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worksheets/sheet17.xml" ContentType="application/vnd.openxmlformats-officedocument.spreadsheetml.work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49.xml" ContentType="application/vnd.openxmlformats-officedocument.spreadsheetml.chart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4.xml" ContentType="application/vnd.openxmlformats-officedocument.drawing+xml"/>
  <Override PartName="/xl/charts/chart35.xml" ContentType="application/vnd.openxmlformats-officedocument.drawingml.chart+xml"/>
  <Override PartName="/xl/drawings/drawing5.xml" ContentType="application/vnd.openxmlformats-officedocument.drawing+xml"/>
  <Override PartName="/xl/charts/chart36.xml" ContentType="application/vnd.openxmlformats-officedocument.drawingml.chart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drawings/drawing7.xml" ContentType="application/vnd.openxmlformats-officedocument.drawing+xml"/>
  <Override PartName="/xl/charts/chart38.xml" ContentType="application/vnd.openxmlformats-officedocument.drawingml.chart+xml"/>
  <Override PartName="/xl/drawings/drawing8.xml" ContentType="application/vnd.openxmlformats-officedocument.drawing+xml"/>
  <Override PartName="/xl/charts/chart39.xml" ContentType="application/vnd.openxmlformats-officedocument.drawingml.chart+xml"/>
  <Override PartName="/xl/drawings/drawing9.xml" ContentType="application/vnd.openxmlformats-officedocument.drawing+xml"/>
  <Override PartName="/xl/charts/chart40.xml" ContentType="application/vnd.openxmlformats-officedocument.drawingml.chart+xml"/>
  <Override PartName="/xl/drawings/drawing10.xml" ContentType="application/vnd.openxmlformats-officedocument.drawing+xml"/>
  <Override PartName="/xl/charts/chart41.xml" ContentType="application/vnd.openxmlformats-officedocument.drawingml.chart+xml"/>
  <Override PartName="/xl/drawings/drawing11.xml" ContentType="application/vnd.openxmlformats-officedocument.drawing+xml"/>
  <Override PartName="/xl/charts/chart42.xml" ContentType="application/vnd.openxmlformats-officedocument.drawingml.chart+xml"/>
  <Override PartName="/xl/drawings/drawing12.xml" ContentType="application/vnd.openxmlformats-officedocument.drawing+xml"/>
  <Override PartName="/xl/charts/chart43.xml" ContentType="application/vnd.openxmlformats-officedocument.drawingml.chart+xml"/>
  <Override PartName="/xl/drawings/drawing13.xml" ContentType="application/vnd.openxmlformats-officedocument.drawing+xml"/>
  <Override PartName="/xl/charts/chart44.xml" ContentType="application/vnd.openxmlformats-officedocument.drawingml.chart+xml"/>
  <Override PartName="/xl/drawings/drawing14.xml" ContentType="application/vnd.openxmlformats-officedocument.drawing+xml"/>
  <Override PartName="/xl/charts/chart4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5.xml" ContentType="application/vnd.openxmlformats-officedocument.drawing+xml"/>
  <Override PartName="/xl/charts/chart46.xml" ContentType="application/vnd.openxmlformats-officedocument.drawingml.chart+xml"/>
  <Override PartName="/xl/drawings/drawing16.xml" ContentType="application/vnd.openxmlformats-officedocument.drawing+xml"/>
  <Override PartName="/xl/comments3.xml" ContentType="application/vnd.openxmlformats-officedocument.spreadsheetml.comments+xml"/>
  <Override PartName="/xl/charts/chart47.xml" ContentType="application/vnd.openxmlformats-officedocument.drawingml.chart+xml"/>
  <Override PartName="/xl/drawings/drawing17.xml" ContentType="application/vnd.openxmlformats-officedocument.drawing+xml"/>
  <Override PartName="/xl/charts/chart48.xml" ContentType="application/vnd.openxmlformats-officedocument.drawingml.chart+xml"/>
  <Override PartName="/xl/drawings/drawing18.xml" ContentType="application/vnd.openxmlformats-officedocument.drawing+xml"/>
  <Override PartName="/xl/charts/chart49.xml" ContentType="application/vnd.openxmlformats-officedocument.drawingml.chart+xml"/>
  <Override PartName="/xl/drawings/drawing19.xml" ContentType="application/vnd.openxmlformats-officedocument.drawing+xml"/>
  <Override PartName="/xl/charts/chart50.xml" ContentType="application/vnd.openxmlformats-officedocument.drawingml.chart+xml"/>
  <Override PartName="/xl/drawings/drawing20.xml" ContentType="application/vnd.openxmlformats-officedocument.drawing+xml"/>
  <Override PartName="/xl/charts/chart51.xml" ContentType="application/vnd.openxmlformats-officedocument.drawingml.chart+xml"/>
  <Override PartName="/xl/drawings/drawing21.xml" ContentType="application/vnd.openxmlformats-officedocument.drawing+xml"/>
  <Override PartName="/xl/charts/chart52.xml" ContentType="application/vnd.openxmlformats-officedocument.drawingml.chart+xml"/>
  <Override PartName="/xl/drawings/drawing22.xml" ContentType="application/vnd.openxmlformats-officedocument.drawing+xml"/>
  <Override PartName="/xl/charts/chart53.xml" ContentType="application/vnd.openxmlformats-officedocument.drawingml.chart+xml"/>
  <Override PartName="/xl/drawings/drawing23.xml" ContentType="application/vnd.openxmlformats-officedocument.drawing+xml"/>
  <Override PartName="/xl/charts/chart54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55.xml" ContentType="application/vnd.openxmlformats-officedocument.drawingml.chart+xml"/>
  <Override PartName="/xl/drawings/drawing26.xml" ContentType="application/vnd.openxmlformats-officedocument.drawing+xml"/>
  <Override PartName="/xl/charts/chart56.xml" ContentType="application/vnd.openxmlformats-officedocument.drawingml.chart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57.xml" ContentType="application/vnd.openxmlformats-officedocument.drawingml.chart+xml"/>
  <Override PartName="/xl/drawings/drawing29.xml" ContentType="application/vnd.openxmlformats-officedocument.drawingml.chartshapes+xml"/>
  <Override PartName="/xl/drawings/drawing30.xml" ContentType="application/vnd.openxmlformats-officedocument.drawing+xml"/>
  <Override PartName="/xl/charts/chart58.xml" ContentType="application/vnd.openxmlformats-officedocument.drawingml.chart+xml"/>
  <Override PartName="/xl/drawings/drawing31.xml" ContentType="application/vnd.openxmlformats-officedocument.drawingml.chartshapes+xml"/>
  <Override PartName="/xl/drawings/drawing32.xml" ContentType="application/vnd.openxmlformats-officedocument.drawing+xml"/>
  <Override PartName="/xl/charts/chart59.xml" ContentType="application/vnd.openxmlformats-officedocument.drawingml.chart+xml"/>
  <Override PartName="/xl/drawings/drawing33.xml" ContentType="application/vnd.openxmlformats-officedocument.drawingml.chartshapes+xml"/>
  <Override PartName="/xl/drawings/drawing34.xml" ContentType="application/vnd.openxmlformats-officedocument.drawing+xml"/>
  <Override PartName="/xl/charts/chart60.xml" ContentType="application/vnd.openxmlformats-officedocument.drawingml.chart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61.xml" ContentType="application/vnd.openxmlformats-officedocument.drawingml.chart+xml"/>
  <Override PartName="/xl/drawings/drawing37.xml" ContentType="application/vnd.openxmlformats-officedocument.drawingml.chartshapes+xml"/>
  <Override PartName="/xl/drawings/drawing38.xml" ContentType="application/vnd.openxmlformats-officedocument.drawing+xml"/>
  <Override PartName="/xl/charts/chart62.xml" ContentType="application/vnd.openxmlformats-officedocument.drawingml.chart+xml"/>
  <Override PartName="/xl/drawings/drawing39.xml" ContentType="application/vnd.openxmlformats-officedocument.drawingml.chartshapes+xml"/>
  <Override PartName="/xl/drawings/drawing40.xml" ContentType="application/vnd.openxmlformats-officedocument.drawing+xml"/>
  <Override PartName="/xl/charts/chart63.xml" ContentType="application/vnd.openxmlformats-officedocument.drawingml.chart+xml"/>
  <Override PartName="/xl/drawings/drawing41.xml" ContentType="application/vnd.openxmlformats-officedocument.drawingml.chartshapes+xml"/>
  <Override PartName="/xl/drawings/drawing42.xml" ContentType="application/vnd.openxmlformats-officedocument.drawing+xml"/>
  <Override PartName="/xl/charts/chart64.xml" ContentType="application/vnd.openxmlformats-officedocument.drawingml.chart+xml"/>
  <Override PartName="/xl/drawings/drawing43.xml" ContentType="application/vnd.openxmlformats-officedocument.drawingml.chartshapes+xml"/>
  <Override PartName="/xl/drawings/drawing44.xml" ContentType="application/vnd.openxmlformats-officedocument.drawing+xml"/>
  <Override PartName="/xl/charts/chart65.xml" ContentType="application/vnd.openxmlformats-officedocument.drawingml.chart+xml"/>
  <Override PartName="/xl/drawings/drawing45.xml" ContentType="application/vnd.openxmlformats-officedocument.drawingml.chartshapes+xml"/>
  <Override PartName="/xl/drawings/drawing46.xml" ContentType="application/vnd.openxmlformats-officedocument.drawing+xml"/>
  <Override PartName="/xl/charts/chart66.xml" ContentType="application/vnd.openxmlformats-officedocument.drawingml.chart+xml"/>
  <Override PartName="/xl/drawings/drawing47.xml" ContentType="application/vnd.openxmlformats-officedocument.drawingml.chartshapes+xml"/>
  <Override PartName="/xl/drawings/drawing48.xml" ContentType="application/vnd.openxmlformats-officedocument.drawing+xml"/>
  <Override PartName="/xl/charts/chart67.xml" ContentType="application/vnd.openxmlformats-officedocument.drawingml.chart+xml"/>
  <Override PartName="/xl/drawings/drawing49.xml" ContentType="application/vnd.openxmlformats-officedocument.drawingml.chartshapes+xml"/>
  <Override PartName="/xl/drawings/drawing50.xml" ContentType="application/vnd.openxmlformats-officedocument.drawing+xml"/>
  <Override PartName="/xl/charts/chart68.xml" ContentType="application/vnd.openxmlformats-officedocument.drawingml.chart+xml"/>
  <Override PartName="/xl/drawings/drawing51.xml" ContentType="application/vnd.openxmlformats-officedocument.drawingml.chartshapes+xml"/>
  <Override PartName="/xl/drawings/drawing52.xml" ContentType="application/vnd.openxmlformats-officedocument.drawing+xml"/>
  <Override PartName="/xl/charts/chart69.xml" ContentType="application/vnd.openxmlformats-officedocument.drawingml.chart+xml"/>
  <Override PartName="/xl/drawings/drawing53.xml" ContentType="application/vnd.openxmlformats-officedocument.drawingml.chartshapes+xml"/>
  <Override PartName="/xl/drawings/drawing54.xml" ContentType="application/vnd.openxmlformats-officedocument.drawing+xml"/>
  <Override PartName="/xl/charts/chart70.xml" ContentType="application/vnd.openxmlformats-officedocument.drawingml.chart+xml"/>
  <Override PartName="/xl/drawings/drawing55.xml" ContentType="application/vnd.openxmlformats-officedocument.drawingml.chartshapes+xml"/>
  <Override PartName="/xl/drawings/drawing56.xml" ContentType="application/vnd.openxmlformats-officedocument.drawing+xml"/>
  <Override PartName="/xl/charts/chart71.xml" ContentType="application/vnd.openxmlformats-officedocument.drawingml.chart+xml"/>
  <Override PartName="/xl/drawings/drawing57.xml" ContentType="application/vnd.openxmlformats-officedocument.drawingml.chartshapes+xml"/>
  <Override PartName="/xl/drawings/drawing58.xml" ContentType="application/vnd.openxmlformats-officedocument.drawing+xml"/>
  <Override PartName="/xl/charts/chart72.xml" ContentType="application/vnd.openxmlformats-officedocument.drawingml.chart+xml"/>
  <Override PartName="/xl/drawings/drawing59.xml" ContentType="application/vnd.openxmlformats-officedocument.drawingml.chartshapes+xml"/>
  <Override PartName="/xl/drawings/drawing60.xml" ContentType="application/vnd.openxmlformats-officedocument.drawing+xml"/>
  <Override PartName="/xl/charts/chart73.xml" ContentType="application/vnd.openxmlformats-officedocument.drawingml.chart+xml"/>
  <Override PartName="/xl/drawings/drawing61.xml" ContentType="application/vnd.openxmlformats-officedocument.drawingml.chartshapes+xml"/>
  <Override PartName="/xl/drawings/drawing62.xml" ContentType="application/vnd.openxmlformats-officedocument.drawing+xml"/>
  <Override PartName="/xl/charts/chart74.xml" ContentType="application/vnd.openxmlformats-officedocument.drawingml.chart+xml"/>
  <Override PartName="/xl/drawings/drawing63.xml" ContentType="application/vnd.openxmlformats-officedocument.drawingml.chartshapes+xml"/>
  <Override PartName="/xl/drawings/drawing64.xml" ContentType="application/vnd.openxmlformats-officedocument.drawing+xml"/>
  <Override PartName="/xl/charts/chart75.xml" ContentType="application/vnd.openxmlformats-officedocument.drawingml.chart+xml"/>
  <Override PartName="/xl/drawings/drawing65.xml" ContentType="application/vnd.openxmlformats-officedocument.drawingml.chartshapes+xml"/>
  <Override PartName="/xl/drawings/drawing66.xml" ContentType="application/vnd.openxmlformats-officedocument.drawing+xml"/>
  <Override PartName="/xl/charts/chart76.xml" ContentType="application/vnd.openxmlformats-officedocument.drawingml.chart+xml"/>
  <Override PartName="/xl/drawings/drawing67.xml" ContentType="application/vnd.openxmlformats-officedocument.drawing+xml"/>
  <Override PartName="/xl/charts/chart77.xml" ContentType="application/vnd.openxmlformats-officedocument.drawingml.chart+xml"/>
  <Override PartName="/xl/drawings/drawing68.xml" ContentType="application/vnd.openxmlformats-officedocument.drawing+xml"/>
  <Override PartName="/xl/charts/chart78.xml" ContentType="application/vnd.openxmlformats-officedocument.drawingml.chart+xml"/>
  <Override PartName="/xl/drawings/drawing69.xml" ContentType="application/vnd.openxmlformats-officedocument.drawing+xml"/>
  <Override PartName="/xl/charts/chart79.xml" ContentType="application/vnd.openxmlformats-officedocument.drawingml.chart+xml"/>
  <Override PartName="/xl/drawings/drawing70.xml" ContentType="application/vnd.openxmlformats-officedocument.drawing+xml"/>
  <Override PartName="/xl/charts/chart80.xml" ContentType="application/vnd.openxmlformats-officedocument.drawingml.chart+xml"/>
  <Override PartName="/xl/drawings/drawing71.xml" ContentType="application/vnd.openxmlformats-officedocument.drawing+xml"/>
  <Override PartName="/xl/charts/chart8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charts/chart82.xml" ContentType="application/vnd.openxmlformats-officedocument.drawingml.chart+xml"/>
  <Override PartName="/xl/drawings/drawing73.xml" ContentType="application/vnd.openxmlformats-officedocument.drawing+xml"/>
  <Override PartName="/xl/charts/chart83.xml" ContentType="application/vnd.openxmlformats-officedocument.drawingml.chart+xml"/>
  <Override PartName="/xl/drawings/drawing74.xml" ContentType="application/vnd.openxmlformats-officedocument.drawing+xml"/>
  <Override PartName="/xl/charts/chart84.xml" ContentType="application/vnd.openxmlformats-officedocument.drawingml.chart+xml"/>
  <Override PartName="/xl/drawings/drawing75.xml" ContentType="application/vnd.openxmlformats-officedocument.drawing+xml"/>
  <Override PartName="/xl/charts/chart85.xml" ContentType="application/vnd.openxmlformats-officedocument.drawingml.chart+xml"/>
  <Override PartName="/xl/drawings/drawing76.xml" ContentType="application/vnd.openxmlformats-officedocument.drawing+xml"/>
  <Override PartName="/xl/charts/chart86.xml" ContentType="application/vnd.openxmlformats-officedocument.drawingml.chart+xml"/>
  <Override PartName="/xl/drawings/drawing77.xml" ContentType="application/vnd.openxmlformats-officedocument.drawing+xml"/>
  <Override PartName="/xl/charts/chart87.xml" ContentType="application/vnd.openxmlformats-officedocument.drawingml.chart+xml"/>
  <Override PartName="/xl/drawings/drawing78.xml" ContentType="application/vnd.openxmlformats-officedocument.drawing+xml"/>
  <Override PartName="/xl/charts/chart88.xml" ContentType="application/vnd.openxmlformats-officedocument.drawingml.chart+xml"/>
  <Override PartName="/xl/drawings/drawing79.xml" ContentType="application/vnd.openxmlformats-officedocument.drawingml.chartshapes+xml"/>
  <Override PartName="/xl/drawings/drawing80.xml" ContentType="application/vnd.openxmlformats-officedocument.drawing+xml"/>
  <Override PartName="/xl/charts/chart89.xml" ContentType="application/vnd.openxmlformats-officedocument.drawingml.chart+xml"/>
  <Override PartName="/xl/drawings/drawing81.xml" ContentType="application/vnd.openxmlformats-officedocument.drawingml.chartshapes+xml"/>
  <Override PartName="/xl/drawings/drawing82.xml" ContentType="application/vnd.openxmlformats-officedocument.drawing+xml"/>
  <Override PartName="/xl/charts/chart90.xml" ContentType="application/vnd.openxmlformats-officedocument.drawingml.chart+xml"/>
  <Override PartName="/xl/drawings/drawing83.xml" ContentType="application/vnd.openxmlformats-officedocument.drawingml.chartshapes+xml"/>
  <Override PartName="/xl/drawings/drawing84.xml" ContentType="application/vnd.openxmlformats-officedocument.drawing+xml"/>
  <Override PartName="/xl/charts/chart91.xml" ContentType="application/vnd.openxmlformats-officedocument.drawingml.chart+xml"/>
  <Override PartName="/xl/drawings/drawing85.xml" ContentType="application/vnd.openxmlformats-officedocument.drawingml.chartshapes+xml"/>
  <Override PartName="/xl/drawings/drawing86.xml" ContentType="application/vnd.openxmlformats-officedocument.drawing+xml"/>
  <Override PartName="/xl/charts/chart92.xml" ContentType="application/vnd.openxmlformats-officedocument.drawingml.chart+xml"/>
  <Override PartName="/xl/drawings/drawing87.xml" ContentType="application/vnd.openxmlformats-officedocument.drawingml.chartshapes+xml"/>
  <Override PartName="/xl/drawings/drawing88.xml" ContentType="application/vnd.openxmlformats-officedocument.drawing+xml"/>
  <Override PartName="/xl/charts/chart93.xml" ContentType="application/vnd.openxmlformats-officedocument.drawingml.chart+xml"/>
  <Override PartName="/xl/drawings/drawing89.xml" ContentType="application/vnd.openxmlformats-officedocument.drawingml.chartshapes+xml"/>
  <Override PartName="/xl/comments4.xml" ContentType="application/vnd.openxmlformats-officedocument.spreadsheetml.comments+xml"/>
  <Override PartName="/xl/drawings/drawing90.xml" ContentType="application/vnd.openxmlformats-officedocument.drawing+xml"/>
  <Override PartName="/xl/comments5.xml" ContentType="application/vnd.openxmlformats-officedocument.spreadsheetml.comments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91.xml" ContentType="application/vnd.openxmlformats-officedocument.drawing+xml"/>
  <Override PartName="/xl/comments6.xml" ContentType="application/vnd.openxmlformats-officedocument.spreadsheetml.comments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92.xml" ContentType="application/vnd.openxmlformats-officedocument.drawing+xml"/>
  <Override PartName="/xl/comments7.xml" ContentType="application/vnd.openxmlformats-officedocument.spreadsheetml.comments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drawings/drawing93.xml" ContentType="application/vnd.openxmlformats-officedocument.drawing+xml"/>
  <Override PartName="/xl/charts/chart13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P:\Daheim\DWD_Daten\"/>
    </mc:Choice>
  </mc:AlternateContent>
  <xr:revisionPtr revIDLastSave="0" documentId="13_ncr:1_{CA5643BC-8CFB-4B03-9948-A588D44E5D1E}" xr6:coauthVersionLast="47" xr6:coauthVersionMax="47" xr10:uidLastSave="{00000000-0000-0000-0000-000000000000}"/>
  <bookViews>
    <workbookView xWindow="-108" yWindow="-108" windowWidth="23256" windowHeight="12576" tabRatio="714" activeTab="3" xr2:uid="{00000000-000D-0000-FFFF-FFFF00000000}"/>
  </bookViews>
  <sheets>
    <sheet name="Referenz_vor_1960" sheetId="65" r:id="rId1"/>
    <sheet name="Referenz" sheetId="2" r:id="rId2"/>
    <sheet name="TempMittel_korr" sheetId="20" r:id="rId3"/>
    <sheet name="SummSonne" sheetId="38" r:id="rId4"/>
    <sheet name="SummRR" sheetId="39" r:id="rId5"/>
    <sheet name="T_Anom_total" sheetId="79" r:id="rId6"/>
    <sheet name="T_Anom_31_60" sheetId="67" r:id="rId7"/>
    <sheet name="T_Anom_41_70" sheetId="66" r:id="rId8"/>
    <sheet name="T_Anom_51_80" sheetId="68" r:id="rId9"/>
    <sheet name="T_Anom_61_90" sheetId="1" r:id="rId10"/>
    <sheet name="T_anom_en" sheetId="14" r:id="rId11"/>
    <sheet name="T_Anom_71_00" sheetId="16" r:id="rId12"/>
    <sheet name="T_Anom_81_10" sheetId="12" r:id="rId13"/>
    <sheet name="T_Anom_91_20" sheetId="97" r:id="rId14"/>
    <sheet name="Fru_Anom_61_90" sheetId="92" r:id="rId15"/>
    <sheet name="Som_Anom_61_90" sheetId="91" r:id="rId16"/>
    <sheet name="Her_Anom_61_90" sheetId="93" r:id="rId17"/>
    <sheet name="Win_Anom_61_90" sheetId="89" r:id="rId18"/>
    <sheet name="S_Anom" sheetId="40" r:id="rId19"/>
    <sheet name="RR_Anom" sheetId="41" r:id="rId20"/>
    <sheet name="T_Anom_3D" sheetId="70" r:id="rId21"/>
    <sheet name="T_Anom_3D_en" sheetId="19" r:id="rId22"/>
    <sheet name="S_Anom_3D" sheetId="42" r:id="rId23"/>
    <sheet name="RR_Anom_3D" sheetId="43" r:id="rId24"/>
    <sheet name="T_Anom_3D_71_00" sheetId="29" r:id="rId25"/>
    <sheet name="T_Anom_3D_81_10" sheetId="46" r:id="rId26"/>
    <sheet name="T_Dia" sheetId="21" r:id="rId27"/>
    <sheet name="T_Dia_no_Text" sheetId="95" r:id="rId28"/>
    <sheet name="T_Dia_en" sheetId="22" r:id="rId29"/>
    <sheet name="T_Dia_Inet" sheetId="86" r:id="rId30"/>
    <sheet name="T_Dia_Inet_no_Text" sheetId="98" r:id="rId31"/>
    <sheet name="T_Dia_Inet_en" sheetId="87" r:id="rId32"/>
    <sheet name="T_Dia_1900" sheetId="35" r:id="rId33"/>
    <sheet name="T_Dia_1900_en" sheetId="45" r:id="rId34"/>
    <sheet name="T_S_Dia_1900" sheetId="48" r:id="rId35"/>
    <sheet name="Frühling" sheetId="26" r:id="rId36"/>
    <sheet name="Sommer" sheetId="24" r:id="rId37"/>
    <sheet name="Herbst" sheetId="27" r:id="rId38"/>
    <sheet name="Winter" sheetId="25" r:id="rId39"/>
    <sheet name="Spring" sheetId="30" r:id="rId40"/>
    <sheet name="Summer" sheetId="31" r:id="rId41"/>
    <sheet name="Fall" sheetId="32" r:id="rId42"/>
    <sheet name="Winter eng" sheetId="33" r:id="rId43"/>
    <sheet name="Frühling_det" sheetId="72" r:id="rId44"/>
    <sheet name="Sommer_det" sheetId="73" r:id="rId45"/>
    <sheet name="Herbst_det" sheetId="74" r:id="rId46"/>
    <sheet name="Winter_det" sheetId="75" r:id="rId47"/>
    <sheet name="T_Anom_Dia" sheetId="50" r:id="rId48"/>
    <sheet name="T_Anom_minus_TP" sheetId="99" r:id="rId49"/>
    <sheet name="T_Jahresgang" sheetId="34" r:id="rId50"/>
    <sheet name="T_10_Jahre" sheetId="57" r:id="rId51"/>
    <sheet name="T_30_Jahre" sheetId="44" r:id="rId52"/>
    <sheet name="T_30_Jahre_gleitend" sheetId="71" r:id="rId53"/>
    <sheet name="T_YY_MOHp_MIRAKEL" sheetId="96" r:id="rId54"/>
    <sheet name="Trends" sheetId="80" r:id="rId55"/>
    <sheet name="Tempmittel_lin" sheetId="77" r:id="rId56"/>
    <sheet name="Jahr_Dekaden" sheetId="62" r:id="rId57"/>
    <sheet name="MAM_Dekaden" sheetId="59" r:id="rId58"/>
    <sheet name="JJA_Dekaden" sheetId="60" r:id="rId59"/>
    <sheet name="SON_Dekaden" sheetId="58" r:id="rId60"/>
    <sheet name="DJF_Dekaden" sheetId="61" r:id="rId61"/>
    <sheet name="Klimadiagramm" sheetId="85" r:id="rId62"/>
    <sheet name="Klimadiag_rotblau" sheetId="90" r:id="rId63"/>
    <sheet name="Ref_Tvor1960_30J" sheetId="69" r:id="rId64"/>
    <sheet name="Ref_T_30J" sheetId="49" r:id="rId65"/>
    <sheet name="Ref_S_30J" sheetId="63" r:id="rId66"/>
    <sheet name="Ref_RR_30J" sheetId="64" r:id="rId67"/>
    <sheet name="Korrekturwerte_YY_MM" sheetId="78" r:id="rId68"/>
    <sheet name="TMittel_Luecke" sheetId="88" r:id="rId69"/>
    <sheet name="TempMittel" sheetId="4" r:id="rId70"/>
    <sheet name="TMittel_Fricke" sheetId="94" r:id="rId71"/>
    <sheet name="T-Kurve_alt" sheetId="8" r:id="rId72"/>
    <sheet name="Tabelle1" sheetId="84" r:id="rId73"/>
  </sheets>
  <definedNames>
    <definedName name="_xlnm._FilterDatabase" localSheetId="69" hidden="1">TempMittel!$N$1:$N$239</definedName>
    <definedName name="_xlnm._FilterDatabase" localSheetId="2" hidden="1">TempMittel_korr!$P$1:$P$237</definedName>
    <definedName name="_xlnm._FilterDatabase" localSheetId="70" hidden="1">TMittel_Fricke!$P$1:$P$237</definedName>
    <definedName name="_xlnm._FilterDatabase" localSheetId="68" hidden="1">TMittel_Luecke!$P$1:$P$237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58" i="39" l="1" a="1"/>
  <c r="I158" i="39" s="1"/>
  <c r="I160" i="39" s="1"/>
  <c r="I159" i="39"/>
  <c r="I156" i="39"/>
  <c r="I157" i="39"/>
  <c r="Q149" i="39"/>
  <c r="I99" i="38"/>
  <c r="I100" i="38"/>
  <c r="R91" i="38"/>
  <c r="J255" i="20"/>
  <c r="J256" i="20"/>
  <c r="J252" i="20"/>
  <c r="I246" i="79" s="1"/>
  <c r="J253" i="20"/>
  <c r="J254" i="20"/>
  <c r="AF247" i="20"/>
  <c r="H158" i="39" l="1" a="1"/>
  <c r="H158" i="39" s="1"/>
  <c r="H160" i="39" s="1"/>
  <c r="H156" i="39"/>
  <c r="H157" i="39"/>
  <c r="H159" i="39" s="1"/>
  <c r="H102" i="38"/>
  <c r="H101" i="38" a="1"/>
  <c r="H101" i="38" s="1"/>
  <c r="H103" i="38" s="1"/>
  <c r="H99" i="38"/>
  <c r="H100" i="38"/>
  <c r="I252" i="20"/>
  <c r="H246" i="79" s="1"/>
  <c r="I253" i="20"/>
  <c r="I255" i="20" s="1"/>
  <c r="I254" i="20"/>
  <c r="I256" i="20" s="1"/>
  <c r="H252" i="20" l="1"/>
  <c r="G246" i="79" s="1"/>
  <c r="H253" i="20"/>
  <c r="H255" i="20" s="1"/>
  <c r="H254" i="20"/>
  <c r="H256" i="20"/>
  <c r="G99" i="38"/>
  <c r="G100" i="38"/>
  <c r="G101" i="38" a="1"/>
  <c r="G101" i="38" s="1"/>
  <c r="G103" i="38" s="1"/>
  <c r="G102" i="38"/>
  <c r="G156" i="39"/>
  <c r="G157" i="39"/>
  <c r="G159" i="39" s="1"/>
  <c r="G158" i="39" a="1"/>
  <c r="G158" i="39" s="1"/>
  <c r="G160" i="39" s="1"/>
  <c r="F159" i="39" l="1"/>
  <c r="D158" i="39" a="1"/>
  <c r="D158" i="39" s="1"/>
  <c r="D160" i="39" s="1"/>
  <c r="E158" i="39" a="1"/>
  <c r="E158" i="39" s="1"/>
  <c r="E160" i="39" s="1"/>
  <c r="F158" i="39" a="1"/>
  <c r="F158" i="39" s="1"/>
  <c r="F160" i="39" s="1"/>
  <c r="F156" i="39"/>
  <c r="F157" i="39"/>
  <c r="U149" i="39"/>
  <c r="C101" i="38" a="1"/>
  <c r="C101" i="38" s="1"/>
  <c r="D101" i="38" a="1"/>
  <c r="D101" i="38" s="1"/>
  <c r="D103" i="38" s="1"/>
  <c r="E101" i="38" a="1"/>
  <c r="E101" i="38" s="1"/>
  <c r="E103" i="38" s="1"/>
  <c r="F101" i="38" a="1"/>
  <c r="F101" i="38" s="1"/>
  <c r="F103" i="38" s="1"/>
  <c r="F99" i="38"/>
  <c r="F100" i="38"/>
  <c r="F102" i="38" s="1"/>
  <c r="V91" i="38"/>
  <c r="G252" i="20"/>
  <c r="F246" i="79" s="1"/>
  <c r="G253" i="20"/>
  <c r="G255" i="20" s="1"/>
  <c r="G254" i="20"/>
  <c r="G256" i="20" s="1"/>
  <c r="AP247" i="20"/>
  <c r="N91" i="38" l="1"/>
  <c r="E99" i="38"/>
  <c r="E100" i="38"/>
  <c r="E102" i="38" s="1"/>
  <c r="N149" i="39"/>
  <c r="E156" i="39"/>
  <c r="E157" i="39"/>
  <c r="E159" i="39" s="1"/>
  <c r="S252" i="20"/>
  <c r="R235" i="20" l="1"/>
  <c r="R246" i="20"/>
  <c r="R245" i="20"/>
  <c r="R244" i="20"/>
  <c r="R243" i="20"/>
  <c r="R242" i="20"/>
  <c r="R241" i="20"/>
  <c r="R240" i="20"/>
  <c r="R239" i="20"/>
  <c r="R238" i="20"/>
  <c r="R237" i="20"/>
  <c r="R236" i="20"/>
  <c r="S235" i="20"/>
  <c r="S246" i="20"/>
  <c r="S245" i="20"/>
  <c r="S244" i="20"/>
  <c r="S243" i="20"/>
  <c r="S242" i="20"/>
  <c r="S241" i="20"/>
  <c r="S240" i="20"/>
  <c r="S239" i="20"/>
  <c r="S238" i="20"/>
  <c r="S237" i="20"/>
  <c r="S236" i="20"/>
  <c r="T91" i="38" l="1"/>
  <c r="S149" i="39"/>
  <c r="D99" i="38" l="1"/>
  <c r="D100" i="38"/>
  <c r="D102" i="38" s="1"/>
  <c r="D156" i="39"/>
  <c r="D157" i="39"/>
  <c r="D159" i="39" s="1"/>
  <c r="E252" i="20"/>
  <c r="D246" i="79" s="1"/>
  <c r="E253" i="20"/>
  <c r="E254" i="20"/>
  <c r="C156" i="39" l="1"/>
  <c r="C157" i="39"/>
  <c r="C159" i="39" s="1"/>
  <c r="C158" i="39" a="1"/>
  <c r="C158" i="39" s="1"/>
  <c r="C160" i="39" s="1"/>
  <c r="B158" i="39" a="1"/>
  <c r="B158" i="39" s="1"/>
  <c r="B160" i="39" s="1"/>
  <c r="C99" i="38"/>
  <c r="C100" i="38"/>
  <c r="C103" i="38"/>
  <c r="C102" i="38"/>
  <c r="B101" i="38" a="1"/>
  <c r="B101" i="38" s="1"/>
  <c r="B103" i="38" s="1"/>
  <c r="AK247" i="20"/>
  <c r="D252" i="20"/>
  <c r="C246" i="79" s="1"/>
  <c r="D253" i="20"/>
  <c r="D255" i="20" s="1"/>
  <c r="D254" i="20"/>
  <c r="D256" i="20" s="1"/>
  <c r="B156" i="39" l="1"/>
  <c r="B157" i="39"/>
  <c r="B159" i="39" s="1"/>
  <c r="B99" i="38"/>
  <c r="B100" i="38"/>
  <c r="B102" i="38" s="1"/>
  <c r="C252" i="20"/>
  <c r="B246" i="79" s="1"/>
  <c r="C253" i="20"/>
  <c r="C255" i="20" s="1"/>
  <c r="C254" i="20"/>
  <c r="C256" i="20" s="1"/>
  <c r="W246" i="79" l="1"/>
  <c r="D245" i="79"/>
  <c r="F245" i="79"/>
  <c r="G245" i="79"/>
  <c r="H245" i="79"/>
  <c r="I245" i="79"/>
  <c r="C245" i="79"/>
  <c r="B245" i="79"/>
  <c r="W245" i="79" l="1"/>
  <c r="S256" i="20"/>
  <c r="M158" i="39" a="1"/>
  <c r="M158" i="39" s="1"/>
  <c r="M160" i="39" s="1"/>
  <c r="M157" i="39"/>
  <c r="M159" i="39" s="1"/>
  <c r="M156" i="39"/>
  <c r="L158" i="39" a="1"/>
  <c r="L158" i="39" s="1"/>
  <c r="L160" i="39" s="1"/>
  <c r="L157" i="39"/>
  <c r="L159" i="39" s="1"/>
  <c r="L156" i="39"/>
  <c r="M101" i="38" a="1"/>
  <c r="M101" i="38" s="1"/>
  <c r="M103" i="38" s="1"/>
  <c r="M100" i="38"/>
  <c r="M102" i="38" s="1"/>
  <c r="M99" i="38"/>
  <c r="L101" i="38" a="1"/>
  <c r="L101" i="38" s="1"/>
  <c r="L103" i="38" s="1"/>
  <c r="L100" i="38"/>
  <c r="L102" i="38" s="1"/>
  <c r="L99" i="38"/>
  <c r="U252" i="20" l="1"/>
  <c r="U253" i="20"/>
  <c r="U254" i="20"/>
  <c r="Q254" i="20"/>
  <c r="Q256" i="20" s="1"/>
  <c r="Q253" i="20"/>
  <c r="Q255" i="20" s="1"/>
  <c r="Q252" i="20"/>
  <c r="N245" i="79" s="1"/>
  <c r="V246" i="20" l="1"/>
  <c r="N252" i="20"/>
  <c r="M245" i="79" s="1"/>
  <c r="AB246" i="79" s="1"/>
  <c r="N253" i="20"/>
  <c r="N255" i="20" s="1"/>
  <c r="N254" i="20"/>
  <c r="N256" i="20" s="1"/>
  <c r="X90" i="38" l="1"/>
  <c r="W148" i="39"/>
  <c r="M252" i="20"/>
  <c r="L245" i="79" s="1"/>
  <c r="M253" i="20"/>
  <c r="M255" i="20" s="1"/>
  <c r="M254" i="20"/>
  <c r="M256" i="20" s="1"/>
  <c r="AU246" i="20"/>
  <c r="AA247" i="20" l="1"/>
  <c r="AC247" i="20" s="1"/>
  <c r="AB247" i="20"/>
  <c r="AD247" i="20" l="1"/>
  <c r="K158" i="39" a="1"/>
  <c r="K158" i="39" s="1"/>
  <c r="K160" i="39" s="1"/>
  <c r="K156" i="39"/>
  <c r="K157" i="39"/>
  <c r="K159" i="39" s="1"/>
  <c r="K101" i="38" a="1"/>
  <c r="K101" i="38" s="1"/>
  <c r="K103" i="38" s="1"/>
  <c r="K99" i="38"/>
  <c r="K100" i="38"/>
  <c r="K102" i="38" s="1"/>
  <c r="L252" i="20"/>
  <c r="K245" i="79" s="1"/>
  <c r="Z245" i="79" s="1"/>
  <c r="L253" i="20"/>
  <c r="L255" i="20" s="1"/>
  <c r="L254" i="20"/>
  <c r="L256" i="20" s="1"/>
  <c r="Q41" i="40" l="1"/>
  <c r="Q42" i="40" s="1"/>
  <c r="Q30" i="16"/>
  <c r="Q31" i="16" s="1"/>
  <c r="J158" i="39" a="1"/>
  <c r="J158" i="39" s="1"/>
  <c r="J160" i="39" s="1"/>
  <c r="J156" i="39"/>
  <c r="J157" i="39"/>
  <c r="J159" i="39" s="1"/>
  <c r="J102" i="38"/>
  <c r="J101" i="38" a="1"/>
  <c r="J101" i="38" s="1"/>
  <c r="J103" i="38" s="1"/>
  <c r="J99" i="38"/>
  <c r="J100" i="38"/>
  <c r="K252" i="20"/>
  <c r="J245" i="79" s="1"/>
  <c r="K253" i="20"/>
  <c r="K255" i="20" s="1"/>
  <c r="K254" i="20"/>
  <c r="K256" i="20" s="1"/>
  <c r="Y245" i="79" l="1"/>
  <c r="Q148" i="39"/>
  <c r="I102" i="38"/>
  <c r="I101" i="38" a="1"/>
  <c r="I101" i="38" s="1"/>
  <c r="I103" i="38" s="1"/>
  <c r="R90" i="38"/>
  <c r="AF246" i="20"/>
  <c r="N82" i="38" l="1"/>
  <c r="N83" i="38"/>
  <c r="N84" i="38"/>
  <c r="N85" i="38"/>
  <c r="N86" i="38"/>
  <c r="N87" i="38"/>
  <c r="N88" i="38"/>
  <c r="N89" i="38"/>
  <c r="N90" i="38"/>
  <c r="N148" i="39"/>
  <c r="N145" i="39"/>
  <c r="N146" i="39"/>
  <c r="N147" i="39"/>
  <c r="N143" i="39"/>
  <c r="N144" i="39"/>
  <c r="N141" i="39"/>
  <c r="N142" i="39"/>
  <c r="N138" i="39"/>
  <c r="N139" i="39"/>
  <c r="N140" i="39"/>
  <c r="U148" i="39" l="1"/>
  <c r="V90" i="38"/>
  <c r="AP246" i="20"/>
  <c r="F252" i="20" l="1"/>
  <c r="F253" i="20"/>
  <c r="F255" i="20" s="1"/>
  <c r="F254" i="20"/>
  <c r="F256" i="20" s="1"/>
  <c r="E246" i="79" l="1"/>
  <c r="E245" i="79"/>
  <c r="Q41" i="1"/>
  <c r="Q42" i="1" s="1"/>
  <c r="X245" i="79" l="1"/>
  <c r="X246" i="79"/>
  <c r="S148" i="39"/>
  <c r="T90" i="38" l="1"/>
  <c r="P41" i="41" l="1"/>
  <c r="P42" i="41" s="1"/>
  <c r="AB246" i="20"/>
  <c r="AA246" i="20"/>
  <c r="AC246" i="20" s="1"/>
  <c r="AK246" i="20"/>
  <c r="AD246" i="20" l="1"/>
  <c r="T246" i="20" s="1"/>
  <c r="Q41" i="41"/>
  <c r="Q42" i="41" s="1"/>
  <c r="P41" i="40"/>
  <c r="P42" i="40" s="1"/>
  <c r="P30" i="16"/>
  <c r="P31" i="16" s="1"/>
  <c r="P41" i="1"/>
  <c r="P42" i="1" s="1"/>
  <c r="N244" i="79" l="1"/>
  <c r="M244" i="79"/>
  <c r="AB245" i="79" l="1"/>
  <c r="V245" i="20"/>
  <c r="S234" i="20"/>
  <c r="R234" i="20"/>
  <c r="S231" i="20" l="1"/>
  <c r="L244" i="79"/>
  <c r="W147" i="39"/>
  <c r="X89" i="38"/>
  <c r="AU245" i="20"/>
  <c r="K244" i="79" l="1"/>
  <c r="Z244" i="79" s="1"/>
  <c r="J244" i="79" l="1"/>
  <c r="I244" i="79" l="1"/>
  <c r="Q147" i="39"/>
  <c r="R89" i="38"/>
  <c r="AF245" i="20" l="1"/>
  <c r="H244" i="79" l="1"/>
  <c r="Y244" i="79" l="1"/>
  <c r="O100" i="38"/>
  <c r="O102" i="38" s="1"/>
  <c r="O101" i="38" a="1"/>
  <c r="O101" i="38" s="1"/>
  <c r="O103" i="38" s="1"/>
  <c r="G244" i="79"/>
  <c r="U147" i="39" l="1"/>
  <c r="V89" i="38"/>
  <c r="F244" i="79"/>
  <c r="AP245" i="20"/>
  <c r="E244" i="79" l="1"/>
  <c r="X244" i="79" s="1"/>
  <c r="D244" i="79" l="1"/>
  <c r="C244" i="79"/>
  <c r="B244" i="79"/>
  <c r="E256" i="20"/>
  <c r="E255" i="20"/>
  <c r="W244" i="79" l="1"/>
  <c r="S147" i="39"/>
  <c r="T89" i="38"/>
  <c r="P30" i="97"/>
  <c r="P31" i="97" s="1"/>
  <c r="B243" i="79"/>
  <c r="B242" i="79"/>
  <c r="B241" i="79"/>
  <c r="C243" i="79"/>
  <c r="C242" i="79"/>
  <c r="AB245" i="20"/>
  <c r="AA245" i="20"/>
  <c r="AD245" i="20" s="1"/>
  <c r="AK245" i="20"/>
  <c r="AC245" i="20" l="1"/>
  <c r="Q30" i="97"/>
  <c r="Q31" i="97" s="1"/>
  <c r="T245" i="20" l="1"/>
  <c r="S233" i="20"/>
  <c r="S232" i="20"/>
  <c r="E5" i="77" l="1"/>
  <c r="E3" i="77"/>
  <c r="G238" i="77" l="1"/>
  <c r="G239" i="77"/>
  <c r="N243" i="79"/>
  <c r="M94" i="2"/>
  <c r="M93" i="2"/>
  <c r="L94" i="2"/>
  <c r="L93" i="2"/>
  <c r="L62" i="2"/>
  <c r="L61" i="2"/>
  <c r="M62" i="2"/>
  <c r="M61" i="2"/>
  <c r="N30" i="2"/>
  <c r="N29" i="2"/>
  <c r="M30" i="2"/>
  <c r="M29" i="2"/>
  <c r="O99" i="38"/>
  <c r="Q386" i="20"/>
  <c r="Q385" i="20"/>
  <c r="Q374" i="20"/>
  <c r="Q373" i="20"/>
  <c r="Q362" i="20"/>
  <c r="Q361" i="20"/>
  <c r="Q368" i="20"/>
  <c r="Q367" i="20"/>
  <c r="Q356" i="20"/>
  <c r="Q355" i="20"/>
  <c r="Q297" i="20"/>
  <c r="Q296" i="20"/>
  <c r="Q295" i="20"/>
  <c r="P297" i="20"/>
  <c r="P296" i="20"/>
  <c r="P295" i="20"/>
  <c r="N297" i="20"/>
  <c r="N296" i="20"/>
  <c r="N295" i="20"/>
  <c r="M297" i="20"/>
  <c r="M296" i="20"/>
  <c r="M295" i="20"/>
  <c r="L297" i="20"/>
  <c r="L296" i="20"/>
  <c r="L295" i="20"/>
  <c r="K297" i="20"/>
  <c r="K296" i="20"/>
  <c r="K295" i="20"/>
  <c r="V244" i="20"/>
  <c r="R233" i="20"/>
  <c r="Q358" i="20" l="1"/>
  <c r="M4" i="97"/>
  <c r="M5" i="97"/>
  <c r="N4" i="97"/>
  <c r="N5" i="97"/>
  <c r="Q388" i="20"/>
  <c r="Q370" i="20"/>
  <c r="Q364" i="20"/>
  <c r="Q376" i="20"/>
  <c r="W146" i="39"/>
  <c r="X88" i="38"/>
  <c r="L30" i="2"/>
  <c r="L29" i="2"/>
  <c r="K94" i="2"/>
  <c r="K93" i="2"/>
  <c r="C94" i="2"/>
  <c r="D94" i="2"/>
  <c r="E94" i="2"/>
  <c r="F94" i="2"/>
  <c r="G94" i="2"/>
  <c r="H94" i="2"/>
  <c r="I94" i="2"/>
  <c r="J94" i="2"/>
  <c r="B94" i="2"/>
  <c r="C86" i="2"/>
  <c r="D86" i="2"/>
  <c r="E86" i="2"/>
  <c r="F86" i="2"/>
  <c r="G86" i="2"/>
  <c r="H86" i="2"/>
  <c r="I86" i="2"/>
  <c r="J86" i="2"/>
  <c r="K86" i="2"/>
  <c r="B86" i="2"/>
  <c r="D78" i="2"/>
  <c r="E78" i="2"/>
  <c r="F78" i="2"/>
  <c r="G78" i="2"/>
  <c r="H78" i="2"/>
  <c r="I78" i="2"/>
  <c r="J78" i="2"/>
  <c r="K78" i="2"/>
  <c r="C78" i="2"/>
  <c r="B78" i="2"/>
  <c r="K62" i="2"/>
  <c r="K61" i="2"/>
  <c r="AV282" i="20"/>
  <c r="M243" i="79"/>
  <c r="L243" i="79"/>
  <c r="AU244" i="20"/>
  <c r="M31" i="97" l="1"/>
  <c r="N31" i="97"/>
  <c r="L4" i="97"/>
  <c r="L5" i="97"/>
  <c r="AB244" i="79"/>
  <c r="K243" i="79"/>
  <c r="Z243" i="79" s="1"/>
  <c r="K30" i="2"/>
  <c r="K29" i="2"/>
  <c r="L31" i="97" l="1"/>
  <c r="K4" i="97"/>
  <c r="K5" i="97"/>
  <c r="J243" i="79"/>
  <c r="I243" i="79"/>
  <c r="J93" i="2"/>
  <c r="J62" i="2"/>
  <c r="J61" i="2"/>
  <c r="J30" i="2"/>
  <c r="J29" i="2"/>
  <c r="K31" i="97" l="1"/>
  <c r="J4" i="97"/>
  <c r="J5" i="97"/>
  <c r="I30" i="2"/>
  <c r="H30" i="2"/>
  <c r="I29" i="2"/>
  <c r="I6" i="97" s="1"/>
  <c r="H29" i="2"/>
  <c r="H6" i="97" s="1"/>
  <c r="I93" i="2"/>
  <c r="H93" i="2"/>
  <c r="I62" i="2"/>
  <c r="H62" i="2"/>
  <c r="I61" i="2"/>
  <c r="H61" i="2"/>
  <c r="J31" i="97" l="1"/>
  <c r="I4" i="97"/>
  <c r="I5" i="97"/>
  <c r="H4" i="97"/>
  <c r="H5" i="97"/>
  <c r="Q146" i="39"/>
  <c r="R88" i="38"/>
  <c r="J297" i="20"/>
  <c r="I297" i="20"/>
  <c r="H297" i="20"/>
  <c r="G297" i="20"/>
  <c r="F297" i="20"/>
  <c r="E297" i="20"/>
  <c r="D297" i="20"/>
  <c r="J296" i="20"/>
  <c r="I296" i="20"/>
  <c r="H296" i="20"/>
  <c r="G296" i="20"/>
  <c r="F296" i="20"/>
  <c r="E296" i="20"/>
  <c r="D296" i="20"/>
  <c r="J295" i="20"/>
  <c r="I295" i="20"/>
  <c r="H295" i="20"/>
  <c r="G295" i="20"/>
  <c r="F295" i="20"/>
  <c r="E295" i="20"/>
  <c r="AF244" i="20"/>
  <c r="H31" i="97" l="1"/>
  <c r="I31" i="97"/>
  <c r="H243" i="79"/>
  <c r="Y243" i="79" s="1"/>
  <c r="G93" i="2" l="1"/>
  <c r="F93" i="2"/>
  <c r="G62" i="2"/>
  <c r="F62" i="2"/>
  <c r="G61" i="2"/>
  <c r="F61" i="2"/>
  <c r="G30" i="2"/>
  <c r="G29" i="2"/>
  <c r="G6" i="97" s="1"/>
  <c r="G243" i="79"/>
  <c r="G4" i="97" l="1"/>
  <c r="G5" i="97"/>
  <c r="V88" i="38"/>
  <c r="U146" i="39"/>
  <c r="F30" i="2"/>
  <c r="F29" i="2"/>
  <c r="F6" i="97" s="1"/>
  <c r="E62" i="2"/>
  <c r="E61" i="2"/>
  <c r="E93" i="2"/>
  <c r="F243" i="79"/>
  <c r="AP244" i="20"/>
  <c r="G31" i="97" l="1"/>
  <c r="F4" i="97"/>
  <c r="F5" i="97"/>
  <c r="E30" i="2"/>
  <c r="E29" i="2"/>
  <c r="E6" i="97" s="1"/>
  <c r="E243" i="79"/>
  <c r="X243" i="79" s="1"/>
  <c r="F31" i="97" l="1"/>
  <c r="E4" i="97"/>
  <c r="E5" i="97"/>
  <c r="N240" i="4"/>
  <c r="N241" i="4"/>
  <c r="N242" i="4"/>
  <c r="N243" i="4"/>
  <c r="E31" i="97" l="1"/>
  <c r="N293" i="94"/>
  <c r="M293" i="94"/>
  <c r="L293" i="94"/>
  <c r="K293" i="94"/>
  <c r="J293" i="94"/>
  <c r="I293" i="94"/>
  <c r="H293" i="94"/>
  <c r="G293" i="94"/>
  <c r="F293" i="94"/>
  <c r="E293" i="94"/>
  <c r="D293" i="94"/>
  <c r="C293" i="94"/>
  <c r="N292" i="94"/>
  <c r="M292" i="94"/>
  <c r="L292" i="94"/>
  <c r="K292" i="94"/>
  <c r="J292" i="94"/>
  <c r="I292" i="94"/>
  <c r="H292" i="94"/>
  <c r="G292" i="94"/>
  <c r="F292" i="94"/>
  <c r="E292" i="94"/>
  <c r="D292" i="94"/>
  <c r="C292" i="94"/>
  <c r="N291" i="94"/>
  <c r="M291" i="94"/>
  <c r="L291" i="94"/>
  <c r="K291" i="94"/>
  <c r="J291" i="94"/>
  <c r="I291" i="94"/>
  <c r="H291" i="94"/>
  <c r="G291" i="94"/>
  <c r="F291" i="94"/>
  <c r="E291" i="94"/>
  <c r="D291" i="94"/>
  <c r="C291" i="94"/>
  <c r="N288" i="94"/>
  <c r="M288" i="94"/>
  <c r="L288" i="94"/>
  <c r="K288" i="94"/>
  <c r="J288" i="94"/>
  <c r="I288" i="94"/>
  <c r="H288" i="94"/>
  <c r="G288" i="94"/>
  <c r="F288" i="94"/>
  <c r="E288" i="94"/>
  <c r="D288" i="94"/>
  <c r="C288" i="94"/>
  <c r="N287" i="94"/>
  <c r="M287" i="94"/>
  <c r="L287" i="94"/>
  <c r="K287" i="94"/>
  <c r="J287" i="94"/>
  <c r="I287" i="94"/>
  <c r="H287" i="94"/>
  <c r="G287" i="94"/>
  <c r="F287" i="94"/>
  <c r="E287" i="94"/>
  <c r="D287" i="94"/>
  <c r="C287" i="94"/>
  <c r="N286" i="94"/>
  <c r="M286" i="94"/>
  <c r="L286" i="94"/>
  <c r="K286" i="94"/>
  <c r="J286" i="94"/>
  <c r="I286" i="94"/>
  <c r="H286" i="94"/>
  <c r="G286" i="94"/>
  <c r="F286" i="94"/>
  <c r="E286" i="94"/>
  <c r="D286" i="94"/>
  <c r="C286" i="94"/>
  <c r="P283" i="94"/>
  <c r="N283" i="94"/>
  <c r="M283" i="94"/>
  <c r="L283" i="94"/>
  <c r="K283" i="94"/>
  <c r="J283" i="94"/>
  <c r="I283" i="94"/>
  <c r="H283" i="94"/>
  <c r="G283" i="94"/>
  <c r="F283" i="94"/>
  <c r="E283" i="94"/>
  <c r="D283" i="94"/>
  <c r="C283" i="94"/>
  <c r="P282" i="94"/>
  <c r="N282" i="94"/>
  <c r="M282" i="94"/>
  <c r="L282" i="94"/>
  <c r="K282" i="94"/>
  <c r="J282" i="94"/>
  <c r="I282" i="94"/>
  <c r="H282" i="94"/>
  <c r="G282" i="94"/>
  <c r="F282" i="94"/>
  <c r="E282" i="94"/>
  <c r="D282" i="94"/>
  <c r="C282" i="94"/>
  <c r="P281" i="94"/>
  <c r="N281" i="94"/>
  <c r="M281" i="94"/>
  <c r="L281" i="94"/>
  <c r="K281" i="94"/>
  <c r="J281" i="94"/>
  <c r="I281" i="94"/>
  <c r="H281" i="94"/>
  <c r="G281" i="94"/>
  <c r="F281" i="94"/>
  <c r="E281" i="94"/>
  <c r="D281" i="94"/>
  <c r="C281" i="94"/>
  <c r="P278" i="94"/>
  <c r="N278" i="94"/>
  <c r="M278" i="94"/>
  <c r="L278" i="94"/>
  <c r="K278" i="94"/>
  <c r="J278" i="94"/>
  <c r="I278" i="94"/>
  <c r="H278" i="94"/>
  <c r="G278" i="94"/>
  <c r="F278" i="94"/>
  <c r="E278" i="94"/>
  <c r="D278" i="94"/>
  <c r="C278" i="94"/>
  <c r="P277" i="94"/>
  <c r="N277" i="94"/>
  <c r="M277" i="94"/>
  <c r="L277" i="94"/>
  <c r="K277" i="94"/>
  <c r="J277" i="94"/>
  <c r="I277" i="94"/>
  <c r="H277" i="94"/>
  <c r="G277" i="94"/>
  <c r="F277" i="94"/>
  <c r="E277" i="94"/>
  <c r="D277" i="94"/>
  <c r="C277" i="94"/>
  <c r="P276" i="94"/>
  <c r="N276" i="94"/>
  <c r="M276" i="94"/>
  <c r="L276" i="94"/>
  <c r="K276" i="94"/>
  <c r="J276" i="94"/>
  <c r="I276" i="94"/>
  <c r="H276" i="94"/>
  <c r="G276" i="94"/>
  <c r="F276" i="94"/>
  <c r="E276" i="94"/>
  <c r="D276" i="94"/>
  <c r="C276" i="94"/>
  <c r="P273" i="94"/>
  <c r="N273" i="94"/>
  <c r="M273" i="94"/>
  <c r="L273" i="94"/>
  <c r="K273" i="94"/>
  <c r="J273" i="94"/>
  <c r="I273" i="94"/>
  <c r="H273" i="94"/>
  <c r="G273" i="94"/>
  <c r="F273" i="94"/>
  <c r="E273" i="94"/>
  <c r="D273" i="94"/>
  <c r="C273" i="94"/>
  <c r="P272" i="94"/>
  <c r="N272" i="94"/>
  <c r="M272" i="94"/>
  <c r="L272" i="94"/>
  <c r="K272" i="94"/>
  <c r="J272" i="94"/>
  <c r="I272" i="94"/>
  <c r="H272" i="94"/>
  <c r="G272" i="94"/>
  <c r="F272" i="94"/>
  <c r="E272" i="94"/>
  <c r="D272" i="94"/>
  <c r="C272" i="94"/>
  <c r="P271" i="94"/>
  <c r="N271" i="94"/>
  <c r="M271" i="94"/>
  <c r="L271" i="94"/>
  <c r="K271" i="94"/>
  <c r="J271" i="94"/>
  <c r="I271" i="94"/>
  <c r="H271" i="94"/>
  <c r="G271" i="94"/>
  <c r="F271" i="94"/>
  <c r="E271" i="94"/>
  <c r="D271" i="94"/>
  <c r="C271" i="94"/>
  <c r="P268" i="94"/>
  <c r="N268" i="94"/>
  <c r="M268" i="94"/>
  <c r="L268" i="94"/>
  <c r="K268" i="94"/>
  <c r="J268" i="94"/>
  <c r="I268" i="94"/>
  <c r="H268" i="94"/>
  <c r="G268" i="94"/>
  <c r="F268" i="94"/>
  <c r="E268" i="94"/>
  <c r="D268" i="94"/>
  <c r="C268" i="94"/>
  <c r="P267" i="94"/>
  <c r="N267" i="94"/>
  <c r="M267" i="94"/>
  <c r="L267" i="94"/>
  <c r="K267" i="94"/>
  <c r="J267" i="94"/>
  <c r="I267" i="94"/>
  <c r="H267" i="94"/>
  <c r="G267" i="94"/>
  <c r="F267" i="94"/>
  <c r="E267" i="94"/>
  <c r="D267" i="94"/>
  <c r="C267" i="94"/>
  <c r="P266" i="94"/>
  <c r="N266" i="94"/>
  <c r="M266" i="94"/>
  <c r="L266" i="94"/>
  <c r="K266" i="94"/>
  <c r="J266" i="94"/>
  <c r="I266" i="94"/>
  <c r="H266" i="94"/>
  <c r="G266" i="94"/>
  <c r="F266" i="94"/>
  <c r="E266" i="94"/>
  <c r="D266" i="94"/>
  <c r="C266" i="94"/>
  <c r="N263" i="94"/>
  <c r="M263" i="94"/>
  <c r="L263" i="94"/>
  <c r="K263" i="94"/>
  <c r="J263" i="94"/>
  <c r="I263" i="94"/>
  <c r="H263" i="94"/>
  <c r="G263" i="94"/>
  <c r="F263" i="94"/>
  <c r="E263" i="94"/>
  <c r="D263" i="94"/>
  <c r="C263" i="94"/>
  <c r="N262" i="94"/>
  <c r="M262" i="94"/>
  <c r="L262" i="94"/>
  <c r="K262" i="94"/>
  <c r="J262" i="94"/>
  <c r="I262" i="94"/>
  <c r="H262" i="94"/>
  <c r="G262" i="94"/>
  <c r="F262" i="94"/>
  <c r="E262" i="94"/>
  <c r="D262" i="94"/>
  <c r="C262" i="94"/>
  <c r="N261" i="94"/>
  <c r="M261" i="94"/>
  <c r="L261" i="94"/>
  <c r="K261" i="94"/>
  <c r="J261" i="94"/>
  <c r="I261" i="94"/>
  <c r="H261" i="94"/>
  <c r="G261" i="94"/>
  <c r="F261" i="94"/>
  <c r="E261" i="94"/>
  <c r="D261" i="94"/>
  <c r="C261" i="94"/>
  <c r="P258" i="94"/>
  <c r="N258" i="94"/>
  <c r="M258" i="94"/>
  <c r="L258" i="94"/>
  <c r="K258" i="94"/>
  <c r="J258" i="94"/>
  <c r="I258" i="94"/>
  <c r="H258" i="94"/>
  <c r="G258" i="94"/>
  <c r="F258" i="94"/>
  <c r="E258" i="94"/>
  <c r="D258" i="94"/>
  <c r="C258" i="94"/>
  <c r="P257" i="94"/>
  <c r="N257" i="94"/>
  <c r="M257" i="94"/>
  <c r="L257" i="94"/>
  <c r="K257" i="94"/>
  <c r="J257" i="94"/>
  <c r="I257" i="94"/>
  <c r="H257" i="94"/>
  <c r="G257" i="94"/>
  <c r="F257" i="94"/>
  <c r="E257" i="94"/>
  <c r="D257" i="94"/>
  <c r="C257" i="94"/>
  <c r="P256" i="94"/>
  <c r="N256" i="94"/>
  <c r="M256" i="94"/>
  <c r="L256" i="94"/>
  <c r="K256" i="94"/>
  <c r="J256" i="94"/>
  <c r="I256" i="94"/>
  <c r="H256" i="94"/>
  <c r="G256" i="94"/>
  <c r="F256" i="94"/>
  <c r="E256" i="94"/>
  <c r="D256" i="94"/>
  <c r="C256" i="94"/>
  <c r="N250" i="94"/>
  <c r="N252" i="94" s="1"/>
  <c r="M250" i="94"/>
  <c r="M252" i="94" s="1"/>
  <c r="L250" i="94"/>
  <c r="L252" i="94" s="1"/>
  <c r="K250" i="94"/>
  <c r="K252" i="94" s="1"/>
  <c r="J250" i="94"/>
  <c r="J252" i="94" s="1"/>
  <c r="I250" i="94"/>
  <c r="I252" i="94" s="1"/>
  <c r="H250" i="94"/>
  <c r="H252" i="94" s="1"/>
  <c r="G250" i="94"/>
  <c r="G252" i="94" s="1"/>
  <c r="F250" i="94"/>
  <c r="F252" i="94" s="1"/>
  <c r="E250" i="94"/>
  <c r="E252" i="94" s="1"/>
  <c r="D250" i="94"/>
  <c r="D252" i="94" s="1"/>
  <c r="C250" i="94"/>
  <c r="C252" i="94" s="1"/>
  <c r="N249" i="94"/>
  <c r="N251" i="94" s="1"/>
  <c r="M249" i="94"/>
  <c r="M251" i="94" s="1"/>
  <c r="L249" i="94"/>
  <c r="L251" i="94" s="1"/>
  <c r="K249" i="94"/>
  <c r="K251" i="94" s="1"/>
  <c r="J249" i="94"/>
  <c r="J251" i="94" s="1"/>
  <c r="I249" i="94"/>
  <c r="I251" i="94" s="1"/>
  <c r="H249" i="94"/>
  <c r="H251" i="94" s="1"/>
  <c r="G249" i="94"/>
  <c r="G251" i="94" s="1"/>
  <c r="F249" i="94"/>
  <c r="F251" i="94" s="1"/>
  <c r="E249" i="94"/>
  <c r="E251" i="94" s="1"/>
  <c r="D249" i="94"/>
  <c r="D251" i="94" s="1"/>
  <c r="C249" i="94"/>
  <c r="C251" i="94" s="1"/>
  <c r="S248" i="94"/>
  <c r="S249" i="94" s="1"/>
  <c r="N248" i="94"/>
  <c r="M248" i="94"/>
  <c r="L248" i="94"/>
  <c r="K248" i="94"/>
  <c r="J248" i="94"/>
  <c r="I248" i="94"/>
  <c r="H248" i="94"/>
  <c r="G248" i="94"/>
  <c r="F248" i="94"/>
  <c r="E248" i="94"/>
  <c r="D248" i="94"/>
  <c r="C248" i="94"/>
  <c r="AH244" i="94"/>
  <c r="Y244" i="94"/>
  <c r="X244" i="94"/>
  <c r="AA244" i="94" s="1"/>
  <c r="AR243" i="94"/>
  <c r="AM243" i="94"/>
  <c r="AH243" i="94"/>
  <c r="AC243" i="94"/>
  <c r="Y243" i="94"/>
  <c r="X243" i="94"/>
  <c r="AA243" i="94" s="1"/>
  <c r="P243" i="94"/>
  <c r="Q243" i="94" s="1"/>
  <c r="AR242" i="94"/>
  <c r="AM242" i="94"/>
  <c r="AH242" i="94"/>
  <c r="AC242" i="94"/>
  <c r="Y242" i="94"/>
  <c r="X242" i="94"/>
  <c r="AA242" i="94" s="1"/>
  <c r="P242" i="94"/>
  <c r="Q242" i="94" s="1"/>
  <c r="AR241" i="94"/>
  <c r="AM241" i="94"/>
  <c r="AH241" i="94"/>
  <c r="AC241" i="94"/>
  <c r="Y241" i="94"/>
  <c r="X241" i="94"/>
  <c r="P241" i="94"/>
  <c r="Q241" i="94" s="1"/>
  <c r="AR240" i="94"/>
  <c r="AM240" i="94"/>
  <c r="AH240" i="94"/>
  <c r="AC240" i="94"/>
  <c r="Y240" i="94"/>
  <c r="X240" i="94"/>
  <c r="P240" i="94"/>
  <c r="Q240" i="94" s="1"/>
  <c r="AR239" i="94"/>
  <c r="AM239" i="94"/>
  <c r="AH239" i="94"/>
  <c r="AC239" i="94"/>
  <c r="AA239" i="94"/>
  <c r="Z239" i="94"/>
  <c r="Y239" i="94"/>
  <c r="X239" i="94"/>
  <c r="P239" i="94"/>
  <c r="Q239" i="94" s="1"/>
  <c r="AR238" i="94"/>
  <c r="AM238" i="94"/>
  <c r="AH238" i="94"/>
  <c r="AC238" i="94"/>
  <c r="Z238" i="94"/>
  <c r="Y238" i="94"/>
  <c r="X238" i="94"/>
  <c r="AA238" i="94" s="1"/>
  <c r="P238" i="94"/>
  <c r="Q238" i="94" s="1"/>
  <c r="AR237" i="94"/>
  <c r="AM237" i="94"/>
  <c r="AH237" i="94"/>
  <c r="AC237" i="94"/>
  <c r="AA237" i="94"/>
  <c r="Z237" i="94"/>
  <c r="Y237" i="94"/>
  <c r="X237" i="94"/>
  <c r="P237" i="94"/>
  <c r="Q237" i="94" s="1"/>
  <c r="AR236" i="94"/>
  <c r="AM236" i="94"/>
  <c r="AH236" i="94"/>
  <c r="AC236" i="94"/>
  <c r="Z236" i="94"/>
  <c r="Y236" i="94"/>
  <c r="X236" i="94"/>
  <c r="AA236" i="94" s="1"/>
  <c r="P236" i="94"/>
  <c r="Q236" i="94" s="1"/>
  <c r="AR235" i="94"/>
  <c r="AM235" i="94"/>
  <c r="AH235" i="94"/>
  <c r="AC235" i="94"/>
  <c r="AA235" i="94"/>
  <c r="Z235" i="94"/>
  <c r="Y235" i="94"/>
  <c r="X235" i="94"/>
  <c r="P235" i="94"/>
  <c r="Q235" i="94" s="1"/>
  <c r="AR234" i="94"/>
  <c r="AM234" i="94"/>
  <c r="AH234" i="94"/>
  <c r="AC234" i="94"/>
  <c r="Z234" i="94"/>
  <c r="Y234" i="94"/>
  <c r="X234" i="94"/>
  <c r="AA234" i="94" s="1"/>
  <c r="P234" i="94"/>
  <c r="Q234" i="94" s="1"/>
  <c r="AR233" i="94"/>
  <c r="AM233" i="94"/>
  <c r="AH233" i="94"/>
  <c r="AC233" i="94"/>
  <c r="AA233" i="94"/>
  <c r="Y233" i="94"/>
  <c r="X233" i="94"/>
  <c r="Z233" i="94" s="1"/>
  <c r="P233" i="94"/>
  <c r="Q233" i="94" s="1"/>
  <c r="AR232" i="94"/>
  <c r="AM232" i="94"/>
  <c r="AH232" i="94"/>
  <c r="AC232" i="94"/>
  <c r="Y232" i="94"/>
  <c r="X232" i="94"/>
  <c r="AA232" i="94" s="1"/>
  <c r="P232" i="94"/>
  <c r="Q232" i="94" s="1"/>
  <c r="AR231" i="94"/>
  <c r="AM231" i="94"/>
  <c r="AH231" i="94"/>
  <c r="AC231" i="94"/>
  <c r="Z231" i="94"/>
  <c r="Y231" i="94"/>
  <c r="X231" i="94"/>
  <c r="AA231" i="94" s="1"/>
  <c r="P231" i="94"/>
  <c r="AR230" i="94"/>
  <c r="AM230" i="94"/>
  <c r="AH230" i="94"/>
  <c r="AC230" i="94"/>
  <c r="Z230" i="94"/>
  <c r="Y230" i="94"/>
  <c r="X230" i="94"/>
  <c r="AA230" i="94" s="1"/>
  <c r="P230" i="94"/>
  <c r="Q230" i="94" s="1"/>
  <c r="AR229" i="94"/>
  <c r="AM229" i="94"/>
  <c r="AN240" i="94" s="1"/>
  <c r="AH229" i="94"/>
  <c r="AC229" i="94"/>
  <c r="Y229" i="94"/>
  <c r="X229" i="94"/>
  <c r="AA229" i="94" s="1"/>
  <c r="P229" i="94"/>
  <c r="AR228" i="94"/>
  <c r="AM228" i="94"/>
  <c r="AH228" i="94"/>
  <c r="AC228" i="94"/>
  <c r="Y228" i="94"/>
  <c r="X228" i="94"/>
  <c r="AA228" i="94" s="1"/>
  <c r="P228" i="94"/>
  <c r="Q228" i="94" s="1"/>
  <c r="AR227" i="94"/>
  <c r="AM227" i="94"/>
  <c r="AH227" i="94"/>
  <c r="AC227" i="94"/>
  <c r="Y227" i="94"/>
  <c r="X227" i="94"/>
  <c r="AA227" i="94" s="1"/>
  <c r="P227" i="94"/>
  <c r="AR226" i="94"/>
  <c r="AM226" i="94"/>
  <c r="AH226" i="94"/>
  <c r="AC226" i="94"/>
  <c r="Y226" i="94"/>
  <c r="X226" i="94"/>
  <c r="AA226" i="94" s="1"/>
  <c r="P226" i="94"/>
  <c r="Q226" i="94" s="1"/>
  <c r="AR225" i="94"/>
  <c r="AM225" i="94"/>
  <c r="AH225" i="94"/>
  <c r="AC225" i="94"/>
  <c r="Y225" i="94"/>
  <c r="X225" i="94"/>
  <c r="P225" i="94"/>
  <c r="AR224" i="94"/>
  <c r="AM224" i="94"/>
  <c r="AH224" i="94"/>
  <c r="AC224" i="94"/>
  <c r="Y224" i="94"/>
  <c r="X224" i="94"/>
  <c r="AA224" i="94" s="1"/>
  <c r="P224" i="94"/>
  <c r="AR223" i="94"/>
  <c r="AM223" i="94"/>
  <c r="AH223" i="94"/>
  <c r="AC223" i="94"/>
  <c r="Y223" i="94"/>
  <c r="X223" i="94"/>
  <c r="AA223" i="94" s="1"/>
  <c r="P223" i="94"/>
  <c r="AR222" i="94"/>
  <c r="AM222" i="94"/>
  <c r="AH222" i="94"/>
  <c r="AC222" i="94"/>
  <c r="Y222" i="94"/>
  <c r="X222" i="94"/>
  <c r="AA222" i="94" s="1"/>
  <c r="P222" i="94"/>
  <c r="AR221" i="94"/>
  <c r="AM221" i="94"/>
  <c r="AH221" i="94"/>
  <c r="AC221" i="94"/>
  <c r="Y221" i="94"/>
  <c r="X221" i="94"/>
  <c r="AA221" i="94" s="1"/>
  <c r="P221" i="94"/>
  <c r="AR220" i="94"/>
  <c r="AM220" i="94"/>
  <c r="AH220" i="94"/>
  <c r="AC220" i="94"/>
  <c r="AA220" i="94"/>
  <c r="Y220" i="94"/>
  <c r="X220" i="94"/>
  <c r="Z220" i="94" s="1"/>
  <c r="P220" i="94"/>
  <c r="Q220" i="94" s="1"/>
  <c r="AR219" i="94"/>
  <c r="AM219" i="94"/>
  <c r="AH219" i="94"/>
  <c r="AC219" i="94"/>
  <c r="AA219" i="94"/>
  <c r="Z219" i="94"/>
  <c r="Y219" i="94"/>
  <c r="X219" i="94"/>
  <c r="P219" i="94"/>
  <c r="Q219" i="94" s="1"/>
  <c r="AR218" i="94"/>
  <c r="AM218" i="94"/>
  <c r="AH218" i="94"/>
  <c r="AC218" i="94"/>
  <c r="Y218" i="94"/>
  <c r="X218" i="94"/>
  <c r="Z218" i="94" s="1"/>
  <c r="P218" i="94"/>
  <c r="AR217" i="94"/>
  <c r="AM217" i="94"/>
  <c r="AH217" i="94"/>
  <c r="AC217" i="94"/>
  <c r="Y217" i="94"/>
  <c r="X217" i="94"/>
  <c r="Q217" i="94"/>
  <c r="P217" i="94"/>
  <c r="AR216" i="94"/>
  <c r="AM216" i="94"/>
  <c r="AH216" i="94"/>
  <c r="AC216" i="94"/>
  <c r="AA216" i="94"/>
  <c r="Y216" i="94"/>
  <c r="X216" i="94"/>
  <c r="Z216" i="94" s="1"/>
  <c r="P216" i="94"/>
  <c r="Q216" i="94" s="1"/>
  <c r="AR215" i="94"/>
  <c r="AM215" i="94"/>
  <c r="AH215" i="94"/>
  <c r="AC215" i="94"/>
  <c r="AA215" i="94"/>
  <c r="Z215" i="94"/>
  <c r="Y215" i="94"/>
  <c r="X215" i="94"/>
  <c r="P215" i="94"/>
  <c r="Q215" i="94" s="1"/>
  <c r="AR214" i="94"/>
  <c r="AM214" i="94"/>
  <c r="AH214" i="94"/>
  <c r="AC214" i="94"/>
  <c r="Y214" i="94"/>
  <c r="X214" i="94"/>
  <c r="AA214" i="94" s="1"/>
  <c r="P214" i="94"/>
  <c r="Q214" i="94" s="1"/>
  <c r="AR213" i="94"/>
  <c r="AM213" i="94"/>
  <c r="AH213" i="94"/>
  <c r="AC213" i="94"/>
  <c r="Z213" i="94"/>
  <c r="Y213" i="94"/>
  <c r="X213" i="94"/>
  <c r="AA213" i="94" s="1"/>
  <c r="Q213" i="94"/>
  <c r="P213" i="94"/>
  <c r="AR212" i="94"/>
  <c r="AM212" i="94"/>
  <c r="AH212" i="94"/>
  <c r="AC212" i="94"/>
  <c r="Y212" i="94"/>
  <c r="X212" i="94"/>
  <c r="AA212" i="94" s="1"/>
  <c r="Q212" i="94"/>
  <c r="P212" i="94"/>
  <c r="AR211" i="94"/>
  <c r="AS220" i="94" s="1"/>
  <c r="AM211" i="94"/>
  <c r="AH211" i="94"/>
  <c r="AC211" i="94"/>
  <c r="Y211" i="94"/>
  <c r="X211" i="94"/>
  <c r="AA211" i="94" s="1"/>
  <c r="Q211" i="94"/>
  <c r="P211" i="94"/>
  <c r="AR210" i="94"/>
  <c r="AM210" i="94"/>
  <c r="AH210" i="94"/>
  <c r="AC210" i="94"/>
  <c r="Y210" i="94"/>
  <c r="X210" i="94"/>
  <c r="AA210" i="94" s="1"/>
  <c r="Q210" i="94"/>
  <c r="P210" i="94"/>
  <c r="AR209" i="94"/>
  <c r="AM209" i="94"/>
  <c r="AH209" i="94"/>
  <c r="AC209" i="94"/>
  <c r="AD220" i="94" s="1"/>
  <c r="AA209" i="94"/>
  <c r="Z209" i="94"/>
  <c r="Y209" i="94"/>
  <c r="X209" i="94"/>
  <c r="P209" i="94"/>
  <c r="AR208" i="94"/>
  <c r="AM208" i="94"/>
  <c r="AH208" i="94"/>
  <c r="AC208" i="94"/>
  <c r="Y208" i="94"/>
  <c r="X208" i="94"/>
  <c r="Q208" i="94"/>
  <c r="P208" i="94"/>
  <c r="AR207" i="94"/>
  <c r="AM207" i="94"/>
  <c r="AH207" i="94"/>
  <c r="AI218" i="94" s="1"/>
  <c r="AC207" i="94"/>
  <c r="AA207" i="94"/>
  <c r="Y207" i="94"/>
  <c r="X207" i="94"/>
  <c r="Z207" i="94" s="1"/>
  <c r="P207" i="94"/>
  <c r="AR206" i="94"/>
  <c r="AM206" i="94"/>
  <c r="AH206" i="94"/>
  <c r="AC206" i="94"/>
  <c r="Y206" i="94"/>
  <c r="X206" i="94"/>
  <c r="P206" i="94"/>
  <c r="AR205" i="94"/>
  <c r="AM205" i="94"/>
  <c r="AH205" i="94"/>
  <c r="AC205" i="94"/>
  <c r="Y205" i="94"/>
  <c r="X205" i="94"/>
  <c r="Q205" i="94"/>
  <c r="AR204" i="94"/>
  <c r="AM204" i="94"/>
  <c r="AH204" i="94"/>
  <c r="AC204" i="94"/>
  <c r="Y204" i="94"/>
  <c r="X204" i="94"/>
  <c r="Q204" i="94"/>
  <c r="AR203" i="94"/>
  <c r="AM203" i="94"/>
  <c r="AH203" i="94"/>
  <c r="AC203" i="94"/>
  <c r="Y203" i="94"/>
  <c r="X203" i="94"/>
  <c r="Q203" i="94"/>
  <c r="AR202" i="94"/>
  <c r="AM202" i="94"/>
  <c r="AH202" i="94"/>
  <c r="AC202" i="94"/>
  <c r="Y202" i="94"/>
  <c r="X202" i="94"/>
  <c r="Q202" i="94"/>
  <c r="AR201" i="94"/>
  <c r="AM201" i="94"/>
  <c r="AH201" i="94"/>
  <c r="AC201" i="94"/>
  <c r="Y201" i="94"/>
  <c r="X201" i="94"/>
  <c r="AA201" i="94" s="1"/>
  <c r="Q201" i="94"/>
  <c r="AR200" i="94"/>
  <c r="AM200" i="94"/>
  <c r="AH200" i="94"/>
  <c r="AC200" i="94"/>
  <c r="Y200" i="94"/>
  <c r="X200" i="94"/>
  <c r="Z200" i="94" s="1"/>
  <c r="Q200" i="94"/>
  <c r="AR199" i="94"/>
  <c r="AM199" i="94"/>
  <c r="AH199" i="94"/>
  <c r="AC199" i="94"/>
  <c r="Y199" i="94"/>
  <c r="X199" i="94"/>
  <c r="Q199" i="94"/>
  <c r="AR198" i="94"/>
  <c r="AM198" i="94"/>
  <c r="AH198" i="94"/>
  <c r="AC198" i="94"/>
  <c r="AA198" i="94"/>
  <c r="Z198" i="94"/>
  <c r="Y198" i="94"/>
  <c r="X198" i="94"/>
  <c r="Q198" i="94"/>
  <c r="AR197" i="94"/>
  <c r="AM197" i="94"/>
  <c r="AH197" i="94"/>
  <c r="AC197" i="94"/>
  <c r="AA197" i="94"/>
  <c r="Y197" i="94"/>
  <c r="X197" i="94"/>
  <c r="Z197" i="94" s="1"/>
  <c r="Q197" i="94"/>
  <c r="AR196" i="94"/>
  <c r="AM196" i="94"/>
  <c r="AH196" i="94"/>
  <c r="AC196" i="94"/>
  <c r="Y196" i="94"/>
  <c r="X196" i="94"/>
  <c r="Q196" i="94"/>
  <c r="AR195" i="94"/>
  <c r="AM195" i="94"/>
  <c r="AH195" i="94"/>
  <c r="AC195" i="94"/>
  <c r="AA195" i="94"/>
  <c r="Y195" i="94"/>
  <c r="X195" i="94"/>
  <c r="Z195" i="94" s="1"/>
  <c r="Q195" i="94"/>
  <c r="AR194" i="94"/>
  <c r="AM194" i="94"/>
  <c r="AH194" i="94"/>
  <c r="AC194" i="94"/>
  <c r="Y194" i="94"/>
  <c r="X194" i="94"/>
  <c r="R194" i="94"/>
  <c r="Q194" i="94"/>
  <c r="AR193" i="94"/>
  <c r="AM193" i="94"/>
  <c r="AH193" i="94"/>
  <c r="AC193" i="94"/>
  <c r="Y193" i="94"/>
  <c r="X193" i="94"/>
  <c r="Z193" i="94" s="1"/>
  <c r="R193" i="94"/>
  <c r="Q193" i="94"/>
  <c r="AR192" i="94"/>
  <c r="AM192" i="94"/>
  <c r="AH192" i="94"/>
  <c r="AC192" i="94"/>
  <c r="Y192" i="94"/>
  <c r="X192" i="94"/>
  <c r="R192" i="94"/>
  <c r="Q192" i="94"/>
  <c r="AR191" i="94"/>
  <c r="AM191" i="94"/>
  <c r="AH191" i="94"/>
  <c r="AC191" i="94"/>
  <c r="AA191" i="94"/>
  <c r="Z191" i="94"/>
  <c r="Y191" i="94"/>
  <c r="X191" i="94"/>
  <c r="R191" i="94"/>
  <c r="Q191" i="94"/>
  <c r="AR190" i="94"/>
  <c r="AM190" i="94"/>
  <c r="AH190" i="94"/>
  <c r="AC190" i="94"/>
  <c r="AA190" i="94"/>
  <c r="Z190" i="94"/>
  <c r="Y190" i="94"/>
  <c r="X190" i="94"/>
  <c r="R190" i="94"/>
  <c r="Q190" i="94"/>
  <c r="AR189" i="94"/>
  <c r="AM189" i="94"/>
  <c r="AH189" i="94"/>
  <c r="AC189" i="94"/>
  <c r="Y189" i="94"/>
  <c r="X189" i="94"/>
  <c r="Z189" i="94" s="1"/>
  <c r="R189" i="94"/>
  <c r="Q189" i="94"/>
  <c r="AR188" i="94"/>
  <c r="AM188" i="94"/>
  <c r="AH188" i="94"/>
  <c r="AC188" i="94"/>
  <c r="Y188" i="94"/>
  <c r="X188" i="94"/>
  <c r="R188" i="94"/>
  <c r="Q188" i="94"/>
  <c r="AR187" i="94"/>
  <c r="AM187" i="94"/>
  <c r="AH187" i="94"/>
  <c r="AC187" i="94"/>
  <c r="Z187" i="94"/>
  <c r="Y187" i="94"/>
  <c r="X187" i="94"/>
  <c r="AA187" i="94" s="1"/>
  <c r="R187" i="94"/>
  <c r="Q187" i="94"/>
  <c r="AR186" i="94"/>
  <c r="AM186" i="94"/>
  <c r="AH186" i="94"/>
  <c r="AC186" i="94"/>
  <c r="Y186" i="94"/>
  <c r="X186" i="94"/>
  <c r="AA186" i="94" s="1"/>
  <c r="R186" i="94"/>
  <c r="Q186" i="94"/>
  <c r="AR185" i="94"/>
  <c r="AM185" i="94"/>
  <c r="AH185" i="94"/>
  <c r="AC185" i="94"/>
  <c r="Y185" i="94"/>
  <c r="X185" i="94"/>
  <c r="Z185" i="94" s="1"/>
  <c r="R185" i="94"/>
  <c r="Q185" i="94"/>
  <c r="AR184" i="94"/>
  <c r="AM184" i="94"/>
  <c r="AH184" i="94"/>
  <c r="AC184" i="94"/>
  <c r="Y184" i="94"/>
  <c r="X184" i="94"/>
  <c r="R184" i="94"/>
  <c r="Q184" i="94"/>
  <c r="AR183" i="94"/>
  <c r="AM183" i="94"/>
  <c r="AH183" i="94"/>
  <c r="AC183" i="94"/>
  <c r="AA183" i="94"/>
  <c r="Z183" i="94"/>
  <c r="Y183" i="94"/>
  <c r="X183" i="94"/>
  <c r="R183" i="94"/>
  <c r="Q183" i="94"/>
  <c r="AR182" i="94"/>
  <c r="AM182" i="94"/>
  <c r="AH182" i="94"/>
  <c r="AC182" i="94"/>
  <c r="AA182" i="94"/>
  <c r="Z182" i="94"/>
  <c r="Y182" i="94"/>
  <c r="X182" i="94"/>
  <c r="R182" i="94"/>
  <c r="Q182" i="94"/>
  <c r="AR181" i="94"/>
  <c r="AM181" i="94"/>
  <c r="AH181" i="94"/>
  <c r="AC181" i="94"/>
  <c r="Y181" i="94"/>
  <c r="X181" i="94"/>
  <c r="Z181" i="94" s="1"/>
  <c r="R181" i="94"/>
  <c r="Q181" i="94"/>
  <c r="S192" i="94" s="1"/>
  <c r="AR180" i="94"/>
  <c r="AM180" i="94"/>
  <c r="AH180" i="94"/>
  <c r="AC180" i="94"/>
  <c r="Y180" i="94"/>
  <c r="X180" i="94"/>
  <c r="R180" i="94"/>
  <c r="Q180" i="94"/>
  <c r="AR179" i="94"/>
  <c r="AM179" i="94"/>
  <c r="AH179" i="94"/>
  <c r="AC179" i="94"/>
  <c r="Y179" i="94"/>
  <c r="X179" i="94"/>
  <c r="R179" i="94"/>
  <c r="Q179" i="94"/>
  <c r="AR178" i="94"/>
  <c r="AM178" i="94"/>
  <c r="AH178" i="94"/>
  <c r="AC178" i="94"/>
  <c r="Z178" i="94"/>
  <c r="Y178" i="94"/>
  <c r="X178" i="94"/>
  <c r="AA178" i="94" s="1"/>
  <c r="R178" i="94"/>
  <c r="Q178" i="94"/>
  <c r="AR177" i="94"/>
  <c r="AM177" i="94"/>
  <c r="AH177" i="94"/>
  <c r="AC177" i="94"/>
  <c r="AA177" i="94"/>
  <c r="Y177" i="94"/>
  <c r="X177" i="94"/>
  <c r="Z177" i="94" s="1"/>
  <c r="R177" i="94"/>
  <c r="Q177" i="94"/>
  <c r="AR176" i="94"/>
  <c r="AM176" i="94"/>
  <c r="AH176" i="94"/>
  <c r="AC176" i="94"/>
  <c r="Y176" i="94"/>
  <c r="X176" i="94"/>
  <c r="R176" i="94"/>
  <c r="Q176" i="94"/>
  <c r="AR175" i="94"/>
  <c r="AM175" i="94"/>
  <c r="AH175" i="94"/>
  <c r="AC175" i="94"/>
  <c r="AA175" i="94"/>
  <c r="Z175" i="94"/>
  <c r="Y175" i="94"/>
  <c r="X175" i="94"/>
  <c r="R175" i="94"/>
  <c r="Q175" i="94"/>
  <c r="AR174" i="94"/>
  <c r="AM174" i="94"/>
  <c r="AH174" i="94"/>
  <c r="AC174" i="94"/>
  <c r="Y174" i="94"/>
  <c r="X174" i="94"/>
  <c r="AA174" i="94" s="1"/>
  <c r="R174" i="94"/>
  <c r="Q174" i="94"/>
  <c r="AR173" i="94"/>
  <c r="AM173" i="94"/>
  <c r="AH173" i="94"/>
  <c r="AC173" i="94"/>
  <c r="Y173" i="94"/>
  <c r="X173" i="94"/>
  <c r="Z173" i="94" s="1"/>
  <c r="R173" i="94"/>
  <c r="Q173" i="94"/>
  <c r="AR172" i="94"/>
  <c r="AS183" i="94" s="1"/>
  <c r="AM172" i="94"/>
  <c r="AH172" i="94"/>
  <c r="AC172" i="94"/>
  <c r="Y172" i="94"/>
  <c r="X172" i="94"/>
  <c r="AA172" i="94" s="1"/>
  <c r="R172" i="94"/>
  <c r="Q172" i="94"/>
  <c r="AR171" i="94"/>
  <c r="AM171" i="94"/>
  <c r="AH171" i="94"/>
  <c r="AC171" i="94"/>
  <c r="Y171" i="94"/>
  <c r="X171" i="94"/>
  <c r="R171" i="94"/>
  <c r="Q171" i="94"/>
  <c r="AR170" i="94"/>
  <c r="AM170" i="94"/>
  <c r="AH170" i="94"/>
  <c r="AC170" i="94"/>
  <c r="Y170" i="94"/>
  <c r="X170" i="94"/>
  <c r="Z170" i="94" s="1"/>
  <c r="R170" i="94"/>
  <c r="Q170" i="94"/>
  <c r="AR169" i="94"/>
  <c r="AM169" i="94"/>
  <c r="AH169" i="94"/>
  <c r="AC169" i="94"/>
  <c r="Y169" i="94"/>
  <c r="X169" i="94"/>
  <c r="R169" i="94"/>
  <c r="Q169" i="94"/>
  <c r="AR168" i="94"/>
  <c r="AM168" i="94"/>
  <c r="AH168" i="94"/>
  <c r="AC168" i="94"/>
  <c r="AA168" i="94"/>
  <c r="Z168" i="94"/>
  <c r="Y168" i="94"/>
  <c r="X168" i="94"/>
  <c r="R168" i="94"/>
  <c r="Q168" i="94"/>
  <c r="AR167" i="94"/>
  <c r="AM167" i="94"/>
  <c r="AH167" i="94"/>
  <c r="AC167" i="94"/>
  <c r="AA167" i="94"/>
  <c r="Z167" i="94"/>
  <c r="Y167" i="94"/>
  <c r="X167" i="94"/>
  <c r="R167" i="94"/>
  <c r="Q167" i="94"/>
  <c r="AR166" i="94"/>
  <c r="AM166" i="94"/>
  <c r="AH166" i="94"/>
  <c r="AC166" i="94"/>
  <c r="Y166" i="94"/>
  <c r="X166" i="94"/>
  <c r="Z166" i="94" s="1"/>
  <c r="R166" i="94"/>
  <c r="Q166" i="94"/>
  <c r="AR165" i="94"/>
  <c r="AM165" i="94"/>
  <c r="AH165" i="94"/>
  <c r="AC165" i="94"/>
  <c r="Y165" i="94"/>
  <c r="X165" i="94"/>
  <c r="R165" i="94"/>
  <c r="Q165" i="94"/>
  <c r="S176" i="94" s="1"/>
  <c r="AR164" i="94"/>
  <c r="AM164" i="94"/>
  <c r="AN175" i="94" s="1"/>
  <c r="AH164" i="94"/>
  <c r="AC164" i="94"/>
  <c r="Y164" i="94"/>
  <c r="X164" i="94"/>
  <c r="R164" i="94"/>
  <c r="Q164" i="94"/>
  <c r="AR163" i="94"/>
  <c r="AM163" i="94"/>
  <c r="AH163" i="94"/>
  <c r="AC163" i="94"/>
  <c r="Z163" i="94"/>
  <c r="Y163" i="94"/>
  <c r="X163" i="94"/>
  <c r="AA163" i="94" s="1"/>
  <c r="R163" i="94"/>
  <c r="Q163" i="94"/>
  <c r="AR162" i="94"/>
  <c r="AM162" i="94"/>
  <c r="AH162" i="94"/>
  <c r="AC162" i="94"/>
  <c r="AA162" i="94"/>
  <c r="Y162" i="94"/>
  <c r="X162" i="94"/>
  <c r="Z162" i="94" s="1"/>
  <c r="R162" i="94"/>
  <c r="Q162" i="94"/>
  <c r="AR161" i="94"/>
  <c r="AM161" i="94"/>
  <c r="AH161" i="94"/>
  <c r="AC161" i="94"/>
  <c r="Y161" i="94"/>
  <c r="X161" i="94"/>
  <c r="R161" i="94"/>
  <c r="Q161" i="94"/>
  <c r="AR160" i="94"/>
  <c r="AM160" i="94"/>
  <c r="AH160" i="94"/>
  <c r="AI171" i="94" s="1"/>
  <c r="AC160" i="94"/>
  <c r="AA160" i="94"/>
  <c r="Z160" i="94"/>
  <c r="Y160" i="94"/>
  <c r="X160" i="94"/>
  <c r="R160" i="94"/>
  <c r="Q160" i="94"/>
  <c r="AR159" i="94"/>
  <c r="AS170" i="94" s="1"/>
  <c r="AM159" i="94"/>
  <c r="AH159" i="94"/>
  <c r="AC159" i="94"/>
  <c r="Y159" i="94"/>
  <c r="X159" i="94"/>
  <c r="AA159" i="94" s="1"/>
  <c r="R159" i="94"/>
  <c r="Q159" i="94"/>
  <c r="AR158" i="94"/>
  <c r="AM158" i="94"/>
  <c r="AH158" i="94"/>
  <c r="AC158" i="94"/>
  <c r="Y158" i="94"/>
  <c r="X158" i="94"/>
  <c r="R158" i="94"/>
  <c r="Q158" i="94"/>
  <c r="AR157" i="94"/>
  <c r="AM157" i="94"/>
  <c r="AH157" i="94"/>
  <c r="AC157" i="94"/>
  <c r="Y157" i="94"/>
  <c r="X157" i="94"/>
  <c r="R157" i="94"/>
  <c r="Q157" i="94"/>
  <c r="AR156" i="94"/>
  <c r="AM156" i="94"/>
  <c r="AH156" i="94"/>
  <c r="AC156" i="94"/>
  <c r="Y156" i="94"/>
  <c r="X156" i="94"/>
  <c r="AA156" i="94" s="1"/>
  <c r="R156" i="94"/>
  <c r="Q156" i="94"/>
  <c r="AR155" i="94"/>
  <c r="AM155" i="94"/>
  <c r="AH155" i="94"/>
  <c r="AC155" i="94"/>
  <c r="AA155" i="94"/>
  <c r="Z155" i="94"/>
  <c r="Y155" i="94"/>
  <c r="X155" i="94"/>
  <c r="R155" i="94"/>
  <c r="Q155" i="94"/>
  <c r="AR154" i="94"/>
  <c r="AM154" i="94"/>
  <c r="AH154" i="94"/>
  <c r="AC154" i="94"/>
  <c r="AA154" i="94"/>
  <c r="Y154" i="94"/>
  <c r="X154" i="94"/>
  <c r="Z154" i="94" s="1"/>
  <c r="R154" i="94"/>
  <c r="Q154" i="94"/>
  <c r="AR153" i="94"/>
  <c r="AM153" i="94"/>
  <c r="AH153" i="94"/>
  <c r="AC153" i="94"/>
  <c r="Y153" i="94"/>
  <c r="X153" i="94"/>
  <c r="R153" i="94"/>
  <c r="Q153" i="94"/>
  <c r="AR152" i="94"/>
  <c r="AM152" i="94"/>
  <c r="AH152" i="94"/>
  <c r="AC152" i="94"/>
  <c r="Y152" i="94"/>
  <c r="X152" i="94"/>
  <c r="AA152" i="94" s="1"/>
  <c r="R152" i="94"/>
  <c r="Q152" i="94"/>
  <c r="AR151" i="94"/>
  <c r="AM151" i="94"/>
  <c r="AH151" i="94"/>
  <c r="AC151" i="94"/>
  <c r="Y151" i="94"/>
  <c r="X151" i="94"/>
  <c r="AA151" i="94" s="1"/>
  <c r="R151" i="94"/>
  <c r="Q151" i="94"/>
  <c r="AR150" i="94"/>
  <c r="AM150" i="94"/>
  <c r="AH150" i="94"/>
  <c r="AC150" i="94"/>
  <c r="Y150" i="94"/>
  <c r="X150" i="94"/>
  <c r="Z150" i="94" s="1"/>
  <c r="R150" i="94"/>
  <c r="Q150" i="94"/>
  <c r="AR149" i="94"/>
  <c r="AM149" i="94"/>
  <c r="AH149" i="94"/>
  <c r="AC149" i="94"/>
  <c r="Y149" i="94"/>
  <c r="X149" i="94"/>
  <c r="AA149" i="94" s="1"/>
  <c r="R149" i="94"/>
  <c r="Q149" i="94"/>
  <c r="AR148" i="94"/>
  <c r="AM148" i="94"/>
  <c r="AH148" i="94"/>
  <c r="AC148" i="94"/>
  <c r="AA148" i="94"/>
  <c r="Z148" i="94"/>
  <c r="Y148" i="94"/>
  <c r="X148" i="94"/>
  <c r="R148" i="94"/>
  <c r="Q148" i="94"/>
  <c r="AR147" i="94"/>
  <c r="AM147" i="94"/>
  <c r="AH147" i="94"/>
  <c r="AI158" i="94" s="1"/>
  <c r="AC147" i="94"/>
  <c r="Y147" i="94"/>
  <c r="X147" i="94"/>
  <c r="AA147" i="94" s="1"/>
  <c r="R147" i="94"/>
  <c r="Q147" i="94"/>
  <c r="AR146" i="94"/>
  <c r="AM146" i="94"/>
  <c r="AH146" i="94"/>
  <c r="AC146" i="94"/>
  <c r="AA146" i="94"/>
  <c r="Z146" i="94"/>
  <c r="Y146" i="94"/>
  <c r="X146" i="94"/>
  <c r="R146" i="94"/>
  <c r="Q146" i="94"/>
  <c r="AR145" i="94"/>
  <c r="AM145" i="94"/>
  <c r="AH145" i="94"/>
  <c r="AC145" i="94"/>
  <c r="Y145" i="94"/>
  <c r="X145" i="94"/>
  <c r="R145" i="94"/>
  <c r="Q145" i="94"/>
  <c r="AR144" i="94"/>
  <c r="AM144" i="94"/>
  <c r="AH144" i="94"/>
  <c r="AC144" i="94"/>
  <c r="Y144" i="94"/>
  <c r="X144" i="94"/>
  <c r="Z144" i="94" s="1"/>
  <c r="R144" i="94"/>
  <c r="Q144" i="94"/>
  <c r="AR143" i="94"/>
  <c r="AS154" i="94" s="1"/>
  <c r="AM143" i="94"/>
  <c r="AH143" i="94"/>
  <c r="AC143" i="94"/>
  <c r="Y143" i="94"/>
  <c r="X143" i="94"/>
  <c r="R143" i="94"/>
  <c r="Q143" i="94"/>
  <c r="AR142" i="94"/>
  <c r="AM142" i="94"/>
  <c r="AH142" i="94"/>
  <c r="AC142" i="94"/>
  <c r="Y142" i="94"/>
  <c r="X142" i="94"/>
  <c r="AA142" i="94" s="1"/>
  <c r="R142" i="94"/>
  <c r="Q142" i="94"/>
  <c r="AR141" i="94"/>
  <c r="AM141" i="94"/>
  <c r="AH141" i="94"/>
  <c r="AC141" i="94"/>
  <c r="Y141" i="94"/>
  <c r="X141" i="94"/>
  <c r="R141" i="94"/>
  <c r="Q141" i="94"/>
  <c r="AR140" i="94"/>
  <c r="AM140" i="94"/>
  <c r="AH140" i="94"/>
  <c r="AC140" i="94"/>
  <c r="AA140" i="94"/>
  <c r="Y140" i="94"/>
  <c r="X140" i="94"/>
  <c r="Z140" i="94" s="1"/>
  <c r="R140" i="94"/>
  <c r="Q140" i="94"/>
  <c r="AR139" i="94"/>
  <c r="AM139" i="94"/>
  <c r="AH139" i="94"/>
  <c r="AC139" i="94"/>
  <c r="Z139" i="94"/>
  <c r="Y139" i="94"/>
  <c r="X139" i="94"/>
  <c r="AA139" i="94" s="1"/>
  <c r="R139" i="94"/>
  <c r="Q139" i="94"/>
  <c r="AR138" i="94"/>
  <c r="AM138" i="94"/>
  <c r="AH138" i="94"/>
  <c r="AC138" i="94"/>
  <c r="Y138" i="94"/>
  <c r="X138" i="94"/>
  <c r="AA138" i="94" s="1"/>
  <c r="R138" i="94"/>
  <c r="Q138" i="94"/>
  <c r="AR137" i="94"/>
  <c r="AM137" i="94"/>
  <c r="AH137" i="94"/>
  <c r="AC137" i="94"/>
  <c r="Y137" i="94"/>
  <c r="X137" i="94"/>
  <c r="R137" i="94"/>
  <c r="Q137" i="94"/>
  <c r="AR136" i="94"/>
  <c r="AM136" i="94"/>
  <c r="AH136" i="94"/>
  <c r="AC136" i="94"/>
  <c r="Y136" i="94"/>
  <c r="X136" i="94"/>
  <c r="R136" i="94"/>
  <c r="Q136" i="94"/>
  <c r="AR135" i="94"/>
  <c r="AM135" i="94"/>
  <c r="AH135" i="94"/>
  <c r="AC135" i="94"/>
  <c r="Y135" i="94"/>
  <c r="X135" i="94"/>
  <c r="AA135" i="94" s="1"/>
  <c r="R135" i="94"/>
  <c r="Q135" i="94"/>
  <c r="AR134" i="94"/>
  <c r="AM134" i="94"/>
  <c r="AH134" i="94"/>
  <c r="AC134" i="94"/>
  <c r="AA134" i="94"/>
  <c r="Z134" i="94"/>
  <c r="Y134" i="94"/>
  <c r="X134" i="94"/>
  <c r="R134" i="94"/>
  <c r="Q134" i="94"/>
  <c r="AR133" i="94"/>
  <c r="AM133" i="94"/>
  <c r="AH133" i="94"/>
  <c r="AC133" i="94"/>
  <c r="Y133" i="94"/>
  <c r="X133" i="94"/>
  <c r="R133" i="94"/>
  <c r="Q133" i="94"/>
  <c r="S144" i="94" s="1"/>
  <c r="AR132" i="94"/>
  <c r="AM132" i="94"/>
  <c r="AH132" i="94"/>
  <c r="AC132" i="94"/>
  <c r="AA132" i="94"/>
  <c r="Y132" i="94"/>
  <c r="X132" i="94"/>
  <c r="Z132" i="94" s="1"/>
  <c r="R132" i="94"/>
  <c r="Q132" i="94"/>
  <c r="AR131" i="94"/>
  <c r="AM131" i="94"/>
  <c r="AH131" i="94"/>
  <c r="AC131" i="94"/>
  <c r="Z131" i="94"/>
  <c r="Y131" i="94"/>
  <c r="X131" i="94"/>
  <c r="AA131" i="94" s="1"/>
  <c r="R131" i="94"/>
  <c r="Q131" i="94"/>
  <c r="AR130" i="94"/>
  <c r="AM130" i="94"/>
  <c r="AH130" i="94"/>
  <c r="AC130" i="94"/>
  <c r="AA130" i="94"/>
  <c r="Z130" i="94"/>
  <c r="Y130" i="94"/>
  <c r="X130" i="94"/>
  <c r="R130" i="94"/>
  <c r="Q130" i="94"/>
  <c r="AR129" i="94"/>
  <c r="AM129" i="94"/>
  <c r="AH129" i="94"/>
  <c r="AC129" i="94"/>
  <c r="Y129" i="94"/>
  <c r="X129" i="94"/>
  <c r="R129" i="94"/>
  <c r="Q129" i="94"/>
  <c r="AR128" i="94"/>
  <c r="AM128" i="94"/>
  <c r="AH128" i="94"/>
  <c r="AC128" i="94"/>
  <c r="Y128" i="94"/>
  <c r="X128" i="94"/>
  <c r="R128" i="94"/>
  <c r="Q128" i="94"/>
  <c r="AR127" i="94"/>
  <c r="AM127" i="94"/>
  <c r="AH127" i="94"/>
  <c r="AC127" i="94"/>
  <c r="Z127" i="94"/>
  <c r="Y127" i="94"/>
  <c r="X127" i="94"/>
  <c r="AA127" i="94" s="1"/>
  <c r="R127" i="94"/>
  <c r="Q127" i="94"/>
  <c r="AR126" i="94"/>
  <c r="AM126" i="94"/>
  <c r="AH126" i="94"/>
  <c r="AC126" i="94"/>
  <c r="AA126" i="94"/>
  <c r="Z126" i="94"/>
  <c r="Y126" i="94"/>
  <c r="X126" i="94"/>
  <c r="R126" i="94"/>
  <c r="Q126" i="94"/>
  <c r="AR125" i="94"/>
  <c r="AM125" i="94"/>
  <c r="AH125" i="94"/>
  <c r="AC125" i="94"/>
  <c r="Y125" i="94"/>
  <c r="X125" i="94"/>
  <c r="R125" i="94"/>
  <c r="Q125" i="94"/>
  <c r="AR124" i="94"/>
  <c r="AM124" i="94"/>
  <c r="AH124" i="94"/>
  <c r="AC124" i="94"/>
  <c r="AA124" i="94"/>
  <c r="Y124" i="94"/>
  <c r="X124" i="94"/>
  <c r="Z124" i="94" s="1"/>
  <c r="R124" i="94"/>
  <c r="Q124" i="94"/>
  <c r="AR123" i="94"/>
  <c r="AM123" i="94"/>
  <c r="AH123" i="94"/>
  <c r="AC123" i="94"/>
  <c r="Y123" i="94"/>
  <c r="X123" i="94"/>
  <c r="AA123" i="94" s="1"/>
  <c r="R123" i="94"/>
  <c r="Q123" i="94"/>
  <c r="AR122" i="94"/>
  <c r="AM122" i="94"/>
  <c r="AH122" i="94"/>
  <c r="AC122" i="94"/>
  <c r="Y122" i="94"/>
  <c r="X122" i="94"/>
  <c r="R122" i="94"/>
  <c r="Q122" i="94"/>
  <c r="AR121" i="94"/>
  <c r="AM121" i="94"/>
  <c r="AH121" i="94"/>
  <c r="AC121" i="94"/>
  <c r="Y121" i="94"/>
  <c r="X121" i="94"/>
  <c r="R121" i="94"/>
  <c r="Q121" i="94"/>
  <c r="AR120" i="94"/>
  <c r="AM120" i="94"/>
  <c r="AH120" i="94"/>
  <c r="AC120" i="94"/>
  <c r="Y120" i="94"/>
  <c r="X120" i="94"/>
  <c r="Z120" i="94" s="1"/>
  <c r="R120" i="94"/>
  <c r="Q120" i="94"/>
  <c r="AR119" i="94"/>
  <c r="AM119" i="94"/>
  <c r="AH119" i="94"/>
  <c r="AC119" i="94"/>
  <c r="Y119" i="94"/>
  <c r="X119" i="94"/>
  <c r="AA119" i="94" s="1"/>
  <c r="R119" i="94"/>
  <c r="Q119" i="94"/>
  <c r="AR118" i="94"/>
  <c r="AM118" i="94"/>
  <c r="AH118" i="94"/>
  <c r="AC118" i="94"/>
  <c r="AA118" i="94"/>
  <c r="Z118" i="94"/>
  <c r="Y118" i="94"/>
  <c r="X118" i="94"/>
  <c r="R118" i="94"/>
  <c r="Q118" i="94"/>
  <c r="AR117" i="94"/>
  <c r="AM117" i="94"/>
  <c r="AH117" i="94"/>
  <c r="AC117" i="94"/>
  <c r="Z117" i="94"/>
  <c r="Y117" i="94"/>
  <c r="X117" i="94"/>
  <c r="AA117" i="94" s="1"/>
  <c r="R117" i="94"/>
  <c r="Q117" i="94"/>
  <c r="AR116" i="94"/>
  <c r="AM116" i="94"/>
  <c r="AH116" i="94"/>
  <c r="AC116" i="94"/>
  <c r="AA116" i="94"/>
  <c r="Y116" i="94"/>
  <c r="X116" i="94"/>
  <c r="Z116" i="94" s="1"/>
  <c r="R116" i="94"/>
  <c r="Q116" i="94"/>
  <c r="AR115" i="94"/>
  <c r="AM115" i="94"/>
  <c r="AH115" i="94"/>
  <c r="AC115" i="94"/>
  <c r="Y115" i="94"/>
  <c r="X115" i="94"/>
  <c r="AA115" i="94" s="1"/>
  <c r="R115" i="94"/>
  <c r="Q115" i="94"/>
  <c r="AR114" i="94"/>
  <c r="AM114" i="94"/>
  <c r="AH114" i="94"/>
  <c r="AC114" i="94"/>
  <c r="Y114" i="94"/>
  <c r="X114" i="94"/>
  <c r="R114" i="94"/>
  <c r="Q114" i="94"/>
  <c r="AR113" i="94"/>
  <c r="AM113" i="94"/>
  <c r="AH113" i="94"/>
  <c r="AC113" i="94"/>
  <c r="Y113" i="94"/>
  <c r="X113" i="94"/>
  <c r="AA113" i="94" s="1"/>
  <c r="R113" i="94"/>
  <c r="Q113" i="94"/>
  <c r="AR112" i="94"/>
  <c r="AM112" i="94"/>
  <c r="AH112" i="94"/>
  <c r="AC112" i="94"/>
  <c r="Y112" i="94"/>
  <c r="X112" i="94"/>
  <c r="Z112" i="94" s="1"/>
  <c r="R112" i="94"/>
  <c r="Q112" i="94"/>
  <c r="AR111" i="94"/>
  <c r="AM111" i="94"/>
  <c r="AH111" i="94"/>
  <c r="AC111" i="94"/>
  <c r="Z111" i="94"/>
  <c r="Y111" i="94"/>
  <c r="X111" i="94"/>
  <c r="AA111" i="94" s="1"/>
  <c r="R111" i="94"/>
  <c r="Q111" i="94"/>
  <c r="AR110" i="94"/>
  <c r="AM110" i="94"/>
  <c r="AH110" i="94"/>
  <c r="AC110" i="94"/>
  <c r="AD121" i="94" s="1"/>
  <c r="AA110" i="94"/>
  <c r="Z110" i="94"/>
  <c r="Y110" i="94"/>
  <c r="X110" i="94"/>
  <c r="R110" i="94"/>
  <c r="Q110" i="94"/>
  <c r="AR109" i="94"/>
  <c r="AM109" i="94"/>
  <c r="AH109" i="94"/>
  <c r="AC109" i="94"/>
  <c r="Y109" i="94"/>
  <c r="X109" i="94"/>
  <c r="AA109" i="94" s="1"/>
  <c r="R109" i="94"/>
  <c r="Q109" i="94"/>
  <c r="AR108" i="94"/>
  <c r="AM108" i="94"/>
  <c r="AH108" i="94"/>
  <c r="AC108" i="94"/>
  <c r="AA108" i="94"/>
  <c r="Y108" i="94"/>
  <c r="X108" i="94"/>
  <c r="Z108" i="94" s="1"/>
  <c r="R108" i="94"/>
  <c r="Q108" i="94"/>
  <c r="AR107" i="94"/>
  <c r="AM107" i="94"/>
  <c r="AH107" i="94"/>
  <c r="AI118" i="94" s="1"/>
  <c r="AC107" i="94"/>
  <c r="Y107" i="94"/>
  <c r="X107" i="94"/>
  <c r="AA107" i="94" s="1"/>
  <c r="R107" i="94"/>
  <c r="Q107" i="94"/>
  <c r="AR106" i="94"/>
  <c r="AM106" i="94"/>
  <c r="AH106" i="94"/>
  <c r="AI117" i="94" s="1"/>
  <c r="AC106" i="94"/>
  <c r="Z106" i="94"/>
  <c r="Y106" i="94"/>
  <c r="X106" i="94"/>
  <c r="AA106" i="94" s="1"/>
  <c r="R106" i="94"/>
  <c r="Q106" i="94"/>
  <c r="AR105" i="94"/>
  <c r="AS116" i="94" s="1"/>
  <c r="AM105" i="94"/>
  <c r="AH105" i="94"/>
  <c r="AC105" i="94"/>
  <c r="Y105" i="94"/>
  <c r="X105" i="94"/>
  <c r="R105" i="94"/>
  <c r="Q105" i="94"/>
  <c r="AR104" i="94"/>
  <c r="AM104" i="94"/>
  <c r="AH104" i="94"/>
  <c r="AC104" i="94"/>
  <c r="Y104" i="94"/>
  <c r="X104" i="94"/>
  <c r="Z104" i="94" s="1"/>
  <c r="R104" i="94"/>
  <c r="Q104" i="94"/>
  <c r="AR103" i="94"/>
  <c r="AM103" i="94"/>
  <c r="AH103" i="94"/>
  <c r="AC103" i="94"/>
  <c r="Y103" i="94"/>
  <c r="X103" i="94"/>
  <c r="AA103" i="94" s="1"/>
  <c r="R103" i="94"/>
  <c r="Q103" i="94"/>
  <c r="AR102" i="94"/>
  <c r="AM102" i="94"/>
  <c r="AH102" i="94"/>
  <c r="AC102" i="94"/>
  <c r="AA102" i="94"/>
  <c r="Z102" i="94"/>
  <c r="Y102" i="94"/>
  <c r="X102" i="94"/>
  <c r="R102" i="94"/>
  <c r="Q102" i="94"/>
  <c r="AR101" i="94"/>
  <c r="AM101" i="94"/>
  <c r="AH101" i="94"/>
  <c r="AC101" i="94"/>
  <c r="Z101" i="94"/>
  <c r="Y101" i="94"/>
  <c r="X101" i="94"/>
  <c r="AA101" i="94" s="1"/>
  <c r="R101" i="94"/>
  <c r="Q101" i="94"/>
  <c r="AR100" i="94"/>
  <c r="AM100" i="94"/>
  <c r="AH100" i="94"/>
  <c r="AC100" i="94"/>
  <c r="Y100" i="94"/>
  <c r="X100" i="94"/>
  <c r="Z100" i="94" s="1"/>
  <c r="R100" i="94"/>
  <c r="Q100" i="94"/>
  <c r="AR99" i="94"/>
  <c r="AM99" i="94"/>
  <c r="AH99" i="94"/>
  <c r="AC99" i="94"/>
  <c r="Y99" i="94"/>
  <c r="X99" i="94"/>
  <c r="AA99" i="94" s="1"/>
  <c r="R99" i="94"/>
  <c r="Q99" i="94"/>
  <c r="AR98" i="94"/>
  <c r="AM98" i="94"/>
  <c r="AH98" i="94"/>
  <c r="AC98" i="94"/>
  <c r="Y98" i="94"/>
  <c r="X98" i="94"/>
  <c r="R98" i="94"/>
  <c r="Q98" i="94"/>
  <c r="AR97" i="94"/>
  <c r="AM97" i="94"/>
  <c r="AH97" i="94"/>
  <c r="AC97" i="94"/>
  <c r="Y97" i="94"/>
  <c r="X97" i="94"/>
  <c r="R97" i="94"/>
  <c r="Q97" i="94"/>
  <c r="AR96" i="94"/>
  <c r="AM96" i="94"/>
  <c r="AH96" i="94"/>
  <c r="AC96" i="94"/>
  <c r="Y96" i="94"/>
  <c r="X96" i="94"/>
  <c r="Z96" i="94" s="1"/>
  <c r="R96" i="94"/>
  <c r="Q96" i="94"/>
  <c r="AR95" i="94"/>
  <c r="AM95" i="94"/>
  <c r="AH95" i="94"/>
  <c r="AC95" i="94"/>
  <c r="Z95" i="94"/>
  <c r="Y95" i="94"/>
  <c r="X95" i="94"/>
  <c r="AA95" i="94" s="1"/>
  <c r="R95" i="94"/>
  <c r="Q95" i="94"/>
  <c r="AR94" i="94"/>
  <c r="AM94" i="94"/>
  <c r="AH94" i="94"/>
  <c r="AC94" i="94"/>
  <c r="AA94" i="94"/>
  <c r="Z94" i="94"/>
  <c r="Y94" i="94"/>
  <c r="X94" i="94"/>
  <c r="R94" i="94"/>
  <c r="Q94" i="94"/>
  <c r="AR93" i="94"/>
  <c r="AM93" i="94"/>
  <c r="AH93" i="94"/>
  <c r="AC93" i="94"/>
  <c r="Y93" i="94"/>
  <c r="X93" i="94"/>
  <c r="AA93" i="94" s="1"/>
  <c r="R93" i="94"/>
  <c r="Q93" i="94"/>
  <c r="AR92" i="94"/>
  <c r="AM92" i="94"/>
  <c r="AH92" i="94"/>
  <c r="AC92" i="94"/>
  <c r="Y92" i="94"/>
  <c r="X92" i="94"/>
  <c r="Z92" i="94" s="1"/>
  <c r="R92" i="94"/>
  <c r="Q92" i="94"/>
  <c r="AR91" i="94"/>
  <c r="AM91" i="94"/>
  <c r="AH91" i="94"/>
  <c r="AI102" i="94" s="1"/>
  <c r="AC91" i="94"/>
  <c r="Y91" i="94"/>
  <c r="X91" i="94"/>
  <c r="R91" i="94"/>
  <c r="Q91" i="94"/>
  <c r="AR90" i="94"/>
  <c r="AM90" i="94"/>
  <c r="AH90" i="94"/>
  <c r="AC90" i="94"/>
  <c r="Z90" i="94"/>
  <c r="Y90" i="94"/>
  <c r="X90" i="94"/>
  <c r="AA90" i="94" s="1"/>
  <c r="R90" i="94"/>
  <c r="Q90" i="94"/>
  <c r="AR89" i="94"/>
  <c r="AM89" i="94"/>
  <c r="AH89" i="94"/>
  <c r="AC89" i="94"/>
  <c r="Y89" i="94"/>
  <c r="X89" i="94"/>
  <c r="R89" i="94"/>
  <c r="Q89" i="94"/>
  <c r="S78" i="94" s="1"/>
  <c r="AR88" i="94"/>
  <c r="AM88" i="94"/>
  <c r="AH88" i="94"/>
  <c r="AC88" i="94"/>
  <c r="Y88" i="94"/>
  <c r="X88" i="94"/>
  <c r="Z88" i="94" s="1"/>
  <c r="R88" i="94"/>
  <c r="Q88" i="94"/>
  <c r="AR87" i="94"/>
  <c r="AM87" i="94"/>
  <c r="AH87" i="94"/>
  <c r="AC87" i="94"/>
  <c r="Y87" i="94"/>
  <c r="X87" i="94"/>
  <c r="AA87" i="94" s="1"/>
  <c r="R87" i="94"/>
  <c r="Q87" i="94"/>
  <c r="AR86" i="94"/>
  <c r="AM86" i="94"/>
  <c r="AH86" i="94"/>
  <c r="AC86" i="94"/>
  <c r="AA86" i="94"/>
  <c r="Z86" i="94"/>
  <c r="Y86" i="94"/>
  <c r="X86" i="94"/>
  <c r="R86" i="94"/>
  <c r="Q86" i="94"/>
  <c r="AR85" i="94"/>
  <c r="AM85" i="94"/>
  <c r="AH85" i="94"/>
  <c r="AC85" i="94"/>
  <c r="Z85" i="94"/>
  <c r="Y85" i="94"/>
  <c r="X85" i="94"/>
  <c r="AA85" i="94" s="1"/>
  <c r="R85" i="94"/>
  <c r="Q85" i="94"/>
  <c r="AR84" i="94"/>
  <c r="AM84" i="94"/>
  <c r="AH84" i="94"/>
  <c r="AC84" i="94"/>
  <c r="Y84" i="94"/>
  <c r="X84" i="94"/>
  <c r="Z84" i="94" s="1"/>
  <c r="R84" i="94"/>
  <c r="Q84" i="94"/>
  <c r="AR83" i="94"/>
  <c r="AS94" i="94" s="1"/>
  <c r="AM83" i="94"/>
  <c r="AH83" i="94"/>
  <c r="AC83" i="94"/>
  <c r="Y83" i="94"/>
  <c r="X83" i="94"/>
  <c r="AA83" i="94" s="1"/>
  <c r="R83" i="94"/>
  <c r="Q83" i="94"/>
  <c r="AR82" i="94"/>
  <c r="AM82" i="94"/>
  <c r="AH82" i="94"/>
  <c r="AC82" i="94"/>
  <c r="Y82" i="94"/>
  <c r="X82" i="94"/>
  <c r="AA82" i="94" s="1"/>
  <c r="R82" i="94"/>
  <c r="Q82" i="94"/>
  <c r="AR81" i="94"/>
  <c r="AM81" i="94"/>
  <c r="AH81" i="94"/>
  <c r="AC81" i="94"/>
  <c r="Y81" i="94"/>
  <c r="X81" i="94"/>
  <c r="Z81" i="94" s="1"/>
  <c r="R81" i="94"/>
  <c r="Q81" i="94"/>
  <c r="AR80" i="94"/>
  <c r="AM80" i="94"/>
  <c r="AH80" i="94"/>
  <c r="AC80" i="94"/>
  <c r="AA80" i="94"/>
  <c r="Y80" i="94"/>
  <c r="X80" i="94"/>
  <c r="Z80" i="94" s="1"/>
  <c r="R80" i="94"/>
  <c r="Q80" i="94"/>
  <c r="AR79" i="94"/>
  <c r="AM79" i="94"/>
  <c r="AH79" i="94"/>
  <c r="AC79" i="94"/>
  <c r="Y79" i="94"/>
  <c r="X79" i="94"/>
  <c r="R79" i="94"/>
  <c r="Q79" i="94"/>
  <c r="AR78" i="94"/>
  <c r="AM78" i="94"/>
  <c r="AH78" i="94"/>
  <c r="AC78" i="94"/>
  <c r="AA78" i="94"/>
  <c r="Z78" i="94"/>
  <c r="Y78" i="94"/>
  <c r="X78" i="94"/>
  <c r="R78" i="94"/>
  <c r="Q78" i="94"/>
  <c r="AR77" i="94"/>
  <c r="AM77" i="94"/>
  <c r="AH77" i="94"/>
  <c r="AC77" i="94"/>
  <c r="Y77" i="94"/>
  <c r="X77" i="94"/>
  <c r="AA77" i="94" s="1"/>
  <c r="R77" i="94"/>
  <c r="Q77" i="94"/>
  <c r="AR76" i="94"/>
  <c r="AM76" i="94"/>
  <c r="AH76" i="94"/>
  <c r="AC76" i="94"/>
  <c r="AA76" i="94"/>
  <c r="Y76" i="94"/>
  <c r="X76" i="94"/>
  <c r="Z76" i="94" s="1"/>
  <c r="R76" i="94"/>
  <c r="Q76" i="94"/>
  <c r="AR75" i="94"/>
  <c r="AM75" i="94"/>
  <c r="AH75" i="94"/>
  <c r="AC75" i="94"/>
  <c r="Y75" i="94"/>
  <c r="X75" i="94"/>
  <c r="R75" i="94"/>
  <c r="Q75" i="94"/>
  <c r="AR74" i="94"/>
  <c r="AM74" i="94"/>
  <c r="AH74" i="94"/>
  <c r="AC74" i="94"/>
  <c r="AA74" i="94"/>
  <c r="Z74" i="94"/>
  <c r="Y74" i="94"/>
  <c r="X74" i="94"/>
  <c r="R74" i="94"/>
  <c r="Q74" i="94"/>
  <c r="AR73" i="94"/>
  <c r="AM73" i="94"/>
  <c r="AH73" i="94"/>
  <c r="AC73" i="94"/>
  <c r="Z73" i="94"/>
  <c r="Y73" i="94"/>
  <c r="X73" i="94"/>
  <c r="AA73" i="94" s="1"/>
  <c r="R73" i="94"/>
  <c r="Q73" i="94"/>
  <c r="AR72" i="94"/>
  <c r="AM72" i="94"/>
  <c r="AH72" i="94"/>
  <c r="AC72" i="94"/>
  <c r="AD78" i="94" s="1"/>
  <c r="AA72" i="94"/>
  <c r="Y72" i="94"/>
  <c r="X72" i="94"/>
  <c r="Z72" i="94" s="1"/>
  <c r="R72" i="94"/>
  <c r="Q72" i="94"/>
  <c r="S83" i="94" s="1"/>
  <c r="AR71" i="94"/>
  <c r="AM71" i="94"/>
  <c r="AH71" i="94"/>
  <c r="AC71" i="94"/>
  <c r="Y71" i="94"/>
  <c r="X71" i="94"/>
  <c r="R71" i="94"/>
  <c r="Q71" i="94"/>
  <c r="AR70" i="94"/>
  <c r="AM70" i="94"/>
  <c r="AH70" i="94"/>
  <c r="AC70" i="94"/>
  <c r="AA70" i="94"/>
  <c r="Z70" i="94"/>
  <c r="Y70" i="94"/>
  <c r="X70" i="94"/>
  <c r="R70" i="94"/>
  <c r="Q70" i="94"/>
  <c r="AR69" i="94"/>
  <c r="AS80" i="94" s="1"/>
  <c r="AM69" i="94"/>
  <c r="AH69" i="94"/>
  <c r="AC69" i="94"/>
  <c r="AA69" i="94"/>
  <c r="Z69" i="94"/>
  <c r="Y69" i="94"/>
  <c r="X69" i="94"/>
  <c r="R69" i="94"/>
  <c r="Q69" i="94"/>
  <c r="AR68" i="94"/>
  <c r="AM68" i="94"/>
  <c r="AH68" i="94"/>
  <c r="AC68" i="94"/>
  <c r="Y68" i="94"/>
  <c r="X68" i="94"/>
  <c r="R68" i="94"/>
  <c r="Q68" i="94"/>
  <c r="AR67" i="94"/>
  <c r="AM67" i="94"/>
  <c r="AN78" i="94" s="1"/>
  <c r="AH67" i="94"/>
  <c r="AC67" i="94"/>
  <c r="Y67" i="94"/>
  <c r="X67" i="94"/>
  <c r="R67" i="94"/>
  <c r="Q67" i="94"/>
  <c r="S74" i="94" s="1"/>
  <c r="AR66" i="94"/>
  <c r="AM66" i="94"/>
  <c r="AH66" i="94"/>
  <c r="AC66" i="94"/>
  <c r="Y66" i="94"/>
  <c r="X66" i="94"/>
  <c r="AA66" i="94" s="1"/>
  <c r="R66" i="94"/>
  <c r="Q66" i="94"/>
  <c r="AR65" i="94"/>
  <c r="AM65" i="94"/>
  <c r="AH65" i="94"/>
  <c r="AC65" i="94"/>
  <c r="AA65" i="94"/>
  <c r="Z65" i="94"/>
  <c r="Y65" i="94"/>
  <c r="X65" i="94"/>
  <c r="R65" i="94"/>
  <c r="Q65" i="94"/>
  <c r="AR64" i="94"/>
  <c r="AM64" i="94"/>
  <c r="AH64" i="94"/>
  <c r="AC64" i="94"/>
  <c r="AD74" i="94" s="1"/>
  <c r="AA64" i="94"/>
  <c r="Y64" i="94"/>
  <c r="X64" i="94"/>
  <c r="Z64" i="94" s="1"/>
  <c r="R64" i="94"/>
  <c r="Q64" i="94"/>
  <c r="AR63" i="94"/>
  <c r="AM63" i="94"/>
  <c r="AH63" i="94"/>
  <c r="AC63" i="94"/>
  <c r="Y63" i="94"/>
  <c r="X63" i="94"/>
  <c r="R63" i="94"/>
  <c r="Q63" i="94"/>
  <c r="AR62" i="94"/>
  <c r="AM62" i="94"/>
  <c r="AH62" i="94"/>
  <c r="AC62" i="94"/>
  <c r="Y62" i="94"/>
  <c r="X62" i="94"/>
  <c r="AA62" i="94" s="1"/>
  <c r="R62" i="94"/>
  <c r="Q62" i="94"/>
  <c r="AR61" i="94"/>
  <c r="AM61" i="94"/>
  <c r="AH61" i="94"/>
  <c r="AC61" i="94"/>
  <c r="Y61" i="94"/>
  <c r="X61" i="94"/>
  <c r="R61" i="94"/>
  <c r="Q61" i="94"/>
  <c r="S72" i="94" s="1"/>
  <c r="AR60" i="94"/>
  <c r="AM60" i="94"/>
  <c r="AH60" i="94"/>
  <c r="AC60" i="94"/>
  <c r="Y60" i="94"/>
  <c r="X60" i="94"/>
  <c r="Z60" i="94" s="1"/>
  <c r="R60" i="94"/>
  <c r="Q60" i="94"/>
  <c r="AR59" i="94"/>
  <c r="AM59" i="94"/>
  <c r="AH59" i="94"/>
  <c r="AC59" i="94"/>
  <c r="Y59" i="94"/>
  <c r="X59" i="94"/>
  <c r="R59" i="94"/>
  <c r="Q59" i="94"/>
  <c r="AR58" i="94"/>
  <c r="AM58" i="94"/>
  <c r="AH58" i="94"/>
  <c r="AC58" i="94"/>
  <c r="Y58" i="94"/>
  <c r="X58" i="94"/>
  <c r="AA58" i="94" s="1"/>
  <c r="R58" i="94"/>
  <c r="Q58" i="94"/>
  <c r="AR57" i="94"/>
  <c r="AM57" i="94"/>
  <c r="AH57" i="94"/>
  <c r="AC57" i="94"/>
  <c r="AA57" i="94"/>
  <c r="Z57" i="94"/>
  <c r="Y57" i="94"/>
  <c r="X57" i="94"/>
  <c r="R57" i="94"/>
  <c r="Q57" i="94"/>
  <c r="AR56" i="94"/>
  <c r="AM56" i="94"/>
  <c r="AH56" i="94"/>
  <c r="AC56" i="94"/>
  <c r="AA56" i="94"/>
  <c r="Y56" i="94"/>
  <c r="X56" i="94"/>
  <c r="Z56" i="94" s="1"/>
  <c r="R56" i="94"/>
  <c r="Q56" i="94"/>
  <c r="AR55" i="94"/>
  <c r="AM55" i="94"/>
  <c r="AH55" i="94"/>
  <c r="AC55" i="94"/>
  <c r="Y55" i="94"/>
  <c r="X55" i="94"/>
  <c r="R55" i="94"/>
  <c r="Q55" i="94"/>
  <c r="AR54" i="94"/>
  <c r="AM54" i="94"/>
  <c r="AH54" i="94"/>
  <c r="AC54" i="94"/>
  <c r="Y54" i="94"/>
  <c r="X54" i="94"/>
  <c r="AA54" i="94" s="1"/>
  <c r="R54" i="94"/>
  <c r="Q54" i="94"/>
  <c r="AR53" i="94"/>
  <c r="AM53" i="94"/>
  <c r="AH53" i="94"/>
  <c r="AC53" i="94"/>
  <c r="Y53" i="94"/>
  <c r="X53" i="94"/>
  <c r="R53" i="94"/>
  <c r="Q53" i="94"/>
  <c r="AR52" i="94"/>
  <c r="AM52" i="94"/>
  <c r="AH52" i="94"/>
  <c r="AC52" i="94"/>
  <c r="Y52" i="94"/>
  <c r="X52" i="94"/>
  <c r="Z52" i="94" s="1"/>
  <c r="R52" i="94"/>
  <c r="Q52" i="94"/>
  <c r="AR51" i="94"/>
  <c r="AM51" i="94"/>
  <c r="AH51" i="94"/>
  <c r="AC51" i="94"/>
  <c r="Y51" i="94"/>
  <c r="X51" i="94"/>
  <c r="R51" i="94"/>
  <c r="Q51" i="94"/>
  <c r="AR50" i="94"/>
  <c r="AM50" i="94"/>
  <c r="AH50" i="94"/>
  <c r="AC50" i="94"/>
  <c r="Y50" i="94"/>
  <c r="X50" i="94"/>
  <c r="AA50" i="94" s="1"/>
  <c r="R50" i="94"/>
  <c r="Q50" i="94"/>
  <c r="AR49" i="94"/>
  <c r="AM49" i="94"/>
  <c r="AH49" i="94"/>
  <c r="AC49" i="94"/>
  <c r="AA49" i="94"/>
  <c r="Z49" i="94"/>
  <c r="Y49" i="94"/>
  <c r="X49" i="94"/>
  <c r="R49" i="94"/>
  <c r="Q49" i="94"/>
  <c r="AR48" i="94"/>
  <c r="AM48" i="94"/>
  <c r="AH48" i="94"/>
  <c r="AC48" i="94"/>
  <c r="Y48" i="94"/>
  <c r="X48" i="94"/>
  <c r="Z48" i="94" s="1"/>
  <c r="R48" i="94"/>
  <c r="Q48" i="94"/>
  <c r="AR47" i="94"/>
  <c r="AM47" i="94"/>
  <c r="AH47" i="94"/>
  <c r="AC47" i="94"/>
  <c r="Y47" i="94"/>
  <c r="X47" i="94"/>
  <c r="Q47" i="94"/>
  <c r="AR46" i="94"/>
  <c r="AM46" i="94"/>
  <c r="AH46" i="94"/>
  <c r="AC46" i="94"/>
  <c r="Z46" i="94"/>
  <c r="Y46" i="94"/>
  <c r="X46" i="94"/>
  <c r="AA46" i="94" s="1"/>
  <c r="Q46" i="94"/>
  <c r="AR45" i="94"/>
  <c r="AM45" i="94"/>
  <c r="AH45" i="94"/>
  <c r="AC45" i="94"/>
  <c r="Y45" i="94"/>
  <c r="X45" i="94"/>
  <c r="AA45" i="94" s="1"/>
  <c r="Q45" i="94"/>
  <c r="AR44" i="94"/>
  <c r="AM44" i="94"/>
  <c r="AH44" i="94"/>
  <c r="AC44" i="94"/>
  <c r="Y44" i="94"/>
  <c r="X44" i="94"/>
  <c r="Z44" i="94" s="1"/>
  <c r="Q44" i="94"/>
  <c r="AR43" i="94"/>
  <c r="AM43" i="94"/>
  <c r="AH43" i="94"/>
  <c r="AC43" i="94"/>
  <c r="Y43" i="94"/>
  <c r="X43" i="94"/>
  <c r="Q43" i="94"/>
  <c r="AR42" i="94"/>
  <c r="AM42" i="94"/>
  <c r="AH42" i="94"/>
  <c r="AC42" i="94"/>
  <c r="Y42" i="94"/>
  <c r="X42" i="94"/>
  <c r="AA42" i="94" s="1"/>
  <c r="Q42" i="94"/>
  <c r="AR41" i="94"/>
  <c r="AM41" i="94"/>
  <c r="AH41" i="94"/>
  <c r="AC41" i="94"/>
  <c r="Y41" i="94"/>
  <c r="X41" i="94"/>
  <c r="AA41" i="94" s="1"/>
  <c r="Q41" i="94"/>
  <c r="AR40" i="94"/>
  <c r="AM40" i="94"/>
  <c r="AH40" i="94"/>
  <c r="AC40" i="94"/>
  <c r="Y40" i="94"/>
  <c r="X40" i="94"/>
  <c r="Z40" i="94" s="1"/>
  <c r="Q40" i="94"/>
  <c r="AR39" i="94"/>
  <c r="AM39" i="94"/>
  <c r="AH39" i="94"/>
  <c r="AC39" i="94"/>
  <c r="Y39" i="94"/>
  <c r="X39" i="94"/>
  <c r="Q39" i="94"/>
  <c r="AR38" i="94"/>
  <c r="AM38" i="94"/>
  <c r="AH38" i="94"/>
  <c r="AC38" i="94"/>
  <c r="Y38" i="94"/>
  <c r="X38" i="94"/>
  <c r="AA38" i="94" s="1"/>
  <c r="Q38" i="94"/>
  <c r="AR37" i="94"/>
  <c r="AM37" i="94"/>
  <c r="AH37" i="94"/>
  <c r="AC37" i="94"/>
  <c r="Y37" i="94"/>
  <c r="X37" i="94"/>
  <c r="AA37" i="94" s="1"/>
  <c r="Q37" i="94"/>
  <c r="AR36" i="94"/>
  <c r="AM36" i="94"/>
  <c r="AH36" i="94"/>
  <c r="AI47" i="94" s="1"/>
  <c r="AC36" i="94"/>
  <c r="Y36" i="94"/>
  <c r="X36" i="94"/>
  <c r="Z36" i="94" s="1"/>
  <c r="P36" i="94"/>
  <c r="AR35" i="94"/>
  <c r="AM35" i="94"/>
  <c r="AH35" i="94"/>
  <c r="AC35" i="94"/>
  <c r="Y35" i="94"/>
  <c r="X35" i="94"/>
  <c r="P35" i="94"/>
  <c r="R25" i="94" s="1"/>
  <c r="AR34" i="94"/>
  <c r="AM34" i="94"/>
  <c r="AH34" i="94"/>
  <c r="AC34" i="94"/>
  <c r="Y34" i="94"/>
  <c r="X34" i="94"/>
  <c r="Z34" i="94" s="1"/>
  <c r="Q34" i="94"/>
  <c r="AR33" i="94"/>
  <c r="AM33" i="94"/>
  <c r="AH33" i="94"/>
  <c r="AC33" i="94"/>
  <c r="Y33" i="94"/>
  <c r="X33" i="94"/>
  <c r="AA33" i="94" s="1"/>
  <c r="Q33" i="94"/>
  <c r="AR32" i="94"/>
  <c r="AM32" i="94"/>
  <c r="AH32" i="94"/>
  <c r="AC32" i="94"/>
  <c r="AA32" i="94"/>
  <c r="Z32" i="94"/>
  <c r="Y32" i="94"/>
  <c r="X32" i="94"/>
  <c r="Q32" i="94"/>
  <c r="AR31" i="94"/>
  <c r="AM31" i="94"/>
  <c r="AH31" i="94"/>
  <c r="AC31" i="94"/>
  <c r="Z31" i="94"/>
  <c r="Y31" i="94"/>
  <c r="X31" i="94"/>
  <c r="AA31" i="94" s="1"/>
  <c r="Q31" i="94"/>
  <c r="AR30" i="94"/>
  <c r="AM30" i="94"/>
  <c r="AH30" i="94"/>
  <c r="AC30" i="94"/>
  <c r="Y30" i="94"/>
  <c r="X30" i="94"/>
  <c r="Z30" i="94" s="1"/>
  <c r="Q30" i="94"/>
  <c r="AR29" i="94"/>
  <c r="AM29" i="94"/>
  <c r="AH29" i="94"/>
  <c r="AC29" i="94"/>
  <c r="Y29" i="94"/>
  <c r="X29" i="94"/>
  <c r="AA29" i="94" s="1"/>
  <c r="Q29" i="94"/>
  <c r="AR28" i="94"/>
  <c r="AS39" i="94" s="1"/>
  <c r="AM28" i="94"/>
  <c r="AH28" i="94"/>
  <c r="AC28" i="94"/>
  <c r="Z28" i="94"/>
  <c r="Y28" i="94"/>
  <c r="X28" i="94"/>
  <c r="AA28" i="94" s="1"/>
  <c r="Q28" i="94"/>
  <c r="AR27" i="94"/>
  <c r="AM27" i="94"/>
  <c r="AH27" i="94"/>
  <c r="AC27" i="94"/>
  <c r="Y27" i="94"/>
  <c r="X27" i="94"/>
  <c r="Q27" i="94"/>
  <c r="AR26" i="94"/>
  <c r="AM26" i="94"/>
  <c r="AH26" i="94"/>
  <c r="AC26" i="94"/>
  <c r="Y26" i="94"/>
  <c r="X26" i="94"/>
  <c r="Z26" i="94" s="1"/>
  <c r="Q26" i="94"/>
  <c r="AR25" i="94"/>
  <c r="AM25" i="94"/>
  <c r="AH25" i="94"/>
  <c r="AC25" i="94"/>
  <c r="Y25" i="94"/>
  <c r="X25" i="94"/>
  <c r="AA25" i="94" s="1"/>
  <c r="Q25" i="94"/>
  <c r="AR24" i="94"/>
  <c r="AM24" i="94"/>
  <c r="AH24" i="94"/>
  <c r="AC24" i="94"/>
  <c r="AA24" i="94"/>
  <c r="Z24" i="94"/>
  <c r="Y24" i="94"/>
  <c r="X24" i="94"/>
  <c r="Q24" i="94"/>
  <c r="AR23" i="94"/>
  <c r="AM23" i="94"/>
  <c r="AH23" i="94"/>
  <c r="AC23" i="94"/>
  <c r="Z23" i="94"/>
  <c r="Y23" i="94"/>
  <c r="X23" i="94"/>
  <c r="AA23" i="94" s="1"/>
  <c r="R23" i="94"/>
  <c r="Q23" i="94"/>
  <c r="AR22" i="94"/>
  <c r="AM22" i="94"/>
  <c r="AH22" i="94"/>
  <c r="AC22" i="94"/>
  <c r="Y22" i="94"/>
  <c r="X22" i="94"/>
  <c r="Z22" i="94" s="1"/>
  <c r="R22" i="94"/>
  <c r="Q22" i="94"/>
  <c r="AR21" i="94"/>
  <c r="AM21" i="94"/>
  <c r="AH21" i="94"/>
  <c r="AC21" i="94"/>
  <c r="Y21" i="94"/>
  <c r="X21" i="94"/>
  <c r="AA21" i="94" s="1"/>
  <c r="R21" i="94"/>
  <c r="Q21" i="94"/>
  <c r="AR20" i="94"/>
  <c r="AM20" i="94"/>
  <c r="AH20" i="94"/>
  <c r="AC20" i="94"/>
  <c r="Z20" i="94"/>
  <c r="Y20" i="94"/>
  <c r="X20" i="94"/>
  <c r="AA20" i="94" s="1"/>
  <c r="R20" i="94"/>
  <c r="Q20" i="94"/>
  <c r="AR19" i="94"/>
  <c r="AM19" i="94"/>
  <c r="AH19" i="94"/>
  <c r="AC19" i="94"/>
  <c r="Y19" i="94"/>
  <c r="X19" i="94"/>
  <c r="R19" i="94"/>
  <c r="Q19" i="94"/>
  <c r="AR18" i="94"/>
  <c r="AM18" i="94"/>
  <c r="AH18" i="94"/>
  <c r="AC18" i="94"/>
  <c r="Y18" i="94"/>
  <c r="X18" i="94"/>
  <c r="Z18" i="94" s="1"/>
  <c r="W18" i="94"/>
  <c r="R18" i="94"/>
  <c r="Q18" i="94"/>
  <c r="AR17" i="94"/>
  <c r="AM17" i="94"/>
  <c r="AH17" i="94"/>
  <c r="AC17" i="94"/>
  <c r="AA17" i="94"/>
  <c r="Z17" i="94"/>
  <c r="Y17" i="94"/>
  <c r="X17" i="94"/>
  <c r="R17" i="94"/>
  <c r="Q17" i="94"/>
  <c r="AR16" i="94"/>
  <c r="AM16" i="94"/>
  <c r="AH16" i="94"/>
  <c r="AC16" i="94"/>
  <c r="Y16" i="94"/>
  <c r="X16" i="94"/>
  <c r="AA16" i="94" s="1"/>
  <c r="R16" i="94"/>
  <c r="Q16" i="94"/>
  <c r="AR15" i="94"/>
  <c r="AM15" i="94"/>
  <c r="AH15" i="94"/>
  <c r="AC15" i="94"/>
  <c r="Y15" i="94"/>
  <c r="X15" i="94"/>
  <c r="Z15" i="94" s="1"/>
  <c r="R15" i="94"/>
  <c r="Q15" i="94"/>
  <c r="AR14" i="94"/>
  <c r="AM14" i="94"/>
  <c r="AH14" i="94"/>
  <c r="AC14" i="94"/>
  <c r="Y14" i="94"/>
  <c r="X14" i="94"/>
  <c r="R14" i="94"/>
  <c r="Q14" i="94"/>
  <c r="AR13" i="94"/>
  <c r="AM13" i="94"/>
  <c r="AH13" i="94"/>
  <c r="AC13" i="94"/>
  <c r="Y13" i="94"/>
  <c r="X13" i="94"/>
  <c r="R13" i="94"/>
  <c r="Q13" i="94"/>
  <c r="AR12" i="94"/>
  <c r="AM12" i="94"/>
  <c r="AH12" i="94"/>
  <c r="AC12" i="94"/>
  <c r="Y12" i="94"/>
  <c r="X12" i="94"/>
  <c r="AA12" i="94" s="1"/>
  <c r="R12" i="94"/>
  <c r="Q12" i="94"/>
  <c r="AR11" i="94"/>
  <c r="AM11" i="94"/>
  <c r="AH11" i="94"/>
  <c r="AC11" i="94"/>
  <c r="Y11" i="94"/>
  <c r="X11" i="94"/>
  <c r="Z11" i="94" s="1"/>
  <c r="R11" i="94"/>
  <c r="Q11" i="94"/>
  <c r="AR10" i="94"/>
  <c r="AM10" i="94"/>
  <c r="AH10" i="94"/>
  <c r="AC10" i="94"/>
  <c r="Y10" i="94"/>
  <c r="X10" i="94"/>
  <c r="R10" i="94"/>
  <c r="Q10" i="94"/>
  <c r="AR9" i="94"/>
  <c r="AM9" i="94"/>
  <c r="AH9" i="94"/>
  <c r="AC9" i="94"/>
  <c r="Y9" i="94"/>
  <c r="X9" i="94"/>
  <c r="AA9" i="94" s="1"/>
  <c r="R9" i="94"/>
  <c r="Q9" i="94"/>
  <c r="AR8" i="94"/>
  <c r="AS19" i="94" s="1"/>
  <c r="AM8" i="94"/>
  <c r="AH8" i="94"/>
  <c r="AC8" i="94"/>
  <c r="Y8" i="94"/>
  <c r="X8" i="94"/>
  <c r="R8" i="94"/>
  <c r="Q8" i="94"/>
  <c r="AR7" i="94"/>
  <c r="AM7" i="94"/>
  <c r="AH7" i="94"/>
  <c r="AC7" i="94"/>
  <c r="Y7" i="94"/>
  <c r="X7" i="94"/>
  <c r="Z7" i="94" s="1"/>
  <c r="R7" i="94"/>
  <c r="Q7" i="94"/>
  <c r="AR6" i="94"/>
  <c r="AM6" i="94"/>
  <c r="AH6" i="94"/>
  <c r="AC6" i="94"/>
  <c r="Y6" i="94"/>
  <c r="X6" i="94"/>
  <c r="R6" i="94"/>
  <c r="Q6" i="94"/>
  <c r="AR5" i="94"/>
  <c r="AM5" i="94"/>
  <c r="AH5" i="94"/>
  <c r="AC5" i="94"/>
  <c r="AA5" i="94"/>
  <c r="Z5" i="94"/>
  <c r="Y5" i="94"/>
  <c r="X5" i="94"/>
  <c r="R5" i="94"/>
  <c r="Q5" i="94"/>
  <c r="S124" i="94" l="1"/>
  <c r="Z136" i="94"/>
  <c r="AA136" i="94"/>
  <c r="Z225" i="94"/>
  <c r="AA225" i="94"/>
  <c r="S19" i="94"/>
  <c r="R28" i="94"/>
  <c r="R33" i="94"/>
  <c r="R34" i="94"/>
  <c r="AA35" i="94"/>
  <c r="Z35" i="94"/>
  <c r="AA53" i="94"/>
  <c r="Z53" i="94"/>
  <c r="AN72" i="94"/>
  <c r="AN74" i="94"/>
  <c r="Z68" i="94"/>
  <c r="AA68" i="94"/>
  <c r="AD120" i="94"/>
  <c r="S128" i="94"/>
  <c r="R197" i="94"/>
  <c r="R196" i="94"/>
  <c r="Q206" i="94"/>
  <c r="R195" i="94"/>
  <c r="R204" i="94"/>
  <c r="R26" i="94"/>
  <c r="Z50" i="94"/>
  <c r="AN83" i="94"/>
  <c r="AD105" i="94"/>
  <c r="AN120" i="94"/>
  <c r="AD137" i="94"/>
  <c r="AA143" i="94"/>
  <c r="Z143" i="94"/>
  <c r="Z158" i="94"/>
  <c r="AA158" i="94"/>
  <c r="AA171" i="94"/>
  <c r="Z171" i="94"/>
  <c r="AN190" i="94"/>
  <c r="AN191" i="94"/>
  <c r="AA205" i="94"/>
  <c r="Z205" i="94"/>
  <c r="AS238" i="94"/>
  <c r="S108" i="94"/>
  <c r="AA194" i="94"/>
  <c r="Z194" i="94"/>
  <c r="AD60" i="94"/>
  <c r="Z66" i="94"/>
  <c r="AA114" i="94"/>
  <c r="Z114" i="94"/>
  <c r="Z128" i="94"/>
  <c r="AA128" i="94"/>
  <c r="AI42" i="94"/>
  <c r="Z142" i="94"/>
  <c r="AS162" i="94"/>
  <c r="AS163" i="94"/>
  <c r="Z156" i="94"/>
  <c r="AI193" i="94"/>
  <c r="Z204" i="94"/>
  <c r="AA204" i="94"/>
  <c r="AA217" i="94"/>
  <c r="Z217" i="94"/>
  <c r="AA241" i="94"/>
  <c r="Z241" i="94"/>
  <c r="R44" i="94"/>
  <c r="R24" i="94"/>
  <c r="R43" i="94"/>
  <c r="R39" i="94"/>
  <c r="Q35" i="94"/>
  <c r="AI163" i="94"/>
  <c r="R208" i="94"/>
  <c r="Q218" i="94"/>
  <c r="AA8" i="94"/>
  <c r="Z8" i="94"/>
  <c r="AD33" i="94"/>
  <c r="AI31" i="94"/>
  <c r="AS47" i="94"/>
  <c r="AA61" i="94"/>
  <c r="Z61" i="94"/>
  <c r="AA105" i="94"/>
  <c r="Z105" i="94"/>
  <c r="AN150" i="94"/>
  <c r="AA240" i="94"/>
  <c r="Z240" i="94"/>
  <c r="AA19" i="94"/>
  <c r="Z19" i="94"/>
  <c r="AS218" i="94"/>
  <c r="AA81" i="94"/>
  <c r="AN33" i="94"/>
  <c r="AI40" i="94"/>
  <c r="AA11" i="94"/>
  <c r="S9" i="94"/>
  <c r="AS31" i="94"/>
  <c r="AS9" i="94"/>
  <c r="AI39" i="94"/>
  <c r="AD68" i="94"/>
  <c r="Z58" i="94"/>
  <c r="AI80" i="94"/>
  <c r="Z77" i="94"/>
  <c r="AI94" i="94"/>
  <c r="AA89" i="94"/>
  <c r="Z89" i="94"/>
  <c r="AI112" i="94"/>
  <c r="AA122" i="94"/>
  <c r="Z122" i="94"/>
  <c r="AI184" i="94"/>
  <c r="AA202" i="94"/>
  <c r="Z202" i="94"/>
  <c r="AA27" i="94"/>
  <c r="Z27" i="94"/>
  <c r="AA98" i="94"/>
  <c r="Z98" i="94"/>
  <c r="AA13" i="94"/>
  <c r="Z13" i="94"/>
  <c r="AI9" i="94"/>
  <c r="AS38" i="94"/>
  <c r="AS40" i="94"/>
  <c r="R32" i="94"/>
  <c r="R30" i="94"/>
  <c r="R47" i="94"/>
  <c r="R31" i="94"/>
  <c r="R29" i="94"/>
  <c r="Q36" i="94"/>
  <c r="S47" i="94" s="1"/>
  <c r="R27" i="94"/>
  <c r="S64" i="94"/>
  <c r="AS110" i="94"/>
  <c r="AI128" i="94"/>
  <c r="AS140" i="94"/>
  <c r="AA164" i="94"/>
  <c r="Z164" i="94"/>
  <c r="AA179" i="94"/>
  <c r="Z179" i="94"/>
  <c r="R199" i="94"/>
  <c r="R200" i="94"/>
  <c r="AN220" i="94"/>
  <c r="AI224" i="94"/>
  <c r="AI242" i="94"/>
  <c r="AN31" i="94"/>
  <c r="AI33" i="94"/>
  <c r="AN39" i="94"/>
  <c r="AN40" i="94"/>
  <c r="AD42" i="94"/>
  <c r="AN47" i="94"/>
  <c r="AI49" i="94"/>
  <c r="AI50" i="94"/>
  <c r="AI53" i="94"/>
  <c r="AI54" i="94"/>
  <c r="AI57" i="94"/>
  <c r="AN73" i="94"/>
  <c r="AN80" i="94"/>
  <c r="AD88" i="94"/>
  <c r="AN94" i="94"/>
  <c r="AS109" i="94"/>
  <c r="AN110" i="94"/>
  <c r="AN118" i="94"/>
  <c r="AS125" i="94"/>
  <c r="AI136" i="94"/>
  <c r="AD144" i="94"/>
  <c r="AN149" i="94"/>
  <c r="S155" i="94"/>
  <c r="AN156" i="94"/>
  <c r="AD158" i="94"/>
  <c r="S170" i="94"/>
  <c r="AD171" i="94"/>
  <c r="AS175" i="94"/>
  <c r="AD218" i="94"/>
  <c r="R209" i="94"/>
  <c r="AS240" i="94"/>
  <c r="AD13" i="94"/>
  <c r="AA7" i="94"/>
  <c r="AI5" i="94"/>
  <c r="Z12" i="94"/>
  <c r="S27" i="94"/>
  <c r="AA18" i="94"/>
  <c r="S33" i="94"/>
  <c r="AS33" i="94"/>
  <c r="AD35" i="94"/>
  <c r="AA26" i="94"/>
  <c r="S41" i="94"/>
  <c r="AN42" i="94"/>
  <c r="AD43" i="94"/>
  <c r="AD44" i="94"/>
  <c r="AA34" i="94"/>
  <c r="S52" i="94"/>
  <c r="AS52" i="94"/>
  <c r="AS54" i="94"/>
  <c r="AD62" i="94"/>
  <c r="AA52" i="94"/>
  <c r="AI68" i="94"/>
  <c r="AD69" i="94"/>
  <c r="AA60" i="94"/>
  <c r="AD92" i="94"/>
  <c r="Z82" i="94"/>
  <c r="AD98" i="94"/>
  <c r="AA88" i="94"/>
  <c r="AA96" i="94"/>
  <c r="AA104" i="94"/>
  <c r="AA112" i="94"/>
  <c r="AD130" i="94"/>
  <c r="AA120" i="94"/>
  <c r="Z135" i="94"/>
  <c r="AN158" i="94"/>
  <c r="Z151" i="94"/>
  <c r="AN171" i="94"/>
  <c r="AD179" i="94"/>
  <c r="AA170" i="94"/>
  <c r="S185" i="94"/>
  <c r="Z186" i="94"/>
  <c r="AA193" i="94"/>
  <c r="AA200" i="94"/>
  <c r="Z201" i="94"/>
  <c r="AN218" i="94"/>
  <c r="AD221" i="94"/>
  <c r="Z211" i="94"/>
  <c r="Z222" i="94"/>
  <c r="Z223" i="94"/>
  <c r="Z226" i="94"/>
  <c r="Z227" i="94"/>
  <c r="AN224" i="94"/>
  <c r="Z242" i="94"/>
  <c r="AI43" i="94"/>
  <c r="AI61" i="94"/>
  <c r="AN68" i="94"/>
  <c r="AI69" i="94"/>
  <c r="AD77" i="94"/>
  <c r="AD84" i="94"/>
  <c r="AS86" i="94"/>
  <c r="AI98" i="94"/>
  <c r="AD108" i="94"/>
  <c r="AS112" i="94"/>
  <c r="AI114" i="94"/>
  <c r="AI122" i="94"/>
  <c r="AD124" i="94"/>
  <c r="AS128" i="94"/>
  <c r="AN137" i="94"/>
  <c r="AI138" i="94"/>
  <c r="AI145" i="94"/>
  <c r="AD153" i="94"/>
  <c r="AS158" i="94"/>
  <c r="AI160" i="94"/>
  <c r="AD167" i="94"/>
  <c r="AS171" i="94"/>
  <c r="AN173" i="94"/>
  <c r="AI179" i="94"/>
  <c r="AI194" i="94"/>
  <c r="R206" i="94"/>
  <c r="AA218" i="94"/>
  <c r="AI230" i="94"/>
  <c r="Z228" i="94"/>
  <c r="Z229" i="94"/>
  <c r="AR278" i="94"/>
  <c r="Z243" i="94"/>
  <c r="Z244" i="94"/>
  <c r="AI36" i="94"/>
  <c r="AS42" i="94"/>
  <c r="AN60" i="94"/>
  <c r="AI29" i="94"/>
  <c r="AN35" i="94"/>
  <c r="AD38" i="94"/>
  <c r="AN43" i="94"/>
  <c r="AN44" i="94"/>
  <c r="AN62" i="94"/>
  <c r="AS68" i="94"/>
  <c r="AN69" i="94"/>
  <c r="AN70" i="94"/>
  <c r="S82" i="94"/>
  <c r="AI88" i="94"/>
  <c r="S90" i="94"/>
  <c r="AI108" i="94"/>
  <c r="AN113" i="94"/>
  <c r="AN114" i="94"/>
  <c r="AN129" i="94"/>
  <c r="AN130" i="94"/>
  <c r="AI132" i="94"/>
  <c r="Z138" i="94"/>
  <c r="AI153" i="94"/>
  <c r="S159" i="94"/>
  <c r="AN160" i="94"/>
  <c r="Z152" i="94"/>
  <c r="AI167" i="94"/>
  <c r="Z159" i="94"/>
  <c r="AN179" i="94"/>
  <c r="AN195" i="94"/>
  <c r="AD197" i="94"/>
  <c r="R220" i="94"/>
  <c r="AD222" i="94"/>
  <c r="AI232" i="94"/>
  <c r="AS242" i="94"/>
  <c r="AD37" i="94"/>
  <c r="AI44" i="94"/>
  <c r="S60" i="94"/>
  <c r="AN13" i="94"/>
  <c r="AI23" i="94"/>
  <c r="AI37" i="94"/>
  <c r="AI19" i="94"/>
  <c r="Z9" i="94"/>
  <c r="AD9" i="94"/>
  <c r="AA15" i="94"/>
  <c r="S29" i="94"/>
  <c r="AN29" i="94"/>
  <c r="AN37" i="94"/>
  <c r="AI38" i="94"/>
  <c r="AS43" i="94"/>
  <c r="AS44" i="94"/>
  <c r="AA36" i="94"/>
  <c r="Z37" i="94"/>
  <c r="Z41" i="94"/>
  <c r="Z45" i="94"/>
  <c r="S61" i="94"/>
  <c r="AS61" i="94"/>
  <c r="Z54" i="94"/>
  <c r="S69" i="94"/>
  <c r="AS69" i="94"/>
  <c r="Z62" i="94"/>
  <c r="S77" i="94"/>
  <c r="AN77" i="94"/>
  <c r="AN84" i="94"/>
  <c r="AN88" i="94"/>
  <c r="Z83" i="94"/>
  <c r="AN108" i="94"/>
  <c r="Z99" i="94"/>
  <c r="AS122" i="94"/>
  <c r="AN124" i="94"/>
  <c r="Z115" i="94"/>
  <c r="Z123" i="94"/>
  <c r="AS138" i="94"/>
  <c r="AS145" i="94"/>
  <c r="S152" i="94"/>
  <c r="AN153" i="94"/>
  <c r="AA144" i="94"/>
  <c r="AS160" i="94"/>
  <c r="AI162" i="94"/>
  <c r="AN167" i="94"/>
  <c r="AN168" i="94"/>
  <c r="AD175" i="94"/>
  <c r="AA166" i="94"/>
  <c r="Z172" i="94"/>
  <c r="AN189" i="94"/>
  <c r="AA181" i="94"/>
  <c r="R198" i="94"/>
  <c r="Q209" i="94"/>
  <c r="AI222" i="94"/>
  <c r="AN228" i="94"/>
  <c r="AS235" i="94"/>
  <c r="AI220" i="94"/>
  <c r="Z232" i="94"/>
  <c r="AI17" i="94"/>
  <c r="AD29" i="94"/>
  <c r="AN19" i="94"/>
  <c r="AS23" i="94"/>
  <c r="Z16" i="94"/>
  <c r="AS29" i="94"/>
  <c r="AD31" i="94"/>
  <c r="AA22" i="94"/>
  <c r="S37" i="94"/>
  <c r="AN38" i="94"/>
  <c r="AD39" i="94"/>
  <c r="AD40" i="94"/>
  <c r="AA30" i="94"/>
  <c r="S45" i="94"/>
  <c r="AD47" i="94"/>
  <c r="Z38" i="94"/>
  <c r="Z42" i="94"/>
  <c r="AD73" i="94"/>
  <c r="AD80" i="94"/>
  <c r="AS84" i="94"/>
  <c r="AS88" i="94"/>
  <c r="AA84" i="94"/>
  <c r="AN100" i="94"/>
  <c r="AD102" i="94"/>
  <c r="AA92" i="94"/>
  <c r="AA100" i="94"/>
  <c r="AD118" i="94"/>
  <c r="AS153" i="94"/>
  <c r="AS167" i="94"/>
  <c r="AI175" i="94"/>
  <c r="AD185" i="94"/>
  <c r="AD198" i="94"/>
  <c r="R207" i="94"/>
  <c r="AD224" i="94"/>
  <c r="AR277" i="94"/>
  <c r="AS237" i="94"/>
  <c r="AN238" i="94"/>
  <c r="P302" i="94"/>
  <c r="P303" i="94"/>
  <c r="P306" i="94"/>
  <c r="AS21" i="94"/>
  <c r="AS20" i="94"/>
  <c r="AN8" i="94"/>
  <c r="AD10" i="94"/>
  <c r="AA6" i="94"/>
  <c r="Z6" i="94"/>
  <c r="AS256" i="94"/>
  <c r="AS294" i="94"/>
  <c r="S24" i="94"/>
  <c r="S26" i="94"/>
  <c r="S7" i="94"/>
  <c r="AN6" i="94"/>
  <c r="AD17" i="94"/>
  <c r="AN17" i="94"/>
  <c r="AN12" i="94"/>
  <c r="S5" i="94"/>
  <c r="AS5" i="94"/>
  <c r="S21" i="94"/>
  <c r="AD21" i="94"/>
  <c r="AD20" i="94"/>
  <c r="S20" i="94"/>
  <c r="S22" i="94"/>
  <c r="AD23" i="94"/>
  <c r="AN23" i="94"/>
  <c r="AI25" i="94"/>
  <c r="AI24" i="94"/>
  <c r="AI7" i="94"/>
  <c r="AS8" i="94"/>
  <c r="AI10" i="94"/>
  <c r="AS12" i="94"/>
  <c r="S18" i="94"/>
  <c r="AD19" i="94"/>
  <c r="AN9" i="94"/>
  <c r="AI21" i="94"/>
  <c r="AI20" i="94"/>
  <c r="AA14" i="94"/>
  <c r="Z14" i="94"/>
  <c r="AN25" i="94"/>
  <c r="AN24" i="94"/>
  <c r="AN7" i="94"/>
  <c r="AI6" i="94"/>
  <c r="AS6" i="94"/>
  <c r="S17" i="94"/>
  <c r="AS17" i="94"/>
  <c r="AD8" i="94"/>
  <c r="AN10" i="94"/>
  <c r="AD12" i="94"/>
  <c r="AD25" i="94"/>
  <c r="AD24" i="94"/>
  <c r="AD7" i="94"/>
  <c r="AD6" i="94"/>
  <c r="AS293" i="94"/>
  <c r="Q258" i="94"/>
  <c r="AS255" i="94"/>
  <c r="Q256" i="94"/>
  <c r="Q257" i="94"/>
  <c r="S16" i="94"/>
  <c r="AD5" i="94"/>
  <c r="AN5" i="94"/>
  <c r="AA10" i="94"/>
  <c r="Z10" i="94"/>
  <c r="AN21" i="94"/>
  <c r="AN20" i="94"/>
  <c r="S23" i="94"/>
  <c r="S13" i="94"/>
  <c r="AI13" i="94"/>
  <c r="AS13" i="94"/>
  <c r="AS25" i="94"/>
  <c r="AS24" i="94"/>
  <c r="AS7" i="94"/>
  <c r="AI8" i="94"/>
  <c r="AS10" i="94"/>
  <c r="AI12" i="94"/>
  <c r="S15" i="94"/>
  <c r="AD15" i="94"/>
  <c r="AI15" i="94"/>
  <c r="AN15" i="94"/>
  <c r="AS15" i="94"/>
  <c r="Z25" i="94"/>
  <c r="AD26" i="94"/>
  <c r="AI26" i="94"/>
  <c r="AN26" i="94"/>
  <c r="AS26" i="94"/>
  <c r="Z33" i="94"/>
  <c r="S34" i="94"/>
  <c r="AD34" i="94"/>
  <c r="AI34" i="94"/>
  <c r="AN34" i="94"/>
  <c r="AS34" i="94"/>
  <c r="Q262" i="94"/>
  <c r="AS296" i="94"/>
  <c r="Q263" i="94"/>
  <c r="AS258" i="94"/>
  <c r="Q261" i="94"/>
  <c r="S36" i="94"/>
  <c r="AD36" i="94"/>
  <c r="AN36" i="94"/>
  <c r="AS49" i="94"/>
  <c r="AI52" i="94"/>
  <c r="AS53" i="94"/>
  <c r="S55" i="94"/>
  <c r="AI55" i="94"/>
  <c r="AS55" i="94"/>
  <c r="AD46" i="94"/>
  <c r="AS57" i="94"/>
  <c r="S59" i="94"/>
  <c r="AJ48" i="94"/>
  <c r="AI59" i="94"/>
  <c r="AS59" i="94"/>
  <c r="S50" i="94"/>
  <c r="AN50" i="94"/>
  <c r="AA51" i="94"/>
  <c r="Z51" i="94"/>
  <c r="AD63" i="94"/>
  <c r="AN63" i="94"/>
  <c r="AR298" i="94"/>
  <c r="AR260" i="94"/>
  <c r="S58" i="94"/>
  <c r="S71" i="94"/>
  <c r="AD66" i="94"/>
  <c r="AN66" i="94"/>
  <c r="AD70" i="94"/>
  <c r="AI82" i="94"/>
  <c r="AH300" i="94"/>
  <c r="AH262" i="94"/>
  <c r="AI86" i="94"/>
  <c r="AI90" i="94"/>
  <c r="AI92" i="94"/>
  <c r="AJ81" i="94"/>
  <c r="AI84" i="94"/>
  <c r="AR301" i="94"/>
  <c r="AR263" i="94"/>
  <c r="AS96" i="94"/>
  <c r="AA91" i="94"/>
  <c r="Z91" i="94"/>
  <c r="AD104" i="94"/>
  <c r="S105" i="94"/>
  <c r="S104" i="94"/>
  <c r="S102" i="94"/>
  <c r="AR264" i="94"/>
  <c r="AR302" i="94"/>
  <c r="AS106" i="94"/>
  <c r="AS102" i="94"/>
  <c r="AO117" i="94"/>
  <c r="S11" i="94"/>
  <c r="AD11" i="94"/>
  <c r="AI11" i="94"/>
  <c r="AN11" i="94"/>
  <c r="AS11" i="94"/>
  <c r="AD18" i="94"/>
  <c r="AI18" i="94"/>
  <c r="AN18" i="94"/>
  <c r="AS18" i="94"/>
  <c r="Z21" i="94"/>
  <c r="AD22" i="94"/>
  <c r="AI22" i="94"/>
  <c r="AN22" i="94"/>
  <c r="AS22" i="94"/>
  <c r="Z29" i="94"/>
  <c r="S30" i="94"/>
  <c r="AD30" i="94"/>
  <c r="AI30" i="94"/>
  <c r="AN30" i="94"/>
  <c r="AS30" i="94"/>
  <c r="AC293" i="94"/>
  <c r="AC255" i="94"/>
  <c r="AC250" i="94"/>
  <c r="AC252" i="94" s="1"/>
  <c r="AC249" i="94"/>
  <c r="AC251" i="94" s="1"/>
  <c r="AC248" i="94"/>
  <c r="AE11" i="94" s="1"/>
  <c r="AH248" i="94"/>
  <c r="AJ15" i="94" s="1"/>
  <c r="AH293" i="94"/>
  <c r="AH249" i="94"/>
  <c r="AH251" i="94" s="1"/>
  <c r="AH255" i="94"/>
  <c r="AH250" i="94"/>
  <c r="AH252" i="94" s="1"/>
  <c r="AM293" i="94"/>
  <c r="AM255" i="94"/>
  <c r="AM250" i="94"/>
  <c r="AM252" i="94" s="1"/>
  <c r="AM248" i="94"/>
  <c r="AO11" i="94" s="1"/>
  <c r="AM249" i="94"/>
  <c r="AM251" i="94" s="1"/>
  <c r="AR293" i="94"/>
  <c r="AR248" i="94"/>
  <c r="AT30" i="94" s="1"/>
  <c r="AR255" i="94"/>
  <c r="AR249" i="94"/>
  <c r="AR251" i="94" s="1"/>
  <c r="AR250" i="94"/>
  <c r="AR252" i="94" s="1"/>
  <c r="S8" i="94"/>
  <c r="S12" i="94"/>
  <c r="AD16" i="94"/>
  <c r="AI16" i="94"/>
  <c r="AN16" i="94"/>
  <c r="AS16" i="94"/>
  <c r="AJ18" i="94"/>
  <c r="AO18" i="94"/>
  <c r="AE22" i="94"/>
  <c r="AJ22" i="94"/>
  <c r="AO22" i="94"/>
  <c r="AS295" i="94"/>
  <c r="AS257" i="94"/>
  <c r="AO26" i="94"/>
  <c r="AD27" i="94"/>
  <c r="AI27" i="94"/>
  <c r="AN27" i="94"/>
  <c r="AS27" i="94"/>
  <c r="S40" i="94"/>
  <c r="S31" i="94"/>
  <c r="S44" i="94"/>
  <c r="R35" i="94"/>
  <c r="AC296" i="94"/>
  <c r="AC258" i="94"/>
  <c r="AH296" i="94"/>
  <c r="AH258" i="94"/>
  <c r="AM296" i="94"/>
  <c r="AM258" i="94"/>
  <c r="AR258" i="94"/>
  <c r="AR296" i="94"/>
  <c r="AE36" i="94"/>
  <c r="AJ36" i="94"/>
  <c r="AO36" i="94"/>
  <c r="S49" i="94"/>
  <c r="AN49" i="94"/>
  <c r="S39" i="94"/>
  <c r="R40" i="94"/>
  <c r="AA40" i="94"/>
  <c r="AD52" i="94"/>
  <c r="S53" i="94"/>
  <c r="AN53" i="94"/>
  <c r="S43" i="94"/>
  <c r="AA44" i="94"/>
  <c r="S57" i="94"/>
  <c r="AN57" i="94"/>
  <c r="AS46" i="94"/>
  <c r="AA48" i="94"/>
  <c r="AI60" i="94"/>
  <c r="AD61" i="94"/>
  <c r="AI51" i="94"/>
  <c r="AS51" i="94"/>
  <c r="AI64" i="94"/>
  <c r="AS64" i="94"/>
  <c r="S54" i="94"/>
  <c r="AD65" i="94"/>
  <c r="AN65" i="94"/>
  <c r="AC260" i="94"/>
  <c r="AC298" i="94"/>
  <c r="AE55" i="94"/>
  <c r="S67" i="94"/>
  <c r="AD58" i="94"/>
  <c r="AN58" i="94"/>
  <c r="AJ59" i="94"/>
  <c r="AD72" i="94"/>
  <c r="S73" i="94"/>
  <c r="AI73" i="94"/>
  <c r="AS73" i="94"/>
  <c r="AA63" i="94"/>
  <c r="Z63" i="94"/>
  <c r="AO63" i="94"/>
  <c r="AE64" i="94"/>
  <c r="AO64" i="94"/>
  <c r="AI77" i="94"/>
  <c r="AS77" i="94"/>
  <c r="AA67" i="94"/>
  <c r="Z67" i="94"/>
  <c r="AO67" i="94"/>
  <c r="AE68" i="94"/>
  <c r="AO68" i="94"/>
  <c r="S80" i="94"/>
  <c r="AA71" i="94"/>
  <c r="Z71" i="94"/>
  <c r="AN82" i="94"/>
  <c r="AE72" i="94"/>
  <c r="AO72" i="94"/>
  <c r="S84" i="94"/>
  <c r="AA75" i="94"/>
  <c r="Z75" i="94"/>
  <c r="AM300" i="94"/>
  <c r="AM262" i="94"/>
  <c r="AN86" i="94"/>
  <c r="S88" i="94"/>
  <c r="AA79" i="94"/>
  <c r="Z79" i="94"/>
  <c r="AO79" i="94"/>
  <c r="AN98" i="94"/>
  <c r="AO87" i="94"/>
  <c r="AT88" i="94"/>
  <c r="AI101" i="94"/>
  <c r="AN102" i="94"/>
  <c r="AI104" i="94"/>
  <c r="AH295" i="94"/>
  <c r="AH257" i="94"/>
  <c r="AR257" i="94"/>
  <c r="AR295" i="94"/>
  <c r="AS36" i="94"/>
  <c r="S28" i="94"/>
  <c r="AN28" i="94"/>
  <c r="S32" i="94"/>
  <c r="AD32" i="94"/>
  <c r="AI32" i="94"/>
  <c r="AN32" i="94"/>
  <c r="AS32" i="94"/>
  <c r="S35" i="94"/>
  <c r="AI35" i="94"/>
  <c r="AS35" i="94"/>
  <c r="Q376" i="94"/>
  <c r="Q375" i="94"/>
  <c r="S48" i="94"/>
  <c r="S38" i="94"/>
  <c r="AA39" i="94"/>
  <c r="Z39" i="94"/>
  <c r="AJ39" i="94"/>
  <c r="AT39" i="94"/>
  <c r="AE40" i="94"/>
  <c r="AO40" i="94"/>
  <c r="S42" i="94"/>
  <c r="AA43" i="94"/>
  <c r="Z43" i="94"/>
  <c r="AT43" i="94"/>
  <c r="AE44" i="94"/>
  <c r="AD55" i="94"/>
  <c r="AO44" i="94"/>
  <c r="AN55" i="94"/>
  <c r="AS297" i="94"/>
  <c r="AS259" i="94"/>
  <c r="S56" i="94"/>
  <c r="S46" i="94"/>
  <c r="AN46" i="94"/>
  <c r="AA47" i="94"/>
  <c r="Z47" i="94"/>
  <c r="AJ47" i="94"/>
  <c r="AT47" i="94"/>
  <c r="AE48" i="94"/>
  <c r="AD59" i="94"/>
  <c r="AO48" i="94"/>
  <c r="AN59" i="94"/>
  <c r="AD50" i="94"/>
  <c r="AE51" i="94"/>
  <c r="AO51" i="94"/>
  <c r="S63" i="94"/>
  <c r="AJ52" i="94"/>
  <c r="AI63" i="94"/>
  <c r="AT52" i="94"/>
  <c r="AD54" i="94"/>
  <c r="AN54" i="94"/>
  <c r="AH260" i="94"/>
  <c r="AH298" i="94"/>
  <c r="AJ55" i="94"/>
  <c r="AA59" i="94"/>
  <c r="Z59" i="94"/>
  <c r="AO59" i="94"/>
  <c r="AE60" i="94"/>
  <c r="AO60" i="94"/>
  <c r="AI62" i="94"/>
  <c r="AS62" i="94"/>
  <c r="AT63" i="94"/>
  <c r="S66" i="94"/>
  <c r="AI66" i="94"/>
  <c r="AS66" i="94"/>
  <c r="AT67" i="94"/>
  <c r="S70" i="94"/>
  <c r="AI70" i="94"/>
  <c r="AS70" i="94"/>
  <c r="AS82" i="94"/>
  <c r="AT71" i="94"/>
  <c r="AI74" i="94"/>
  <c r="AS74" i="94"/>
  <c r="AR262" i="94"/>
  <c r="AR300" i="94"/>
  <c r="AT75" i="94"/>
  <c r="AI78" i="94"/>
  <c r="AS78" i="94"/>
  <c r="AS90" i="94"/>
  <c r="AT79" i="94"/>
  <c r="AE83" i="94"/>
  <c r="AE84" i="94"/>
  <c r="AH301" i="94"/>
  <c r="AH263" i="94"/>
  <c r="AI96" i="94"/>
  <c r="AJ85" i="94"/>
  <c r="AT87" i="94"/>
  <c r="AS92" i="94"/>
  <c r="AN104" i="94"/>
  <c r="AO93" i="94"/>
  <c r="AH302" i="94"/>
  <c r="AH264" i="94"/>
  <c r="AI106" i="94"/>
  <c r="AJ95" i="94"/>
  <c r="AI100" i="94"/>
  <c r="AN96" i="94"/>
  <c r="AT97" i="94"/>
  <c r="AE101" i="94"/>
  <c r="AJ109" i="94"/>
  <c r="AJ113" i="94"/>
  <c r="AE117" i="94"/>
  <c r="AC295" i="94"/>
  <c r="AC257" i="94"/>
  <c r="AM295" i="94"/>
  <c r="AM257" i="94"/>
  <c r="AD28" i="94"/>
  <c r="AI28" i="94"/>
  <c r="AS28" i="94"/>
  <c r="S6" i="94"/>
  <c r="S10" i="94"/>
  <c r="S14" i="94"/>
  <c r="AD14" i="94"/>
  <c r="AI14" i="94"/>
  <c r="AN14" i="94"/>
  <c r="AS14" i="94"/>
  <c r="AC294" i="94"/>
  <c r="AC256" i="94"/>
  <c r="AH256" i="94"/>
  <c r="AH294" i="94"/>
  <c r="AM294" i="94"/>
  <c r="AM256" i="94"/>
  <c r="AR294" i="94"/>
  <c r="AR256" i="94"/>
  <c r="AS37" i="94"/>
  <c r="AD41" i="94"/>
  <c r="AI41" i="94"/>
  <c r="AN41" i="94"/>
  <c r="AS41" i="94"/>
  <c r="AD45" i="94"/>
  <c r="AI45" i="94"/>
  <c r="AN45" i="94"/>
  <c r="AS45" i="94"/>
  <c r="P261" i="94"/>
  <c r="P263" i="94"/>
  <c r="P262" i="94"/>
  <c r="P248" i="94"/>
  <c r="P249" i="94"/>
  <c r="P251" i="94" s="1"/>
  <c r="P250" i="94"/>
  <c r="P252" i="94" s="1"/>
  <c r="R46" i="94"/>
  <c r="R42" i="94"/>
  <c r="R38" i="94"/>
  <c r="R45" i="94"/>
  <c r="R41" i="94"/>
  <c r="R37" i="94"/>
  <c r="R36" i="94"/>
  <c r="AD49" i="94"/>
  <c r="AN52" i="94"/>
  <c r="AD53" i="94"/>
  <c r="AD57" i="94"/>
  <c r="AI46" i="94"/>
  <c r="AS60" i="94"/>
  <c r="AN61" i="94"/>
  <c r="AS50" i="94"/>
  <c r="S51" i="94"/>
  <c r="AD51" i="94"/>
  <c r="AN51" i="94"/>
  <c r="AD64" i="94"/>
  <c r="AN64" i="94"/>
  <c r="S65" i="94"/>
  <c r="AI65" i="94"/>
  <c r="AS65" i="94"/>
  <c r="AA55" i="94"/>
  <c r="Z55" i="94"/>
  <c r="AM298" i="94"/>
  <c r="AM260" i="94"/>
  <c r="AO55" i="94"/>
  <c r="AE56" i="94"/>
  <c r="AO56" i="94"/>
  <c r="S68" i="94"/>
  <c r="AI58" i="94"/>
  <c r="AS58" i="94"/>
  <c r="AT59" i="94"/>
  <c r="AI72" i="94"/>
  <c r="AS72" i="94"/>
  <c r="S62" i="94"/>
  <c r="AE63" i="94"/>
  <c r="S75" i="94"/>
  <c r="AJ64" i="94"/>
  <c r="AT64" i="94"/>
  <c r="AE67" i="94"/>
  <c r="S79" i="94"/>
  <c r="AJ68" i="94"/>
  <c r="AT68" i="94"/>
  <c r="AD82" i="94"/>
  <c r="AE71" i="94"/>
  <c r="AJ72" i="94"/>
  <c r="AS83" i="94"/>
  <c r="AC300" i="94"/>
  <c r="AC262" i="94"/>
  <c r="AD86" i="94"/>
  <c r="AE75" i="94"/>
  <c r="S87" i="94"/>
  <c r="AD90" i="94"/>
  <c r="AE79" i="94"/>
  <c r="S91" i="94"/>
  <c r="AT81" i="94"/>
  <c r="AJ83" i="94"/>
  <c r="S86" i="94"/>
  <c r="AN97" i="94"/>
  <c r="AE87" i="94"/>
  <c r="S99" i="94"/>
  <c r="S98" i="94"/>
  <c r="AE89" i="94"/>
  <c r="AS100" i="94"/>
  <c r="AN90" i="94"/>
  <c r="AT91" i="94"/>
  <c r="AT93" i="94"/>
  <c r="S96" i="94"/>
  <c r="AA97" i="94"/>
  <c r="Z97" i="94"/>
  <c r="AT103" i="94"/>
  <c r="AT107" i="94"/>
  <c r="AE100" i="94"/>
  <c r="S115" i="94"/>
  <c r="AN106" i="94"/>
  <c r="AO108" i="94"/>
  <c r="AS108" i="94"/>
  <c r="S121" i="94"/>
  <c r="AI110" i="94"/>
  <c r="S112" i="94"/>
  <c r="AJ112" i="94"/>
  <c r="AN112" i="94"/>
  <c r="AD114" i="94"/>
  <c r="AE116" i="94"/>
  <c r="AI116" i="94"/>
  <c r="S118" i="94"/>
  <c r="AS118" i="94"/>
  <c r="AJ120" i="94"/>
  <c r="AT120" i="94"/>
  <c r="AA121" i="94"/>
  <c r="Z121" i="94"/>
  <c r="AO121" i="94"/>
  <c r="AI124" i="94"/>
  <c r="AS124" i="94"/>
  <c r="AR364" i="94"/>
  <c r="AR321" i="94"/>
  <c r="AR363" i="94"/>
  <c r="AR305" i="94"/>
  <c r="AR267" i="94"/>
  <c r="AR322" i="94"/>
  <c r="AT125" i="94"/>
  <c r="AE128" i="94"/>
  <c r="AO128" i="94"/>
  <c r="AE129" i="94"/>
  <c r="S141" i="94"/>
  <c r="AD132" i="94"/>
  <c r="AN132" i="94"/>
  <c r="AJ133" i="94"/>
  <c r="AJ136" i="94"/>
  <c r="AT136" i="94"/>
  <c r="AA137" i="94"/>
  <c r="Z137" i="94"/>
  <c r="AN148" i="94"/>
  <c r="AO137" i="94"/>
  <c r="AI140" i="94"/>
  <c r="AS152" i="94"/>
  <c r="AT141" i="94"/>
  <c r="AC307" i="94"/>
  <c r="AC269" i="94"/>
  <c r="AD156" i="94"/>
  <c r="AE145" i="94"/>
  <c r="AE149" i="94"/>
  <c r="AS63" i="94"/>
  <c r="Q266" i="94"/>
  <c r="Q267" i="94"/>
  <c r="AS299" i="94"/>
  <c r="Q268" i="94"/>
  <c r="AS261" i="94"/>
  <c r="AD67" i="94"/>
  <c r="AI67" i="94"/>
  <c r="AN67" i="94"/>
  <c r="AS67" i="94"/>
  <c r="AD71" i="94"/>
  <c r="AI71" i="94"/>
  <c r="AN71" i="94"/>
  <c r="AS71" i="94"/>
  <c r="AD75" i="94"/>
  <c r="AI75" i="94"/>
  <c r="AN75" i="94"/>
  <c r="AS75" i="94"/>
  <c r="AD87" i="94"/>
  <c r="AI87" i="94"/>
  <c r="AN87" i="94"/>
  <c r="AS87" i="94"/>
  <c r="AD79" i="94"/>
  <c r="AI79" i="94"/>
  <c r="AN79" i="94"/>
  <c r="AS79" i="94"/>
  <c r="AD91" i="94"/>
  <c r="AI91" i="94"/>
  <c r="AN91" i="94"/>
  <c r="AS91" i="94"/>
  <c r="S93" i="94"/>
  <c r="AI83" i="94"/>
  <c r="S95" i="94"/>
  <c r="AT84" i="94"/>
  <c r="AI97" i="94"/>
  <c r="AO88" i="94"/>
  <c r="S101" i="94"/>
  <c r="AD101" i="94"/>
  <c r="S92" i="94"/>
  <c r="AJ92" i="94"/>
  <c r="AN92" i="94"/>
  <c r="AD94" i="94"/>
  <c r="AS105" i="94"/>
  <c r="AE96" i="94"/>
  <c r="AN109" i="94"/>
  <c r="AS98" i="94"/>
  <c r="S111" i="94"/>
  <c r="AD100" i="94"/>
  <c r="AT100" i="94"/>
  <c r="AJ101" i="94"/>
  <c r="AT101" i="94"/>
  <c r="AI113" i="94"/>
  <c r="AO103" i="94"/>
  <c r="AS104" i="94"/>
  <c r="AC303" i="94"/>
  <c r="AC265" i="94"/>
  <c r="AM303" i="94"/>
  <c r="AM265" i="94"/>
  <c r="S117" i="94"/>
  <c r="AD117" i="94"/>
  <c r="AJ108" i="94"/>
  <c r="AE109" i="94"/>
  <c r="AO109" i="94"/>
  <c r="AD110" i="94"/>
  <c r="AS121" i="94"/>
  <c r="AJ111" i="94"/>
  <c r="AT111" i="94"/>
  <c r="AE112" i="94"/>
  <c r="S114" i="94"/>
  <c r="AN125" i="94"/>
  <c r="AS114" i="94"/>
  <c r="AC304" i="94"/>
  <c r="AC266" i="94"/>
  <c r="AD126" i="94"/>
  <c r="AM304" i="94"/>
  <c r="AM266" i="94"/>
  <c r="AN126" i="94"/>
  <c r="S127" i="94"/>
  <c r="S126" i="94"/>
  <c r="AD116" i="94"/>
  <c r="AT116" i="94"/>
  <c r="AJ117" i="94"/>
  <c r="AT117" i="94"/>
  <c r="AI129" i="94"/>
  <c r="AI120" i="94"/>
  <c r="AS120" i="94"/>
  <c r="AT121" i="94"/>
  <c r="AD133" i="94"/>
  <c r="AN133" i="94"/>
  <c r="AI134" i="94"/>
  <c r="AS134" i="94"/>
  <c r="AE124" i="94"/>
  <c r="AO124" i="94"/>
  <c r="AC363" i="94"/>
  <c r="AC305" i="94"/>
  <c r="AC267" i="94"/>
  <c r="AC364" i="94"/>
  <c r="AC321" i="94"/>
  <c r="AC322" i="94"/>
  <c r="AE125" i="94"/>
  <c r="S137" i="94"/>
  <c r="AD128" i="94"/>
  <c r="AN128" i="94"/>
  <c r="AJ129" i="94"/>
  <c r="AI141" i="94"/>
  <c r="AS141" i="94"/>
  <c r="AD142" i="94"/>
  <c r="AN142" i="94"/>
  <c r="AJ132" i="94"/>
  <c r="AT132" i="94"/>
  <c r="AA133" i="94"/>
  <c r="Z133" i="94"/>
  <c r="AO133" i="94"/>
  <c r="AS136" i="94"/>
  <c r="AS148" i="94"/>
  <c r="AT137" i="94"/>
  <c r="AD149" i="94"/>
  <c r="AI150" i="94"/>
  <c r="AS149" i="94"/>
  <c r="S140" i="94"/>
  <c r="AD152" i="94"/>
  <c r="AE141" i="94"/>
  <c r="S153" i="94"/>
  <c r="AN144" i="94"/>
  <c r="AH307" i="94"/>
  <c r="AH269" i="94"/>
  <c r="AI156" i="94"/>
  <c r="AJ145" i="94"/>
  <c r="AC375" i="94"/>
  <c r="AC370" i="94"/>
  <c r="AC376" i="94"/>
  <c r="AC369" i="94"/>
  <c r="AH369" i="94"/>
  <c r="AH376" i="94"/>
  <c r="AH375" i="94"/>
  <c r="AH370" i="94"/>
  <c r="AM375" i="94"/>
  <c r="AM370" i="94"/>
  <c r="AM369" i="94"/>
  <c r="AM376" i="94"/>
  <c r="AR376" i="94"/>
  <c r="AR369" i="94"/>
  <c r="AR375" i="94"/>
  <c r="AR370" i="94"/>
  <c r="AC297" i="94"/>
  <c r="AC259" i="94"/>
  <c r="AH297" i="94"/>
  <c r="AH259" i="94"/>
  <c r="AM259" i="94"/>
  <c r="AM297" i="94"/>
  <c r="AR297" i="94"/>
  <c r="AR259" i="94"/>
  <c r="AD48" i="94"/>
  <c r="AI48" i="94"/>
  <c r="AN48" i="94"/>
  <c r="AS48" i="94"/>
  <c r="AD56" i="94"/>
  <c r="AI56" i="94"/>
  <c r="AN56" i="94"/>
  <c r="AS56" i="94"/>
  <c r="AC299" i="94"/>
  <c r="AC261" i="94"/>
  <c r="AH299" i="94"/>
  <c r="AH261" i="94"/>
  <c r="AM299" i="94"/>
  <c r="AM261" i="94"/>
  <c r="AR299" i="94"/>
  <c r="AR261" i="94"/>
  <c r="S81" i="94"/>
  <c r="S85" i="94"/>
  <c r="S76" i="94"/>
  <c r="AD76" i="94"/>
  <c r="AI76" i="94"/>
  <c r="AN76" i="94"/>
  <c r="AS76" i="94"/>
  <c r="S89" i="94"/>
  <c r="AE81" i="94"/>
  <c r="AD93" i="94"/>
  <c r="AI93" i="94"/>
  <c r="AN93" i="94"/>
  <c r="AS93" i="94"/>
  <c r="AD83" i="94"/>
  <c r="AO84" i="94"/>
  <c r="AC301" i="94"/>
  <c r="AC263" i="94"/>
  <c r="AM301" i="94"/>
  <c r="AM263" i="94"/>
  <c r="S97" i="94"/>
  <c r="AD97" i="94"/>
  <c r="AJ88" i="94"/>
  <c r="AO89" i="94"/>
  <c r="AS101" i="94"/>
  <c r="AJ91" i="94"/>
  <c r="AE92" i="94"/>
  <c r="S94" i="94"/>
  <c r="AN105" i="94"/>
  <c r="AC302" i="94"/>
  <c r="AC264" i="94"/>
  <c r="AM302" i="94"/>
  <c r="AM264" i="94"/>
  <c r="S107" i="94"/>
  <c r="AD96" i="94"/>
  <c r="AT96" i="94"/>
  <c r="AJ97" i="94"/>
  <c r="AI109" i="94"/>
  <c r="AO99" i="94"/>
  <c r="AO100" i="94"/>
  <c r="S113" i="94"/>
  <c r="AD113" i="94"/>
  <c r="AE105" i="94"/>
  <c r="AO105" i="94"/>
  <c r="AD106" i="94"/>
  <c r="AS117" i="94"/>
  <c r="Z107" i="94"/>
  <c r="AJ107" i="94"/>
  <c r="AE108" i="94"/>
  <c r="S110" i="94"/>
  <c r="AN121" i="94"/>
  <c r="AD122" i="94"/>
  <c r="AN122" i="94"/>
  <c r="S123" i="94"/>
  <c r="S122" i="94"/>
  <c r="AD112" i="94"/>
  <c r="AT112" i="94"/>
  <c r="Z113" i="94"/>
  <c r="AI125" i="94"/>
  <c r="AE115" i="94"/>
  <c r="AO115" i="94"/>
  <c r="AO116" i="94"/>
  <c r="S129" i="94"/>
  <c r="AD129" i="94"/>
  <c r="AI130" i="94"/>
  <c r="AS130" i="94"/>
  <c r="S120" i="94"/>
  <c r="AE120" i="94"/>
  <c r="AO120" i="94"/>
  <c r="AE121" i="94"/>
  <c r="S133" i="94"/>
  <c r="AH364" i="94"/>
  <c r="AH322" i="94"/>
  <c r="AH305" i="94"/>
  <c r="AH321" i="94"/>
  <c r="AH363" i="94"/>
  <c r="AH267" i="94"/>
  <c r="AJ125" i="94"/>
  <c r="AI137" i="94"/>
  <c r="AS137" i="94"/>
  <c r="AD138" i="94"/>
  <c r="AN138" i="94"/>
  <c r="AJ128" i="94"/>
  <c r="AT128" i="94"/>
  <c r="AA129" i="94"/>
  <c r="Z129" i="94"/>
  <c r="AO129" i="94"/>
  <c r="AS132" i="94"/>
  <c r="AT133" i="94"/>
  <c r="AD145" i="94"/>
  <c r="AN145" i="94"/>
  <c r="S136" i="94"/>
  <c r="AE136" i="94"/>
  <c r="AO136" i="94"/>
  <c r="AD148" i="94"/>
  <c r="AE137" i="94"/>
  <c r="S149" i="94"/>
  <c r="S148" i="94"/>
  <c r="AD140" i="94"/>
  <c r="AN140" i="94"/>
  <c r="AI152" i="94"/>
  <c r="AJ141" i="94"/>
  <c r="AA145" i="94"/>
  <c r="Z145" i="94"/>
  <c r="AS260" i="94"/>
  <c r="AS298" i="94"/>
  <c r="AD81" i="94"/>
  <c r="AI81" i="94"/>
  <c r="AN81" i="94"/>
  <c r="AS81" i="94"/>
  <c r="AT72" i="94"/>
  <c r="AD85" i="94"/>
  <c r="AI85" i="94"/>
  <c r="AN85" i="94"/>
  <c r="AS85" i="94"/>
  <c r="AS300" i="94"/>
  <c r="AS262" i="94"/>
  <c r="AE76" i="94"/>
  <c r="AJ76" i="94"/>
  <c r="AO76" i="94"/>
  <c r="AT76" i="94"/>
  <c r="AD89" i="94"/>
  <c r="AI89" i="94"/>
  <c r="AN89" i="94"/>
  <c r="AS89" i="94"/>
  <c r="AE80" i="94"/>
  <c r="AJ80" i="94"/>
  <c r="AO80" i="94"/>
  <c r="AT80" i="94"/>
  <c r="AJ84" i="94"/>
  <c r="AE85" i="94"/>
  <c r="AO85" i="94"/>
  <c r="AS97" i="94"/>
  <c r="Z87" i="94"/>
  <c r="AJ87" i="94"/>
  <c r="AE88" i="94"/>
  <c r="AN101" i="94"/>
  <c r="S103" i="94"/>
  <c r="AT92" i="94"/>
  <c r="Z93" i="94"/>
  <c r="AJ93" i="94"/>
  <c r="AI105" i="94"/>
  <c r="AE95" i="94"/>
  <c r="AO95" i="94"/>
  <c r="AO96" i="94"/>
  <c r="S109" i="94"/>
  <c r="AD109" i="94"/>
  <c r="S100" i="94"/>
  <c r="AJ100" i="94"/>
  <c r="AS113" i="94"/>
  <c r="Z103" i="94"/>
  <c r="AJ103" i="94"/>
  <c r="AH303" i="94"/>
  <c r="AH265" i="94"/>
  <c r="AR303" i="94"/>
  <c r="AR265" i="94"/>
  <c r="S106" i="94"/>
  <c r="AN117" i="94"/>
  <c r="S119" i="94"/>
  <c r="AT108" i="94"/>
  <c r="Z109" i="94"/>
  <c r="AI121" i="94"/>
  <c r="AE111" i="94"/>
  <c r="AO111" i="94"/>
  <c r="AO112" i="94"/>
  <c r="S125" i="94"/>
  <c r="AD125" i="94"/>
  <c r="AH304" i="94"/>
  <c r="AH266" i="94"/>
  <c r="AI126" i="94"/>
  <c r="AR266" i="94"/>
  <c r="AR304" i="94"/>
  <c r="AS126" i="94"/>
  <c r="S116" i="94"/>
  <c r="AJ116" i="94"/>
  <c r="AN116" i="94"/>
  <c r="AS129" i="94"/>
  <c r="Z119" i="94"/>
  <c r="AJ121" i="94"/>
  <c r="AI133" i="94"/>
  <c r="AS133" i="94"/>
  <c r="AD134" i="94"/>
  <c r="AN134" i="94"/>
  <c r="AJ124" i="94"/>
  <c r="AT124" i="94"/>
  <c r="AA125" i="94"/>
  <c r="Z125" i="94"/>
  <c r="AM363" i="94"/>
  <c r="AM322" i="94"/>
  <c r="AM364" i="94"/>
  <c r="AM321" i="94"/>
  <c r="AM267" i="94"/>
  <c r="AM305" i="94"/>
  <c r="AO125" i="94"/>
  <c r="AT129" i="94"/>
  <c r="AD141" i="94"/>
  <c r="AN141" i="94"/>
  <c r="AI142" i="94"/>
  <c r="AS142" i="94"/>
  <c r="S132" i="94"/>
  <c r="AE132" i="94"/>
  <c r="AO132" i="94"/>
  <c r="AE133" i="94"/>
  <c r="S145" i="94"/>
  <c r="AD136" i="94"/>
  <c r="AN136" i="94"/>
  <c r="AI148" i="94"/>
  <c r="AJ137" i="94"/>
  <c r="AD150" i="94"/>
  <c r="AA141" i="94"/>
  <c r="Z141" i="94"/>
  <c r="AN152" i="94"/>
  <c r="AO141" i="94"/>
  <c r="AI144" i="94"/>
  <c r="AS144" i="94"/>
  <c r="S130" i="94"/>
  <c r="S134" i="94"/>
  <c r="AC306" i="94"/>
  <c r="AC268" i="94"/>
  <c r="AH306" i="94"/>
  <c r="AH268" i="94"/>
  <c r="AM306" i="94"/>
  <c r="AM268" i="94"/>
  <c r="AR306" i="94"/>
  <c r="AR268" i="94"/>
  <c r="S138" i="94"/>
  <c r="S151" i="94"/>
  <c r="S142" i="94"/>
  <c r="AD154" i="94"/>
  <c r="AI154" i="94"/>
  <c r="AN154" i="94"/>
  <c r="AO145" i="94"/>
  <c r="S146" i="94"/>
  <c r="AD146" i="94"/>
  <c r="AI146" i="94"/>
  <c r="AN146" i="94"/>
  <c r="AS146" i="94"/>
  <c r="AI149" i="94"/>
  <c r="S161" i="94"/>
  <c r="AT150" i="94"/>
  <c r="AS161" i="94"/>
  <c r="AE153" i="94"/>
  <c r="AO153" i="94"/>
  <c r="S165" i="94"/>
  <c r="AJ154" i="94"/>
  <c r="AT154" i="94"/>
  <c r="AE157" i="94"/>
  <c r="S169" i="94"/>
  <c r="AJ158" i="94"/>
  <c r="AT158" i="94"/>
  <c r="AD172" i="94"/>
  <c r="AE161" i="94"/>
  <c r="S173" i="94"/>
  <c r="S172" i="94"/>
  <c r="AJ162" i="94"/>
  <c r="AT162" i="94"/>
  <c r="AC271" i="94"/>
  <c r="AC309" i="94"/>
  <c r="AE165" i="94"/>
  <c r="AD176" i="94"/>
  <c r="S177" i="94"/>
  <c r="AE169" i="94"/>
  <c r="AD180" i="94"/>
  <c r="S181" i="94"/>
  <c r="S180" i="94"/>
  <c r="S179" i="94"/>
  <c r="AE172" i="94"/>
  <c r="AS301" i="94"/>
  <c r="AS263" i="94"/>
  <c r="AD95" i="94"/>
  <c r="AI95" i="94"/>
  <c r="AN95" i="94"/>
  <c r="AS95" i="94"/>
  <c r="AD99" i="94"/>
  <c r="AI99" i="94"/>
  <c r="AN99" i="94"/>
  <c r="AS99" i="94"/>
  <c r="AD103" i="94"/>
  <c r="AI103" i="94"/>
  <c r="AN103" i="94"/>
  <c r="AS103" i="94"/>
  <c r="AC382" i="94"/>
  <c r="AC381" i="94"/>
  <c r="AH382" i="94"/>
  <c r="AH381" i="94"/>
  <c r="AM382" i="94"/>
  <c r="AM381" i="94"/>
  <c r="AR381" i="94"/>
  <c r="AR382" i="94"/>
  <c r="AS265" i="94"/>
  <c r="AS303" i="94"/>
  <c r="AD107" i="94"/>
  <c r="AI107" i="94"/>
  <c r="AN107" i="94"/>
  <c r="AS107" i="94"/>
  <c r="AD111" i="94"/>
  <c r="AI111" i="94"/>
  <c r="AN111" i="94"/>
  <c r="AS111" i="94"/>
  <c r="AD115" i="94"/>
  <c r="AI115" i="94"/>
  <c r="AN115" i="94"/>
  <c r="AS115" i="94"/>
  <c r="AD119" i="94"/>
  <c r="AI119" i="94"/>
  <c r="AN119" i="94"/>
  <c r="AS119" i="94"/>
  <c r="AD123" i="94"/>
  <c r="AI123" i="94"/>
  <c r="AN123" i="94"/>
  <c r="AS123" i="94"/>
  <c r="AS305" i="94"/>
  <c r="Q278" i="94"/>
  <c r="AS267" i="94"/>
  <c r="Q276" i="94"/>
  <c r="Q277" i="94"/>
  <c r="AD127" i="94"/>
  <c r="AI127" i="94"/>
  <c r="AN127" i="94"/>
  <c r="AS127" i="94"/>
  <c r="S131" i="94"/>
  <c r="AD131" i="94"/>
  <c r="AI131" i="94"/>
  <c r="AN131" i="94"/>
  <c r="AS131" i="94"/>
  <c r="S135" i="94"/>
  <c r="AD135" i="94"/>
  <c r="AI135" i="94"/>
  <c r="AN135" i="94"/>
  <c r="AS135" i="94"/>
  <c r="S139" i="94"/>
  <c r="AD139" i="94"/>
  <c r="AI139" i="94"/>
  <c r="AN139" i="94"/>
  <c r="AS139" i="94"/>
  <c r="AD151" i="94"/>
  <c r="AI151" i="94"/>
  <c r="AN151" i="94"/>
  <c r="AS151" i="94"/>
  <c r="S143" i="94"/>
  <c r="AD143" i="94"/>
  <c r="AI143" i="94"/>
  <c r="AN143" i="94"/>
  <c r="AS143" i="94"/>
  <c r="AD155" i="94"/>
  <c r="AI155" i="94"/>
  <c r="AN155" i="94"/>
  <c r="AS155" i="94"/>
  <c r="AS307" i="94"/>
  <c r="AS269" i="94"/>
  <c r="S147" i="94"/>
  <c r="AD147" i="94"/>
  <c r="AI147" i="94"/>
  <c r="AN147" i="94"/>
  <c r="AS147" i="94"/>
  <c r="AD159" i="94"/>
  <c r="AI159" i="94"/>
  <c r="AN159" i="94"/>
  <c r="AS159" i="94"/>
  <c r="AO150" i="94"/>
  <c r="AN161" i="94"/>
  <c r="AS150" i="94"/>
  <c r="AN162" i="94"/>
  <c r="AN163" i="94"/>
  <c r="S167" i="94"/>
  <c r="AJ157" i="94"/>
  <c r="AD170" i="94"/>
  <c r="AN170" i="94"/>
  <c r="S171" i="94"/>
  <c r="AD160" i="94"/>
  <c r="AJ161" i="94"/>
  <c r="AI172" i="94"/>
  <c r="S175" i="94"/>
  <c r="AD164" i="94"/>
  <c r="AN164" i="94"/>
  <c r="AH309" i="94"/>
  <c r="AH271" i="94"/>
  <c r="AI176" i="94"/>
  <c r="AJ165" i="94"/>
  <c r="AI173" i="94"/>
  <c r="AD168" i="94"/>
  <c r="AI180" i="94"/>
  <c r="AJ169" i="94"/>
  <c r="AJ172" i="94"/>
  <c r="AM307" i="94"/>
  <c r="AM269" i="94"/>
  <c r="AR307" i="94"/>
  <c r="AR269" i="94"/>
  <c r="S157" i="94"/>
  <c r="Z147" i="94"/>
  <c r="AE147" i="94"/>
  <c r="AJ147" i="94"/>
  <c r="AO147" i="94"/>
  <c r="AT147" i="94"/>
  <c r="S150" i="94"/>
  <c r="AA150" i="94"/>
  <c r="AJ150" i="94"/>
  <c r="AI161" i="94"/>
  <c r="AA153" i="94"/>
  <c r="Z153" i="94"/>
  <c r="AJ153" i="94"/>
  <c r="AT153" i="94"/>
  <c r="AE154" i="94"/>
  <c r="AO154" i="94"/>
  <c r="AA157" i="94"/>
  <c r="Z157" i="94"/>
  <c r="AO157" i="94"/>
  <c r="AE158" i="94"/>
  <c r="AO158" i="94"/>
  <c r="AA161" i="94"/>
  <c r="Z161" i="94"/>
  <c r="AO161" i="94"/>
  <c r="AN172" i="94"/>
  <c r="AE162" i="94"/>
  <c r="AA165" i="94"/>
  <c r="Z165" i="94"/>
  <c r="AM309" i="94"/>
  <c r="AM271" i="94"/>
  <c r="AO165" i="94"/>
  <c r="AN176" i="94"/>
  <c r="AA169" i="94"/>
  <c r="Z169" i="94"/>
  <c r="AO169" i="94"/>
  <c r="AN180" i="94"/>
  <c r="AS302" i="94"/>
  <c r="Q271" i="94"/>
  <c r="Q272" i="94"/>
  <c r="Q273" i="94"/>
  <c r="AS264" i="94"/>
  <c r="AE104" i="94"/>
  <c r="AJ104" i="94"/>
  <c r="AO104" i="94"/>
  <c r="AT104" i="94"/>
  <c r="AS304" i="94"/>
  <c r="AS266" i="94"/>
  <c r="AS268" i="94"/>
  <c r="AS306" i="94"/>
  <c r="AE140" i="94"/>
  <c r="AJ140" i="94"/>
  <c r="AO140" i="94"/>
  <c r="AT140" i="94"/>
  <c r="S154" i="94"/>
  <c r="AE144" i="94"/>
  <c r="AJ144" i="94"/>
  <c r="AO144" i="94"/>
  <c r="AT144" i="94"/>
  <c r="AD157" i="94"/>
  <c r="AI157" i="94"/>
  <c r="AN157" i="94"/>
  <c r="AS157" i="94"/>
  <c r="S158" i="94"/>
  <c r="Z149" i="94"/>
  <c r="AT149" i="94"/>
  <c r="AE150" i="94"/>
  <c r="AD161" i="94"/>
  <c r="S162" i="94"/>
  <c r="AD162" i="94"/>
  <c r="S163" i="94"/>
  <c r="AD163" i="94"/>
  <c r="S156" i="94"/>
  <c r="AS156" i="94"/>
  <c r="AT157" i="94"/>
  <c r="AI170" i="94"/>
  <c r="S160" i="94"/>
  <c r="AS172" i="94"/>
  <c r="AT161" i="94"/>
  <c r="S164" i="94"/>
  <c r="AI164" i="94"/>
  <c r="AS164" i="94"/>
  <c r="AR309" i="94"/>
  <c r="AR271" i="94"/>
  <c r="AS176" i="94"/>
  <c r="AT165" i="94"/>
  <c r="S168" i="94"/>
  <c r="AI168" i="94"/>
  <c r="AS168" i="94"/>
  <c r="AS180" i="94"/>
  <c r="AT169" i="94"/>
  <c r="AS179" i="94"/>
  <c r="AE173" i="94"/>
  <c r="AS310" i="94"/>
  <c r="AS272" i="94"/>
  <c r="S186" i="94"/>
  <c r="AE176" i="94"/>
  <c r="AO176" i="94"/>
  <c r="AJ177" i="94"/>
  <c r="AT177" i="94"/>
  <c r="AN183" i="94"/>
  <c r="AA184" i="94"/>
  <c r="Z184" i="94"/>
  <c r="AJ184" i="94"/>
  <c r="AT184" i="94"/>
  <c r="AC334" i="94"/>
  <c r="AC311" i="94"/>
  <c r="AC333" i="94"/>
  <c r="AC273" i="94"/>
  <c r="AE185" i="94"/>
  <c r="AM334" i="94"/>
  <c r="AM273" i="94"/>
  <c r="AM333" i="94"/>
  <c r="AM311" i="94"/>
  <c r="AO185" i="94"/>
  <c r="AI187" i="94"/>
  <c r="AI188" i="94"/>
  <c r="AS188" i="94"/>
  <c r="AD191" i="94"/>
  <c r="AD203" i="94"/>
  <c r="AE192" i="94"/>
  <c r="AN203" i="94"/>
  <c r="AO192" i="94"/>
  <c r="AI204" i="94"/>
  <c r="AJ193" i="94"/>
  <c r="AS204" i="94"/>
  <c r="AT193" i="94"/>
  <c r="S195" i="94"/>
  <c r="AS195" i="94"/>
  <c r="AD196" i="94"/>
  <c r="AN196" i="94"/>
  <c r="AA199" i="94"/>
  <c r="Z199" i="94"/>
  <c r="AJ199" i="94"/>
  <c r="AI210" i="94"/>
  <c r="AN211" i="94"/>
  <c r="AO200" i="94"/>
  <c r="AN210" i="94"/>
  <c r="AJ203" i="94"/>
  <c r="AI214" i="94"/>
  <c r="Q283" i="94"/>
  <c r="Q281" i="94"/>
  <c r="AS308" i="94"/>
  <c r="Q282" i="94"/>
  <c r="AS270" i="94"/>
  <c r="S174" i="94"/>
  <c r="AD165" i="94"/>
  <c r="AI165" i="94"/>
  <c r="AN165" i="94"/>
  <c r="AS165" i="94"/>
  <c r="AD177" i="94"/>
  <c r="AI177" i="94"/>
  <c r="AN177" i="94"/>
  <c r="AS177" i="94"/>
  <c r="S178" i="94"/>
  <c r="AD169" i="94"/>
  <c r="AI169" i="94"/>
  <c r="AN169" i="94"/>
  <c r="AS169" i="94"/>
  <c r="AD181" i="94"/>
  <c r="AI181" i="94"/>
  <c r="AN181" i="94"/>
  <c r="AS181" i="94"/>
  <c r="S182" i="94"/>
  <c r="AD173" i="94"/>
  <c r="AT173" i="94"/>
  <c r="AE174" i="94"/>
  <c r="AS185" i="94"/>
  <c r="AI189" i="94"/>
  <c r="AI190" i="94"/>
  <c r="AA180" i="94"/>
  <c r="Z180" i="94"/>
  <c r="AJ180" i="94"/>
  <c r="AT180" i="94"/>
  <c r="AE181" i="94"/>
  <c r="AO181" i="94"/>
  <c r="S193" i="94"/>
  <c r="AD193" i="94"/>
  <c r="S194" i="94"/>
  <c r="AD194" i="94"/>
  <c r="AI183" i="94"/>
  <c r="AS184" i="94"/>
  <c r="AS197" i="94"/>
  <c r="AD187" i="94"/>
  <c r="AS198" i="94"/>
  <c r="AE188" i="94"/>
  <c r="AO188" i="94"/>
  <c r="AI200" i="94"/>
  <c r="AJ189" i="94"/>
  <c r="AS200" i="94"/>
  <c r="AT189" i="94"/>
  <c r="S191" i="94"/>
  <c r="AS191" i="94"/>
  <c r="AD192" i="94"/>
  <c r="AN192" i="94"/>
  <c r="AA196" i="94"/>
  <c r="Z196" i="94"/>
  <c r="AI207" i="94"/>
  <c r="AJ196" i="94"/>
  <c r="AI206" i="94"/>
  <c r="AS207" i="94"/>
  <c r="AT196" i="94"/>
  <c r="AS206" i="94"/>
  <c r="AE197" i="94"/>
  <c r="AD208" i="94"/>
  <c r="AO197" i="94"/>
  <c r="AN208" i="94"/>
  <c r="AN202" i="94"/>
  <c r="AA203" i="94"/>
  <c r="Z203" i="94"/>
  <c r="AD215" i="94"/>
  <c r="AE204" i="94"/>
  <c r="AD214" i="94"/>
  <c r="AD212" i="94"/>
  <c r="AC308" i="94"/>
  <c r="AC270" i="94"/>
  <c r="AH270" i="94"/>
  <c r="AH308" i="94"/>
  <c r="AM308" i="94"/>
  <c r="AM270" i="94"/>
  <c r="AR308" i="94"/>
  <c r="AR270" i="94"/>
  <c r="AD174" i="94"/>
  <c r="AI174" i="94"/>
  <c r="AN174" i="94"/>
  <c r="AS174" i="94"/>
  <c r="S166" i="94"/>
  <c r="AD166" i="94"/>
  <c r="AI166" i="94"/>
  <c r="AN166" i="94"/>
  <c r="AS166" i="94"/>
  <c r="AD178" i="94"/>
  <c r="AI178" i="94"/>
  <c r="AN178" i="94"/>
  <c r="AS178" i="94"/>
  <c r="AD182" i="94"/>
  <c r="AI182" i="94"/>
  <c r="AN182" i="94"/>
  <c r="AS182" i="94"/>
  <c r="AO173" i="94"/>
  <c r="AS173" i="94"/>
  <c r="Z174" i="94"/>
  <c r="AN185" i="94"/>
  <c r="AT174" i="94"/>
  <c r="AA176" i="94"/>
  <c r="Z176" i="94"/>
  <c r="AJ176" i="94"/>
  <c r="AT176" i="94"/>
  <c r="AE177" i="94"/>
  <c r="AO177" i="94"/>
  <c r="S189" i="94"/>
  <c r="AD189" i="94"/>
  <c r="S190" i="94"/>
  <c r="AD190" i="94"/>
  <c r="AS193" i="94"/>
  <c r="AD183" i="94"/>
  <c r="AS194" i="94"/>
  <c r="AE184" i="94"/>
  <c r="AO184" i="94"/>
  <c r="AS273" i="94"/>
  <c r="AH333" i="94"/>
  <c r="AH311" i="94"/>
  <c r="AH334" i="94"/>
  <c r="AH273" i="94"/>
  <c r="AJ185" i="94"/>
  <c r="AR333" i="94"/>
  <c r="AR334" i="94"/>
  <c r="AR311" i="94"/>
  <c r="AR273" i="94"/>
  <c r="AT185" i="94"/>
  <c r="AN197" i="94"/>
  <c r="S187" i="94"/>
  <c r="AN198" i="94"/>
  <c r="AS187" i="94"/>
  <c r="S188" i="94"/>
  <c r="AD188" i="94"/>
  <c r="AN188" i="94"/>
  <c r="AA189" i="94"/>
  <c r="AI202" i="94"/>
  <c r="AA192" i="94"/>
  <c r="Z192" i="94"/>
  <c r="AI203" i="94"/>
  <c r="AJ192" i="94"/>
  <c r="AS202" i="94"/>
  <c r="AS203" i="94"/>
  <c r="AT192" i="94"/>
  <c r="AD204" i="94"/>
  <c r="AE193" i="94"/>
  <c r="AN204" i="94"/>
  <c r="AO193" i="94"/>
  <c r="AI195" i="94"/>
  <c r="AI196" i="94"/>
  <c r="AS196" i="94"/>
  <c r="AN199" i="94"/>
  <c r="AD211" i="94"/>
  <c r="AE200" i="94"/>
  <c r="AD210" i="94"/>
  <c r="AT203" i="94"/>
  <c r="AS214" i="94"/>
  <c r="AS212" i="94"/>
  <c r="AO162" i="94"/>
  <c r="AS271" i="94"/>
  <c r="AS309" i="94"/>
  <c r="AE166" i="94"/>
  <c r="AJ166" i="94"/>
  <c r="AO166" i="94"/>
  <c r="AT166" i="94"/>
  <c r="AE170" i="94"/>
  <c r="AJ170" i="94"/>
  <c r="AO170" i="94"/>
  <c r="AT170" i="94"/>
  <c r="AA173" i="94"/>
  <c r="AJ173" i="94"/>
  <c r="AI185" i="94"/>
  <c r="AO174" i="94"/>
  <c r="AS189" i="94"/>
  <c r="AS190" i="94"/>
  <c r="AE180" i="94"/>
  <c r="AO180" i="94"/>
  <c r="AJ181" i="94"/>
  <c r="AT181" i="94"/>
  <c r="AN193" i="94"/>
  <c r="S183" i="94"/>
  <c r="AN194" i="94"/>
  <c r="S184" i="94"/>
  <c r="AD184" i="94"/>
  <c r="AN184" i="94"/>
  <c r="AA185" i="94"/>
  <c r="AI197" i="94"/>
  <c r="AI198" i="94"/>
  <c r="AN187" i="94"/>
  <c r="AA188" i="94"/>
  <c r="Z188" i="94"/>
  <c r="AI199" i="94"/>
  <c r="AJ188" i="94"/>
  <c r="AS199" i="94"/>
  <c r="AT188" i="94"/>
  <c r="AD200" i="94"/>
  <c r="AE189" i="94"/>
  <c r="AN200" i="94"/>
  <c r="AO189" i="94"/>
  <c r="AD202" i="94"/>
  <c r="AI191" i="94"/>
  <c r="AI192" i="94"/>
  <c r="AS192" i="94"/>
  <c r="AD195" i="94"/>
  <c r="AD207" i="94"/>
  <c r="AE196" i="94"/>
  <c r="AN207" i="94"/>
  <c r="AO196" i="94"/>
  <c r="AI208" i="94"/>
  <c r="AJ197" i="94"/>
  <c r="AS208" i="94"/>
  <c r="AT197" i="94"/>
  <c r="AD199" i="94"/>
  <c r="AT199" i="94"/>
  <c r="AS210" i="94"/>
  <c r="AI213" i="94"/>
  <c r="AN215" i="94"/>
  <c r="AO204" i="94"/>
  <c r="AN214" i="94"/>
  <c r="AN212" i="94"/>
  <c r="AE216" i="94"/>
  <c r="AO216" i="94"/>
  <c r="AT220" i="94"/>
  <c r="AJ223" i="94"/>
  <c r="Q224" i="94"/>
  <c r="R235" i="94"/>
  <c r="R213" i="94"/>
  <c r="AI235" i="94"/>
  <c r="AJ224" i="94"/>
  <c r="R236" i="94"/>
  <c r="R214" i="94"/>
  <c r="Q225" i="94"/>
  <c r="R215" i="94"/>
  <c r="AI226" i="94"/>
  <c r="R242" i="94"/>
  <c r="Q231" i="94"/>
  <c r="AO231" i="94"/>
  <c r="AI234" i="94"/>
  <c r="AO239" i="94"/>
  <c r="AD201" i="94"/>
  <c r="AI201" i="94"/>
  <c r="AN201" i="94"/>
  <c r="AS201" i="94"/>
  <c r="AD205" i="94"/>
  <c r="AI205" i="94"/>
  <c r="AN205" i="94"/>
  <c r="AS205" i="94"/>
  <c r="AS274" i="94"/>
  <c r="AD209" i="94"/>
  <c r="AI209" i="94"/>
  <c r="AN209" i="94"/>
  <c r="AS209" i="94"/>
  <c r="AD213" i="94"/>
  <c r="AD217" i="94"/>
  <c r="AE206" i="94"/>
  <c r="AN217" i="94"/>
  <c r="AO206" i="94"/>
  <c r="R218" i="94"/>
  <c r="R212" i="94"/>
  <c r="R210" i="94"/>
  <c r="R219" i="94"/>
  <c r="AA208" i="94"/>
  <c r="Z208" i="94"/>
  <c r="AI219" i="94"/>
  <c r="AJ208" i="94"/>
  <c r="AS219" i="94"/>
  <c r="AT208" i="94"/>
  <c r="AI221" i="94"/>
  <c r="AT210" i="94"/>
  <c r="AJ212" i="94"/>
  <c r="AT212" i="94"/>
  <c r="AJ214" i="94"/>
  <c r="AT214" i="94"/>
  <c r="AD216" i="94"/>
  <c r="AN216" i="94"/>
  <c r="AI228" i="94"/>
  <c r="AE218" i="94"/>
  <c r="AO218" i="94"/>
  <c r="AN232" i="94"/>
  <c r="AO221" i="94"/>
  <c r="AD233" i="94"/>
  <c r="AE222" i="94"/>
  <c r="AS233" i="94"/>
  <c r="AT222" i="94"/>
  <c r="AO223" i="94"/>
  <c r="AC358" i="94"/>
  <c r="AC357" i="94"/>
  <c r="AC328" i="94"/>
  <c r="AC310" i="94"/>
  <c r="AC327" i="94"/>
  <c r="AC272" i="94"/>
  <c r="AH357" i="94"/>
  <c r="AH328" i="94"/>
  <c r="AH310" i="94"/>
  <c r="AH327" i="94"/>
  <c r="AH358" i="94"/>
  <c r="AH272" i="94"/>
  <c r="AM358" i="94"/>
  <c r="AM327" i="94"/>
  <c r="AM357" i="94"/>
  <c r="AM310" i="94"/>
  <c r="AM328" i="94"/>
  <c r="AM272" i="94"/>
  <c r="AR357" i="94"/>
  <c r="AR328" i="94"/>
  <c r="AR358" i="94"/>
  <c r="AR327" i="94"/>
  <c r="AR310" i="94"/>
  <c r="AR272" i="94"/>
  <c r="AD186" i="94"/>
  <c r="AI186" i="94"/>
  <c r="AN186" i="94"/>
  <c r="AS186" i="94"/>
  <c r="AC339" i="94"/>
  <c r="AC274" i="94"/>
  <c r="AC312" i="94"/>
  <c r="AC340" i="94"/>
  <c r="AH340" i="94"/>
  <c r="AH339" i="94"/>
  <c r="AH274" i="94"/>
  <c r="AH312" i="94"/>
  <c r="AM339" i="94"/>
  <c r="AM340" i="94"/>
  <c r="AM312" i="94"/>
  <c r="AM274" i="94"/>
  <c r="AR340" i="94"/>
  <c r="AR312" i="94"/>
  <c r="AR339" i="94"/>
  <c r="AR274" i="94"/>
  <c r="AE199" i="94"/>
  <c r="AO199" i="94"/>
  <c r="AI211" i="94"/>
  <c r="AJ200" i="94"/>
  <c r="AS211" i="94"/>
  <c r="AT200" i="94"/>
  <c r="AS213" i="94"/>
  <c r="R203" i="94"/>
  <c r="AE203" i="94"/>
  <c r="AO203" i="94"/>
  <c r="AI215" i="94"/>
  <c r="AJ204" i="94"/>
  <c r="AS215" i="94"/>
  <c r="AT204" i="94"/>
  <c r="AD206" i="94"/>
  <c r="AN206" i="94"/>
  <c r="Q207" i="94"/>
  <c r="AN222" i="94"/>
  <c r="AI212" i="94"/>
  <c r="AJ216" i="94"/>
  <c r="AT216" i="94"/>
  <c r="AE220" i="94"/>
  <c r="AO220" i="94"/>
  <c r="AI236" i="94"/>
  <c r="AI238" i="94"/>
  <c r="AJ229" i="94"/>
  <c r="AI240" i="94"/>
  <c r="AN230" i="94"/>
  <c r="AJ237" i="94"/>
  <c r="AN213" i="94"/>
  <c r="AA206" i="94"/>
  <c r="Z206" i="94"/>
  <c r="AI217" i="94"/>
  <c r="AJ206" i="94"/>
  <c r="AS217" i="94"/>
  <c r="AT206" i="94"/>
  <c r="AD219" i="94"/>
  <c r="AE208" i="94"/>
  <c r="AN219" i="94"/>
  <c r="AO208" i="94"/>
  <c r="AO210" i="94"/>
  <c r="AE212" i="94"/>
  <c r="AO212" i="94"/>
  <c r="AE214" i="94"/>
  <c r="AO214" i="94"/>
  <c r="AI216" i="94"/>
  <c r="AS216" i="94"/>
  <c r="AJ218" i="94"/>
  <c r="AT218" i="94"/>
  <c r="R221" i="94"/>
  <c r="AO227" i="94"/>
  <c r="AI239" i="94"/>
  <c r="AJ228" i="94"/>
  <c r="AD241" i="94"/>
  <c r="AE230" i="94"/>
  <c r="AM278" i="94"/>
  <c r="AO235" i="94"/>
  <c r="AJ236" i="94"/>
  <c r="AE238" i="94"/>
  <c r="AO243" i="94"/>
  <c r="R201" i="94"/>
  <c r="R205" i="94"/>
  <c r="AC346" i="94"/>
  <c r="AC275" i="94"/>
  <c r="AC345" i="94"/>
  <c r="AC313" i="94"/>
  <c r="AH345" i="94"/>
  <c r="AH346" i="94"/>
  <c r="AH313" i="94"/>
  <c r="AH275" i="94"/>
  <c r="AM346" i="94"/>
  <c r="AM313" i="94"/>
  <c r="AM345" i="94"/>
  <c r="AM275" i="94"/>
  <c r="AR345" i="94"/>
  <c r="AR346" i="94"/>
  <c r="AR275" i="94"/>
  <c r="AR313" i="94"/>
  <c r="P288" i="94"/>
  <c r="P286" i="94"/>
  <c r="P287" i="94"/>
  <c r="Z210" i="94"/>
  <c r="AE210" i="94"/>
  <c r="AJ210" i="94"/>
  <c r="R211" i="94"/>
  <c r="AS222" i="94"/>
  <c r="R223" i="94"/>
  <c r="Z212" i="94"/>
  <c r="AS224" i="94"/>
  <c r="R225" i="94"/>
  <c r="Z214" i="94"/>
  <c r="AC351" i="94"/>
  <c r="AC352" i="94"/>
  <c r="AC314" i="94"/>
  <c r="AC276" i="94"/>
  <c r="AD226" i="94"/>
  <c r="AH352" i="94"/>
  <c r="AH314" i="94"/>
  <c r="AH351" i="94"/>
  <c r="AH276" i="94"/>
  <c r="AM351" i="94"/>
  <c r="AM314" i="94"/>
  <c r="AM352" i="94"/>
  <c r="AM276" i="94"/>
  <c r="AR352" i="94"/>
  <c r="AR276" i="94"/>
  <c r="AR314" i="94"/>
  <c r="AR351" i="94"/>
  <c r="AS226" i="94"/>
  <c r="R227" i="94"/>
  <c r="R217" i="94"/>
  <c r="AD228" i="94"/>
  <c r="AS228" i="94"/>
  <c r="R229" i="94"/>
  <c r="AD230" i="94"/>
  <c r="AS230" i="94"/>
  <c r="R231" i="94"/>
  <c r="AJ220" i="94"/>
  <c r="Z221" i="94"/>
  <c r="AS234" i="94"/>
  <c r="Z224" i="94"/>
  <c r="AE227" i="94"/>
  <c r="AI241" i="94"/>
  <c r="AJ230" i="94"/>
  <c r="AJ231" i="94"/>
  <c r="AD243" i="94"/>
  <c r="AE232" i="94"/>
  <c r="AJ238" i="94"/>
  <c r="AJ239" i="94"/>
  <c r="AE240" i="94"/>
  <c r="R202" i="94"/>
  <c r="AD232" i="94"/>
  <c r="Q222" i="94"/>
  <c r="R233" i="94"/>
  <c r="AI233" i="94"/>
  <c r="R234" i="94"/>
  <c r="AE223" i="94"/>
  <c r="AD234" i="94"/>
  <c r="AD235" i="94"/>
  <c r="AE224" i="94"/>
  <c r="AH277" i="94"/>
  <c r="AJ225" i="94"/>
  <c r="AD237" i="94"/>
  <c r="AE226" i="94"/>
  <c r="AN226" i="94"/>
  <c r="R238" i="94"/>
  <c r="Q227" i="94"/>
  <c r="AD240" i="94"/>
  <c r="AI243" i="94"/>
  <c r="AJ232" i="94"/>
  <c r="AI244" i="94"/>
  <c r="AJ233" i="94"/>
  <c r="AE234" i="94"/>
  <c r="AN234" i="94"/>
  <c r="AS278" i="94"/>
  <c r="AJ240" i="94"/>
  <c r="AJ241" i="94"/>
  <c r="AE242" i="94"/>
  <c r="AN242" i="94"/>
  <c r="AN221" i="94"/>
  <c r="AS221" i="94"/>
  <c r="R222" i="94"/>
  <c r="AD223" i="94"/>
  <c r="AI223" i="94"/>
  <c r="AN223" i="94"/>
  <c r="AS223" i="94"/>
  <c r="R224" i="94"/>
  <c r="AD225" i="94"/>
  <c r="AI225" i="94"/>
  <c r="AN225" i="94"/>
  <c r="AS225" i="94"/>
  <c r="P292" i="94"/>
  <c r="P293" i="94"/>
  <c r="P291" i="94"/>
  <c r="R226" i="94"/>
  <c r="R216" i="94"/>
  <c r="AD227" i="94"/>
  <c r="AI227" i="94"/>
  <c r="AN227" i="94"/>
  <c r="AS227" i="94"/>
  <c r="R228" i="94"/>
  <c r="AD229" i="94"/>
  <c r="AI229" i="94"/>
  <c r="AN229" i="94"/>
  <c r="AS229" i="94"/>
  <c r="R230" i="94"/>
  <c r="AD231" i="94"/>
  <c r="AI231" i="94"/>
  <c r="AN231" i="94"/>
  <c r="AS231" i="94"/>
  <c r="R232" i="94"/>
  <c r="Q221" i="94"/>
  <c r="AS232" i="94"/>
  <c r="Q223" i="94"/>
  <c r="AT224" i="94"/>
  <c r="AM277" i="94"/>
  <c r="AI237" i="94"/>
  <c r="AJ226" i="94"/>
  <c r="AJ227" i="94"/>
  <c r="AD239" i="94"/>
  <c r="AE228" i="94"/>
  <c r="R240" i="94"/>
  <c r="Q229" i="94"/>
  <c r="AD242" i="94"/>
  <c r="AJ234" i="94"/>
  <c r="AK243" i="94" s="1"/>
  <c r="AH278" i="94"/>
  <c r="AJ235" i="94"/>
  <c r="AE236" i="94"/>
  <c r="AN236" i="94"/>
  <c r="AJ242" i="94"/>
  <c r="AJ243" i="94"/>
  <c r="AC277" i="94"/>
  <c r="S237" i="94"/>
  <c r="S239" i="94"/>
  <c r="AS239" i="94"/>
  <c r="S241" i="94"/>
  <c r="AS241" i="94"/>
  <c r="S243" i="94"/>
  <c r="AS243" i="94"/>
  <c r="AC278" i="94"/>
  <c r="AD236" i="94"/>
  <c r="AD238" i="94"/>
  <c r="AN233" i="94"/>
  <c r="AN235" i="94"/>
  <c r="AE225" i="94"/>
  <c r="AN237" i="94"/>
  <c r="AN239" i="94"/>
  <c r="AN241" i="94"/>
  <c r="AN243" i="94"/>
  <c r="AS236" i="94"/>
  <c r="R237" i="94"/>
  <c r="R239" i="94"/>
  <c r="R241" i="94"/>
  <c r="R243" i="94"/>
  <c r="P307" i="94"/>
  <c r="D93" i="2"/>
  <c r="D62" i="2"/>
  <c r="D61" i="2"/>
  <c r="AK240" i="94" l="1"/>
  <c r="AT95" i="94"/>
  <c r="AO39" i="94"/>
  <c r="AK233" i="94"/>
  <c r="AJ79" i="94"/>
  <c r="AK238" i="94"/>
  <c r="S224" i="94"/>
  <c r="AJ21" i="94"/>
  <c r="AJ75" i="94"/>
  <c r="AJ60" i="94"/>
  <c r="AK236" i="94"/>
  <c r="AJ29" i="94"/>
  <c r="AE21" i="94"/>
  <c r="AO34" i="94"/>
  <c r="S25" i="94"/>
  <c r="AK232" i="94"/>
  <c r="AJ43" i="94"/>
  <c r="AO75" i="94"/>
  <c r="AO71" i="94"/>
  <c r="AJ56" i="94"/>
  <c r="AJ26" i="94"/>
  <c r="AE29" i="94"/>
  <c r="AO25" i="94"/>
  <c r="AK242" i="94"/>
  <c r="S238" i="94"/>
  <c r="S233" i="94"/>
  <c r="S218" i="94"/>
  <c r="S196" i="94"/>
  <c r="AM341" i="94"/>
  <c r="AM342" i="94"/>
  <c r="AM343" i="94" s="1"/>
  <c r="AS312" i="94"/>
  <c r="AS276" i="94"/>
  <c r="AS314" i="94"/>
  <c r="S199" i="94"/>
  <c r="Q321" i="94"/>
  <c r="AH383" i="94"/>
  <c r="AH384" i="94"/>
  <c r="AM365" i="94"/>
  <c r="AM366" i="94"/>
  <c r="AH366" i="94"/>
  <c r="AH365" i="94"/>
  <c r="AR371" i="94"/>
  <c r="AR372" i="94"/>
  <c r="AR373" i="94" s="1"/>
  <c r="AR324" i="94"/>
  <c r="AR323" i="94"/>
  <c r="AE26" i="94"/>
  <c r="AT22" i="94"/>
  <c r="AE18" i="94"/>
  <c r="AT29" i="94"/>
  <c r="AT21" i="94"/>
  <c r="AT113" i="94"/>
  <c r="AE103" i="94"/>
  <c r="AJ96" i="94"/>
  <c r="AE93" i="94"/>
  <c r="AJ71" i="94"/>
  <c r="AO52" i="94"/>
  <c r="AJ51" i="94"/>
  <c r="AO43" i="94"/>
  <c r="AT40" i="94"/>
  <c r="AE39" i="94"/>
  <c r="AO33" i="94"/>
  <c r="AJ25" i="94"/>
  <c r="AT14" i="94"/>
  <c r="AJ6" i="94"/>
  <c r="Q248" i="94"/>
  <c r="U222" i="94" s="1"/>
  <c r="AE15" i="94"/>
  <c r="AJ7" i="94"/>
  <c r="AE7" i="94"/>
  <c r="AE34" i="94"/>
  <c r="AJ14" i="94"/>
  <c r="AT26" i="94"/>
  <c r="AK237" i="94"/>
  <c r="S207" i="94"/>
  <c r="AC329" i="94"/>
  <c r="AC330" i="94"/>
  <c r="AC331" i="94" s="1"/>
  <c r="AS277" i="94"/>
  <c r="S236" i="94"/>
  <c r="U225" i="94"/>
  <c r="S214" i="94"/>
  <c r="Q287" i="94"/>
  <c r="S216" i="94"/>
  <c r="AS275" i="94"/>
  <c r="S240" i="94"/>
  <c r="S232" i="94"/>
  <c r="S210" i="94"/>
  <c r="S225" i="94"/>
  <c r="AR354" i="94"/>
  <c r="AR353" i="94"/>
  <c r="AC353" i="94"/>
  <c r="AC354" i="94"/>
  <c r="AC355" i="94" s="1"/>
  <c r="AR347" i="94"/>
  <c r="AR348" i="94"/>
  <c r="AR349" i="94" s="1"/>
  <c r="AH347" i="94"/>
  <c r="AH348" i="94"/>
  <c r="S220" i="94"/>
  <c r="S211" i="94"/>
  <c r="Q339" i="94"/>
  <c r="S226" i="94"/>
  <c r="Q291" i="94"/>
  <c r="Q352" i="94"/>
  <c r="S222" i="94"/>
  <c r="S202" i="94"/>
  <c r="S205" i="94"/>
  <c r="Q288" i="94"/>
  <c r="Q334" i="94"/>
  <c r="Q345" i="94"/>
  <c r="S209" i="94"/>
  <c r="S200" i="94"/>
  <c r="S203" i="94"/>
  <c r="S198" i="94"/>
  <c r="AM336" i="94"/>
  <c r="AM335" i="94"/>
  <c r="Q358" i="94"/>
  <c r="Q322" i="94"/>
  <c r="Q364" i="94"/>
  <c r="AR384" i="94"/>
  <c r="AR383" i="94"/>
  <c r="AM323" i="94"/>
  <c r="AM324" i="94"/>
  <c r="AH323" i="94"/>
  <c r="AH324" i="94"/>
  <c r="AH325" i="94" s="1"/>
  <c r="AM377" i="94"/>
  <c r="AM378" i="94"/>
  <c r="AH371" i="94"/>
  <c r="AH372" i="94"/>
  <c r="AC377" i="94"/>
  <c r="AC378" i="94"/>
  <c r="AC324" i="94"/>
  <c r="AC323" i="94"/>
  <c r="AC365" i="94"/>
  <c r="AC366" i="94"/>
  <c r="Q382" i="94"/>
  <c r="Q378" i="94"/>
  <c r="Q377" i="94"/>
  <c r="AT56" i="94"/>
  <c r="AT18" i="94"/>
  <c r="AO242" i="94"/>
  <c r="AO234" i="94"/>
  <c r="AO226" i="94"/>
  <c r="AO222" i="94"/>
  <c r="AO219" i="94"/>
  <c r="AO217" i="94"/>
  <c r="AO215" i="94"/>
  <c r="AO213" i="94"/>
  <c r="AO211" i="94"/>
  <c r="AO209" i="94"/>
  <c r="AO240" i="94"/>
  <c r="AO237" i="94"/>
  <c r="AO232" i="94"/>
  <c r="AO229" i="94"/>
  <c r="AO238" i="94"/>
  <c r="AO230" i="94"/>
  <c r="AO224" i="94"/>
  <c r="AO205" i="94"/>
  <c r="AP210" i="94" s="1"/>
  <c r="AO201" i="94"/>
  <c r="AO236" i="94"/>
  <c r="AO228" i="94"/>
  <c r="AO202" i="94"/>
  <c r="AO241" i="94"/>
  <c r="AO233" i="94"/>
  <c r="AO225" i="94"/>
  <c r="AO207" i="94"/>
  <c r="AP214" i="94" s="1"/>
  <c r="AO191" i="94"/>
  <c r="AO186" i="94"/>
  <c r="AO175" i="94"/>
  <c r="AO195" i="94"/>
  <c r="AO190" i="94"/>
  <c r="AO179" i="94"/>
  <c r="AO194" i="94"/>
  <c r="AO183" i="94"/>
  <c r="AO178" i="94"/>
  <c r="AO172" i="94"/>
  <c r="AO168" i="94"/>
  <c r="AO164" i="94"/>
  <c r="AO160" i="94"/>
  <c r="AO156" i="94"/>
  <c r="AO198" i="94"/>
  <c r="AP203" i="94" s="1"/>
  <c r="AO187" i="94"/>
  <c r="AO182" i="94"/>
  <c r="AO171" i="94"/>
  <c r="AP177" i="94" s="1"/>
  <c r="AO152" i="94"/>
  <c r="AO148" i="94"/>
  <c r="AO167" i="94"/>
  <c r="AO163" i="94"/>
  <c r="AO159" i="94"/>
  <c r="AO155" i="94"/>
  <c r="AP159" i="94" s="1"/>
  <c r="AO151" i="94"/>
  <c r="AO146" i="94"/>
  <c r="AP149" i="94" s="1"/>
  <c r="AO142" i="94"/>
  <c r="AO138" i="94"/>
  <c r="AO134" i="94"/>
  <c r="AO130" i="94"/>
  <c r="AO126" i="94"/>
  <c r="AO122" i="94"/>
  <c r="AO118" i="94"/>
  <c r="AO114" i="94"/>
  <c r="AO110" i="94"/>
  <c r="AO106" i="94"/>
  <c r="AO102" i="94"/>
  <c r="AO98" i="94"/>
  <c r="AO94" i="94"/>
  <c r="AO90" i="94"/>
  <c r="AP90" i="94" s="1"/>
  <c r="AO86" i="94"/>
  <c r="AO149" i="94"/>
  <c r="AO143" i="94"/>
  <c r="AO127" i="94"/>
  <c r="AO131" i="94"/>
  <c r="AO135" i="94"/>
  <c r="AO119" i="94"/>
  <c r="AO83" i="94"/>
  <c r="AO78" i="94"/>
  <c r="AO74" i="94"/>
  <c r="AO70" i="94"/>
  <c r="AO66" i="94"/>
  <c r="AO62" i="94"/>
  <c r="AP63" i="94" s="1"/>
  <c r="AO58" i="94"/>
  <c r="AO54" i="94"/>
  <c r="AO139" i="94"/>
  <c r="AP142" i="94" s="1"/>
  <c r="AO123" i="94"/>
  <c r="AO113" i="94"/>
  <c r="AP115" i="94" s="1"/>
  <c r="AO107" i="94"/>
  <c r="AO57" i="94"/>
  <c r="AO46" i="94"/>
  <c r="AO42" i="94"/>
  <c r="AO38" i="94"/>
  <c r="AO35" i="94"/>
  <c r="AP33" i="94" s="1"/>
  <c r="AO32" i="94"/>
  <c r="AO28" i="94"/>
  <c r="AO24" i="94"/>
  <c r="AO20" i="94"/>
  <c r="AO17" i="94"/>
  <c r="AO13" i="94"/>
  <c r="AO9" i="94"/>
  <c r="AO5" i="94"/>
  <c r="AO31" i="94"/>
  <c r="AO27" i="94"/>
  <c r="AO19" i="94"/>
  <c r="AO91" i="94"/>
  <c r="AO81" i="94"/>
  <c r="AO61" i="94"/>
  <c r="AO23" i="94"/>
  <c r="AO97" i="94"/>
  <c r="AO82" i="94"/>
  <c r="AO77" i="94"/>
  <c r="AO73" i="94"/>
  <c r="AO69" i="94"/>
  <c r="AO65" i="94"/>
  <c r="AO50" i="94"/>
  <c r="AO49" i="94"/>
  <c r="AO53" i="94"/>
  <c r="AP53" i="94" s="1"/>
  <c r="AO45" i="94"/>
  <c r="AO41" i="94"/>
  <c r="AO37" i="94"/>
  <c r="AO8" i="94"/>
  <c r="AO12" i="94"/>
  <c r="AO16" i="94"/>
  <c r="AJ244" i="94"/>
  <c r="AK244" i="94" s="1"/>
  <c r="AJ221" i="94"/>
  <c r="AJ219" i="94"/>
  <c r="AJ217" i="94"/>
  <c r="AK221" i="94" s="1"/>
  <c r="AJ215" i="94"/>
  <c r="AJ213" i="94"/>
  <c r="AJ211" i="94"/>
  <c r="AJ209" i="94"/>
  <c r="AJ222" i="94"/>
  <c r="AK231" i="94" s="1"/>
  <c r="AJ205" i="94"/>
  <c r="AK212" i="94" s="1"/>
  <c r="AJ201" i="94"/>
  <c r="AK204" i="94" s="1"/>
  <c r="AJ202" i="94"/>
  <c r="AJ207" i="94"/>
  <c r="AJ195" i="94"/>
  <c r="AJ190" i="94"/>
  <c r="AJ179" i="94"/>
  <c r="AJ175" i="94"/>
  <c r="AJ194" i="94"/>
  <c r="AK201" i="94" s="1"/>
  <c r="AJ183" i="94"/>
  <c r="AJ178" i="94"/>
  <c r="AK183" i="94" s="1"/>
  <c r="AJ198" i="94"/>
  <c r="AJ187" i="94"/>
  <c r="AJ182" i="94"/>
  <c r="AK187" i="94" s="1"/>
  <c r="AJ168" i="94"/>
  <c r="AJ164" i="94"/>
  <c r="AK170" i="94" s="1"/>
  <c r="AJ160" i="94"/>
  <c r="AJ156" i="94"/>
  <c r="AJ191" i="94"/>
  <c r="AJ186" i="94"/>
  <c r="AJ174" i="94"/>
  <c r="AJ171" i="94"/>
  <c r="AJ151" i="94"/>
  <c r="AJ148" i="94"/>
  <c r="AJ149" i="94"/>
  <c r="AK147" i="94" s="1"/>
  <c r="AJ146" i="94"/>
  <c r="AJ142" i="94"/>
  <c r="AJ138" i="94"/>
  <c r="AJ134" i="94"/>
  <c r="AJ130" i="94"/>
  <c r="AJ126" i="94"/>
  <c r="AJ122" i="94"/>
  <c r="AJ118" i="94"/>
  <c r="AK120" i="94" s="1"/>
  <c r="AJ114" i="94"/>
  <c r="AJ110" i="94"/>
  <c r="AK111" i="94" s="1"/>
  <c r="AJ106" i="94"/>
  <c r="AJ102" i="94"/>
  <c r="AJ98" i="94"/>
  <c r="AK94" i="94" s="1"/>
  <c r="AJ94" i="94"/>
  <c r="AJ90" i="94"/>
  <c r="AJ86" i="94"/>
  <c r="AK88" i="94" s="1"/>
  <c r="AJ167" i="94"/>
  <c r="AK174" i="94" s="1"/>
  <c r="AJ163" i="94"/>
  <c r="AK167" i="94" s="1"/>
  <c r="AJ159" i="94"/>
  <c r="AJ155" i="94"/>
  <c r="AJ152" i="94"/>
  <c r="AJ135" i="94"/>
  <c r="AJ119" i="94"/>
  <c r="AJ139" i="94"/>
  <c r="AJ123" i="94"/>
  <c r="AJ143" i="94"/>
  <c r="AK145" i="94" s="1"/>
  <c r="AJ127" i="94"/>
  <c r="AJ78" i="94"/>
  <c r="AJ74" i="94"/>
  <c r="AJ70" i="94"/>
  <c r="AJ66" i="94"/>
  <c r="AJ62" i="94"/>
  <c r="AJ58" i="94"/>
  <c r="AJ54" i="94"/>
  <c r="AJ131" i="94"/>
  <c r="AJ115" i="94"/>
  <c r="AJ105" i="94"/>
  <c r="AJ99" i="94"/>
  <c r="AJ82" i="94"/>
  <c r="AJ77" i="94"/>
  <c r="AJ73" i="94"/>
  <c r="AJ69" i="94"/>
  <c r="AJ65" i="94"/>
  <c r="AJ35" i="94"/>
  <c r="AJ32" i="94"/>
  <c r="AJ28" i="94"/>
  <c r="AJ24" i="94"/>
  <c r="AJ20" i="94"/>
  <c r="AK14" i="94" s="1"/>
  <c r="AJ17" i="94"/>
  <c r="AJ13" i="94"/>
  <c r="AJ9" i="94"/>
  <c r="AJ5" i="94"/>
  <c r="AJ27" i="94"/>
  <c r="AJ19" i="94"/>
  <c r="AJ53" i="94"/>
  <c r="AJ50" i="94"/>
  <c r="AJ49" i="94"/>
  <c r="AJ31" i="94"/>
  <c r="AJ23" i="94"/>
  <c r="AJ89" i="94"/>
  <c r="AJ57" i="94"/>
  <c r="AJ45" i="94"/>
  <c r="AJ41" i="94"/>
  <c r="AJ61" i="94"/>
  <c r="AK63" i="94" s="1"/>
  <c r="AJ46" i="94"/>
  <c r="AJ42" i="94"/>
  <c r="AJ38" i="94"/>
  <c r="AJ37" i="94"/>
  <c r="AJ16" i="94"/>
  <c r="AJ8" i="94"/>
  <c r="AJ12" i="94"/>
  <c r="AO29" i="94"/>
  <c r="AO21" i="94"/>
  <c r="AO101" i="94"/>
  <c r="AP104" i="94" s="1"/>
  <c r="AO92" i="94"/>
  <c r="AT85" i="94"/>
  <c r="AJ67" i="94"/>
  <c r="AJ63" i="94"/>
  <c r="AT48" i="94"/>
  <c r="AJ44" i="94"/>
  <c r="AE43" i="94"/>
  <c r="AJ40" i="94"/>
  <c r="AJ33" i="94"/>
  <c r="AE25" i="94"/>
  <c r="AO30" i="94"/>
  <c r="AJ30" i="94"/>
  <c r="AJ10" i="94"/>
  <c r="AO6" i="94"/>
  <c r="AT6" i="94"/>
  <c r="S227" i="94"/>
  <c r="AK239" i="94"/>
  <c r="AK234" i="94"/>
  <c r="S213" i="94"/>
  <c r="AC341" i="94"/>
  <c r="AC342" i="94"/>
  <c r="S234" i="94"/>
  <c r="U223" i="94"/>
  <c r="AK241" i="94"/>
  <c r="S231" i="94"/>
  <c r="S223" i="94"/>
  <c r="AP221" i="94"/>
  <c r="AH354" i="94"/>
  <c r="AH353" i="94"/>
  <c r="S219" i="94"/>
  <c r="S215" i="94"/>
  <c r="AR342" i="94"/>
  <c r="AR341" i="94"/>
  <c r="AR359" i="94"/>
  <c r="AR360" i="94"/>
  <c r="AR361" i="94" s="1"/>
  <c r="AM360" i="94"/>
  <c r="AM359" i="94"/>
  <c r="AH359" i="94"/>
  <c r="AH360" i="94"/>
  <c r="S228" i="94"/>
  <c r="Q340" i="94"/>
  <c r="Q293" i="94"/>
  <c r="S208" i="94"/>
  <c r="S201" i="94"/>
  <c r="S212" i="94"/>
  <c r="AP201" i="94"/>
  <c r="AR335" i="94"/>
  <c r="AR336" i="94"/>
  <c r="Q286" i="94"/>
  <c r="AS311" i="94"/>
  <c r="AS313" i="94"/>
  <c r="S204" i="94"/>
  <c r="S197" i="94"/>
  <c r="AC336" i="94"/>
  <c r="AC335" i="94"/>
  <c r="Q327" i="94"/>
  <c r="Q328" i="94"/>
  <c r="AP169" i="94"/>
  <c r="Q363" i="94"/>
  <c r="AM384" i="94"/>
  <c r="AM383" i="94"/>
  <c r="AC384" i="94"/>
  <c r="AC383" i="94"/>
  <c r="AK103" i="94"/>
  <c r="AK93" i="94"/>
  <c r="AP145" i="94"/>
  <c r="AP113" i="94"/>
  <c r="AC372" i="94"/>
  <c r="AC371" i="94"/>
  <c r="AP126" i="94"/>
  <c r="Q381" i="94"/>
  <c r="AK47" i="94"/>
  <c r="Q370" i="94"/>
  <c r="AT243" i="94"/>
  <c r="AT238" i="94"/>
  <c r="AT235" i="94"/>
  <c r="AT230" i="94"/>
  <c r="AT227" i="94"/>
  <c r="AT219" i="94"/>
  <c r="AT217" i="94"/>
  <c r="AT215" i="94"/>
  <c r="AT213" i="94"/>
  <c r="AT211" i="94"/>
  <c r="AT209" i="94"/>
  <c r="AT241" i="94"/>
  <c r="AT236" i="94"/>
  <c r="AT233" i="94"/>
  <c r="AT228" i="94"/>
  <c r="AT225" i="94"/>
  <c r="AT223" i="94"/>
  <c r="AT242" i="94"/>
  <c r="AT239" i="94"/>
  <c r="AT234" i="94"/>
  <c r="AT231" i="94"/>
  <c r="AT226" i="94"/>
  <c r="AT240" i="94"/>
  <c r="AT232" i="94"/>
  <c r="AT221" i="94"/>
  <c r="AT207" i="94"/>
  <c r="AT237" i="94"/>
  <c r="AT229" i="94"/>
  <c r="AT205" i="94"/>
  <c r="AT201" i="94"/>
  <c r="AT202" i="94"/>
  <c r="AT198" i="94"/>
  <c r="AT187" i="94"/>
  <c r="AT182" i="94"/>
  <c r="AT191" i="94"/>
  <c r="AU199" i="94" s="1"/>
  <c r="AT186" i="94"/>
  <c r="AU188" i="94" s="1"/>
  <c r="AT175" i="94"/>
  <c r="AU180" i="94" s="1"/>
  <c r="AT195" i="94"/>
  <c r="AU203" i="94" s="1"/>
  <c r="AT190" i="94"/>
  <c r="AT179" i="94"/>
  <c r="AT168" i="94"/>
  <c r="AT164" i="94"/>
  <c r="AT160" i="94"/>
  <c r="AU166" i="94" s="1"/>
  <c r="AT156" i="94"/>
  <c r="AU161" i="94" s="1"/>
  <c r="AT194" i="94"/>
  <c r="AU201" i="94" s="1"/>
  <c r="AT183" i="94"/>
  <c r="AT178" i="94"/>
  <c r="AT172" i="94"/>
  <c r="AT171" i="94"/>
  <c r="AT148" i="94"/>
  <c r="AT152" i="94"/>
  <c r="AT151" i="94"/>
  <c r="AT146" i="94"/>
  <c r="AT142" i="94"/>
  <c r="AU147" i="94" s="1"/>
  <c r="AT138" i="94"/>
  <c r="AT134" i="94"/>
  <c r="AT130" i="94"/>
  <c r="AT126" i="94"/>
  <c r="AU129" i="94" s="1"/>
  <c r="AT122" i="94"/>
  <c r="AU125" i="94" s="1"/>
  <c r="AT118" i="94"/>
  <c r="AU121" i="94" s="1"/>
  <c r="AT114" i="94"/>
  <c r="AT110" i="94"/>
  <c r="AT106" i="94"/>
  <c r="AT102" i="94"/>
  <c r="AT98" i="94"/>
  <c r="AT94" i="94"/>
  <c r="AT90" i="94"/>
  <c r="AU93" i="94" s="1"/>
  <c r="AT86" i="94"/>
  <c r="AT167" i="94"/>
  <c r="AU172" i="94" s="1"/>
  <c r="AT163" i="94"/>
  <c r="AT159" i="94"/>
  <c r="AT155" i="94"/>
  <c r="AT145" i="94"/>
  <c r="AT135" i="94"/>
  <c r="AT119" i="94"/>
  <c r="AT139" i="94"/>
  <c r="AU144" i="94" s="1"/>
  <c r="AT123" i="94"/>
  <c r="AT143" i="94"/>
  <c r="AT127" i="94"/>
  <c r="AT78" i="94"/>
  <c r="AT74" i="94"/>
  <c r="AT70" i="94"/>
  <c r="AT66" i="94"/>
  <c r="AT62" i="94"/>
  <c r="AT58" i="94"/>
  <c r="AT54" i="94"/>
  <c r="AT131" i="94"/>
  <c r="AT115" i="94"/>
  <c r="AT105" i="94"/>
  <c r="AT99" i="94"/>
  <c r="AT83" i="94"/>
  <c r="AT82" i="94"/>
  <c r="AT77" i="94"/>
  <c r="AT73" i="94"/>
  <c r="AT69" i="94"/>
  <c r="AT65" i="94"/>
  <c r="AT45" i="94"/>
  <c r="AT41" i="94"/>
  <c r="AT37" i="94"/>
  <c r="AT35" i="94"/>
  <c r="AT32" i="94"/>
  <c r="AU33" i="94" s="1"/>
  <c r="AT28" i="94"/>
  <c r="AT24" i="94"/>
  <c r="AT20" i="94"/>
  <c r="AT17" i="94"/>
  <c r="AT13" i="94"/>
  <c r="AT9" i="94"/>
  <c r="AT5" i="94"/>
  <c r="AT31" i="94"/>
  <c r="AT27" i="94"/>
  <c r="AT19" i="94"/>
  <c r="AT53" i="94"/>
  <c r="AT46" i="94"/>
  <c r="AT42" i="94"/>
  <c r="AT38" i="94"/>
  <c r="AT23" i="94"/>
  <c r="AT57" i="94"/>
  <c r="AT89" i="94"/>
  <c r="AT61" i="94"/>
  <c r="AT50" i="94"/>
  <c r="AT49" i="94"/>
  <c r="AT36" i="94"/>
  <c r="AT16" i="94"/>
  <c r="AT8" i="94"/>
  <c r="AT12" i="94"/>
  <c r="AE243" i="94"/>
  <c r="AE241" i="94"/>
  <c r="AE239" i="94"/>
  <c r="AE237" i="94"/>
  <c r="AE235" i="94"/>
  <c r="AE233" i="94"/>
  <c r="AF242" i="94" s="1"/>
  <c r="AE231" i="94"/>
  <c r="AE229" i="94"/>
  <c r="AE219" i="94"/>
  <c r="AE217" i="94"/>
  <c r="AE215" i="94"/>
  <c r="AE213" i="94"/>
  <c r="AE211" i="94"/>
  <c r="AE209" i="94"/>
  <c r="AF217" i="94" s="1"/>
  <c r="AE221" i="94"/>
  <c r="AF230" i="94" s="1"/>
  <c r="AE202" i="94"/>
  <c r="AE207" i="94"/>
  <c r="AE205" i="94"/>
  <c r="AE194" i="94"/>
  <c r="AE183" i="94"/>
  <c r="AE178" i="94"/>
  <c r="AE175" i="94"/>
  <c r="AE198" i="94"/>
  <c r="AE187" i="94"/>
  <c r="AE182" i="94"/>
  <c r="AF184" i="94" s="1"/>
  <c r="AE191" i="94"/>
  <c r="AE186" i="94"/>
  <c r="AE168" i="94"/>
  <c r="AE164" i="94"/>
  <c r="AE160" i="94"/>
  <c r="AE156" i="94"/>
  <c r="AF161" i="94" s="1"/>
  <c r="AE201" i="94"/>
  <c r="AE195" i="94"/>
  <c r="AE190" i="94"/>
  <c r="AE179" i="94"/>
  <c r="AE171" i="94"/>
  <c r="AE148" i="94"/>
  <c r="AE167" i="94"/>
  <c r="AF172" i="94" s="1"/>
  <c r="AE163" i="94"/>
  <c r="AF168" i="94" s="1"/>
  <c r="AE159" i="94"/>
  <c r="AE155" i="94"/>
  <c r="AE152" i="94"/>
  <c r="AE146" i="94"/>
  <c r="AE142" i="94"/>
  <c r="AE138" i="94"/>
  <c r="AE134" i="94"/>
  <c r="AE130" i="94"/>
  <c r="AE126" i="94"/>
  <c r="AE122" i="94"/>
  <c r="AE118" i="94"/>
  <c r="AE114" i="94"/>
  <c r="AE110" i="94"/>
  <c r="AE106" i="94"/>
  <c r="AE102" i="94"/>
  <c r="AE98" i="94"/>
  <c r="AF92" i="94" s="1"/>
  <c r="AE94" i="94"/>
  <c r="AE90" i="94"/>
  <c r="AE86" i="94"/>
  <c r="AE151" i="94"/>
  <c r="AE143" i="94"/>
  <c r="AE127" i="94"/>
  <c r="AE131" i="94"/>
  <c r="AE135" i="94"/>
  <c r="AF140" i="94" s="1"/>
  <c r="AE119" i="94"/>
  <c r="AF123" i="94" s="1"/>
  <c r="AE78" i="94"/>
  <c r="AE74" i="94"/>
  <c r="AE70" i="94"/>
  <c r="AE66" i="94"/>
  <c r="AE62" i="94"/>
  <c r="AE58" i="94"/>
  <c r="AE54" i="94"/>
  <c r="AF53" i="94" s="1"/>
  <c r="AE139" i="94"/>
  <c r="AE123" i="94"/>
  <c r="AE113" i="94"/>
  <c r="AE107" i="94"/>
  <c r="AE91" i="94"/>
  <c r="AE57" i="94"/>
  <c r="AE50" i="94"/>
  <c r="AE49" i="94"/>
  <c r="AE35" i="94"/>
  <c r="AE32" i="94"/>
  <c r="AE28" i="94"/>
  <c r="AE24" i="94"/>
  <c r="AE20" i="94"/>
  <c r="AE17" i="94"/>
  <c r="AE13" i="94"/>
  <c r="AE9" i="94"/>
  <c r="AE5" i="94"/>
  <c r="AE31" i="94"/>
  <c r="AE27" i="94"/>
  <c r="AE23" i="94"/>
  <c r="AE19" i="94"/>
  <c r="AE97" i="94"/>
  <c r="AE61" i="94"/>
  <c r="AF62" i="94" s="1"/>
  <c r="AE45" i="94"/>
  <c r="AE41" i="94"/>
  <c r="AE82" i="94"/>
  <c r="AF82" i="94" s="1"/>
  <c r="AE77" i="94"/>
  <c r="AE73" i="94"/>
  <c r="AE69" i="94"/>
  <c r="AE65" i="94"/>
  <c r="AF67" i="94" s="1"/>
  <c r="AE46" i="94"/>
  <c r="AE42" i="94"/>
  <c r="AE38" i="94"/>
  <c r="AE53" i="94"/>
  <c r="AF55" i="94" s="1"/>
  <c r="AE37" i="94"/>
  <c r="AE8" i="94"/>
  <c r="AE12" i="94"/>
  <c r="AE16" i="94"/>
  <c r="AT109" i="94"/>
  <c r="AE99" i="94"/>
  <c r="AF103" i="94" s="1"/>
  <c r="AP92" i="94"/>
  <c r="AT60" i="94"/>
  <c r="AE59" i="94"/>
  <c r="AE52" i="94"/>
  <c r="AO47" i="94"/>
  <c r="AE33" i="94"/>
  <c r="AP25" i="94"/>
  <c r="AK25" i="94"/>
  <c r="AO10" i="94"/>
  <c r="AP10" i="94" s="1"/>
  <c r="Q250" i="94"/>
  <c r="Q252" i="94" s="1"/>
  <c r="AJ34" i="94"/>
  <c r="AO14" i="94"/>
  <c r="AP14" i="94" s="1"/>
  <c r="AE30" i="94"/>
  <c r="AT11" i="94"/>
  <c r="AT10" i="94"/>
  <c r="AO7" i="94"/>
  <c r="AP7" i="94" s="1"/>
  <c r="AM353" i="94"/>
  <c r="AM354" i="94"/>
  <c r="AK235" i="94"/>
  <c r="S229" i="94"/>
  <c r="AF210" i="94"/>
  <c r="AM348" i="94"/>
  <c r="AM347" i="94"/>
  <c r="AC348" i="94"/>
  <c r="AC349" i="94" s="1"/>
  <c r="AC347" i="94"/>
  <c r="S221" i="94"/>
  <c r="S230" i="94"/>
  <c r="S206" i="94"/>
  <c r="AP211" i="94"/>
  <c r="AH342" i="94"/>
  <c r="AH341" i="94"/>
  <c r="AR330" i="94"/>
  <c r="AR331" i="94" s="1"/>
  <c r="AR329" i="94"/>
  <c r="AM329" i="94"/>
  <c r="AM330" i="94"/>
  <c r="AH330" i="94"/>
  <c r="AH329" i="94"/>
  <c r="AC360" i="94"/>
  <c r="AC359" i="94"/>
  <c r="S242" i="94"/>
  <c r="U231" i="94"/>
  <c r="S235" i="94"/>
  <c r="U224" i="94"/>
  <c r="Q292" i="94"/>
  <c r="Q351" i="94"/>
  <c r="S217" i="94"/>
  <c r="AP188" i="94"/>
  <c r="AH335" i="94"/>
  <c r="AH336" i="94"/>
  <c r="Q333" i="94"/>
  <c r="AU176" i="94"/>
  <c r="AP176" i="94"/>
  <c r="AK176" i="94"/>
  <c r="AU174" i="94"/>
  <c r="AP174" i="94"/>
  <c r="Q346" i="94"/>
  <c r="AP205" i="94"/>
  <c r="AP185" i="94"/>
  <c r="AK173" i="94"/>
  <c r="AP184" i="94"/>
  <c r="Q357" i="94"/>
  <c r="AF108" i="94"/>
  <c r="AP161" i="94"/>
  <c r="AK161" i="94"/>
  <c r="AP147" i="94"/>
  <c r="AF147" i="94"/>
  <c r="AR378" i="94"/>
  <c r="AR377" i="94"/>
  <c r="AM372" i="94"/>
  <c r="AM371" i="94"/>
  <c r="AH378" i="94"/>
  <c r="AH377" i="94"/>
  <c r="AU133" i="94"/>
  <c r="AP133" i="94"/>
  <c r="AK133" i="94"/>
  <c r="AF133" i="94"/>
  <c r="AK101" i="94"/>
  <c r="AR366" i="94"/>
  <c r="AR367" i="94" s="1"/>
  <c r="AR365" i="94"/>
  <c r="AP121" i="94"/>
  <c r="AK121" i="94"/>
  <c r="AU55" i="94"/>
  <c r="AP55" i="94"/>
  <c r="AK55" i="94"/>
  <c r="Q369" i="94"/>
  <c r="AP79" i="94"/>
  <c r="AK79" i="94"/>
  <c r="AU91" i="94"/>
  <c r="AK91" i="94"/>
  <c r="AF91" i="94"/>
  <c r="AT55" i="94"/>
  <c r="AT51" i="94"/>
  <c r="AE47" i="94"/>
  <c r="AF48" i="94" s="1"/>
  <c r="AT44" i="94"/>
  <c r="AU44" i="94" s="1"/>
  <c r="AT33" i="94"/>
  <c r="AK33" i="94"/>
  <c r="AP48" i="94"/>
  <c r="AT25" i="94"/>
  <c r="Q249" i="94"/>
  <c r="Q251" i="94" s="1"/>
  <c r="AE14" i="94"/>
  <c r="AF14" i="94" s="1"/>
  <c r="AP44" i="94"/>
  <c r="AO15" i="94"/>
  <c r="AT7" i="94"/>
  <c r="AE6" i="94"/>
  <c r="AJ11" i="94"/>
  <c r="AK11" i="94" s="1"/>
  <c r="AE10" i="94"/>
  <c r="AT15" i="94"/>
  <c r="AU15" i="94" s="1"/>
  <c r="AT34" i="94"/>
  <c r="D30" i="2"/>
  <c r="D29" i="2"/>
  <c r="D6" i="97" s="1"/>
  <c r="AF186" i="94" l="1"/>
  <c r="AU51" i="94"/>
  <c r="AU54" i="94"/>
  <c r="AU66" i="94"/>
  <c r="AU119" i="94"/>
  <c r="AU186" i="94"/>
  <c r="AU223" i="94"/>
  <c r="AK69" i="94"/>
  <c r="AK109" i="94"/>
  <c r="AP136" i="94"/>
  <c r="AP223" i="94"/>
  <c r="AU35" i="94"/>
  <c r="AP15" i="94"/>
  <c r="AP91" i="94"/>
  <c r="AH379" i="94"/>
  <c r="AK184" i="94"/>
  <c r="AK188" i="94"/>
  <c r="AK35" i="94"/>
  <c r="AF61" i="94"/>
  <c r="AF27" i="94"/>
  <c r="AF113" i="94"/>
  <c r="AF89" i="94"/>
  <c r="AF158" i="94"/>
  <c r="AF195" i="94"/>
  <c r="AF199" i="94"/>
  <c r="AF213" i="94"/>
  <c r="AF226" i="94"/>
  <c r="AU63" i="94"/>
  <c r="AU69" i="94"/>
  <c r="AU136" i="94"/>
  <c r="AU143" i="94"/>
  <c r="AU198" i="94"/>
  <c r="AU210" i="94"/>
  <c r="AP109" i="94"/>
  <c r="AK149" i="94"/>
  <c r="AK119" i="94"/>
  <c r="AK160" i="94"/>
  <c r="AP71" i="94"/>
  <c r="AP57" i="94"/>
  <c r="AP6" i="94"/>
  <c r="AF90" i="94"/>
  <c r="AF125" i="94"/>
  <c r="AF203" i="94"/>
  <c r="AF189" i="94"/>
  <c r="AF227" i="94"/>
  <c r="AU90" i="94"/>
  <c r="AU29" i="94"/>
  <c r="AU73" i="94"/>
  <c r="AU169" i="94"/>
  <c r="AU146" i="94"/>
  <c r="AU207" i="94"/>
  <c r="AK113" i="94"/>
  <c r="AP116" i="94"/>
  <c r="AP95" i="94"/>
  <c r="AK39" i="94"/>
  <c r="AK23" i="94"/>
  <c r="AK66" i="94"/>
  <c r="AK136" i="94"/>
  <c r="AK110" i="94"/>
  <c r="AK143" i="94"/>
  <c r="AK193" i="94"/>
  <c r="AK206" i="94"/>
  <c r="AK215" i="94"/>
  <c r="AP38" i="94"/>
  <c r="AP18" i="94"/>
  <c r="AP24" i="94"/>
  <c r="AP111" i="94"/>
  <c r="AP148" i="94"/>
  <c r="AP112" i="94"/>
  <c r="AP146" i="94"/>
  <c r="AP175" i="94"/>
  <c r="AP182" i="94"/>
  <c r="Q379" i="94"/>
  <c r="AH373" i="94"/>
  <c r="AU6" i="94"/>
  <c r="AU184" i="94"/>
  <c r="AF39" i="94"/>
  <c r="AF41" i="94"/>
  <c r="AF97" i="94"/>
  <c r="AF129" i="94"/>
  <c r="AF165" i="94"/>
  <c r="AF234" i="94"/>
  <c r="AU59" i="94"/>
  <c r="AU78" i="94"/>
  <c r="AU211" i="94"/>
  <c r="AK41" i="94"/>
  <c r="AK43" i="94"/>
  <c r="AK146" i="94"/>
  <c r="AK199" i="94"/>
  <c r="AP40" i="94"/>
  <c r="AP78" i="94"/>
  <c r="AP26" i="94"/>
  <c r="AP191" i="94"/>
  <c r="AH385" i="94"/>
  <c r="AF43" i="94"/>
  <c r="AC343" i="94"/>
  <c r="AP21" i="94"/>
  <c r="AK74" i="94"/>
  <c r="AK172" i="94"/>
  <c r="AP85" i="94"/>
  <c r="AP157" i="94"/>
  <c r="AP183" i="94"/>
  <c r="AP199" i="94"/>
  <c r="U229" i="94"/>
  <c r="AF10" i="94"/>
  <c r="AR379" i="94"/>
  <c r="AF47" i="94"/>
  <c r="AF51" i="94"/>
  <c r="AF139" i="94"/>
  <c r="AU116" i="94"/>
  <c r="AU10" i="94"/>
  <c r="AU113" i="94"/>
  <c r="AF136" i="94"/>
  <c r="AU39" i="94"/>
  <c r="AU86" i="94"/>
  <c r="AU57" i="94"/>
  <c r="AU79" i="94"/>
  <c r="AH331" i="94"/>
  <c r="AK210" i="94"/>
  <c r="AF99" i="94"/>
  <c r="AF141" i="94"/>
  <c r="AF153" i="94"/>
  <c r="AF218" i="94"/>
  <c r="AF243" i="94"/>
  <c r="AU43" i="94"/>
  <c r="AU96" i="94"/>
  <c r="AU153" i="94"/>
  <c r="AU187" i="94"/>
  <c r="AU214" i="94"/>
  <c r="AK12" i="94"/>
  <c r="AK42" i="94"/>
  <c r="AK54" i="94"/>
  <c r="AK24" i="94"/>
  <c r="AK68" i="94"/>
  <c r="AK154" i="94"/>
  <c r="AK182" i="94"/>
  <c r="AP50" i="94"/>
  <c r="AP23" i="94"/>
  <c r="AP39" i="94"/>
  <c r="AP56" i="94"/>
  <c r="AP123" i="94"/>
  <c r="AP96" i="94"/>
  <c r="AP131" i="94"/>
  <c r="AP165" i="94"/>
  <c r="AP204" i="94"/>
  <c r="AP234" i="94"/>
  <c r="AP219" i="94"/>
  <c r="AU21" i="94"/>
  <c r="AF6" i="94"/>
  <c r="AM331" i="94"/>
  <c r="AP47" i="94"/>
  <c r="AF11" i="94"/>
  <c r="AF71" i="94"/>
  <c r="AF149" i="94"/>
  <c r="AF145" i="94"/>
  <c r="AU47" i="94"/>
  <c r="AU108" i="94"/>
  <c r="AU99" i="94"/>
  <c r="AU134" i="94"/>
  <c r="AU177" i="94"/>
  <c r="AU220" i="94"/>
  <c r="AP93" i="94"/>
  <c r="AH361" i="94"/>
  <c r="AP206" i="94"/>
  <c r="AK18" i="94"/>
  <c r="AK29" i="94"/>
  <c r="AK95" i="94"/>
  <c r="AK157" i="94"/>
  <c r="AP43" i="94"/>
  <c r="AP134" i="94"/>
  <c r="AP168" i="94"/>
  <c r="D4" i="97"/>
  <c r="D5" i="97"/>
  <c r="AF31" i="94"/>
  <c r="AF54" i="94"/>
  <c r="AF8" i="94"/>
  <c r="AF73" i="94"/>
  <c r="AF74" i="94"/>
  <c r="AF46" i="94"/>
  <c r="AF23" i="94"/>
  <c r="AF9" i="94"/>
  <c r="AF24" i="94"/>
  <c r="AF50" i="94"/>
  <c r="AF111" i="94"/>
  <c r="AF56" i="94"/>
  <c r="AF72" i="94"/>
  <c r="AF156" i="94"/>
  <c r="AF102" i="94"/>
  <c r="AF118" i="94"/>
  <c r="AF134" i="94"/>
  <c r="AF135" i="94"/>
  <c r="AF151" i="94"/>
  <c r="AF152" i="94"/>
  <c r="AF162" i="94"/>
  <c r="AF193" i="94"/>
  <c r="AF205" i="94"/>
  <c r="AF202" i="94"/>
  <c r="AF201" i="94"/>
  <c r="AF223" i="94"/>
  <c r="AF240" i="94"/>
  <c r="AU8" i="94"/>
  <c r="AU23" i="94"/>
  <c r="AT249" i="94"/>
  <c r="AT251" i="94" s="1"/>
  <c r="AT250" i="94"/>
  <c r="AT252" i="94" s="1"/>
  <c r="AT248" i="94"/>
  <c r="AU5" i="94"/>
  <c r="AU20" i="94"/>
  <c r="AU36" i="94"/>
  <c r="AU84" i="94"/>
  <c r="AU85" i="94"/>
  <c r="AU64" i="94"/>
  <c r="AU81" i="94"/>
  <c r="AU159" i="94"/>
  <c r="AU160" i="94"/>
  <c r="AU89" i="94"/>
  <c r="AU106" i="94"/>
  <c r="AU104" i="94"/>
  <c r="AU120" i="94"/>
  <c r="AU122" i="94"/>
  <c r="AU139" i="94"/>
  <c r="AU156" i="94"/>
  <c r="AU155" i="94"/>
  <c r="AU179" i="94"/>
  <c r="AU162" i="94"/>
  <c r="AU193" i="94"/>
  <c r="AU205" i="94"/>
  <c r="AU238" i="94"/>
  <c r="AU241" i="94"/>
  <c r="AU243" i="94"/>
  <c r="AU234" i="94"/>
  <c r="AU233" i="94"/>
  <c r="AU239" i="94"/>
  <c r="AU112" i="94"/>
  <c r="AF126" i="94"/>
  <c r="AF93" i="94"/>
  <c r="AU103" i="94"/>
  <c r="Q366" i="94"/>
  <c r="Q367" i="94" s="1"/>
  <c r="Q365" i="94"/>
  <c r="AU221" i="94"/>
  <c r="AU14" i="94"/>
  <c r="AK10" i="94"/>
  <c r="AK45" i="94"/>
  <c r="AK51" i="94"/>
  <c r="AK16" i="94"/>
  <c r="AK58" i="94"/>
  <c r="AK50" i="94"/>
  <c r="AK27" i="94"/>
  <c r="AK17" i="94"/>
  <c r="AK60" i="94"/>
  <c r="AK76" i="94"/>
  <c r="AK77" i="94"/>
  <c r="AK128" i="94"/>
  <c r="AK158" i="94"/>
  <c r="AK102" i="94"/>
  <c r="AK116" i="94"/>
  <c r="AK117" i="94"/>
  <c r="AK118" i="94"/>
  <c r="AK135" i="94"/>
  <c r="AK134" i="94"/>
  <c r="AK152" i="94"/>
  <c r="AK178" i="94"/>
  <c r="AK162" i="94"/>
  <c r="AK190" i="94"/>
  <c r="AK195" i="94"/>
  <c r="AK198" i="94"/>
  <c r="AK209" i="94"/>
  <c r="AK218" i="94"/>
  <c r="AK219" i="94"/>
  <c r="AK228" i="94"/>
  <c r="AP12" i="94"/>
  <c r="AP46" i="94"/>
  <c r="AP65" i="94"/>
  <c r="AP66" i="94"/>
  <c r="AP84" i="94"/>
  <c r="AP32" i="94"/>
  <c r="AP17" i="94"/>
  <c r="AP128" i="94"/>
  <c r="AP64" i="94"/>
  <c r="AP81" i="94"/>
  <c r="AP89" i="94"/>
  <c r="AP106" i="94"/>
  <c r="AP122" i="94"/>
  <c r="AP139" i="94"/>
  <c r="AP172" i="94"/>
  <c r="AP189" i="94"/>
  <c r="AP187" i="94"/>
  <c r="AP166" i="94"/>
  <c r="AP195" i="94"/>
  <c r="AP198" i="94"/>
  <c r="AP209" i="94"/>
  <c r="AP207" i="94"/>
  <c r="AP235" i="94"/>
  <c r="AU67" i="94"/>
  <c r="AC325" i="94"/>
  <c r="AP129" i="94"/>
  <c r="AF87" i="94"/>
  <c r="AR385" i="94"/>
  <c r="AU157" i="94"/>
  <c r="AM337" i="94"/>
  <c r="AP160" i="94"/>
  <c r="AU189" i="94"/>
  <c r="AP173" i="94"/>
  <c r="AK208" i="94"/>
  <c r="AU192" i="94"/>
  <c r="AU26" i="94"/>
  <c r="AK7" i="94"/>
  <c r="AF40" i="94"/>
  <c r="AP54" i="94"/>
  <c r="AK21" i="94"/>
  <c r="AF26" i="94"/>
  <c r="AF75" i="94"/>
  <c r="AK59" i="94"/>
  <c r="AF86" i="94"/>
  <c r="AF137" i="94"/>
  <c r="AK107" i="94"/>
  <c r="AH367" i="94"/>
  <c r="AP119" i="94"/>
  <c r="AU141" i="94"/>
  <c r="AP180" i="94"/>
  <c r="AK196" i="94"/>
  <c r="U207" i="94"/>
  <c r="AP224" i="94"/>
  <c r="U227" i="94"/>
  <c r="AP11" i="94"/>
  <c r="AP41" i="94"/>
  <c r="AF88" i="94"/>
  <c r="AK171" i="94"/>
  <c r="AK49" i="94"/>
  <c r="AP52" i="94"/>
  <c r="AU105" i="94"/>
  <c r="AU111" i="94"/>
  <c r="AF167" i="94"/>
  <c r="AF163" i="94"/>
  <c r="AK197" i="94"/>
  <c r="AK177" i="94"/>
  <c r="AF236" i="94"/>
  <c r="AF45" i="94"/>
  <c r="AK96" i="94"/>
  <c r="AK156" i="94"/>
  <c r="AU171" i="94"/>
  <c r="AF22" i="94"/>
  <c r="AP138" i="94"/>
  <c r="AF146" i="94"/>
  <c r="AU197" i="94"/>
  <c r="AK185" i="94"/>
  <c r="AF232" i="94"/>
  <c r="AU25" i="94"/>
  <c r="AF38" i="94"/>
  <c r="AF37" i="94"/>
  <c r="AF80" i="94"/>
  <c r="AF78" i="94"/>
  <c r="AF13" i="94"/>
  <c r="AF28" i="94"/>
  <c r="AF116" i="94"/>
  <c r="AF117" i="94"/>
  <c r="AF60" i="94"/>
  <c r="AF76" i="94"/>
  <c r="AF77" i="94"/>
  <c r="AF104" i="94"/>
  <c r="AF106" i="94"/>
  <c r="AF105" i="94"/>
  <c r="AF122" i="94"/>
  <c r="AF120" i="94"/>
  <c r="AF173" i="94"/>
  <c r="AF171" i="94"/>
  <c r="AF198" i="94"/>
  <c r="AF197" i="94"/>
  <c r="AF166" i="94"/>
  <c r="AF181" i="94"/>
  <c r="AF182" i="94"/>
  <c r="AU16" i="94"/>
  <c r="AU19" i="94"/>
  <c r="AU9" i="94"/>
  <c r="AU24" i="94"/>
  <c r="AU38" i="94"/>
  <c r="AU68" i="94"/>
  <c r="AU132" i="94"/>
  <c r="AU123" i="94"/>
  <c r="AU164" i="94"/>
  <c r="AU163" i="94"/>
  <c r="AU110" i="94"/>
  <c r="AU124" i="94"/>
  <c r="AU127" i="94"/>
  <c r="AU158" i="94"/>
  <c r="AU183" i="94"/>
  <c r="AU185" i="94"/>
  <c r="AU237" i="94"/>
  <c r="AU217" i="94"/>
  <c r="AU216" i="94"/>
  <c r="AU226" i="94"/>
  <c r="AU225" i="94"/>
  <c r="AF63" i="94"/>
  <c r="AC373" i="94"/>
  <c r="AF142" i="94"/>
  <c r="AU109" i="94"/>
  <c r="AC385" i="94"/>
  <c r="Q330" i="94"/>
  <c r="Q329" i="94"/>
  <c r="AK203" i="94"/>
  <c r="AK189" i="94"/>
  <c r="AM361" i="94"/>
  <c r="AR343" i="94"/>
  <c r="AU206" i="94"/>
  <c r="AK31" i="94"/>
  <c r="AK34" i="94"/>
  <c r="AU49" i="94"/>
  <c r="AP51" i="94"/>
  <c r="AU88" i="94"/>
  <c r="AP30" i="94"/>
  <c r="AK37" i="94"/>
  <c r="AK38" i="94"/>
  <c r="AK62" i="94"/>
  <c r="AK61" i="94"/>
  <c r="AK92" i="94"/>
  <c r="AJ249" i="94"/>
  <c r="AJ251" i="94" s="1"/>
  <c r="AJ250" i="94"/>
  <c r="AJ252" i="94" s="1"/>
  <c r="AJ248" i="94"/>
  <c r="AK5" i="94"/>
  <c r="AK20" i="94"/>
  <c r="AK36" i="94"/>
  <c r="AK80" i="94"/>
  <c r="AK64" i="94"/>
  <c r="AK81" i="94"/>
  <c r="AK144" i="94"/>
  <c r="AK89" i="94"/>
  <c r="AK105" i="94"/>
  <c r="AK106" i="94"/>
  <c r="AK122" i="94"/>
  <c r="AK139" i="94"/>
  <c r="AK138" i="94"/>
  <c r="AK155" i="94"/>
  <c r="AK181" i="94"/>
  <c r="AK166" i="94"/>
  <c r="AK194" i="94"/>
  <c r="AK202" i="94"/>
  <c r="AK200" i="94"/>
  <c r="AK213" i="94"/>
  <c r="AK222" i="94"/>
  <c r="AK230" i="94"/>
  <c r="AP8" i="94"/>
  <c r="AP70" i="94"/>
  <c r="AP69" i="94"/>
  <c r="AP100" i="94"/>
  <c r="AP101" i="94"/>
  <c r="AP94" i="94"/>
  <c r="AO250" i="94"/>
  <c r="AO252" i="94" s="1"/>
  <c r="AO248" i="94"/>
  <c r="AO249" i="94"/>
  <c r="AO251" i="94" s="1"/>
  <c r="AP5" i="94"/>
  <c r="AP20" i="94"/>
  <c r="AP36" i="94"/>
  <c r="AP58" i="94"/>
  <c r="AP144" i="94"/>
  <c r="AP68" i="94"/>
  <c r="AP86" i="94"/>
  <c r="AP132" i="94"/>
  <c r="AP110" i="94"/>
  <c r="AP127" i="94"/>
  <c r="AP143" i="94"/>
  <c r="AP154" i="94"/>
  <c r="AP194" i="94"/>
  <c r="AP170" i="94"/>
  <c r="AP190" i="94"/>
  <c r="AP215" i="94"/>
  <c r="AP213" i="94"/>
  <c r="AP238" i="94"/>
  <c r="AP217" i="94"/>
  <c r="AP225" i="94"/>
  <c r="AP226" i="94"/>
  <c r="AP243" i="94"/>
  <c r="AU71" i="94"/>
  <c r="AP49" i="94"/>
  <c r="AK97" i="94"/>
  <c r="AC367" i="94"/>
  <c r="AC379" i="94"/>
  <c r="AM379" i="94"/>
  <c r="AK87" i="94"/>
  <c r="AM325" i="94"/>
  <c r="AF157" i="94"/>
  <c r="AU165" i="94"/>
  <c r="AK168" i="94"/>
  <c r="Q342" i="94"/>
  <c r="Q341" i="94"/>
  <c r="AP208" i="94"/>
  <c r="AF239" i="94"/>
  <c r="AP212" i="94"/>
  <c r="AF192" i="94"/>
  <c r="AK205" i="94"/>
  <c r="AF15" i="94"/>
  <c r="AU41" i="94"/>
  <c r="AK73" i="94"/>
  <c r="AU117" i="94"/>
  <c r="AF29" i="94"/>
  <c r="AU30" i="94"/>
  <c r="AK75" i="94"/>
  <c r="AP59" i="94"/>
  <c r="AK137" i="94"/>
  <c r="AP107" i="94"/>
  <c r="AP196" i="94"/>
  <c r="AU224" i="94"/>
  <c r="AK22" i="94"/>
  <c r="AK44" i="94"/>
  <c r="AU82" i="94"/>
  <c r="AU74" i="94"/>
  <c r="AK90" i="94"/>
  <c r="AK108" i="94"/>
  <c r="AK30" i="94"/>
  <c r="AK40" i="94"/>
  <c r="AU115" i="94"/>
  <c r="AP83" i="94"/>
  <c r="AP156" i="94"/>
  <c r="AP108" i="94"/>
  <c r="AK191" i="94"/>
  <c r="AK179" i="94"/>
  <c r="AF229" i="94"/>
  <c r="AU48" i="94"/>
  <c r="AU142" i="94"/>
  <c r="AP124" i="94"/>
  <c r="AP99" i="94"/>
  <c r="AK159" i="94"/>
  <c r="AF191" i="94"/>
  <c r="AU204" i="94"/>
  <c r="AU200" i="94"/>
  <c r="AF187" i="94"/>
  <c r="AF241" i="94"/>
  <c r="AU65" i="94"/>
  <c r="AP120" i="94"/>
  <c r="AF155" i="94"/>
  <c r="AP181" i="94"/>
  <c r="AP216" i="94"/>
  <c r="AF237" i="94"/>
  <c r="AU52" i="94"/>
  <c r="AU53" i="94"/>
  <c r="AU7" i="94"/>
  <c r="AF33" i="94"/>
  <c r="AU34" i="94"/>
  <c r="AF79" i="94"/>
  <c r="AF98" i="94"/>
  <c r="Q359" i="94"/>
  <c r="Q360" i="94"/>
  <c r="AF174" i="94"/>
  <c r="AF176" i="94"/>
  <c r="Q335" i="94"/>
  <c r="Q336" i="94"/>
  <c r="Q337" i="94" s="1"/>
  <c r="AF188" i="94"/>
  <c r="AC361" i="94"/>
  <c r="AH343" i="94"/>
  <c r="AM349" i="94"/>
  <c r="AF233" i="94"/>
  <c r="AF25" i="94"/>
  <c r="AF34" i="94"/>
  <c r="AU61" i="94"/>
  <c r="AU62" i="94"/>
  <c r="AF16" i="94"/>
  <c r="AF66" i="94"/>
  <c r="AF84" i="94"/>
  <c r="AF85" i="94"/>
  <c r="AF101" i="94"/>
  <c r="AF100" i="94"/>
  <c r="AF32" i="94"/>
  <c r="AF17" i="94"/>
  <c r="AF58" i="94"/>
  <c r="AF128" i="94"/>
  <c r="AF64" i="94"/>
  <c r="AF81" i="94"/>
  <c r="AF132" i="94"/>
  <c r="AF110" i="94"/>
  <c r="AF127" i="94"/>
  <c r="AF143" i="94"/>
  <c r="AF160" i="94"/>
  <c r="AF159" i="94"/>
  <c r="AF154" i="94"/>
  <c r="AF170" i="94"/>
  <c r="AF185" i="94"/>
  <c r="AF183" i="94"/>
  <c r="AF215" i="94"/>
  <c r="AF219" i="94"/>
  <c r="AF228" i="94"/>
  <c r="AU37" i="94"/>
  <c r="AU92" i="94"/>
  <c r="AU27" i="94"/>
  <c r="AU13" i="94"/>
  <c r="AU28" i="94"/>
  <c r="AU42" i="94"/>
  <c r="AU56" i="94"/>
  <c r="AU72" i="94"/>
  <c r="AU148" i="94"/>
  <c r="AU140" i="94"/>
  <c r="AU168" i="94"/>
  <c r="AU167" i="94"/>
  <c r="AU114" i="94"/>
  <c r="AU131" i="94"/>
  <c r="AU154" i="94"/>
  <c r="AU190" i="94"/>
  <c r="AU170" i="94"/>
  <c r="AU209" i="94"/>
  <c r="AU215" i="94"/>
  <c r="AU235" i="94"/>
  <c r="AU242" i="94"/>
  <c r="AU219" i="94"/>
  <c r="AU218" i="94"/>
  <c r="AU228" i="94"/>
  <c r="AU227" i="94"/>
  <c r="AU145" i="94"/>
  <c r="AF109" i="94"/>
  <c r="AF169" i="94"/>
  <c r="AU173" i="94"/>
  <c r="AF214" i="94"/>
  <c r="AF206" i="94"/>
  <c r="AK9" i="94"/>
  <c r="AK84" i="94"/>
  <c r="AK85" i="94"/>
  <c r="AK132" i="94"/>
  <c r="AK123" i="94"/>
  <c r="AK163" i="94"/>
  <c r="AK164" i="94"/>
  <c r="AK124" i="94"/>
  <c r="AK127" i="94"/>
  <c r="AK126" i="94"/>
  <c r="AK223" i="94"/>
  <c r="AP73" i="94"/>
  <c r="AP74" i="94"/>
  <c r="AP19" i="94"/>
  <c r="AP9" i="94"/>
  <c r="AP72" i="94"/>
  <c r="AP114" i="94"/>
  <c r="AP164" i="94"/>
  <c r="AP163" i="94"/>
  <c r="AP158" i="94"/>
  <c r="AP202" i="94"/>
  <c r="AP200" i="94"/>
  <c r="AP237" i="94"/>
  <c r="AP236" i="94"/>
  <c r="AP232" i="94"/>
  <c r="AP233" i="94"/>
  <c r="AP240" i="94"/>
  <c r="AP241" i="94"/>
  <c r="AP228" i="94"/>
  <c r="AP227" i="94"/>
  <c r="AU58" i="94"/>
  <c r="AK67" i="94"/>
  <c r="AK83" i="94"/>
  <c r="AK98" i="94"/>
  <c r="AP97" i="94"/>
  <c r="AP150" i="94"/>
  <c r="AP87" i="94"/>
  <c r="AK125" i="94"/>
  <c r="AU208" i="94"/>
  <c r="AH349" i="94"/>
  <c r="AU212" i="94"/>
  <c r="AR355" i="94"/>
  <c r="U221" i="94"/>
  <c r="AK192" i="94"/>
  <c r="AF231" i="94"/>
  <c r="AF211" i="94"/>
  <c r="AF35" i="94"/>
  <c r="AF96" i="94"/>
  <c r="AF18" i="94"/>
  <c r="AP75" i="94"/>
  <c r="AR325" i="94"/>
  <c r="AP137" i="94"/>
  <c r="AU107" i="94"/>
  <c r="AF119" i="94"/>
  <c r="AM367" i="94"/>
  <c r="AK141" i="94"/>
  <c r="AK153" i="94"/>
  <c r="AF180" i="94"/>
  <c r="AU196" i="94"/>
  <c r="AF224" i="94"/>
  <c r="AF30" i="94"/>
  <c r="AK26" i="94"/>
  <c r="AP45" i="94"/>
  <c r="AF65" i="94"/>
  <c r="AK115" i="94"/>
  <c r="AK78" i="94"/>
  <c r="AU95" i="94"/>
  <c r="AF138" i="94"/>
  <c r="AF204" i="94"/>
  <c r="AK86" i="94"/>
  <c r="AU126" i="94"/>
  <c r="AP88" i="94"/>
  <c r="AK142" i="94"/>
  <c r="AK150" i="94"/>
  <c r="AP167" i="94"/>
  <c r="AU195" i="94"/>
  <c r="AF216" i="94"/>
  <c r="AF57" i="94"/>
  <c r="AK57" i="94"/>
  <c r="AU94" i="94"/>
  <c r="AK100" i="94"/>
  <c r="AU138" i="94"/>
  <c r="AK104" i="94"/>
  <c r="AK207" i="94"/>
  <c r="AF49" i="94"/>
  <c r="AU70" i="94"/>
  <c r="AF83" i="94"/>
  <c r="AF225" i="94"/>
  <c r="AK227" i="94"/>
  <c r="AK220" i="94"/>
  <c r="AK229" i="94"/>
  <c r="Q371" i="94"/>
  <c r="Q372" i="94"/>
  <c r="AF130" i="94"/>
  <c r="AK6" i="94"/>
  <c r="AU45" i="94"/>
  <c r="AF121" i="94"/>
  <c r="AM373" i="94"/>
  <c r="AH337" i="94"/>
  <c r="Q354" i="94"/>
  <c r="Q353" i="94"/>
  <c r="AM355" i="94"/>
  <c r="AU11" i="94"/>
  <c r="AF12" i="94"/>
  <c r="AF70" i="94"/>
  <c r="AF42" i="94"/>
  <c r="AF19" i="94"/>
  <c r="AE250" i="94"/>
  <c r="AE252" i="94" s="1"/>
  <c r="AE248" i="94"/>
  <c r="AE249" i="94"/>
  <c r="AE251" i="94" s="1"/>
  <c r="AF5" i="94"/>
  <c r="AF20" i="94"/>
  <c r="AF36" i="94"/>
  <c r="AF94" i="94"/>
  <c r="AF144" i="94"/>
  <c r="AF68" i="94"/>
  <c r="AF148" i="94"/>
  <c r="AF114" i="94"/>
  <c r="AF131" i="94"/>
  <c r="AF164" i="94"/>
  <c r="AF178" i="94"/>
  <c r="AF177" i="94"/>
  <c r="AF209" i="94"/>
  <c r="AF175" i="94"/>
  <c r="AF194" i="94"/>
  <c r="AF190" i="94"/>
  <c r="AF222" i="94"/>
  <c r="AF238" i="94"/>
  <c r="AU12" i="94"/>
  <c r="AU50" i="94"/>
  <c r="AU32" i="94"/>
  <c r="AU17" i="94"/>
  <c r="AU46" i="94"/>
  <c r="AU80" i="94"/>
  <c r="AU60" i="94"/>
  <c r="AU77" i="94"/>
  <c r="AU76" i="94"/>
  <c r="AU128" i="94"/>
  <c r="AU150" i="94"/>
  <c r="AU151" i="94"/>
  <c r="AU100" i="94"/>
  <c r="AU98" i="94"/>
  <c r="AU101" i="94"/>
  <c r="AU102" i="94"/>
  <c r="AU118" i="94"/>
  <c r="AU135" i="94"/>
  <c r="AU152" i="94"/>
  <c r="AU178" i="94"/>
  <c r="AU202" i="94"/>
  <c r="AU175" i="94"/>
  <c r="AU181" i="94"/>
  <c r="AU182" i="94"/>
  <c r="AU194" i="94"/>
  <c r="AU213" i="94"/>
  <c r="AU230" i="94"/>
  <c r="AU229" i="94"/>
  <c r="AU240" i="94"/>
  <c r="AU232" i="94"/>
  <c r="AU222" i="94"/>
  <c r="AU236" i="94"/>
  <c r="Q384" i="94"/>
  <c r="Q383" i="94"/>
  <c r="AK151" i="94"/>
  <c r="AP103" i="94"/>
  <c r="AP130" i="94"/>
  <c r="AM385" i="94"/>
  <c r="AK169" i="94"/>
  <c r="AU149" i="94"/>
  <c r="AC337" i="94"/>
  <c r="AR337" i="94"/>
  <c r="AK214" i="94"/>
  <c r="AH355" i="94"/>
  <c r="AF221" i="94"/>
  <c r="AP31" i="94"/>
  <c r="AF44" i="94"/>
  <c r="AK65" i="94"/>
  <c r="AP105" i="94"/>
  <c r="AK8" i="94"/>
  <c r="AK46" i="94"/>
  <c r="AK32" i="94"/>
  <c r="AK19" i="94"/>
  <c r="AK13" i="94"/>
  <c r="AK28" i="94"/>
  <c r="AK70" i="94"/>
  <c r="AK56" i="94"/>
  <c r="AK72" i="94"/>
  <c r="AK148" i="94"/>
  <c r="AK140" i="94"/>
  <c r="AK114" i="94"/>
  <c r="AK112" i="94"/>
  <c r="AK131" i="94"/>
  <c r="AK130" i="94"/>
  <c r="AK175" i="94"/>
  <c r="AK186" i="94"/>
  <c r="AK217" i="94"/>
  <c r="AK216" i="94"/>
  <c r="AK226" i="94"/>
  <c r="AK225" i="94"/>
  <c r="AP16" i="94"/>
  <c r="AP42" i="94"/>
  <c r="AP80" i="94"/>
  <c r="AP61" i="94"/>
  <c r="AP62" i="94"/>
  <c r="AP27" i="94"/>
  <c r="AP13" i="94"/>
  <c r="AP28" i="94"/>
  <c r="AP117" i="94"/>
  <c r="AP60" i="94"/>
  <c r="AP76" i="94"/>
  <c r="AP77" i="94"/>
  <c r="AP140" i="94"/>
  <c r="AP155" i="94"/>
  <c r="AP102" i="94"/>
  <c r="AP118" i="94"/>
  <c r="AP135" i="94"/>
  <c r="AP152" i="94"/>
  <c r="AP178" i="94"/>
  <c r="AP162" i="94"/>
  <c r="AP179" i="94"/>
  <c r="AP186" i="94"/>
  <c r="AP193" i="94"/>
  <c r="AP242" i="94"/>
  <c r="AP239" i="94"/>
  <c r="AP222" i="94"/>
  <c r="AP220" i="94"/>
  <c r="AP230" i="94"/>
  <c r="AP229" i="94"/>
  <c r="AP231" i="94"/>
  <c r="AU18" i="94"/>
  <c r="AP67" i="94"/>
  <c r="AK71" i="94"/>
  <c r="AU97" i="94"/>
  <c r="AK129" i="94"/>
  <c r="AU87" i="94"/>
  <c r="AP125" i="94"/>
  <c r="AF150" i="94"/>
  <c r="AK165" i="94"/>
  <c r="Q347" i="94"/>
  <c r="Q348" i="94"/>
  <c r="AF208" i="94"/>
  <c r="AF212" i="94"/>
  <c r="AP192" i="94"/>
  <c r="AF7" i="94"/>
  <c r="U236" i="94"/>
  <c r="U228" i="94"/>
  <c r="U242" i="94"/>
  <c r="U241" i="94"/>
  <c r="U234" i="94"/>
  <c r="U233" i="94"/>
  <c r="U226" i="94"/>
  <c r="U240" i="94"/>
  <c r="U232" i="94"/>
  <c r="U238" i="94"/>
  <c r="U230" i="94"/>
  <c r="U202" i="94"/>
  <c r="U196" i="94"/>
  <c r="U192" i="94"/>
  <c r="U188" i="94"/>
  <c r="U184" i="94"/>
  <c r="U180" i="94"/>
  <c r="U176" i="94"/>
  <c r="U237" i="94"/>
  <c r="U187" i="94"/>
  <c r="U191" i="94"/>
  <c r="U169" i="94"/>
  <c r="U165" i="94"/>
  <c r="U161" i="94"/>
  <c r="U157" i="94"/>
  <c r="U153" i="94"/>
  <c r="U195" i="94"/>
  <c r="U190" i="94"/>
  <c r="U179" i="94"/>
  <c r="U172" i="94"/>
  <c r="U168" i="94"/>
  <c r="U164" i="94"/>
  <c r="U160" i="94"/>
  <c r="U156" i="94"/>
  <c r="U194" i="94"/>
  <c r="U183" i="94"/>
  <c r="U178" i="94"/>
  <c r="U171" i="94"/>
  <c r="U152" i="94"/>
  <c r="U147" i="94"/>
  <c r="U151" i="94"/>
  <c r="U167" i="94"/>
  <c r="U163" i="94"/>
  <c r="U159" i="94"/>
  <c r="U155" i="94"/>
  <c r="U149" i="94"/>
  <c r="U145" i="94"/>
  <c r="U141" i="94"/>
  <c r="U137" i="94"/>
  <c r="U133" i="94"/>
  <c r="U129" i="94"/>
  <c r="U125" i="94"/>
  <c r="U121" i="94"/>
  <c r="U139" i="94"/>
  <c r="U123" i="94"/>
  <c r="U113" i="94"/>
  <c r="U107" i="94"/>
  <c r="U97" i="94"/>
  <c r="U91" i="94"/>
  <c r="U143" i="94"/>
  <c r="U127" i="94"/>
  <c r="U117" i="94"/>
  <c r="U111" i="94"/>
  <c r="U101" i="94"/>
  <c r="U95" i="94"/>
  <c r="U85" i="94"/>
  <c r="U79" i="94"/>
  <c r="U75" i="94"/>
  <c r="U71" i="94"/>
  <c r="U67" i="94"/>
  <c r="U63" i="94"/>
  <c r="U59" i="94"/>
  <c r="U131" i="94"/>
  <c r="U115" i="94"/>
  <c r="U105" i="94"/>
  <c r="U99" i="94"/>
  <c r="U89" i="94"/>
  <c r="U83" i="94"/>
  <c r="U78" i="94"/>
  <c r="U74" i="94"/>
  <c r="U70" i="94"/>
  <c r="U66" i="94"/>
  <c r="U62" i="94"/>
  <c r="U58" i="94"/>
  <c r="U54" i="94"/>
  <c r="U135" i="94"/>
  <c r="U119" i="94"/>
  <c r="U109" i="94"/>
  <c r="U103" i="94"/>
  <c r="U82" i="94"/>
  <c r="U77" i="94"/>
  <c r="U73" i="94"/>
  <c r="U69" i="94"/>
  <c r="U65" i="94"/>
  <c r="U46" i="94"/>
  <c r="U42" i="94"/>
  <c r="U38" i="94"/>
  <c r="U31" i="94"/>
  <c r="U27" i="94"/>
  <c r="U23" i="94"/>
  <c r="U19" i="94"/>
  <c r="U53" i="94"/>
  <c r="U93" i="94"/>
  <c r="U57" i="94"/>
  <c r="U50" i="94"/>
  <c r="U29" i="94"/>
  <c r="U21" i="94"/>
  <c r="U18" i="94"/>
  <c r="U14" i="94"/>
  <c r="U6" i="94"/>
  <c r="U87" i="94"/>
  <c r="U61" i="94"/>
  <c r="U33" i="94"/>
  <c r="U25" i="94"/>
  <c r="U10" i="94"/>
  <c r="U8" i="94"/>
  <c r="U16" i="94"/>
  <c r="U12" i="94"/>
  <c r="U13" i="94"/>
  <c r="U28" i="94"/>
  <c r="U44" i="94"/>
  <c r="U49" i="94"/>
  <c r="U36" i="94"/>
  <c r="U35" i="94"/>
  <c r="U43" i="94"/>
  <c r="U72" i="94"/>
  <c r="U76" i="94"/>
  <c r="U80" i="94"/>
  <c r="U110" i="94"/>
  <c r="U120" i="94"/>
  <c r="U84" i="94"/>
  <c r="U132" i="94"/>
  <c r="U138" i="94"/>
  <c r="U98" i="94"/>
  <c r="U140" i="94"/>
  <c r="U148" i="94"/>
  <c r="U201" i="94"/>
  <c r="U197" i="94"/>
  <c r="U213" i="94"/>
  <c r="U217" i="94"/>
  <c r="U216" i="94"/>
  <c r="U235" i="94"/>
  <c r="U37" i="94"/>
  <c r="U15" i="94"/>
  <c r="U40" i="94"/>
  <c r="U51" i="94"/>
  <c r="U41" i="94"/>
  <c r="U47" i="94"/>
  <c r="U64" i="94"/>
  <c r="U88" i="94"/>
  <c r="U130" i="94"/>
  <c r="U90" i="94"/>
  <c r="U100" i="94"/>
  <c r="U118" i="94"/>
  <c r="U134" i="94"/>
  <c r="U154" i="94"/>
  <c r="U162" i="94"/>
  <c r="U182" i="94"/>
  <c r="U209" i="94"/>
  <c r="U215" i="94"/>
  <c r="U218" i="94"/>
  <c r="U239" i="94"/>
  <c r="U199" i="94"/>
  <c r="U203" i="94"/>
  <c r="U219" i="94"/>
  <c r="U214" i="94"/>
  <c r="U206" i="94"/>
  <c r="U17" i="94"/>
  <c r="U11" i="94"/>
  <c r="U7" i="94"/>
  <c r="U9" i="94"/>
  <c r="U20" i="94"/>
  <c r="U24" i="94"/>
  <c r="U48" i="94"/>
  <c r="U60" i="94"/>
  <c r="U94" i="94"/>
  <c r="U26" i="94"/>
  <c r="U34" i="94"/>
  <c r="U45" i="94"/>
  <c r="U68" i="94"/>
  <c r="U116" i="94"/>
  <c r="U126" i="94"/>
  <c r="U142" i="94"/>
  <c r="U96" i="94"/>
  <c r="U102" i="94"/>
  <c r="U128" i="94"/>
  <c r="U92" i="94"/>
  <c r="U108" i="94"/>
  <c r="U124" i="94"/>
  <c r="U150" i="94"/>
  <c r="U158" i="94"/>
  <c r="U166" i="94"/>
  <c r="U170" i="94"/>
  <c r="U144" i="94"/>
  <c r="U177" i="94"/>
  <c r="U173" i="94"/>
  <c r="U205" i="94"/>
  <c r="U186" i="94"/>
  <c r="U175" i="94"/>
  <c r="U181" i="94"/>
  <c r="U198" i="94"/>
  <c r="U204" i="94"/>
  <c r="U212" i="94"/>
  <c r="U243" i="94"/>
  <c r="U208" i="94"/>
  <c r="U174" i="94"/>
  <c r="U185" i="94"/>
  <c r="U220" i="94"/>
  <c r="U200" i="94"/>
  <c r="U32" i="94"/>
  <c r="U5" i="94"/>
  <c r="U22" i="94"/>
  <c r="U30" i="94"/>
  <c r="U55" i="94"/>
  <c r="U56" i="94"/>
  <c r="U81" i="94"/>
  <c r="U52" i="94"/>
  <c r="U39" i="94"/>
  <c r="U104" i="94"/>
  <c r="U136" i="94"/>
  <c r="U146" i="94"/>
  <c r="U106" i="94"/>
  <c r="U86" i="94"/>
  <c r="U112" i="94"/>
  <c r="U122" i="94"/>
  <c r="U114" i="94"/>
  <c r="U193" i="94"/>
  <c r="U189" i="94"/>
  <c r="U211" i="94"/>
  <c r="U210" i="94"/>
  <c r="AP34" i="94"/>
  <c r="AK52" i="94"/>
  <c r="AK53" i="94"/>
  <c r="AK99" i="94"/>
  <c r="AF21" i="94"/>
  <c r="AP29" i="94"/>
  <c r="AU22" i="94"/>
  <c r="AU75" i="94"/>
  <c r="AF59" i="94"/>
  <c r="AP82" i="94"/>
  <c r="AU137" i="94"/>
  <c r="AF107" i="94"/>
  <c r="AP141" i="94"/>
  <c r="Q324" i="94"/>
  <c r="Q323" i="94"/>
  <c r="AP153" i="94"/>
  <c r="AK180" i="94"/>
  <c r="AF196" i="94"/>
  <c r="AK224" i="94"/>
  <c r="AK15" i="94"/>
  <c r="AP37" i="94"/>
  <c r="AF52" i="94"/>
  <c r="AF69" i="94"/>
  <c r="AF95" i="94"/>
  <c r="AK82" i="94"/>
  <c r="AF115" i="94"/>
  <c r="AF200" i="94"/>
  <c r="AF207" i="94"/>
  <c r="AP35" i="94"/>
  <c r="AP22" i="94"/>
  <c r="AK48" i="94"/>
  <c r="AU130" i="94"/>
  <c r="AF124" i="94"/>
  <c r="AP98" i="94"/>
  <c r="AP151" i="94"/>
  <c r="AF179" i="94"/>
  <c r="AP197" i="94"/>
  <c r="AF220" i="94"/>
  <c r="AU40" i="94"/>
  <c r="AF112" i="94"/>
  <c r="AU83" i="94"/>
  <c r="AU191" i="94"/>
  <c r="AP171" i="94"/>
  <c r="AU231" i="94"/>
  <c r="AU31" i="94"/>
  <c r="AK211" i="94"/>
  <c r="AF235" i="94"/>
  <c r="AP218" i="94"/>
  <c r="V201" i="94" l="1"/>
  <c r="V5" i="94"/>
  <c r="Q373" i="94"/>
  <c r="V108" i="94"/>
  <c r="V11" i="94"/>
  <c r="Q361" i="94"/>
  <c r="V54" i="94"/>
  <c r="V89" i="94"/>
  <c r="V164" i="94"/>
  <c r="V13" i="94"/>
  <c r="V95" i="94"/>
  <c r="V208" i="94"/>
  <c r="V58" i="94"/>
  <c r="V182" i="94"/>
  <c r="V62" i="94"/>
  <c r="V79" i="94"/>
  <c r="Q343" i="94"/>
  <c r="V9" i="94"/>
  <c r="V127" i="94"/>
  <c r="V219" i="94"/>
  <c r="V152" i="94"/>
  <c r="V31" i="94"/>
  <c r="V129" i="94"/>
  <c r="V228" i="94"/>
  <c r="V66" i="94"/>
  <c r="D31" i="97"/>
  <c r="D243" i="79"/>
  <c r="V192" i="94"/>
  <c r="V220" i="94"/>
  <c r="V221" i="94"/>
  <c r="V184" i="94"/>
  <c r="V46" i="94"/>
  <c r="V207" i="94"/>
  <c r="V139" i="94"/>
  <c r="V42" i="94"/>
  <c r="V222" i="94"/>
  <c r="V90" i="94"/>
  <c r="V21" i="94"/>
  <c r="V27" i="94"/>
  <c r="V123" i="94"/>
  <c r="V81" i="94"/>
  <c r="V65" i="94"/>
  <c r="V115" i="94"/>
  <c r="V128" i="94"/>
  <c r="V151" i="94"/>
  <c r="V169" i="94"/>
  <c r="V202" i="94"/>
  <c r="V203" i="94"/>
  <c r="V239" i="94"/>
  <c r="V235" i="94"/>
  <c r="V233" i="94"/>
  <c r="V236" i="94"/>
  <c r="V232" i="94"/>
  <c r="V147" i="94"/>
  <c r="V214" i="94"/>
  <c r="V217" i="94"/>
  <c r="V135" i="94"/>
  <c r="V38" i="94"/>
  <c r="V146" i="94"/>
  <c r="V145" i="94"/>
  <c r="V87" i="94"/>
  <c r="V37" i="94"/>
  <c r="V10" i="94"/>
  <c r="V96" i="94"/>
  <c r="V47" i="94"/>
  <c r="V80" i="94"/>
  <c r="V64" i="94"/>
  <c r="V109" i="94"/>
  <c r="V82" i="94"/>
  <c r="V94" i="94"/>
  <c r="V134" i="94"/>
  <c r="V158" i="94"/>
  <c r="V175" i="94"/>
  <c r="V171" i="94"/>
  <c r="V195" i="94"/>
  <c r="V234" i="94"/>
  <c r="V218" i="94"/>
  <c r="V118" i="94"/>
  <c r="V110" i="94"/>
  <c r="V40" i="94"/>
  <c r="V57" i="94"/>
  <c r="V33" i="94"/>
  <c r="V181" i="94"/>
  <c r="V212" i="94"/>
  <c r="V193" i="94"/>
  <c r="V150" i="94"/>
  <c r="V156" i="94"/>
  <c r="V133" i="94"/>
  <c r="V131" i="94"/>
  <c r="V35" i="94"/>
  <c r="V49" i="94"/>
  <c r="V7" i="94"/>
  <c r="V223" i="94"/>
  <c r="V189" i="94"/>
  <c r="V122" i="94"/>
  <c r="V91" i="94"/>
  <c r="V52" i="94"/>
  <c r="V53" i="94"/>
  <c r="V205" i="94"/>
  <c r="V102" i="94"/>
  <c r="V124" i="94"/>
  <c r="V125" i="94"/>
  <c r="V74" i="94"/>
  <c r="V50" i="94"/>
  <c r="V12" i="94"/>
  <c r="V25" i="94"/>
  <c r="V6" i="94"/>
  <c r="V30" i="94"/>
  <c r="V55" i="94"/>
  <c r="V32" i="94"/>
  <c r="V67" i="94"/>
  <c r="V85" i="94"/>
  <c r="V140" i="94"/>
  <c r="V68" i="94"/>
  <c r="V86" i="94"/>
  <c r="V119" i="94"/>
  <c r="V69" i="94"/>
  <c r="V88" i="94"/>
  <c r="V121" i="94"/>
  <c r="V100" i="94"/>
  <c r="V101" i="94"/>
  <c r="V144" i="94"/>
  <c r="V138" i="94"/>
  <c r="V155" i="94"/>
  <c r="V174" i="94"/>
  <c r="V178" i="94"/>
  <c r="V162" i="94"/>
  <c r="V179" i="94"/>
  <c r="V159" i="94"/>
  <c r="V176" i="94"/>
  <c r="V183" i="94"/>
  <c r="V200" i="94"/>
  <c r="V242" i="94"/>
  <c r="V237" i="94"/>
  <c r="Q349" i="94"/>
  <c r="Q355" i="94"/>
  <c r="Q331" i="94"/>
  <c r="V216" i="94"/>
  <c r="V213" i="94"/>
  <c r="V120" i="94"/>
  <c r="V24" i="94"/>
  <c r="V168" i="94"/>
  <c r="V225" i="94"/>
  <c r="V143" i="94"/>
  <c r="V44" i="94"/>
  <c r="V16" i="94"/>
  <c r="V14" i="94"/>
  <c r="V39" i="94"/>
  <c r="V107" i="94"/>
  <c r="V72" i="94"/>
  <c r="V136" i="94"/>
  <c r="V98" i="94"/>
  <c r="V111" i="94"/>
  <c r="V142" i="94"/>
  <c r="V157" i="94"/>
  <c r="V166" i="94"/>
  <c r="V163" i="94"/>
  <c r="V187" i="94"/>
  <c r="V243" i="94"/>
  <c r="V238" i="94"/>
  <c r="V230" i="94"/>
  <c r="V215" i="94"/>
  <c r="V206" i="94"/>
  <c r="V177" i="94"/>
  <c r="V106" i="94"/>
  <c r="V26" i="94"/>
  <c r="V227" i="94"/>
  <c r="V104" i="94"/>
  <c r="V41" i="94"/>
  <c r="V209" i="94"/>
  <c r="V114" i="94"/>
  <c r="V45" i="94"/>
  <c r="V34" i="94"/>
  <c r="V51" i="94"/>
  <c r="V19" i="94"/>
  <c r="V71" i="94"/>
  <c r="V56" i="94"/>
  <c r="V92" i="94"/>
  <c r="V73" i="94"/>
  <c r="V132" i="94"/>
  <c r="V126" i="94"/>
  <c r="V161" i="94"/>
  <c r="V185" i="94"/>
  <c r="V186" i="94"/>
  <c r="V199" i="94"/>
  <c r="V204" i="94"/>
  <c r="V241" i="94"/>
  <c r="Q325" i="94"/>
  <c r="V197" i="94"/>
  <c r="V196" i="94"/>
  <c r="V116" i="94"/>
  <c r="V141" i="94"/>
  <c r="V84" i="94"/>
  <c r="V22" i="94"/>
  <c r="V229" i="94"/>
  <c r="V188" i="94"/>
  <c r="V180" i="94"/>
  <c r="V172" i="94"/>
  <c r="V173" i="94"/>
  <c r="V112" i="94"/>
  <c r="V99" i="94"/>
  <c r="V70" i="94"/>
  <c r="V97" i="94"/>
  <c r="V20" i="94"/>
  <c r="V17" i="94"/>
  <c r="V211" i="94"/>
  <c r="V224" i="94"/>
  <c r="V160" i="94"/>
  <c r="V93" i="94"/>
  <c r="V48" i="94"/>
  <c r="V15" i="94"/>
  <c r="V226" i="94"/>
  <c r="V154" i="94"/>
  <c r="V137" i="94"/>
  <c r="V83" i="94"/>
  <c r="V36" i="94"/>
  <c r="V28" i="94"/>
  <c r="V29" i="94"/>
  <c r="V8" i="94"/>
  <c r="V63" i="94"/>
  <c r="V18" i="94"/>
  <c r="V59" i="94"/>
  <c r="V23" i="94"/>
  <c r="V43" i="94"/>
  <c r="V75" i="94"/>
  <c r="V113" i="94"/>
  <c r="V60" i="94"/>
  <c r="V76" i="94"/>
  <c r="V77" i="94"/>
  <c r="V103" i="94"/>
  <c r="V61" i="94"/>
  <c r="V78" i="94"/>
  <c r="V105" i="94"/>
  <c r="V148" i="94"/>
  <c r="V149" i="94"/>
  <c r="V117" i="94"/>
  <c r="V130" i="94"/>
  <c r="V165" i="94"/>
  <c r="V153" i="94"/>
  <c r="V190" i="94"/>
  <c r="V170" i="94"/>
  <c r="V198" i="94"/>
  <c r="V167" i="94"/>
  <c r="V194" i="94"/>
  <c r="V191" i="94"/>
  <c r="V210" i="94"/>
  <c r="Q385" i="94"/>
  <c r="V240" i="94"/>
  <c r="V231" i="94"/>
  <c r="C62" i="2"/>
  <c r="C61" i="2"/>
  <c r="C93" i="2"/>
  <c r="S146" i="39" l="1"/>
  <c r="T88" i="38"/>
  <c r="C30" i="2"/>
  <c r="C29" i="2"/>
  <c r="C297" i="20"/>
  <c r="C296" i="20"/>
  <c r="D295" i="20"/>
  <c r="C295" i="20"/>
  <c r="AB244" i="20"/>
  <c r="AA244" i="20"/>
  <c r="AC244" i="20" s="1"/>
  <c r="AK244" i="20"/>
  <c r="C5" i="97" l="1"/>
  <c r="C6" i="97"/>
  <c r="C4" i="97"/>
  <c r="AD244" i="20"/>
  <c r="T244" i="20" s="1"/>
  <c r="O69" i="78"/>
  <c r="AC69" i="78"/>
  <c r="AC46" i="78"/>
  <c r="AC38" i="78"/>
  <c r="AC31" i="78"/>
  <c r="AC20" i="78"/>
  <c r="AC14" i="78"/>
  <c r="AC9" i="78"/>
  <c r="AC8" i="78"/>
  <c r="O46" i="78"/>
  <c r="C31" i="97" l="1"/>
  <c r="O38" i="78"/>
  <c r="B93" i="2" l="1"/>
  <c r="B62" i="2"/>
  <c r="B61" i="2"/>
  <c r="B30" i="2"/>
  <c r="B29" i="2"/>
  <c r="B6" i="97" s="1"/>
  <c r="W243" i="79"/>
  <c r="B4" i="97" l="1"/>
  <c r="B5" i="97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5" i="20"/>
  <c r="AA6" i="20"/>
  <c r="AD6" i="20" s="1"/>
  <c r="AA7" i="20"/>
  <c r="AC7" i="20" s="1"/>
  <c r="AA8" i="20"/>
  <c r="AA9" i="20"/>
  <c r="AC9" i="20" s="1"/>
  <c r="AA10" i="20"/>
  <c r="AD10" i="20" s="1"/>
  <c r="AA11" i="20"/>
  <c r="AC11" i="20" s="1"/>
  <c r="AA12" i="20"/>
  <c r="AA13" i="20"/>
  <c r="AC13" i="20" s="1"/>
  <c r="AA14" i="20"/>
  <c r="AD14" i="20" s="1"/>
  <c r="AA15" i="20"/>
  <c r="AC15" i="20" s="1"/>
  <c r="AA16" i="20"/>
  <c r="AA17" i="20"/>
  <c r="AC17" i="20" s="1"/>
  <c r="AA18" i="20"/>
  <c r="AD18" i="20" s="1"/>
  <c r="AA19" i="20"/>
  <c r="AC19" i="20" s="1"/>
  <c r="AA20" i="20"/>
  <c r="AA21" i="20"/>
  <c r="AC21" i="20" s="1"/>
  <c r="AA22" i="20"/>
  <c r="AD22" i="20" s="1"/>
  <c r="AA23" i="20"/>
  <c r="AC23" i="20" s="1"/>
  <c r="AA24" i="20"/>
  <c r="AA25" i="20"/>
  <c r="AC25" i="20" s="1"/>
  <c r="AA26" i="20"/>
  <c r="AD26" i="20" s="1"/>
  <c r="AA27" i="20"/>
  <c r="AC27" i="20" s="1"/>
  <c r="AA28" i="20"/>
  <c r="AA29" i="20"/>
  <c r="AC29" i="20" s="1"/>
  <c r="AA30" i="20"/>
  <c r="AD30" i="20" s="1"/>
  <c r="AA31" i="20"/>
  <c r="AC31" i="20" s="1"/>
  <c r="AA32" i="20"/>
  <c r="AA33" i="20"/>
  <c r="AC33" i="20" s="1"/>
  <c r="AA34" i="20"/>
  <c r="AD34" i="20" s="1"/>
  <c r="AA35" i="20"/>
  <c r="AC35" i="20" s="1"/>
  <c r="AA36" i="20"/>
  <c r="AA37" i="20"/>
  <c r="AC37" i="20" s="1"/>
  <c r="AA38" i="20"/>
  <c r="AD38" i="20" s="1"/>
  <c r="AA39" i="20"/>
  <c r="AC39" i="20" s="1"/>
  <c r="AA40" i="20"/>
  <c r="AA41" i="20"/>
  <c r="AC41" i="20" s="1"/>
  <c r="AA42" i="20"/>
  <c r="AD42" i="20" s="1"/>
  <c r="AA43" i="20"/>
  <c r="AC43" i="20" s="1"/>
  <c r="AA44" i="20"/>
  <c r="AA45" i="20"/>
  <c r="AC45" i="20" s="1"/>
  <c r="AA46" i="20"/>
  <c r="AD46" i="20" s="1"/>
  <c r="AA47" i="20"/>
  <c r="AC47" i="20" s="1"/>
  <c r="AA48" i="20"/>
  <c r="AA49" i="20"/>
  <c r="AC49" i="20" s="1"/>
  <c r="AA50" i="20"/>
  <c r="AD50" i="20" s="1"/>
  <c r="AA51" i="20"/>
  <c r="AC51" i="20" s="1"/>
  <c r="AA52" i="20"/>
  <c r="AA53" i="20"/>
  <c r="AC53" i="20" s="1"/>
  <c r="AA54" i="20"/>
  <c r="AD54" i="20" s="1"/>
  <c r="AA55" i="20"/>
  <c r="AC55" i="20" s="1"/>
  <c r="AA56" i="20"/>
  <c r="AA57" i="20"/>
  <c r="AC57" i="20" s="1"/>
  <c r="AA58" i="20"/>
  <c r="AD58" i="20" s="1"/>
  <c r="AA59" i="20"/>
  <c r="AC59" i="20" s="1"/>
  <c r="AA60" i="20"/>
  <c r="AA61" i="20"/>
  <c r="AC61" i="20" s="1"/>
  <c r="AA62" i="20"/>
  <c r="AD62" i="20" s="1"/>
  <c r="AA63" i="20"/>
  <c r="AC63" i="20" s="1"/>
  <c r="AA64" i="20"/>
  <c r="AA65" i="20"/>
  <c r="AC65" i="20" s="1"/>
  <c r="AA66" i="20"/>
  <c r="AD66" i="20" s="1"/>
  <c r="AA67" i="20"/>
  <c r="AC67" i="20" s="1"/>
  <c r="AA68" i="20"/>
  <c r="AA69" i="20"/>
  <c r="AC69" i="20" s="1"/>
  <c r="AA70" i="20"/>
  <c r="AD70" i="20" s="1"/>
  <c r="AA71" i="20"/>
  <c r="AC71" i="20" s="1"/>
  <c r="AA72" i="20"/>
  <c r="AA73" i="20"/>
  <c r="AC73" i="20" s="1"/>
  <c r="AA74" i="20"/>
  <c r="AD74" i="20" s="1"/>
  <c r="AA75" i="20"/>
  <c r="AC75" i="20" s="1"/>
  <c r="AA76" i="20"/>
  <c r="AA77" i="20"/>
  <c r="AC77" i="20" s="1"/>
  <c r="AA78" i="20"/>
  <c r="AD78" i="20" s="1"/>
  <c r="AA79" i="20"/>
  <c r="AC79" i="20" s="1"/>
  <c r="AA80" i="20"/>
  <c r="AA81" i="20"/>
  <c r="AC81" i="20" s="1"/>
  <c r="AA82" i="20"/>
  <c r="AD82" i="20" s="1"/>
  <c r="AA83" i="20"/>
  <c r="AC83" i="20" s="1"/>
  <c r="AA84" i="20"/>
  <c r="AA85" i="20"/>
  <c r="AC85" i="20" s="1"/>
  <c r="AA86" i="20"/>
  <c r="AD86" i="20" s="1"/>
  <c r="AA87" i="20"/>
  <c r="AC87" i="20" s="1"/>
  <c r="AA88" i="20"/>
  <c r="AA89" i="20"/>
  <c r="AC89" i="20" s="1"/>
  <c r="AA90" i="20"/>
  <c r="AD90" i="20" s="1"/>
  <c r="AA91" i="20"/>
  <c r="AC91" i="20" s="1"/>
  <c r="AA92" i="20"/>
  <c r="AA93" i="20"/>
  <c r="AC93" i="20" s="1"/>
  <c r="AA94" i="20"/>
  <c r="AD94" i="20" s="1"/>
  <c r="AA95" i="20"/>
  <c r="AC95" i="20" s="1"/>
  <c r="AA96" i="20"/>
  <c r="AA97" i="20"/>
  <c r="AC97" i="20" s="1"/>
  <c r="AA98" i="20"/>
  <c r="AD98" i="20" s="1"/>
  <c r="AA99" i="20"/>
  <c r="AC99" i="20" s="1"/>
  <c r="AA100" i="20"/>
  <c r="AA101" i="20"/>
  <c r="AC101" i="20" s="1"/>
  <c r="AA102" i="20"/>
  <c r="AD102" i="20" s="1"/>
  <c r="AA103" i="20"/>
  <c r="AC103" i="20" s="1"/>
  <c r="AA104" i="20"/>
  <c r="AA105" i="20"/>
  <c r="AC105" i="20" s="1"/>
  <c r="AA106" i="20"/>
  <c r="AD106" i="20" s="1"/>
  <c r="AA107" i="20"/>
  <c r="AC107" i="20" s="1"/>
  <c r="AA108" i="20"/>
  <c r="AA109" i="20"/>
  <c r="AC109" i="20" s="1"/>
  <c r="AA110" i="20"/>
  <c r="AD110" i="20" s="1"/>
  <c r="AA111" i="20"/>
  <c r="AC111" i="20" s="1"/>
  <c r="AA112" i="20"/>
  <c r="AA113" i="20"/>
  <c r="AC113" i="20" s="1"/>
  <c r="AA114" i="20"/>
  <c r="AD114" i="20" s="1"/>
  <c r="AA115" i="20"/>
  <c r="AC115" i="20" s="1"/>
  <c r="AA116" i="20"/>
  <c r="AA117" i="20"/>
  <c r="AC117" i="20" s="1"/>
  <c r="AA118" i="20"/>
  <c r="AD118" i="20" s="1"/>
  <c r="AA119" i="20"/>
  <c r="AC119" i="20" s="1"/>
  <c r="AA120" i="20"/>
  <c r="AA121" i="20"/>
  <c r="AC121" i="20" s="1"/>
  <c r="AA122" i="20"/>
  <c r="AD122" i="20" s="1"/>
  <c r="AA123" i="20"/>
  <c r="AC123" i="20" s="1"/>
  <c r="AA124" i="20"/>
  <c r="AA125" i="20"/>
  <c r="AC125" i="20" s="1"/>
  <c r="AA126" i="20"/>
  <c r="AD126" i="20" s="1"/>
  <c r="AA127" i="20"/>
  <c r="AC127" i="20" s="1"/>
  <c r="AA128" i="20"/>
  <c r="AA129" i="20"/>
  <c r="AC129" i="20" s="1"/>
  <c r="AA130" i="20"/>
  <c r="AD130" i="20" s="1"/>
  <c r="AA131" i="20"/>
  <c r="AC131" i="20" s="1"/>
  <c r="AA132" i="20"/>
  <c r="AA133" i="20"/>
  <c r="AC133" i="20" s="1"/>
  <c r="AA134" i="20"/>
  <c r="AD134" i="20" s="1"/>
  <c r="AA135" i="20"/>
  <c r="AC135" i="20" s="1"/>
  <c r="AA136" i="20"/>
  <c r="AA137" i="20"/>
  <c r="AC137" i="20" s="1"/>
  <c r="AA138" i="20"/>
  <c r="AD138" i="20" s="1"/>
  <c r="AA139" i="20"/>
  <c r="AC139" i="20" s="1"/>
  <c r="AA140" i="20"/>
  <c r="AA141" i="20"/>
  <c r="AC141" i="20" s="1"/>
  <c r="AA142" i="20"/>
  <c r="AD142" i="20" s="1"/>
  <c r="AA143" i="20"/>
  <c r="AC143" i="20" s="1"/>
  <c r="AA144" i="20"/>
  <c r="AA145" i="20"/>
  <c r="AC145" i="20" s="1"/>
  <c r="AA146" i="20"/>
  <c r="AD146" i="20" s="1"/>
  <c r="AA147" i="20"/>
  <c r="AC147" i="20" s="1"/>
  <c r="AA148" i="20"/>
  <c r="AA149" i="20"/>
  <c r="AC149" i="20" s="1"/>
  <c r="AA150" i="20"/>
  <c r="AD150" i="20" s="1"/>
  <c r="AA151" i="20"/>
  <c r="AC151" i="20" s="1"/>
  <c r="AA152" i="20"/>
  <c r="AA153" i="20"/>
  <c r="AC153" i="20" s="1"/>
  <c r="AA154" i="20"/>
  <c r="AD154" i="20" s="1"/>
  <c r="AA155" i="20"/>
  <c r="AC155" i="20" s="1"/>
  <c r="AA156" i="20"/>
  <c r="AA157" i="20"/>
  <c r="AC157" i="20" s="1"/>
  <c r="AA158" i="20"/>
  <c r="AD158" i="20" s="1"/>
  <c r="AA159" i="20"/>
  <c r="AC159" i="20" s="1"/>
  <c r="AA160" i="20"/>
  <c r="AA161" i="20"/>
  <c r="AC161" i="20" s="1"/>
  <c r="AA162" i="20"/>
  <c r="AD162" i="20" s="1"/>
  <c r="AA163" i="20"/>
  <c r="AC163" i="20" s="1"/>
  <c r="AA164" i="20"/>
  <c r="AA165" i="20"/>
  <c r="AC165" i="20" s="1"/>
  <c r="AA166" i="20"/>
  <c r="AD166" i="20" s="1"/>
  <c r="AA167" i="20"/>
  <c r="AC167" i="20" s="1"/>
  <c r="AA168" i="20"/>
  <c r="AA169" i="20"/>
  <c r="AC169" i="20" s="1"/>
  <c r="AA170" i="20"/>
  <c r="AD170" i="20" s="1"/>
  <c r="AA171" i="20"/>
  <c r="AC171" i="20" s="1"/>
  <c r="AA172" i="20"/>
  <c r="AA173" i="20"/>
  <c r="AC173" i="20" s="1"/>
  <c r="AA174" i="20"/>
  <c r="AD174" i="20" s="1"/>
  <c r="AA175" i="20"/>
  <c r="AC175" i="20" s="1"/>
  <c r="AA176" i="20"/>
  <c r="AA177" i="20"/>
  <c r="AC177" i="20" s="1"/>
  <c r="AA178" i="20"/>
  <c r="AD178" i="20" s="1"/>
  <c r="AA179" i="20"/>
  <c r="AC179" i="20" s="1"/>
  <c r="AA180" i="20"/>
  <c r="AA181" i="20"/>
  <c r="AC181" i="20" s="1"/>
  <c r="AA182" i="20"/>
  <c r="AD182" i="20" s="1"/>
  <c r="AA183" i="20"/>
  <c r="AC183" i="20" s="1"/>
  <c r="AA184" i="20"/>
  <c r="AA185" i="20"/>
  <c r="AC185" i="20" s="1"/>
  <c r="AA186" i="20"/>
  <c r="AD186" i="20" s="1"/>
  <c r="AA187" i="20"/>
  <c r="AC187" i="20" s="1"/>
  <c r="AA188" i="20"/>
  <c r="AA189" i="20"/>
  <c r="AC189" i="20" s="1"/>
  <c r="AA190" i="20"/>
  <c r="AD190" i="20" s="1"/>
  <c r="AA191" i="20"/>
  <c r="AC191" i="20" s="1"/>
  <c r="AA192" i="20"/>
  <c r="AA193" i="20"/>
  <c r="AC193" i="20" s="1"/>
  <c r="AA194" i="20"/>
  <c r="AD194" i="20" s="1"/>
  <c r="AA195" i="20"/>
  <c r="AC195" i="20" s="1"/>
  <c r="AA196" i="20"/>
  <c r="AA197" i="20"/>
  <c r="AC197" i="20" s="1"/>
  <c r="AA198" i="20"/>
  <c r="AD198" i="20" s="1"/>
  <c r="AA199" i="20"/>
  <c r="AC199" i="20" s="1"/>
  <c r="AA200" i="20"/>
  <c r="AA201" i="20"/>
  <c r="AC201" i="20" s="1"/>
  <c r="AA202" i="20"/>
  <c r="AD202" i="20" s="1"/>
  <c r="AA203" i="20"/>
  <c r="AC203" i="20" s="1"/>
  <c r="AA204" i="20"/>
  <c r="AA205" i="20"/>
  <c r="AC205" i="20" s="1"/>
  <c r="AA206" i="20"/>
  <c r="AD206" i="20" s="1"/>
  <c r="AA207" i="20"/>
  <c r="AC207" i="20" s="1"/>
  <c r="AA208" i="20"/>
  <c r="AA209" i="20"/>
  <c r="AC209" i="20" s="1"/>
  <c r="AA210" i="20"/>
  <c r="AD210" i="20" s="1"/>
  <c r="AA211" i="20"/>
  <c r="AC211" i="20" s="1"/>
  <c r="AA212" i="20"/>
  <c r="AA213" i="20"/>
  <c r="AC213" i="20" s="1"/>
  <c r="AA214" i="20"/>
  <c r="AD214" i="20" s="1"/>
  <c r="AA215" i="20"/>
  <c r="AC215" i="20" s="1"/>
  <c r="AA216" i="20"/>
  <c r="AA217" i="20"/>
  <c r="AC217" i="20" s="1"/>
  <c r="AA218" i="20"/>
  <c r="AD218" i="20" s="1"/>
  <c r="AA219" i="20"/>
  <c r="AC219" i="20" s="1"/>
  <c r="AA220" i="20"/>
  <c r="AA221" i="20"/>
  <c r="AC221" i="20" s="1"/>
  <c r="AA222" i="20"/>
  <c r="AD222" i="20" s="1"/>
  <c r="AA223" i="20"/>
  <c r="AC223" i="20" s="1"/>
  <c r="AA224" i="20"/>
  <c r="AA225" i="20"/>
  <c r="AC225" i="20" s="1"/>
  <c r="AA226" i="20"/>
  <c r="AD226" i="20" s="1"/>
  <c r="AA227" i="20"/>
  <c r="AC227" i="20" s="1"/>
  <c r="AA228" i="20"/>
  <c r="AA229" i="20"/>
  <c r="AC229" i="20" s="1"/>
  <c r="AA230" i="20"/>
  <c r="AD230" i="20" s="1"/>
  <c r="AA231" i="20"/>
  <c r="AC231" i="20" s="1"/>
  <c r="AA232" i="20"/>
  <c r="AA233" i="20"/>
  <c r="AC233" i="20" s="1"/>
  <c r="AA234" i="20"/>
  <c r="AD234" i="20" s="1"/>
  <c r="AA235" i="20"/>
  <c r="AC235" i="20" s="1"/>
  <c r="AA236" i="20"/>
  <c r="AA237" i="20"/>
  <c r="AC237" i="20" s="1"/>
  <c r="AA238" i="20"/>
  <c r="AD238" i="20" s="1"/>
  <c r="AA239" i="20"/>
  <c r="AC239" i="20" s="1"/>
  <c r="AA240" i="20"/>
  <c r="AA241" i="20"/>
  <c r="AC241" i="20" s="1"/>
  <c r="AA242" i="20"/>
  <c r="AD242" i="20" s="1"/>
  <c r="AA243" i="20"/>
  <c r="AC243" i="20" s="1"/>
  <c r="AA5" i="20"/>
  <c r="T99" i="20" l="1"/>
  <c r="T225" i="20"/>
  <c r="T121" i="20"/>
  <c r="T231" i="20"/>
  <c r="T115" i="20"/>
  <c r="B31" i="97"/>
  <c r="AC242" i="20"/>
  <c r="AC226" i="20"/>
  <c r="AC210" i="20"/>
  <c r="AC194" i="20"/>
  <c r="AC178" i="20"/>
  <c r="AC162" i="20"/>
  <c r="AC146" i="20"/>
  <c r="AC130" i="20"/>
  <c r="AC114" i="20"/>
  <c r="AC98" i="20"/>
  <c r="AC82" i="20"/>
  <c r="AC66" i="20"/>
  <c r="AC50" i="20"/>
  <c r="AC34" i="20"/>
  <c r="AC18" i="20"/>
  <c r="AD241" i="20"/>
  <c r="T241" i="20" s="1"/>
  <c r="AD225" i="20"/>
  <c r="AD209" i="20"/>
  <c r="T209" i="20" s="1"/>
  <c r="AD193" i="20"/>
  <c r="T193" i="20" s="1"/>
  <c r="AD177" i="20"/>
  <c r="T177" i="20" s="1"/>
  <c r="AD161" i="20"/>
  <c r="AD145" i="20"/>
  <c r="T145" i="20" s="1"/>
  <c r="AD129" i="20"/>
  <c r="T129" i="20" s="1"/>
  <c r="AD113" i="20"/>
  <c r="T113" i="20" s="1"/>
  <c r="AD97" i="20"/>
  <c r="AD81" i="20"/>
  <c r="T81" i="20" s="1"/>
  <c r="AD65" i="20"/>
  <c r="T65" i="20" s="1"/>
  <c r="AD49" i="20"/>
  <c r="T49" i="20" s="1"/>
  <c r="AD33" i="20"/>
  <c r="AD17" i="20"/>
  <c r="T17" i="20" s="1"/>
  <c r="AC238" i="20"/>
  <c r="AC222" i="20"/>
  <c r="AC206" i="20"/>
  <c r="AC190" i="20"/>
  <c r="AC174" i="20"/>
  <c r="AC158" i="20"/>
  <c r="AC142" i="20"/>
  <c r="AC126" i="20"/>
  <c r="AC110" i="20"/>
  <c r="AC94" i="20"/>
  <c r="AC78" i="20"/>
  <c r="AC62" i="20"/>
  <c r="AC46" i="20"/>
  <c r="AC30" i="20"/>
  <c r="AC14" i="20"/>
  <c r="AD237" i="20"/>
  <c r="AD221" i="20"/>
  <c r="T221" i="20" s="1"/>
  <c r="AD205" i="20"/>
  <c r="T205" i="20" s="1"/>
  <c r="AD189" i="20"/>
  <c r="T189" i="20" s="1"/>
  <c r="AD173" i="20"/>
  <c r="AD157" i="20"/>
  <c r="T157" i="20" s="1"/>
  <c r="AD141" i="20"/>
  <c r="T141" i="20" s="1"/>
  <c r="AD125" i="20"/>
  <c r="T125" i="20" s="1"/>
  <c r="AD109" i="20"/>
  <c r="AD93" i="20"/>
  <c r="T93" i="20" s="1"/>
  <c r="AD77" i="20"/>
  <c r="T77" i="20" s="1"/>
  <c r="AD61" i="20"/>
  <c r="T61" i="20" s="1"/>
  <c r="AD45" i="20"/>
  <c r="AD29" i="20"/>
  <c r="T29" i="20" s="1"/>
  <c r="AD13" i="20"/>
  <c r="T13" i="20" s="1"/>
  <c r="AC234" i="20"/>
  <c r="AC218" i="20"/>
  <c r="AC202" i="20"/>
  <c r="AC186" i="20"/>
  <c r="AC170" i="20"/>
  <c r="AC154" i="20"/>
  <c r="AC138" i="20"/>
  <c r="AC122" i="20"/>
  <c r="AC106" i="20"/>
  <c r="AC90" i="20"/>
  <c r="AC74" i="20"/>
  <c r="AC58" i="20"/>
  <c r="AC42" i="20"/>
  <c r="AC26" i="20"/>
  <c r="AC10" i="20"/>
  <c r="AD233" i="20"/>
  <c r="AD217" i="20"/>
  <c r="T217" i="20" s="1"/>
  <c r="AD201" i="20"/>
  <c r="AD185" i="20"/>
  <c r="AD169" i="20"/>
  <c r="T169" i="20" s="1"/>
  <c r="AD153" i="20"/>
  <c r="T153" i="20" s="1"/>
  <c r="AD137" i="20"/>
  <c r="AD121" i="20"/>
  <c r="AD105" i="20"/>
  <c r="T105" i="20" s="1"/>
  <c r="AD89" i="20"/>
  <c r="T89" i="20" s="1"/>
  <c r="AD73" i="20"/>
  <c r="T73" i="20" s="1"/>
  <c r="AD57" i="20"/>
  <c r="T57" i="20" s="1"/>
  <c r="AD41" i="20"/>
  <c r="T41" i="20" s="1"/>
  <c r="AD25" i="20"/>
  <c r="T25" i="20" s="1"/>
  <c r="AD9" i="20"/>
  <c r="AC230" i="20"/>
  <c r="AC214" i="20"/>
  <c r="AC198" i="20"/>
  <c r="AC182" i="20"/>
  <c r="AC166" i="20"/>
  <c r="AC150" i="20"/>
  <c r="AC134" i="20"/>
  <c r="AC118" i="20"/>
  <c r="AC102" i="20"/>
  <c r="AC86" i="20"/>
  <c r="AC70" i="20"/>
  <c r="AC54" i="20"/>
  <c r="AC38" i="20"/>
  <c r="AC22" i="20"/>
  <c r="AC6" i="20"/>
  <c r="AD229" i="20"/>
  <c r="AD213" i="20"/>
  <c r="T213" i="20" s="1"/>
  <c r="AD197" i="20"/>
  <c r="T197" i="20" s="1"/>
  <c r="AD181" i="20"/>
  <c r="T181" i="20" s="1"/>
  <c r="AD165" i="20"/>
  <c r="T165" i="20" s="1"/>
  <c r="AD149" i="20"/>
  <c r="AD133" i="20"/>
  <c r="T133" i="20" s="1"/>
  <c r="AD117" i="20"/>
  <c r="T117" i="20" s="1"/>
  <c r="AD101" i="20"/>
  <c r="T101" i="20" s="1"/>
  <c r="AD85" i="20"/>
  <c r="AD69" i="20"/>
  <c r="T69" i="20" s="1"/>
  <c r="AD53" i="20"/>
  <c r="T53" i="20" s="1"/>
  <c r="AD37" i="20"/>
  <c r="T37" i="20" s="1"/>
  <c r="AD21" i="20"/>
  <c r="AC5" i="20"/>
  <c r="AD5" i="20"/>
  <c r="AC240" i="20"/>
  <c r="AD240" i="20"/>
  <c r="AC236" i="20"/>
  <c r="AD236" i="20"/>
  <c r="AC232" i="20"/>
  <c r="AD232" i="20"/>
  <c r="AC228" i="20"/>
  <c r="AD228" i="20"/>
  <c r="AC224" i="20"/>
  <c r="AD224" i="20"/>
  <c r="AC220" i="20"/>
  <c r="AD220" i="20"/>
  <c r="AC216" i="20"/>
  <c r="AD216" i="20"/>
  <c r="AC212" i="20"/>
  <c r="AD212" i="20"/>
  <c r="AC208" i="20"/>
  <c r="AD208" i="20"/>
  <c r="AC204" i="20"/>
  <c r="AD204" i="20"/>
  <c r="AC200" i="20"/>
  <c r="AD200" i="20"/>
  <c r="AC196" i="20"/>
  <c r="AD196" i="20"/>
  <c r="AC192" i="20"/>
  <c r="AD192" i="20"/>
  <c r="AC188" i="20"/>
  <c r="AD188" i="20"/>
  <c r="AC184" i="20"/>
  <c r="AD184" i="20"/>
  <c r="AC180" i="20"/>
  <c r="AD180" i="20"/>
  <c r="AC176" i="20"/>
  <c r="AD176" i="20"/>
  <c r="AC172" i="20"/>
  <c r="AD172" i="20"/>
  <c r="AC168" i="20"/>
  <c r="AD168" i="20"/>
  <c r="AC164" i="20"/>
  <c r="AD164" i="20"/>
  <c r="AC160" i="20"/>
  <c r="AD160" i="20"/>
  <c r="AC156" i="20"/>
  <c r="AD156" i="20"/>
  <c r="AC152" i="20"/>
  <c r="AD152" i="20"/>
  <c r="AC148" i="20"/>
  <c r="AD148" i="20"/>
  <c r="AC144" i="20"/>
  <c r="AD144" i="20"/>
  <c r="AC140" i="20"/>
  <c r="AD140" i="20"/>
  <c r="AC136" i="20"/>
  <c r="AD136" i="20"/>
  <c r="AC132" i="20"/>
  <c r="AD132" i="20"/>
  <c r="AC128" i="20"/>
  <c r="AD128" i="20"/>
  <c r="AC124" i="20"/>
  <c r="AD124" i="20"/>
  <c r="AC120" i="20"/>
  <c r="AD120" i="20"/>
  <c r="AC116" i="20"/>
  <c r="AD116" i="20"/>
  <c r="AC112" i="20"/>
  <c r="AD112" i="20"/>
  <c r="AC108" i="20"/>
  <c r="AD108" i="20"/>
  <c r="AC104" i="20"/>
  <c r="AD104" i="20"/>
  <c r="AC100" i="20"/>
  <c r="AD100" i="20"/>
  <c r="AC96" i="20"/>
  <c r="AD96" i="20"/>
  <c r="AC92" i="20"/>
  <c r="AD92" i="20"/>
  <c r="AC88" i="20"/>
  <c r="AD88" i="20"/>
  <c r="AC84" i="20"/>
  <c r="AD84" i="20"/>
  <c r="AC80" i="20"/>
  <c r="AD80" i="20"/>
  <c r="AC76" i="20"/>
  <c r="AD76" i="20"/>
  <c r="AC72" i="20"/>
  <c r="AD72" i="20"/>
  <c r="AC68" i="20"/>
  <c r="AD68" i="20"/>
  <c r="AC64" i="20"/>
  <c r="AD64" i="20"/>
  <c r="AC60" i="20"/>
  <c r="AD60" i="20"/>
  <c r="AC56" i="20"/>
  <c r="AD56" i="20"/>
  <c r="AC52" i="20"/>
  <c r="AD52" i="20"/>
  <c r="AC48" i="20"/>
  <c r="AD48" i="20"/>
  <c r="AC44" i="20"/>
  <c r="AD44" i="20"/>
  <c r="AC40" i="20"/>
  <c r="AD40" i="20"/>
  <c r="AC36" i="20"/>
  <c r="AD36" i="20"/>
  <c r="AC32" i="20"/>
  <c r="AD32" i="20"/>
  <c r="AC28" i="20"/>
  <c r="AD28" i="20"/>
  <c r="AC24" i="20"/>
  <c r="AD24" i="20"/>
  <c r="AC20" i="20"/>
  <c r="AD20" i="20"/>
  <c r="AC16" i="20"/>
  <c r="AD16" i="20"/>
  <c r="AC12" i="20"/>
  <c r="AD12" i="20"/>
  <c r="AC8" i="20"/>
  <c r="AD8" i="20"/>
  <c r="AD243" i="20"/>
  <c r="T243" i="20" s="1"/>
  <c r="AD239" i="20"/>
  <c r="AD235" i="20"/>
  <c r="AD231" i="20"/>
  <c r="AD227" i="20"/>
  <c r="AD223" i="20"/>
  <c r="AD219" i="20"/>
  <c r="AD215" i="20"/>
  <c r="AD211" i="20"/>
  <c r="AD207" i="20"/>
  <c r="T207" i="20" s="1"/>
  <c r="AD203" i="20"/>
  <c r="AD199" i="20"/>
  <c r="T199" i="20" s="1"/>
  <c r="AD195" i="20"/>
  <c r="AD191" i="20"/>
  <c r="AD187" i="20"/>
  <c r="AD183" i="20"/>
  <c r="AD179" i="20"/>
  <c r="AD175" i="20"/>
  <c r="AD171" i="20"/>
  <c r="AD167" i="20"/>
  <c r="T167" i="20" s="1"/>
  <c r="AD163" i="20"/>
  <c r="AD159" i="20"/>
  <c r="T159" i="20" s="1"/>
  <c r="AD155" i="20"/>
  <c r="AD151" i="20"/>
  <c r="T151" i="20" s="1"/>
  <c r="AD147" i="20"/>
  <c r="AD143" i="20"/>
  <c r="T143" i="20" s="1"/>
  <c r="AD139" i="20"/>
  <c r="AD135" i="20"/>
  <c r="AD131" i="20"/>
  <c r="AD127" i="20"/>
  <c r="AD123" i="20"/>
  <c r="AD119" i="20"/>
  <c r="T119" i="20" s="1"/>
  <c r="AD115" i="20"/>
  <c r="AD111" i="20"/>
  <c r="AD107" i="20"/>
  <c r="AD103" i="20"/>
  <c r="T103" i="20" s="1"/>
  <c r="AD99" i="20"/>
  <c r="AD95" i="20"/>
  <c r="AD91" i="20"/>
  <c r="T91" i="20" s="1"/>
  <c r="AD87" i="20"/>
  <c r="T87" i="20" s="1"/>
  <c r="AD83" i="20"/>
  <c r="AD79" i="20"/>
  <c r="AD75" i="20"/>
  <c r="AD71" i="20"/>
  <c r="T71" i="20" s="1"/>
  <c r="AD67" i="20"/>
  <c r="AD63" i="20"/>
  <c r="T63" i="20" s="1"/>
  <c r="AD59" i="20"/>
  <c r="AD55" i="20"/>
  <c r="AD51" i="20"/>
  <c r="AD47" i="20"/>
  <c r="AD43" i="20"/>
  <c r="AD39" i="20"/>
  <c r="T39" i="20" s="1"/>
  <c r="AD35" i="20"/>
  <c r="AD31" i="20"/>
  <c r="T31" i="20" s="1"/>
  <c r="AD27" i="20"/>
  <c r="AD23" i="20"/>
  <c r="T23" i="20" s="1"/>
  <c r="AD19" i="20"/>
  <c r="T19" i="20" s="1"/>
  <c r="AD15" i="20"/>
  <c r="AD11" i="20"/>
  <c r="AD7" i="20"/>
  <c r="T187" i="20" l="1"/>
  <c r="T149" i="20"/>
  <c r="T33" i="20"/>
  <c r="T85" i="20"/>
  <c r="T201" i="20"/>
  <c r="T21" i="20"/>
  <c r="T211" i="20"/>
  <c r="T191" i="20"/>
  <c r="T161" i="20"/>
  <c r="T237" i="20"/>
  <c r="T109" i="20"/>
  <c r="T127" i="20"/>
  <c r="T215" i="20"/>
  <c r="T123" i="20"/>
  <c r="T80" i="20"/>
  <c r="T192" i="20"/>
  <c r="T190" i="20"/>
  <c r="T226" i="20"/>
  <c r="T229" i="20"/>
  <c r="T42" i="20"/>
  <c r="T20" i="20"/>
  <c r="T36" i="20"/>
  <c r="T52" i="20"/>
  <c r="T68" i="20"/>
  <c r="T84" i="20"/>
  <c r="T100" i="20"/>
  <c r="T116" i="20"/>
  <c r="T132" i="20"/>
  <c r="T148" i="20"/>
  <c r="T164" i="20"/>
  <c r="T180" i="20"/>
  <c r="T196" i="20"/>
  <c r="T212" i="20"/>
  <c r="T228" i="20"/>
  <c r="T5" i="20"/>
  <c r="T22" i="20"/>
  <c r="T150" i="20"/>
  <c r="T58" i="20"/>
  <c r="T186" i="20"/>
  <c r="T94" i="20"/>
  <c r="T222" i="20"/>
  <c r="T130" i="20"/>
  <c r="T51" i="20"/>
  <c r="T239" i="20"/>
  <c r="T131" i="20"/>
  <c r="T175" i="20"/>
  <c r="T35" i="20"/>
  <c r="T27" i="20"/>
  <c r="T32" i="20"/>
  <c r="T128" i="20"/>
  <c r="T224" i="20"/>
  <c r="T98" i="20"/>
  <c r="T6" i="20"/>
  <c r="T170" i="20"/>
  <c r="T45" i="20"/>
  <c r="T38" i="20"/>
  <c r="T166" i="20"/>
  <c r="T74" i="20"/>
  <c r="T202" i="20"/>
  <c r="T110" i="20"/>
  <c r="T238" i="20"/>
  <c r="T18" i="20"/>
  <c r="T146" i="20"/>
  <c r="T179" i="20"/>
  <c r="T7" i="20"/>
  <c r="T47" i="20"/>
  <c r="T111" i="20"/>
  <c r="T135" i="20"/>
  <c r="T155" i="20"/>
  <c r="T83" i="20"/>
  <c r="T147" i="20"/>
  <c r="T171" i="20"/>
  <c r="T48" i="20"/>
  <c r="T144" i="20"/>
  <c r="T240" i="20"/>
  <c r="T154" i="20"/>
  <c r="T9" i="20"/>
  <c r="T242" i="20"/>
  <c r="T8" i="20"/>
  <c r="T24" i="20"/>
  <c r="T40" i="20"/>
  <c r="T56" i="20"/>
  <c r="T72" i="20"/>
  <c r="T88" i="20"/>
  <c r="T104" i="20"/>
  <c r="T120" i="20"/>
  <c r="T136" i="20"/>
  <c r="T152" i="20"/>
  <c r="T168" i="20"/>
  <c r="T184" i="20"/>
  <c r="T200" i="20"/>
  <c r="T216" i="20"/>
  <c r="T232" i="20"/>
  <c r="T54" i="20"/>
  <c r="T182" i="20"/>
  <c r="T90" i="20"/>
  <c r="T218" i="20"/>
  <c r="T126" i="20"/>
  <c r="T34" i="20"/>
  <c r="T162" i="20"/>
  <c r="T43" i="20"/>
  <c r="T95" i="20"/>
  <c r="T223" i="20"/>
  <c r="T185" i="20"/>
  <c r="T235" i="20"/>
  <c r="T112" i="20"/>
  <c r="T208" i="20"/>
  <c r="T118" i="20"/>
  <c r="T107" i="20"/>
  <c r="T173" i="20"/>
  <c r="T70" i="20"/>
  <c r="T198" i="20"/>
  <c r="T106" i="20"/>
  <c r="T234" i="20"/>
  <c r="T14" i="20"/>
  <c r="T142" i="20"/>
  <c r="T50" i="20"/>
  <c r="T178" i="20"/>
  <c r="T75" i="20"/>
  <c r="T163" i="20"/>
  <c r="T55" i="20"/>
  <c r="T183" i="20"/>
  <c r="T59" i="20"/>
  <c r="T233" i="20"/>
  <c r="T11" i="20"/>
  <c r="T67" i="20"/>
  <c r="T64" i="20"/>
  <c r="T176" i="20"/>
  <c r="T62" i="20"/>
  <c r="T137" i="20"/>
  <c r="T206" i="20"/>
  <c r="T114" i="20"/>
  <c r="T12" i="20"/>
  <c r="T28" i="20"/>
  <c r="T44" i="20"/>
  <c r="T60" i="20"/>
  <c r="T76" i="20"/>
  <c r="T92" i="20"/>
  <c r="T108" i="20"/>
  <c r="T124" i="20"/>
  <c r="T140" i="20"/>
  <c r="T156" i="20"/>
  <c r="T172" i="20"/>
  <c r="T188" i="20"/>
  <c r="T204" i="20"/>
  <c r="T220" i="20"/>
  <c r="T236" i="20"/>
  <c r="T86" i="20"/>
  <c r="T214" i="20"/>
  <c r="T122" i="20"/>
  <c r="T30" i="20"/>
  <c r="T158" i="20"/>
  <c r="T66" i="20"/>
  <c r="T194" i="20"/>
  <c r="T227" i="20"/>
  <c r="T15" i="20"/>
  <c r="T79" i="20"/>
  <c r="T195" i="20"/>
  <c r="T139" i="20"/>
  <c r="T219" i="20"/>
  <c r="T203" i="20"/>
  <c r="T16" i="20"/>
  <c r="T96" i="20"/>
  <c r="T160" i="20"/>
  <c r="T26" i="20"/>
  <c r="T134" i="20"/>
  <c r="T78" i="20"/>
  <c r="T97" i="20"/>
  <c r="T102" i="20"/>
  <c r="T230" i="20"/>
  <c r="T10" i="20"/>
  <c r="T138" i="20"/>
  <c r="T46" i="20"/>
  <c r="T174" i="20"/>
  <c r="T82" i="20"/>
  <c r="T210" i="20"/>
  <c r="AU35" i="20"/>
  <c r="AU36" i="20"/>
  <c r="AP35" i="20"/>
  <c r="AP36" i="20"/>
  <c r="AK35" i="20"/>
  <c r="AK36" i="20"/>
  <c r="AF35" i="20"/>
  <c r="AF36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P36" i="20"/>
  <c r="P35" i="20"/>
  <c r="N292" i="88"/>
  <c r="M292" i="88"/>
  <c r="L292" i="88"/>
  <c r="K292" i="88"/>
  <c r="J292" i="88"/>
  <c r="I292" i="88"/>
  <c r="H292" i="88"/>
  <c r="G292" i="88"/>
  <c r="F292" i="88"/>
  <c r="E292" i="88"/>
  <c r="D292" i="88"/>
  <c r="C292" i="88"/>
  <c r="N291" i="88"/>
  <c r="M291" i="88"/>
  <c r="L291" i="88"/>
  <c r="K291" i="88"/>
  <c r="J291" i="88"/>
  <c r="I291" i="88"/>
  <c r="H291" i="88"/>
  <c r="G291" i="88"/>
  <c r="F291" i="88"/>
  <c r="E291" i="88"/>
  <c r="D291" i="88"/>
  <c r="C291" i="88"/>
  <c r="N290" i="88"/>
  <c r="M290" i="88"/>
  <c r="L290" i="88"/>
  <c r="K290" i="88"/>
  <c r="J290" i="88"/>
  <c r="I290" i="88"/>
  <c r="H290" i="88"/>
  <c r="G290" i="88"/>
  <c r="F290" i="88"/>
  <c r="E290" i="88"/>
  <c r="D290" i="88"/>
  <c r="C290" i="88"/>
  <c r="N287" i="88"/>
  <c r="M287" i="88"/>
  <c r="L287" i="88"/>
  <c r="K287" i="88"/>
  <c r="J287" i="88"/>
  <c r="I287" i="88"/>
  <c r="H287" i="88"/>
  <c r="G287" i="88"/>
  <c r="F287" i="88"/>
  <c r="E287" i="88"/>
  <c r="D287" i="88"/>
  <c r="C287" i="88"/>
  <c r="N286" i="88"/>
  <c r="M286" i="88"/>
  <c r="L286" i="88"/>
  <c r="K286" i="88"/>
  <c r="J286" i="88"/>
  <c r="I286" i="88"/>
  <c r="H286" i="88"/>
  <c r="G286" i="88"/>
  <c r="F286" i="88"/>
  <c r="E286" i="88"/>
  <c r="D286" i="88"/>
  <c r="C286" i="88"/>
  <c r="N285" i="88"/>
  <c r="M285" i="88"/>
  <c r="L285" i="88"/>
  <c r="K285" i="88"/>
  <c r="J285" i="88"/>
  <c r="I285" i="88"/>
  <c r="H285" i="88"/>
  <c r="G285" i="88"/>
  <c r="F285" i="88"/>
  <c r="E285" i="88"/>
  <c r="D285" i="88"/>
  <c r="C285" i="88"/>
  <c r="P282" i="88"/>
  <c r="N282" i="88"/>
  <c r="M282" i="88"/>
  <c r="L282" i="88"/>
  <c r="K282" i="88"/>
  <c r="J282" i="88"/>
  <c r="I282" i="88"/>
  <c r="H282" i="88"/>
  <c r="G282" i="88"/>
  <c r="F282" i="88"/>
  <c r="E282" i="88"/>
  <c r="D282" i="88"/>
  <c r="C282" i="88"/>
  <c r="P281" i="88"/>
  <c r="N281" i="88"/>
  <c r="M281" i="88"/>
  <c r="L281" i="88"/>
  <c r="K281" i="88"/>
  <c r="J281" i="88"/>
  <c r="I281" i="88"/>
  <c r="H281" i="88"/>
  <c r="G281" i="88"/>
  <c r="F281" i="88"/>
  <c r="E281" i="88"/>
  <c r="D281" i="88"/>
  <c r="C281" i="88"/>
  <c r="P280" i="88"/>
  <c r="N280" i="88"/>
  <c r="M280" i="88"/>
  <c r="L280" i="88"/>
  <c r="K280" i="88"/>
  <c r="J280" i="88"/>
  <c r="I280" i="88"/>
  <c r="H280" i="88"/>
  <c r="G280" i="88"/>
  <c r="F280" i="88"/>
  <c r="E280" i="88"/>
  <c r="D280" i="88"/>
  <c r="C280" i="88"/>
  <c r="P277" i="88"/>
  <c r="N277" i="88"/>
  <c r="M277" i="88"/>
  <c r="L277" i="88"/>
  <c r="K277" i="88"/>
  <c r="J277" i="88"/>
  <c r="I277" i="88"/>
  <c r="H277" i="88"/>
  <c r="G277" i="88"/>
  <c r="F277" i="88"/>
  <c r="E277" i="88"/>
  <c r="D277" i="88"/>
  <c r="C277" i="88"/>
  <c r="P276" i="88"/>
  <c r="N276" i="88"/>
  <c r="M276" i="88"/>
  <c r="L276" i="88"/>
  <c r="K276" i="88"/>
  <c r="J276" i="88"/>
  <c r="I276" i="88"/>
  <c r="H276" i="88"/>
  <c r="G276" i="88"/>
  <c r="F276" i="88"/>
  <c r="E276" i="88"/>
  <c r="D276" i="88"/>
  <c r="C276" i="88"/>
  <c r="P275" i="88"/>
  <c r="N275" i="88"/>
  <c r="M275" i="88"/>
  <c r="L275" i="88"/>
  <c r="K275" i="88"/>
  <c r="J275" i="88"/>
  <c r="I275" i="88"/>
  <c r="H275" i="88"/>
  <c r="G275" i="88"/>
  <c r="F275" i="88"/>
  <c r="E275" i="88"/>
  <c r="D275" i="88"/>
  <c r="C275" i="88"/>
  <c r="P272" i="88"/>
  <c r="N272" i="88"/>
  <c r="M272" i="88"/>
  <c r="L272" i="88"/>
  <c r="K272" i="88"/>
  <c r="J272" i="88"/>
  <c r="I272" i="88"/>
  <c r="H272" i="88"/>
  <c r="G272" i="88"/>
  <c r="F272" i="88"/>
  <c r="E272" i="88"/>
  <c r="D272" i="88"/>
  <c r="C272" i="88"/>
  <c r="P271" i="88"/>
  <c r="N271" i="88"/>
  <c r="M271" i="88"/>
  <c r="L271" i="88"/>
  <c r="K271" i="88"/>
  <c r="J271" i="88"/>
  <c r="I271" i="88"/>
  <c r="H271" i="88"/>
  <c r="G271" i="88"/>
  <c r="F271" i="88"/>
  <c r="E271" i="88"/>
  <c r="D271" i="88"/>
  <c r="C271" i="88"/>
  <c r="P270" i="88"/>
  <c r="N270" i="88"/>
  <c r="M270" i="88"/>
  <c r="L270" i="88"/>
  <c r="K270" i="88"/>
  <c r="J270" i="88"/>
  <c r="I270" i="88"/>
  <c r="H270" i="88"/>
  <c r="G270" i="88"/>
  <c r="F270" i="88"/>
  <c r="E270" i="88"/>
  <c r="D270" i="88"/>
  <c r="C270" i="88"/>
  <c r="P267" i="88"/>
  <c r="N267" i="88"/>
  <c r="M267" i="88"/>
  <c r="L267" i="88"/>
  <c r="K267" i="88"/>
  <c r="J267" i="88"/>
  <c r="I267" i="88"/>
  <c r="H267" i="88"/>
  <c r="G267" i="88"/>
  <c r="F267" i="88"/>
  <c r="E267" i="88"/>
  <c r="D267" i="88"/>
  <c r="C267" i="88"/>
  <c r="P266" i="88"/>
  <c r="N266" i="88"/>
  <c r="M266" i="88"/>
  <c r="L266" i="88"/>
  <c r="K266" i="88"/>
  <c r="J266" i="88"/>
  <c r="I266" i="88"/>
  <c r="H266" i="88"/>
  <c r="G266" i="88"/>
  <c r="F266" i="88"/>
  <c r="E266" i="88"/>
  <c r="D266" i="88"/>
  <c r="C266" i="88"/>
  <c r="P265" i="88"/>
  <c r="N265" i="88"/>
  <c r="M265" i="88"/>
  <c r="L265" i="88"/>
  <c r="K265" i="88"/>
  <c r="J265" i="88"/>
  <c r="I265" i="88"/>
  <c r="H265" i="88"/>
  <c r="G265" i="88"/>
  <c r="F265" i="88"/>
  <c r="E265" i="88"/>
  <c r="D265" i="88"/>
  <c r="C265" i="88"/>
  <c r="P262" i="88"/>
  <c r="N262" i="88"/>
  <c r="M262" i="88"/>
  <c r="L262" i="88"/>
  <c r="K262" i="88"/>
  <c r="J262" i="88"/>
  <c r="I262" i="88"/>
  <c r="H262" i="88"/>
  <c r="G262" i="88"/>
  <c r="F262" i="88"/>
  <c r="E262" i="88"/>
  <c r="D262" i="88"/>
  <c r="C262" i="88"/>
  <c r="P261" i="88"/>
  <c r="N261" i="88"/>
  <c r="M261" i="88"/>
  <c r="L261" i="88"/>
  <c r="K261" i="88"/>
  <c r="J261" i="88"/>
  <c r="I261" i="88"/>
  <c r="H261" i="88"/>
  <c r="G261" i="88"/>
  <c r="F261" i="88"/>
  <c r="E261" i="88"/>
  <c r="D261" i="88"/>
  <c r="C261" i="88"/>
  <c r="P260" i="88"/>
  <c r="N260" i="88"/>
  <c r="M260" i="88"/>
  <c r="L260" i="88"/>
  <c r="K260" i="88"/>
  <c r="J260" i="88"/>
  <c r="I260" i="88"/>
  <c r="H260" i="88"/>
  <c r="G260" i="88"/>
  <c r="F260" i="88"/>
  <c r="E260" i="88"/>
  <c r="D260" i="88"/>
  <c r="C260" i="88"/>
  <c r="P257" i="88"/>
  <c r="N257" i="88"/>
  <c r="M257" i="88"/>
  <c r="L257" i="88"/>
  <c r="K257" i="88"/>
  <c r="J257" i="88"/>
  <c r="I257" i="88"/>
  <c r="H257" i="88"/>
  <c r="G257" i="88"/>
  <c r="F257" i="88"/>
  <c r="E257" i="88"/>
  <c r="D257" i="88"/>
  <c r="C257" i="88"/>
  <c r="P256" i="88"/>
  <c r="N256" i="88"/>
  <c r="M256" i="88"/>
  <c r="L256" i="88"/>
  <c r="K256" i="88"/>
  <c r="J256" i="88"/>
  <c r="I256" i="88"/>
  <c r="H256" i="88"/>
  <c r="G256" i="88"/>
  <c r="F256" i="88"/>
  <c r="E256" i="88"/>
  <c r="D256" i="88"/>
  <c r="C256" i="88"/>
  <c r="P255" i="88"/>
  <c r="N255" i="88"/>
  <c r="M255" i="88"/>
  <c r="L255" i="88"/>
  <c r="K255" i="88"/>
  <c r="J255" i="88"/>
  <c r="I255" i="88"/>
  <c r="H255" i="88"/>
  <c r="G255" i="88"/>
  <c r="F255" i="88"/>
  <c r="E255" i="88"/>
  <c r="D255" i="88"/>
  <c r="C255" i="88"/>
  <c r="N249" i="88"/>
  <c r="N251" i="88" s="1"/>
  <c r="M249" i="88"/>
  <c r="M251" i="88" s="1"/>
  <c r="L249" i="88"/>
  <c r="L251" i="88" s="1"/>
  <c r="K249" i="88"/>
  <c r="K251" i="88" s="1"/>
  <c r="J249" i="88"/>
  <c r="J251" i="88" s="1"/>
  <c r="I249" i="88"/>
  <c r="I251" i="88" s="1"/>
  <c r="H249" i="88"/>
  <c r="H251" i="88" s="1"/>
  <c r="G249" i="88"/>
  <c r="G251" i="88" s="1"/>
  <c r="F249" i="88"/>
  <c r="F251" i="88" s="1"/>
  <c r="E249" i="88"/>
  <c r="E251" i="88" s="1"/>
  <c r="D249" i="88"/>
  <c r="D251" i="88" s="1"/>
  <c r="C249" i="88"/>
  <c r="C251" i="88" s="1"/>
  <c r="N248" i="88"/>
  <c r="N250" i="88" s="1"/>
  <c r="M248" i="88"/>
  <c r="M250" i="88" s="1"/>
  <c r="L248" i="88"/>
  <c r="L250" i="88" s="1"/>
  <c r="K248" i="88"/>
  <c r="K250" i="88" s="1"/>
  <c r="J248" i="88"/>
  <c r="J250" i="88" s="1"/>
  <c r="I248" i="88"/>
  <c r="I250" i="88" s="1"/>
  <c r="H248" i="88"/>
  <c r="H250" i="88" s="1"/>
  <c r="G248" i="88"/>
  <c r="G250" i="88" s="1"/>
  <c r="F248" i="88"/>
  <c r="F250" i="88" s="1"/>
  <c r="E248" i="88"/>
  <c r="E250" i="88" s="1"/>
  <c r="D248" i="88"/>
  <c r="D250" i="88" s="1"/>
  <c r="C248" i="88"/>
  <c r="C250" i="88" s="1"/>
  <c r="T247" i="88"/>
  <c r="T248" i="88" s="1"/>
  <c r="N247" i="88"/>
  <c r="M247" i="88"/>
  <c r="L247" i="88"/>
  <c r="K247" i="88"/>
  <c r="J247" i="88"/>
  <c r="I247" i="88"/>
  <c r="H247" i="88"/>
  <c r="G247" i="88"/>
  <c r="F247" i="88"/>
  <c r="E247" i="88"/>
  <c r="D247" i="88"/>
  <c r="C247" i="88"/>
  <c r="AJ243" i="88"/>
  <c r="AF243" i="88"/>
  <c r="AB243" i="88"/>
  <c r="X243" i="88"/>
  <c r="AJ242" i="88"/>
  <c r="AF242" i="88"/>
  <c r="AB242" i="88"/>
  <c r="X242" i="88"/>
  <c r="P242" i="88"/>
  <c r="Q242" i="88" s="1"/>
  <c r="AJ241" i="88"/>
  <c r="AF241" i="88"/>
  <c r="AB241" i="88"/>
  <c r="X241" i="88"/>
  <c r="P241" i="88"/>
  <c r="Q241" i="88" s="1"/>
  <c r="AJ240" i="88"/>
  <c r="AF240" i="88"/>
  <c r="AB240" i="88"/>
  <c r="X240" i="88"/>
  <c r="P240" i="88"/>
  <c r="Q240" i="88" s="1"/>
  <c r="AJ239" i="88"/>
  <c r="AF239" i="88"/>
  <c r="AB239" i="88"/>
  <c r="X239" i="88"/>
  <c r="P239" i="88"/>
  <c r="Q239" i="88" s="1"/>
  <c r="AJ238" i="88"/>
  <c r="AF238" i="88"/>
  <c r="AB238" i="88"/>
  <c r="X238" i="88"/>
  <c r="R238" i="88"/>
  <c r="P238" i="88"/>
  <c r="Q238" i="88" s="1"/>
  <c r="AJ237" i="88"/>
  <c r="AF237" i="88"/>
  <c r="AB237" i="88"/>
  <c r="X237" i="88"/>
  <c r="R237" i="88"/>
  <c r="P237" i="88"/>
  <c r="Q237" i="88" s="1"/>
  <c r="AJ236" i="88"/>
  <c r="AF236" i="88"/>
  <c r="AB236" i="88"/>
  <c r="X236" i="88"/>
  <c r="P236" i="88"/>
  <c r="Q236" i="88" s="1"/>
  <c r="AJ235" i="88"/>
  <c r="AF235" i="88"/>
  <c r="AB235" i="88"/>
  <c r="X235" i="88"/>
  <c r="P235" i="88"/>
  <c r="Q235" i="88" s="1"/>
  <c r="AJ234" i="88"/>
  <c r="AF234" i="88"/>
  <c r="AB234" i="88"/>
  <c r="X234" i="88"/>
  <c r="P234" i="88"/>
  <c r="Q234" i="88" s="1"/>
  <c r="AJ233" i="88"/>
  <c r="AF233" i="88"/>
  <c r="AB233" i="88"/>
  <c r="X233" i="88"/>
  <c r="P233" i="88"/>
  <c r="Q233" i="88" s="1"/>
  <c r="AJ232" i="88"/>
  <c r="AF232" i="88"/>
  <c r="AB232" i="88"/>
  <c r="X232" i="88"/>
  <c r="P232" i="88"/>
  <c r="AJ231" i="88"/>
  <c r="AF231" i="88"/>
  <c r="AB231" i="88"/>
  <c r="X231" i="88"/>
  <c r="P231" i="88"/>
  <c r="Q231" i="88" s="1"/>
  <c r="AJ230" i="88"/>
  <c r="AF230" i="88"/>
  <c r="AB230" i="88"/>
  <c r="X230" i="88"/>
  <c r="P230" i="88"/>
  <c r="AJ229" i="88"/>
  <c r="AF229" i="88"/>
  <c r="AB229" i="88"/>
  <c r="X229" i="88"/>
  <c r="P229" i="88"/>
  <c r="Q229" i="88" s="1"/>
  <c r="AJ228" i="88"/>
  <c r="AF228" i="88"/>
  <c r="AB228" i="88"/>
  <c r="X228" i="88"/>
  <c r="P228" i="88"/>
  <c r="Q228" i="88" s="1"/>
  <c r="AJ227" i="88"/>
  <c r="AF227" i="88"/>
  <c r="AB227" i="88"/>
  <c r="X227" i="88"/>
  <c r="P227" i="88"/>
  <c r="Q227" i="88" s="1"/>
  <c r="AJ226" i="88"/>
  <c r="AF226" i="88"/>
  <c r="AB226" i="88"/>
  <c r="X226" i="88"/>
  <c r="P226" i="88"/>
  <c r="AJ225" i="88"/>
  <c r="AF225" i="88"/>
  <c r="AB225" i="88"/>
  <c r="X225" i="88"/>
  <c r="U225" i="88"/>
  <c r="P225" i="88"/>
  <c r="Q225" i="88" s="1"/>
  <c r="AJ224" i="88"/>
  <c r="AF224" i="88"/>
  <c r="AB224" i="88"/>
  <c r="X224" i="88"/>
  <c r="U224" i="88"/>
  <c r="P224" i="88"/>
  <c r="AJ223" i="88"/>
  <c r="AF223" i="88"/>
  <c r="AB223" i="88"/>
  <c r="X223" i="88"/>
  <c r="U223" i="88"/>
  <c r="P223" i="88"/>
  <c r="Q223" i="88" s="1"/>
  <c r="AJ222" i="88"/>
  <c r="AF222" i="88"/>
  <c r="AB222" i="88"/>
  <c r="X222" i="88"/>
  <c r="U222" i="88"/>
  <c r="P222" i="88"/>
  <c r="AJ221" i="88"/>
  <c r="AF221" i="88"/>
  <c r="AB221" i="88"/>
  <c r="X221" i="88"/>
  <c r="U221" i="88"/>
  <c r="P221" i="88"/>
  <c r="Q221" i="88" s="1"/>
  <c r="AJ220" i="88"/>
  <c r="AF220" i="88"/>
  <c r="AB220" i="88"/>
  <c r="X220" i="88"/>
  <c r="U220" i="88"/>
  <c r="P220" i="88"/>
  <c r="Q220" i="88" s="1"/>
  <c r="AJ219" i="88"/>
  <c r="AF219" i="88"/>
  <c r="AB219" i="88"/>
  <c r="X219" i="88"/>
  <c r="U219" i="88"/>
  <c r="P219" i="88"/>
  <c r="Q219" i="88" s="1"/>
  <c r="AJ218" i="88"/>
  <c r="AF218" i="88"/>
  <c r="AB218" i="88"/>
  <c r="X218" i="88"/>
  <c r="U218" i="88"/>
  <c r="P218" i="88"/>
  <c r="AJ217" i="88"/>
  <c r="AF217" i="88"/>
  <c r="AB217" i="88"/>
  <c r="X217" i="88"/>
  <c r="U217" i="88"/>
  <c r="P217" i="88"/>
  <c r="Q217" i="88" s="1"/>
  <c r="AJ216" i="88"/>
  <c r="AF216" i="88"/>
  <c r="AB216" i="88"/>
  <c r="X216" i="88"/>
  <c r="U216" i="88"/>
  <c r="P216" i="88"/>
  <c r="AJ215" i="88"/>
  <c r="AF215" i="88"/>
  <c r="AB215" i="88"/>
  <c r="X215" i="88"/>
  <c r="U215" i="88"/>
  <c r="P215" i="88"/>
  <c r="Q215" i="88" s="1"/>
  <c r="AJ214" i="88"/>
  <c r="AF214" i="88"/>
  <c r="AB214" i="88"/>
  <c r="X214" i="88"/>
  <c r="U214" i="88"/>
  <c r="P214" i="88"/>
  <c r="AJ213" i="88"/>
  <c r="AF213" i="88"/>
  <c r="AB213" i="88"/>
  <c r="X213" i="88"/>
  <c r="U213" i="88"/>
  <c r="P213" i="88"/>
  <c r="Q213" i="88" s="1"/>
  <c r="AJ212" i="88"/>
  <c r="AF212" i="88"/>
  <c r="AB212" i="88"/>
  <c r="X212" i="88"/>
  <c r="U212" i="88"/>
  <c r="P212" i="88"/>
  <c r="Q212" i="88" s="1"/>
  <c r="AJ211" i="88"/>
  <c r="AF211" i="88"/>
  <c r="AB211" i="88"/>
  <c r="X211" i="88"/>
  <c r="U211" i="88"/>
  <c r="P211" i="88"/>
  <c r="Q211" i="88" s="1"/>
  <c r="AJ210" i="88"/>
  <c r="AF210" i="88"/>
  <c r="AB210" i="88"/>
  <c r="X210" i="88"/>
  <c r="U210" i="88"/>
  <c r="P210" i="88"/>
  <c r="AJ209" i="88"/>
  <c r="AF209" i="88"/>
  <c r="AB209" i="88"/>
  <c r="X209" i="88"/>
  <c r="U209" i="88"/>
  <c r="P209" i="88"/>
  <c r="AJ208" i="88"/>
  <c r="AF208" i="88"/>
  <c r="AB208" i="88"/>
  <c r="X208" i="88"/>
  <c r="U208" i="88"/>
  <c r="P208" i="88"/>
  <c r="Q208" i="88" s="1"/>
  <c r="AJ207" i="88"/>
  <c r="AF207" i="88"/>
  <c r="AB207" i="88"/>
  <c r="X207" i="88"/>
  <c r="U207" i="88"/>
  <c r="P207" i="88"/>
  <c r="AJ206" i="88"/>
  <c r="AF206" i="88"/>
  <c r="AB206" i="88"/>
  <c r="X206" i="88"/>
  <c r="U206" i="88"/>
  <c r="P206" i="88"/>
  <c r="S195" i="88" s="1"/>
  <c r="AJ205" i="88"/>
  <c r="AF205" i="88"/>
  <c r="AB205" i="88"/>
  <c r="X205" i="88"/>
  <c r="U205" i="88"/>
  <c r="Q205" i="88"/>
  <c r="AJ204" i="88"/>
  <c r="AF204" i="88"/>
  <c r="AB204" i="88"/>
  <c r="X204" i="88"/>
  <c r="U204" i="88"/>
  <c r="Q204" i="88"/>
  <c r="AJ203" i="88"/>
  <c r="AF203" i="88"/>
  <c r="AB203" i="88"/>
  <c r="X203" i="88"/>
  <c r="U203" i="88"/>
  <c r="Q203" i="88"/>
  <c r="AJ202" i="88"/>
  <c r="AF202" i="88"/>
  <c r="AB202" i="88"/>
  <c r="X202" i="88"/>
  <c r="U202" i="88"/>
  <c r="Q202" i="88"/>
  <c r="AJ201" i="88"/>
  <c r="AF201" i="88"/>
  <c r="AB201" i="88"/>
  <c r="X201" i="88"/>
  <c r="U201" i="88"/>
  <c r="Q201" i="88"/>
  <c r="AJ200" i="88"/>
  <c r="AF200" i="88"/>
  <c r="AB200" i="88"/>
  <c r="X200" i="88"/>
  <c r="U200" i="88"/>
  <c r="Q200" i="88"/>
  <c r="AJ199" i="88"/>
  <c r="AF199" i="88"/>
  <c r="AB199" i="88"/>
  <c r="X199" i="88"/>
  <c r="U199" i="88"/>
  <c r="Q199" i="88"/>
  <c r="AJ198" i="88"/>
  <c r="AF198" i="88"/>
  <c r="AB198" i="88"/>
  <c r="X198" i="88"/>
  <c r="U198" i="88"/>
  <c r="Q198" i="88"/>
  <c r="AJ197" i="88"/>
  <c r="AF197" i="88"/>
  <c r="AB197" i="88"/>
  <c r="X197" i="88"/>
  <c r="U197" i="88"/>
  <c r="Q197" i="88"/>
  <c r="AJ196" i="88"/>
  <c r="AF196" i="88"/>
  <c r="AB196" i="88"/>
  <c r="X196" i="88"/>
  <c r="U196" i="88"/>
  <c r="Q196" i="88"/>
  <c r="AJ195" i="88"/>
  <c r="AF195" i="88"/>
  <c r="AB195" i="88"/>
  <c r="X195" i="88"/>
  <c r="U195" i="88"/>
  <c r="Q195" i="88"/>
  <c r="AJ194" i="88"/>
  <c r="AF194" i="88"/>
  <c r="AB194" i="88"/>
  <c r="X194" i="88"/>
  <c r="U194" i="88"/>
  <c r="S194" i="88"/>
  <c r="Q194" i="88"/>
  <c r="AJ193" i="88"/>
  <c r="AF193" i="88"/>
  <c r="AB193" i="88"/>
  <c r="X193" i="88"/>
  <c r="U193" i="88"/>
  <c r="S193" i="88"/>
  <c r="Q193" i="88"/>
  <c r="AJ192" i="88"/>
  <c r="AF192" i="88"/>
  <c r="AB192" i="88"/>
  <c r="X192" i="88"/>
  <c r="U192" i="88"/>
  <c r="S192" i="88"/>
  <c r="Q192" i="88"/>
  <c r="AJ191" i="88"/>
  <c r="AF191" i="88"/>
  <c r="AB191" i="88"/>
  <c r="X191" i="88"/>
  <c r="U191" i="88"/>
  <c r="S191" i="88"/>
  <c r="Q191" i="88"/>
  <c r="AJ190" i="88"/>
  <c r="AF190" i="88"/>
  <c r="AB190" i="88"/>
  <c r="X190" i="88"/>
  <c r="U190" i="88"/>
  <c r="S190" i="88"/>
  <c r="Q190" i="88"/>
  <c r="AJ189" i="88"/>
  <c r="AF189" i="88"/>
  <c r="AB189" i="88"/>
  <c r="X189" i="88"/>
  <c r="U189" i="88"/>
  <c r="S189" i="88"/>
  <c r="Q189" i="88"/>
  <c r="AJ188" i="88"/>
  <c r="AF188" i="88"/>
  <c r="AB188" i="88"/>
  <c r="X188" i="88"/>
  <c r="U188" i="88"/>
  <c r="S188" i="88"/>
  <c r="Q188" i="88"/>
  <c r="AJ187" i="88"/>
  <c r="AF187" i="88"/>
  <c r="AB187" i="88"/>
  <c r="X187" i="88"/>
  <c r="U187" i="88"/>
  <c r="S187" i="88"/>
  <c r="Q187" i="88"/>
  <c r="AJ186" i="88"/>
  <c r="AF186" i="88"/>
  <c r="AB186" i="88"/>
  <c r="X186" i="88"/>
  <c r="U186" i="88"/>
  <c r="S186" i="88"/>
  <c r="Q186" i="88"/>
  <c r="AJ185" i="88"/>
  <c r="AF185" i="88"/>
  <c r="AB185" i="88"/>
  <c r="X185" i="88"/>
  <c r="U185" i="88"/>
  <c r="S185" i="88"/>
  <c r="Q185" i="88"/>
  <c r="AJ184" i="88"/>
  <c r="AF184" i="88"/>
  <c r="AB184" i="88"/>
  <c r="X184" i="88"/>
  <c r="U184" i="88"/>
  <c r="S184" i="88"/>
  <c r="Q184" i="88"/>
  <c r="AJ183" i="88"/>
  <c r="AF183" i="88"/>
  <c r="AB183" i="88"/>
  <c r="X183" i="88"/>
  <c r="U183" i="88"/>
  <c r="S183" i="88"/>
  <c r="Q183" i="88"/>
  <c r="AJ182" i="88"/>
  <c r="AF182" i="88"/>
  <c r="AB182" i="88"/>
  <c r="X182" i="88"/>
  <c r="U182" i="88"/>
  <c r="S182" i="88"/>
  <c r="Q182" i="88"/>
  <c r="AJ181" i="88"/>
  <c r="AF181" i="88"/>
  <c r="AB181" i="88"/>
  <c r="X181" i="88"/>
  <c r="U181" i="88"/>
  <c r="S181" i="88"/>
  <c r="Q181" i="88"/>
  <c r="AJ180" i="88"/>
  <c r="AF180" i="88"/>
  <c r="AB180" i="88"/>
  <c r="X180" i="88"/>
  <c r="U180" i="88"/>
  <c r="S180" i="88"/>
  <c r="Q180" i="88"/>
  <c r="AJ179" i="88"/>
  <c r="AF179" i="88"/>
  <c r="AB179" i="88"/>
  <c r="X179" i="88"/>
  <c r="U179" i="88"/>
  <c r="S179" i="88"/>
  <c r="Q179" i="88"/>
  <c r="AJ178" i="88"/>
  <c r="AF178" i="88"/>
  <c r="AB178" i="88"/>
  <c r="X178" i="88"/>
  <c r="U178" i="88"/>
  <c r="S178" i="88"/>
  <c r="Q178" i="88"/>
  <c r="AJ177" i="88"/>
  <c r="AF177" i="88"/>
  <c r="AB177" i="88"/>
  <c r="X177" i="88"/>
  <c r="U177" i="88"/>
  <c r="S177" i="88"/>
  <c r="Q177" i="88"/>
  <c r="AJ176" i="88"/>
  <c r="AF176" i="88"/>
  <c r="AB176" i="88"/>
  <c r="X176" i="88"/>
  <c r="U176" i="88"/>
  <c r="S176" i="88"/>
  <c r="Q176" i="88"/>
  <c r="AJ175" i="88"/>
  <c r="AF175" i="88"/>
  <c r="AB175" i="88"/>
  <c r="X175" i="88"/>
  <c r="U175" i="88"/>
  <c r="S175" i="88"/>
  <c r="Q175" i="88"/>
  <c r="AJ174" i="88"/>
  <c r="AF174" i="88"/>
  <c r="AB174" i="88"/>
  <c r="X174" i="88"/>
  <c r="U174" i="88"/>
  <c r="S174" i="88"/>
  <c r="Q174" i="88"/>
  <c r="AJ173" i="88"/>
  <c r="AF173" i="88"/>
  <c r="AB173" i="88"/>
  <c r="X173" i="88"/>
  <c r="U173" i="88"/>
  <c r="S173" i="88"/>
  <c r="Q173" i="88"/>
  <c r="AJ172" i="88"/>
  <c r="AF172" i="88"/>
  <c r="AB172" i="88"/>
  <c r="X172" i="88"/>
  <c r="U172" i="88"/>
  <c r="S172" i="88"/>
  <c r="Q172" i="88"/>
  <c r="AJ171" i="88"/>
  <c r="AF171" i="88"/>
  <c r="AB171" i="88"/>
  <c r="X171" i="88"/>
  <c r="U171" i="88"/>
  <c r="S171" i="88"/>
  <c r="Q171" i="88"/>
  <c r="AJ170" i="88"/>
  <c r="AF170" i="88"/>
  <c r="AB170" i="88"/>
  <c r="X170" i="88"/>
  <c r="U170" i="88"/>
  <c r="S170" i="88"/>
  <c r="Q170" i="88"/>
  <c r="AJ169" i="88"/>
  <c r="AF169" i="88"/>
  <c r="AB169" i="88"/>
  <c r="X169" i="88"/>
  <c r="U169" i="88"/>
  <c r="S169" i="88"/>
  <c r="Q169" i="88"/>
  <c r="AJ168" i="88"/>
  <c r="AF168" i="88"/>
  <c r="AB168" i="88"/>
  <c r="X168" i="88"/>
  <c r="U168" i="88"/>
  <c r="S168" i="88"/>
  <c r="Q168" i="88"/>
  <c r="AJ167" i="88"/>
  <c r="AF167" i="88"/>
  <c r="AB167" i="88"/>
  <c r="X167" i="88"/>
  <c r="U167" i="88"/>
  <c r="S167" i="88"/>
  <c r="Q167" i="88"/>
  <c r="AJ166" i="88"/>
  <c r="AF166" i="88"/>
  <c r="AB166" i="88"/>
  <c r="X166" i="88"/>
  <c r="U166" i="88"/>
  <c r="S166" i="88"/>
  <c r="Q166" i="88"/>
  <c r="AJ165" i="88"/>
  <c r="AF165" i="88"/>
  <c r="AB165" i="88"/>
  <c r="X165" i="88"/>
  <c r="U165" i="88"/>
  <c r="S165" i="88"/>
  <c r="Q165" i="88"/>
  <c r="AJ164" i="88"/>
  <c r="AF164" i="88"/>
  <c r="AB164" i="88"/>
  <c r="X164" i="88"/>
  <c r="U164" i="88"/>
  <c r="S164" i="88"/>
  <c r="Q164" i="88"/>
  <c r="AJ163" i="88"/>
  <c r="AF163" i="88"/>
  <c r="AB163" i="88"/>
  <c r="X163" i="88"/>
  <c r="U163" i="88"/>
  <c r="S163" i="88"/>
  <c r="Q163" i="88"/>
  <c r="AJ162" i="88"/>
  <c r="AF162" i="88"/>
  <c r="AB162" i="88"/>
  <c r="X162" i="88"/>
  <c r="U162" i="88"/>
  <c r="S162" i="88"/>
  <c r="Q162" i="88"/>
  <c r="AJ161" i="88"/>
  <c r="AF161" i="88"/>
  <c r="AB161" i="88"/>
  <c r="X161" i="88"/>
  <c r="U161" i="88"/>
  <c r="S161" i="88"/>
  <c r="Q161" i="88"/>
  <c r="AJ160" i="88"/>
  <c r="AF160" i="88"/>
  <c r="AB160" i="88"/>
  <c r="X160" i="88"/>
  <c r="U160" i="88"/>
  <c r="S160" i="88"/>
  <c r="Q160" i="88"/>
  <c r="AJ159" i="88"/>
  <c r="AF159" i="88"/>
  <c r="AB159" i="88"/>
  <c r="X159" i="88"/>
  <c r="U159" i="88"/>
  <c r="S159" i="88"/>
  <c r="Q159" i="88"/>
  <c r="AJ158" i="88"/>
  <c r="AF158" i="88"/>
  <c r="AB158" i="88"/>
  <c r="X158" i="88"/>
  <c r="U158" i="88"/>
  <c r="S158" i="88"/>
  <c r="Q158" i="88"/>
  <c r="AJ157" i="88"/>
  <c r="AF157" i="88"/>
  <c r="AB157" i="88"/>
  <c r="X157" i="88"/>
  <c r="U157" i="88"/>
  <c r="S157" i="88"/>
  <c r="Q157" i="88"/>
  <c r="AJ156" i="88"/>
  <c r="AF156" i="88"/>
  <c r="AB156" i="88"/>
  <c r="X156" i="88"/>
  <c r="U156" i="88"/>
  <c r="S156" i="88"/>
  <c r="Q156" i="88"/>
  <c r="AJ155" i="88"/>
  <c r="AF155" i="88"/>
  <c r="AB155" i="88"/>
  <c r="X155" i="88"/>
  <c r="U155" i="88"/>
  <c r="S155" i="88"/>
  <c r="Q155" i="88"/>
  <c r="AJ154" i="88"/>
  <c r="AF154" i="88"/>
  <c r="AB154" i="88"/>
  <c r="X154" i="88"/>
  <c r="U154" i="88"/>
  <c r="S154" i="88"/>
  <c r="Q154" i="88"/>
  <c r="AJ153" i="88"/>
  <c r="AF153" i="88"/>
  <c r="AB153" i="88"/>
  <c r="X153" i="88"/>
  <c r="U153" i="88"/>
  <c r="S153" i="88"/>
  <c r="Q153" i="88"/>
  <c r="AJ152" i="88"/>
  <c r="AF152" i="88"/>
  <c r="AB152" i="88"/>
  <c r="X152" i="88"/>
  <c r="U152" i="88"/>
  <c r="S152" i="88"/>
  <c r="Q152" i="88"/>
  <c r="AJ151" i="88"/>
  <c r="AF151" i="88"/>
  <c r="AB151" i="88"/>
  <c r="X151" i="88"/>
  <c r="U151" i="88"/>
  <c r="S151" i="88"/>
  <c r="Q151" i="88"/>
  <c r="AJ150" i="88"/>
  <c r="AF150" i="88"/>
  <c r="AB150" i="88"/>
  <c r="X150" i="88"/>
  <c r="U150" i="88"/>
  <c r="S150" i="88"/>
  <c r="Q150" i="88"/>
  <c r="AJ149" i="88"/>
  <c r="AF149" i="88"/>
  <c r="AB149" i="88"/>
  <c r="X149" i="88"/>
  <c r="U149" i="88"/>
  <c r="S149" i="88"/>
  <c r="Q149" i="88"/>
  <c r="AJ148" i="88"/>
  <c r="AF148" i="88"/>
  <c r="AB148" i="88"/>
  <c r="X148" i="88"/>
  <c r="U148" i="88"/>
  <c r="S148" i="88"/>
  <c r="Q148" i="88"/>
  <c r="AJ147" i="88"/>
  <c r="AF147" i="88"/>
  <c r="AB147" i="88"/>
  <c r="X147" i="88"/>
  <c r="U147" i="88"/>
  <c r="S147" i="88"/>
  <c r="Q147" i="88"/>
  <c r="AJ146" i="88"/>
  <c r="AF146" i="88"/>
  <c r="AB146" i="88"/>
  <c r="X146" i="88"/>
  <c r="U146" i="88"/>
  <c r="S146" i="88"/>
  <c r="Q146" i="88"/>
  <c r="AJ145" i="88"/>
  <c r="AF145" i="88"/>
  <c r="AB145" i="88"/>
  <c r="X145" i="88"/>
  <c r="U145" i="88"/>
  <c r="S145" i="88"/>
  <c r="Q145" i="88"/>
  <c r="AJ144" i="88"/>
  <c r="AF144" i="88"/>
  <c r="AB144" i="88"/>
  <c r="X144" i="88"/>
  <c r="U144" i="88"/>
  <c r="S144" i="88"/>
  <c r="Q144" i="88"/>
  <c r="AJ143" i="88"/>
  <c r="AF143" i="88"/>
  <c r="AB143" i="88"/>
  <c r="X143" i="88"/>
  <c r="U143" i="88"/>
  <c r="S143" i="88"/>
  <c r="Q143" i="88"/>
  <c r="AJ142" i="88"/>
  <c r="AF142" i="88"/>
  <c r="AB142" i="88"/>
  <c r="X142" i="88"/>
  <c r="U142" i="88"/>
  <c r="S142" i="88"/>
  <c r="Q142" i="88"/>
  <c r="AJ141" i="88"/>
  <c r="AF141" i="88"/>
  <c r="AB141" i="88"/>
  <c r="X141" i="88"/>
  <c r="U141" i="88"/>
  <c r="S141" i="88"/>
  <c r="Q141" i="88"/>
  <c r="AJ140" i="88"/>
  <c r="AF140" i="88"/>
  <c r="AB140" i="88"/>
  <c r="X140" i="88"/>
  <c r="U140" i="88"/>
  <c r="S140" i="88"/>
  <c r="Q140" i="88"/>
  <c r="AJ139" i="88"/>
  <c r="AF139" i="88"/>
  <c r="AB139" i="88"/>
  <c r="X139" i="88"/>
  <c r="U139" i="88"/>
  <c r="S139" i="88"/>
  <c r="Q139" i="88"/>
  <c r="AJ138" i="88"/>
  <c r="AF138" i="88"/>
  <c r="AB138" i="88"/>
  <c r="X138" i="88"/>
  <c r="U138" i="88"/>
  <c r="S138" i="88"/>
  <c r="Q138" i="88"/>
  <c r="AJ137" i="88"/>
  <c r="AF137" i="88"/>
  <c r="AB137" i="88"/>
  <c r="X137" i="88"/>
  <c r="U137" i="88"/>
  <c r="S137" i="88"/>
  <c r="Q137" i="88"/>
  <c r="AJ136" i="88"/>
  <c r="AF136" i="88"/>
  <c r="AB136" i="88"/>
  <c r="X136" i="88"/>
  <c r="U136" i="88"/>
  <c r="S136" i="88"/>
  <c r="Q136" i="88"/>
  <c r="AJ135" i="88"/>
  <c r="AF135" i="88"/>
  <c r="AB135" i="88"/>
  <c r="X135" i="88"/>
  <c r="S135" i="88"/>
  <c r="Q135" i="88"/>
  <c r="AJ134" i="88"/>
  <c r="AF134" i="88"/>
  <c r="AB134" i="88"/>
  <c r="X134" i="88"/>
  <c r="S134" i="88"/>
  <c r="Q134" i="88"/>
  <c r="AJ133" i="88"/>
  <c r="AF133" i="88"/>
  <c r="AB133" i="88"/>
  <c r="X133" i="88"/>
  <c r="S133" i="88"/>
  <c r="Q133" i="88"/>
  <c r="AJ132" i="88"/>
  <c r="AF132" i="88"/>
  <c r="AB132" i="88"/>
  <c r="X132" i="88"/>
  <c r="S132" i="88"/>
  <c r="Q132" i="88"/>
  <c r="AJ131" i="88"/>
  <c r="AF131" i="88"/>
  <c r="AB131" i="88"/>
  <c r="X131" i="88"/>
  <c r="S131" i="88"/>
  <c r="Q131" i="88"/>
  <c r="AJ130" i="88"/>
  <c r="AF130" i="88"/>
  <c r="AB130" i="88"/>
  <c r="X130" i="88"/>
  <c r="S130" i="88"/>
  <c r="Q130" i="88"/>
  <c r="AJ129" i="88"/>
  <c r="AF129" i="88"/>
  <c r="AB129" i="88"/>
  <c r="X129" i="88"/>
  <c r="S129" i="88"/>
  <c r="Q129" i="88"/>
  <c r="AJ128" i="88"/>
  <c r="AF128" i="88"/>
  <c r="AB128" i="88"/>
  <c r="X128" i="88"/>
  <c r="S128" i="88"/>
  <c r="Q128" i="88"/>
  <c r="AJ127" i="88"/>
  <c r="AF127" i="88"/>
  <c r="AB127" i="88"/>
  <c r="X127" i="88"/>
  <c r="S127" i="88"/>
  <c r="Q127" i="88"/>
  <c r="AJ126" i="88"/>
  <c r="AF126" i="88"/>
  <c r="AB126" i="88"/>
  <c r="X126" i="88"/>
  <c r="S126" i="88"/>
  <c r="Q126" i="88"/>
  <c r="AJ125" i="88"/>
  <c r="AF125" i="88"/>
  <c r="AB125" i="88"/>
  <c r="X125" i="88"/>
  <c r="S125" i="88"/>
  <c r="Q125" i="88"/>
  <c r="AJ124" i="88"/>
  <c r="AF124" i="88"/>
  <c r="AB124" i="88"/>
  <c r="X124" i="88"/>
  <c r="S124" i="88"/>
  <c r="R124" i="88"/>
  <c r="U135" i="88" s="1"/>
  <c r="Q124" i="88"/>
  <c r="AJ123" i="88"/>
  <c r="AF123" i="88"/>
  <c r="AB123" i="88"/>
  <c r="X123" i="88"/>
  <c r="S123" i="88"/>
  <c r="R123" i="88"/>
  <c r="Q123" i="88"/>
  <c r="AJ122" i="88"/>
  <c r="AF122" i="88"/>
  <c r="AB122" i="88"/>
  <c r="X122" i="88"/>
  <c r="S122" i="88"/>
  <c r="R122" i="88"/>
  <c r="Q122" i="88"/>
  <c r="AJ121" i="88"/>
  <c r="AF121" i="88"/>
  <c r="AB121" i="88"/>
  <c r="X121" i="88"/>
  <c r="S121" i="88"/>
  <c r="R121" i="88"/>
  <c r="Q121" i="88"/>
  <c r="AJ120" i="88"/>
  <c r="AF120" i="88"/>
  <c r="AB120" i="88"/>
  <c r="X120" i="88"/>
  <c r="S120" i="88"/>
  <c r="R120" i="88"/>
  <c r="Q120" i="88"/>
  <c r="AJ119" i="88"/>
  <c r="AF119" i="88"/>
  <c r="AB119" i="88"/>
  <c r="X119" i="88"/>
  <c r="S119" i="88"/>
  <c r="R119" i="88"/>
  <c r="Q119" i="88"/>
  <c r="AJ118" i="88"/>
  <c r="AF118" i="88"/>
  <c r="AB118" i="88"/>
  <c r="X118" i="88"/>
  <c r="S118" i="88"/>
  <c r="R118" i="88"/>
  <c r="Q118" i="88"/>
  <c r="AJ117" i="88"/>
  <c r="AF117" i="88"/>
  <c r="AB117" i="88"/>
  <c r="X117" i="88"/>
  <c r="S117" i="88"/>
  <c r="R117" i="88"/>
  <c r="Q117" i="88"/>
  <c r="AJ116" i="88"/>
  <c r="AF116" i="88"/>
  <c r="AB116" i="88"/>
  <c r="X116" i="88"/>
  <c r="S116" i="88"/>
  <c r="R116" i="88"/>
  <c r="Q116" i="88"/>
  <c r="AJ115" i="88"/>
  <c r="AF115" i="88"/>
  <c r="AB115" i="88"/>
  <c r="X115" i="88"/>
  <c r="S115" i="88"/>
  <c r="R115" i="88"/>
  <c r="Q115" i="88"/>
  <c r="AJ114" i="88"/>
  <c r="AF114" i="88"/>
  <c r="AB114" i="88"/>
  <c r="X114" i="88"/>
  <c r="S114" i="88"/>
  <c r="R114" i="88"/>
  <c r="Q114" i="88"/>
  <c r="AJ113" i="88"/>
  <c r="AF113" i="88"/>
  <c r="AB113" i="88"/>
  <c r="X113" i="88"/>
  <c r="S113" i="88"/>
  <c r="R113" i="88"/>
  <c r="Q113" i="88"/>
  <c r="AJ112" i="88"/>
  <c r="AF112" i="88"/>
  <c r="AB112" i="88"/>
  <c r="X112" i="88"/>
  <c r="S112" i="88"/>
  <c r="R112" i="88"/>
  <c r="Q112" i="88"/>
  <c r="AJ111" i="88"/>
  <c r="AF111" i="88"/>
  <c r="AB111" i="88"/>
  <c r="X111" i="88"/>
  <c r="S111" i="88"/>
  <c r="R111" i="88"/>
  <c r="Q111" i="88"/>
  <c r="AJ110" i="88"/>
  <c r="AF110" i="88"/>
  <c r="AB110" i="88"/>
  <c r="X110" i="88"/>
  <c r="S110" i="88"/>
  <c r="R110" i="88"/>
  <c r="Q110" i="88"/>
  <c r="AJ109" i="88"/>
  <c r="AF109" i="88"/>
  <c r="AB109" i="88"/>
  <c r="X109" i="88"/>
  <c r="S109" i="88"/>
  <c r="R109" i="88"/>
  <c r="Q109" i="88"/>
  <c r="AJ108" i="88"/>
  <c r="AF108" i="88"/>
  <c r="AB108" i="88"/>
  <c r="X108" i="88"/>
  <c r="S108" i="88"/>
  <c r="R108" i="88"/>
  <c r="Q108" i="88"/>
  <c r="AJ107" i="88"/>
  <c r="AF107" i="88"/>
  <c r="AB107" i="88"/>
  <c r="X107" i="88"/>
  <c r="S107" i="88"/>
  <c r="R107" i="88"/>
  <c r="Q107" i="88"/>
  <c r="AJ106" i="88"/>
  <c r="AF106" i="88"/>
  <c r="AB106" i="88"/>
  <c r="X106" i="88"/>
  <c r="S106" i="88"/>
  <c r="R106" i="88"/>
  <c r="Q106" i="88"/>
  <c r="AJ105" i="88"/>
  <c r="AF105" i="88"/>
  <c r="AB105" i="88"/>
  <c r="X105" i="88"/>
  <c r="S105" i="88"/>
  <c r="R105" i="88"/>
  <c r="Q105" i="88"/>
  <c r="AJ104" i="88"/>
  <c r="AF104" i="88"/>
  <c r="AB104" i="88"/>
  <c r="X104" i="88"/>
  <c r="S104" i="88"/>
  <c r="R104" i="88"/>
  <c r="Q104" i="88"/>
  <c r="AJ103" i="88"/>
  <c r="AF103" i="88"/>
  <c r="AB103" i="88"/>
  <c r="X103" i="88"/>
  <c r="S103" i="88"/>
  <c r="R103" i="88"/>
  <c r="Q103" i="88"/>
  <c r="AJ102" i="88"/>
  <c r="AF102" i="88"/>
  <c r="AB102" i="88"/>
  <c r="X102" i="88"/>
  <c r="S102" i="88"/>
  <c r="Q102" i="88"/>
  <c r="AJ101" i="88"/>
  <c r="AF101" i="88"/>
  <c r="AB101" i="88"/>
  <c r="X101" i="88"/>
  <c r="S101" i="88"/>
  <c r="Q101" i="88"/>
  <c r="AJ100" i="88"/>
  <c r="AF100" i="88"/>
  <c r="AB100" i="88"/>
  <c r="X100" i="88"/>
  <c r="S100" i="88"/>
  <c r="Q100" i="88"/>
  <c r="AJ99" i="88"/>
  <c r="AF99" i="88"/>
  <c r="AB99" i="88"/>
  <c r="X99" i="88"/>
  <c r="S99" i="88"/>
  <c r="Q99" i="88"/>
  <c r="AJ98" i="88"/>
  <c r="AF98" i="88"/>
  <c r="AB98" i="88"/>
  <c r="X98" i="88"/>
  <c r="S98" i="88"/>
  <c r="Q98" i="88"/>
  <c r="AJ97" i="88"/>
  <c r="AF97" i="88"/>
  <c r="AB97" i="88"/>
  <c r="X97" i="88"/>
  <c r="S97" i="88"/>
  <c r="Q97" i="88"/>
  <c r="AJ96" i="88"/>
  <c r="AF96" i="88"/>
  <c r="AB96" i="88"/>
  <c r="X96" i="88"/>
  <c r="S96" i="88"/>
  <c r="Q96" i="88"/>
  <c r="AJ95" i="88"/>
  <c r="AF95" i="88"/>
  <c r="AB95" i="88"/>
  <c r="X95" i="88"/>
  <c r="S95" i="88"/>
  <c r="Q95" i="88"/>
  <c r="AJ94" i="88"/>
  <c r="AF94" i="88"/>
  <c r="AB94" i="88"/>
  <c r="X94" i="88"/>
  <c r="S94" i="88"/>
  <c r="Q94" i="88"/>
  <c r="AJ93" i="88"/>
  <c r="AF93" i="88"/>
  <c r="AB93" i="88"/>
  <c r="X93" i="88"/>
  <c r="S93" i="88"/>
  <c r="Q93" i="88"/>
  <c r="AJ92" i="88"/>
  <c r="AF92" i="88"/>
  <c r="AB92" i="88"/>
  <c r="X92" i="88"/>
  <c r="S92" i="88"/>
  <c r="Q92" i="88"/>
  <c r="AJ91" i="88"/>
  <c r="AF91" i="88"/>
  <c r="AB91" i="88"/>
  <c r="X91" i="88"/>
  <c r="U91" i="88"/>
  <c r="S91" i="88"/>
  <c r="Q91" i="88"/>
  <c r="AJ90" i="88"/>
  <c r="AF90" i="88"/>
  <c r="AB90" i="88"/>
  <c r="X90" i="88"/>
  <c r="U90" i="88"/>
  <c r="S90" i="88"/>
  <c r="Q90" i="88"/>
  <c r="AJ89" i="88"/>
  <c r="AF89" i="88"/>
  <c r="AB89" i="88"/>
  <c r="X89" i="88"/>
  <c r="U89" i="88"/>
  <c r="S89" i="88"/>
  <c r="Q89" i="88"/>
  <c r="AJ88" i="88"/>
  <c r="AF88" i="88"/>
  <c r="AB88" i="88"/>
  <c r="X88" i="88"/>
  <c r="U88" i="88"/>
  <c r="S88" i="88"/>
  <c r="Q88" i="88"/>
  <c r="AJ87" i="88"/>
  <c r="AF87" i="88"/>
  <c r="AB87" i="88"/>
  <c r="X87" i="88"/>
  <c r="U87" i="88"/>
  <c r="S87" i="88"/>
  <c r="Q87" i="88"/>
  <c r="AJ86" i="88"/>
  <c r="AF86" i="88"/>
  <c r="AB86" i="88"/>
  <c r="X86" i="88"/>
  <c r="U86" i="88"/>
  <c r="S86" i="88"/>
  <c r="Q86" i="88"/>
  <c r="AJ85" i="88"/>
  <c r="AF85" i="88"/>
  <c r="AB85" i="88"/>
  <c r="X85" i="88"/>
  <c r="U85" i="88"/>
  <c r="S85" i="88"/>
  <c r="Q85" i="88"/>
  <c r="AJ84" i="88"/>
  <c r="AF84" i="88"/>
  <c r="AB84" i="88"/>
  <c r="X84" i="88"/>
  <c r="U84" i="88"/>
  <c r="S84" i="88"/>
  <c r="Q84" i="88"/>
  <c r="AJ83" i="88"/>
  <c r="AF83" i="88"/>
  <c r="AB83" i="88"/>
  <c r="X83" i="88"/>
  <c r="U83" i="88"/>
  <c r="S83" i="88"/>
  <c r="Q83" i="88"/>
  <c r="AJ82" i="88"/>
  <c r="AF82" i="88"/>
  <c r="AB82" i="88"/>
  <c r="X82" i="88"/>
  <c r="U82" i="88"/>
  <c r="S82" i="88"/>
  <c r="Q82" i="88"/>
  <c r="AJ81" i="88"/>
  <c r="AF81" i="88"/>
  <c r="AB81" i="88"/>
  <c r="X81" i="88"/>
  <c r="U81" i="88"/>
  <c r="S81" i="88"/>
  <c r="Q81" i="88"/>
  <c r="AJ80" i="88"/>
  <c r="AF80" i="88"/>
  <c r="AB80" i="88"/>
  <c r="X80" i="88"/>
  <c r="U80" i="88"/>
  <c r="S80" i="88"/>
  <c r="Q80" i="88"/>
  <c r="AJ79" i="88"/>
  <c r="AF79" i="88"/>
  <c r="AB79" i="88"/>
  <c r="X79" i="88"/>
  <c r="U79" i="88"/>
  <c r="S79" i="88"/>
  <c r="Q79" i="88"/>
  <c r="AJ78" i="88"/>
  <c r="AF78" i="88"/>
  <c r="AB78" i="88"/>
  <c r="X78" i="88"/>
  <c r="U78" i="88"/>
  <c r="S78" i="88"/>
  <c r="Q78" i="88"/>
  <c r="AJ77" i="88"/>
  <c r="AF77" i="88"/>
  <c r="AB77" i="88"/>
  <c r="X77" i="88"/>
  <c r="U77" i="88"/>
  <c r="S77" i="88"/>
  <c r="Q77" i="88"/>
  <c r="AJ76" i="88"/>
  <c r="AF76" i="88"/>
  <c r="AB76" i="88"/>
  <c r="X76" i="88"/>
  <c r="U76" i="88"/>
  <c r="S76" i="88"/>
  <c r="Q76" i="88"/>
  <c r="AJ75" i="88"/>
  <c r="AF75" i="88"/>
  <c r="AB75" i="88"/>
  <c r="X75" i="88"/>
  <c r="U75" i="88"/>
  <c r="S75" i="88"/>
  <c r="Q75" i="88"/>
  <c r="AJ74" i="88"/>
  <c r="AF74" i="88"/>
  <c r="AB74" i="88"/>
  <c r="X74" i="88"/>
  <c r="U74" i="88"/>
  <c r="S74" i="88"/>
  <c r="Q74" i="88"/>
  <c r="AJ73" i="88"/>
  <c r="AF73" i="88"/>
  <c r="AB73" i="88"/>
  <c r="X73" i="88"/>
  <c r="U73" i="88"/>
  <c r="S73" i="88"/>
  <c r="Q73" i="88"/>
  <c r="AJ72" i="88"/>
  <c r="AF72" i="88"/>
  <c r="AB72" i="88"/>
  <c r="X72" i="88"/>
  <c r="U72" i="88"/>
  <c r="S72" i="88"/>
  <c r="Q72" i="88"/>
  <c r="AJ71" i="88"/>
  <c r="AF71" i="88"/>
  <c r="AB71" i="88"/>
  <c r="X71" i="88"/>
  <c r="U71" i="88"/>
  <c r="S71" i="88"/>
  <c r="Q71" i="88"/>
  <c r="AJ70" i="88"/>
  <c r="AF70" i="88"/>
  <c r="AB70" i="88"/>
  <c r="X70" i="88"/>
  <c r="U70" i="88"/>
  <c r="S70" i="88"/>
  <c r="Q70" i="88"/>
  <c r="AJ69" i="88"/>
  <c r="AF69" i="88"/>
  <c r="AB69" i="88"/>
  <c r="X69" i="88"/>
  <c r="U69" i="88"/>
  <c r="S69" i="88"/>
  <c r="Q69" i="88"/>
  <c r="AJ68" i="88"/>
  <c r="AF68" i="88"/>
  <c r="AB68" i="88"/>
  <c r="X68" i="88"/>
  <c r="U68" i="88"/>
  <c r="S68" i="88"/>
  <c r="Q68" i="88"/>
  <c r="AJ67" i="88"/>
  <c r="AF67" i="88"/>
  <c r="AB67" i="88"/>
  <c r="X67" i="88"/>
  <c r="U67" i="88"/>
  <c r="S67" i="88"/>
  <c r="Q67" i="88"/>
  <c r="AJ66" i="88"/>
  <c r="AF66" i="88"/>
  <c r="AB66" i="88"/>
  <c r="X66" i="88"/>
  <c r="U66" i="88"/>
  <c r="S66" i="88"/>
  <c r="Q66" i="88"/>
  <c r="AJ65" i="88"/>
  <c r="AF65" i="88"/>
  <c r="AB65" i="88"/>
  <c r="X65" i="88"/>
  <c r="U65" i="88"/>
  <c r="S65" i="88"/>
  <c r="Q65" i="88"/>
  <c r="AJ64" i="88"/>
  <c r="AF64" i="88"/>
  <c r="AB64" i="88"/>
  <c r="X64" i="88"/>
  <c r="U64" i="88"/>
  <c r="S64" i="88"/>
  <c r="Q64" i="88"/>
  <c r="AJ63" i="88"/>
  <c r="AF63" i="88"/>
  <c r="AB63" i="88"/>
  <c r="X63" i="88"/>
  <c r="U63" i="88"/>
  <c r="S63" i="88"/>
  <c r="Q63" i="88"/>
  <c r="AJ62" i="88"/>
  <c r="AF62" i="88"/>
  <c r="AB62" i="88"/>
  <c r="X62" i="88"/>
  <c r="U62" i="88"/>
  <c r="S62" i="88"/>
  <c r="Q62" i="88"/>
  <c r="AJ61" i="88"/>
  <c r="AF61" i="88"/>
  <c r="AB61" i="88"/>
  <c r="X61" i="88"/>
  <c r="U61" i="88"/>
  <c r="S61" i="88"/>
  <c r="Q61" i="88"/>
  <c r="AJ60" i="88"/>
  <c r="AF60" i="88"/>
  <c r="AB60" i="88"/>
  <c r="X60" i="88"/>
  <c r="U60" i="88"/>
  <c r="S60" i="88"/>
  <c r="Q60" i="88"/>
  <c r="AJ59" i="88"/>
  <c r="AF59" i="88"/>
  <c r="AB59" i="88"/>
  <c r="X59" i="88"/>
  <c r="U59" i="88"/>
  <c r="S59" i="88"/>
  <c r="Q59" i="88"/>
  <c r="AJ58" i="88"/>
  <c r="AF58" i="88"/>
  <c r="AB58" i="88"/>
  <c r="X58" i="88"/>
  <c r="U58" i="88"/>
  <c r="S58" i="88"/>
  <c r="Q58" i="88"/>
  <c r="AJ57" i="88"/>
  <c r="AF57" i="88"/>
  <c r="AB57" i="88"/>
  <c r="X57" i="88"/>
  <c r="U57" i="88"/>
  <c r="S57" i="88"/>
  <c r="Q57" i="88"/>
  <c r="AJ56" i="88"/>
  <c r="AF56" i="88"/>
  <c r="AB56" i="88"/>
  <c r="X56" i="88"/>
  <c r="U56" i="88"/>
  <c r="S56" i="88"/>
  <c r="Q56" i="88"/>
  <c r="AJ55" i="88"/>
  <c r="AF55" i="88"/>
  <c r="AB55" i="88"/>
  <c r="X55" i="88"/>
  <c r="U55" i="88"/>
  <c r="S55" i="88"/>
  <c r="Q55" i="88"/>
  <c r="AJ54" i="88"/>
  <c r="AF54" i="88"/>
  <c r="AB54" i="88"/>
  <c r="X54" i="88"/>
  <c r="U54" i="88"/>
  <c r="S54" i="88"/>
  <c r="Q54" i="88"/>
  <c r="AJ53" i="88"/>
  <c r="AF53" i="88"/>
  <c r="AB53" i="88"/>
  <c r="X53" i="88"/>
  <c r="U53" i="88"/>
  <c r="S53" i="88"/>
  <c r="Q53" i="88"/>
  <c r="AJ52" i="88"/>
  <c r="AF52" i="88"/>
  <c r="AB52" i="88"/>
  <c r="X52" i="88"/>
  <c r="U52" i="88"/>
  <c r="S52" i="88"/>
  <c r="Q52" i="88"/>
  <c r="AJ51" i="88"/>
  <c r="AF51" i="88"/>
  <c r="AB51" i="88"/>
  <c r="X51" i="88"/>
  <c r="U51" i="88"/>
  <c r="S51" i="88"/>
  <c r="Q51" i="88"/>
  <c r="AJ50" i="88"/>
  <c r="AF50" i="88"/>
  <c r="AB50" i="88"/>
  <c r="X50" i="88"/>
  <c r="U50" i="88"/>
  <c r="S50" i="88"/>
  <c r="Q50" i="88"/>
  <c r="AJ49" i="88"/>
  <c r="AF49" i="88"/>
  <c r="AB49" i="88"/>
  <c r="X49" i="88"/>
  <c r="U49" i="88"/>
  <c r="S49" i="88"/>
  <c r="Q49" i="88"/>
  <c r="AJ48" i="88"/>
  <c r="AF48" i="88"/>
  <c r="AB48" i="88"/>
  <c r="X48" i="88"/>
  <c r="U48" i="88"/>
  <c r="S48" i="88"/>
  <c r="Q48" i="88"/>
  <c r="AJ47" i="88"/>
  <c r="AF47" i="88"/>
  <c r="AB47" i="88"/>
  <c r="X47" i="88"/>
  <c r="U47" i="88"/>
  <c r="S47" i="88"/>
  <c r="Q47" i="88"/>
  <c r="AJ46" i="88"/>
  <c r="AF46" i="88"/>
  <c r="AB46" i="88"/>
  <c r="X46" i="88"/>
  <c r="U46" i="88"/>
  <c r="S46" i="88"/>
  <c r="Q46" i="88"/>
  <c r="AJ45" i="88"/>
  <c r="AF45" i="88"/>
  <c r="AB45" i="88"/>
  <c r="X45" i="88"/>
  <c r="U45" i="88"/>
  <c r="S45" i="88"/>
  <c r="Q45" i="88"/>
  <c r="AJ44" i="88"/>
  <c r="AF44" i="88"/>
  <c r="AB44" i="88"/>
  <c r="X44" i="88"/>
  <c r="U44" i="88"/>
  <c r="S44" i="88"/>
  <c r="Q44" i="88"/>
  <c r="AJ43" i="88"/>
  <c r="AF43" i="88"/>
  <c r="AB43" i="88"/>
  <c r="X43" i="88"/>
  <c r="U43" i="88"/>
  <c r="S43" i="88"/>
  <c r="Q43" i="88"/>
  <c r="AJ42" i="88"/>
  <c r="AF42" i="88"/>
  <c r="AB42" i="88"/>
  <c r="X42" i="88"/>
  <c r="U42" i="88"/>
  <c r="S42" i="88"/>
  <c r="Q42" i="88"/>
  <c r="AJ41" i="88"/>
  <c r="AF41" i="88"/>
  <c r="AB41" i="88"/>
  <c r="X41" i="88"/>
  <c r="U41" i="88"/>
  <c r="S41" i="88"/>
  <c r="Q41" i="88"/>
  <c r="AJ40" i="88"/>
  <c r="AF40" i="88"/>
  <c r="AB40" i="88"/>
  <c r="X40" i="88"/>
  <c r="U40" i="88"/>
  <c r="S40" i="88"/>
  <c r="Q40" i="88"/>
  <c r="AJ39" i="88"/>
  <c r="AF39" i="88"/>
  <c r="AB39" i="88"/>
  <c r="X39" i="88"/>
  <c r="U39" i="88"/>
  <c r="S39" i="88"/>
  <c r="Q39" i="88"/>
  <c r="AJ38" i="88"/>
  <c r="AF38" i="88"/>
  <c r="AB38" i="88"/>
  <c r="X38" i="88"/>
  <c r="U38" i="88"/>
  <c r="S38" i="88"/>
  <c r="Q38" i="88"/>
  <c r="AJ37" i="88"/>
  <c r="AF37" i="88"/>
  <c r="AB37" i="88"/>
  <c r="X37" i="88"/>
  <c r="U37" i="88"/>
  <c r="S37" i="88"/>
  <c r="Q37" i="88"/>
  <c r="AJ34" i="88"/>
  <c r="AF34" i="88"/>
  <c r="AB34" i="88"/>
  <c r="X34" i="88"/>
  <c r="U34" i="88"/>
  <c r="S34" i="88"/>
  <c r="Q34" i="88"/>
  <c r="AJ33" i="88"/>
  <c r="AF33" i="88"/>
  <c r="AB33" i="88"/>
  <c r="X33" i="88"/>
  <c r="U33" i="88"/>
  <c r="S33" i="88"/>
  <c r="Q33" i="88"/>
  <c r="AJ32" i="88"/>
  <c r="AF32" i="88"/>
  <c r="AB32" i="88"/>
  <c r="X32" i="88"/>
  <c r="U32" i="88"/>
  <c r="S32" i="88"/>
  <c r="Q32" i="88"/>
  <c r="AJ31" i="88"/>
  <c r="AF31" i="88"/>
  <c r="AB31" i="88"/>
  <c r="X31" i="88"/>
  <c r="U31" i="88"/>
  <c r="S31" i="88"/>
  <c r="Q31" i="88"/>
  <c r="AJ30" i="88"/>
  <c r="AF30" i="88"/>
  <c r="AB30" i="88"/>
  <c r="X30" i="88"/>
  <c r="U30" i="88"/>
  <c r="S30" i="88"/>
  <c r="Q30" i="88"/>
  <c r="AJ29" i="88"/>
  <c r="AF29" i="88"/>
  <c r="AB29" i="88"/>
  <c r="X29" i="88"/>
  <c r="U29" i="88"/>
  <c r="S29" i="88"/>
  <c r="Q29" i="88"/>
  <c r="AJ28" i="88"/>
  <c r="AF28" i="88"/>
  <c r="AB28" i="88"/>
  <c r="X28" i="88"/>
  <c r="U28" i="88"/>
  <c r="S28" i="88"/>
  <c r="Q28" i="88"/>
  <c r="AJ27" i="88"/>
  <c r="AF27" i="88"/>
  <c r="AB27" i="88"/>
  <c r="X27" i="88"/>
  <c r="U27" i="88"/>
  <c r="S27" i="88"/>
  <c r="Q27" i="88"/>
  <c r="AJ26" i="88"/>
  <c r="AF26" i="88"/>
  <c r="AB26" i="88"/>
  <c r="X26" i="88"/>
  <c r="U26" i="88"/>
  <c r="S26" i="88"/>
  <c r="Q26" i="88"/>
  <c r="AJ25" i="88"/>
  <c r="AF25" i="88"/>
  <c r="AB25" i="88"/>
  <c r="X25" i="88"/>
  <c r="U25" i="88"/>
  <c r="S25" i="88"/>
  <c r="Q25" i="88"/>
  <c r="AJ24" i="88"/>
  <c r="AF24" i="88"/>
  <c r="AB24" i="88"/>
  <c r="X24" i="88"/>
  <c r="U24" i="88"/>
  <c r="S24" i="88"/>
  <c r="Q24" i="88"/>
  <c r="AJ23" i="88"/>
  <c r="AF23" i="88"/>
  <c r="AB23" i="88"/>
  <c r="X23" i="88"/>
  <c r="U23" i="88"/>
  <c r="S23" i="88"/>
  <c r="Q23" i="88"/>
  <c r="AJ22" i="88"/>
  <c r="AF22" i="88"/>
  <c r="AB22" i="88"/>
  <c r="X22" i="88"/>
  <c r="U22" i="88"/>
  <c r="S22" i="88"/>
  <c r="Q22" i="88"/>
  <c r="AJ21" i="88"/>
  <c r="AF21" i="88"/>
  <c r="AB21" i="88"/>
  <c r="X21" i="88"/>
  <c r="U21" i="88"/>
  <c r="S21" i="88"/>
  <c r="Q21" i="88"/>
  <c r="AJ20" i="88"/>
  <c r="AF20" i="88"/>
  <c r="AB20" i="88"/>
  <c r="X20" i="88"/>
  <c r="U20" i="88"/>
  <c r="S20" i="88"/>
  <c r="Q20" i="88"/>
  <c r="AJ19" i="88"/>
  <c r="AF19" i="88"/>
  <c r="AB19" i="88"/>
  <c r="X19" i="88"/>
  <c r="U19" i="88"/>
  <c r="S19" i="88"/>
  <c r="Q19" i="88"/>
  <c r="AJ18" i="88"/>
  <c r="AF18" i="88"/>
  <c r="AB18" i="88"/>
  <c r="X18" i="88"/>
  <c r="W18" i="88"/>
  <c r="U18" i="88"/>
  <c r="S18" i="88"/>
  <c r="Q18" i="88"/>
  <c r="AJ17" i="88"/>
  <c r="AF17" i="88"/>
  <c r="AB17" i="88"/>
  <c r="X17" i="88"/>
  <c r="U17" i="88"/>
  <c r="S17" i="88"/>
  <c r="Q17" i="88"/>
  <c r="AJ16" i="88"/>
  <c r="AF16" i="88"/>
  <c r="AB16" i="88"/>
  <c r="X16" i="88"/>
  <c r="U16" i="88"/>
  <c r="S16" i="88"/>
  <c r="Q16" i="88"/>
  <c r="AJ15" i="88"/>
  <c r="AF15" i="88"/>
  <c r="AB15" i="88"/>
  <c r="X15" i="88"/>
  <c r="U15" i="88"/>
  <c r="S15" i="88"/>
  <c r="Q15" i="88"/>
  <c r="AJ14" i="88"/>
  <c r="AF14" i="88"/>
  <c r="AB14" i="88"/>
  <c r="X14" i="88"/>
  <c r="U14" i="88"/>
  <c r="S14" i="88"/>
  <c r="Q14" i="88"/>
  <c r="AJ13" i="88"/>
  <c r="AF13" i="88"/>
  <c r="AB13" i="88"/>
  <c r="X13" i="88"/>
  <c r="U13" i="88"/>
  <c r="S13" i="88"/>
  <c r="Q13" i="88"/>
  <c r="AJ12" i="88"/>
  <c r="AF12" i="88"/>
  <c r="AB12" i="88"/>
  <c r="X12" i="88"/>
  <c r="U12" i="88"/>
  <c r="S12" i="88"/>
  <c r="Q12" i="88"/>
  <c r="AJ11" i="88"/>
  <c r="AF11" i="88"/>
  <c r="AB11" i="88"/>
  <c r="X11" i="88"/>
  <c r="U11" i="88"/>
  <c r="S11" i="88"/>
  <c r="Q11" i="88"/>
  <c r="AJ10" i="88"/>
  <c r="AF10" i="88"/>
  <c r="AB10" i="88"/>
  <c r="X10" i="88"/>
  <c r="U10" i="88"/>
  <c r="S10" i="88"/>
  <c r="Q10" i="88"/>
  <c r="AJ9" i="88"/>
  <c r="AF9" i="88"/>
  <c r="AB9" i="88"/>
  <c r="X9" i="88"/>
  <c r="U9" i="88"/>
  <c r="S9" i="88"/>
  <c r="Q9" i="88"/>
  <c r="AJ8" i="88"/>
  <c r="AF8" i="88"/>
  <c r="AB8" i="88"/>
  <c r="X8" i="88"/>
  <c r="U8" i="88"/>
  <c r="S8" i="88"/>
  <c r="Q8" i="88"/>
  <c r="AJ7" i="88"/>
  <c r="AF7" i="88"/>
  <c r="AB7" i="88"/>
  <c r="X7" i="88"/>
  <c r="U7" i="88"/>
  <c r="S7" i="88"/>
  <c r="Q7" i="88"/>
  <c r="AJ6" i="88"/>
  <c r="AF6" i="88"/>
  <c r="AB6" i="88"/>
  <c r="X6" i="88"/>
  <c r="U6" i="88"/>
  <c r="S6" i="88"/>
  <c r="Q6" i="88"/>
  <c r="AJ5" i="88"/>
  <c r="AF5" i="88"/>
  <c r="AB5" i="88"/>
  <c r="X5" i="88"/>
  <c r="U5" i="88"/>
  <c r="S5" i="88"/>
  <c r="Q5" i="88"/>
  <c r="AG230" i="88" l="1"/>
  <c r="P252" i="20"/>
  <c r="P254" i="20"/>
  <c r="P256" i="20" s="1"/>
  <c r="P253" i="20"/>
  <c r="P255" i="20" s="1"/>
  <c r="S196" i="88"/>
  <c r="U94" i="88"/>
  <c r="AC182" i="88"/>
  <c r="AC198" i="88"/>
  <c r="S200" i="88"/>
  <c r="Y41" i="88"/>
  <c r="T127" i="88"/>
  <c r="S197" i="88"/>
  <c r="U232" i="88"/>
  <c r="AC23" i="88"/>
  <c r="Y97" i="88"/>
  <c r="U117" i="88"/>
  <c r="AG117" i="88"/>
  <c r="U121" i="88"/>
  <c r="AC196" i="88"/>
  <c r="U103" i="88"/>
  <c r="AG216" i="88"/>
  <c r="AG217" i="88"/>
  <c r="AK243" i="88"/>
  <c r="Y159" i="88"/>
  <c r="T22" i="88"/>
  <c r="U116" i="88"/>
  <c r="AK138" i="88"/>
  <c r="S227" i="88"/>
  <c r="AC52" i="88"/>
  <c r="AG53" i="88"/>
  <c r="AK54" i="88"/>
  <c r="Y55" i="88"/>
  <c r="AG57" i="88"/>
  <c r="AK58" i="88"/>
  <c r="Y59" i="88"/>
  <c r="T60" i="88"/>
  <c r="AC60" i="88"/>
  <c r="AG61" i="88"/>
  <c r="AK62" i="88"/>
  <c r="Y63" i="88"/>
  <c r="T64" i="88"/>
  <c r="AC64" i="88"/>
  <c r="Y67" i="88"/>
  <c r="T68" i="88"/>
  <c r="AC68" i="88"/>
  <c r="AK70" i="88"/>
  <c r="Y71" i="88"/>
  <c r="T72" i="88"/>
  <c r="AC72" i="88"/>
  <c r="AG73" i="88"/>
  <c r="AK74" i="88"/>
  <c r="Y75" i="88"/>
  <c r="AG77" i="88"/>
  <c r="AK78" i="88"/>
  <c r="Y79" i="88"/>
  <c r="AC80" i="88"/>
  <c r="T84" i="88"/>
  <c r="AC84" i="88"/>
  <c r="AK90" i="88"/>
  <c r="T92" i="88"/>
  <c r="AC92" i="88"/>
  <c r="AG93" i="88"/>
  <c r="Y95" i="88"/>
  <c r="AK98" i="88"/>
  <c r="AK102" i="88"/>
  <c r="AK120" i="88"/>
  <c r="T125" i="88"/>
  <c r="T141" i="88"/>
  <c r="Y142" i="88"/>
  <c r="AC164" i="88"/>
  <c r="AC168" i="88"/>
  <c r="AK170" i="88"/>
  <c r="AC172" i="88"/>
  <c r="AC176" i="88"/>
  <c r="AC180" i="88"/>
  <c r="Y183" i="88"/>
  <c r="S198" i="88"/>
  <c r="AK222" i="88"/>
  <c r="AG236" i="88"/>
  <c r="U237" i="88"/>
  <c r="AG6" i="88"/>
  <c r="AC110" i="88"/>
  <c r="U128" i="88"/>
  <c r="Y214" i="88"/>
  <c r="T13" i="88"/>
  <c r="AC15" i="88"/>
  <c r="AG14" i="88"/>
  <c r="Y8" i="88"/>
  <c r="T33" i="88"/>
  <c r="T39" i="88"/>
  <c r="T43" i="88"/>
  <c r="T47" i="88"/>
  <c r="T51" i="88"/>
  <c r="Y101" i="88"/>
  <c r="AC107" i="88"/>
  <c r="AC113" i="88"/>
  <c r="U113" i="88"/>
  <c r="AK117" i="88"/>
  <c r="Y124" i="88"/>
  <c r="U134" i="88"/>
  <c r="AK126" i="88"/>
  <c r="AK136" i="88"/>
  <c r="AG152" i="88"/>
  <c r="AC167" i="88"/>
  <c r="S213" i="88"/>
  <c r="R31" i="20"/>
  <c r="R35" i="20"/>
  <c r="R36" i="20"/>
  <c r="U109" i="88"/>
  <c r="AG28" i="88"/>
  <c r="AK15" i="88"/>
  <c r="AC50" i="88"/>
  <c r="AG51" i="88"/>
  <c r="T55" i="88"/>
  <c r="T59" i="88"/>
  <c r="T63" i="88"/>
  <c r="T67" i="88"/>
  <c r="T71" i="88"/>
  <c r="T75" i="88"/>
  <c r="T79" i="88"/>
  <c r="AC95" i="88"/>
  <c r="AG100" i="88"/>
  <c r="AC103" i="88"/>
  <c r="AC109" i="88"/>
  <c r="U100" i="88"/>
  <c r="U107" i="88"/>
  <c r="AK118" i="88"/>
  <c r="AC121" i="88"/>
  <c r="U122" i="88"/>
  <c r="U123" i="88"/>
  <c r="AC112" i="88"/>
  <c r="U126" i="88"/>
  <c r="AC128" i="88"/>
  <c r="T129" i="88"/>
  <c r="AC129" i="88"/>
  <c r="U130" i="88"/>
  <c r="AC120" i="88"/>
  <c r="U132" i="88"/>
  <c r="U133" i="88"/>
  <c r="AG133" i="88"/>
  <c r="AK141" i="88"/>
  <c r="AC130" i="88"/>
  <c r="AK168" i="88"/>
  <c r="AC175" i="88"/>
  <c r="AC191" i="88"/>
  <c r="AK200" i="88"/>
  <c r="AK204" i="88"/>
  <c r="Y217" i="88"/>
  <c r="Y220" i="88"/>
  <c r="S225" i="88"/>
  <c r="Q224" i="88"/>
  <c r="S241" i="88"/>
  <c r="Y243" i="88"/>
  <c r="U234" i="88"/>
  <c r="AF277" i="88"/>
  <c r="R47" i="20"/>
  <c r="AG65" i="88"/>
  <c r="AG69" i="88"/>
  <c r="AK115" i="88"/>
  <c r="AC123" i="88"/>
  <c r="AC184" i="88"/>
  <c r="Y233" i="88"/>
  <c r="U242" i="88"/>
  <c r="U226" i="88"/>
  <c r="AK25" i="88"/>
  <c r="AK16" i="88"/>
  <c r="AK17" i="88"/>
  <c r="T19" i="88"/>
  <c r="AK29" i="88"/>
  <c r="AC31" i="88"/>
  <c r="AK39" i="88"/>
  <c r="Y40" i="88"/>
  <c r="AC41" i="88"/>
  <c r="AG42" i="88"/>
  <c r="AK43" i="88"/>
  <c r="Y44" i="88"/>
  <c r="AC45" i="88"/>
  <c r="AG46" i="88"/>
  <c r="AK47" i="88"/>
  <c r="AC49" i="88"/>
  <c r="AG50" i="88"/>
  <c r="AK51" i="88"/>
  <c r="Y52" i="88"/>
  <c r="Y53" i="88"/>
  <c r="T53" i="88"/>
  <c r="T57" i="88"/>
  <c r="Y61" i="88"/>
  <c r="T61" i="88"/>
  <c r="AG63" i="88"/>
  <c r="AK64" i="88"/>
  <c r="Y65" i="88"/>
  <c r="T69" i="88"/>
  <c r="AG71" i="88"/>
  <c r="AK72" i="88"/>
  <c r="Y73" i="88"/>
  <c r="T73" i="88"/>
  <c r="T77" i="88"/>
  <c r="AG79" i="88"/>
  <c r="Y81" i="88"/>
  <c r="T82" i="88"/>
  <c r="AC82" i="88"/>
  <c r="AK84" i="88"/>
  <c r="AG87" i="88"/>
  <c r="AK88" i="88"/>
  <c r="Y89" i="88"/>
  <c r="T90" i="88"/>
  <c r="AC90" i="88"/>
  <c r="AG91" i="88"/>
  <c r="Y93" i="88"/>
  <c r="T105" i="88"/>
  <c r="AC105" i="88"/>
  <c r="U96" i="88"/>
  <c r="U99" i="88"/>
  <c r="AK114" i="88"/>
  <c r="U105" i="88"/>
  <c r="AK116" i="88"/>
  <c r="U120" i="88"/>
  <c r="U125" i="88"/>
  <c r="U106" i="88"/>
  <c r="U129" i="88"/>
  <c r="T135" i="88"/>
  <c r="Y139" i="88"/>
  <c r="AG154" i="88"/>
  <c r="AC174" i="88"/>
  <c r="AC190" i="88"/>
  <c r="AK194" i="88"/>
  <c r="Y191" i="88"/>
  <c r="AC192" i="88"/>
  <c r="AK211" i="88"/>
  <c r="S202" i="88"/>
  <c r="AG213" i="88"/>
  <c r="S217" i="88"/>
  <c r="S220" i="88"/>
  <c r="AC223" i="88"/>
  <c r="Q214" i="88"/>
  <c r="AG226" i="88"/>
  <c r="Q230" i="88"/>
  <c r="R28" i="20"/>
  <c r="R32" i="20"/>
  <c r="R25" i="20"/>
  <c r="R29" i="20"/>
  <c r="R33" i="20"/>
  <c r="R26" i="20"/>
  <c r="R30" i="20"/>
  <c r="R34" i="20"/>
  <c r="R27" i="20"/>
  <c r="R43" i="20"/>
  <c r="U93" i="88"/>
  <c r="AC104" i="88"/>
  <c r="AK113" i="88"/>
  <c r="AC188" i="88"/>
  <c r="Y225" i="88"/>
  <c r="T12" i="88"/>
  <c r="T17" i="88"/>
  <c r="AG20" i="88"/>
  <c r="Y22" i="88"/>
  <c r="AG21" i="88"/>
  <c r="AK7" i="88"/>
  <c r="Y29" i="88"/>
  <c r="AC30" i="88"/>
  <c r="AK32" i="88"/>
  <c r="T34" i="88"/>
  <c r="AG37" i="88"/>
  <c r="Y39" i="88"/>
  <c r="T40" i="88"/>
  <c r="AC40" i="88"/>
  <c r="AG41" i="88"/>
  <c r="AK42" i="88"/>
  <c r="Y43" i="88"/>
  <c r="T44" i="88"/>
  <c r="AC44" i="88"/>
  <c r="AG45" i="88"/>
  <c r="AK46" i="88"/>
  <c r="Y47" i="88"/>
  <c r="AG49" i="88"/>
  <c r="AK50" i="88"/>
  <c r="Y51" i="88"/>
  <c r="T52" i="88"/>
  <c r="AC53" i="88"/>
  <c r="AG54" i="88"/>
  <c r="AK55" i="88"/>
  <c r="AC57" i="88"/>
  <c r="AG58" i="88"/>
  <c r="AK59" i="88"/>
  <c r="Y60" i="88"/>
  <c r="AC61" i="88"/>
  <c r="AG62" i="88"/>
  <c r="AK63" i="88"/>
  <c r="Y64" i="88"/>
  <c r="AC65" i="88"/>
  <c r="AK67" i="88"/>
  <c r="Y68" i="88"/>
  <c r="AC69" i="88"/>
  <c r="AG70" i="88"/>
  <c r="AK71" i="88"/>
  <c r="Y72" i="88"/>
  <c r="AC73" i="88"/>
  <c r="AG74" i="88"/>
  <c r="AK75" i="88"/>
  <c r="AC77" i="88"/>
  <c r="AG78" i="88"/>
  <c r="AK79" i="88"/>
  <c r="T81" i="88"/>
  <c r="AC81" i="88"/>
  <c r="AG82" i="88"/>
  <c r="AK83" i="88"/>
  <c r="Y84" i="88"/>
  <c r="AC85" i="88"/>
  <c r="AK87" i="88"/>
  <c r="AC89" i="88"/>
  <c r="AK91" i="88"/>
  <c r="T97" i="88"/>
  <c r="T101" i="88"/>
  <c r="U92" i="88"/>
  <c r="U95" i="88"/>
  <c r="AC111" i="88"/>
  <c r="Y116" i="88"/>
  <c r="U118" i="88"/>
  <c r="U98" i="88"/>
  <c r="U111" i="88"/>
  <c r="AK122" i="88"/>
  <c r="AK123" i="88"/>
  <c r="AK124" i="88"/>
  <c r="U115" i="88"/>
  <c r="AK127" i="88"/>
  <c r="U119" i="88"/>
  <c r="AK132" i="88"/>
  <c r="AC134" i="88"/>
  <c r="AC139" i="88"/>
  <c r="AK140" i="88"/>
  <c r="AK144" i="88"/>
  <c r="Y145" i="88"/>
  <c r="AC124" i="88"/>
  <c r="AG153" i="88"/>
  <c r="Y155" i="88"/>
  <c r="AC183" i="88"/>
  <c r="AK192" i="88"/>
  <c r="Q206" i="88"/>
  <c r="Y218" i="88"/>
  <c r="Q209" i="88"/>
  <c r="S228" i="88"/>
  <c r="AG228" i="88"/>
  <c r="Y237" i="88"/>
  <c r="U228" i="88"/>
  <c r="U230" i="88"/>
  <c r="S242" i="88"/>
  <c r="Q232" i="88"/>
  <c r="R39" i="20"/>
  <c r="S239" i="88"/>
  <c r="AK220" i="88"/>
  <c r="R24" i="20"/>
  <c r="R46" i="20"/>
  <c r="R42" i="20"/>
  <c r="R38" i="20"/>
  <c r="U235" i="88"/>
  <c r="R45" i="20"/>
  <c r="R41" i="20"/>
  <c r="R37" i="20"/>
  <c r="R44" i="20"/>
  <c r="R40" i="20"/>
  <c r="P301" i="88"/>
  <c r="AC21" i="88"/>
  <c r="AC5" i="88"/>
  <c r="AG18" i="88"/>
  <c r="AK19" i="88"/>
  <c r="Y20" i="88"/>
  <c r="AK11" i="88"/>
  <c r="Y16" i="88"/>
  <c r="Y7" i="88"/>
  <c r="Y6" i="88"/>
  <c r="Y27" i="88"/>
  <c r="Y28" i="88"/>
  <c r="AK18" i="88"/>
  <c r="AG13" i="88"/>
  <c r="AG33" i="88"/>
  <c r="AG12" i="88"/>
  <c r="AG11" i="88"/>
  <c r="Y18" i="88"/>
  <c r="AC19" i="88"/>
  <c r="AG24" i="88"/>
  <c r="AC8" i="88"/>
  <c r="AC7" i="88"/>
  <c r="AC25" i="88"/>
  <c r="AC6" i="88"/>
  <c r="T16" i="88"/>
  <c r="Y30" i="88"/>
  <c r="AG31" i="88"/>
  <c r="AK33" i="88"/>
  <c r="AC34" i="88"/>
  <c r="X292" i="88"/>
  <c r="X254" i="88"/>
  <c r="X249" i="88"/>
  <c r="X251" i="88" s="1"/>
  <c r="X248" i="88"/>
  <c r="X250" i="88" s="1"/>
  <c r="X247" i="88"/>
  <c r="Z10" i="88" s="1"/>
  <c r="Y15" i="88"/>
  <c r="AG17" i="88"/>
  <c r="T18" i="88"/>
  <c r="AC9" i="88"/>
  <c r="T21" i="88"/>
  <c r="AK21" i="88"/>
  <c r="AG22" i="88"/>
  <c r="Y12" i="88"/>
  <c r="AK23" i="88"/>
  <c r="Y5" i="88"/>
  <c r="Y24" i="88"/>
  <c r="AC17" i="88"/>
  <c r="T7" i="88"/>
  <c r="T27" i="88"/>
  <c r="T29" i="88"/>
  <c r="T9" i="88"/>
  <c r="AG9" i="88"/>
  <c r="AG8" i="88"/>
  <c r="AG7" i="88"/>
  <c r="AG29" i="88"/>
  <c r="Y19" i="88"/>
  <c r="AK10" i="88"/>
  <c r="AK30" i="88"/>
  <c r="AK9" i="88"/>
  <c r="AK8" i="88"/>
  <c r="Y11" i="88"/>
  <c r="Y31" i="88"/>
  <c r="Y10" i="88"/>
  <c r="Y9" i="88"/>
  <c r="AG32" i="88"/>
  <c r="AK22" i="88"/>
  <c r="AC24" i="88"/>
  <c r="AK294" i="88"/>
  <c r="AK256" i="88"/>
  <c r="T37" i="88"/>
  <c r="T14" i="88"/>
  <c r="T38" i="88"/>
  <c r="AG39" i="88"/>
  <c r="AG15" i="88"/>
  <c r="Z47" i="88"/>
  <c r="Y34" i="88"/>
  <c r="AB294" i="88"/>
  <c r="AB256" i="88"/>
  <c r="AC38" i="88"/>
  <c r="AC14" i="88"/>
  <c r="AC13" i="88"/>
  <c r="T6" i="88"/>
  <c r="T25" i="88"/>
  <c r="T5" i="88"/>
  <c r="AF255" i="88"/>
  <c r="AF293" i="88"/>
  <c r="AG5" i="88"/>
  <c r="AG26" i="88"/>
  <c r="AC20" i="88"/>
  <c r="T11" i="88"/>
  <c r="T10" i="88"/>
  <c r="T32" i="88"/>
  <c r="T31" i="88"/>
  <c r="Y23" i="88"/>
  <c r="Y14" i="88"/>
  <c r="Y13" i="88"/>
  <c r="Y37" i="88"/>
  <c r="AK6" i="88"/>
  <c r="AK5" i="88"/>
  <c r="AK26" i="88"/>
  <c r="AK27" i="88"/>
  <c r="AK13" i="88"/>
  <c r="AK12" i="88"/>
  <c r="AK34" i="88"/>
  <c r="AG16" i="88"/>
  <c r="T8" i="88"/>
  <c r="AG10" i="88"/>
  <c r="AC27" i="88"/>
  <c r="T30" i="88"/>
  <c r="AC12" i="88"/>
  <c r="AC11" i="88"/>
  <c r="AC32" i="88"/>
  <c r="AC28" i="88"/>
  <c r="AC10" i="88"/>
  <c r="Y33" i="88"/>
  <c r="T23" i="88"/>
  <c r="AC37" i="88"/>
  <c r="AG25" i="88"/>
  <c r="Z29" i="88"/>
  <c r="AK40" i="88"/>
  <c r="T41" i="88"/>
  <c r="T45" i="88"/>
  <c r="AJ258" i="88"/>
  <c r="AJ296" i="88"/>
  <c r="T49" i="88"/>
  <c r="AC54" i="88"/>
  <c r="AK297" i="88"/>
  <c r="AK259" i="88"/>
  <c r="AG55" i="88"/>
  <c r="AC58" i="88"/>
  <c r="AC62" i="88"/>
  <c r="AC66" i="88"/>
  <c r="AG67" i="88"/>
  <c r="AC70" i="88"/>
  <c r="AC74" i="88"/>
  <c r="AK261" i="88"/>
  <c r="AK299" i="88"/>
  <c r="T86" i="88"/>
  <c r="AG75" i="88"/>
  <c r="AC78" i="88"/>
  <c r="Y80" i="88"/>
  <c r="AK80" i="88"/>
  <c r="AG81" i="88"/>
  <c r="AK82" i="88"/>
  <c r="AC97" i="88"/>
  <c r="AG95" i="88"/>
  <c r="AK108" i="88"/>
  <c r="AG108" i="88"/>
  <c r="AG130" i="88"/>
  <c r="T111" i="88"/>
  <c r="AB363" i="88"/>
  <c r="AB362" i="88"/>
  <c r="AB304" i="88"/>
  <c r="AB321" i="88"/>
  <c r="AB266" i="88"/>
  <c r="AB320" i="88"/>
  <c r="AG137" i="88"/>
  <c r="AG135" i="88"/>
  <c r="AG134" i="88"/>
  <c r="T144" i="88"/>
  <c r="T143" i="88"/>
  <c r="AC138" i="88"/>
  <c r="AG151" i="88"/>
  <c r="AG201" i="88"/>
  <c r="AK293" i="88"/>
  <c r="AK255" i="88"/>
  <c r="AB255" i="88"/>
  <c r="AB293" i="88"/>
  <c r="Y17" i="88"/>
  <c r="T20" i="88"/>
  <c r="T24" i="88"/>
  <c r="X294" i="88"/>
  <c r="X256" i="88"/>
  <c r="T28" i="88"/>
  <c r="AC29" i="88"/>
  <c r="AG30" i="88"/>
  <c r="AK31" i="88"/>
  <c r="Y32" i="88"/>
  <c r="AC33" i="88"/>
  <c r="AG34" i="88"/>
  <c r="AF375" i="88"/>
  <c r="AF374" i="88"/>
  <c r="AF369" i="88"/>
  <c r="AF368" i="88"/>
  <c r="AF295" i="88"/>
  <c r="AF257" i="88"/>
  <c r="AK37" i="88"/>
  <c r="Y38" i="88"/>
  <c r="AC39" i="88"/>
  <c r="AG40" i="88"/>
  <c r="AK41" i="88"/>
  <c r="T42" i="88"/>
  <c r="Y42" i="88"/>
  <c r="AC43" i="88"/>
  <c r="AG44" i="88"/>
  <c r="AF258" i="88"/>
  <c r="AF296" i="88"/>
  <c r="AK45" i="88"/>
  <c r="T46" i="88"/>
  <c r="Y46" i="88"/>
  <c r="AC47" i="88"/>
  <c r="AG48" i="88"/>
  <c r="AK49" i="88"/>
  <c r="T50" i="88"/>
  <c r="Y50" i="88"/>
  <c r="AC51" i="88"/>
  <c r="AG52" i="88"/>
  <c r="AK53" i="88"/>
  <c r="T54" i="88"/>
  <c r="Y54" i="88"/>
  <c r="X297" i="88"/>
  <c r="X259" i="88"/>
  <c r="AC55" i="88"/>
  <c r="AG56" i="88"/>
  <c r="AK57" i="88"/>
  <c r="T58" i="88"/>
  <c r="Y58" i="88"/>
  <c r="AC59" i="88"/>
  <c r="AG60" i="88"/>
  <c r="AK61" i="88"/>
  <c r="T62" i="88"/>
  <c r="Y62" i="88"/>
  <c r="AC63" i="88"/>
  <c r="AG64" i="88"/>
  <c r="AF298" i="88"/>
  <c r="AF260" i="88"/>
  <c r="AK65" i="88"/>
  <c r="T66" i="88"/>
  <c r="Y66" i="88"/>
  <c r="AC67" i="88"/>
  <c r="AC79" i="88"/>
  <c r="AG68" i="88"/>
  <c r="AG80" i="88"/>
  <c r="AK69" i="88"/>
  <c r="T70" i="88"/>
  <c r="Y70" i="88"/>
  <c r="AK81" i="88"/>
  <c r="Y82" i="88"/>
  <c r="AC71" i="88"/>
  <c r="AC83" i="88"/>
  <c r="AG72" i="88"/>
  <c r="AG84" i="88"/>
  <c r="AK73" i="88"/>
  <c r="T74" i="88"/>
  <c r="Y74" i="88"/>
  <c r="AK85" i="88"/>
  <c r="X261" i="88"/>
  <c r="X299" i="88"/>
  <c r="Y86" i="88"/>
  <c r="AC75" i="88"/>
  <c r="T87" i="88"/>
  <c r="AC87" i="88"/>
  <c r="AG76" i="88"/>
  <c r="AG88" i="88"/>
  <c r="AK77" i="88"/>
  <c r="T78" i="88"/>
  <c r="Y78" i="88"/>
  <c r="AK89" i="88"/>
  <c r="Y90" i="88"/>
  <c r="T80" i="88"/>
  <c r="Z82" i="88"/>
  <c r="AG83" i="88"/>
  <c r="T95" i="88"/>
  <c r="AK95" i="88"/>
  <c r="T85" i="88"/>
  <c r="AC86" i="88"/>
  <c r="AK97" i="88"/>
  <c r="T88" i="88"/>
  <c r="AK99" i="88"/>
  <c r="T89" i="88"/>
  <c r="AC100" i="88"/>
  <c r="AK101" i="88"/>
  <c r="T93" i="88"/>
  <c r="AC94" i="88"/>
  <c r="Q272" i="88"/>
  <c r="AK263" i="88"/>
  <c r="AK301" i="88"/>
  <c r="Q271" i="88"/>
  <c r="Q270" i="88"/>
  <c r="T106" i="88"/>
  <c r="AG107" i="88"/>
  <c r="T109" i="88"/>
  <c r="AC98" i="88"/>
  <c r="T110" i="88"/>
  <c r="Y110" i="88"/>
  <c r="AK110" i="88"/>
  <c r="AG111" i="88"/>
  <c r="T113" i="88"/>
  <c r="AC102" i="88"/>
  <c r="T114" i="88"/>
  <c r="Y114" i="88"/>
  <c r="AG115" i="88"/>
  <c r="AK105" i="88"/>
  <c r="Y117" i="88"/>
  <c r="Z106" i="88"/>
  <c r="AC119" i="88"/>
  <c r="AG120" i="88"/>
  <c r="T121" i="88"/>
  <c r="T122" i="88"/>
  <c r="Y122" i="88"/>
  <c r="AG123" i="88"/>
  <c r="Y125" i="88"/>
  <c r="Z114" i="88"/>
  <c r="AG128" i="88"/>
  <c r="AC118" i="88"/>
  <c r="T130" i="88"/>
  <c r="AK130" i="88"/>
  <c r="AG131" i="88"/>
  <c r="AK121" i="88"/>
  <c r="Y132" i="88"/>
  <c r="Y111" i="88"/>
  <c r="Z122" i="88"/>
  <c r="Y133" i="88"/>
  <c r="AG138" i="88"/>
  <c r="AG139" i="88"/>
  <c r="AG140" i="88"/>
  <c r="AG147" i="88"/>
  <c r="AG149" i="88"/>
  <c r="AK152" i="88"/>
  <c r="Y153" i="88"/>
  <c r="Z142" i="88"/>
  <c r="Y152" i="88"/>
  <c r="T155" i="88"/>
  <c r="AC42" i="88"/>
  <c r="AG43" i="88"/>
  <c r="AK44" i="88"/>
  <c r="Y45" i="88"/>
  <c r="AC46" i="88"/>
  <c r="AG47" i="88"/>
  <c r="AK48" i="88"/>
  <c r="Y49" i="88"/>
  <c r="AK52" i="88"/>
  <c r="AK56" i="88"/>
  <c r="Y57" i="88"/>
  <c r="AG59" i="88"/>
  <c r="AK60" i="88"/>
  <c r="T65" i="88"/>
  <c r="AK68" i="88"/>
  <c r="Y69" i="88"/>
  <c r="AK76" i="88"/>
  <c r="Y77" i="88"/>
  <c r="T83" i="88"/>
  <c r="Y83" i="88"/>
  <c r="AG94" i="88"/>
  <c r="Y85" i="88"/>
  <c r="Y88" i="88"/>
  <c r="Y92" i="88"/>
  <c r="AG103" i="88"/>
  <c r="AG99" i="88"/>
  <c r="AK112" i="88"/>
  <c r="AG114" i="88"/>
  <c r="AG112" i="88"/>
  <c r="AK302" i="88"/>
  <c r="AK264" i="88"/>
  <c r="T116" i="88"/>
  <c r="AK107" i="88"/>
  <c r="Y119" i="88"/>
  <c r="Z108" i="88"/>
  <c r="AG122" i="88"/>
  <c r="T124" i="88"/>
  <c r="T137" i="88"/>
  <c r="T115" i="88"/>
  <c r="AB305" i="88"/>
  <c r="AB267" i="88"/>
  <c r="AC136" i="88"/>
  <c r="AC148" i="88"/>
  <c r="AC126" i="88"/>
  <c r="AC150" i="88"/>
  <c r="AK308" i="88"/>
  <c r="AK270" i="88"/>
  <c r="T176" i="88"/>
  <c r="T175" i="88"/>
  <c r="AG177" i="88"/>
  <c r="AJ247" i="88"/>
  <c r="AL9" i="88" s="1"/>
  <c r="AJ248" i="88"/>
  <c r="AJ250" i="88" s="1"/>
  <c r="AJ249" i="88"/>
  <c r="AJ251" i="88" s="1"/>
  <c r="AJ292" i="88"/>
  <c r="AJ254" i="88"/>
  <c r="X293" i="88"/>
  <c r="X255" i="88"/>
  <c r="AC18" i="88"/>
  <c r="AG19" i="88"/>
  <c r="AK20" i="88"/>
  <c r="Y21" i="88"/>
  <c r="AC22" i="88"/>
  <c r="AG23" i="88"/>
  <c r="AK24" i="88"/>
  <c r="Y25" i="88"/>
  <c r="AJ294" i="88"/>
  <c r="AJ256" i="88"/>
  <c r="AC26" i="88"/>
  <c r="AG27" i="88"/>
  <c r="AK28" i="88"/>
  <c r="Q375" i="88"/>
  <c r="Q374" i="88"/>
  <c r="Q260" i="88"/>
  <c r="AK257" i="88"/>
  <c r="Q261" i="88"/>
  <c r="AK295" i="88"/>
  <c r="Q262" i="88"/>
  <c r="AB368" i="88"/>
  <c r="AB375" i="88"/>
  <c r="AB374" i="88"/>
  <c r="AB369" i="88"/>
  <c r="AB295" i="88"/>
  <c r="AB257" i="88"/>
  <c r="AK38" i="88"/>
  <c r="Z42" i="88"/>
  <c r="AK296" i="88"/>
  <c r="AK258" i="88"/>
  <c r="AB296" i="88"/>
  <c r="AB258" i="88"/>
  <c r="AC48" i="88"/>
  <c r="Z50" i="88"/>
  <c r="Z54" i="88"/>
  <c r="AJ297" i="88"/>
  <c r="AJ259" i="88"/>
  <c r="AC56" i="88"/>
  <c r="Z62" i="88"/>
  <c r="Q265" i="88"/>
  <c r="AK298" i="88"/>
  <c r="Q267" i="88"/>
  <c r="AK260" i="88"/>
  <c r="Q266" i="88"/>
  <c r="AB260" i="88"/>
  <c r="AB298" i="88"/>
  <c r="AK66" i="88"/>
  <c r="Z70" i="88"/>
  <c r="AG85" i="88"/>
  <c r="AJ261" i="88"/>
  <c r="AJ299" i="88"/>
  <c r="AK86" i="88"/>
  <c r="Y87" i="88"/>
  <c r="AC76" i="88"/>
  <c r="AC88" i="88"/>
  <c r="Z78" i="88"/>
  <c r="AG89" i="88"/>
  <c r="AC91" i="88"/>
  <c r="Z81" i="88"/>
  <c r="AC93" i="88"/>
  <c r="T94" i="88"/>
  <c r="AK94" i="88"/>
  <c r="AJ300" i="88"/>
  <c r="AJ262" i="88"/>
  <c r="AG97" i="88"/>
  <c r="AG98" i="88"/>
  <c r="AC99" i="88"/>
  <c r="AG101" i="88"/>
  <c r="AG102" i="88"/>
  <c r="AK92" i="88"/>
  <c r="Y104" i="88"/>
  <c r="Z93" i="88"/>
  <c r="AG105" i="88"/>
  <c r="AB301" i="88"/>
  <c r="AB263" i="88"/>
  <c r="AG109" i="88"/>
  <c r="AG113" i="88"/>
  <c r="AK103" i="88"/>
  <c r="X381" i="88"/>
  <c r="X380" i="88"/>
  <c r="Y115" i="88"/>
  <c r="Z104" i="88"/>
  <c r="AC117" i="88"/>
  <c r="AG118" i="88"/>
  <c r="AC108" i="88"/>
  <c r="T119" i="88"/>
  <c r="T120" i="88"/>
  <c r="Y120" i="88"/>
  <c r="AG121" i="88"/>
  <c r="AK111" i="88"/>
  <c r="Y123" i="88"/>
  <c r="Z112" i="88"/>
  <c r="AC125" i="88"/>
  <c r="AF303" i="88"/>
  <c r="AF265" i="88"/>
  <c r="AG104" i="88"/>
  <c r="AG126" i="88"/>
  <c r="AC116" i="88"/>
  <c r="T128" i="88"/>
  <c r="T107" i="88"/>
  <c r="Y128" i="88"/>
  <c r="AG129" i="88"/>
  <c r="AK119" i="88"/>
  <c r="Z120" i="88"/>
  <c r="Y131" i="88"/>
  <c r="AC132" i="88"/>
  <c r="T133" i="88"/>
  <c r="AC133" i="88"/>
  <c r="AG125" i="88"/>
  <c r="Y137" i="88"/>
  <c r="Z126" i="88"/>
  <c r="T132" i="88"/>
  <c r="AG143" i="88"/>
  <c r="Y144" i="88"/>
  <c r="Z133" i="88"/>
  <c r="AJ305" i="88"/>
  <c r="AJ267" i="88"/>
  <c r="AK146" i="88"/>
  <c r="AK148" i="88"/>
  <c r="AK150" i="88"/>
  <c r="Y141" i="88"/>
  <c r="T158" i="88"/>
  <c r="T152" i="88"/>
  <c r="AG180" i="88"/>
  <c r="AJ375" i="88"/>
  <c r="AJ374" i="88"/>
  <c r="AJ369" i="88"/>
  <c r="AJ368" i="88"/>
  <c r="AJ257" i="88"/>
  <c r="AJ295" i="88"/>
  <c r="AB259" i="88"/>
  <c r="AB297" i="88"/>
  <c r="AJ298" i="88"/>
  <c r="AJ260" i="88"/>
  <c r="AB299" i="88"/>
  <c r="AB261" i="88"/>
  <c r="AC101" i="88"/>
  <c r="AF249" i="88"/>
  <c r="AF251" i="88" s="1"/>
  <c r="AF292" i="88"/>
  <c r="AF254" i="88"/>
  <c r="AF248" i="88"/>
  <c r="AF250" i="88" s="1"/>
  <c r="AF247" i="88"/>
  <c r="AH19" i="88" s="1"/>
  <c r="Q256" i="88"/>
  <c r="AK292" i="88"/>
  <c r="Q257" i="88"/>
  <c r="AK254" i="88"/>
  <c r="Q255" i="88"/>
  <c r="AB292" i="88"/>
  <c r="AB254" i="88"/>
  <c r="AB247" i="88"/>
  <c r="AD10" i="88" s="1"/>
  <c r="AB248" i="88"/>
  <c r="AB250" i="88" s="1"/>
  <c r="AB249" i="88"/>
  <c r="AB251" i="88" s="1"/>
  <c r="AK14" i="88"/>
  <c r="T15" i="88"/>
  <c r="AJ293" i="88"/>
  <c r="AJ255" i="88"/>
  <c r="AC16" i="88"/>
  <c r="Z25" i="88"/>
  <c r="AF294" i="88"/>
  <c r="AF256" i="88"/>
  <c r="T26" i="88"/>
  <c r="Y26" i="88"/>
  <c r="X374" i="88"/>
  <c r="X369" i="88"/>
  <c r="X368" i="88"/>
  <c r="X375" i="88"/>
  <c r="X257" i="88"/>
  <c r="X295" i="88"/>
  <c r="AG38" i="88"/>
  <c r="X296" i="88"/>
  <c r="X258" i="88"/>
  <c r="T48" i="88"/>
  <c r="Y48" i="88"/>
  <c r="Z55" i="88"/>
  <c r="AF259" i="88"/>
  <c r="AF297" i="88"/>
  <c r="T56" i="88"/>
  <c r="Y56" i="88"/>
  <c r="X298" i="88"/>
  <c r="X260" i="88"/>
  <c r="AG66" i="88"/>
  <c r="Z71" i="88"/>
  <c r="Z75" i="88"/>
  <c r="AF299" i="88"/>
  <c r="AF261" i="88"/>
  <c r="T76" i="88"/>
  <c r="Y76" i="88"/>
  <c r="AH77" i="88"/>
  <c r="T91" i="88"/>
  <c r="Y91" i="88"/>
  <c r="AG92" i="88"/>
  <c r="AK93" i="88"/>
  <c r="Y94" i="88"/>
  <c r="Z84" i="88"/>
  <c r="X300" i="88"/>
  <c r="X262" i="88"/>
  <c r="Y96" i="88"/>
  <c r="Z85" i="88"/>
  <c r="Z86" i="88"/>
  <c r="AG86" i="88"/>
  <c r="T98" i="88"/>
  <c r="Y98" i="88"/>
  <c r="T99" i="88"/>
  <c r="Y99" i="88"/>
  <c r="T100" i="88"/>
  <c r="Y100" i="88"/>
  <c r="Z89" i="88"/>
  <c r="Z90" i="88"/>
  <c r="AG90" i="88"/>
  <c r="T102" i="88"/>
  <c r="Y102" i="88"/>
  <c r="Y103" i="88"/>
  <c r="T103" i="88"/>
  <c r="AK104" i="88"/>
  <c r="Y105" i="88"/>
  <c r="Z94" i="88"/>
  <c r="AK96" i="88"/>
  <c r="Y108" i="88"/>
  <c r="Y109" i="88"/>
  <c r="Z98" i="88"/>
  <c r="AG110" i="88"/>
  <c r="AK100" i="88"/>
  <c r="Y112" i="88"/>
  <c r="Y113" i="88"/>
  <c r="Z102" i="88"/>
  <c r="AC115" i="88"/>
  <c r="AF302" i="88"/>
  <c r="AF264" i="88"/>
  <c r="AG116" i="88"/>
  <c r="AH105" i="88"/>
  <c r="AC106" i="88"/>
  <c r="T117" i="88"/>
  <c r="T118" i="88"/>
  <c r="Y118" i="88"/>
  <c r="AG119" i="88"/>
  <c r="AK109" i="88"/>
  <c r="Y121" i="88"/>
  <c r="Z110" i="88"/>
  <c r="AD112" i="88"/>
  <c r="AG124" i="88"/>
  <c r="AC114" i="88"/>
  <c r="AK303" i="88"/>
  <c r="AK265" i="88"/>
  <c r="T126" i="88"/>
  <c r="AL115" i="88"/>
  <c r="AG127" i="88"/>
  <c r="Y107" i="88"/>
  <c r="Z118" i="88"/>
  <c r="T131" i="88"/>
  <c r="AG132" i="88"/>
  <c r="AC122" i="88"/>
  <c r="T134" i="88"/>
  <c r="Y135" i="88"/>
  <c r="Z124" i="88"/>
  <c r="AK135" i="88"/>
  <c r="AK134" i="88"/>
  <c r="Y127" i="88"/>
  <c r="Y129" i="88"/>
  <c r="Z130" i="88"/>
  <c r="AC142" i="88"/>
  <c r="AK131" i="88"/>
  <c r="AC145" i="88"/>
  <c r="AK305" i="88"/>
  <c r="AK267" i="88"/>
  <c r="T146" i="88"/>
  <c r="T145" i="88"/>
  <c r="AC146" i="88"/>
  <c r="AG150" i="88"/>
  <c r="AJ326" i="88"/>
  <c r="AJ357" i="88"/>
  <c r="AJ356" i="88"/>
  <c r="AJ309" i="88"/>
  <c r="AJ327" i="88"/>
  <c r="AJ271" i="88"/>
  <c r="AK186" i="88"/>
  <c r="Z176" i="88"/>
  <c r="Y187" i="88"/>
  <c r="Y167" i="88"/>
  <c r="AF300" i="88"/>
  <c r="AF262" i="88"/>
  <c r="AD94" i="88"/>
  <c r="X263" i="88"/>
  <c r="X301" i="88"/>
  <c r="AG96" i="88"/>
  <c r="U97" i="88"/>
  <c r="Z97" i="88"/>
  <c r="U101" i="88"/>
  <c r="Z101" i="88"/>
  <c r="R247" i="88"/>
  <c r="T104" i="88"/>
  <c r="AJ380" i="88"/>
  <c r="AJ381" i="88"/>
  <c r="AB302" i="88"/>
  <c r="AB264" i="88"/>
  <c r="AL105" i="88"/>
  <c r="Y106" i="88"/>
  <c r="T108" i="88"/>
  <c r="AD108" i="88"/>
  <c r="AD110" i="88"/>
  <c r="T112" i="88"/>
  <c r="AK125" i="88"/>
  <c r="AB303" i="88"/>
  <c r="AB265" i="88"/>
  <c r="AK129" i="88"/>
  <c r="AD122" i="88"/>
  <c r="AK133" i="88"/>
  <c r="Y134" i="88"/>
  <c r="U127" i="88"/>
  <c r="AK139" i="88"/>
  <c r="AC140" i="88"/>
  <c r="AG141" i="88"/>
  <c r="AG142" i="88"/>
  <c r="AH131" i="88"/>
  <c r="AC143" i="88"/>
  <c r="AG144" i="88"/>
  <c r="AK145" i="88"/>
  <c r="Y147" i="88"/>
  <c r="T148" i="88"/>
  <c r="T147" i="88"/>
  <c r="Y149" i="88"/>
  <c r="T150" i="88"/>
  <c r="Y151" i="88"/>
  <c r="AK151" i="88"/>
  <c r="AC152" i="88"/>
  <c r="AC153" i="88"/>
  <c r="Z145" i="88"/>
  <c r="AG157" i="88"/>
  <c r="AC158" i="88"/>
  <c r="AD147" i="88"/>
  <c r="T159" i="88"/>
  <c r="Y162" i="88"/>
  <c r="Z151" i="88"/>
  <c r="AG163" i="88"/>
  <c r="Z157" i="88"/>
  <c r="AG172" i="88"/>
  <c r="Z168" i="88"/>
  <c r="Y179" i="88"/>
  <c r="AK184" i="88"/>
  <c r="Y175" i="88"/>
  <c r="T189" i="88"/>
  <c r="AK178" i="88"/>
  <c r="Z181" i="88"/>
  <c r="AK202" i="88"/>
  <c r="Y203" i="88"/>
  <c r="Z192" i="88"/>
  <c r="AC221" i="88"/>
  <c r="AD210" i="88"/>
  <c r="AK300" i="88"/>
  <c r="AK262" i="88"/>
  <c r="AB300" i="88"/>
  <c r="AB262" i="88"/>
  <c r="AJ301" i="88"/>
  <c r="AJ263" i="88"/>
  <c r="AC96" i="88"/>
  <c r="U102" i="88"/>
  <c r="U104" i="88"/>
  <c r="AF381" i="88"/>
  <c r="AF380" i="88"/>
  <c r="X302" i="88"/>
  <c r="X264" i="88"/>
  <c r="AK106" i="88"/>
  <c r="U108" i="88"/>
  <c r="U110" i="88"/>
  <c r="T123" i="88"/>
  <c r="U112" i="88"/>
  <c r="U114" i="88"/>
  <c r="X303" i="88"/>
  <c r="X265" i="88"/>
  <c r="Y126" i="88"/>
  <c r="Y130" i="88"/>
  <c r="Z123" i="88"/>
  <c r="Q276" i="88"/>
  <c r="Q277" i="88"/>
  <c r="AK266" i="88"/>
  <c r="AK304" i="88"/>
  <c r="Q275" i="88"/>
  <c r="T136" i="88"/>
  <c r="X363" i="88"/>
  <c r="X320" i="88"/>
  <c r="X362" i="88"/>
  <c r="X321" i="88"/>
  <c r="X304" i="88"/>
  <c r="X266" i="88"/>
  <c r="Y136" i="88"/>
  <c r="Z125" i="88"/>
  <c r="AJ321" i="88"/>
  <c r="AJ363" i="88"/>
  <c r="AJ320" i="88"/>
  <c r="AJ362" i="88"/>
  <c r="AJ304" i="88"/>
  <c r="AJ266" i="88"/>
  <c r="AC137" i="88"/>
  <c r="AD126" i="88"/>
  <c r="T138" i="88"/>
  <c r="AK128" i="88"/>
  <c r="U131" i="88"/>
  <c r="Y143" i="88"/>
  <c r="AK143" i="88"/>
  <c r="AC144" i="88"/>
  <c r="AG145" i="88"/>
  <c r="AF305" i="88"/>
  <c r="AF267" i="88"/>
  <c r="AG146" i="88"/>
  <c r="AH135" i="88"/>
  <c r="Z136" i="88"/>
  <c r="AH136" i="88"/>
  <c r="Y148" i="88"/>
  <c r="AG148" i="88"/>
  <c r="Z138" i="88"/>
  <c r="AH138" i="88"/>
  <c r="Y150" i="88"/>
  <c r="AH139" i="88"/>
  <c r="T154" i="88"/>
  <c r="AK154" i="88"/>
  <c r="AG155" i="88"/>
  <c r="AJ306" i="88"/>
  <c r="AJ268" i="88"/>
  <c r="AK156" i="88"/>
  <c r="Y157" i="88"/>
  <c r="Z146" i="88"/>
  <c r="AH147" i="88"/>
  <c r="AD148" i="88"/>
  <c r="T162" i="88"/>
  <c r="T163" i="88"/>
  <c r="AG164" i="88"/>
  <c r="T168" i="88"/>
  <c r="T167" i="88"/>
  <c r="AH158" i="88"/>
  <c r="AG169" i="88"/>
  <c r="T181" i="88"/>
  <c r="Z173" i="88"/>
  <c r="T192" i="88"/>
  <c r="T191" i="88"/>
  <c r="AH182" i="88"/>
  <c r="AG193" i="88"/>
  <c r="AG209" i="88"/>
  <c r="AH198" i="88"/>
  <c r="AH228" i="88"/>
  <c r="AF301" i="88"/>
  <c r="AF263" i="88"/>
  <c r="T96" i="88"/>
  <c r="AB381" i="88"/>
  <c r="AB380" i="88"/>
  <c r="AJ302" i="88"/>
  <c r="AJ264" i="88"/>
  <c r="AG106" i="88"/>
  <c r="AJ265" i="88"/>
  <c r="AJ303" i="88"/>
  <c r="AC127" i="88"/>
  <c r="AC131" i="88"/>
  <c r="AD123" i="88"/>
  <c r="U124" i="88"/>
  <c r="AC135" i="88"/>
  <c r="AK137" i="88"/>
  <c r="Y138" i="88"/>
  <c r="T140" i="88"/>
  <c r="Y140" i="88"/>
  <c r="Z129" i="88"/>
  <c r="AC141" i="88"/>
  <c r="AD130" i="88"/>
  <c r="T142" i="88"/>
  <c r="AK142" i="88"/>
  <c r="AC147" i="88"/>
  <c r="AK147" i="88"/>
  <c r="AC149" i="88"/>
  <c r="AK149" i="88"/>
  <c r="T139" i="88"/>
  <c r="T151" i="88"/>
  <c r="Z141" i="88"/>
  <c r="AC154" i="88"/>
  <c r="AL144" i="88"/>
  <c r="AD146" i="88"/>
  <c r="AG161" i="88"/>
  <c r="AC151" i="88"/>
  <c r="AH154" i="88"/>
  <c r="AG165" i="88"/>
  <c r="AC156" i="88"/>
  <c r="Z160" i="88"/>
  <c r="Y171" i="88"/>
  <c r="T173" i="88"/>
  <c r="AK162" i="88"/>
  <c r="T184" i="88"/>
  <c r="T183" i="88"/>
  <c r="AH174" i="88"/>
  <c r="AG185" i="88"/>
  <c r="AG188" i="88"/>
  <c r="Z184" i="88"/>
  <c r="Y195" i="88"/>
  <c r="Z189" i="88"/>
  <c r="AC211" i="88"/>
  <c r="Z202" i="88"/>
  <c r="Y213" i="88"/>
  <c r="AC219" i="88"/>
  <c r="AF362" i="88"/>
  <c r="AF321" i="88"/>
  <c r="AF363" i="88"/>
  <c r="AF320" i="88"/>
  <c r="AF304" i="88"/>
  <c r="AF266" i="88"/>
  <c r="X305" i="88"/>
  <c r="X267" i="88"/>
  <c r="AG136" i="88"/>
  <c r="Z137" i="88"/>
  <c r="AD138" i="88"/>
  <c r="AD142" i="88"/>
  <c r="AK153" i="88"/>
  <c r="Y154" i="88"/>
  <c r="AH143" i="88"/>
  <c r="AC155" i="88"/>
  <c r="AF306" i="88"/>
  <c r="AF268" i="88"/>
  <c r="AG156" i="88"/>
  <c r="Y146" i="88"/>
  <c r="AK157" i="88"/>
  <c r="Y158" i="88"/>
  <c r="Z148" i="88"/>
  <c r="AK159" i="88"/>
  <c r="AD149" i="88"/>
  <c r="T161" i="88"/>
  <c r="AC161" i="88"/>
  <c r="AK161" i="88"/>
  <c r="AC163" i="88"/>
  <c r="T164" i="88"/>
  <c r="Z153" i="88"/>
  <c r="Y164" i="88"/>
  <c r="T165" i="88"/>
  <c r="Y165" i="88"/>
  <c r="AG167" i="88"/>
  <c r="AD157" i="88"/>
  <c r="Y169" i="88"/>
  <c r="AK169" i="88"/>
  <c r="AC170" i="88"/>
  <c r="AC171" i="88"/>
  <c r="AD162" i="88"/>
  <c r="T174" i="88"/>
  <c r="Y174" i="88"/>
  <c r="AH163" i="88"/>
  <c r="AG175" i="88"/>
  <c r="AB308" i="88"/>
  <c r="AB270" i="88"/>
  <c r="AD165" i="88"/>
  <c r="Y177" i="88"/>
  <c r="AK177" i="88"/>
  <c r="AC178" i="88"/>
  <c r="AC179" i="88"/>
  <c r="AL168" i="88"/>
  <c r="AD170" i="88"/>
  <c r="T182" i="88"/>
  <c r="Y182" i="88"/>
  <c r="AH171" i="88"/>
  <c r="AG183" i="88"/>
  <c r="AD173" i="88"/>
  <c r="Y185" i="88"/>
  <c r="AK185" i="88"/>
  <c r="AC187" i="88"/>
  <c r="AD178" i="88"/>
  <c r="T190" i="88"/>
  <c r="Y190" i="88"/>
  <c r="AH179" i="88"/>
  <c r="AG191" i="88"/>
  <c r="AD181" i="88"/>
  <c r="Y193" i="88"/>
  <c r="AK193" i="88"/>
  <c r="AC194" i="88"/>
  <c r="AC195" i="88"/>
  <c r="AD186" i="88"/>
  <c r="Y198" i="88"/>
  <c r="AH187" i="88"/>
  <c r="AG199" i="88"/>
  <c r="AD189" i="88"/>
  <c r="Y201" i="88"/>
  <c r="AK201" i="88"/>
  <c r="AC202" i="88"/>
  <c r="AC208" i="88"/>
  <c r="AD197" i="88"/>
  <c r="AC200" i="88"/>
  <c r="AH204" i="88"/>
  <c r="AG215" i="88"/>
  <c r="S205" i="88"/>
  <c r="S204" i="88"/>
  <c r="Q210" i="88"/>
  <c r="S206" i="88"/>
  <c r="S203" i="88"/>
  <c r="S221" i="88"/>
  <c r="S199" i="88"/>
  <c r="S201" i="88"/>
  <c r="AK306" i="88"/>
  <c r="AK268" i="88"/>
  <c r="T156" i="88"/>
  <c r="AB306" i="88"/>
  <c r="AB268" i="88"/>
  <c r="AG159" i="88"/>
  <c r="AK160" i="88"/>
  <c r="Y161" i="88"/>
  <c r="AG162" i="88"/>
  <c r="AD153" i="88"/>
  <c r="AK165" i="88"/>
  <c r="AJ307" i="88"/>
  <c r="AJ269" i="88"/>
  <c r="Z156" i="88"/>
  <c r="AG168" i="88"/>
  <c r="T169" i="88"/>
  <c r="AK158" i="88"/>
  <c r="AC160" i="88"/>
  <c r="T172" i="88"/>
  <c r="Z161" i="88"/>
  <c r="AK172" i="88"/>
  <c r="AH162" i="88"/>
  <c r="Y163" i="88"/>
  <c r="Z164" i="88"/>
  <c r="T177" i="88"/>
  <c r="AK166" i="88"/>
  <c r="T180" i="88"/>
  <c r="Z169" i="88"/>
  <c r="AK180" i="88"/>
  <c r="AH170" i="88"/>
  <c r="Z172" i="88"/>
  <c r="AG184" i="88"/>
  <c r="T185" i="88"/>
  <c r="AK174" i="88"/>
  <c r="T188" i="88"/>
  <c r="Z177" i="88"/>
  <c r="AK188" i="88"/>
  <c r="AH178" i="88"/>
  <c r="Z180" i="88"/>
  <c r="AG192" i="88"/>
  <c r="T193" i="88"/>
  <c r="AK182" i="88"/>
  <c r="AK272" i="88"/>
  <c r="AH186" i="88"/>
  <c r="Z188" i="88"/>
  <c r="AG200" i="88"/>
  <c r="AK190" i="88"/>
  <c r="Z193" i="88"/>
  <c r="AG205" i="88"/>
  <c r="AH194" i="88"/>
  <c r="AJ339" i="88"/>
  <c r="AJ311" i="88"/>
  <c r="AJ338" i="88"/>
  <c r="AJ273" i="88"/>
  <c r="AK206" i="88"/>
  <c r="Y207" i="88"/>
  <c r="Z196" i="88"/>
  <c r="AG208" i="88"/>
  <c r="AK198" i="88"/>
  <c r="Z199" i="88"/>
  <c r="AG203" i="88"/>
  <c r="AC220" i="88"/>
  <c r="AD209" i="88"/>
  <c r="T149" i="88"/>
  <c r="T153" i="88"/>
  <c r="AK155" i="88"/>
  <c r="X306" i="88"/>
  <c r="X268" i="88"/>
  <c r="Y156" i="88"/>
  <c r="T157" i="88"/>
  <c r="AC157" i="88"/>
  <c r="AG158" i="88"/>
  <c r="AC159" i="88"/>
  <c r="T160" i="88"/>
  <c r="Y160" i="88"/>
  <c r="AG160" i="88"/>
  <c r="AH150" i="88"/>
  <c r="AC162" i="88"/>
  <c r="AH151" i="88"/>
  <c r="Z152" i="88"/>
  <c r="AK163" i="88"/>
  <c r="AK164" i="88"/>
  <c r="AD154" i="88"/>
  <c r="AC165" i="88"/>
  <c r="AL156" i="88"/>
  <c r="AD158" i="88"/>
  <c r="T170" i="88"/>
  <c r="Y170" i="88"/>
  <c r="AH159" i="88"/>
  <c r="AG171" i="88"/>
  <c r="AD161" i="88"/>
  <c r="Y173" i="88"/>
  <c r="AK173" i="88"/>
  <c r="AD166" i="88"/>
  <c r="T178" i="88"/>
  <c r="Y178" i="88"/>
  <c r="AH167" i="88"/>
  <c r="AG179" i="88"/>
  <c r="AD169" i="88"/>
  <c r="Y181" i="88"/>
  <c r="AK181" i="88"/>
  <c r="T171" i="88"/>
  <c r="AG173" i="88"/>
  <c r="AD174" i="88"/>
  <c r="AG187" i="88"/>
  <c r="AD177" i="88"/>
  <c r="Y189" i="88"/>
  <c r="AK189" i="88"/>
  <c r="T179" i="88"/>
  <c r="AG181" i="88"/>
  <c r="AD182" i="88"/>
  <c r="T194" i="88"/>
  <c r="Y194" i="88"/>
  <c r="AH183" i="88"/>
  <c r="AG195" i="88"/>
  <c r="AB333" i="88"/>
  <c r="AB310" i="88"/>
  <c r="AB332" i="88"/>
  <c r="AB272" i="88"/>
  <c r="AD185" i="88"/>
  <c r="Y197" i="88"/>
  <c r="AK197" i="88"/>
  <c r="T187" i="88"/>
  <c r="AC199" i="88"/>
  <c r="AG189" i="88"/>
  <c r="AD190" i="88"/>
  <c r="Y202" i="88"/>
  <c r="AH191" i="88"/>
  <c r="AC204" i="88"/>
  <c r="AD193" i="88"/>
  <c r="Y205" i="88"/>
  <c r="T195" i="88"/>
  <c r="AG197" i="88"/>
  <c r="Y199" i="88"/>
  <c r="AK210" i="88"/>
  <c r="Y211" i="88"/>
  <c r="Z200" i="88"/>
  <c r="Y204" i="88"/>
  <c r="AD211" i="88"/>
  <c r="AK240" i="88"/>
  <c r="AF307" i="88"/>
  <c r="AF269" i="88"/>
  <c r="X270" i="88"/>
  <c r="X308" i="88"/>
  <c r="AG166" i="88"/>
  <c r="AK167" i="88"/>
  <c r="Y168" i="88"/>
  <c r="AC169" i="88"/>
  <c r="AG170" i="88"/>
  <c r="AK171" i="88"/>
  <c r="Y172" i="88"/>
  <c r="AC173" i="88"/>
  <c r="AG174" i="88"/>
  <c r="AF357" i="88"/>
  <c r="AF356" i="88"/>
  <c r="AF327" i="88"/>
  <c r="AF309" i="88"/>
  <c r="AF326" i="88"/>
  <c r="AF271" i="88"/>
  <c r="AK175" i="88"/>
  <c r="Y176" i="88"/>
  <c r="AC177" i="88"/>
  <c r="AG178" i="88"/>
  <c r="AK179" i="88"/>
  <c r="Y180" i="88"/>
  <c r="AC181" i="88"/>
  <c r="AG182" i="88"/>
  <c r="AK183" i="88"/>
  <c r="Y184" i="88"/>
  <c r="X333" i="88"/>
  <c r="X310" i="88"/>
  <c r="X332" i="88"/>
  <c r="X272" i="88"/>
  <c r="AC185" i="88"/>
  <c r="AG186" i="88"/>
  <c r="AK187" i="88"/>
  <c r="Y188" i="88"/>
  <c r="AC189" i="88"/>
  <c r="AG190" i="88"/>
  <c r="AK191" i="88"/>
  <c r="Y192" i="88"/>
  <c r="AC193" i="88"/>
  <c r="AC205" i="88"/>
  <c r="AG194" i="88"/>
  <c r="AF339" i="88"/>
  <c r="AF311" i="88"/>
  <c r="AF273" i="88"/>
  <c r="AF338" i="88"/>
  <c r="AK195" i="88"/>
  <c r="Y196" i="88"/>
  <c r="AK207" i="88"/>
  <c r="Y208" i="88"/>
  <c r="AC197" i="88"/>
  <c r="AC209" i="88"/>
  <c r="AG198" i="88"/>
  <c r="AG210" i="88"/>
  <c r="AK199" i="88"/>
  <c r="Y200" i="88"/>
  <c r="AD200" i="88"/>
  <c r="Y212" i="88"/>
  <c r="AC201" i="88"/>
  <c r="AG202" i="88"/>
  <c r="AK214" i="88"/>
  <c r="AK215" i="88"/>
  <c r="AD206" i="88"/>
  <c r="AC217" i="88"/>
  <c r="AK218" i="88"/>
  <c r="AK212" i="88"/>
  <c r="AC225" i="88"/>
  <c r="AK226" i="88"/>
  <c r="AK229" i="88"/>
  <c r="Z221" i="88"/>
  <c r="Y232" i="88"/>
  <c r="Y231" i="88"/>
  <c r="AK232" i="88"/>
  <c r="AC233" i="88"/>
  <c r="AD222" i="88"/>
  <c r="AK235" i="88"/>
  <c r="X276" i="88"/>
  <c r="Z225" i="88"/>
  <c r="Y236" i="88"/>
  <c r="Y235" i="88"/>
  <c r="Y229" i="88"/>
  <c r="AC242" i="88"/>
  <c r="Z237" i="88"/>
  <c r="AK307" i="88"/>
  <c r="Q281" i="88"/>
  <c r="AK269" i="88"/>
  <c r="Q280" i="88"/>
  <c r="Q282" i="88"/>
  <c r="AB307" i="88"/>
  <c r="AB269" i="88"/>
  <c r="AJ308" i="88"/>
  <c r="AJ270" i="88"/>
  <c r="AC166" i="88"/>
  <c r="AK309" i="88"/>
  <c r="AK271" i="88"/>
  <c r="AB357" i="88"/>
  <c r="AB356" i="88"/>
  <c r="AB327" i="88"/>
  <c r="AB309" i="88"/>
  <c r="AB326" i="88"/>
  <c r="AB271" i="88"/>
  <c r="AK176" i="88"/>
  <c r="AJ333" i="88"/>
  <c r="AJ310" i="88"/>
  <c r="AJ272" i="88"/>
  <c r="AJ332" i="88"/>
  <c r="AC186" i="88"/>
  <c r="AK273" i="88"/>
  <c r="AB338" i="88"/>
  <c r="AB273" i="88"/>
  <c r="AB339" i="88"/>
  <c r="AB311" i="88"/>
  <c r="AC206" i="88"/>
  <c r="AG207" i="88"/>
  <c r="AK196" i="88"/>
  <c r="AK208" i="88"/>
  <c r="Y209" i="88"/>
  <c r="AC210" i="88"/>
  <c r="AG211" i="88"/>
  <c r="AC213" i="88"/>
  <c r="AD202" i="88"/>
  <c r="AC214" i="88"/>
  <c r="AD203" i="88"/>
  <c r="AK203" i="88"/>
  <c r="AC215" i="88"/>
  <c r="Z205" i="88"/>
  <c r="AH206" i="88"/>
  <c r="AK221" i="88"/>
  <c r="AL210" i="88"/>
  <c r="Z213" i="88"/>
  <c r="Y224" i="88"/>
  <c r="AK224" i="88"/>
  <c r="AL213" i="88"/>
  <c r="AH214" i="88"/>
  <c r="AG225" i="88"/>
  <c r="AG224" i="88"/>
  <c r="Y215" i="88"/>
  <c r="Y227" i="88"/>
  <c r="Y223" i="88"/>
  <c r="S215" i="88"/>
  <c r="S237" i="88"/>
  <c r="Q226" i="88"/>
  <c r="AK276" i="88" s="1"/>
  <c r="X307" i="88"/>
  <c r="X269" i="88"/>
  <c r="AH155" i="88"/>
  <c r="Z165" i="88"/>
  <c r="AF308" i="88"/>
  <c r="AF270" i="88"/>
  <c r="T166" i="88"/>
  <c r="Y166" i="88"/>
  <c r="X357" i="88"/>
  <c r="X356" i="88"/>
  <c r="X327" i="88"/>
  <c r="X309" i="88"/>
  <c r="X326" i="88"/>
  <c r="X271" i="88"/>
  <c r="AH175" i="88"/>
  <c r="AG176" i="88"/>
  <c r="Z185" i="88"/>
  <c r="AF332" i="88"/>
  <c r="AF333" i="88"/>
  <c r="AF272" i="88"/>
  <c r="AF310" i="88"/>
  <c r="T186" i="88"/>
  <c r="Y186" i="88"/>
  <c r="AC203" i="88"/>
  <c r="AG204" i="88"/>
  <c r="AD194" i="88"/>
  <c r="AK205" i="88"/>
  <c r="X339" i="88"/>
  <c r="X311" i="88"/>
  <c r="X338" i="88"/>
  <c r="X273" i="88"/>
  <c r="Y206" i="88"/>
  <c r="AH195" i="88"/>
  <c r="AC207" i="88"/>
  <c r="AG196" i="88"/>
  <c r="Z197" i="88"/>
  <c r="AK209" i="88"/>
  <c r="Y210" i="88"/>
  <c r="AG212" i="88"/>
  <c r="AG214" i="88"/>
  <c r="AH203" i="88"/>
  <c r="AJ345" i="88"/>
  <c r="AJ312" i="88"/>
  <c r="AJ344" i="88"/>
  <c r="AJ274" i="88"/>
  <c r="AK216" i="88"/>
  <c r="AG206" i="88"/>
  <c r="S219" i="88"/>
  <c r="AC228" i="88"/>
  <c r="AD217" i="88"/>
  <c r="S208" i="88"/>
  <c r="S229" i="88"/>
  <c r="S207" i="88"/>
  <c r="S209" i="88"/>
  <c r="Q218" i="88"/>
  <c r="S211" i="88"/>
  <c r="AC229" i="88"/>
  <c r="AD218" i="88"/>
  <c r="AD219" i="88"/>
  <c r="S223" i="88"/>
  <c r="Z227" i="88"/>
  <c r="T242" i="88"/>
  <c r="AD234" i="88"/>
  <c r="AK213" i="88"/>
  <c r="AF345" i="88"/>
  <c r="AF312" i="88"/>
  <c r="AF344" i="88"/>
  <c r="AF274" i="88"/>
  <c r="S218" i="88"/>
  <c r="AC218" i="88"/>
  <c r="AK219" i="88"/>
  <c r="Z211" i="88"/>
  <c r="Y222" i="88"/>
  <c r="AH212" i="88"/>
  <c r="AG223" i="88"/>
  <c r="AB351" i="88"/>
  <c r="AB313" i="88"/>
  <c r="AB350" i="88"/>
  <c r="AB275" i="88"/>
  <c r="AC226" i="88"/>
  <c r="AC227" i="88"/>
  <c r="AK227" i="88"/>
  <c r="Z219" i="88"/>
  <c r="Y230" i="88"/>
  <c r="AK230" i="88"/>
  <c r="AH220" i="88"/>
  <c r="AG231" i="88"/>
  <c r="Y221" i="88"/>
  <c r="AH222" i="88"/>
  <c r="AG233" i="88"/>
  <c r="AC234" i="88"/>
  <c r="AC235" i="88"/>
  <c r="AD224" i="88"/>
  <c r="AK237" i="88"/>
  <c r="T238" i="88"/>
  <c r="AK238" i="88"/>
  <c r="T240" i="88"/>
  <c r="AC240" i="88"/>
  <c r="AK241" i="88"/>
  <c r="AC243" i="88"/>
  <c r="AD232" i="88"/>
  <c r="Z233" i="88"/>
  <c r="AH234" i="88"/>
  <c r="AJ277" i="88"/>
  <c r="AL235" i="88"/>
  <c r="AD237" i="88"/>
  <c r="AD238" i="88"/>
  <c r="AC212" i="88"/>
  <c r="AB345" i="88"/>
  <c r="AB312" i="88"/>
  <c r="AB274" i="88"/>
  <c r="AB344" i="88"/>
  <c r="AC216" i="88"/>
  <c r="AK217" i="88"/>
  <c r="Q207" i="88"/>
  <c r="T203" i="88" s="1"/>
  <c r="Z209" i="88"/>
  <c r="AH210" i="88"/>
  <c r="S224" i="88"/>
  <c r="AC224" i="88"/>
  <c r="AK225" i="88"/>
  <c r="Q216" i="88"/>
  <c r="Z217" i="88"/>
  <c r="Y228" i="88"/>
  <c r="AK228" i="88"/>
  <c r="AH218" i="88"/>
  <c r="AG229" i="88"/>
  <c r="Y219" i="88"/>
  <c r="AG220" i="88"/>
  <c r="S232" i="88"/>
  <c r="AC232" i="88"/>
  <c r="AG221" i="88"/>
  <c r="S212" i="88"/>
  <c r="S233" i="88"/>
  <c r="AG222" i="88"/>
  <c r="S234" i="88"/>
  <c r="AK234" i="88"/>
  <c r="AL223" i="88"/>
  <c r="AH224" i="88"/>
  <c r="AG235" i="88"/>
  <c r="AC236" i="88"/>
  <c r="AD226" i="88"/>
  <c r="AC238" i="88"/>
  <c r="AK239" i="88"/>
  <c r="T241" i="88"/>
  <c r="AC241" i="88"/>
  <c r="AD230" i="88"/>
  <c r="Z231" i="88"/>
  <c r="AH232" i="88"/>
  <c r="AL233" i="88"/>
  <c r="AG234" i="88"/>
  <c r="AD236" i="88"/>
  <c r="AC237" i="88"/>
  <c r="AH241" i="88"/>
  <c r="Z242" i="88"/>
  <c r="Z243" i="88"/>
  <c r="X344" i="88"/>
  <c r="X345" i="88"/>
  <c r="X312" i="88"/>
  <c r="X274" i="88"/>
  <c r="P287" i="88"/>
  <c r="P285" i="88"/>
  <c r="P286" i="88"/>
  <c r="P249" i="88"/>
  <c r="P251" i="88" s="1"/>
  <c r="S216" i="88"/>
  <c r="P247" i="88"/>
  <c r="P248" i="88"/>
  <c r="P250" i="88" s="1"/>
  <c r="Z207" i="88"/>
  <c r="AH208" i="88"/>
  <c r="S222" i="88"/>
  <c r="AC222" i="88"/>
  <c r="AK223" i="88"/>
  <c r="X351" i="88"/>
  <c r="X313" i="88"/>
  <c r="X350" i="88"/>
  <c r="X275" i="88"/>
  <c r="Z215" i="88"/>
  <c r="Y226" i="88"/>
  <c r="AJ350" i="88"/>
  <c r="AJ351" i="88"/>
  <c r="AJ313" i="88"/>
  <c r="AJ275" i="88"/>
  <c r="Y216" i="88"/>
  <c r="AH216" i="88"/>
  <c r="AG227" i="88"/>
  <c r="AG218" i="88"/>
  <c r="S230" i="88"/>
  <c r="AC230" i="88"/>
  <c r="AG219" i="88"/>
  <c r="S210" i="88"/>
  <c r="S231" i="88"/>
  <c r="AC231" i="88"/>
  <c r="AK231" i="88"/>
  <c r="Q222" i="88"/>
  <c r="AK233" i="88"/>
  <c r="Z223" i="88"/>
  <c r="Y234" i="88"/>
  <c r="S214" i="88"/>
  <c r="S235" i="88"/>
  <c r="S236" i="88"/>
  <c r="AJ276" i="88"/>
  <c r="AK236" i="88"/>
  <c r="AH226" i="88"/>
  <c r="AG237" i="88"/>
  <c r="T239" i="88"/>
  <c r="AC239" i="88"/>
  <c r="AD228" i="88"/>
  <c r="Z229" i="88"/>
  <c r="AH230" i="88"/>
  <c r="AK242" i="88"/>
  <c r="AG232" i="88"/>
  <c r="AH236" i="88"/>
  <c r="AH239" i="88"/>
  <c r="Z240" i="88"/>
  <c r="AL241" i="88"/>
  <c r="AD242" i="88"/>
  <c r="AD243" i="88"/>
  <c r="AK277" i="88"/>
  <c r="AB277" i="88"/>
  <c r="AG238" i="88"/>
  <c r="Y239" i="88"/>
  <c r="AG240" i="88"/>
  <c r="Y241" i="88"/>
  <c r="AG242" i="88"/>
  <c r="AG243" i="88"/>
  <c r="X277" i="88"/>
  <c r="U236" i="88"/>
  <c r="S238" i="88"/>
  <c r="U239" i="88"/>
  <c r="S240" i="88"/>
  <c r="U241" i="88"/>
  <c r="Y238" i="88"/>
  <c r="AG239" i="88"/>
  <c r="Y240" i="88"/>
  <c r="AG241" i="88"/>
  <c r="Y242" i="88"/>
  <c r="AB276" i="88"/>
  <c r="P291" i="88"/>
  <c r="P292" i="88"/>
  <c r="P290" i="88"/>
  <c r="AF351" i="88"/>
  <c r="AF313" i="88"/>
  <c r="AF350" i="88"/>
  <c r="AF275" i="88"/>
  <c r="AF276" i="88"/>
  <c r="S226" i="88"/>
  <c r="U227" i="88"/>
  <c r="U229" i="88"/>
  <c r="U231" i="88"/>
  <c r="U233" i="88"/>
  <c r="Z235" i="88"/>
  <c r="U238" i="88"/>
  <c r="U240" i="88"/>
  <c r="P302" i="88"/>
  <c r="P305" i="88"/>
  <c r="P306" i="88"/>
  <c r="Z6" i="88" l="1"/>
  <c r="Z38" i="88"/>
  <c r="Z21" i="88"/>
  <c r="Z74" i="88"/>
  <c r="Z32" i="88"/>
  <c r="Z13" i="88"/>
  <c r="Z66" i="88"/>
  <c r="Z67" i="88"/>
  <c r="Z28" i="88"/>
  <c r="AD120" i="88"/>
  <c r="Z14" i="88"/>
  <c r="Z58" i="88"/>
  <c r="Z63" i="88"/>
  <c r="AD143" i="88"/>
  <c r="AH144" i="88"/>
  <c r="Z39" i="88"/>
  <c r="Z46" i="88"/>
  <c r="Z59" i="88"/>
  <c r="Z5" i="88"/>
  <c r="Z238" i="88"/>
  <c r="Z33" i="88"/>
  <c r="Z51" i="88"/>
  <c r="Z116" i="88"/>
  <c r="Z24" i="88"/>
  <c r="Z43" i="88"/>
  <c r="Z20" i="88"/>
  <c r="AH69" i="88"/>
  <c r="AH45" i="88"/>
  <c r="AH37" i="88"/>
  <c r="AD90" i="88"/>
  <c r="AH149" i="88"/>
  <c r="AD118" i="88"/>
  <c r="AD114" i="88"/>
  <c r="AH99" i="88"/>
  <c r="AH73" i="88"/>
  <c r="AD68" i="88"/>
  <c r="AH132" i="88"/>
  <c r="AD106" i="88"/>
  <c r="AD134" i="88"/>
  <c r="AH95" i="88"/>
  <c r="AD72" i="88"/>
  <c r="T235" i="88"/>
  <c r="AL132" i="88"/>
  <c r="AL212" i="88"/>
  <c r="AH76" i="88"/>
  <c r="AL45" i="88"/>
  <c r="T211" i="88"/>
  <c r="AL119" i="88"/>
  <c r="AD99" i="88"/>
  <c r="AL53" i="88"/>
  <c r="AL227" i="88"/>
  <c r="T236" i="88"/>
  <c r="AL225" i="88"/>
  <c r="T234" i="88"/>
  <c r="Q249" i="88"/>
  <c r="Q251" i="88" s="1"/>
  <c r="AL204" i="88"/>
  <c r="AL205" i="88"/>
  <c r="AL196" i="88"/>
  <c r="AL218" i="88"/>
  <c r="AL195" i="88"/>
  <c r="AL187" i="88"/>
  <c r="AL171" i="88"/>
  <c r="AL163" i="88"/>
  <c r="AL147" i="88"/>
  <c r="AL192" i="88"/>
  <c r="AL176" i="88"/>
  <c r="AL136" i="88"/>
  <c r="AL145" i="88"/>
  <c r="AL128" i="88"/>
  <c r="AL175" i="88"/>
  <c r="AD15" i="88"/>
  <c r="AL139" i="88"/>
  <c r="AH115" i="88"/>
  <c r="AL89" i="88"/>
  <c r="AL85" i="88"/>
  <c r="AL77" i="88"/>
  <c r="AL61" i="88"/>
  <c r="AH40" i="88"/>
  <c r="AL229" i="88"/>
  <c r="AL164" i="88"/>
  <c r="AL198" i="88"/>
  <c r="AL184" i="88"/>
  <c r="AL140" i="88"/>
  <c r="AL183" i="88"/>
  <c r="AL113" i="88"/>
  <c r="AL109" i="88"/>
  <c r="AL103" i="88"/>
  <c r="AL124" i="88"/>
  <c r="AL100" i="88"/>
  <c r="AH82" i="88"/>
  <c r="AL79" i="88"/>
  <c r="AL73" i="88"/>
  <c r="AH60" i="88"/>
  <c r="T222" i="88"/>
  <c r="AL231" i="88"/>
  <c r="Q339" i="88"/>
  <c r="T206" i="88"/>
  <c r="AL221" i="88"/>
  <c r="AL201" i="88"/>
  <c r="AL199" i="88"/>
  <c r="AL188" i="88"/>
  <c r="AL180" i="88"/>
  <c r="AL172" i="88"/>
  <c r="AL179" i="88"/>
  <c r="AL155" i="88"/>
  <c r="T219" i="88"/>
  <c r="AL160" i="88"/>
  <c r="AL159" i="88"/>
  <c r="AL167" i="88"/>
  <c r="AL151" i="88"/>
  <c r="AL111" i="88"/>
  <c r="AD104" i="88"/>
  <c r="AD102" i="88"/>
  <c r="AD98" i="88"/>
  <c r="AH121" i="88"/>
  <c r="AH113" i="88"/>
  <c r="AL80" i="88"/>
  <c r="AD76" i="88"/>
  <c r="AH65" i="88"/>
  <c r="AL135" i="88"/>
  <c r="AL133" i="88"/>
  <c r="AH52" i="88"/>
  <c r="AL88" i="88"/>
  <c r="AL101" i="88"/>
  <c r="AL141" i="88"/>
  <c r="AL191" i="88"/>
  <c r="AL121" i="88"/>
  <c r="AL117" i="88"/>
  <c r="AL107" i="88"/>
  <c r="AL93" i="88"/>
  <c r="AL78" i="88"/>
  <c r="AL74" i="88"/>
  <c r="AL70" i="88"/>
  <c r="AL5" i="88"/>
  <c r="AL137" i="88"/>
  <c r="AL131" i="88"/>
  <c r="AL96" i="88"/>
  <c r="T226" i="88"/>
  <c r="Q351" i="88"/>
  <c r="Q344" i="88"/>
  <c r="AB352" i="88"/>
  <c r="AB353" i="88"/>
  <c r="X329" i="88"/>
  <c r="X328" i="88"/>
  <c r="AJ335" i="88"/>
  <c r="AJ334" i="88"/>
  <c r="AB328" i="88"/>
  <c r="AB329" i="88"/>
  <c r="Q356" i="88"/>
  <c r="AF359" i="88"/>
  <c r="AF358" i="88"/>
  <c r="T204" i="88"/>
  <c r="Q286" i="88"/>
  <c r="Q287" i="88"/>
  <c r="T212" i="88"/>
  <c r="T197" i="88"/>
  <c r="AJ365" i="88"/>
  <c r="AJ364" i="88"/>
  <c r="Q363" i="88"/>
  <c r="AJ359" i="88"/>
  <c r="AJ358" i="88"/>
  <c r="X371" i="88"/>
  <c r="X370" i="88"/>
  <c r="Q248" i="88"/>
  <c r="Q250" i="88" s="1"/>
  <c r="AD82" i="88"/>
  <c r="AD71" i="88"/>
  <c r="AD39" i="88"/>
  <c r="Q377" i="88"/>
  <c r="Q376" i="88"/>
  <c r="AH166" i="88"/>
  <c r="AD137" i="88"/>
  <c r="AD135" i="88"/>
  <c r="AF376" i="88"/>
  <c r="AF377" i="88"/>
  <c r="AL239" i="88"/>
  <c r="AH140" i="88"/>
  <c r="AL97" i="88"/>
  <c r="AD86" i="88"/>
  <c r="AL32" i="88"/>
  <c r="AL28" i="88"/>
  <c r="AD59" i="88"/>
  <c r="AD55" i="88"/>
  <c r="AD47" i="88"/>
  <c r="AL41" i="88"/>
  <c r="AL20" i="88"/>
  <c r="AL13" i="88"/>
  <c r="AL62" i="88"/>
  <c r="AL58" i="88"/>
  <c r="AH53" i="88"/>
  <c r="AH49" i="88"/>
  <c r="AD44" i="88"/>
  <c r="AD33" i="88"/>
  <c r="AH30" i="88"/>
  <c r="AL27" i="88"/>
  <c r="AH11" i="88"/>
  <c r="AD14" i="88"/>
  <c r="AD11" i="88"/>
  <c r="AF353" i="88"/>
  <c r="AF352" i="88"/>
  <c r="T232" i="88"/>
  <c r="T216" i="88"/>
  <c r="AJ353" i="88"/>
  <c r="AJ352" i="88"/>
  <c r="X353" i="88"/>
  <c r="X352" i="88"/>
  <c r="T224" i="88"/>
  <c r="X347" i="88"/>
  <c r="X346" i="88"/>
  <c r="AK275" i="88"/>
  <c r="Q291" i="88"/>
  <c r="AB347" i="88"/>
  <c r="AB346" i="88"/>
  <c r="Q345" i="88"/>
  <c r="AF346" i="88"/>
  <c r="AF347" i="88"/>
  <c r="T230" i="88"/>
  <c r="T229" i="88"/>
  <c r="AJ347" i="88"/>
  <c r="AJ346" i="88"/>
  <c r="X341" i="88"/>
  <c r="X340" i="88"/>
  <c r="AK311" i="88"/>
  <c r="T209" i="88"/>
  <c r="X334" i="88"/>
  <c r="X335" i="88"/>
  <c r="AF329" i="88"/>
  <c r="AF328" i="88"/>
  <c r="AB335" i="88"/>
  <c r="AB334" i="88"/>
  <c r="Q333" i="88"/>
  <c r="T198" i="88"/>
  <c r="AF365" i="88"/>
  <c r="AF364" i="88"/>
  <c r="AB382" i="88"/>
  <c r="AB383" i="88"/>
  <c r="AJ323" i="88"/>
  <c r="AJ322" i="88"/>
  <c r="X364" i="88"/>
  <c r="X365" i="88"/>
  <c r="Q321" i="88"/>
  <c r="AD241" i="88"/>
  <c r="AD239" i="88"/>
  <c r="AD235" i="88"/>
  <c r="AD227" i="88"/>
  <c r="AD223" i="88"/>
  <c r="AD215" i="88"/>
  <c r="AD214" i="88"/>
  <c r="AD207" i="88"/>
  <c r="AD229" i="88"/>
  <c r="AD216" i="88"/>
  <c r="AD208" i="88"/>
  <c r="AD231" i="88"/>
  <c r="AD225" i="88"/>
  <c r="AD221" i="88"/>
  <c r="AD204" i="88"/>
  <c r="AD198" i="88"/>
  <c r="AD212" i="88"/>
  <c r="AD201" i="88"/>
  <c r="AD220" i="88"/>
  <c r="AD205" i="88"/>
  <c r="AD196" i="88"/>
  <c r="AD192" i="88"/>
  <c r="AD188" i="88"/>
  <c r="AD184" i="88"/>
  <c r="AD180" i="88"/>
  <c r="AD176" i="88"/>
  <c r="AD172" i="88"/>
  <c r="AD168" i="88"/>
  <c r="AD164" i="88"/>
  <c r="AD160" i="88"/>
  <c r="AD156" i="88"/>
  <c r="AD213" i="88"/>
  <c r="AD152" i="88"/>
  <c r="AD144" i="88"/>
  <c r="AD140" i="88"/>
  <c r="AD136" i="88"/>
  <c r="AD233" i="88"/>
  <c r="AD191" i="88"/>
  <c r="AD183" i="88"/>
  <c r="AD175" i="88"/>
  <c r="AD167" i="88"/>
  <c r="AD159" i="88"/>
  <c r="AD150" i="88"/>
  <c r="AD199" i="88"/>
  <c r="AD151" i="88"/>
  <c r="AD195" i="88"/>
  <c r="AD179" i="88"/>
  <c r="AD155" i="88"/>
  <c r="AD132" i="88"/>
  <c r="AD129" i="88"/>
  <c r="AD127" i="88"/>
  <c r="AD121" i="88"/>
  <c r="AD119" i="88"/>
  <c r="AD117" i="88"/>
  <c r="AD115" i="88"/>
  <c r="AD113" i="88"/>
  <c r="AD111" i="88"/>
  <c r="AD109" i="88"/>
  <c r="AD107" i="88"/>
  <c r="AD105" i="88"/>
  <c r="AD103" i="88"/>
  <c r="AD100" i="88"/>
  <c r="AD96" i="88"/>
  <c r="AD141" i="88"/>
  <c r="AD128" i="88"/>
  <c r="AD187" i="88"/>
  <c r="AD163" i="88"/>
  <c r="AD124" i="88"/>
  <c r="AD145" i="88"/>
  <c r="AD92" i="88"/>
  <c r="AD89" i="88"/>
  <c r="AD88" i="88"/>
  <c r="AD85" i="88"/>
  <c r="AD5" i="88"/>
  <c r="AD73" i="88"/>
  <c r="AD65" i="88"/>
  <c r="AD61" i="88"/>
  <c r="AD53" i="88"/>
  <c r="AD101" i="88"/>
  <c r="AD97" i="88"/>
  <c r="AD84" i="88"/>
  <c r="AD171" i="88"/>
  <c r="AD131" i="88"/>
  <c r="AD77" i="88"/>
  <c r="AD69" i="88"/>
  <c r="AD57" i="88"/>
  <c r="AD45" i="88"/>
  <c r="AD27" i="88"/>
  <c r="AD93" i="88"/>
  <c r="AD78" i="88"/>
  <c r="AD74" i="88"/>
  <c r="AD70" i="88"/>
  <c r="AD66" i="88"/>
  <c r="AD62" i="88"/>
  <c r="AD58" i="88"/>
  <c r="AD54" i="88"/>
  <c r="AD50" i="88"/>
  <c r="AD46" i="88"/>
  <c r="AD42" i="88"/>
  <c r="AD38" i="88"/>
  <c r="AD32" i="88"/>
  <c r="AD28" i="88"/>
  <c r="AD24" i="88"/>
  <c r="AD20" i="88"/>
  <c r="AD17" i="88"/>
  <c r="AD13" i="88"/>
  <c r="AD9" i="88"/>
  <c r="AD133" i="88"/>
  <c r="AD80" i="88"/>
  <c r="AD49" i="88"/>
  <c r="AD41" i="88"/>
  <c r="AD37" i="88"/>
  <c r="AD31" i="88"/>
  <c r="AD23" i="88"/>
  <c r="AD16" i="88"/>
  <c r="AD8" i="88"/>
  <c r="AD19" i="88"/>
  <c r="AD12" i="88"/>
  <c r="AH243" i="88"/>
  <c r="AH242" i="88"/>
  <c r="AH240" i="88"/>
  <c r="AH238" i="88"/>
  <c r="AH235" i="88"/>
  <c r="AH233" i="88"/>
  <c r="AH231" i="88"/>
  <c r="AH229" i="88"/>
  <c r="AH227" i="88"/>
  <c r="AH221" i="88"/>
  <c r="AH213" i="88"/>
  <c r="AH205" i="88"/>
  <c r="AH225" i="88"/>
  <c r="AH215" i="88"/>
  <c r="AH207" i="88"/>
  <c r="AH223" i="88"/>
  <c r="AH217" i="88"/>
  <c r="AH209" i="88"/>
  <c r="AH211" i="88"/>
  <c r="AH199" i="88"/>
  <c r="AH219" i="88"/>
  <c r="AH202" i="88"/>
  <c r="AH197" i="88"/>
  <c r="AH193" i="88"/>
  <c r="AH189" i="88"/>
  <c r="AH185" i="88"/>
  <c r="AH181" i="88"/>
  <c r="AH177" i="88"/>
  <c r="AH173" i="88"/>
  <c r="AH169" i="88"/>
  <c r="AH165" i="88"/>
  <c r="AH161" i="88"/>
  <c r="AH157" i="88"/>
  <c r="AH201" i="88"/>
  <c r="AH200" i="88"/>
  <c r="AH145" i="88"/>
  <c r="AH141" i="88"/>
  <c r="AH137" i="88"/>
  <c r="AH196" i="88"/>
  <c r="AH188" i="88"/>
  <c r="AH180" i="88"/>
  <c r="AH172" i="88"/>
  <c r="AH164" i="88"/>
  <c r="AH156" i="88"/>
  <c r="AH153" i="88"/>
  <c r="AH152" i="88"/>
  <c r="AH133" i="88"/>
  <c r="AH130" i="88"/>
  <c r="AH124" i="88"/>
  <c r="AH123" i="88"/>
  <c r="AH101" i="88"/>
  <c r="AH97" i="88"/>
  <c r="AH93" i="88"/>
  <c r="AH184" i="88"/>
  <c r="AH160" i="88"/>
  <c r="AH146" i="88"/>
  <c r="AH129" i="88"/>
  <c r="AH168" i="88"/>
  <c r="AH148" i="88"/>
  <c r="AH125" i="88"/>
  <c r="AH192" i="88"/>
  <c r="AH176" i="88"/>
  <c r="AH118" i="88"/>
  <c r="AH110" i="88"/>
  <c r="AH102" i="88"/>
  <c r="AH98" i="88"/>
  <c r="AH94" i="88"/>
  <c r="AH54" i="88"/>
  <c r="AH32" i="88"/>
  <c r="AH128" i="88"/>
  <c r="AH120" i="88"/>
  <c r="AH112" i="88"/>
  <c r="AH104" i="88"/>
  <c r="AH80" i="88"/>
  <c r="AH6" i="88"/>
  <c r="AH142" i="88"/>
  <c r="AH108" i="88"/>
  <c r="AH84" i="88"/>
  <c r="AH46" i="88"/>
  <c r="AH42" i="88"/>
  <c r="AH38" i="88"/>
  <c r="AH28" i="88"/>
  <c r="AH134" i="88"/>
  <c r="AH122" i="88"/>
  <c r="AH114" i="88"/>
  <c r="AH106" i="88"/>
  <c r="AH89" i="88"/>
  <c r="AH85" i="88"/>
  <c r="AH81" i="88"/>
  <c r="AH75" i="88"/>
  <c r="AH71" i="88"/>
  <c r="AH67" i="88"/>
  <c r="AH63" i="88"/>
  <c r="AH59" i="88"/>
  <c r="AH55" i="88"/>
  <c r="AH51" i="88"/>
  <c r="AH47" i="88"/>
  <c r="AH43" i="88"/>
  <c r="AH39" i="88"/>
  <c r="AH33" i="88"/>
  <c r="AH29" i="88"/>
  <c r="AH25" i="88"/>
  <c r="AH21" i="88"/>
  <c r="AH14" i="88"/>
  <c r="AH10" i="88"/>
  <c r="AH237" i="88"/>
  <c r="AH116" i="88"/>
  <c r="AH90" i="88"/>
  <c r="AH86" i="88"/>
  <c r="AH78" i="88"/>
  <c r="AH74" i="88"/>
  <c r="AH70" i="88"/>
  <c r="AH66" i="88"/>
  <c r="AH62" i="88"/>
  <c r="AH58" i="88"/>
  <c r="AH50" i="88"/>
  <c r="AH17" i="88"/>
  <c r="AH24" i="88"/>
  <c r="AH20" i="88"/>
  <c r="AH13" i="88"/>
  <c r="AH5" i="88"/>
  <c r="AH9" i="88"/>
  <c r="AJ377" i="88"/>
  <c r="AJ376" i="88"/>
  <c r="AH107" i="88"/>
  <c r="AH91" i="88"/>
  <c r="AB377" i="88"/>
  <c r="AB376" i="88"/>
  <c r="AH111" i="88"/>
  <c r="AH92" i="88"/>
  <c r="AH83" i="88"/>
  <c r="AD116" i="88"/>
  <c r="AH109" i="88"/>
  <c r="AH96" i="88"/>
  <c r="AD79" i="88"/>
  <c r="AL38" i="88"/>
  <c r="AH31" i="88"/>
  <c r="AH27" i="88"/>
  <c r="AL16" i="88"/>
  <c r="AD83" i="88"/>
  <c r="AH72" i="88"/>
  <c r="AL65" i="88"/>
  <c r="AD51" i="88"/>
  <c r="AD25" i="88"/>
  <c r="AH23" i="88"/>
  <c r="AL66" i="88"/>
  <c r="AH61" i="88"/>
  <c r="AH57" i="88"/>
  <c r="AD52" i="88"/>
  <c r="AD48" i="88"/>
  <c r="AD29" i="88"/>
  <c r="AH18" i="88"/>
  <c r="AL12" i="88"/>
  <c r="Z241" i="88"/>
  <c r="Z239" i="88"/>
  <c r="Z236" i="88"/>
  <c r="Z234" i="88"/>
  <c r="Z232" i="88"/>
  <c r="Z230" i="88"/>
  <c r="Z228" i="88"/>
  <c r="Z222" i="88"/>
  <c r="Z218" i="88"/>
  <c r="Z210" i="88"/>
  <c r="Z206" i="88"/>
  <c r="Z220" i="88"/>
  <c r="Z212" i="88"/>
  <c r="Z226" i="88"/>
  <c r="Z214" i="88"/>
  <c r="Z208" i="88"/>
  <c r="Z201" i="88"/>
  <c r="Z224" i="88"/>
  <c r="Z216" i="88"/>
  <c r="Z204" i="88"/>
  <c r="Z203" i="88"/>
  <c r="Z195" i="88"/>
  <c r="Z191" i="88"/>
  <c r="Z187" i="88"/>
  <c r="Z183" i="88"/>
  <c r="Z179" i="88"/>
  <c r="Z175" i="88"/>
  <c r="Z171" i="88"/>
  <c r="Z167" i="88"/>
  <c r="Z163" i="88"/>
  <c r="Z159" i="88"/>
  <c r="Z155" i="88"/>
  <c r="Z147" i="88"/>
  <c r="Z143" i="88"/>
  <c r="Z139" i="88"/>
  <c r="Z198" i="88"/>
  <c r="Z190" i="88"/>
  <c r="Z182" i="88"/>
  <c r="Z174" i="88"/>
  <c r="Z166" i="88"/>
  <c r="Z158" i="88"/>
  <c r="Z154" i="88"/>
  <c r="Z186" i="88"/>
  <c r="Z162" i="88"/>
  <c r="Z149" i="88"/>
  <c r="Z135" i="88"/>
  <c r="Z134" i="88"/>
  <c r="Z128" i="88"/>
  <c r="Z99" i="88"/>
  <c r="Z95" i="88"/>
  <c r="Z170" i="88"/>
  <c r="Z140" i="88"/>
  <c r="Z131" i="88"/>
  <c r="Z194" i="88"/>
  <c r="Z178" i="88"/>
  <c r="Z150" i="88"/>
  <c r="Z127" i="88"/>
  <c r="Z117" i="88"/>
  <c r="Z109" i="88"/>
  <c r="Z100" i="88"/>
  <c r="Z96" i="88"/>
  <c r="Z79" i="88"/>
  <c r="Z56" i="88"/>
  <c r="Z30" i="88"/>
  <c r="Z119" i="88"/>
  <c r="Z111" i="88"/>
  <c r="Z103" i="88"/>
  <c r="Z132" i="88"/>
  <c r="Z115" i="88"/>
  <c r="Z107" i="88"/>
  <c r="Z72" i="88"/>
  <c r="Z68" i="88"/>
  <c r="Z64" i="88"/>
  <c r="Z60" i="88"/>
  <c r="Z52" i="88"/>
  <c r="Z144" i="88"/>
  <c r="Z121" i="88"/>
  <c r="Z113" i="88"/>
  <c r="Z105" i="88"/>
  <c r="Z92" i="88"/>
  <c r="Z88" i="88"/>
  <c r="Z83" i="88"/>
  <c r="Z80" i="88"/>
  <c r="Z77" i="88"/>
  <c r="Z73" i="88"/>
  <c r="Z69" i="88"/>
  <c r="Z65" i="88"/>
  <c r="Z61" i="88"/>
  <c r="Z57" i="88"/>
  <c r="Z53" i="88"/>
  <c r="Z49" i="88"/>
  <c r="Z45" i="88"/>
  <c r="Z41" i="88"/>
  <c r="Z37" i="88"/>
  <c r="Z31" i="88"/>
  <c r="Z27" i="88"/>
  <c r="Z23" i="88"/>
  <c r="Z19" i="88"/>
  <c r="Z16" i="88"/>
  <c r="Z12" i="88"/>
  <c r="Z8" i="88"/>
  <c r="Z91" i="88"/>
  <c r="Z87" i="88"/>
  <c r="Z76" i="88"/>
  <c r="Z48" i="88"/>
  <c r="Z44" i="88"/>
  <c r="Z40" i="88"/>
  <c r="Z34" i="88"/>
  <c r="Z18" i="88"/>
  <c r="Z11" i="88"/>
  <c r="Z22" i="88"/>
  <c r="Z15" i="88"/>
  <c r="Z7" i="88"/>
  <c r="Z26" i="88"/>
  <c r="AD6" i="88"/>
  <c r="AH22" i="88"/>
  <c r="Z9" i="88"/>
  <c r="AH7" i="88"/>
  <c r="AH8" i="88"/>
  <c r="T227" i="88"/>
  <c r="T205" i="88"/>
  <c r="Q292" i="88"/>
  <c r="AK313" i="88"/>
  <c r="T218" i="88"/>
  <c r="AK274" i="88"/>
  <c r="T237" i="88"/>
  <c r="T215" i="88"/>
  <c r="T210" i="88"/>
  <c r="Q357" i="88"/>
  <c r="T220" i="88"/>
  <c r="T217" i="88"/>
  <c r="T202" i="88"/>
  <c r="T225" i="88"/>
  <c r="AJ340" i="88"/>
  <c r="AJ341" i="88"/>
  <c r="T201" i="88"/>
  <c r="Q332" i="88"/>
  <c r="AK310" i="88"/>
  <c r="T221" i="88"/>
  <c r="T199" i="88"/>
  <c r="AF322" i="88"/>
  <c r="AF323" i="88"/>
  <c r="T208" i="88"/>
  <c r="X323" i="88"/>
  <c r="X322" i="88"/>
  <c r="Q362" i="88"/>
  <c r="Q381" i="88"/>
  <c r="AJ383" i="88"/>
  <c r="AJ382" i="88"/>
  <c r="AJ329" i="88"/>
  <c r="AJ328" i="88"/>
  <c r="X377" i="88"/>
  <c r="X376" i="88"/>
  <c r="X383" i="88"/>
  <c r="X382" i="88"/>
  <c r="AD95" i="88"/>
  <c r="AH87" i="88"/>
  <c r="AD81" i="88"/>
  <c r="AH79" i="88"/>
  <c r="AH68" i="88"/>
  <c r="Q368" i="88"/>
  <c r="AL237" i="88"/>
  <c r="AL243" i="88"/>
  <c r="AL242" i="88"/>
  <c r="AL240" i="88"/>
  <c r="AL238" i="88"/>
  <c r="AL228" i="88"/>
  <c r="AL226" i="88"/>
  <c r="AL217" i="88"/>
  <c r="AL216" i="88"/>
  <c r="AL209" i="88"/>
  <c r="AL208" i="88"/>
  <c r="AL236" i="88"/>
  <c r="AL230" i="88"/>
  <c r="AL224" i="88"/>
  <c r="AL219" i="88"/>
  <c r="AL211" i="88"/>
  <c r="AL232" i="88"/>
  <c r="AL222" i="88"/>
  <c r="AL220" i="88"/>
  <c r="AL203" i="88"/>
  <c r="AL200" i="88"/>
  <c r="AL234" i="88"/>
  <c r="AL215" i="88"/>
  <c r="AL207" i="88"/>
  <c r="AL206" i="88"/>
  <c r="AL194" i="88"/>
  <c r="AL190" i="88"/>
  <c r="AL186" i="88"/>
  <c r="AL182" i="88"/>
  <c r="AL178" i="88"/>
  <c r="AL174" i="88"/>
  <c r="AL170" i="88"/>
  <c r="AL166" i="88"/>
  <c r="AL162" i="88"/>
  <c r="AL158" i="88"/>
  <c r="AL193" i="88"/>
  <c r="AL185" i="88"/>
  <c r="AL177" i="88"/>
  <c r="AL169" i="88"/>
  <c r="AL161" i="88"/>
  <c r="AL150" i="88"/>
  <c r="AL146" i="88"/>
  <c r="AL142" i="88"/>
  <c r="AL138" i="88"/>
  <c r="AL214" i="88"/>
  <c r="AL148" i="88"/>
  <c r="AL197" i="88"/>
  <c r="AL189" i="88"/>
  <c r="AL181" i="88"/>
  <c r="AL173" i="88"/>
  <c r="AL165" i="88"/>
  <c r="AL157" i="88"/>
  <c r="AL202" i="88"/>
  <c r="AL152" i="88"/>
  <c r="AL143" i="88"/>
  <c r="AL134" i="88"/>
  <c r="AL125" i="88"/>
  <c r="AL122" i="88"/>
  <c r="AL120" i="88"/>
  <c r="AL118" i="88"/>
  <c r="AL116" i="88"/>
  <c r="AL114" i="88"/>
  <c r="AL112" i="88"/>
  <c r="AL110" i="88"/>
  <c r="AL108" i="88"/>
  <c r="AL106" i="88"/>
  <c r="AL104" i="88"/>
  <c r="AL102" i="88"/>
  <c r="AL98" i="88"/>
  <c r="AL94" i="88"/>
  <c r="AL130" i="88"/>
  <c r="AL123" i="88"/>
  <c r="AL154" i="88"/>
  <c r="AL126" i="88"/>
  <c r="AL153" i="88"/>
  <c r="AL129" i="88"/>
  <c r="AL127" i="88"/>
  <c r="AL71" i="88"/>
  <c r="AL63" i="88"/>
  <c r="AL55" i="88"/>
  <c r="AL51" i="88"/>
  <c r="AL39" i="88"/>
  <c r="AL33" i="88"/>
  <c r="AL99" i="88"/>
  <c r="AL95" i="88"/>
  <c r="AL91" i="88"/>
  <c r="AL90" i="88"/>
  <c r="AL87" i="88"/>
  <c r="AL86" i="88"/>
  <c r="AL7" i="88"/>
  <c r="AL149" i="88"/>
  <c r="AL83" i="88"/>
  <c r="AL59" i="88"/>
  <c r="AL47" i="88"/>
  <c r="AL43" i="88"/>
  <c r="AL82" i="88"/>
  <c r="AL76" i="88"/>
  <c r="AL72" i="88"/>
  <c r="AL68" i="88"/>
  <c r="AL64" i="88"/>
  <c r="AL60" i="88"/>
  <c r="AL56" i="88"/>
  <c r="AL52" i="88"/>
  <c r="AL48" i="88"/>
  <c r="AL44" i="88"/>
  <c r="AL40" i="88"/>
  <c r="AL34" i="88"/>
  <c r="AL30" i="88"/>
  <c r="AL26" i="88"/>
  <c r="AL22" i="88"/>
  <c r="AL18" i="88"/>
  <c r="AL15" i="88"/>
  <c r="AL11" i="88"/>
  <c r="AL75" i="88"/>
  <c r="AL67" i="88"/>
  <c r="AL29" i="88"/>
  <c r="AL25" i="88"/>
  <c r="AL21" i="88"/>
  <c r="AL14" i="88"/>
  <c r="AL6" i="88"/>
  <c r="AL10" i="88"/>
  <c r="T200" i="88"/>
  <c r="AD139" i="88"/>
  <c r="AH103" i="88"/>
  <c r="AH100" i="88"/>
  <c r="AL92" i="88"/>
  <c r="AD87" i="88"/>
  <c r="AL84" i="88"/>
  <c r="AF371" i="88"/>
  <c r="AF370" i="88"/>
  <c r="AH190" i="88"/>
  <c r="AH126" i="88"/>
  <c r="AD125" i="88"/>
  <c r="AD34" i="88"/>
  <c r="AD30" i="88"/>
  <c r="AD21" i="88"/>
  <c r="AH12" i="88"/>
  <c r="AL23" i="88"/>
  <c r="AL81" i="88"/>
  <c r="AL69" i="88"/>
  <c r="AH64" i="88"/>
  <c r="AL57" i="88"/>
  <c r="AL49" i="88"/>
  <c r="AH44" i="88"/>
  <c r="AH16" i="88"/>
  <c r="AD7" i="88"/>
  <c r="AD64" i="88"/>
  <c r="AD60" i="88"/>
  <c r="AD56" i="88"/>
  <c r="AL42" i="88"/>
  <c r="AL37" i="88"/>
  <c r="AH26" i="88"/>
  <c r="AD26" i="88"/>
  <c r="AD18" i="88"/>
  <c r="T233" i="88"/>
  <c r="Q290" i="88"/>
  <c r="Q350" i="88"/>
  <c r="AK312" i="88"/>
  <c r="T228" i="88"/>
  <c r="T213" i="88"/>
  <c r="AF335" i="88"/>
  <c r="AF334" i="88"/>
  <c r="X359" i="88"/>
  <c r="X358" i="88"/>
  <c r="T223" i="88"/>
  <c r="AB341" i="88"/>
  <c r="AB340" i="88"/>
  <c r="Q338" i="88"/>
  <c r="AB358" i="88"/>
  <c r="AB359" i="88"/>
  <c r="Q327" i="88"/>
  <c r="Q326" i="88"/>
  <c r="T231" i="88"/>
  <c r="AF341" i="88"/>
  <c r="AF340" i="88"/>
  <c r="T207" i="88"/>
  <c r="T196" i="88"/>
  <c r="Q285" i="88"/>
  <c r="T214" i="88"/>
  <c r="Q320" i="88"/>
  <c r="AF383" i="88"/>
  <c r="AF382" i="88"/>
  <c r="Q380" i="88"/>
  <c r="Q247" i="88"/>
  <c r="AJ370" i="88"/>
  <c r="AJ371" i="88"/>
  <c r="AB371" i="88"/>
  <c r="AB370" i="88"/>
  <c r="Q369" i="88"/>
  <c r="AD240" i="88"/>
  <c r="AH127" i="88"/>
  <c r="AH117" i="88"/>
  <c r="AD91" i="88"/>
  <c r="AB323" i="88"/>
  <c r="AB322" i="88"/>
  <c r="AB365" i="88"/>
  <c r="AB364" i="88"/>
  <c r="AH119" i="88"/>
  <c r="AH88" i="88"/>
  <c r="AD40" i="88"/>
  <c r="AH15" i="88"/>
  <c r="AD75" i="88"/>
  <c r="AD67" i="88"/>
  <c r="AD63" i="88"/>
  <c r="AH56" i="88"/>
  <c r="AH48" i="88"/>
  <c r="AD43" i="88"/>
  <c r="AD22" i="88"/>
  <c r="AL54" i="88"/>
  <c r="AL50" i="88"/>
  <c r="AL46" i="88"/>
  <c r="AH41" i="88"/>
  <c r="AH34" i="88"/>
  <c r="AL31" i="88"/>
  <c r="AL19" i="88"/>
  <c r="AL24" i="88"/>
  <c r="AL17" i="88"/>
  <c r="Z17" i="88"/>
  <c r="AL8" i="88"/>
  <c r="W145" i="39"/>
  <c r="X87" i="38"/>
  <c r="M242" i="79"/>
  <c r="AB243" i="79" s="1"/>
  <c r="AU243" i="20"/>
  <c r="X348" i="88" l="1"/>
  <c r="AB348" i="88"/>
  <c r="AF348" i="88"/>
  <c r="X354" i="88"/>
  <c r="X360" i="88"/>
  <c r="AB372" i="88"/>
  <c r="AJ372" i="88"/>
  <c r="AB360" i="88"/>
  <c r="AB354" i="88"/>
  <c r="AF330" i="88"/>
  <c r="AJ348" i="88"/>
  <c r="Z247" i="88"/>
  <c r="L242" i="79"/>
  <c r="L34" i="79"/>
  <c r="L35" i="79"/>
  <c r="AF372" i="88"/>
  <c r="X384" i="88"/>
  <c r="AJ366" i="88"/>
  <c r="M35" i="79"/>
  <c r="M34" i="79"/>
  <c r="AJ324" i="88"/>
  <c r="AF366" i="88"/>
  <c r="AB336" i="88"/>
  <c r="X342" i="88"/>
  <c r="AB330" i="88"/>
  <c r="AL248" i="88"/>
  <c r="AL250" i="88" s="1"/>
  <c r="Z249" i="88"/>
  <c r="Z251" i="88" s="1"/>
  <c r="AB366" i="88"/>
  <c r="V232" i="88"/>
  <c r="V228" i="88"/>
  <c r="V236" i="88"/>
  <c r="V206" i="88"/>
  <c r="V203" i="88"/>
  <c r="V230" i="88"/>
  <c r="V201" i="88"/>
  <c r="V149" i="88"/>
  <c r="V153" i="88"/>
  <c r="V122" i="88"/>
  <c r="V120" i="88"/>
  <c r="V118" i="88"/>
  <c r="V116" i="88"/>
  <c r="V114" i="88"/>
  <c r="V112" i="88"/>
  <c r="V110" i="88"/>
  <c r="V108" i="88"/>
  <c r="V106" i="88"/>
  <c r="V104" i="88"/>
  <c r="V143" i="88"/>
  <c r="V134" i="88"/>
  <c r="V125" i="88"/>
  <c r="V154" i="88"/>
  <c r="V130" i="88"/>
  <c r="V91" i="88"/>
  <c r="V90" i="88"/>
  <c r="V87" i="88"/>
  <c r="V86" i="88"/>
  <c r="V148" i="88"/>
  <c r="V99" i="88"/>
  <c r="V95" i="88"/>
  <c r="V14" i="88"/>
  <c r="V6" i="88"/>
  <c r="V25" i="88"/>
  <c r="V18" i="88"/>
  <c r="V10" i="88"/>
  <c r="V21" i="88"/>
  <c r="V72" i="88"/>
  <c r="V16" i="88"/>
  <c r="V28" i="88"/>
  <c r="V58" i="88"/>
  <c r="V78" i="88"/>
  <c r="V12" i="88"/>
  <c r="V59" i="88"/>
  <c r="V67" i="88"/>
  <c r="V101" i="88"/>
  <c r="V133" i="88"/>
  <c r="V11" i="88"/>
  <c r="V22" i="88"/>
  <c r="V26" i="88"/>
  <c r="V34" i="88"/>
  <c r="V81" i="88"/>
  <c r="V43" i="88"/>
  <c r="V113" i="88"/>
  <c r="V129" i="88"/>
  <c r="V73" i="88"/>
  <c r="V161" i="88"/>
  <c r="V185" i="88"/>
  <c r="V132" i="88"/>
  <c r="V157" i="88"/>
  <c r="V181" i="88"/>
  <c r="V193" i="88"/>
  <c r="V102" i="88"/>
  <c r="V219" i="88"/>
  <c r="V164" i="88"/>
  <c r="V180" i="88"/>
  <c r="V188" i="88"/>
  <c r="V174" i="88"/>
  <c r="V182" i="88"/>
  <c r="V151" i="88"/>
  <c r="V209" i="88"/>
  <c r="V242" i="88"/>
  <c r="V215" i="88"/>
  <c r="V227" i="88"/>
  <c r="V235" i="88"/>
  <c r="V8" i="88"/>
  <c r="V42" i="88"/>
  <c r="V9" i="88"/>
  <c r="V29" i="88"/>
  <c r="V32" i="88"/>
  <c r="V46" i="88"/>
  <c r="V62" i="88"/>
  <c r="V82" i="88"/>
  <c r="V69" i="88"/>
  <c r="V51" i="88"/>
  <c r="V55" i="88"/>
  <c r="V44" i="88"/>
  <c r="V48" i="88"/>
  <c r="V60" i="88"/>
  <c r="V76" i="88"/>
  <c r="V111" i="88"/>
  <c r="V47" i="88"/>
  <c r="V105" i="88"/>
  <c r="V165" i="88"/>
  <c r="V31" i="88"/>
  <c r="V41" i="88"/>
  <c r="V45" i="88"/>
  <c r="V53" i="88"/>
  <c r="V61" i="88"/>
  <c r="V65" i="88"/>
  <c r="V117" i="88"/>
  <c r="V97" i="88"/>
  <c r="V70" i="88"/>
  <c r="V100" i="88"/>
  <c r="V80" i="88"/>
  <c r="V88" i="88"/>
  <c r="V128" i="88"/>
  <c r="V139" i="88"/>
  <c r="V127" i="88"/>
  <c r="V204" i="88"/>
  <c r="V169" i="88"/>
  <c r="V160" i="88"/>
  <c r="V234" i="88"/>
  <c r="V142" i="88"/>
  <c r="V191" i="88"/>
  <c r="V186" i="88"/>
  <c r="V159" i="88"/>
  <c r="V187" i="88"/>
  <c r="V202" i="88"/>
  <c r="V217" i="88"/>
  <c r="V238" i="88"/>
  <c r="V233" i="88"/>
  <c r="V241" i="88"/>
  <c r="V223" i="88"/>
  <c r="V229" i="88"/>
  <c r="V33" i="88"/>
  <c r="V13" i="88"/>
  <c r="V20" i="88"/>
  <c r="V38" i="88"/>
  <c r="V50" i="88"/>
  <c r="V66" i="88"/>
  <c r="V123" i="88"/>
  <c r="V77" i="88"/>
  <c r="V63" i="88"/>
  <c r="V121" i="88"/>
  <c r="V103" i="88"/>
  <c r="V126" i="88"/>
  <c r="V189" i="88"/>
  <c r="V7" i="88"/>
  <c r="V19" i="88"/>
  <c r="V27" i="88"/>
  <c r="V49" i="88"/>
  <c r="V83" i="88"/>
  <c r="V109" i="88"/>
  <c r="V147" i="88"/>
  <c r="V79" i="88"/>
  <c r="V107" i="88"/>
  <c r="V84" i="88"/>
  <c r="V137" i="88"/>
  <c r="V194" i="88"/>
  <c r="V89" i="88"/>
  <c r="V136" i="88"/>
  <c r="V177" i="88"/>
  <c r="V197" i="88"/>
  <c r="V131" i="88"/>
  <c r="V176" i="88"/>
  <c r="V184" i="88"/>
  <c r="V156" i="88"/>
  <c r="V158" i="88"/>
  <c r="V166" i="88"/>
  <c r="V190" i="88"/>
  <c r="V155" i="88"/>
  <c r="V163" i="88"/>
  <c r="V167" i="88"/>
  <c r="V175" i="88"/>
  <c r="V179" i="88"/>
  <c r="V199" i="88"/>
  <c r="V237" i="88"/>
  <c r="V196" i="88"/>
  <c r="V200" i="88"/>
  <c r="V224" i="88"/>
  <c r="V208" i="88"/>
  <c r="V205" i="88"/>
  <c r="V214" i="88"/>
  <c r="V240" i="88"/>
  <c r="V231" i="88"/>
  <c r="V17" i="88"/>
  <c r="V24" i="88"/>
  <c r="V39" i="88"/>
  <c r="V54" i="88"/>
  <c r="V74" i="88"/>
  <c r="V135" i="88"/>
  <c r="V75" i="88"/>
  <c r="V15" i="88"/>
  <c r="V30" i="88"/>
  <c r="V40" i="88"/>
  <c r="V52" i="88"/>
  <c r="V56" i="88"/>
  <c r="V64" i="88"/>
  <c r="V68" i="88"/>
  <c r="V119" i="88"/>
  <c r="V239" i="88"/>
  <c r="V23" i="88"/>
  <c r="V37" i="88"/>
  <c r="V57" i="88"/>
  <c r="V71" i="88"/>
  <c r="V5" i="88"/>
  <c r="V92" i="88"/>
  <c r="V96" i="88"/>
  <c r="V115" i="88"/>
  <c r="V211" i="88"/>
  <c r="V85" i="88"/>
  <c r="V93" i="88"/>
  <c r="V140" i="88"/>
  <c r="V94" i="88"/>
  <c r="V98" i="88"/>
  <c r="V124" i="88"/>
  <c r="V173" i="88"/>
  <c r="V144" i="88"/>
  <c r="V150" i="88"/>
  <c r="V168" i="88"/>
  <c r="V141" i="88"/>
  <c r="V145" i="88"/>
  <c r="V152" i="88"/>
  <c r="V138" i="88"/>
  <c r="V146" i="88"/>
  <c r="V172" i="88"/>
  <c r="V162" i="88"/>
  <c r="V170" i="88"/>
  <c r="V178" i="88"/>
  <c r="V198" i="88"/>
  <c r="V220" i="88"/>
  <c r="V171" i="88"/>
  <c r="V183" i="88"/>
  <c r="V195" i="88"/>
  <c r="V212" i="88"/>
  <c r="V192" i="88"/>
  <c r="V213" i="88"/>
  <c r="V221" i="88"/>
  <c r="V225" i="88"/>
  <c r="Q323" i="88"/>
  <c r="Q324" i="88" s="1"/>
  <c r="Q322" i="88"/>
  <c r="Q329" i="88"/>
  <c r="Q328" i="88"/>
  <c r="Q340" i="88"/>
  <c r="Q341" i="88"/>
  <c r="V226" i="88"/>
  <c r="V216" i="88"/>
  <c r="Q359" i="88"/>
  <c r="Q360" i="88" s="1"/>
  <c r="Q358" i="88"/>
  <c r="AJ336" i="88"/>
  <c r="Q383" i="88"/>
  <c r="Q382" i="88"/>
  <c r="Q370" i="88"/>
  <c r="Q371" i="88"/>
  <c r="AL249" i="88"/>
  <c r="AL251" i="88" s="1"/>
  <c r="X378" i="88"/>
  <c r="AJ384" i="88"/>
  <c r="X324" i="88"/>
  <c r="Q335" i="88"/>
  <c r="Q334" i="88"/>
  <c r="AH249" i="88"/>
  <c r="AH251" i="88" s="1"/>
  <c r="AH247" i="88"/>
  <c r="AH248" i="88"/>
  <c r="AH250" i="88" s="1"/>
  <c r="X366" i="88"/>
  <c r="AB384" i="88"/>
  <c r="Q378" i="88"/>
  <c r="AJ360" i="88"/>
  <c r="Q347" i="88"/>
  <c r="Q346" i="88"/>
  <c r="Z248" i="88"/>
  <c r="Z250" i="88" s="1"/>
  <c r="AB324" i="88"/>
  <c r="AF342" i="88"/>
  <c r="AB342" i="88"/>
  <c r="V222" i="88"/>
  <c r="AL247" i="88"/>
  <c r="V210" i="88"/>
  <c r="AD248" i="88"/>
  <c r="AD250" i="88" s="1"/>
  <c r="AD247" i="88"/>
  <c r="AD249" i="88"/>
  <c r="AD251" i="88" s="1"/>
  <c r="X330" i="88"/>
  <c r="AF384" i="88"/>
  <c r="AF336" i="88"/>
  <c r="Q353" i="88"/>
  <c r="Q352" i="88"/>
  <c r="AJ330" i="88"/>
  <c r="Q365" i="88"/>
  <c r="Q364" i="88"/>
  <c r="AF324" i="88"/>
  <c r="AJ342" i="88"/>
  <c r="V207" i="88"/>
  <c r="AB378" i="88"/>
  <c r="AJ378" i="88"/>
  <c r="X336" i="88"/>
  <c r="V218" i="88"/>
  <c r="AJ354" i="88"/>
  <c r="AF354" i="88"/>
  <c r="AF378" i="88"/>
  <c r="X372" i="88"/>
  <c r="AF360" i="88"/>
  <c r="Q354" i="88" l="1"/>
  <c r="Q384" i="88"/>
  <c r="Q336" i="88"/>
  <c r="Q372" i="88"/>
  <c r="Q366" i="88"/>
  <c r="Q330" i="88"/>
  <c r="Q342" i="88"/>
  <c r="Q348" i="88"/>
  <c r="O9" i="78"/>
  <c r="O8" i="78"/>
  <c r="O20" i="78"/>
  <c r="O14" i="78"/>
  <c r="O31" i="78"/>
  <c r="AC233" i="78" l="1"/>
  <c r="AC232" i="78"/>
  <c r="O233" i="78"/>
  <c r="O232" i="78"/>
  <c r="K242" i="79" l="1"/>
  <c r="Z242" i="79" s="1"/>
  <c r="K34" i="79"/>
  <c r="K35" i="79"/>
  <c r="Z35" i="79" s="1"/>
  <c r="Q30" i="12"/>
  <c r="Q31" i="12" s="1"/>
  <c r="P30" i="12"/>
  <c r="P31" i="12" s="1"/>
  <c r="Z34" i="79" l="1"/>
  <c r="J242" i="79" l="1"/>
  <c r="J34" i="79"/>
  <c r="J35" i="79"/>
  <c r="Q145" i="39"/>
  <c r="R87" i="38"/>
  <c r="AF243" i="20"/>
  <c r="I242" i="79" l="1"/>
  <c r="I35" i="79"/>
  <c r="I34" i="79"/>
  <c r="H37" i="2"/>
  <c r="H36" i="40" s="1"/>
  <c r="H35" i="40" l="1"/>
  <c r="H34" i="40"/>
  <c r="H33" i="40"/>
  <c r="H242" i="79"/>
  <c r="Y242" i="79" s="1"/>
  <c r="H35" i="79"/>
  <c r="Y35" i="79" s="1"/>
  <c r="H34" i="79"/>
  <c r="Y34" i="79" s="1"/>
  <c r="H32" i="40"/>
  <c r="G242" i="79" l="1"/>
  <c r="G34" i="79"/>
  <c r="G35" i="79"/>
  <c r="V87" i="38"/>
  <c r="U145" i="39"/>
  <c r="AP243" i="20"/>
  <c r="F242" i="79" l="1"/>
  <c r="F34" i="79"/>
  <c r="F35" i="79"/>
  <c r="P306" i="20" l="1"/>
  <c r="P311" i="20"/>
  <c r="P307" i="20"/>
  <c r="P310" i="20"/>
  <c r="E242" i="79" l="1"/>
  <c r="X242" i="79" s="1"/>
  <c r="E35" i="79"/>
  <c r="X35" i="79" s="1"/>
  <c r="E34" i="79"/>
  <c r="X34" i="79" s="1"/>
  <c r="D22" i="2"/>
  <c r="D242" i="79" l="1"/>
  <c r="D34" i="79"/>
  <c r="D35" i="79"/>
  <c r="S145" i="39" l="1"/>
  <c r="T87" i="38"/>
  <c r="AK243" i="20"/>
  <c r="S253" i="20"/>
  <c r="AB237" i="78"/>
  <c r="X86" i="38"/>
  <c r="V86" i="38"/>
  <c r="T86" i="38"/>
  <c r="R86" i="38"/>
  <c r="X85" i="38"/>
  <c r="X6" i="38"/>
  <c r="X7" i="38"/>
  <c r="X8" i="38"/>
  <c r="X9" i="38"/>
  <c r="X10" i="38"/>
  <c r="X11" i="38"/>
  <c r="X12" i="38"/>
  <c r="X14" i="38"/>
  <c r="X15" i="38"/>
  <c r="X16" i="38"/>
  <c r="X17" i="38"/>
  <c r="X18" i="38"/>
  <c r="X19" i="38"/>
  <c r="X20" i="38"/>
  <c r="X21" i="38"/>
  <c r="X22" i="38"/>
  <c r="X23" i="38"/>
  <c r="X24" i="38"/>
  <c r="X25" i="38"/>
  <c r="X26" i="38"/>
  <c r="X27" i="38"/>
  <c r="X28" i="38"/>
  <c r="X29" i="38"/>
  <c r="X30" i="38"/>
  <c r="X31" i="38"/>
  <c r="X32" i="38"/>
  <c r="X33" i="38"/>
  <c r="X34" i="38"/>
  <c r="X35" i="38"/>
  <c r="X36" i="38"/>
  <c r="X37" i="38"/>
  <c r="X38" i="38"/>
  <c r="X39" i="38"/>
  <c r="X40" i="38"/>
  <c r="X41" i="38"/>
  <c r="X42" i="38"/>
  <c r="X43" i="38"/>
  <c r="X44" i="38"/>
  <c r="X45" i="38"/>
  <c r="X46" i="38"/>
  <c r="X47" i="38"/>
  <c r="X48" i="38"/>
  <c r="X49" i="38"/>
  <c r="X50" i="38"/>
  <c r="X51" i="38"/>
  <c r="X52" i="38"/>
  <c r="X53" i="38"/>
  <c r="X54" i="38"/>
  <c r="X55" i="38"/>
  <c r="X56" i="38"/>
  <c r="X57" i="38"/>
  <c r="X58" i="38"/>
  <c r="X59" i="38"/>
  <c r="X60" i="38"/>
  <c r="X61" i="38"/>
  <c r="X62" i="38"/>
  <c r="X63" i="38"/>
  <c r="X64" i="38"/>
  <c r="X65" i="38"/>
  <c r="X66" i="38"/>
  <c r="X67" i="38"/>
  <c r="X68" i="38"/>
  <c r="X69" i="38"/>
  <c r="X70" i="38"/>
  <c r="X71" i="38"/>
  <c r="X72" i="38"/>
  <c r="X73" i="38"/>
  <c r="X74" i="38"/>
  <c r="X75" i="38"/>
  <c r="X76" i="38"/>
  <c r="X77" i="38"/>
  <c r="X78" i="38"/>
  <c r="X79" i="38"/>
  <c r="X80" i="38"/>
  <c r="X81" i="38"/>
  <c r="X82" i="38"/>
  <c r="X83" i="38"/>
  <c r="X84" i="38"/>
  <c r="X5" i="38"/>
  <c r="V6" i="38"/>
  <c r="V7" i="38"/>
  <c r="V8" i="38"/>
  <c r="V9" i="38"/>
  <c r="V10" i="38"/>
  <c r="V11" i="38"/>
  <c r="V12" i="38"/>
  <c r="V14" i="38"/>
  <c r="V15" i="38"/>
  <c r="V16" i="38"/>
  <c r="V17" i="38"/>
  <c r="V18" i="38"/>
  <c r="V19" i="38"/>
  <c r="V20" i="38"/>
  <c r="V21" i="38"/>
  <c r="V22" i="38"/>
  <c r="V23" i="38"/>
  <c r="V24" i="38"/>
  <c r="V25" i="38"/>
  <c r="V26" i="38"/>
  <c r="V27" i="38"/>
  <c r="V28" i="38"/>
  <c r="V29" i="38"/>
  <c r="V30" i="38"/>
  <c r="V31" i="38"/>
  <c r="V32" i="38"/>
  <c r="V33" i="38"/>
  <c r="V34" i="38"/>
  <c r="V35" i="38"/>
  <c r="V36" i="38"/>
  <c r="V37" i="38"/>
  <c r="V38" i="38"/>
  <c r="V39" i="38"/>
  <c r="V40" i="38"/>
  <c r="V41" i="38"/>
  <c r="V42" i="38"/>
  <c r="V43" i="38"/>
  <c r="V44" i="38"/>
  <c r="V45" i="38"/>
  <c r="V46" i="38"/>
  <c r="V47" i="38"/>
  <c r="V48" i="38"/>
  <c r="V49" i="38"/>
  <c r="V50" i="38"/>
  <c r="V51" i="38"/>
  <c r="V52" i="38"/>
  <c r="V53" i="38"/>
  <c r="V54" i="38"/>
  <c r="V55" i="38"/>
  <c r="V56" i="38"/>
  <c r="V57" i="38"/>
  <c r="V58" i="38"/>
  <c r="V59" i="38"/>
  <c r="V60" i="38"/>
  <c r="V61" i="38"/>
  <c r="V62" i="38"/>
  <c r="V63" i="38"/>
  <c r="V64" i="38"/>
  <c r="V65" i="38"/>
  <c r="V66" i="38"/>
  <c r="V67" i="38"/>
  <c r="V68" i="38"/>
  <c r="V69" i="38"/>
  <c r="V70" i="38"/>
  <c r="V71" i="38"/>
  <c r="V72" i="38"/>
  <c r="V73" i="38"/>
  <c r="V74" i="38"/>
  <c r="V75" i="38"/>
  <c r="V76" i="38"/>
  <c r="V77" i="38"/>
  <c r="V78" i="38"/>
  <c r="V79" i="38"/>
  <c r="V80" i="38"/>
  <c r="V81" i="38"/>
  <c r="V82" i="38"/>
  <c r="V83" i="38"/>
  <c r="V84" i="38"/>
  <c r="V85" i="38"/>
  <c r="V5" i="38"/>
  <c r="T7" i="38"/>
  <c r="T8" i="38"/>
  <c r="T9" i="38"/>
  <c r="T10" i="38"/>
  <c r="T11" i="38"/>
  <c r="T12" i="38"/>
  <c r="T13" i="38"/>
  <c r="T15" i="38"/>
  <c r="T16" i="38"/>
  <c r="T17" i="38"/>
  <c r="T18" i="38"/>
  <c r="T19" i="38"/>
  <c r="T20" i="38"/>
  <c r="T21" i="38"/>
  <c r="T22" i="38"/>
  <c r="T23" i="38"/>
  <c r="T24" i="38"/>
  <c r="T25" i="38"/>
  <c r="T26" i="38"/>
  <c r="T27" i="38"/>
  <c r="T28" i="38"/>
  <c r="T29" i="38"/>
  <c r="T30" i="38"/>
  <c r="T31" i="38"/>
  <c r="T32" i="38"/>
  <c r="T33" i="38"/>
  <c r="T34" i="38"/>
  <c r="T35" i="38"/>
  <c r="T36" i="38"/>
  <c r="T37" i="38"/>
  <c r="T38" i="38"/>
  <c r="T39" i="38"/>
  <c r="T40" i="38"/>
  <c r="T41" i="38"/>
  <c r="T42" i="38"/>
  <c r="T43" i="38"/>
  <c r="T44" i="38"/>
  <c r="T45" i="38"/>
  <c r="T46" i="38"/>
  <c r="T47" i="38"/>
  <c r="T48" i="38"/>
  <c r="T49" i="38"/>
  <c r="T50" i="38"/>
  <c r="T51" i="38"/>
  <c r="T52" i="38"/>
  <c r="T53" i="38"/>
  <c r="T54" i="38"/>
  <c r="T55" i="38"/>
  <c r="T56" i="38"/>
  <c r="T57" i="38"/>
  <c r="T58" i="38"/>
  <c r="T59" i="38"/>
  <c r="T60" i="38"/>
  <c r="T61" i="38"/>
  <c r="T62" i="38"/>
  <c r="T63" i="38"/>
  <c r="T64" i="38"/>
  <c r="T65" i="38"/>
  <c r="T66" i="38"/>
  <c r="T67" i="38"/>
  <c r="T68" i="38"/>
  <c r="T69" i="38"/>
  <c r="T70" i="38"/>
  <c r="T71" i="38"/>
  <c r="T72" i="38"/>
  <c r="T73" i="38"/>
  <c r="T74" i="38"/>
  <c r="T75" i="38"/>
  <c r="T76" i="38"/>
  <c r="T77" i="38"/>
  <c r="T78" i="38"/>
  <c r="T79" i="38"/>
  <c r="T80" i="38"/>
  <c r="T81" i="38"/>
  <c r="T82" i="38"/>
  <c r="T83" i="38"/>
  <c r="T84" i="38"/>
  <c r="T85" i="38"/>
  <c r="T6" i="38"/>
  <c r="R6" i="38"/>
  <c r="R7" i="38"/>
  <c r="R8" i="38"/>
  <c r="R9" i="38"/>
  <c r="R10" i="38"/>
  <c r="R11" i="38"/>
  <c r="R12" i="38"/>
  <c r="R14" i="38"/>
  <c r="R15" i="38"/>
  <c r="R16" i="38"/>
  <c r="R17" i="38"/>
  <c r="R18" i="38"/>
  <c r="R19" i="38"/>
  <c r="R20" i="38"/>
  <c r="R21" i="38"/>
  <c r="R22" i="38"/>
  <c r="R23" i="38"/>
  <c r="R24" i="38"/>
  <c r="R25" i="38"/>
  <c r="R26" i="38"/>
  <c r="R27" i="38"/>
  <c r="R28" i="38"/>
  <c r="R29" i="38"/>
  <c r="R30" i="38"/>
  <c r="R31" i="38"/>
  <c r="R32" i="38"/>
  <c r="R33" i="38"/>
  <c r="R34" i="38"/>
  <c r="R35" i="38"/>
  <c r="R36" i="38"/>
  <c r="R37" i="38"/>
  <c r="R38" i="38"/>
  <c r="R39" i="38"/>
  <c r="R40" i="38"/>
  <c r="R41" i="38"/>
  <c r="R42" i="38"/>
  <c r="R43" i="38"/>
  <c r="R44" i="38"/>
  <c r="R45" i="38"/>
  <c r="R46" i="38"/>
  <c r="R47" i="38"/>
  <c r="R48" i="38"/>
  <c r="R49" i="38"/>
  <c r="R50" i="38"/>
  <c r="R51" i="38"/>
  <c r="R52" i="38"/>
  <c r="R53" i="38"/>
  <c r="R54" i="38"/>
  <c r="R55" i="38"/>
  <c r="R56" i="38"/>
  <c r="R57" i="38"/>
  <c r="R58" i="38"/>
  <c r="R59" i="38"/>
  <c r="R60" i="38"/>
  <c r="R61" i="38"/>
  <c r="R62" i="38"/>
  <c r="R63" i="38"/>
  <c r="R64" i="38"/>
  <c r="R65" i="38"/>
  <c r="R66" i="38"/>
  <c r="R67" i="38"/>
  <c r="R68" i="38"/>
  <c r="R69" i="38"/>
  <c r="R70" i="38"/>
  <c r="R71" i="38"/>
  <c r="R72" i="38"/>
  <c r="R73" i="38"/>
  <c r="R74" i="38"/>
  <c r="R75" i="38"/>
  <c r="R76" i="38"/>
  <c r="R77" i="38"/>
  <c r="R78" i="38"/>
  <c r="R79" i="38"/>
  <c r="R80" i="38"/>
  <c r="R81" i="38"/>
  <c r="R82" i="38"/>
  <c r="R83" i="38"/>
  <c r="R84" i="38"/>
  <c r="R85" i="38"/>
  <c r="R5" i="38"/>
  <c r="W6" i="39"/>
  <c r="W7" i="39"/>
  <c r="W8" i="39"/>
  <c r="W9" i="39"/>
  <c r="W10" i="39"/>
  <c r="W11" i="39"/>
  <c r="W12" i="39"/>
  <c r="W13" i="39"/>
  <c r="W14" i="39"/>
  <c r="W15" i="39"/>
  <c r="W16" i="39"/>
  <c r="W17" i="39"/>
  <c r="W18" i="39"/>
  <c r="W19" i="39"/>
  <c r="W20" i="39"/>
  <c r="W21" i="39"/>
  <c r="W22" i="39"/>
  <c r="W23" i="39"/>
  <c r="W24" i="39"/>
  <c r="W25" i="39"/>
  <c r="W26" i="39"/>
  <c r="W27" i="39"/>
  <c r="W28" i="39"/>
  <c r="W29" i="39"/>
  <c r="W30" i="39"/>
  <c r="W31" i="39"/>
  <c r="W32" i="39"/>
  <c r="W33" i="39"/>
  <c r="W34" i="39"/>
  <c r="W35" i="39"/>
  <c r="W36" i="39"/>
  <c r="W37" i="39"/>
  <c r="W38" i="39"/>
  <c r="W39" i="39"/>
  <c r="W40" i="39"/>
  <c r="W41" i="39"/>
  <c r="W42" i="39"/>
  <c r="W43" i="39"/>
  <c r="W44" i="39"/>
  <c r="W45" i="39"/>
  <c r="W46" i="39"/>
  <c r="W47" i="39"/>
  <c r="W48" i="39"/>
  <c r="W49" i="39"/>
  <c r="W50" i="39"/>
  <c r="W51" i="39"/>
  <c r="W52" i="39"/>
  <c r="W53" i="39"/>
  <c r="W54" i="39"/>
  <c r="W55" i="39"/>
  <c r="W56" i="39"/>
  <c r="W57" i="39"/>
  <c r="W58" i="39"/>
  <c r="W59" i="39"/>
  <c r="W60" i="39"/>
  <c r="W61" i="39"/>
  <c r="W62" i="39"/>
  <c r="W63" i="39"/>
  <c r="W64" i="39"/>
  <c r="W65" i="39"/>
  <c r="W66" i="39"/>
  <c r="W67" i="39"/>
  <c r="W68" i="39"/>
  <c r="W69" i="39"/>
  <c r="W70" i="39"/>
  <c r="W71" i="39"/>
  <c r="W72" i="39"/>
  <c r="W73" i="39"/>
  <c r="W74" i="39"/>
  <c r="W75" i="39"/>
  <c r="W76" i="39"/>
  <c r="W77" i="39"/>
  <c r="W78" i="39"/>
  <c r="W79" i="39"/>
  <c r="W80" i="39"/>
  <c r="W81" i="39"/>
  <c r="W82" i="39"/>
  <c r="W83" i="39"/>
  <c r="W84" i="39"/>
  <c r="W85" i="39"/>
  <c r="W86" i="39"/>
  <c r="W87" i="39"/>
  <c r="W88" i="39"/>
  <c r="W89" i="39"/>
  <c r="W90" i="39"/>
  <c r="W91" i="39"/>
  <c r="W92" i="39"/>
  <c r="W93" i="39"/>
  <c r="W94" i="39"/>
  <c r="W95" i="39"/>
  <c r="W96" i="39"/>
  <c r="W97" i="39"/>
  <c r="W98" i="39"/>
  <c r="W99" i="39"/>
  <c r="W100" i="39"/>
  <c r="W101" i="39"/>
  <c r="W102" i="39"/>
  <c r="W103" i="39"/>
  <c r="W104" i="39"/>
  <c r="W105" i="39"/>
  <c r="W106" i="39"/>
  <c r="W107" i="39"/>
  <c r="W108" i="39"/>
  <c r="W109" i="39"/>
  <c r="W110" i="39"/>
  <c r="W111" i="39"/>
  <c r="W112" i="39"/>
  <c r="W113" i="39"/>
  <c r="W114" i="39"/>
  <c r="W115" i="39"/>
  <c r="W116" i="39"/>
  <c r="W117" i="39"/>
  <c r="W118" i="39"/>
  <c r="W119" i="39"/>
  <c r="W120" i="39"/>
  <c r="W121" i="39"/>
  <c r="W122" i="39"/>
  <c r="W123" i="39"/>
  <c r="W124" i="39"/>
  <c r="W125" i="39"/>
  <c r="W126" i="39"/>
  <c r="W127" i="39"/>
  <c r="W128" i="39"/>
  <c r="W129" i="39"/>
  <c r="W130" i="39"/>
  <c r="W131" i="39"/>
  <c r="W132" i="39"/>
  <c r="W133" i="39"/>
  <c r="W134" i="39"/>
  <c r="W135" i="39"/>
  <c r="W136" i="39"/>
  <c r="W137" i="39"/>
  <c r="W138" i="39"/>
  <c r="W139" i="39"/>
  <c r="W140" i="39"/>
  <c r="W141" i="39"/>
  <c r="W142" i="39"/>
  <c r="W143" i="39"/>
  <c r="W144" i="39"/>
  <c r="W5" i="39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5" i="39"/>
  <c r="S9" i="39"/>
  <c r="S10" i="39"/>
  <c r="S11" i="39"/>
  <c r="S12" i="39"/>
  <c r="S13" i="39"/>
  <c r="S14" i="39"/>
  <c r="S15" i="39"/>
  <c r="S16" i="39"/>
  <c r="S17" i="39"/>
  <c r="S18" i="39"/>
  <c r="S19" i="39"/>
  <c r="S20" i="39"/>
  <c r="S21" i="39"/>
  <c r="S22" i="39"/>
  <c r="S23" i="39"/>
  <c r="S24" i="39"/>
  <c r="S25" i="39"/>
  <c r="S26" i="39"/>
  <c r="S27" i="39"/>
  <c r="S28" i="39"/>
  <c r="S29" i="39"/>
  <c r="S30" i="39"/>
  <c r="S31" i="39"/>
  <c r="S32" i="39"/>
  <c r="S33" i="39"/>
  <c r="S34" i="39"/>
  <c r="S35" i="39"/>
  <c r="S36" i="39"/>
  <c r="S37" i="39"/>
  <c r="S38" i="39"/>
  <c r="S39" i="39"/>
  <c r="S40" i="39"/>
  <c r="S41" i="39"/>
  <c r="S42" i="39"/>
  <c r="S43" i="39"/>
  <c r="S44" i="39"/>
  <c r="S45" i="39"/>
  <c r="S46" i="39"/>
  <c r="S47" i="39"/>
  <c r="S48" i="39"/>
  <c r="S49" i="39"/>
  <c r="S50" i="39"/>
  <c r="S51" i="39"/>
  <c r="S52" i="39"/>
  <c r="S53" i="39"/>
  <c r="S54" i="39"/>
  <c r="S55" i="39"/>
  <c r="S56" i="39"/>
  <c r="S57" i="39"/>
  <c r="S58" i="39"/>
  <c r="S59" i="39"/>
  <c r="S60" i="39"/>
  <c r="S61" i="39"/>
  <c r="S62" i="39"/>
  <c r="S63" i="39"/>
  <c r="S64" i="39"/>
  <c r="S65" i="39"/>
  <c r="S66" i="39"/>
  <c r="S67" i="39"/>
  <c r="S68" i="39"/>
  <c r="S69" i="39"/>
  <c r="S70" i="39"/>
  <c r="S71" i="39"/>
  <c r="S72" i="39"/>
  <c r="S73" i="39"/>
  <c r="S74" i="39"/>
  <c r="S75" i="39"/>
  <c r="S76" i="39"/>
  <c r="S77" i="39"/>
  <c r="S78" i="39"/>
  <c r="S79" i="39"/>
  <c r="S80" i="39"/>
  <c r="S81" i="39"/>
  <c r="S82" i="39"/>
  <c r="S83" i="39"/>
  <c r="S84" i="39"/>
  <c r="S85" i="39"/>
  <c r="S86" i="39"/>
  <c r="S87" i="39"/>
  <c r="S88" i="39"/>
  <c r="S89" i="39"/>
  <c r="S90" i="39"/>
  <c r="S91" i="39"/>
  <c r="S92" i="39"/>
  <c r="S93" i="39"/>
  <c r="S94" i="39"/>
  <c r="S95" i="39"/>
  <c r="S96" i="39"/>
  <c r="S97" i="39"/>
  <c r="S98" i="39"/>
  <c r="S99" i="39"/>
  <c r="S100" i="39"/>
  <c r="S101" i="39"/>
  <c r="S102" i="39"/>
  <c r="S103" i="39"/>
  <c r="S104" i="39"/>
  <c r="S105" i="39"/>
  <c r="S106" i="39"/>
  <c r="S107" i="39"/>
  <c r="S108" i="39"/>
  <c r="S109" i="39"/>
  <c r="S110" i="39"/>
  <c r="S111" i="39"/>
  <c r="S112" i="39"/>
  <c r="S113" i="39"/>
  <c r="S114" i="39"/>
  <c r="S115" i="39"/>
  <c r="S116" i="39"/>
  <c r="S117" i="39"/>
  <c r="S118" i="39"/>
  <c r="S119" i="39"/>
  <c r="S120" i="39"/>
  <c r="S121" i="39"/>
  <c r="S122" i="39"/>
  <c r="S123" i="39"/>
  <c r="S124" i="39"/>
  <c r="S125" i="39"/>
  <c r="S126" i="39"/>
  <c r="S127" i="39"/>
  <c r="S128" i="39"/>
  <c r="S129" i="39"/>
  <c r="S130" i="39"/>
  <c r="S131" i="39"/>
  <c r="S132" i="39"/>
  <c r="S133" i="39"/>
  <c r="S134" i="39"/>
  <c r="S135" i="39"/>
  <c r="S136" i="39"/>
  <c r="S137" i="39"/>
  <c r="S138" i="39"/>
  <c r="S139" i="39"/>
  <c r="S140" i="39"/>
  <c r="S141" i="39"/>
  <c r="S142" i="39"/>
  <c r="S143" i="39"/>
  <c r="S144" i="39"/>
  <c r="S7" i="39"/>
  <c r="S8" i="39"/>
  <c r="S6" i="39"/>
  <c r="Q132" i="39"/>
  <c r="Q133" i="39"/>
  <c r="Q134" i="39"/>
  <c r="Q135" i="39"/>
  <c r="Q136" i="39"/>
  <c r="Q137" i="39"/>
  <c r="Q138" i="39"/>
  <c r="Q139" i="39"/>
  <c r="Q140" i="39"/>
  <c r="Q141" i="39"/>
  <c r="Q142" i="39"/>
  <c r="Q143" i="39"/>
  <c r="Q144" i="39"/>
  <c r="Q6" i="39"/>
  <c r="Q7" i="39"/>
  <c r="Q8" i="39"/>
  <c r="Q9" i="39"/>
  <c r="Q10" i="39"/>
  <c r="Q11" i="39"/>
  <c r="Q12" i="39"/>
  <c r="Q13" i="39"/>
  <c r="Q14" i="39"/>
  <c r="Q15" i="39"/>
  <c r="Q16" i="39"/>
  <c r="Q17" i="39"/>
  <c r="Q18" i="39"/>
  <c r="Q19" i="39"/>
  <c r="Q20" i="39"/>
  <c r="Q21" i="39"/>
  <c r="Q22" i="39"/>
  <c r="Q23" i="39"/>
  <c r="Q24" i="39"/>
  <c r="Q25" i="39"/>
  <c r="Q26" i="39"/>
  <c r="Q27" i="39"/>
  <c r="Q28" i="39"/>
  <c r="Q29" i="39"/>
  <c r="Q30" i="39"/>
  <c r="Q31" i="39"/>
  <c r="Q32" i="39"/>
  <c r="Q33" i="39"/>
  <c r="Q34" i="39"/>
  <c r="Q35" i="39"/>
  <c r="Q36" i="39"/>
  <c r="Q37" i="39"/>
  <c r="Q38" i="39"/>
  <c r="Q39" i="39"/>
  <c r="Q40" i="39"/>
  <c r="Q41" i="39"/>
  <c r="Q42" i="39"/>
  <c r="Q43" i="39"/>
  <c r="Q44" i="39"/>
  <c r="Q45" i="39"/>
  <c r="Q46" i="39"/>
  <c r="Q47" i="39"/>
  <c r="Q48" i="39"/>
  <c r="Q49" i="39"/>
  <c r="Q50" i="39"/>
  <c r="Q51" i="39"/>
  <c r="Q52" i="39"/>
  <c r="Q53" i="39"/>
  <c r="Q54" i="39"/>
  <c r="Q55" i="39"/>
  <c r="Q56" i="39"/>
  <c r="Q57" i="39"/>
  <c r="Q58" i="39"/>
  <c r="Q59" i="39"/>
  <c r="Q60" i="39"/>
  <c r="Q61" i="39"/>
  <c r="Q62" i="39"/>
  <c r="Q63" i="39"/>
  <c r="Q64" i="39"/>
  <c r="Q65" i="39"/>
  <c r="Q66" i="39"/>
  <c r="Q67" i="39"/>
  <c r="Q68" i="39"/>
  <c r="Q69" i="39"/>
  <c r="Q70" i="39"/>
  <c r="Q71" i="39"/>
  <c r="Q72" i="39"/>
  <c r="Q73" i="39"/>
  <c r="Q74" i="39"/>
  <c r="Q75" i="39"/>
  <c r="Q76" i="39"/>
  <c r="Q77" i="39"/>
  <c r="Q78" i="39"/>
  <c r="Q79" i="39"/>
  <c r="Q80" i="39"/>
  <c r="Q81" i="39"/>
  <c r="Q82" i="39"/>
  <c r="Q83" i="39"/>
  <c r="Q84" i="39"/>
  <c r="Q85" i="39"/>
  <c r="Q86" i="39"/>
  <c r="Q87" i="39"/>
  <c r="Q88" i="39"/>
  <c r="Q89" i="39"/>
  <c r="Q90" i="39"/>
  <c r="Q91" i="39"/>
  <c r="Q92" i="39"/>
  <c r="Q93" i="39"/>
  <c r="Q94" i="39"/>
  <c r="Q95" i="39"/>
  <c r="Q96" i="39"/>
  <c r="Q97" i="39"/>
  <c r="Q98" i="39"/>
  <c r="Q99" i="39"/>
  <c r="Q100" i="39"/>
  <c r="Q101" i="39"/>
  <c r="Q102" i="39"/>
  <c r="Q103" i="39"/>
  <c r="Q104" i="39"/>
  <c r="Q105" i="39"/>
  <c r="Q106" i="39"/>
  <c r="Q107" i="39"/>
  <c r="Q108" i="39"/>
  <c r="Q109" i="39"/>
  <c r="Q110" i="39"/>
  <c r="Q111" i="39"/>
  <c r="Q112" i="39"/>
  <c r="Q113" i="39"/>
  <c r="Q114" i="39"/>
  <c r="Q115" i="39"/>
  <c r="Q116" i="39"/>
  <c r="Q117" i="39"/>
  <c r="Q118" i="39"/>
  <c r="Q119" i="39"/>
  <c r="Q120" i="39"/>
  <c r="Q121" i="39"/>
  <c r="Q122" i="39"/>
  <c r="Q123" i="39"/>
  <c r="Q124" i="39"/>
  <c r="Q125" i="39"/>
  <c r="Q126" i="39"/>
  <c r="Q127" i="39"/>
  <c r="Q128" i="39"/>
  <c r="Q129" i="39"/>
  <c r="Q130" i="39"/>
  <c r="Q131" i="39"/>
  <c r="Q5" i="39"/>
  <c r="AU242" i="20"/>
  <c r="AA237" i="78"/>
  <c r="Z237" i="78"/>
  <c r="Y237" i="78"/>
  <c r="I132" i="79"/>
  <c r="G40" i="79"/>
  <c r="G52" i="79"/>
  <c r="G81" i="79"/>
  <c r="G92" i="79"/>
  <c r="G121" i="79"/>
  <c r="G124" i="79"/>
  <c r="G153" i="79"/>
  <c r="G168" i="79"/>
  <c r="G196" i="79"/>
  <c r="G208" i="79"/>
  <c r="G233" i="79"/>
  <c r="G240" i="79"/>
  <c r="G28" i="79"/>
  <c r="F47" i="79"/>
  <c r="F70" i="79"/>
  <c r="F78" i="79"/>
  <c r="F96" i="79"/>
  <c r="F99" i="79"/>
  <c r="F118" i="79"/>
  <c r="F127" i="79"/>
  <c r="F147" i="79"/>
  <c r="F154" i="79"/>
  <c r="F174" i="79"/>
  <c r="F175" i="79"/>
  <c r="F195" i="79"/>
  <c r="F203" i="79"/>
  <c r="F223" i="79"/>
  <c r="F230" i="79"/>
  <c r="F10" i="79"/>
  <c r="F13" i="79"/>
  <c r="F32" i="79"/>
  <c r="E126" i="79"/>
  <c r="E208" i="79"/>
  <c r="D47" i="79"/>
  <c r="D50" i="79"/>
  <c r="D68" i="79"/>
  <c r="D87" i="79"/>
  <c r="D90" i="79"/>
  <c r="D108" i="79"/>
  <c r="D110" i="79"/>
  <c r="D127" i="79"/>
  <c r="D132" i="79"/>
  <c r="D149" i="79"/>
  <c r="D170" i="79"/>
  <c r="D171" i="79"/>
  <c r="D188" i="79"/>
  <c r="D193" i="79"/>
  <c r="D210" i="79"/>
  <c r="D232" i="79"/>
  <c r="D12" i="79"/>
  <c r="D15" i="79"/>
  <c r="X237" i="78"/>
  <c r="W237" i="78"/>
  <c r="V237" i="78"/>
  <c r="U237" i="78"/>
  <c r="T237" i="78"/>
  <c r="S237" i="78"/>
  <c r="R237" i="78"/>
  <c r="Q237" i="78"/>
  <c r="AB236" i="78"/>
  <c r="AA236" i="78"/>
  <c r="Z236" i="78"/>
  <c r="Y236" i="78"/>
  <c r="X236" i="78"/>
  <c r="W236" i="78"/>
  <c r="V236" i="78"/>
  <c r="U236" i="78"/>
  <c r="T236" i="78"/>
  <c r="S236" i="78"/>
  <c r="R236" i="78"/>
  <c r="Q236" i="78"/>
  <c r="AB235" i="78"/>
  <c r="AA235" i="78"/>
  <c r="Z235" i="78"/>
  <c r="Y235" i="78"/>
  <c r="X235" i="78"/>
  <c r="W235" i="78"/>
  <c r="V235" i="78"/>
  <c r="U235" i="78"/>
  <c r="T235" i="78"/>
  <c r="S235" i="78"/>
  <c r="R235" i="78"/>
  <c r="Q235" i="78"/>
  <c r="AB234" i="78"/>
  <c r="AA234" i="78"/>
  <c r="Z234" i="78"/>
  <c r="Y234" i="78"/>
  <c r="X234" i="78"/>
  <c r="W234" i="78"/>
  <c r="V234" i="78"/>
  <c r="U234" i="78"/>
  <c r="T234" i="78"/>
  <c r="S234" i="78"/>
  <c r="R234" i="78"/>
  <c r="Q234" i="78"/>
  <c r="AB231" i="78"/>
  <c r="AA231" i="78"/>
  <c r="Z231" i="78"/>
  <c r="Y231" i="78"/>
  <c r="X231" i="78"/>
  <c r="W231" i="78"/>
  <c r="V231" i="78"/>
  <c r="U231" i="78"/>
  <c r="T231" i="78"/>
  <c r="S231" i="78"/>
  <c r="R231" i="78"/>
  <c r="Q231" i="78"/>
  <c r="AB230" i="78"/>
  <c r="AA230" i="78"/>
  <c r="Z230" i="78"/>
  <c r="Y230" i="78"/>
  <c r="X230" i="78"/>
  <c r="W230" i="78"/>
  <c r="V230" i="78"/>
  <c r="U230" i="78"/>
  <c r="T230" i="78"/>
  <c r="S230" i="78"/>
  <c r="R230" i="78"/>
  <c r="Q230" i="78"/>
  <c r="AB229" i="78"/>
  <c r="AA229" i="78"/>
  <c r="Z229" i="78"/>
  <c r="Y229" i="78"/>
  <c r="X229" i="78"/>
  <c r="W229" i="78"/>
  <c r="V229" i="78"/>
  <c r="U229" i="78"/>
  <c r="T229" i="78"/>
  <c r="S229" i="78"/>
  <c r="R229" i="78"/>
  <c r="Q229" i="78"/>
  <c r="AB228" i="78"/>
  <c r="AA228" i="78"/>
  <c r="Z228" i="78"/>
  <c r="Y228" i="78"/>
  <c r="X228" i="78"/>
  <c r="W228" i="78"/>
  <c r="V228" i="78"/>
  <c r="U228" i="78"/>
  <c r="T228" i="78"/>
  <c r="S228" i="78"/>
  <c r="R228" i="78"/>
  <c r="Q228" i="78"/>
  <c r="AB227" i="78"/>
  <c r="AA227" i="78"/>
  <c r="Z227" i="78"/>
  <c r="Y227" i="78"/>
  <c r="X227" i="78"/>
  <c r="W227" i="78"/>
  <c r="V227" i="78"/>
  <c r="U227" i="78"/>
  <c r="T227" i="78"/>
  <c r="S227" i="78"/>
  <c r="R227" i="78"/>
  <c r="Q227" i="78"/>
  <c r="AB226" i="78"/>
  <c r="AA226" i="78"/>
  <c r="Z226" i="78"/>
  <c r="Y226" i="78"/>
  <c r="X226" i="78"/>
  <c r="W226" i="78"/>
  <c r="V226" i="78"/>
  <c r="U226" i="78"/>
  <c r="T226" i="78"/>
  <c r="S226" i="78"/>
  <c r="R226" i="78"/>
  <c r="Q226" i="78"/>
  <c r="AB225" i="78"/>
  <c r="AA225" i="78"/>
  <c r="Z225" i="78"/>
  <c r="Y225" i="78"/>
  <c r="X225" i="78"/>
  <c r="W225" i="78"/>
  <c r="V225" i="78"/>
  <c r="U225" i="78"/>
  <c r="T225" i="78"/>
  <c r="S225" i="78"/>
  <c r="R225" i="78"/>
  <c r="Q225" i="78"/>
  <c r="AB224" i="78"/>
  <c r="AA224" i="78"/>
  <c r="Z224" i="78"/>
  <c r="Y224" i="78"/>
  <c r="X224" i="78"/>
  <c r="W224" i="78"/>
  <c r="V224" i="78"/>
  <c r="U224" i="78"/>
  <c r="T224" i="78"/>
  <c r="S224" i="78"/>
  <c r="R224" i="78"/>
  <c r="Q224" i="78"/>
  <c r="AB223" i="78"/>
  <c r="AA223" i="78"/>
  <c r="Z223" i="78"/>
  <c r="Y223" i="78"/>
  <c r="X223" i="78"/>
  <c r="W223" i="78"/>
  <c r="V223" i="78"/>
  <c r="U223" i="78"/>
  <c r="T223" i="78"/>
  <c r="S223" i="78"/>
  <c r="R223" i="78"/>
  <c r="Q223" i="78"/>
  <c r="AB222" i="78"/>
  <c r="AA222" i="78"/>
  <c r="Z222" i="78"/>
  <c r="Y222" i="78"/>
  <c r="X222" i="78"/>
  <c r="W222" i="78"/>
  <c r="V222" i="78"/>
  <c r="U222" i="78"/>
  <c r="T222" i="78"/>
  <c r="S222" i="78"/>
  <c r="R222" i="78"/>
  <c r="Q222" i="78"/>
  <c r="AB221" i="78"/>
  <c r="AA221" i="78"/>
  <c r="Z221" i="78"/>
  <c r="Y221" i="78"/>
  <c r="X221" i="78"/>
  <c r="W221" i="78"/>
  <c r="V221" i="78"/>
  <c r="U221" i="78"/>
  <c r="T221" i="78"/>
  <c r="S221" i="78"/>
  <c r="R221" i="78"/>
  <c r="Q221" i="78"/>
  <c r="AB220" i="78"/>
  <c r="AA220" i="78"/>
  <c r="Z220" i="78"/>
  <c r="Y220" i="78"/>
  <c r="X220" i="78"/>
  <c r="W220" i="78"/>
  <c r="V220" i="78"/>
  <c r="U220" i="78"/>
  <c r="T220" i="78"/>
  <c r="S220" i="78"/>
  <c r="R220" i="78"/>
  <c r="Q220" i="78"/>
  <c r="AB219" i="78"/>
  <c r="AA219" i="78"/>
  <c r="Z219" i="78"/>
  <c r="Y219" i="78"/>
  <c r="X219" i="78"/>
  <c r="W219" i="78"/>
  <c r="V219" i="78"/>
  <c r="U219" i="78"/>
  <c r="T219" i="78"/>
  <c r="S219" i="78"/>
  <c r="R219" i="78"/>
  <c r="Q219" i="78"/>
  <c r="AB218" i="78"/>
  <c r="AA218" i="78"/>
  <c r="Z218" i="78"/>
  <c r="Y218" i="78"/>
  <c r="X218" i="78"/>
  <c r="W218" i="78"/>
  <c r="V218" i="78"/>
  <c r="U218" i="78"/>
  <c r="T218" i="78"/>
  <c r="S218" i="78"/>
  <c r="R218" i="78"/>
  <c r="Q218" i="78"/>
  <c r="AB217" i="78"/>
  <c r="AA217" i="78"/>
  <c r="Z217" i="78"/>
  <c r="Y217" i="78"/>
  <c r="X217" i="78"/>
  <c r="W217" i="78"/>
  <c r="V217" i="78"/>
  <c r="U217" i="78"/>
  <c r="T217" i="78"/>
  <c r="S217" i="78"/>
  <c r="R217" i="78"/>
  <c r="Q217" i="78"/>
  <c r="AB216" i="78"/>
  <c r="AA216" i="78"/>
  <c r="Z216" i="78"/>
  <c r="Y216" i="78"/>
  <c r="X216" i="78"/>
  <c r="W216" i="78"/>
  <c r="V216" i="78"/>
  <c r="U216" i="78"/>
  <c r="T216" i="78"/>
  <c r="S216" i="78"/>
  <c r="R216" i="78"/>
  <c r="Q216" i="78"/>
  <c r="AB215" i="78"/>
  <c r="AA215" i="78"/>
  <c r="Z215" i="78"/>
  <c r="Y215" i="78"/>
  <c r="X215" i="78"/>
  <c r="W215" i="78"/>
  <c r="V215" i="78"/>
  <c r="U215" i="78"/>
  <c r="T215" i="78"/>
  <c r="S215" i="78"/>
  <c r="R215" i="78"/>
  <c r="Q215" i="78"/>
  <c r="AB214" i="78"/>
  <c r="AA214" i="78"/>
  <c r="Z214" i="78"/>
  <c r="Y214" i="78"/>
  <c r="X214" i="78"/>
  <c r="W214" i="78"/>
  <c r="V214" i="78"/>
  <c r="U214" i="78"/>
  <c r="T214" i="78"/>
  <c r="S214" i="78"/>
  <c r="R214" i="78"/>
  <c r="Q214" i="78"/>
  <c r="AB213" i="78"/>
  <c r="AA213" i="78"/>
  <c r="Z213" i="78"/>
  <c r="Y213" i="78"/>
  <c r="X213" i="78"/>
  <c r="W213" i="78"/>
  <c r="V213" i="78"/>
  <c r="U213" i="78"/>
  <c r="T213" i="78"/>
  <c r="S213" i="78"/>
  <c r="R213" i="78"/>
  <c r="Q213" i="78"/>
  <c r="AB212" i="78"/>
  <c r="AA212" i="78"/>
  <c r="Z212" i="78"/>
  <c r="Y212" i="78"/>
  <c r="X212" i="78"/>
  <c r="W212" i="78"/>
  <c r="V212" i="78"/>
  <c r="U212" i="78"/>
  <c r="T212" i="78"/>
  <c r="S212" i="78"/>
  <c r="R212" i="78"/>
  <c r="Q212" i="78"/>
  <c r="AB211" i="78"/>
  <c r="AA211" i="78"/>
  <c r="Z211" i="78"/>
  <c r="Y211" i="78"/>
  <c r="X211" i="78"/>
  <c r="W211" i="78"/>
  <c r="V211" i="78"/>
  <c r="U211" i="78"/>
  <c r="T211" i="78"/>
  <c r="S211" i="78"/>
  <c r="R211" i="78"/>
  <c r="Q211" i="78"/>
  <c r="AB210" i="78"/>
  <c r="AA210" i="78"/>
  <c r="Z210" i="78"/>
  <c r="Y210" i="78"/>
  <c r="X210" i="78"/>
  <c r="W210" i="78"/>
  <c r="V210" i="78"/>
  <c r="U210" i="78"/>
  <c r="T210" i="78"/>
  <c r="S210" i="78"/>
  <c r="R210" i="78"/>
  <c r="Q210" i="78"/>
  <c r="AB209" i="78"/>
  <c r="AA209" i="78"/>
  <c r="Z209" i="78"/>
  <c r="Y209" i="78"/>
  <c r="X209" i="78"/>
  <c r="W209" i="78"/>
  <c r="V209" i="78"/>
  <c r="U209" i="78"/>
  <c r="T209" i="78"/>
  <c r="S209" i="78"/>
  <c r="R209" i="78"/>
  <c r="Q209" i="78"/>
  <c r="AB208" i="78"/>
  <c r="AA208" i="78"/>
  <c r="Z208" i="78"/>
  <c r="Y208" i="78"/>
  <c r="X208" i="78"/>
  <c r="W208" i="78"/>
  <c r="V208" i="78"/>
  <c r="U208" i="78"/>
  <c r="T208" i="78"/>
  <c r="S208" i="78"/>
  <c r="R208" i="78"/>
  <c r="Q208" i="78"/>
  <c r="AB207" i="78"/>
  <c r="AA207" i="78"/>
  <c r="Z207" i="78"/>
  <c r="Y207" i="78"/>
  <c r="X207" i="78"/>
  <c r="W207" i="78"/>
  <c r="V207" i="78"/>
  <c r="U207" i="78"/>
  <c r="T207" i="78"/>
  <c r="S207" i="78"/>
  <c r="R207" i="78"/>
  <c r="Q207" i="78"/>
  <c r="AB206" i="78"/>
  <c r="AA206" i="78"/>
  <c r="Z206" i="78"/>
  <c r="Y206" i="78"/>
  <c r="X206" i="78"/>
  <c r="W206" i="78"/>
  <c r="V206" i="78"/>
  <c r="U206" i="78"/>
  <c r="T206" i="78"/>
  <c r="S206" i="78"/>
  <c r="R206" i="78"/>
  <c r="Q206" i="78"/>
  <c r="AB205" i="78"/>
  <c r="AA205" i="78"/>
  <c r="Z205" i="78"/>
  <c r="Y205" i="78"/>
  <c r="X205" i="78"/>
  <c r="W205" i="78"/>
  <c r="V205" i="78"/>
  <c r="U205" i="78"/>
  <c r="T205" i="78"/>
  <c r="S205" i="78"/>
  <c r="R205" i="78"/>
  <c r="Q205" i="78"/>
  <c r="AB204" i="78"/>
  <c r="AA204" i="78"/>
  <c r="Z204" i="78"/>
  <c r="Y204" i="78"/>
  <c r="X204" i="78"/>
  <c r="W204" i="78"/>
  <c r="V204" i="78"/>
  <c r="U204" i="78"/>
  <c r="T204" i="78"/>
  <c r="S204" i="78"/>
  <c r="R204" i="78"/>
  <c r="Q204" i="78"/>
  <c r="AB203" i="78"/>
  <c r="AA203" i="78"/>
  <c r="Z203" i="78"/>
  <c r="Y203" i="78"/>
  <c r="X203" i="78"/>
  <c r="W203" i="78"/>
  <c r="V203" i="78"/>
  <c r="U203" i="78"/>
  <c r="T203" i="78"/>
  <c r="S203" i="78"/>
  <c r="R203" i="78"/>
  <c r="Q203" i="78"/>
  <c r="AB202" i="78"/>
  <c r="AA202" i="78"/>
  <c r="Z202" i="78"/>
  <c r="Y202" i="78"/>
  <c r="X202" i="78"/>
  <c r="W202" i="78"/>
  <c r="V202" i="78"/>
  <c r="U202" i="78"/>
  <c r="T202" i="78"/>
  <c r="S202" i="78"/>
  <c r="R202" i="78"/>
  <c r="Q202" i="78"/>
  <c r="AB201" i="78"/>
  <c r="AA201" i="78"/>
  <c r="Z201" i="78"/>
  <c r="Y201" i="78"/>
  <c r="X201" i="78"/>
  <c r="W201" i="78"/>
  <c r="V201" i="78"/>
  <c r="U201" i="78"/>
  <c r="T201" i="78"/>
  <c r="S201" i="78"/>
  <c r="R201" i="78"/>
  <c r="Q201" i="78"/>
  <c r="AB200" i="78"/>
  <c r="AA200" i="78"/>
  <c r="Z200" i="78"/>
  <c r="Y200" i="78"/>
  <c r="X200" i="78"/>
  <c r="W200" i="78"/>
  <c r="V200" i="78"/>
  <c r="U200" i="78"/>
  <c r="T200" i="78"/>
  <c r="S200" i="78"/>
  <c r="R200" i="78"/>
  <c r="Q200" i="78"/>
  <c r="AB199" i="78"/>
  <c r="AA199" i="78"/>
  <c r="Z199" i="78"/>
  <c r="Y199" i="78"/>
  <c r="X199" i="78"/>
  <c r="W199" i="78"/>
  <c r="V199" i="78"/>
  <c r="U199" i="78"/>
  <c r="T199" i="78"/>
  <c r="S199" i="78"/>
  <c r="R199" i="78"/>
  <c r="Q199" i="78"/>
  <c r="AB198" i="78"/>
  <c r="AA198" i="78"/>
  <c r="Z198" i="78"/>
  <c r="Y198" i="78"/>
  <c r="X198" i="78"/>
  <c r="W198" i="78"/>
  <c r="V198" i="78"/>
  <c r="U198" i="78"/>
  <c r="T198" i="78"/>
  <c r="S198" i="78"/>
  <c r="R198" i="78"/>
  <c r="Q198" i="78"/>
  <c r="AB197" i="78"/>
  <c r="AA197" i="78"/>
  <c r="Z197" i="78"/>
  <c r="Y197" i="78"/>
  <c r="X197" i="78"/>
  <c r="W197" i="78"/>
  <c r="V197" i="78"/>
  <c r="U197" i="78"/>
  <c r="T197" i="78"/>
  <c r="S197" i="78"/>
  <c r="R197" i="78"/>
  <c r="Q197" i="78"/>
  <c r="AB196" i="78"/>
  <c r="AA196" i="78"/>
  <c r="Z196" i="78"/>
  <c r="Y196" i="78"/>
  <c r="X196" i="78"/>
  <c r="W196" i="78"/>
  <c r="V196" i="78"/>
  <c r="U196" i="78"/>
  <c r="T196" i="78"/>
  <c r="S196" i="78"/>
  <c r="R196" i="78"/>
  <c r="Q196" i="78"/>
  <c r="AB195" i="78"/>
  <c r="AA195" i="78"/>
  <c r="Z195" i="78"/>
  <c r="Y195" i="78"/>
  <c r="X195" i="78"/>
  <c r="W195" i="78"/>
  <c r="V195" i="78"/>
  <c r="U195" i="78"/>
  <c r="T195" i="78"/>
  <c r="S195" i="78"/>
  <c r="R195" i="78"/>
  <c r="Q195" i="78"/>
  <c r="AB194" i="78"/>
  <c r="AA194" i="78"/>
  <c r="Z194" i="78"/>
  <c r="Y194" i="78"/>
  <c r="X194" i="78"/>
  <c r="W194" i="78"/>
  <c r="V194" i="78"/>
  <c r="U194" i="78"/>
  <c r="T194" i="78"/>
  <c r="S194" i="78"/>
  <c r="R194" i="78"/>
  <c r="Q194" i="78"/>
  <c r="AB193" i="78"/>
  <c r="AA193" i="78"/>
  <c r="Z193" i="78"/>
  <c r="Y193" i="78"/>
  <c r="X193" i="78"/>
  <c r="W193" i="78"/>
  <c r="V193" i="78"/>
  <c r="U193" i="78"/>
  <c r="T193" i="78"/>
  <c r="S193" i="78"/>
  <c r="R193" i="78"/>
  <c r="Q193" i="78"/>
  <c r="AB192" i="78"/>
  <c r="AA192" i="78"/>
  <c r="Z192" i="78"/>
  <c r="Y192" i="78"/>
  <c r="X192" i="78"/>
  <c r="W192" i="78"/>
  <c r="V192" i="78"/>
  <c r="U192" i="78"/>
  <c r="T192" i="78"/>
  <c r="S192" i="78"/>
  <c r="R192" i="78"/>
  <c r="Q192" i="78"/>
  <c r="AB191" i="78"/>
  <c r="AA191" i="78"/>
  <c r="Z191" i="78"/>
  <c r="Y191" i="78"/>
  <c r="X191" i="78"/>
  <c r="W191" i="78"/>
  <c r="V191" i="78"/>
  <c r="U191" i="78"/>
  <c r="T191" i="78"/>
  <c r="S191" i="78"/>
  <c r="R191" i="78"/>
  <c r="Q191" i="78"/>
  <c r="AB190" i="78"/>
  <c r="AA190" i="78"/>
  <c r="Z190" i="78"/>
  <c r="Y190" i="78"/>
  <c r="X190" i="78"/>
  <c r="W190" i="78"/>
  <c r="V190" i="78"/>
  <c r="U190" i="78"/>
  <c r="T190" i="78"/>
  <c r="S190" i="78"/>
  <c r="R190" i="78"/>
  <c r="Q190" i="78"/>
  <c r="AB189" i="78"/>
  <c r="AA189" i="78"/>
  <c r="Z189" i="78"/>
  <c r="Y189" i="78"/>
  <c r="X189" i="78"/>
  <c r="W189" i="78"/>
  <c r="V189" i="78"/>
  <c r="U189" i="78"/>
  <c r="T189" i="78"/>
  <c r="S189" i="78"/>
  <c r="R189" i="78"/>
  <c r="Q189" i="78"/>
  <c r="AB188" i="78"/>
  <c r="AA188" i="78"/>
  <c r="Z188" i="78"/>
  <c r="Y188" i="78"/>
  <c r="X188" i="78"/>
  <c r="W188" i="78"/>
  <c r="V188" i="78"/>
  <c r="U188" i="78"/>
  <c r="T188" i="78"/>
  <c r="S188" i="78"/>
  <c r="R188" i="78"/>
  <c r="Q188" i="78"/>
  <c r="AB187" i="78"/>
  <c r="AA187" i="78"/>
  <c r="Z187" i="78"/>
  <c r="Y187" i="78"/>
  <c r="X187" i="78"/>
  <c r="W187" i="78"/>
  <c r="V187" i="78"/>
  <c r="U187" i="78"/>
  <c r="T187" i="78"/>
  <c r="S187" i="78"/>
  <c r="R187" i="78"/>
  <c r="Q187" i="78"/>
  <c r="AB186" i="78"/>
  <c r="AA186" i="78"/>
  <c r="Z186" i="78"/>
  <c r="Y186" i="78"/>
  <c r="X186" i="78"/>
  <c r="W186" i="78"/>
  <c r="V186" i="78"/>
  <c r="U186" i="78"/>
  <c r="T186" i="78"/>
  <c r="S186" i="78"/>
  <c r="R186" i="78"/>
  <c r="Q186" i="78"/>
  <c r="AB185" i="78"/>
  <c r="AA185" i="78"/>
  <c r="Z185" i="78"/>
  <c r="Y185" i="78"/>
  <c r="X185" i="78"/>
  <c r="W185" i="78"/>
  <c r="V185" i="78"/>
  <c r="U185" i="78"/>
  <c r="T185" i="78"/>
  <c r="S185" i="78"/>
  <c r="R185" i="78"/>
  <c r="Q185" i="78"/>
  <c r="AB184" i="78"/>
  <c r="AA184" i="78"/>
  <c r="Z184" i="78"/>
  <c r="Y184" i="78"/>
  <c r="X184" i="78"/>
  <c r="W184" i="78"/>
  <c r="V184" i="78"/>
  <c r="U184" i="78"/>
  <c r="T184" i="78"/>
  <c r="S184" i="78"/>
  <c r="R184" i="78"/>
  <c r="Q184" i="78"/>
  <c r="AB183" i="78"/>
  <c r="AA183" i="78"/>
  <c r="Z183" i="78"/>
  <c r="Y183" i="78"/>
  <c r="X183" i="78"/>
  <c r="W183" i="78"/>
  <c r="V183" i="78"/>
  <c r="U183" i="78"/>
  <c r="T183" i="78"/>
  <c r="S183" i="78"/>
  <c r="R183" i="78"/>
  <c r="Q183" i="78"/>
  <c r="AB182" i="78"/>
  <c r="AA182" i="78"/>
  <c r="Z182" i="78"/>
  <c r="Y182" i="78"/>
  <c r="X182" i="78"/>
  <c r="W182" i="78"/>
  <c r="V182" i="78"/>
  <c r="U182" i="78"/>
  <c r="T182" i="78"/>
  <c r="S182" i="78"/>
  <c r="R182" i="78"/>
  <c r="Q182" i="78"/>
  <c r="AB181" i="78"/>
  <c r="AA181" i="78"/>
  <c r="Z181" i="78"/>
  <c r="Y181" i="78"/>
  <c r="X181" i="78"/>
  <c r="W181" i="78"/>
  <c r="V181" i="78"/>
  <c r="U181" i="78"/>
  <c r="T181" i="78"/>
  <c r="S181" i="78"/>
  <c r="R181" i="78"/>
  <c r="Q181" i="78"/>
  <c r="AB180" i="78"/>
  <c r="AA180" i="78"/>
  <c r="Z180" i="78"/>
  <c r="Y180" i="78"/>
  <c r="X180" i="78"/>
  <c r="W180" i="78"/>
  <c r="V180" i="78"/>
  <c r="U180" i="78"/>
  <c r="T180" i="78"/>
  <c r="S180" i="78"/>
  <c r="R180" i="78"/>
  <c r="Q180" i="78"/>
  <c r="AB179" i="78"/>
  <c r="AA179" i="78"/>
  <c r="Z179" i="78"/>
  <c r="Y179" i="78"/>
  <c r="X179" i="78"/>
  <c r="W179" i="78"/>
  <c r="V179" i="78"/>
  <c r="U179" i="78"/>
  <c r="T179" i="78"/>
  <c r="S179" i="78"/>
  <c r="R179" i="78"/>
  <c r="Q179" i="78"/>
  <c r="AB178" i="78"/>
  <c r="AA178" i="78"/>
  <c r="Z178" i="78"/>
  <c r="Y178" i="78"/>
  <c r="X178" i="78"/>
  <c r="W178" i="78"/>
  <c r="V178" i="78"/>
  <c r="U178" i="78"/>
  <c r="T178" i="78"/>
  <c r="S178" i="78"/>
  <c r="R178" i="78"/>
  <c r="Q178" i="78"/>
  <c r="AB177" i="78"/>
  <c r="AA177" i="78"/>
  <c r="Z177" i="78"/>
  <c r="Y177" i="78"/>
  <c r="X177" i="78"/>
  <c r="W177" i="78"/>
  <c r="V177" i="78"/>
  <c r="U177" i="78"/>
  <c r="T177" i="78"/>
  <c r="S177" i="78"/>
  <c r="R177" i="78"/>
  <c r="Q177" i="78"/>
  <c r="AB176" i="78"/>
  <c r="AA176" i="78"/>
  <c r="Z176" i="78"/>
  <c r="Y176" i="78"/>
  <c r="X176" i="78"/>
  <c r="W176" i="78"/>
  <c r="V176" i="78"/>
  <c r="U176" i="78"/>
  <c r="T176" i="78"/>
  <c r="S176" i="78"/>
  <c r="R176" i="78"/>
  <c r="Q176" i="78"/>
  <c r="AB175" i="78"/>
  <c r="AA175" i="78"/>
  <c r="Z175" i="78"/>
  <c r="Y175" i="78"/>
  <c r="X175" i="78"/>
  <c r="W175" i="78"/>
  <c r="V175" i="78"/>
  <c r="U175" i="78"/>
  <c r="T175" i="78"/>
  <c r="S175" i="78"/>
  <c r="R175" i="78"/>
  <c r="Q175" i="78"/>
  <c r="AB174" i="78"/>
  <c r="AA174" i="78"/>
  <c r="Z174" i="78"/>
  <c r="Y174" i="78"/>
  <c r="X174" i="78"/>
  <c r="W174" i="78"/>
  <c r="V174" i="78"/>
  <c r="U174" i="78"/>
  <c r="T174" i="78"/>
  <c r="S174" i="78"/>
  <c r="R174" i="78"/>
  <c r="Q174" i="78"/>
  <c r="AB173" i="78"/>
  <c r="AA173" i="78"/>
  <c r="Z173" i="78"/>
  <c r="Y173" i="78"/>
  <c r="X173" i="78"/>
  <c r="W173" i="78"/>
  <c r="V173" i="78"/>
  <c r="U173" i="78"/>
  <c r="T173" i="78"/>
  <c r="S173" i="78"/>
  <c r="R173" i="78"/>
  <c r="Q173" i="78"/>
  <c r="AB172" i="78"/>
  <c r="AA172" i="78"/>
  <c r="Z172" i="78"/>
  <c r="Y172" i="78"/>
  <c r="X172" i="78"/>
  <c r="W172" i="78"/>
  <c r="V172" i="78"/>
  <c r="U172" i="78"/>
  <c r="T172" i="78"/>
  <c r="S172" i="78"/>
  <c r="R172" i="78"/>
  <c r="Q172" i="78"/>
  <c r="AB171" i="78"/>
  <c r="AA171" i="78"/>
  <c r="Z171" i="78"/>
  <c r="Y171" i="78"/>
  <c r="X171" i="78"/>
  <c r="W171" i="78"/>
  <c r="V171" i="78"/>
  <c r="U171" i="78"/>
  <c r="T171" i="78"/>
  <c r="S171" i="78"/>
  <c r="R171" i="78"/>
  <c r="Q171" i="78"/>
  <c r="AB170" i="78"/>
  <c r="AA170" i="78"/>
  <c r="Z170" i="78"/>
  <c r="Y170" i="78"/>
  <c r="X170" i="78"/>
  <c r="W170" i="78"/>
  <c r="V170" i="78"/>
  <c r="U170" i="78"/>
  <c r="T170" i="78"/>
  <c r="S170" i="78"/>
  <c r="R170" i="78"/>
  <c r="Q170" i="78"/>
  <c r="AB169" i="78"/>
  <c r="AA169" i="78"/>
  <c r="Z169" i="78"/>
  <c r="Y169" i="78"/>
  <c r="X169" i="78"/>
  <c r="W169" i="78"/>
  <c r="V169" i="78"/>
  <c r="U169" i="78"/>
  <c r="T169" i="78"/>
  <c r="S169" i="78"/>
  <c r="R169" i="78"/>
  <c r="Q169" i="78"/>
  <c r="AB168" i="78"/>
  <c r="AA168" i="78"/>
  <c r="Z168" i="78"/>
  <c r="Y168" i="78"/>
  <c r="X168" i="78"/>
  <c r="W168" i="78"/>
  <c r="V168" i="78"/>
  <c r="U168" i="78"/>
  <c r="T168" i="78"/>
  <c r="S168" i="78"/>
  <c r="R168" i="78"/>
  <c r="Q168" i="78"/>
  <c r="AB167" i="78"/>
  <c r="AA167" i="78"/>
  <c r="Z167" i="78"/>
  <c r="Y167" i="78"/>
  <c r="X167" i="78"/>
  <c r="W167" i="78"/>
  <c r="V167" i="78"/>
  <c r="U167" i="78"/>
  <c r="T167" i="78"/>
  <c r="S167" i="78"/>
  <c r="R167" i="78"/>
  <c r="Q167" i="78"/>
  <c r="AB166" i="78"/>
  <c r="AA166" i="78"/>
  <c r="Z166" i="78"/>
  <c r="Y166" i="78"/>
  <c r="X166" i="78"/>
  <c r="W166" i="78"/>
  <c r="V166" i="78"/>
  <c r="U166" i="78"/>
  <c r="T166" i="78"/>
  <c r="S166" i="78"/>
  <c r="R166" i="78"/>
  <c r="Q166" i="78"/>
  <c r="AB165" i="78"/>
  <c r="AA165" i="78"/>
  <c r="Z165" i="78"/>
  <c r="Y165" i="78"/>
  <c r="X165" i="78"/>
  <c r="W165" i="78"/>
  <c r="V165" i="78"/>
  <c r="U165" i="78"/>
  <c r="T165" i="78"/>
  <c r="S165" i="78"/>
  <c r="R165" i="78"/>
  <c r="Q165" i="78"/>
  <c r="AB164" i="78"/>
  <c r="AA164" i="78"/>
  <c r="Z164" i="78"/>
  <c r="Y164" i="78"/>
  <c r="X164" i="78"/>
  <c r="W164" i="78"/>
  <c r="V164" i="78"/>
  <c r="U164" i="78"/>
  <c r="T164" i="78"/>
  <c r="S164" i="78"/>
  <c r="R164" i="78"/>
  <c r="Q164" i="78"/>
  <c r="AB163" i="78"/>
  <c r="AA163" i="78"/>
  <c r="Z163" i="78"/>
  <c r="Y163" i="78"/>
  <c r="X163" i="78"/>
  <c r="W163" i="78"/>
  <c r="V163" i="78"/>
  <c r="U163" i="78"/>
  <c r="T163" i="78"/>
  <c r="S163" i="78"/>
  <c r="R163" i="78"/>
  <c r="Q163" i="78"/>
  <c r="AB162" i="78"/>
  <c r="AA162" i="78"/>
  <c r="Z162" i="78"/>
  <c r="Y162" i="78"/>
  <c r="X162" i="78"/>
  <c r="W162" i="78"/>
  <c r="V162" i="78"/>
  <c r="U162" i="78"/>
  <c r="T162" i="78"/>
  <c r="S162" i="78"/>
  <c r="R162" i="78"/>
  <c r="Q162" i="78"/>
  <c r="AB161" i="78"/>
  <c r="AA161" i="78"/>
  <c r="Z161" i="78"/>
  <c r="Y161" i="78"/>
  <c r="X161" i="78"/>
  <c r="W161" i="78"/>
  <c r="V161" i="78"/>
  <c r="U161" i="78"/>
  <c r="T161" i="78"/>
  <c r="S161" i="78"/>
  <c r="R161" i="78"/>
  <c r="Q161" i="78"/>
  <c r="AB160" i="78"/>
  <c r="AA160" i="78"/>
  <c r="Z160" i="78"/>
  <c r="Y160" i="78"/>
  <c r="X160" i="78"/>
  <c r="W160" i="78"/>
  <c r="V160" i="78"/>
  <c r="U160" i="78"/>
  <c r="T160" i="78"/>
  <c r="S160" i="78"/>
  <c r="R160" i="78"/>
  <c r="Q160" i="78"/>
  <c r="AB159" i="78"/>
  <c r="AA159" i="78"/>
  <c r="Z159" i="78"/>
  <c r="Y159" i="78"/>
  <c r="X159" i="78"/>
  <c r="W159" i="78"/>
  <c r="V159" i="78"/>
  <c r="U159" i="78"/>
  <c r="T159" i="78"/>
  <c r="S159" i="78"/>
  <c r="R159" i="78"/>
  <c r="Q159" i="78"/>
  <c r="AB158" i="78"/>
  <c r="AA158" i="78"/>
  <c r="Z158" i="78"/>
  <c r="Y158" i="78"/>
  <c r="X158" i="78"/>
  <c r="W158" i="78"/>
  <c r="V158" i="78"/>
  <c r="U158" i="78"/>
  <c r="T158" i="78"/>
  <c r="S158" i="78"/>
  <c r="R158" i="78"/>
  <c r="Q158" i="78"/>
  <c r="AB157" i="78"/>
  <c r="AA157" i="78"/>
  <c r="Z157" i="78"/>
  <c r="Y157" i="78"/>
  <c r="X157" i="78"/>
  <c r="W157" i="78"/>
  <c r="V157" i="78"/>
  <c r="U157" i="78"/>
  <c r="T157" i="78"/>
  <c r="S157" i="78"/>
  <c r="R157" i="78"/>
  <c r="Q157" i="78"/>
  <c r="AB156" i="78"/>
  <c r="AA156" i="78"/>
  <c r="Z156" i="78"/>
  <c r="Y156" i="78"/>
  <c r="X156" i="78"/>
  <c r="W156" i="78"/>
  <c r="V156" i="78"/>
  <c r="U156" i="78"/>
  <c r="T156" i="78"/>
  <c r="S156" i="78"/>
  <c r="R156" i="78"/>
  <c r="Q156" i="78"/>
  <c r="AB155" i="78"/>
  <c r="AA155" i="78"/>
  <c r="Z155" i="78"/>
  <c r="Y155" i="78"/>
  <c r="X155" i="78"/>
  <c r="W155" i="78"/>
  <c r="V155" i="78"/>
  <c r="U155" i="78"/>
  <c r="T155" i="78"/>
  <c r="S155" i="78"/>
  <c r="R155" i="78"/>
  <c r="Q155" i="78"/>
  <c r="AB154" i="78"/>
  <c r="AA154" i="78"/>
  <c r="Z154" i="78"/>
  <c r="Y154" i="78"/>
  <c r="X154" i="78"/>
  <c r="W154" i="78"/>
  <c r="V154" i="78"/>
  <c r="U154" i="78"/>
  <c r="T154" i="78"/>
  <c r="S154" i="78"/>
  <c r="R154" i="78"/>
  <c r="Q154" i="78"/>
  <c r="AB153" i="78"/>
  <c r="AA153" i="78"/>
  <c r="Z153" i="78"/>
  <c r="Y153" i="78"/>
  <c r="X153" i="78"/>
  <c r="W153" i="78"/>
  <c r="V153" i="78"/>
  <c r="U153" i="78"/>
  <c r="T153" i="78"/>
  <c r="S153" i="78"/>
  <c r="R153" i="78"/>
  <c r="Q153" i="78"/>
  <c r="AB152" i="78"/>
  <c r="AA152" i="78"/>
  <c r="Z152" i="78"/>
  <c r="Y152" i="78"/>
  <c r="X152" i="78"/>
  <c r="W152" i="78"/>
  <c r="V152" i="78"/>
  <c r="U152" i="78"/>
  <c r="T152" i="78"/>
  <c r="S152" i="78"/>
  <c r="R152" i="78"/>
  <c r="Q152" i="78"/>
  <c r="AB151" i="78"/>
  <c r="AA151" i="78"/>
  <c r="Z151" i="78"/>
  <c r="Y151" i="78"/>
  <c r="X151" i="78"/>
  <c r="W151" i="78"/>
  <c r="V151" i="78"/>
  <c r="U151" i="78"/>
  <c r="T151" i="78"/>
  <c r="S151" i="78"/>
  <c r="R151" i="78"/>
  <c r="Q151" i="78"/>
  <c r="AB150" i="78"/>
  <c r="AA150" i="78"/>
  <c r="Z150" i="78"/>
  <c r="Y150" i="78"/>
  <c r="X150" i="78"/>
  <c r="W150" i="78"/>
  <c r="V150" i="78"/>
  <c r="U150" i="78"/>
  <c r="T150" i="78"/>
  <c r="S150" i="78"/>
  <c r="R150" i="78"/>
  <c r="Q150" i="78"/>
  <c r="AB149" i="78"/>
  <c r="AA149" i="78"/>
  <c r="Z149" i="78"/>
  <c r="Y149" i="78"/>
  <c r="X149" i="78"/>
  <c r="W149" i="78"/>
  <c r="V149" i="78"/>
  <c r="U149" i="78"/>
  <c r="T149" i="78"/>
  <c r="S149" i="78"/>
  <c r="R149" i="78"/>
  <c r="Q149" i="78"/>
  <c r="AB148" i="78"/>
  <c r="AA148" i="78"/>
  <c r="Z148" i="78"/>
  <c r="Y148" i="78"/>
  <c r="X148" i="78"/>
  <c r="W148" i="78"/>
  <c r="V148" i="78"/>
  <c r="U148" i="78"/>
  <c r="T148" i="78"/>
  <c r="S148" i="78"/>
  <c r="R148" i="78"/>
  <c r="Q148" i="78"/>
  <c r="AB147" i="78"/>
  <c r="AA147" i="78"/>
  <c r="Z147" i="78"/>
  <c r="Y147" i="78"/>
  <c r="X147" i="78"/>
  <c r="W147" i="78"/>
  <c r="V147" i="78"/>
  <c r="U147" i="78"/>
  <c r="T147" i="78"/>
  <c r="S147" i="78"/>
  <c r="R147" i="78"/>
  <c r="Q147" i="78"/>
  <c r="AB146" i="78"/>
  <c r="AA146" i="78"/>
  <c r="Z146" i="78"/>
  <c r="Y146" i="78"/>
  <c r="X146" i="78"/>
  <c r="W146" i="78"/>
  <c r="V146" i="78"/>
  <c r="U146" i="78"/>
  <c r="T146" i="78"/>
  <c r="S146" i="78"/>
  <c r="R146" i="78"/>
  <c r="Q146" i="78"/>
  <c r="AB145" i="78"/>
  <c r="AA145" i="78"/>
  <c r="Z145" i="78"/>
  <c r="Y145" i="78"/>
  <c r="X145" i="78"/>
  <c r="W145" i="78"/>
  <c r="V145" i="78"/>
  <c r="U145" i="78"/>
  <c r="T145" i="78"/>
  <c r="S145" i="78"/>
  <c r="R145" i="78"/>
  <c r="Q145" i="78"/>
  <c r="AB144" i="78"/>
  <c r="AA144" i="78"/>
  <c r="Z144" i="78"/>
  <c r="Y144" i="78"/>
  <c r="X144" i="78"/>
  <c r="W144" i="78"/>
  <c r="V144" i="78"/>
  <c r="U144" i="78"/>
  <c r="T144" i="78"/>
  <c r="S144" i="78"/>
  <c r="R144" i="78"/>
  <c r="Q144" i="78"/>
  <c r="AB143" i="78"/>
  <c r="AA143" i="78"/>
  <c r="Z143" i="78"/>
  <c r="Y143" i="78"/>
  <c r="X143" i="78"/>
  <c r="W143" i="78"/>
  <c r="V143" i="78"/>
  <c r="U143" i="78"/>
  <c r="T143" i="78"/>
  <c r="S143" i="78"/>
  <c r="R143" i="78"/>
  <c r="Q143" i="78"/>
  <c r="AB142" i="78"/>
  <c r="AA142" i="78"/>
  <c r="Z142" i="78"/>
  <c r="Y142" i="78"/>
  <c r="X142" i="78"/>
  <c r="W142" i="78"/>
  <c r="V142" i="78"/>
  <c r="U142" i="78"/>
  <c r="T142" i="78"/>
  <c r="S142" i="78"/>
  <c r="R142" i="78"/>
  <c r="Q142" i="78"/>
  <c r="AB141" i="78"/>
  <c r="AA141" i="78"/>
  <c r="Z141" i="78"/>
  <c r="Y141" i="78"/>
  <c r="X141" i="78"/>
  <c r="W141" i="78"/>
  <c r="V141" i="78"/>
  <c r="U141" i="78"/>
  <c r="T141" i="78"/>
  <c r="S141" i="78"/>
  <c r="R141" i="78"/>
  <c r="Q141" i="78"/>
  <c r="AB140" i="78"/>
  <c r="AA140" i="78"/>
  <c r="Z140" i="78"/>
  <c r="Y140" i="78"/>
  <c r="X140" i="78"/>
  <c r="W140" i="78"/>
  <c r="V140" i="78"/>
  <c r="U140" i="78"/>
  <c r="T140" i="78"/>
  <c r="S140" i="78"/>
  <c r="R140" i="78"/>
  <c r="Q140" i="78"/>
  <c r="AB139" i="78"/>
  <c r="AA139" i="78"/>
  <c r="Z139" i="78"/>
  <c r="Y139" i="78"/>
  <c r="X139" i="78"/>
  <c r="W139" i="78"/>
  <c r="V139" i="78"/>
  <c r="U139" i="78"/>
  <c r="T139" i="78"/>
  <c r="S139" i="78"/>
  <c r="R139" i="78"/>
  <c r="Q139" i="78"/>
  <c r="AB138" i="78"/>
  <c r="AA138" i="78"/>
  <c r="Z138" i="78"/>
  <c r="Y138" i="78"/>
  <c r="X138" i="78"/>
  <c r="W138" i="78"/>
  <c r="V138" i="78"/>
  <c r="U138" i="78"/>
  <c r="T138" i="78"/>
  <c r="S138" i="78"/>
  <c r="R138" i="78"/>
  <c r="Q138" i="78"/>
  <c r="AB137" i="78"/>
  <c r="AA137" i="78"/>
  <c r="Z137" i="78"/>
  <c r="Y137" i="78"/>
  <c r="X137" i="78"/>
  <c r="W137" i="78"/>
  <c r="V137" i="78"/>
  <c r="U137" i="78"/>
  <c r="T137" i="78"/>
  <c r="S137" i="78"/>
  <c r="R137" i="78"/>
  <c r="Q137" i="78"/>
  <c r="AB136" i="78"/>
  <c r="AA136" i="78"/>
  <c r="Z136" i="78"/>
  <c r="Y136" i="78"/>
  <c r="X136" i="78"/>
  <c r="W136" i="78"/>
  <c r="V136" i="78"/>
  <c r="U136" i="78"/>
  <c r="T136" i="78"/>
  <c r="S136" i="78"/>
  <c r="R136" i="78"/>
  <c r="Q136" i="78"/>
  <c r="AB135" i="78"/>
  <c r="AA135" i="78"/>
  <c r="Z135" i="78"/>
  <c r="Y135" i="78"/>
  <c r="X135" i="78"/>
  <c r="W135" i="78"/>
  <c r="V135" i="78"/>
  <c r="U135" i="78"/>
  <c r="T135" i="78"/>
  <c r="S135" i="78"/>
  <c r="R135" i="78"/>
  <c r="Q135" i="78"/>
  <c r="AB134" i="78"/>
  <c r="AA134" i="78"/>
  <c r="Z134" i="78"/>
  <c r="Y134" i="78"/>
  <c r="X134" i="78"/>
  <c r="W134" i="78"/>
  <c r="V134" i="78"/>
  <c r="U134" i="78"/>
  <c r="T134" i="78"/>
  <c r="S134" i="78"/>
  <c r="R134" i="78"/>
  <c r="Q134" i="78"/>
  <c r="AB133" i="78"/>
  <c r="AA133" i="78"/>
  <c r="Z133" i="78"/>
  <c r="Y133" i="78"/>
  <c r="X133" i="78"/>
  <c r="W133" i="78"/>
  <c r="V133" i="78"/>
  <c r="U133" i="78"/>
  <c r="T133" i="78"/>
  <c r="S133" i="78"/>
  <c r="R133" i="78"/>
  <c r="Q133" i="78"/>
  <c r="AB132" i="78"/>
  <c r="AA132" i="78"/>
  <c r="Z132" i="78"/>
  <c r="Y132" i="78"/>
  <c r="X132" i="78"/>
  <c r="W132" i="78"/>
  <c r="V132" i="78"/>
  <c r="U132" i="78"/>
  <c r="T132" i="78"/>
  <c r="S132" i="78"/>
  <c r="R132" i="78"/>
  <c r="Q132" i="78"/>
  <c r="AB131" i="78"/>
  <c r="AA131" i="78"/>
  <c r="Z131" i="78"/>
  <c r="Y131" i="78"/>
  <c r="X131" i="78"/>
  <c r="W131" i="78"/>
  <c r="V131" i="78"/>
  <c r="U131" i="78"/>
  <c r="T131" i="78"/>
  <c r="S131" i="78"/>
  <c r="R131" i="78"/>
  <c r="Q131" i="78"/>
  <c r="AB130" i="78"/>
  <c r="AA130" i="78"/>
  <c r="Z130" i="78"/>
  <c r="Y130" i="78"/>
  <c r="X130" i="78"/>
  <c r="W130" i="78"/>
  <c r="V130" i="78"/>
  <c r="U130" i="78"/>
  <c r="T130" i="78"/>
  <c r="S130" i="78"/>
  <c r="R130" i="78"/>
  <c r="Q130" i="78"/>
  <c r="AB129" i="78"/>
  <c r="AA129" i="78"/>
  <c r="Z129" i="78"/>
  <c r="Y129" i="78"/>
  <c r="X129" i="78"/>
  <c r="W129" i="78"/>
  <c r="V129" i="78"/>
  <c r="U129" i="78"/>
  <c r="T129" i="78"/>
  <c r="S129" i="78"/>
  <c r="R129" i="78"/>
  <c r="Q129" i="78"/>
  <c r="AB128" i="78"/>
  <c r="AA128" i="78"/>
  <c r="Z128" i="78"/>
  <c r="Y128" i="78"/>
  <c r="X128" i="78"/>
  <c r="W128" i="78"/>
  <c r="V128" i="78"/>
  <c r="U128" i="78"/>
  <c r="T128" i="78"/>
  <c r="S128" i="78"/>
  <c r="R128" i="78"/>
  <c r="Q128" i="78"/>
  <c r="AB127" i="78"/>
  <c r="AA127" i="78"/>
  <c r="Z127" i="78"/>
  <c r="Y127" i="78"/>
  <c r="X127" i="78"/>
  <c r="W127" i="78"/>
  <c r="V127" i="78"/>
  <c r="U127" i="78"/>
  <c r="T127" i="78"/>
  <c r="S127" i="78"/>
  <c r="R127" i="78"/>
  <c r="Q127" i="78"/>
  <c r="AB126" i="78"/>
  <c r="AA126" i="78"/>
  <c r="Z126" i="78"/>
  <c r="Y126" i="78"/>
  <c r="X126" i="78"/>
  <c r="W126" i="78"/>
  <c r="V126" i="78"/>
  <c r="U126" i="78"/>
  <c r="T126" i="78"/>
  <c r="S126" i="78"/>
  <c r="R126" i="78"/>
  <c r="Q126" i="78"/>
  <c r="AB125" i="78"/>
  <c r="AA125" i="78"/>
  <c r="Z125" i="78"/>
  <c r="Y125" i="78"/>
  <c r="X125" i="78"/>
  <c r="W125" i="78"/>
  <c r="V125" i="78"/>
  <c r="U125" i="78"/>
  <c r="T125" i="78"/>
  <c r="S125" i="78"/>
  <c r="R125" i="78"/>
  <c r="Q125" i="78"/>
  <c r="AB124" i="78"/>
  <c r="AA124" i="78"/>
  <c r="Z124" i="78"/>
  <c r="Y124" i="78"/>
  <c r="X124" i="78"/>
  <c r="W124" i="78"/>
  <c r="V124" i="78"/>
  <c r="U124" i="78"/>
  <c r="T124" i="78"/>
  <c r="S124" i="78"/>
  <c r="R124" i="78"/>
  <c r="Q124" i="78"/>
  <c r="AB123" i="78"/>
  <c r="AA123" i="78"/>
  <c r="Z123" i="78"/>
  <c r="Y123" i="78"/>
  <c r="X123" i="78"/>
  <c r="W123" i="78"/>
  <c r="V123" i="78"/>
  <c r="U123" i="78"/>
  <c r="T123" i="78"/>
  <c r="S123" i="78"/>
  <c r="R123" i="78"/>
  <c r="Q123" i="78"/>
  <c r="AB122" i="78"/>
  <c r="AA122" i="78"/>
  <c r="Z122" i="78"/>
  <c r="Y122" i="78"/>
  <c r="X122" i="78"/>
  <c r="W122" i="78"/>
  <c r="V122" i="78"/>
  <c r="U122" i="78"/>
  <c r="T122" i="78"/>
  <c r="S122" i="78"/>
  <c r="R122" i="78"/>
  <c r="Q122" i="78"/>
  <c r="AB121" i="78"/>
  <c r="AA121" i="78"/>
  <c r="Z121" i="78"/>
  <c r="Y121" i="78"/>
  <c r="X121" i="78"/>
  <c r="W121" i="78"/>
  <c r="V121" i="78"/>
  <c r="U121" i="78"/>
  <c r="T121" i="78"/>
  <c r="S121" i="78"/>
  <c r="R121" i="78"/>
  <c r="Q121" i="78"/>
  <c r="AB120" i="78"/>
  <c r="AA120" i="78"/>
  <c r="Z120" i="78"/>
  <c r="Y120" i="78"/>
  <c r="X120" i="78"/>
  <c r="W120" i="78"/>
  <c r="V120" i="78"/>
  <c r="U120" i="78"/>
  <c r="T120" i="78"/>
  <c r="S120" i="78"/>
  <c r="R120" i="78"/>
  <c r="Q120" i="78"/>
  <c r="AB119" i="78"/>
  <c r="AA119" i="78"/>
  <c r="Z119" i="78"/>
  <c r="Y119" i="78"/>
  <c r="X119" i="78"/>
  <c r="W119" i="78"/>
  <c r="V119" i="78"/>
  <c r="U119" i="78"/>
  <c r="T119" i="78"/>
  <c r="S119" i="78"/>
  <c r="R119" i="78"/>
  <c r="Q119" i="78"/>
  <c r="AB118" i="78"/>
  <c r="AA118" i="78"/>
  <c r="Z118" i="78"/>
  <c r="Y118" i="78"/>
  <c r="X118" i="78"/>
  <c r="W118" i="78"/>
  <c r="V118" i="78"/>
  <c r="U118" i="78"/>
  <c r="T118" i="78"/>
  <c r="S118" i="78"/>
  <c r="R118" i="78"/>
  <c r="Q118" i="78"/>
  <c r="AB117" i="78"/>
  <c r="AA117" i="78"/>
  <c r="Z117" i="78"/>
  <c r="Y117" i="78"/>
  <c r="X117" i="78"/>
  <c r="W117" i="78"/>
  <c r="V117" i="78"/>
  <c r="U117" i="78"/>
  <c r="T117" i="78"/>
  <c r="S117" i="78"/>
  <c r="R117" i="78"/>
  <c r="Q117" i="78"/>
  <c r="AB116" i="78"/>
  <c r="AA116" i="78"/>
  <c r="Z116" i="78"/>
  <c r="Y116" i="78"/>
  <c r="X116" i="78"/>
  <c r="W116" i="78"/>
  <c r="V116" i="78"/>
  <c r="U116" i="78"/>
  <c r="T116" i="78"/>
  <c r="S116" i="78"/>
  <c r="R116" i="78"/>
  <c r="Q116" i="78"/>
  <c r="AB115" i="78"/>
  <c r="AA115" i="78"/>
  <c r="Z115" i="78"/>
  <c r="Y115" i="78"/>
  <c r="X115" i="78"/>
  <c r="W115" i="78"/>
  <c r="V115" i="78"/>
  <c r="U115" i="78"/>
  <c r="T115" i="78"/>
  <c r="S115" i="78"/>
  <c r="R115" i="78"/>
  <c r="Q115" i="78"/>
  <c r="AB114" i="78"/>
  <c r="AA114" i="78"/>
  <c r="Z114" i="78"/>
  <c r="Y114" i="78"/>
  <c r="X114" i="78"/>
  <c r="W114" i="78"/>
  <c r="V114" i="78"/>
  <c r="U114" i="78"/>
  <c r="T114" i="78"/>
  <c r="S114" i="78"/>
  <c r="R114" i="78"/>
  <c r="Q114" i="78"/>
  <c r="AB113" i="78"/>
  <c r="AA113" i="78"/>
  <c r="Z113" i="78"/>
  <c r="Y113" i="78"/>
  <c r="X113" i="78"/>
  <c r="W113" i="78"/>
  <c r="V113" i="78"/>
  <c r="U113" i="78"/>
  <c r="T113" i="78"/>
  <c r="S113" i="78"/>
  <c r="R113" i="78"/>
  <c r="Q113" i="78"/>
  <c r="AB112" i="78"/>
  <c r="AA112" i="78"/>
  <c r="Z112" i="78"/>
  <c r="Y112" i="78"/>
  <c r="X112" i="78"/>
  <c r="W112" i="78"/>
  <c r="V112" i="78"/>
  <c r="U112" i="78"/>
  <c r="T112" i="78"/>
  <c r="S112" i="78"/>
  <c r="R112" i="78"/>
  <c r="Q112" i="78"/>
  <c r="AB111" i="78"/>
  <c r="AA111" i="78"/>
  <c r="Z111" i="78"/>
  <c r="Y111" i="78"/>
  <c r="X111" i="78"/>
  <c r="W111" i="78"/>
  <c r="V111" i="78"/>
  <c r="U111" i="78"/>
  <c r="T111" i="78"/>
  <c r="S111" i="78"/>
  <c r="R111" i="78"/>
  <c r="Q111" i="78"/>
  <c r="AB110" i="78"/>
  <c r="AA110" i="78"/>
  <c r="Z110" i="78"/>
  <c r="Y110" i="78"/>
  <c r="X110" i="78"/>
  <c r="W110" i="78"/>
  <c r="V110" i="78"/>
  <c r="U110" i="78"/>
  <c r="T110" i="78"/>
  <c r="S110" i="78"/>
  <c r="R110" i="78"/>
  <c r="Q110" i="78"/>
  <c r="AB109" i="78"/>
  <c r="AA109" i="78"/>
  <c r="Z109" i="78"/>
  <c r="Y109" i="78"/>
  <c r="X109" i="78"/>
  <c r="W109" i="78"/>
  <c r="V109" i="78"/>
  <c r="U109" i="78"/>
  <c r="T109" i="78"/>
  <c r="S109" i="78"/>
  <c r="R109" i="78"/>
  <c r="Q109" i="78"/>
  <c r="AB108" i="78"/>
  <c r="AA108" i="78"/>
  <c r="Z108" i="78"/>
  <c r="Y108" i="78"/>
  <c r="X108" i="78"/>
  <c r="W108" i="78"/>
  <c r="V108" i="78"/>
  <c r="U108" i="78"/>
  <c r="T108" i="78"/>
  <c r="S108" i="78"/>
  <c r="R108" i="78"/>
  <c r="Q108" i="78"/>
  <c r="AB107" i="78"/>
  <c r="AA107" i="78"/>
  <c r="Z107" i="78"/>
  <c r="Y107" i="78"/>
  <c r="X107" i="78"/>
  <c r="W107" i="78"/>
  <c r="V107" i="78"/>
  <c r="U107" i="78"/>
  <c r="T107" i="78"/>
  <c r="S107" i="78"/>
  <c r="R107" i="78"/>
  <c r="Q107" i="78"/>
  <c r="AB106" i="78"/>
  <c r="AA106" i="78"/>
  <c r="Z106" i="78"/>
  <c r="Y106" i="78"/>
  <c r="X106" i="78"/>
  <c r="W106" i="78"/>
  <c r="V106" i="78"/>
  <c r="U106" i="78"/>
  <c r="T106" i="78"/>
  <c r="S106" i="78"/>
  <c r="R106" i="78"/>
  <c r="Q106" i="78"/>
  <c r="AB105" i="78"/>
  <c r="AA105" i="78"/>
  <c r="Z105" i="78"/>
  <c r="Y105" i="78"/>
  <c r="X105" i="78"/>
  <c r="W105" i="78"/>
  <c r="V105" i="78"/>
  <c r="U105" i="78"/>
  <c r="T105" i="78"/>
  <c r="S105" i="78"/>
  <c r="R105" i="78"/>
  <c r="Q105" i="78"/>
  <c r="AB104" i="78"/>
  <c r="AA104" i="78"/>
  <c r="Z104" i="78"/>
  <c r="Y104" i="78"/>
  <c r="X104" i="78"/>
  <c r="W104" i="78"/>
  <c r="V104" i="78"/>
  <c r="U104" i="78"/>
  <c r="T104" i="78"/>
  <c r="S104" i="78"/>
  <c r="R104" i="78"/>
  <c r="Q104" i="78"/>
  <c r="AB103" i="78"/>
  <c r="AA103" i="78"/>
  <c r="Z103" i="78"/>
  <c r="Y103" i="78"/>
  <c r="X103" i="78"/>
  <c r="W103" i="78"/>
  <c r="V103" i="78"/>
  <c r="U103" i="78"/>
  <c r="T103" i="78"/>
  <c r="S103" i="78"/>
  <c r="R103" i="78"/>
  <c r="Q103" i="78"/>
  <c r="AB102" i="78"/>
  <c r="AA102" i="78"/>
  <c r="Z102" i="78"/>
  <c r="Y102" i="78"/>
  <c r="X102" i="78"/>
  <c r="W102" i="78"/>
  <c r="V102" i="78"/>
  <c r="U102" i="78"/>
  <c r="T102" i="78"/>
  <c r="S102" i="78"/>
  <c r="R102" i="78"/>
  <c r="Q102" i="78"/>
  <c r="AB101" i="78"/>
  <c r="AA101" i="78"/>
  <c r="Z101" i="78"/>
  <c r="Y101" i="78"/>
  <c r="X101" i="78"/>
  <c r="W101" i="78"/>
  <c r="V101" i="78"/>
  <c r="U101" i="78"/>
  <c r="T101" i="78"/>
  <c r="S101" i="78"/>
  <c r="R101" i="78"/>
  <c r="Q101" i="78"/>
  <c r="AB100" i="78"/>
  <c r="AA100" i="78"/>
  <c r="Z100" i="78"/>
  <c r="Y100" i="78"/>
  <c r="X100" i="78"/>
  <c r="W100" i="78"/>
  <c r="V100" i="78"/>
  <c r="U100" i="78"/>
  <c r="T100" i="78"/>
  <c r="S100" i="78"/>
  <c r="R100" i="78"/>
  <c r="Q100" i="78"/>
  <c r="AB99" i="78"/>
  <c r="AA99" i="78"/>
  <c r="Z99" i="78"/>
  <c r="Y99" i="78"/>
  <c r="X99" i="78"/>
  <c r="W99" i="78"/>
  <c r="V99" i="78"/>
  <c r="U99" i="78"/>
  <c r="T99" i="78"/>
  <c r="S99" i="78"/>
  <c r="R99" i="78"/>
  <c r="Q99" i="78"/>
  <c r="AB98" i="78"/>
  <c r="AA98" i="78"/>
  <c r="Z98" i="78"/>
  <c r="Y98" i="78"/>
  <c r="X98" i="78"/>
  <c r="W98" i="78"/>
  <c r="V98" i="78"/>
  <c r="U98" i="78"/>
  <c r="T98" i="78"/>
  <c r="S98" i="78"/>
  <c r="R98" i="78"/>
  <c r="Q98" i="78"/>
  <c r="AB97" i="78"/>
  <c r="AA97" i="78"/>
  <c r="Z97" i="78"/>
  <c r="Y97" i="78"/>
  <c r="X97" i="78"/>
  <c r="W97" i="78"/>
  <c r="V97" i="78"/>
  <c r="U97" i="78"/>
  <c r="T97" i="78"/>
  <c r="S97" i="78"/>
  <c r="R97" i="78"/>
  <c r="Q97" i="78"/>
  <c r="AB96" i="78"/>
  <c r="AA96" i="78"/>
  <c r="Z96" i="78"/>
  <c r="Y96" i="78"/>
  <c r="X96" i="78"/>
  <c r="W96" i="78"/>
  <c r="V96" i="78"/>
  <c r="U96" i="78"/>
  <c r="T96" i="78"/>
  <c r="S96" i="78"/>
  <c r="R96" i="78"/>
  <c r="Q96" i="78"/>
  <c r="AB95" i="78"/>
  <c r="AA95" i="78"/>
  <c r="Z95" i="78"/>
  <c r="Y95" i="78"/>
  <c r="X95" i="78"/>
  <c r="W95" i="78"/>
  <c r="V95" i="78"/>
  <c r="U95" i="78"/>
  <c r="T95" i="78"/>
  <c r="S95" i="78"/>
  <c r="R95" i="78"/>
  <c r="Q95" i="78"/>
  <c r="AB94" i="78"/>
  <c r="AA94" i="78"/>
  <c r="Z94" i="78"/>
  <c r="Y94" i="78"/>
  <c r="X94" i="78"/>
  <c r="W94" i="78"/>
  <c r="V94" i="78"/>
  <c r="U94" i="78"/>
  <c r="T94" i="78"/>
  <c r="S94" i="78"/>
  <c r="R94" i="78"/>
  <c r="Q94" i="78"/>
  <c r="AB93" i="78"/>
  <c r="AA93" i="78"/>
  <c r="Z93" i="78"/>
  <c r="Y93" i="78"/>
  <c r="X93" i="78"/>
  <c r="W93" i="78"/>
  <c r="V93" i="78"/>
  <c r="U93" i="78"/>
  <c r="T93" i="78"/>
  <c r="S93" i="78"/>
  <c r="R93" i="78"/>
  <c r="Q93" i="78"/>
  <c r="AB92" i="78"/>
  <c r="AA92" i="78"/>
  <c r="Z92" i="78"/>
  <c r="Y92" i="78"/>
  <c r="X92" i="78"/>
  <c r="W92" i="78"/>
  <c r="V92" i="78"/>
  <c r="U92" i="78"/>
  <c r="T92" i="78"/>
  <c r="S92" i="78"/>
  <c r="R92" i="78"/>
  <c r="Q92" i="78"/>
  <c r="AB91" i="78"/>
  <c r="AA91" i="78"/>
  <c r="Z91" i="78"/>
  <c r="Y91" i="78"/>
  <c r="X91" i="78"/>
  <c r="W91" i="78"/>
  <c r="V91" i="78"/>
  <c r="U91" i="78"/>
  <c r="T91" i="78"/>
  <c r="S91" i="78"/>
  <c r="R91" i="78"/>
  <c r="Q91" i="78"/>
  <c r="AB90" i="78"/>
  <c r="AA90" i="78"/>
  <c r="Z90" i="78"/>
  <c r="Y90" i="78"/>
  <c r="X90" i="78"/>
  <c r="W90" i="78"/>
  <c r="V90" i="78"/>
  <c r="U90" i="78"/>
  <c r="T90" i="78"/>
  <c r="S90" i="78"/>
  <c r="R90" i="78"/>
  <c r="Q90" i="78"/>
  <c r="AB89" i="78"/>
  <c r="AA89" i="78"/>
  <c r="Z89" i="78"/>
  <c r="Y89" i="78"/>
  <c r="X89" i="78"/>
  <c r="W89" i="78"/>
  <c r="V89" i="78"/>
  <c r="U89" i="78"/>
  <c r="T89" i="78"/>
  <c r="S89" i="78"/>
  <c r="R89" i="78"/>
  <c r="Q89" i="78"/>
  <c r="AB88" i="78"/>
  <c r="AA88" i="78"/>
  <c r="Z88" i="78"/>
  <c r="Y88" i="78"/>
  <c r="X88" i="78"/>
  <c r="W88" i="78"/>
  <c r="V88" i="78"/>
  <c r="U88" i="78"/>
  <c r="T88" i="78"/>
  <c r="S88" i="78"/>
  <c r="R88" i="78"/>
  <c r="Q88" i="78"/>
  <c r="AB87" i="78"/>
  <c r="AA87" i="78"/>
  <c r="Z87" i="78"/>
  <c r="Y87" i="78"/>
  <c r="X87" i="78"/>
  <c r="W87" i="78"/>
  <c r="V87" i="78"/>
  <c r="U87" i="78"/>
  <c r="T87" i="78"/>
  <c r="S87" i="78"/>
  <c r="R87" i="78"/>
  <c r="Q87" i="78"/>
  <c r="AB86" i="78"/>
  <c r="AA86" i="78"/>
  <c r="Z86" i="78"/>
  <c r="Y86" i="78"/>
  <c r="X86" i="78"/>
  <c r="W86" i="78"/>
  <c r="V86" i="78"/>
  <c r="U86" i="78"/>
  <c r="T86" i="78"/>
  <c r="S86" i="78"/>
  <c r="R86" i="78"/>
  <c r="Q86" i="78"/>
  <c r="AB85" i="78"/>
  <c r="AA85" i="78"/>
  <c r="Z85" i="78"/>
  <c r="Y85" i="78"/>
  <c r="X85" i="78"/>
  <c r="W85" i="78"/>
  <c r="V85" i="78"/>
  <c r="U85" i="78"/>
  <c r="T85" i="78"/>
  <c r="S85" i="78"/>
  <c r="R85" i="78"/>
  <c r="Q85" i="78"/>
  <c r="AB84" i="78"/>
  <c r="AA84" i="78"/>
  <c r="Z84" i="78"/>
  <c r="Y84" i="78"/>
  <c r="X84" i="78"/>
  <c r="W84" i="78"/>
  <c r="V84" i="78"/>
  <c r="U84" i="78"/>
  <c r="T84" i="78"/>
  <c r="S84" i="78"/>
  <c r="R84" i="78"/>
  <c r="Q84" i="78"/>
  <c r="AB83" i="78"/>
  <c r="AA83" i="78"/>
  <c r="Z83" i="78"/>
  <c r="Y83" i="78"/>
  <c r="X83" i="78"/>
  <c r="W83" i="78"/>
  <c r="V83" i="78"/>
  <c r="U83" i="78"/>
  <c r="T83" i="78"/>
  <c r="S83" i="78"/>
  <c r="R83" i="78"/>
  <c r="Q83" i="78"/>
  <c r="AB82" i="78"/>
  <c r="AA82" i="78"/>
  <c r="Z82" i="78"/>
  <c r="Y82" i="78"/>
  <c r="X82" i="78"/>
  <c r="W82" i="78"/>
  <c r="V82" i="78"/>
  <c r="U82" i="78"/>
  <c r="T82" i="78"/>
  <c r="S82" i="78"/>
  <c r="R82" i="78"/>
  <c r="Q82" i="78"/>
  <c r="AB81" i="78"/>
  <c r="AA81" i="78"/>
  <c r="Z81" i="78"/>
  <c r="Y81" i="78"/>
  <c r="X81" i="78"/>
  <c r="W81" i="78"/>
  <c r="V81" i="78"/>
  <c r="U81" i="78"/>
  <c r="T81" i="78"/>
  <c r="S81" i="78"/>
  <c r="R81" i="78"/>
  <c r="Q81" i="78"/>
  <c r="AB80" i="78"/>
  <c r="AA80" i="78"/>
  <c r="Z80" i="78"/>
  <c r="Y80" i="78"/>
  <c r="X80" i="78"/>
  <c r="W80" i="78"/>
  <c r="V80" i="78"/>
  <c r="U80" i="78"/>
  <c r="T80" i="78"/>
  <c r="S80" i="78"/>
  <c r="R80" i="78"/>
  <c r="Q80" i="78"/>
  <c r="AB79" i="78"/>
  <c r="AA79" i="78"/>
  <c r="Z79" i="78"/>
  <c r="Y79" i="78"/>
  <c r="X79" i="78"/>
  <c r="W79" i="78"/>
  <c r="V79" i="78"/>
  <c r="U79" i="78"/>
  <c r="T79" i="78"/>
  <c r="S79" i="78"/>
  <c r="R79" i="78"/>
  <c r="Q79" i="78"/>
  <c r="AB78" i="78"/>
  <c r="AA78" i="78"/>
  <c r="Z78" i="78"/>
  <c r="Y78" i="78"/>
  <c r="X78" i="78"/>
  <c r="W78" i="78"/>
  <c r="V78" i="78"/>
  <c r="U78" i="78"/>
  <c r="T78" i="78"/>
  <c r="S78" i="78"/>
  <c r="R78" i="78"/>
  <c r="Q78" i="78"/>
  <c r="AB77" i="78"/>
  <c r="AA77" i="78"/>
  <c r="Z77" i="78"/>
  <c r="Y77" i="78"/>
  <c r="X77" i="78"/>
  <c r="W77" i="78"/>
  <c r="V77" i="78"/>
  <c r="U77" i="78"/>
  <c r="T77" i="78"/>
  <c r="S77" i="78"/>
  <c r="R77" i="78"/>
  <c r="Q77" i="78"/>
  <c r="AB76" i="78"/>
  <c r="AA76" i="78"/>
  <c r="Z76" i="78"/>
  <c r="Y76" i="78"/>
  <c r="X76" i="78"/>
  <c r="W76" i="78"/>
  <c r="V76" i="78"/>
  <c r="U76" i="78"/>
  <c r="T76" i="78"/>
  <c r="S76" i="78"/>
  <c r="R76" i="78"/>
  <c r="Q76" i="78"/>
  <c r="AB75" i="78"/>
  <c r="AA75" i="78"/>
  <c r="Z75" i="78"/>
  <c r="Y75" i="78"/>
  <c r="X75" i="78"/>
  <c r="W75" i="78"/>
  <c r="V75" i="78"/>
  <c r="U75" i="78"/>
  <c r="T75" i="78"/>
  <c r="S75" i="78"/>
  <c r="R75" i="78"/>
  <c r="Q75" i="78"/>
  <c r="AB74" i="78"/>
  <c r="AA74" i="78"/>
  <c r="Z74" i="78"/>
  <c r="Y74" i="78"/>
  <c r="X74" i="78"/>
  <c r="W74" i="78"/>
  <c r="V74" i="78"/>
  <c r="U74" i="78"/>
  <c r="T74" i="78"/>
  <c r="S74" i="78"/>
  <c r="R74" i="78"/>
  <c r="Q74" i="78"/>
  <c r="AB73" i="78"/>
  <c r="AA73" i="78"/>
  <c r="Z73" i="78"/>
  <c r="Y73" i="78"/>
  <c r="X73" i="78"/>
  <c r="W73" i="78"/>
  <c r="V73" i="78"/>
  <c r="U73" i="78"/>
  <c r="T73" i="78"/>
  <c r="S73" i="78"/>
  <c r="R73" i="78"/>
  <c r="Q73" i="78"/>
  <c r="AB72" i="78"/>
  <c r="AA72" i="78"/>
  <c r="Z72" i="78"/>
  <c r="Y72" i="78"/>
  <c r="X72" i="78"/>
  <c r="W72" i="78"/>
  <c r="V72" i="78"/>
  <c r="U72" i="78"/>
  <c r="T72" i="78"/>
  <c r="S72" i="78"/>
  <c r="R72" i="78"/>
  <c r="Q72" i="78"/>
  <c r="AB71" i="78"/>
  <c r="AA71" i="78"/>
  <c r="Z71" i="78"/>
  <c r="Y71" i="78"/>
  <c r="X71" i="78"/>
  <c r="W71" i="78"/>
  <c r="V71" i="78"/>
  <c r="U71" i="78"/>
  <c r="T71" i="78"/>
  <c r="S71" i="78"/>
  <c r="R71" i="78"/>
  <c r="Q71" i="78"/>
  <c r="AB70" i="78"/>
  <c r="AA70" i="78"/>
  <c r="Z70" i="78"/>
  <c r="Y70" i="78"/>
  <c r="X70" i="78"/>
  <c r="W70" i="78"/>
  <c r="V70" i="78"/>
  <c r="U70" i="78"/>
  <c r="T70" i="78"/>
  <c r="S70" i="78"/>
  <c r="R70" i="78"/>
  <c r="Q70" i="78"/>
  <c r="AB69" i="78"/>
  <c r="AA69" i="78"/>
  <c r="Z69" i="78"/>
  <c r="Y69" i="78"/>
  <c r="X69" i="78"/>
  <c r="W69" i="78"/>
  <c r="V69" i="78"/>
  <c r="U69" i="78"/>
  <c r="T69" i="78"/>
  <c r="S69" i="78"/>
  <c r="R69" i="78"/>
  <c r="Q69" i="78"/>
  <c r="AB68" i="78"/>
  <c r="AA68" i="78"/>
  <c r="Z68" i="78"/>
  <c r="Y68" i="78"/>
  <c r="X68" i="78"/>
  <c r="W68" i="78"/>
  <c r="V68" i="78"/>
  <c r="U68" i="78"/>
  <c r="T68" i="78"/>
  <c r="S68" i="78"/>
  <c r="R68" i="78"/>
  <c r="Q68" i="78"/>
  <c r="AB67" i="78"/>
  <c r="AA67" i="78"/>
  <c r="Z67" i="78"/>
  <c r="Y67" i="78"/>
  <c r="X67" i="78"/>
  <c r="W67" i="78"/>
  <c r="V67" i="78"/>
  <c r="U67" i="78"/>
  <c r="T67" i="78"/>
  <c r="S67" i="78"/>
  <c r="R67" i="78"/>
  <c r="Q67" i="78"/>
  <c r="AB66" i="78"/>
  <c r="AA66" i="78"/>
  <c r="Z66" i="78"/>
  <c r="Y66" i="78"/>
  <c r="X66" i="78"/>
  <c r="W66" i="78"/>
  <c r="V66" i="78"/>
  <c r="U66" i="78"/>
  <c r="T66" i="78"/>
  <c r="S66" i="78"/>
  <c r="R66" i="78"/>
  <c r="Q66" i="78"/>
  <c r="AB65" i="78"/>
  <c r="AA65" i="78"/>
  <c r="Z65" i="78"/>
  <c r="Y65" i="78"/>
  <c r="X65" i="78"/>
  <c r="W65" i="78"/>
  <c r="V65" i="78"/>
  <c r="U65" i="78"/>
  <c r="T65" i="78"/>
  <c r="S65" i="78"/>
  <c r="R65" i="78"/>
  <c r="Q65" i="78"/>
  <c r="AB64" i="78"/>
  <c r="AA64" i="78"/>
  <c r="Z64" i="78"/>
  <c r="Y64" i="78"/>
  <c r="X64" i="78"/>
  <c r="W64" i="78"/>
  <c r="V64" i="78"/>
  <c r="U64" i="78"/>
  <c r="T64" i="78"/>
  <c r="S64" i="78"/>
  <c r="R64" i="78"/>
  <c r="Q64" i="78"/>
  <c r="AB63" i="78"/>
  <c r="AA63" i="78"/>
  <c r="Z63" i="78"/>
  <c r="Y63" i="78"/>
  <c r="X63" i="78"/>
  <c r="W63" i="78"/>
  <c r="V63" i="78"/>
  <c r="U63" i="78"/>
  <c r="T63" i="78"/>
  <c r="S63" i="78"/>
  <c r="R63" i="78"/>
  <c r="Q63" i="78"/>
  <c r="AB62" i="78"/>
  <c r="AA62" i="78"/>
  <c r="Z62" i="78"/>
  <c r="Y62" i="78"/>
  <c r="X62" i="78"/>
  <c r="W62" i="78"/>
  <c r="V62" i="78"/>
  <c r="U62" i="78"/>
  <c r="T62" i="78"/>
  <c r="S62" i="78"/>
  <c r="R62" i="78"/>
  <c r="Q62" i="78"/>
  <c r="AB61" i="78"/>
  <c r="AA61" i="78"/>
  <c r="Z61" i="78"/>
  <c r="Y61" i="78"/>
  <c r="X61" i="78"/>
  <c r="W61" i="78"/>
  <c r="V61" i="78"/>
  <c r="U61" i="78"/>
  <c r="T61" i="78"/>
  <c r="S61" i="78"/>
  <c r="R61" i="78"/>
  <c r="Q61" i="78"/>
  <c r="AB60" i="78"/>
  <c r="AA60" i="78"/>
  <c r="Z60" i="78"/>
  <c r="Y60" i="78"/>
  <c r="X60" i="78"/>
  <c r="W60" i="78"/>
  <c r="V60" i="78"/>
  <c r="U60" i="78"/>
  <c r="T60" i="78"/>
  <c r="S60" i="78"/>
  <c r="R60" i="78"/>
  <c r="Q60" i="78"/>
  <c r="AB59" i="78"/>
  <c r="AA59" i="78"/>
  <c r="Z59" i="78"/>
  <c r="Y59" i="78"/>
  <c r="X59" i="78"/>
  <c r="W59" i="78"/>
  <c r="V59" i="78"/>
  <c r="U59" i="78"/>
  <c r="T59" i="78"/>
  <c r="S59" i="78"/>
  <c r="R59" i="78"/>
  <c r="Q59" i="78"/>
  <c r="AB58" i="78"/>
  <c r="AA58" i="78"/>
  <c r="Z58" i="78"/>
  <c r="Y58" i="78"/>
  <c r="X58" i="78"/>
  <c r="W58" i="78"/>
  <c r="V58" i="78"/>
  <c r="U58" i="78"/>
  <c r="T58" i="78"/>
  <c r="S58" i="78"/>
  <c r="R58" i="78"/>
  <c r="Q58" i="78"/>
  <c r="AB57" i="78"/>
  <c r="AA57" i="78"/>
  <c r="Z57" i="78"/>
  <c r="Y57" i="78"/>
  <c r="X57" i="78"/>
  <c r="W57" i="78"/>
  <c r="V57" i="78"/>
  <c r="U57" i="78"/>
  <c r="T57" i="78"/>
  <c r="S57" i="78"/>
  <c r="R57" i="78"/>
  <c r="Q57" i="78"/>
  <c r="AB56" i="78"/>
  <c r="AA56" i="78"/>
  <c r="Z56" i="78"/>
  <c r="Y56" i="78"/>
  <c r="X56" i="78"/>
  <c r="W56" i="78"/>
  <c r="V56" i="78"/>
  <c r="U56" i="78"/>
  <c r="T56" i="78"/>
  <c r="S56" i="78"/>
  <c r="R56" i="78"/>
  <c r="Q56" i="78"/>
  <c r="AB55" i="78"/>
  <c r="AA55" i="78"/>
  <c r="Z55" i="78"/>
  <c r="Y55" i="78"/>
  <c r="X55" i="78"/>
  <c r="W55" i="78"/>
  <c r="V55" i="78"/>
  <c r="U55" i="78"/>
  <c r="T55" i="78"/>
  <c r="S55" i="78"/>
  <c r="R55" i="78"/>
  <c r="Q55" i="78"/>
  <c r="AB54" i="78"/>
  <c r="AA54" i="78"/>
  <c r="Z54" i="78"/>
  <c r="Y54" i="78"/>
  <c r="X54" i="78"/>
  <c r="W54" i="78"/>
  <c r="V54" i="78"/>
  <c r="U54" i="78"/>
  <c r="T54" i="78"/>
  <c r="S54" i="78"/>
  <c r="R54" i="78"/>
  <c r="Q54" i="78"/>
  <c r="AB53" i="78"/>
  <c r="AA53" i="78"/>
  <c r="Z53" i="78"/>
  <c r="Y53" i="78"/>
  <c r="X53" i="78"/>
  <c r="W53" i="78"/>
  <c r="V53" i="78"/>
  <c r="U53" i="78"/>
  <c r="T53" i="78"/>
  <c r="S53" i="78"/>
  <c r="R53" i="78"/>
  <c r="Q53" i="78"/>
  <c r="AB52" i="78"/>
  <c r="AA52" i="78"/>
  <c r="Z52" i="78"/>
  <c r="Y52" i="78"/>
  <c r="X52" i="78"/>
  <c r="W52" i="78"/>
  <c r="V52" i="78"/>
  <c r="U52" i="78"/>
  <c r="T52" i="78"/>
  <c r="S52" i="78"/>
  <c r="R52" i="78"/>
  <c r="Q52" i="78"/>
  <c r="AB51" i="78"/>
  <c r="AA51" i="78"/>
  <c r="Z51" i="78"/>
  <c r="Y51" i="78"/>
  <c r="X51" i="78"/>
  <c r="W51" i="78"/>
  <c r="V51" i="78"/>
  <c r="U51" i="78"/>
  <c r="T51" i="78"/>
  <c r="S51" i="78"/>
  <c r="R51" i="78"/>
  <c r="Q51" i="78"/>
  <c r="AB50" i="78"/>
  <c r="AA50" i="78"/>
  <c r="Z50" i="78"/>
  <c r="Y50" i="78"/>
  <c r="X50" i="78"/>
  <c r="W50" i="78"/>
  <c r="V50" i="78"/>
  <c r="U50" i="78"/>
  <c r="T50" i="78"/>
  <c r="S50" i="78"/>
  <c r="R50" i="78"/>
  <c r="Q50" i="78"/>
  <c r="AB49" i="78"/>
  <c r="AA49" i="78"/>
  <c r="Z49" i="78"/>
  <c r="Y49" i="78"/>
  <c r="X49" i="78"/>
  <c r="W49" i="78"/>
  <c r="V49" i="78"/>
  <c r="U49" i="78"/>
  <c r="T49" i="78"/>
  <c r="S49" i="78"/>
  <c r="R49" i="78"/>
  <c r="Q49" i="78"/>
  <c r="AB48" i="78"/>
  <c r="AA48" i="78"/>
  <c r="Z48" i="78"/>
  <c r="Y48" i="78"/>
  <c r="X48" i="78"/>
  <c r="W48" i="78"/>
  <c r="V48" i="78"/>
  <c r="U48" i="78"/>
  <c r="T48" i="78"/>
  <c r="S48" i="78"/>
  <c r="R48" i="78"/>
  <c r="Q48" i="78"/>
  <c r="AB47" i="78"/>
  <c r="AA47" i="78"/>
  <c r="Z47" i="78"/>
  <c r="Y47" i="78"/>
  <c r="X47" i="78"/>
  <c r="W47" i="78"/>
  <c r="V47" i="78"/>
  <c r="U47" i="78"/>
  <c r="T47" i="78"/>
  <c r="S47" i="78"/>
  <c r="R47" i="78"/>
  <c r="Q47" i="78"/>
  <c r="AB46" i="78"/>
  <c r="AA46" i="78"/>
  <c r="Z46" i="78"/>
  <c r="Y46" i="78"/>
  <c r="X46" i="78"/>
  <c r="W46" i="78"/>
  <c r="V46" i="78"/>
  <c r="U46" i="78"/>
  <c r="T46" i="78"/>
  <c r="S46" i="78"/>
  <c r="R46" i="78"/>
  <c r="Q46" i="78"/>
  <c r="AB45" i="78"/>
  <c r="AA45" i="78"/>
  <c r="Z45" i="78"/>
  <c r="Y45" i="78"/>
  <c r="X45" i="78"/>
  <c r="W45" i="78"/>
  <c r="V45" i="78"/>
  <c r="U45" i="78"/>
  <c r="T45" i="78"/>
  <c r="S45" i="78"/>
  <c r="R45" i="78"/>
  <c r="Q45" i="78"/>
  <c r="AB44" i="78"/>
  <c r="AA44" i="78"/>
  <c r="Z44" i="78"/>
  <c r="Y44" i="78"/>
  <c r="X44" i="78"/>
  <c r="W44" i="78"/>
  <c r="V44" i="78"/>
  <c r="U44" i="78"/>
  <c r="T44" i="78"/>
  <c r="S44" i="78"/>
  <c r="R44" i="78"/>
  <c r="Q44" i="78"/>
  <c r="AB43" i="78"/>
  <c r="AA43" i="78"/>
  <c r="Z43" i="78"/>
  <c r="Y43" i="78"/>
  <c r="X43" i="78"/>
  <c r="W43" i="78"/>
  <c r="V43" i="78"/>
  <c r="U43" i="78"/>
  <c r="T43" i="78"/>
  <c r="S43" i="78"/>
  <c r="R43" i="78"/>
  <c r="Q43" i="78"/>
  <c r="AB42" i="78"/>
  <c r="AA42" i="78"/>
  <c r="Z42" i="78"/>
  <c r="Y42" i="78"/>
  <c r="X42" i="78"/>
  <c r="W42" i="78"/>
  <c r="V42" i="78"/>
  <c r="U42" i="78"/>
  <c r="T42" i="78"/>
  <c r="S42" i="78"/>
  <c r="R42" i="78"/>
  <c r="Q42" i="78"/>
  <c r="AB41" i="78"/>
  <c r="AA41" i="78"/>
  <c r="Z41" i="78"/>
  <c r="Y41" i="78"/>
  <c r="X41" i="78"/>
  <c r="W41" i="78"/>
  <c r="V41" i="78"/>
  <c r="U41" i="78"/>
  <c r="T41" i="78"/>
  <c r="S41" i="78"/>
  <c r="R41" i="78"/>
  <c r="Q41" i="78"/>
  <c r="AB40" i="78"/>
  <c r="AA40" i="78"/>
  <c r="Z40" i="78"/>
  <c r="Y40" i="78"/>
  <c r="X40" i="78"/>
  <c r="W40" i="78"/>
  <c r="V40" i="78"/>
  <c r="U40" i="78"/>
  <c r="T40" i="78"/>
  <c r="S40" i="78"/>
  <c r="R40" i="78"/>
  <c r="Q40" i="78"/>
  <c r="AB39" i="78"/>
  <c r="AA39" i="78"/>
  <c r="Z39" i="78"/>
  <c r="Y39" i="78"/>
  <c r="X39" i="78"/>
  <c r="W39" i="78"/>
  <c r="V39" i="78"/>
  <c r="U39" i="78"/>
  <c r="T39" i="78"/>
  <c r="S39" i="78"/>
  <c r="R39" i="78"/>
  <c r="Q39" i="78"/>
  <c r="AB38" i="78"/>
  <c r="AA38" i="78"/>
  <c r="Z38" i="78"/>
  <c r="Y38" i="78"/>
  <c r="X38" i="78"/>
  <c r="W38" i="78"/>
  <c r="V38" i="78"/>
  <c r="U38" i="78"/>
  <c r="T38" i="78"/>
  <c r="S38" i="78"/>
  <c r="R38" i="78"/>
  <c r="Q38" i="78"/>
  <c r="AB37" i="78"/>
  <c r="AA37" i="78"/>
  <c r="Z37" i="78"/>
  <c r="Y37" i="78"/>
  <c r="X37" i="78"/>
  <c r="W37" i="78"/>
  <c r="V37" i="78"/>
  <c r="U37" i="78"/>
  <c r="T37" i="78"/>
  <c r="S37" i="78"/>
  <c r="R37" i="78"/>
  <c r="Q37" i="78"/>
  <c r="AB36" i="78"/>
  <c r="AA36" i="78"/>
  <c r="Z36" i="78"/>
  <c r="Y36" i="78"/>
  <c r="X36" i="78"/>
  <c r="W36" i="78"/>
  <c r="V36" i="78"/>
  <c r="U36" i="78"/>
  <c r="T36" i="78"/>
  <c r="S36" i="78"/>
  <c r="R36" i="78"/>
  <c r="Q36" i="78"/>
  <c r="AB35" i="78"/>
  <c r="AA35" i="78"/>
  <c r="Z35" i="78"/>
  <c r="Y35" i="78"/>
  <c r="X35" i="78"/>
  <c r="W35" i="78"/>
  <c r="V35" i="78"/>
  <c r="U35" i="78"/>
  <c r="T35" i="78"/>
  <c r="S35" i="78"/>
  <c r="R35" i="78"/>
  <c r="Q35" i="78"/>
  <c r="AB34" i="78"/>
  <c r="AA34" i="78"/>
  <c r="Z34" i="78"/>
  <c r="Y34" i="78"/>
  <c r="X34" i="78"/>
  <c r="W34" i="78"/>
  <c r="V34" i="78"/>
  <c r="U34" i="78"/>
  <c r="T34" i="78"/>
  <c r="S34" i="78"/>
  <c r="R34" i="78"/>
  <c r="Q34" i="78"/>
  <c r="AB33" i="78"/>
  <c r="AA33" i="78"/>
  <c r="Z33" i="78"/>
  <c r="Y33" i="78"/>
  <c r="X33" i="78"/>
  <c r="W33" i="78"/>
  <c r="V33" i="78"/>
  <c r="U33" i="78"/>
  <c r="T33" i="78"/>
  <c r="S33" i="78"/>
  <c r="R33" i="78"/>
  <c r="Q33" i="78"/>
  <c r="AB32" i="78"/>
  <c r="AA32" i="78"/>
  <c r="Z32" i="78"/>
  <c r="Y32" i="78"/>
  <c r="X32" i="78"/>
  <c r="W32" i="78"/>
  <c r="V32" i="78"/>
  <c r="U32" i="78"/>
  <c r="T32" i="78"/>
  <c r="S32" i="78"/>
  <c r="R32" i="78"/>
  <c r="Q32" i="78"/>
  <c r="AB31" i="78"/>
  <c r="AA31" i="78"/>
  <c r="Z31" i="78"/>
  <c r="Y31" i="78"/>
  <c r="X31" i="78"/>
  <c r="W31" i="78"/>
  <c r="V31" i="78"/>
  <c r="U31" i="78"/>
  <c r="T31" i="78"/>
  <c r="S31" i="78"/>
  <c r="R31" i="78"/>
  <c r="Q31" i="78"/>
  <c r="AB30" i="78"/>
  <c r="AA30" i="78"/>
  <c r="Z30" i="78"/>
  <c r="Y30" i="78"/>
  <c r="X30" i="78"/>
  <c r="W30" i="78"/>
  <c r="V30" i="78"/>
  <c r="U30" i="78"/>
  <c r="T30" i="78"/>
  <c r="S30" i="78"/>
  <c r="R30" i="78"/>
  <c r="Q30" i="78"/>
  <c r="AB29" i="78"/>
  <c r="AA29" i="78"/>
  <c r="Z29" i="78"/>
  <c r="Y29" i="78"/>
  <c r="X29" i="78"/>
  <c r="W29" i="78"/>
  <c r="V29" i="78"/>
  <c r="U29" i="78"/>
  <c r="T29" i="78"/>
  <c r="S29" i="78"/>
  <c r="R29" i="78"/>
  <c r="Q29" i="78"/>
  <c r="AB28" i="78"/>
  <c r="AA28" i="78"/>
  <c r="Z28" i="78"/>
  <c r="Y28" i="78"/>
  <c r="X28" i="78"/>
  <c r="W28" i="78"/>
  <c r="V28" i="78"/>
  <c r="U28" i="78"/>
  <c r="T28" i="78"/>
  <c r="S28" i="78"/>
  <c r="R28" i="78"/>
  <c r="Q28" i="78"/>
  <c r="AB27" i="78"/>
  <c r="AA27" i="78"/>
  <c r="Z27" i="78"/>
  <c r="Y27" i="78"/>
  <c r="X27" i="78"/>
  <c r="W27" i="78"/>
  <c r="V27" i="78"/>
  <c r="U27" i="78"/>
  <c r="T27" i="78"/>
  <c r="S27" i="78"/>
  <c r="R27" i="78"/>
  <c r="Q27" i="78"/>
  <c r="AB26" i="78"/>
  <c r="AA26" i="78"/>
  <c r="Z26" i="78"/>
  <c r="Y26" i="78"/>
  <c r="X26" i="78"/>
  <c r="W26" i="78"/>
  <c r="V26" i="78"/>
  <c r="U26" i="78"/>
  <c r="T26" i="78"/>
  <c r="S26" i="78"/>
  <c r="R26" i="78"/>
  <c r="Q26" i="78"/>
  <c r="AB25" i="78"/>
  <c r="AA25" i="78"/>
  <c r="Z25" i="78"/>
  <c r="Y25" i="78"/>
  <c r="X25" i="78"/>
  <c r="W25" i="78"/>
  <c r="V25" i="78"/>
  <c r="U25" i="78"/>
  <c r="T25" i="78"/>
  <c r="S25" i="78"/>
  <c r="R25" i="78"/>
  <c r="Q25" i="78"/>
  <c r="AB24" i="78"/>
  <c r="AA24" i="78"/>
  <c r="Z24" i="78"/>
  <c r="Y24" i="78"/>
  <c r="X24" i="78"/>
  <c r="W24" i="78"/>
  <c r="V24" i="78"/>
  <c r="U24" i="78"/>
  <c r="T24" i="78"/>
  <c r="S24" i="78"/>
  <c r="R24" i="78"/>
  <c r="Q24" i="78"/>
  <c r="AB23" i="78"/>
  <c r="AA23" i="78"/>
  <c r="Z23" i="78"/>
  <c r="Y23" i="78"/>
  <c r="X23" i="78"/>
  <c r="W23" i="78"/>
  <c r="V23" i="78"/>
  <c r="U23" i="78"/>
  <c r="T23" i="78"/>
  <c r="S23" i="78"/>
  <c r="R23" i="78"/>
  <c r="Q23" i="78"/>
  <c r="AB22" i="78"/>
  <c r="AA22" i="78"/>
  <c r="Z22" i="78"/>
  <c r="Y22" i="78"/>
  <c r="X22" i="78"/>
  <c r="W22" i="78"/>
  <c r="V22" i="78"/>
  <c r="U22" i="78"/>
  <c r="T22" i="78"/>
  <c r="S22" i="78"/>
  <c r="R22" i="78"/>
  <c r="Q22" i="78"/>
  <c r="AB21" i="78"/>
  <c r="AA21" i="78"/>
  <c r="Z21" i="78"/>
  <c r="Y21" i="78"/>
  <c r="X21" i="78"/>
  <c r="W21" i="78"/>
  <c r="V21" i="78"/>
  <c r="U21" i="78"/>
  <c r="T21" i="78"/>
  <c r="S21" i="78"/>
  <c r="R21" i="78"/>
  <c r="Q21" i="78"/>
  <c r="AB20" i="78"/>
  <c r="AA20" i="78"/>
  <c r="Z20" i="78"/>
  <c r="Y20" i="78"/>
  <c r="X20" i="78"/>
  <c r="W20" i="78"/>
  <c r="V20" i="78"/>
  <c r="U20" i="78"/>
  <c r="T20" i="78"/>
  <c r="S20" i="78"/>
  <c r="R20" i="78"/>
  <c r="Q20" i="78"/>
  <c r="AB19" i="78"/>
  <c r="AA19" i="78"/>
  <c r="Z19" i="78"/>
  <c r="Y19" i="78"/>
  <c r="X19" i="78"/>
  <c r="W19" i="78"/>
  <c r="V19" i="78"/>
  <c r="U19" i="78"/>
  <c r="T19" i="78"/>
  <c r="S19" i="78"/>
  <c r="R19" i="78"/>
  <c r="Q19" i="78"/>
  <c r="AB18" i="78"/>
  <c r="AA18" i="78"/>
  <c r="Z18" i="78"/>
  <c r="Y18" i="78"/>
  <c r="X18" i="78"/>
  <c r="W18" i="78"/>
  <c r="V18" i="78"/>
  <c r="U18" i="78"/>
  <c r="T18" i="78"/>
  <c r="S18" i="78"/>
  <c r="R18" i="78"/>
  <c r="Q18" i="78"/>
  <c r="AB17" i="78"/>
  <c r="AA17" i="78"/>
  <c r="Z17" i="78"/>
  <c r="Y17" i="78"/>
  <c r="X17" i="78"/>
  <c r="W17" i="78"/>
  <c r="V17" i="78"/>
  <c r="U17" i="78"/>
  <c r="T17" i="78"/>
  <c r="S17" i="78"/>
  <c r="R17" i="78"/>
  <c r="Q17" i="78"/>
  <c r="AB16" i="78"/>
  <c r="AA16" i="78"/>
  <c r="Z16" i="78"/>
  <c r="Y16" i="78"/>
  <c r="X16" i="78"/>
  <c r="W16" i="78"/>
  <c r="V16" i="78"/>
  <c r="U16" i="78"/>
  <c r="T16" i="78"/>
  <c r="S16" i="78"/>
  <c r="R16" i="78"/>
  <c r="Q16" i="78"/>
  <c r="AB15" i="78"/>
  <c r="AA15" i="78"/>
  <c r="Z15" i="78"/>
  <c r="Y15" i="78"/>
  <c r="X15" i="78"/>
  <c r="W15" i="78"/>
  <c r="V15" i="78"/>
  <c r="U15" i="78"/>
  <c r="T15" i="78"/>
  <c r="S15" i="78"/>
  <c r="R15" i="78"/>
  <c r="Q15" i="78"/>
  <c r="AB14" i="78"/>
  <c r="AA14" i="78"/>
  <c r="Z14" i="78"/>
  <c r="Y14" i="78"/>
  <c r="X14" i="78"/>
  <c r="W14" i="78"/>
  <c r="V14" i="78"/>
  <c r="U14" i="78"/>
  <c r="T14" i="78"/>
  <c r="S14" i="78"/>
  <c r="R14" i="78"/>
  <c r="Q14" i="78"/>
  <c r="AB13" i="78"/>
  <c r="AA13" i="78"/>
  <c r="Z13" i="78"/>
  <c r="Y13" i="78"/>
  <c r="X13" i="78"/>
  <c r="W13" i="78"/>
  <c r="V13" i="78"/>
  <c r="U13" i="78"/>
  <c r="T13" i="78"/>
  <c r="S13" i="78"/>
  <c r="R13" i="78"/>
  <c r="Q13" i="78"/>
  <c r="AB12" i="78"/>
  <c r="AA12" i="78"/>
  <c r="Z12" i="78"/>
  <c r="Y12" i="78"/>
  <c r="X12" i="78"/>
  <c r="W12" i="78"/>
  <c r="V12" i="78"/>
  <c r="U12" i="78"/>
  <c r="T12" i="78"/>
  <c r="S12" i="78"/>
  <c r="R12" i="78"/>
  <c r="Q12" i="78"/>
  <c r="AB11" i="78"/>
  <c r="AA11" i="78"/>
  <c r="Z11" i="78"/>
  <c r="Y11" i="78"/>
  <c r="X11" i="78"/>
  <c r="W11" i="78"/>
  <c r="V11" i="78"/>
  <c r="U11" i="78"/>
  <c r="T11" i="78"/>
  <c r="S11" i="78"/>
  <c r="R11" i="78"/>
  <c r="Q11" i="78"/>
  <c r="AB10" i="78"/>
  <c r="AA10" i="78"/>
  <c r="Z10" i="78"/>
  <c r="Y10" i="78"/>
  <c r="X10" i="78"/>
  <c r="W10" i="78"/>
  <c r="V10" i="78"/>
  <c r="U10" i="78"/>
  <c r="T10" i="78"/>
  <c r="S10" i="78"/>
  <c r="R10" i="78"/>
  <c r="Q10" i="78"/>
  <c r="AB9" i="78"/>
  <c r="AA9" i="78"/>
  <c r="Z9" i="78"/>
  <c r="Y9" i="78"/>
  <c r="X9" i="78"/>
  <c r="W9" i="78"/>
  <c r="V9" i="78"/>
  <c r="U9" i="78"/>
  <c r="T9" i="78"/>
  <c r="S9" i="78"/>
  <c r="R9" i="78"/>
  <c r="Q9" i="78"/>
  <c r="AB8" i="78"/>
  <c r="AA8" i="78"/>
  <c r="Z8" i="78"/>
  <c r="Y8" i="78"/>
  <c r="X8" i="78"/>
  <c r="W8" i="78"/>
  <c r="V8" i="78"/>
  <c r="U8" i="78"/>
  <c r="T8" i="78"/>
  <c r="S8" i="78"/>
  <c r="R8" i="78"/>
  <c r="Q8" i="78"/>
  <c r="AB7" i="78"/>
  <c r="AA7" i="78"/>
  <c r="Z7" i="78"/>
  <c r="Y7" i="78"/>
  <c r="X7" i="78"/>
  <c r="W7" i="78"/>
  <c r="V7" i="78"/>
  <c r="U7" i="78"/>
  <c r="T7" i="78"/>
  <c r="S7" i="78"/>
  <c r="R7" i="78"/>
  <c r="Q7" i="78"/>
  <c r="AB6" i="78"/>
  <c r="AA6" i="78"/>
  <c r="Z6" i="78"/>
  <c r="Y6" i="78"/>
  <c r="X6" i="78"/>
  <c r="W6" i="78"/>
  <c r="V6" i="78"/>
  <c r="U6" i="78"/>
  <c r="T6" i="78"/>
  <c r="S6" i="78"/>
  <c r="R6" i="78"/>
  <c r="Q6" i="78"/>
  <c r="AB5" i="78"/>
  <c r="AA5" i="78"/>
  <c r="Z5" i="78"/>
  <c r="Y5" i="78"/>
  <c r="X5" i="78"/>
  <c r="W5" i="78"/>
  <c r="V5" i="78"/>
  <c r="U5" i="78"/>
  <c r="T5" i="78"/>
  <c r="S5" i="78"/>
  <c r="R5" i="78"/>
  <c r="Q5" i="78"/>
  <c r="AB4" i="78"/>
  <c r="AA4" i="78"/>
  <c r="Z4" i="78"/>
  <c r="Y4" i="78"/>
  <c r="X4" i="78"/>
  <c r="W4" i="78"/>
  <c r="V4" i="78"/>
  <c r="U4" i="78"/>
  <c r="T4" i="78"/>
  <c r="S4" i="78"/>
  <c r="R4" i="78"/>
  <c r="Q4" i="78"/>
  <c r="AB3" i="78"/>
  <c r="AA3" i="78"/>
  <c r="Z3" i="78"/>
  <c r="Y3" i="78"/>
  <c r="X3" i="78"/>
  <c r="W3" i="78"/>
  <c r="V3" i="78"/>
  <c r="U3" i="78"/>
  <c r="T3" i="78"/>
  <c r="S3" i="78"/>
  <c r="R3" i="78"/>
  <c r="Q3" i="78"/>
  <c r="AB2" i="78"/>
  <c r="AA2" i="78"/>
  <c r="Z2" i="78"/>
  <c r="Y2" i="78"/>
  <c r="X2" i="78"/>
  <c r="W2" i="78"/>
  <c r="V2" i="78"/>
  <c r="U2" i="78"/>
  <c r="T2" i="78"/>
  <c r="S2" i="78"/>
  <c r="R2" i="78"/>
  <c r="Q2" i="78"/>
  <c r="AU238" i="20"/>
  <c r="AU237" i="20"/>
  <c r="AU104" i="20"/>
  <c r="AU105" i="20"/>
  <c r="AU106" i="20"/>
  <c r="AU107" i="20"/>
  <c r="AU108" i="20"/>
  <c r="AU109" i="20"/>
  <c r="AU110" i="20"/>
  <c r="AU111" i="20"/>
  <c r="AU112" i="20"/>
  <c r="AU113" i="20"/>
  <c r="AU114" i="20"/>
  <c r="AU115" i="20"/>
  <c r="AU116" i="20"/>
  <c r="AU117" i="20"/>
  <c r="AU118" i="20"/>
  <c r="AU119" i="20"/>
  <c r="AU120" i="20"/>
  <c r="AU121" i="20"/>
  <c r="AU122" i="20"/>
  <c r="AU123" i="20"/>
  <c r="AU124" i="20"/>
  <c r="AU103" i="20"/>
  <c r="AU75" i="20"/>
  <c r="AU74" i="20"/>
  <c r="AU73" i="20"/>
  <c r="AU72" i="20"/>
  <c r="AU71" i="20"/>
  <c r="AU70" i="20"/>
  <c r="AU69" i="20"/>
  <c r="AU68" i="20"/>
  <c r="AU67" i="20"/>
  <c r="AU66" i="20"/>
  <c r="AU65" i="20"/>
  <c r="AU64" i="20"/>
  <c r="AU63" i="20"/>
  <c r="AU62" i="20"/>
  <c r="AU61" i="20"/>
  <c r="AU60" i="20"/>
  <c r="AU59" i="20"/>
  <c r="AU58" i="20"/>
  <c r="AU57" i="20"/>
  <c r="AU56" i="20"/>
  <c r="AU55" i="20"/>
  <c r="AU54" i="20"/>
  <c r="AU53" i="20"/>
  <c r="AU52" i="20"/>
  <c r="AU51" i="20"/>
  <c r="AU50" i="20"/>
  <c r="AU49" i="20"/>
  <c r="AU48" i="20"/>
  <c r="AU47" i="20"/>
  <c r="AU46" i="20"/>
  <c r="AU45" i="20"/>
  <c r="AU44" i="20"/>
  <c r="AU43" i="20"/>
  <c r="AU42" i="20"/>
  <c r="AU41" i="20"/>
  <c r="AU40" i="20"/>
  <c r="AU39" i="20"/>
  <c r="AU38" i="20"/>
  <c r="AU37" i="20"/>
  <c r="AU34" i="20"/>
  <c r="AU33" i="20"/>
  <c r="AU32" i="20"/>
  <c r="AU31" i="20"/>
  <c r="AU30" i="20"/>
  <c r="AU29" i="20"/>
  <c r="AU28" i="20"/>
  <c r="AU27" i="20"/>
  <c r="AU26" i="20"/>
  <c r="AU25" i="20"/>
  <c r="AU24" i="20"/>
  <c r="AU23" i="20"/>
  <c r="AU22" i="20"/>
  <c r="AU21" i="20"/>
  <c r="AU20" i="20"/>
  <c r="AU19" i="20"/>
  <c r="AU18" i="20"/>
  <c r="AU17" i="20"/>
  <c r="AU16" i="20"/>
  <c r="AU15" i="20"/>
  <c r="AU14" i="20"/>
  <c r="AU13" i="20"/>
  <c r="AU12" i="20"/>
  <c r="AU11" i="20"/>
  <c r="AU10" i="20"/>
  <c r="AU9" i="20"/>
  <c r="AU8" i="20"/>
  <c r="AU7" i="20"/>
  <c r="AU6" i="20"/>
  <c r="AU5" i="20"/>
  <c r="AP238" i="20"/>
  <c r="AP237" i="20"/>
  <c r="AP104" i="20"/>
  <c r="AP105" i="20"/>
  <c r="AP106" i="20"/>
  <c r="AP107" i="20"/>
  <c r="AP108" i="20"/>
  <c r="AP109" i="20"/>
  <c r="AP110" i="20"/>
  <c r="AP111" i="20"/>
  <c r="AP112" i="20"/>
  <c r="AP113" i="20"/>
  <c r="AP114" i="20"/>
  <c r="AP115" i="20"/>
  <c r="AP116" i="20"/>
  <c r="AP117" i="20"/>
  <c r="AP118" i="20"/>
  <c r="AP119" i="20"/>
  <c r="AP120" i="20"/>
  <c r="AP121" i="20"/>
  <c r="AP122" i="20"/>
  <c r="AP123" i="20"/>
  <c r="AP124" i="20"/>
  <c r="AP103" i="20"/>
  <c r="AP74" i="20"/>
  <c r="AP73" i="20"/>
  <c r="AP72" i="20"/>
  <c r="AP71" i="20"/>
  <c r="AP70" i="20"/>
  <c r="AP69" i="20"/>
  <c r="AP68" i="20"/>
  <c r="AP67" i="20"/>
  <c r="AP66" i="20"/>
  <c r="AP65" i="20"/>
  <c r="AP64" i="20"/>
  <c r="AP63" i="20"/>
  <c r="AP62" i="20"/>
  <c r="AP61" i="20"/>
  <c r="AP60" i="20"/>
  <c r="AP59" i="20"/>
  <c r="AP58" i="20"/>
  <c r="AP57" i="20"/>
  <c r="AP56" i="20"/>
  <c r="AP55" i="20"/>
  <c r="AP54" i="20"/>
  <c r="AP53" i="20"/>
  <c r="AP52" i="20"/>
  <c r="AP51" i="20"/>
  <c r="AP50" i="20"/>
  <c r="AP49" i="20"/>
  <c r="AP48" i="20"/>
  <c r="AP47" i="20"/>
  <c r="AP46" i="20"/>
  <c r="AP45" i="20"/>
  <c r="AP44" i="20"/>
  <c r="AP43" i="20"/>
  <c r="AP42" i="20"/>
  <c r="AP41" i="20"/>
  <c r="AP40" i="20"/>
  <c r="AP39" i="20"/>
  <c r="AP38" i="20"/>
  <c r="AP37" i="20"/>
  <c r="AP34" i="20"/>
  <c r="AP33" i="20"/>
  <c r="AP32" i="20"/>
  <c r="AP31" i="20"/>
  <c r="AP30" i="20"/>
  <c r="AP29" i="20"/>
  <c r="AP28" i="20"/>
  <c r="AP27" i="20"/>
  <c r="AP26" i="20"/>
  <c r="AP25" i="20"/>
  <c r="AP24" i="20"/>
  <c r="AP23" i="20"/>
  <c r="AP22" i="20"/>
  <c r="AP21" i="20"/>
  <c r="AP20" i="20"/>
  <c r="AP19" i="20"/>
  <c r="AP18" i="20"/>
  <c r="AP17" i="20"/>
  <c r="AP16" i="20"/>
  <c r="AP15" i="20"/>
  <c r="AP14" i="20"/>
  <c r="AP13" i="20"/>
  <c r="AP12" i="20"/>
  <c r="AP11" i="20"/>
  <c r="AP10" i="20"/>
  <c r="AP9" i="20"/>
  <c r="AP8" i="20"/>
  <c r="AP7" i="20"/>
  <c r="AP6" i="20"/>
  <c r="AP5" i="20"/>
  <c r="AK238" i="20"/>
  <c r="AK237" i="20"/>
  <c r="AK104" i="20"/>
  <c r="AK105" i="20"/>
  <c r="AK106" i="20"/>
  <c r="AK107" i="20"/>
  <c r="AK108" i="20"/>
  <c r="AK109" i="20"/>
  <c r="AK110" i="20"/>
  <c r="AK111" i="20"/>
  <c r="AK112" i="20"/>
  <c r="AK113" i="20"/>
  <c r="AK114" i="20"/>
  <c r="AK115" i="20"/>
  <c r="AK116" i="20"/>
  <c r="AK117" i="20"/>
  <c r="AK118" i="20"/>
  <c r="AK119" i="20"/>
  <c r="AK120" i="20"/>
  <c r="AK121" i="20"/>
  <c r="AK122" i="20"/>
  <c r="AK123" i="20"/>
  <c r="AK124" i="20"/>
  <c r="AK103" i="20"/>
  <c r="AK74" i="20"/>
  <c r="AK73" i="20"/>
  <c r="AK72" i="20"/>
  <c r="AK71" i="20"/>
  <c r="AK70" i="20"/>
  <c r="AK69" i="20"/>
  <c r="AK68" i="20"/>
  <c r="AK67" i="20"/>
  <c r="AK66" i="20"/>
  <c r="AK65" i="20"/>
  <c r="AK64" i="20"/>
  <c r="AK63" i="20"/>
  <c r="AK62" i="20"/>
  <c r="AK61" i="20"/>
  <c r="AK60" i="20"/>
  <c r="AK59" i="20"/>
  <c r="AK58" i="20"/>
  <c r="AK57" i="20"/>
  <c r="AK56" i="20"/>
  <c r="AK55" i="20"/>
  <c r="AK54" i="20"/>
  <c r="AK53" i="20"/>
  <c r="AK52" i="20"/>
  <c r="AK51" i="20"/>
  <c r="AK50" i="20"/>
  <c r="AK49" i="20"/>
  <c r="AK48" i="20"/>
  <c r="AK47" i="20"/>
  <c r="AK46" i="20"/>
  <c r="AK45" i="20"/>
  <c r="AK44" i="20"/>
  <c r="AK43" i="20"/>
  <c r="AK42" i="20"/>
  <c r="AK41" i="20"/>
  <c r="AK40" i="20"/>
  <c r="AK39" i="20"/>
  <c r="AK38" i="20"/>
  <c r="AK37" i="20"/>
  <c r="AK34" i="20"/>
  <c r="AK33" i="20"/>
  <c r="AK32" i="20"/>
  <c r="AK31" i="20"/>
  <c r="AK30" i="20"/>
  <c r="AK29" i="20"/>
  <c r="AK28" i="20"/>
  <c r="AK27" i="20"/>
  <c r="AK26" i="20"/>
  <c r="AK25" i="20"/>
  <c r="AK24" i="20"/>
  <c r="AK23" i="20"/>
  <c r="AK22" i="20"/>
  <c r="AK21" i="20"/>
  <c r="AK20" i="20"/>
  <c r="AK19" i="20"/>
  <c r="AK18" i="20"/>
  <c r="AK17" i="20"/>
  <c r="AK16" i="20"/>
  <c r="AK15" i="20"/>
  <c r="AK14" i="20"/>
  <c r="AK13" i="20"/>
  <c r="AK12" i="20"/>
  <c r="AK11" i="20"/>
  <c r="AK10" i="20"/>
  <c r="AK9" i="20"/>
  <c r="AK8" i="20"/>
  <c r="AK7" i="20"/>
  <c r="AK6" i="20"/>
  <c r="AK5" i="20"/>
  <c r="AF238" i="20"/>
  <c r="AF237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03" i="20"/>
  <c r="AF74" i="20"/>
  <c r="AF73" i="20"/>
  <c r="AF72" i="20"/>
  <c r="AF71" i="20"/>
  <c r="AF70" i="20"/>
  <c r="AF69" i="20"/>
  <c r="AF68" i="20"/>
  <c r="AF67" i="20"/>
  <c r="AF66" i="20"/>
  <c r="AF65" i="20"/>
  <c r="AF64" i="20"/>
  <c r="AF63" i="20"/>
  <c r="AF62" i="20"/>
  <c r="AF61" i="20"/>
  <c r="AF60" i="20"/>
  <c r="AF59" i="20"/>
  <c r="AF58" i="20"/>
  <c r="AF57" i="20"/>
  <c r="AF56" i="20"/>
  <c r="AF55" i="20"/>
  <c r="AF54" i="20"/>
  <c r="AF53" i="20"/>
  <c r="AF52" i="20"/>
  <c r="AF51" i="20"/>
  <c r="AF50" i="20"/>
  <c r="AF49" i="20"/>
  <c r="AF48" i="20"/>
  <c r="AF47" i="20"/>
  <c r="AF46" i="20"/>
  <c r="AF45" i="20"/>
  <c r="AF44" i="20"/>
  <c r="AF43" i="20"/>
  <c r="AF42" i="20"/>
  <c r="AF41" i="20"/>
  <c r="AF40" i="20"/>
  <c r="AF39" i="20"/>
  <c r="AF38" i="20"/>
  <c r="AF37" i="20"/>
  <c r="AF34" i="20"/>
  <c r="AF33" i="20"/>
  <c r="AF32" i="20"/>
  <c r="AF31" i="20"/>
  <c r="AF30" i="20"/>
  <c r="AF29" i="20"/>
  <c r="AF28" i="20"/>
  <c r="AF27" i="20"/>
  <c r="AF26" i="20"/>
  <c r="AF25" i="20"/>
  <c r="AF24" i="20"/>
  <c r="AF23" i="20"/>
  <c r="AF22" i="20"/>
  <c r="AF21" i="20"/>
  <c r="AF20" i="20"/>
  <c r="AF19" i="20"/>
  <c r="AF18" i="20"/>
  <c r="AF17" i="20"/>
  <c r="AF16" i="20"/>
  <c r="AF15" i="20"/>
  <c r="AF14" i="20"/>
  <c r="AF13" i="20"/>
  <c r="AF12" i="20"/>
  <c r="AF11" i="20"/>
  <c r="AF10" i="20"/>
  <c r="AF9" i="20"/>
  <c r="AF8" i="20"/>
  <c r="AF7" i="20"/>
  <c r="AF6" i="20"/>
  <c r="AF5" i="20"/>
  <c r="AF242" i="20"/>
  <c r="O61" i="2"/>
  <c r="AP242" i="20"/>
  <c r="F62" i="79"/>
  <c r="J241" i="79"/>
  <c r="K241" i="79"/>
  <c r="L119" i="79"/>
  <c r="M95" i="79"/>
  <c r="H43" i="79"/>
  <c r="H47" i="79"/>
  <c r="H59" i="79"/>
  <c r="H63" i="79"/>
  <c r="H75" i="79"/>
  <c r="H79" i="79"/>
  <c r="H91" i="79"/>
  <c r="H95" i="79"/>
  <c r="H107" i="79"/>
  <c r="H111" i="79"/>
  <c r="H123" i="79"/>
  <c r="H127" i="79"/>
  <c r="H139" i="79"/>
  <c r="H143" i="79"/>
  <c r="H155" i="79"/>
  <c r="H159" i="79"/>
  <c r="H171" i="79"/>
  <c r="H175" i="79"/>
  <c r="H187" i="79"/>
  <c r="H191" i="79"/>
  <c r="H203" i="79"/>
  <c r="H207" i="79"/>
  <c r="H219" i="79"/>
  <c r="H223" i="79"/>
  <c r="H235" i="79"/>
  <c r="H239" i="79"/>
  <c r="H14" i="79"/>
  <c r="H18" i="79"/>
  <c r="H30" i="79"/>
  <c r="H5" i="79"/>
  <c r="H48" i="79"/>
  <c r="H52" i="79"/>
  <c r="H64" i="79"/>
  <c r="H68" i="79"/>
  <c r="H80" i="79"/>
  <c r="H84" i="79"/>
  <c r="H96" i="79"/>
  <c r="H100" i="79"/>
  <c r="H112" i="79"/>
  <c r="H116" i="79"/>
  <c r="H128" i="79"/>
  <c r="H132" i="79"/>
  <c r="H37" i="79"/>
  <c r="H41" i="79"/>
  <c r="H53" i="79"/>
  <c r="H57" i="79"/>
  <c r="H69" i="79"/>
  <c r="H73" i="79"/>
  <c r="H85" i="79"/>
  <c r="H89" i="79"/>
  <c r="H101" i="79"/>
  <c r="H105" i="79"/>
  <c r="H117" i="79"/>
  <c r="H121" i="79"/>
  <c r="H133" i="79"/>
  <c r="H137" i="79"/>
  <c r="H149" i="79"/>
  <c r="H153" i="79"/>
  <c r="H165" i="79"/>
  <c r="H169" i="79"/>
  <c r="H173" i="79"/>
  <c r="H181" i="79"/>
  <c r="H185" i="79"/>
  <c r="H189" i="79"/>
  <c r="H197" i="79"/>
  <c r="H201" i="79"/>
  <c r="H205" i="79"/>
  <c r="H213" i="79"/>
  <c r="H217" i="79"/>
  <c r="H221" i="79"/>
  <c r="H229" i="79"/>
  <c r="H233" i="79"/>
  <c r="H237" i="79"/>
  <c r="H8" i="79"/>
  <c r="H12" i="79"/>
  <c r="H16" i="79"/>
  <c r="H24" i="79"/>
  <c r="H28" i="79"/>
  <c r="H32" i="79"/>
  <c r="H42" i="79"/>
  <c r="H46" i="79"/>
  <c r="H50" i="79"/>
  <c r="H58" i="79"/>
  <c r="H62" i="79"/>
  <c r="H66" i="79"/>
  <c r="H74" i="79"/>
  <c r="H78" i="79"/>
  <c r="H82" i="79"/>
  <c r="H90" i="79"/>
  <c r="H94" i="79"/>
  <c r="H98" i="79"/>
  <c r="H106" i="79"/>
  <c r="H110" i="79"/>
  <c r="H114" i="79"/>
  <c r="H122" i="79"/>
  <c r="H126" i="79"/>
  <c r="H130" i="79"/>
  <c r="H138" i="79"/>
  <c r="H146" i="79"/>
  <c r="H154" i="79"/>
  <c r="H170" i="79"/>
  <c r="H178" i="79"/>
  <c r="H186" i="79"/>
  <c r="H202" i="79"/>
  <c r="H210" i="79"/>
  <c r="H218" i="79"/>
  <c r="H234" i="79"/>
  <c r="H36" i="79"/>
  <c r="H13" i="79"/>
  <c r="H29" i="79"/>
  <c r="H148" i="79"/>
  <c r="H156" i="79"/>
  <c r="H172" i="79"/>
  <c r="H180" i="79"/>
  <c r="H188" i="79"/>
  <c r="H204" i="79"/>
  <c r="H212" i="79"/>
  <c r="H220" i="79"/>
  <c r="H236" i="79"/>
  <c r="H7" i="79"/>
  <c r="H15" i="79"/>
  <c r="H31" i="79"/>
  <c r="H142" i="79"/>
  <c r="H150" i="79"/>
  <c r="H166" i="79"/>
  <c r="H174" i="79"/>
  <c r="H182" i="79"/>
  <c r="H198" i="79"/>
  <c r="H206" i="79"/>
  <c r="H214" i="79"/>
  <c r="H230" i="79"/>
  <c r="H238" i="79"/>
  <c r="H9" i="79"/>
  <c r="H25" i="79"/>
  <c r="H33" i="79"/>
  <c r="H144" i="79"/>
  <c r="H160" i="79"/>
  <c r="H168" i="79"/>
  <c r="H176" i="79"/>
  <c r="H192" i="79"/>
  <c r="H200" i="79"/>
  <c r="H208" i="79"/>
  <c r="H224" i="79"/>
  <c r="H232" i="79"/>
  <c r="H240" i="79"/>
  <c r="H19" i="79"/>
  <c r="H27" i="79"/>
  <c r="H4" i="79"/>
  <c r="M127" i="79"/>
  <c r="M140" i="79"/>
  <c r="M50" i="79"/>
  <c r="L197" i="79"/>
  <c r="L208" i="79"/>
  <c r="K39" i="79"/>
  <c r="K43" i="79"/>
  <c r="K47" i="79"/>
  <c r="K51" i="79"/>
  <c r="K55" i="79"/>
  <c r="K59" i="79"/>
  <c r="K63" i="79"/>
  <c r="K67" i="79"/>
  <c r="K71" i="79"/>
  <c r="K75" i="79"/>
  <c r="K79" i="79"/>
  <c r="K83" i="79"/>
  <c r="K87" i="79"/>
  <c r="K91" i="79"/>
  <c r="K95" i="79"/>
  <c r="K99" i="79"/>
  <c r="K103" i="79"/>
  <c r="K107" i="79"/>
  <c r="K111" i="79"/>
  <c r="K115" i="79"/>
  <c r="K119" i="79"/>
  <c r="K123" i="79"/>
  <c r="K127" i="79"/>
  <c r="K131" i="79"/>
  <c r="K135" i="79"/>
  <c r="K139" i="79"/>
  <c r="K143" i="79"/>
  <c r="K147" i="79"/>
  <c r="K151" i="79"/>
  <c r="K155" i="79"/>
  <c r="K159" i="79"/>
  <c r="K163" i="79"/>
  <c r="K167" i="79"/>
  <c r="K171" i="79"/>
  <c r="K175" i="79"/>
  <c r="K179" i="79"/>
  <c r="K183" i="79"/>
  <c r="K187" i="79"/>
  <c r="K191" i="79"/>
  <c r="K195" i="79"/>
  <c r="K199" i="79"/>
  <c r="K203" i="79"/>
  <c r="K207" i="79"/>
  <c r="K211" i="79"/>
  <c r="K215" i="79"/>
  <c r="K219" i="79"/>
  <c r="K223" i="79"/>
  <c r="K227" i="79"/>
  <c r="K231" i="79"/>
  <c r="K235" i="79"/>
  <c r="K239" i="79"/>
  <c r="K7" i="79"/>
  <c r="K11" i="79"/>
  <c r="K15" i="79"/>
  <c r="K19" i="79"/>
  <c r="K23" i="79"/>
  <c r="K27" i="79"/>
  <c r="K31" i="79"/>
  <c r="K44" i="79"/>
  <c r="K52" i="79"/>
  <c r="K60" i="79"/>
  <c r="K68" i="79"/>
  <c r="K76" i="79"/>
  <c r="K84" i="79"/>
  <c r="K92" i="79"/>
  <c r="K100" i="79"/>
  <c r="K108" i="79"/>
  <c r="K120" i="79"/>
  <c r="K128" i="79"/>
  <c r="K136" i="79"/>
  <c r="K144" i="79"/>
  <c r="K152" i="79"/>
  <c r="K160" i="79"/>
  <c r="K168" i="79"/>
  <c r="K176" i="79"/>
  <c r="K180" i="79"/>
  <c r="K188" i="79"/>
  <c r="K196" i="79"/>
  <c r="K204" i="79"/>
  <c r="K212" i="79"/>
  <c r="K220" i="79"/>
  <c r="K228" i="79"/>
  <c r="K232" i="79"/>
  <c r="K240" i="79"/>
  <c r="K38" i="79"/>
  <c r="K42" i="79"/>
  <c r="K46" i="79"/>
  <c r="K50" i="79"/>
  <c r="K54" i="79"/>
  <c r="K58" i="79"/>
  <c r="K62" i="79"/>
  <c r="K66" i="79"/>
  <c r="K70" i="79"/>
  <c r="K74" i="79"/>
  <c r="K78" i="79"/>
  <c r="K82" i="79"/>
  <c r="K86" i="79"/>
  <c r="K90" i="79"/>
  <c r="K94" i="79"/>
  <c r="K98" i="79"/>
  <c r="K102" i="79"/>
  <c r="K106" i="79"/>
  <c r="K110" i="79"/>
  <c r="K114" i="79"/>
  <c r="K118" i="79"/>
  <c r="K122" i="79"/>
  <c r="K126" i="79"/>
  <c r="K130" i="79"/>
  <c r="K134" i="79"/>
  <c r="K138" i="79"/>
  <c r="K142" i="79"/>
  <c r="K146" i="79"/>
  <c r="K150" i="79"/>
  <c r="K154" i="79"/>
  <c r="K158" i="79"/>
  <c r="K162" i="79"/>
  <c r="K166" i="79"/>
  <c r="K170" i="79"/>
  <c r="K174" i="79"/>
  <c r="K178" i="79"/>
  <c r="K182" i="79"/>
  <c r="K186" i="79"/>
  <c r="K190" i="79"/>
  <c r="K194" i="79"/>
  <c r="K198" i="79"/>
  <c r="K202" i="79"/>
  <c r="K206" i="79"/>
  <c r="K210" i="79"/>
  <c r="K214" i="79"/>
  <c r="K218" i="79"/>
  <c r="K222" i="79"/>
  <c r="K226" i="79"/>
  <c r="K230" i="79"/>
  <c r="K234" i="79"/>
  <c r="K238" i="79"/>
  <c r="K6" i="79"/>
  <c r="K10" i="79"/>
  <c r="K14" i="79"/>
  <c r="K18" i="79"/>
  <c r="K22" i="79"/>
  <c r="K26" i="79"/>
  <c r="K30" i="79"/>
  <c r="K5" i="79"/>
  <c r="K4" i="79"/>
  <c r="K40" i="79"/>
  <c r="K48" i="79"/>
  <c r="K56" i="79"/>
  <c r="K64" i="79"/>
  <c r="K72" i="79"/>
  <c r="K80" i="79"/>
  <c r="K88" i="79"/>
  <c r="K96" i="79"/>
  <c r="K104" i="79"/>
  <c r="K112" i="79"/>
  <c r="K116" i="79"/>
  <c r="K124" i="79"/>
  <c r="K132" i="79"/>
  <c r="K140" i="79"/>
  <c r="K148" i="79"/>
  <c r="K156" i="79"/>
  <c r="K164" i="79"/>
  <c r="K172" i="79"/>
  <c r="K184" i="79"/>
  <c r="K192" i="79"/>
  <c r="K200" i="79"/>
  <c r="K208" i="79"/>
  <c r="K216" i="79"/>
  <c r="K224" i="79"/>
  <c r="K236" i="79"/>
  <c r="K45" i="79"/>
  <c r="K61" i="79"/>
  <c r="K77" i="79"/>
  <c r="K93" i="79"/>
  <c r="K109" i="79"/>
  <c r="K125" i="79"/>
  <c r="K141" i="79"/>
  <c r="K157" i="79"/>
  <c r="K173" i="79"/>
  <c r="K189" i="79"/>
  <c r="K205" i="79"/>
  <c r="K221" i="79"/>
  <c r="K237" i="79"/>
  <c r="K12" i="79"/>
  <c r="K20" i="79"/>
  <c r="K28" i="79"/>
  <c r="K57" i="79"/>
  <c r="K185" i="79"/>
  <c r="K233" i="79"/>
  <c r="K17" i="79"/>
  <c r="K33" i="79"/>
  <c r="K49" i="79"/>
  <c r="K65" i="79"/>
  <c r="K81" i="79"/>
  <c r="K97" i="79"/>
  <c r="K113" i="79"/>
  <c r="K129" i="79"/>
  <c r="K145" i="79"/>
  <c r="K161" i="79"/>
  <c r="K177" i="79"/>
  <c r="K193" i="79"/>
  <c r="K209" i="79"/>
  <c r="K225" i="79"/>
  <c r="K36" i="79"/>
  <c r="K13" i="79"/>
  <c r="K21" i="79"/>
  <c r="K29" i="79"/>
  <c r="K37" i="79"/>
  <c r="K53" i="79"/>
  <c r="K69" i="79"/>
  <c r="K85" i="79"/>
  <c r="K101" i="79"/>
  <c r="K117" i="79"/>
  <c r="K133" i="79"/>
  <c r="K149" i="79"/>
  <c r="K165" i="79"/>
  <c r="K181" i="79"/>
  <c r="K197" i="79"/>
  <c r="K213" i="79"/>
  <c r="K229" i="79"/>
  <c r="K8" i="79"/>
  <c r="K16" i="79"/>
  <c r="K24" i="79"/>
  <c r="K32" i="79"/>
  <c r="K41" i="79"/>
  <c r="K73" i="79"/>
  <c r="K89" i="79"/>
  <c r="K105" i="79"/>
  <c r="K121" i="79"/>
  <c r="K137" i="79"/>
  <c r="K153" i="79"/>
  <c r="K169" i="79"/>
  <c r="K201" i="79"/>
  <c r="K217" i="79"/>
  <c r="K9" i="79"/>
  <c r="K25" i="79"/>
  <c r="J39" i="79"/>
  <c r="J43" i="79"/>
  <c r="J47" i="79"/>
  <c r="J51" i="79"/>
  <c r="J55" i="79"/>
  <c r="J59" i="79"/>
  <c r="J63" i="79"/>
  <c r="J67" i="79"/>
  <c r="J71" i="79"/>
  <c r="J75" i="79"/>
  <c r="J79" i="79"/>
  <c r="J83" i="79"/>
  <c r="J87" i="79"/>
  <c r="J91" i="79"/>
  <c r="J95" i="79"/>
  <c r="J99" i="79"/>
  <c r="J103" i="79"/>
  <c r="J107" i="79"/>
  <c r="J111" i="79"/>
  <c r="J115" i="79"/>
  <c r="J119" i="79"/>
  <c r="J123" i="79"/>
  <c r="J127" i="79"/>
  <c r="J131" i="79"/>
  <c r="J135" i="79"/>
  <c r="J139" i="79"/>
  <c r="J40" i="79"/>
  <c r="J44" i="79"/>
  <c r="J48" i="79"/>
  <c r="J52" i="79"/>
  <c r="J56" i="79"/>
  <c r="J60" i="79"/>
  <c r="J64" i="79"/>
  <c r="J68" i="79"/>
  <c r="J72" i="79"/>
  <c r="J76" i="79"/>
  <c r="J80" i="79"/>
  <c r="J84" i="79"/>
  <c r="J88" i="79"/>
  <c r="J92" i="79"/>
  <c r="J96" i="79"/>
  <c r="J100" i="79"/>
  <c r="J104" i="79"/>
  <c r="J108" i="79"/>
  <c r="J112" i="79"/>
  <c r="J116" i="79"/>
  <c r="J120" i="79"/>
  <c r="J124" i="79"/>
  <c r="J128" i="79"/>
  <c r="J132" i="79"/>
  <c r="J136" i="79"/>
  <c r="J140" i="79"/>
  <c r="J144" i="79"/>
  <c r="J148" i="79"/>
  <c r="J152" i="79"/>
  <c r="J156" i="79"/>
  <c r="J160" i="79"/>
  <c r="J164" i="79"/>
  <c r="J168" i="79"/>
  <c r="J172" i="79"/>
  <c r="J37" i="79"/>
  <c r="J45" i="79"/>
  <c r="J53" i="79"/>
  <c r="J61" i="79"/>
  <c r="J69" i="79"/>
  <c r="J77" i="79"/>
  <c r="J85" i="79"/>
  <c r="J93" i="79"/>
  <c r="J101" i="79"/>
  <c r="J109" i="79"/>
  <c r="J117" i="79"/>
  <c r="J125" i="79"/>
  <c r="J133" i="79"/>
  <c r="J141" i="79"/>
  <c r="J146" i="79"/>
  <c r="J151" i="79"/>
  <c r="J157" i="79"/>
  <c r="J162" i="79"/>
  <c r="J167" i="79"/>
  <c r="J173" i="79"/>
  <c r="J177" i="79"/>
  <c r="J181" i="79"/>
  <c r="J185" i="79"/>
  <c r="J189" i="79"/>
  <c r="J193" i="79"/>
  <c r="J197" i="79"/>
  <c r="J201" i="79"/>
  <c r="J205" i="79"/>
  <c r="J209" i="79"/>
  <c r="J213" i="79"/>
  <c r="J217" i="79"/>
  <c r="J221" i="79"/>
  <c r="J225" i="79"/>
  <c r="J229" i="79"/>
  <c r="J233" i="79"/>
  <c r="J237" i="79"/>
  <c r="J36" i="79"/>
  <c r="J9" i="79"/>
  <c r="J13" i="79"/>
  <c r="J17" i="79"/>
  <c r="J21" i="79"/>
  <c r="J25" i="79"/>
  <c r="J29" i="79"/>
  <c r="J33" i="79"/>
  <c r="J137" i="79"/>
  <c r="J211" i="79"/>
  <c r="J223" i="79"/>
  <c r="J231" i="79"/>
  <c r="J239" i="79"/>
  <c r="J11" i="79"/>
  <c r="J19" i="79"/>
  <c r="J27" i="79"/>
  <c r="J50" i="79"/>
  <c r="J66" i="79"/>
  <c r="J82" i="79"/>
  <c r="J98" i="79"/>
  <c r="J106" i="79"/>
  <c r="J122" i="79"/>
  <c r="J138" i="79"/>
  <c r="J150" i="79"/>
  <c r="J161" i="79"/>
  <c r="J171" i="79"/>
  <c r="J180" i="79"/>
  <c r="J188" i="79"/>
  <c r="J196" i="79"/>
  <c r="J204" i="79"/>
  <c r="J212" i="79"/>
  <c r="J220" i="79"/>
  <c r="J228" i="79"/>
  <c r="J236" i="79"/>
  <c r="J8" i="79"/>
  <c r="J38" i="79"/>
  <c r="J46" i="79"/>
  <c r="J54" i="79"/>
  <c r="J62" i="79"/>
  <c r="J70" i="79"/>
  <c r="J78" i="79"/>
  <c r="J86" i="79"/>
  <c r="J94" i="79"/>
  <c r="J102" i="79"/>
  <c r="J110" i="79"/>
  <c r="J118" i="79"/>
  <c r="J126" i="79"/>
  <c r="J134" i="79"/>
  <c r="J142" i="79"/>
  <c r="J147" i="79"/>
  <c r="J153" i="79"/>
  <c r="J158" i="79"/>
  <c r="J163" i="79"/>
  <c r="J169" i="79"/>
  <c r="J174" i="79"/>
  <c r="J178" i="79"/>
  <c r="J182" i="79"/>
  <c r="J186" i="79"/>
  <c r="J190" i="79"/>
  <c r="J194" i="79"/>
  <c r="J198" i="79"/>
  <c r="J202" i="79"/>
  <c r="J206" i="79"/>
  <c r="J210" i="79"/>
  <c r="J214" i="79"/>
  <c r="J218" i="79"/>
  <c r="J222" i="79"/>
  <c r="J226" i="79"/>
  <c r="J230" i="79"/>
  <c r="J234" i="79"/>
  <c r="J238" i="79"/>
  <c r="J6" i="79"/>
  <c r="J10" i="79"/>
  <c r="J14" i="79"/>
  <c r="J18" i="79"/>
  <c r="J22" i="79"/>
  <c r="J26" i="79"/>
  <c r="J30" i="79"/>
  <c r="J5" i="79"/>
  <c r="J41" i="79"/>
  <c r="J49" i="79"/>
  <c r="J57" i="79"/>
  <c r="J65" i="79"/>
  <c r="J73" i="79"/>
  <c r="J81" i="79"/>
  <c r="J89" i="79"/>
  <c r="J97" i="79"/>
  <c r="J105" i="79"/>
  <c r="J113" i="79"/>
  <c r="J121" i="79"/>
  <c r="J129" i="79"/>
  <c r="J143" i="79"/>
  <c r="J149" i="79"/>
  <c r="J154" i="79"/>
  <c r="J159" i="79"/>
  <c r="J165" i="79"/>
  <c r="J170" i="79"/>
  <c r="J175" i="79"/>
  <c r="J179" i="79"/>
  <c r="J183" i="79"/>
  <c r="J187" i="79"/>
  <c r="J191" i="79"/>
  <c r="J195" i="79"/>
  <c r="J199" i="79"/>
  <c r="J203" i="79"/>
  <c r="J207" i="79"/>
  <c r="J215" i="79"/>
  <c r="J219" i="79"/>
  <c r="J227" i="79"/>
  <c r="J235" i="79"/>
  <c r="J7" i="79"/>
  <c r="J15" i="79"/>
  <c r="J23" i="79"/>
  <c r="J31" i="79"/>
  <c r="J42" i="79"/>
  <c r="J58" i="79"/>
  <c r="J74" i="79"/>
  <c r="J90" i="79"/>
  <c r="J114" i="79"/>
  <c r="J130" i="79"/>
  <c r="J145" i="79"/>
  <c r="J155" i="79"/>
  <c r="J166" i="79"/>
  <c r="J176" i="79"/>
  <c r="J184" i="79"/>
  <c r="J192" i="79"/>
  <c r="J200" i="79"/>
  <c r="J208" i="79"/>
  <c r="J216" i="79"/>
  <c r="J224" i="79"/>
  <c r="J232" i="79"/>
  <c r="J240" i="79"/>
  <c r="J16" i="79"/>
  <c r="J32" i="79"/>
  <c r="J24" i="79"/>
  <c r="J4" i="79"/>
  <c r="J12" i="79"/>
  <c r="J20" i="79"/>
  <c r="J28" i="79"/>
  <c r="AK242" i="20"/>
  <c r="G221" i="77"/>
  <c r="G213" i="77"/>
  <c r="G189" i="77"/>
  <c r="G181" i="77"/>
  <c r="G146" i="77"/>
  <c r="G130" i="77"/>
  <c r="G82" i="77"/>
  <c r="G66" i="77"/>
  <c r="G18" i="77"/>
  <c r="G234" i="77"/>
  <c r="G210" i="77"/>
  <c r="G202" i="77"/>
  <c r="G178" i="77"/>
  <c r="G170" i="77"/>
  <c r="G126" i="77"/>
  <c r="G110" i="77"/>
  <c r="G62" i="77"/>
  <c r="G46" i="77"/>
  <c r="G233" i="77"/>
  <c r="G225" i="77"/>
  <c r="G201" i="77"/>
  <c r="G193" i="77"/>
  <c r="G169" i="77"/>
  <c r="G154" i="77"/>
  <c r="G106" i="77"/>
  <c r="G90" i="77"/>
  <c r="G42" i="77"/>
  <c r="G26" i="77"/>
  <c r="G7" i="77"/>
  <c r="G11" i="77"/>
  <c r="G23" i="77"/>
  <c r="G27" i="77"/>
  <c r="G39" i="77"/>
  <c r="G43" i="77"/>
  <c r="G55" i="77"/>
  <c r="G59" i="77"/>
  <c r="G71" i="77"/>
  <c r="G75" i="77"/>
  <c r="G87" i="77"/>
  <c r="G91" i="77"/>
  <c r="G103" i="77"/>
  <c r="G107" i="77"/>
  <c r="G119" i="77"/>
  <c r="G123" i="77"/>
  <c r="G135" i="77"/>
  <c r="G139" i="77"/>
  <c r="G151" i="77"/>
  <c r="G155" i="77"/>
  <c r="G167" i="77"/>
  <c r="G171" i="77"/>
  <c r="G183" i="77"/>
  <c r="G187" i="77"/>
  <c r="G199" i="77"/>
  <c r="G203" i="77"/>
  <c r="G215" i="77"/>
  <c r="G219" i="77"/>
  <c r="G231" i="77"/>
  <c r="G235" i="77"/>
  <c r="G69" i="77"/>
  <c r="G77" i="77"/>
  <c r="G101" i="77"/>
  <c r="G109" i="77"/>
  <c r="G129" i="77"/>
  <c r="G137" i="77"/>
  <c r="G161" i="77"/>
  <c r="G4" i="77"/>
  <c r="G16" i="77"/>
  <c r="G20" i="77"/>
  <c r="G32" i="77"/>
  <c r="G36" i="77"/>
  <c r="G48" i="77"/>
  <c r="G52" i="77"/>
  <c r="G64" i="77"/>
  <c r="G68" i="77"/>
  <c r="G80" i="77"/>
  <c r="G84" i="77"/>
  <c r="G96" i="77"/>
  <c r="G100" i="77"/>
  <c r="G112" i="77"/>
  <c r="G116" i="77"/>
  <c r="G128" i="77"/>
  <c r="G132" i="77"/>
  <c r="G144" i="77"/>
  <c r="G148" i="77"/>
  <c r="G160" i="77"/>
  <c r="G164" i="77"/>
  <c r="G176" i="77"/>
  <c r="G180" i="77"/>
  <c r="G192" i="77"/>
  <c r="G196" i="77"/>
  <c r="G208" i="77"/>
  <c r="G212" i="77"/>
  <c r="G224" i="77"/>
  <c r="G228" i="77"/>
  <c r="G5" i="77"/>
  <c r="G9" i="77"/>
  <c r="G21" i="77"/>
  <c r="G25" i="77"/>
  <c r="G37" i="77"/>
  <c r="G41" i="77"/>
  <c r="G57" i="77"/>
  <c r="G65" i="77"/>
  <c r="G89" i="77"/>
  <c r="G97" i="77"/>
  <c r="G121" i="77"/>
  <c r="G133" i="77"/>
  <c r="G157" i="77"/>
  <c r="G165" i="77"/>
  <c r="G214" i="77"/>
  <c r="G206" i="77"/>
  <c r="G182" i="77"/>
  <c r="G174" i="77"/>
  <c r="G134" i="77"/>
  <c r="G118" i="77"/>
  <c r="G70" i="77"/>
  <c r="G54" i="77"/>
  <c r="G6" i="77"/>
  <c r="AU241" i="20"/>
  <c r="AF241" i="20"/>
  <c r="E69" i="2"/>
  <c r="F69" i="2"/>
  <c r="G69" i="2"/>
  <c r="E37" i="2"/>
  <c r="F37" i="2"/>
  <c r="G37" i="2"/>
  <c r="E21" i="2"/>
  <c r="E16" i="12" s="1"/>
  <c r="F21" i="2"/>
  <c r="G21" i="2"/>
  <c r="G16" i="12" s="1"/>
  <c r="G13" i="2"/>
  <c r="E5" i="2"/>
  <c r="F5" i="2"/>
  <c r="G5" i="2"/>
  <c r="G5" i="65"/>
  <c r="G13" i="65"/>
  <c r="G21" i="65"/>
  <c r="AP241" i="20"/>
  <c r="B5" i="2"/>
  <c r="C5" i="2"/>
  <c r="D5" i="2"/>
  <c r="K5" i="2"/>
  <c r="L5" i="2"/>
  <c r="M5" i="2"/>
  <c r="H5" i="2"/>
  <c r="I5" i="2"/>
  <c r="J5" i="2"/>
  <c r="K21" i="2"/>
  <c r="K15" i="12" s="1"/>
  <c r="L21" i="2"/>
  <c r="M21" i="2"/>
  <c r="B21" i="2"/>
  <c r="B16" i="12" s="1"/>
  <c r="C21" i="2"/>
  <c r="C16" i="12" s="1"/>
  <c r="D21" i="2"/>
  <c r="D16" i="12" s="1"/>
  <c r="H21" i="2"/>
  <c r="H16" i="12" s="1"/>
  <c r="I21" i="2"/>
  <c r="J21" i="2"/>
  <c r="J15" i="12" s="1"/>
  <c r="K13" i="2"/>
  <c r="K25" i="16" s="1"/>
  <c r="L13" i="2"/>
  <c r="L25" i="16" s="1"/>
  <c r="M13" i="2"/>
  <c r="M25" i="16" s="1"/>
  <c r="H13" i="2"/>
  <c r="I13" i="2"/>
  <c r="J13" i="2"/>
  <c r="J25" i="16" s="1"/>
  <c r="E13" i="2"/>
  <c r="F13" i="2"/>
  <c r="B13" i="2"/>
  <c r="B26" i="16" s="1"/>
  <c r="C13" i="2"/>
  <c r="D13" i="2"/>
  <c r="B37" i="2"/>
  <c r="C37" i="2"/>
  <c r="D37" i="2"/>
  <c r="E5" i="65"/>
  <c r="E13" i="65"/>
  <c r="E21" i="65"/>
  <c r="D69" i="2"/>
  <c r="D5" i="65"/>
  <c r="D13" i="65"/>
  <c r="D21" i="65"/>
  <c r="C21" i="65"/>
  <c r="AK241" i="20"/>
  <c r="B69" i="2"/>
  <c r="C69" i="2"/>
  <c r="M69" i="2"/>
  <c r="M37" i="2"/>
  <c r="M35" i="40" s="1"/>
  <c r="B5" i="65"/>
  <c r="C5" i="65"/>
  <c r="M5" i="65"/>
  <c r="M45" i="68" s="1"/>
  <c r="B13" i="65"/>
  <c r="C13" i="65"/>
  <c r="M13" i="65"/>
  <c r="M55" i="66" s="1"/>
  <c r="L13" i="65"/>
  <c r="L55" i="66" s="1"/>
  <c r="B21" i="65"/>
  <c r="M21" i="65"/>
  <c r="M65" i="67" s="1"/>
  <c r="L21" i="65"/>
  <c r="L65" i="67" s="1"/>
  <c r="M70" i="65"/>
  <c r="L70" i="65"/>
  <c r="K70" i="65"/>
  <c r="J70" i="65"/>
  <c r="I70" i="65"/>
  <c r="H70" i="65"/>
  <c r="G70" i="65"/>
  <c r="F70" i="65"/>
  <c r="E70" i="65"/>
  <c r="D70" i="65"/>
  <c r="C70" i="65"/>
  <c r="B70" i="65"/>
  <c r="M62" i="65"/>
  <c r="L62" i="65"/>
  <c r="K62" i="65"/>
  <c r="J62" i="65"/>
  <c r="I62" i="65"/>
  <c r="H62" i="65"/>
  <c r="G62" i="65"/>
  <c r="F62" i="65"/>
  <c r="E62" i="65"/>
  <c r="D62" i="65"/>
  <c r="C62" i="65"/>
  <c r="B62" i="65"/>
  <c r="M54" i="65"/>
  <c r="L54" i="65"/>
  <c r="K54" i="65"/>
  <c r="J54" i="65"/>
  <c r="I54" i="65"/>
  <c r="H54" i="65"/>
  <c r="G54" i="65"/>
  <c r="F54" i="65"/>
  <c r="E54" i="65"/>
  <c r="D54" i="65"/>
  <c r="C54" i="65"/>
  <c r="B54" i="65"/>
  <c r="M46" i="65"/>
  <c r="L46" i="65"/>
  <c r="K46" i="65"/>
  <c r="J46" i="65"/>
  <c r="I46" i="65"/>
  <c r="H46" i="65"/>
  <c r="G46" i="65"/>
  <c r="F46" i="65"/>
  <c r="E46" i="65"/>
  <c r="D46" i="65"/>
  <c r="C46" i="65"/>
  <c r="M86" i="2"/>
  <c r="L86" i="2"/>
  <c r="M78" i="2"/>
  <c r="L78" i="2"/>
  <c r="M70" i="2"/>
  <c r="L70" i="2"/>
  <c r="K70" i="2"/>
  <c r="J70" i="2"/>
  <c r="I70" i="2"/>
  <c r="H70" i="2"/>
  <c r="G70" i="2"/>
  <c r="F70" i="2"/>
  <c r="E70" i="2"/>
  <c r="D70" i="2"/>
  <c r="C70" i="2"/>
  <c r="B70" i="2"/>
  <c r="AD100" i="38"/>
  <c r="AC100" i="38"/>
  <c r="AB100" i="38"/>
  <c r="AA100" i="38"/>
  <c r="Z100" i="38"/>
  <c r="Y100" i="38"/>
  <c r="X100" i="38"/>
  <c r="W100" i="38"/>
  <c r="V100" i="38"/>
  <c r="U100" i="38"/>
  <c r="T100" i="38"/>
  <c r="S100" i="38"/>
  <c r="J5" i="65"/>
  <c r="J45" i="68" s="1"/>
  <c r="K5" i="65"/>
  <c r="K45" i="68" s="1"/>
  <c r="L5" i="65"/>
  <c r="L45" i="68" s="1"/>
  <c r="H5" i="65"/>
  <c r="I5" i="65"/>
  <c r="F5" i="65"/>
  <c r="N5" i="65"/>
  <c r="N45" i="68" s="1"/>
  <c r="F13" i="65"/>
  <c r="H13" i="65"/>
  <c r="I13" i="65"/>
  <c r="J13" i="65"/>
  <c r="J55" i="66" s="1"/>
  <c r="K13" i="65"/>
  <c r="K55" i="66" s="1"/>
  <c r="N13" i="65"/>
  <c r="N55" i="66" s="1"/>
  <c r="K69" i="2"/>
  <c r="L69" i="2"/>
  <c r="L35" i="41" s="1"/>
  <c r="K37" i="2"/>
  <c r="L37" i="2"/>
  <c r="L35" i="40" s="1"/>
  <c r="N21" i="65"/>
  <c r="N65" i="67" s="1"/>
  <c r="AU240" i="20"/>
  <c r="H69" i="2"/>
  <c r="H36" i="41" s="1"/>
  <c r="I69" i="2"/>
  <c r="J69" i="2"/>
  <c r="J37" i="2"/>
  <c r="J21" i="65"/>
  <c r="J65" i="67" s="1"/>
  <c r="K21" i="65"/>
  <c r="K65" i="67" s="1"/>
  <c r="H24" i="40"/>
  <c r="I37" i="2"/>
  <c r="I36" i="40" s="1"/>
  <c r="F21" i="65"/>
  <c r="H21" i="65"/>
  <c r="I21" i="65"/>
  <c r="AF240" i="20"/>
  <c r="M69" i="65"/>
  <c r="L69" i="65"/>
  <c r="J69" i="65"/>
  <c r="K69" i="65"/>
  <c r="I69" i="65"/>
  <c r="G69" i="65"/>
  <c r="H69" i="65"/>
  <c r="F69" i="65"/>
  <c r="E69" i="65"/>
  <c r="D69" i="65"/>
  <c r="C69" i="65"/>
  <c r="B69" i="65"/>
  <c r="M61" i="65"/>
  <c r="L61" i="65"/>
  <c r="K61" i="65"/>
  <c r="J61" i="65"/>
  <c r="I61" i="65"/>
  <c r="H61" i="65"/>
  <c r="G61" i="65"/>
  <c r="F61" i="65"/>
  <c r="D61" i="65"/>
  <c r="E61" i="65"/>
  <c r="C61" i="65"/>
  <c r="B61" i="65"/>
  <c r="M53" i="65"/>
  <c r="L53" i="65"/>
  <c r="J53" i="65"/>
  <c r="K53" i="65"/>
  <c r="I53" i="65"/>
  <c r="H53" i="65"/>
  <c r="G53" i="65"/>
  <c r="F53" i="65"/>
  <c r="E53" i="65"/>
  <c r="D53" i="65"/>
  <c r="B53" i="65"/>
  <c r="C53" i="65"/>
  <c r="B46" i="65"/>
  <c r="M45" i="65"/>
  <c r="L45" i="65"/>
  <c r="K45" i="65"/>
  <c r="J45" i="65"/>
  <c r="I45" i="65"/>
  <c r="H45" i="65"/>
  <c r="G45" i="65"/>
  <c r="F45" i="65"/>
  <c r="E45" i="65"/>
  <c r="D45" i="65"/>
  <c r="C45" i="65"/>
  <c r="B45" i="65"/>
  <c r="M38" i="65"/>
  <c r="L38" i="65"/>
  <c r="K38" i="65"/>
  <c r="J38" i="65"/>
  <c r="I38" i="65"/>
  <c r="H38" i="65"/>
  <c r="G38" i="65"/>
  <c r="F38" i="65"/>
  <c r="E38" i="65"/>
  <c r="D38" i="65"/>
  <c r="C38" i="65"/>
  <c r="B38" i="65"/>
  <c r="M37" i="65"/>
  <c r="L37" i="65"/>
  <c r="J37" i="65"/>
  <c r="K37" i="65"/>
  <c r="I37" i="65"/>
  <c r="G37" i="65"/>
  <c r="H37" i="65"/>
  <c r="F37" i="65"/>
  <c r="E37" i="65"/>
  <c r="D37" i="65"/>
  <c r="C37" i="65"/>
  <c r="B37" i="65"/>
  <c r="N30" i="65"/>
  <c r="M30" i="65"/>
  <c r="L30" i="65"/>
  <c r="K30" i="65"/>
  <c r="J30" i="65"/>
  <c r="I30" i="65"/>
  <c r="H30" i="65"/>
  <c r="G30" i="65"/>
  <c r="F30" i="65"/>
  <c r="E30" i="65"/>
  <c r="D30" i="65"/>
  <c r="C30" i="65"/>
  <c r="B30" i="65"/>
  <c r="N29" i="65"/>
  <c r="M29" i="65"/>
  <c r="L29" i="65"/>
  <c r="K29" i="65"/>
  <c r="J29" i="65"/>
  <c r="I29" i="65"/>
  <c r="H29" i="65"/>
  <c r="G29" i="65"/>
  <c r="F29" i="65"/>
  <c r="D29" i="65"/>
  <c r="E29" i="65"/>
  <c r="C29" i="65"/>
  <c r="B29" i="65"/>
  <c r="M22" i="2"/>
  <c r="L22" i="2"/>
  <c r="K22" i="2"/>
  <c r="J22" i="2"/>
  <c r="I22" i="2"/>
  <c r="H22" i="2"/>
  <c r="G22" i="2"/>
  <c r="F22" i="2"/>
  <c r="E22" i="2"/>
  <c r="C22" i="2"/>
  <c r="B22" i="2"/>
  <c r="N22" i="65"/>
  <c r="M22" i="65"/>
  <c r="L22" i="65"/>
  <c r="K22" i="65"/>
  <c r="J22" i="65"/>
  <c r="I22" i="65"/>
  <c r="H22" i="65"/>
  <c r="G22" i="65"/>
  <c r="F22" i="65"/>
  <c r="E22" i="65"/>
  <c r="D22" i="65"/>
  <c r="C22" i="65"/>
  <c r="B22" i="65"/>
  <c r="N14" i="65"/>
  <c r="M14" i="65"/>
  <c r="L14" i="65"/>
  <c r="K14" i="65"/>
  <c r="J14" i="65"/>
  <c r="I14" i="65"/>
  <c r="H14" i="65"/>
  <c r="G14" i="65"/>
  <c r="F14" i="65"/>
  <c r="E14" i="65"/>
  <c r="D14" i="65"/>
  <c r="C14" i="65"/>
  <c r="B14" i="65"/>
  <c r="N6" i="65"/>
  <c r="M6" i="65"/>
  <c r="L6" i="65"/>
  <c r="K6" i="65"/>
  <c r="J6" i="65"/>
  <c r="I6" i="65"/>
  <c r="H6" i="65"/>
  <c r="G6" i="65"/>
  <c r="F6" i="65"/>
  <c r="E6" i="65"/>
  <c r="D6" i="65"/>
  <c r="C6" i="65"/>
  <c r="B6" i="65"/>
  <c r="Z18" i="20"/>
  <c r="AP235" i="20"/>
  <c r="AP236" i="20"/>
  <c r="AP239" i="20"/>
  <c r="AP240" i="20"/>
  <c r="AK235" i="20"/>
  <c r="AK236" i="20"/>
  <c r="AL247" i="20" s="1"/>
  <c r="AK239" i="20"/>
  <c r="AK240" i="20"/>
  <c r="AU235" i="20"/>
  <c r="AU236" i="20"/>
  <c r="AU239" i="20"/>
  <c r="AF235" i="20"/>
  <c r="AF236" i="20"/>
  <c r="AF239" i="20"/>
  <c r="AU225" i="20"/>
  <c r="AU226" i="20"/>
  <c r="AU227" i="20"/>
  <c r="AU228" i="20"/>
  <c r="AU229" i="20"/>
  <c r="AU230" i="20"/>
  <c r="AU231" i="20"/>
  <c r="AU232" i="20"/>
  <c r="AV243" i="20" s="1"/>
  <c r="AU233" i="20"/>
  <c r="AU234" i="20"/>
  <c r="AP225" i="20"/>
  <c r="AP226" i="20"/>
  <c r="AP227" i="20"/>
  <c r="AP228" i="20"/>
  <c r="AP229" i="20"/>
  <c r="AP230" i="20"/>
  <c r="AQ241" i="20" s="1"/>
  <c r="AP231" i="20"/>
  <c r="AP232" i="20"/>
  <c r="AP233" i="20"/>
  <c r="AP234" i="20"/>
  <c r="AK225" i="20"/>
  <c r="AK226" i="20"/>
  <c r="AK227" i="20"/>
  <c r="AK228" i="20"/>
  <c r="AL239" i="20" s="1"/>
  <c r="AK229" i="20"/>
  <c r="AK230" i="20"/>
  <c r="AK231" i="20"/>
  <c r="AK232" i="20"/>
  <c r="AK233" i="20"/>
  <c r="AL244" i="20" s="1"/>
  <c r="AK234" i="20"/>
  <c r="AF225" i="20"/>
  <c r="AF226" i="20"/>
  <c r="AF227" i="20"/>
  <c r="AF228" i="20"/>
  <c r="AF229" i="20"/>
  <c r="AF230" i="20"/>
  <c r="AF231" i="20"/>
  <c r="AF232" i="20"/>
  <c r="AF233" i="20"/>
  <c r="AF234" i="20"/>
  <c r="AG245" i="20" s="1"/>
  <c r="AU215" i="20"/>
  <c r="AU216" i="20"/>
  <c r="AU217" i="20"/>
  <c r="AU218" i="20"/>
  <c r="AU219" i="20"/>
  <c r="AU220" i="20"/>
  <c r="AU221" i="20"/>
  <c r="AU222" i="20"/>
  <c r="AU223" i="20"/>
  <c r="AU224" i="20"/>
  <c r="AP215" i="20"/>
  <c r="AP216" i="20"/>
  <c r="AP217" i="20"/>
  <c r="AP218" i="20"/>
  <c r="AP219" i="20"/>
  <c r="AP220" i="20"/>
  <c r="AP221" i="20"/>
  <c r="AP222" i="20"/>
  <c r="AP223" i="20"/>
  <c r="AP224" i="20"/>
  <c r="AK215" i="20"/>
  <c r="AK216" i="20"/>
  <c r="AK217" i="20"/>
  <c r="AK218" i="20"/>
  <c r="AK219" i="20"/>
  <c r="AK220" i="20"/>
  <c r="AK221" i="20"/>
  <c r="AK222" i="20"/>
  <c r="AK223" i="20"/>
  <c r="AK224" i="20"/>
  <c r="AF215" i="20"/>
  <c r="AF216" i="20"/>
  <c r="AF217" i="20"/>
  <c r="AF218" i="20"/>
  <c r="AF219" i="20"/>
  <c r="AF220" i="20"/>
  <c r="AF221" i="20"/>
  <c r="AF222" i="20"/>
  <c r="AF223" i="20"/>
  <c r="AF224" i="20"/>
  <c r="AG235" i="20" s="1"/>
  <c r="AU205" i="20"/>
  <c r="AU206" i="20"/>
  <c r="AU207" i="20"/>
  <c r="AU208" i="20"/>
  <c r="AU209" i="20"/>
  <c r="AU210" i="20"/>
  <c r="AU211" i="20"/>
  <c r="AU212" i="20"/>
  <c r="AU213" i="20"/>
  <c r="AU214" i="20"/>
  <c r="AP205" i="20"/>
  <c r="AP206" i="20"/>
  <c r="AP207" i="20"/>
  <c r="AP208" i="20"/>
  <c r="AP209" i="20"/>
  <c r="AP210" i="20"/>
  <c r="AP211" i="20"/>
  <c r="AP212" i="20"/>
  <c r="AP213" i="20"/>
  <c r="AP214" i="20"/>
  <c r="AK205" i="20"/>
  <c r="AK206" i="20"/>
  <c r="AK207" i="20"/>
  <c r="AK208" i="20"/>
  <c r="AK209" i="20"/>
  <c r="AK210" i="20"/>
  <c r="AK211" i="20"/>
  <c r="AK212" i="20"/>
  <c r="AK213" i="20"/>
  <c r="AK214" i="20"/>
  <c r="AF205" i="20"/>
  <c r="AF206" i="20"/>
  <c r="AF207" i="20"/>
  <c r="AF208" i="20"/>
  <c r="AF209" i="20"/>
  <c r="AF210" i="20"/>
  <c r="AF211" i="20"/>
  <c r="AF212" i="20"/>
  <c r="AF213" i="20"/>
  <c r="AF214" i="20"/>
  <c r="AU195" i="20"/>
  <c r="AU196" i="20"/>
  <c r="AU197" i="20"/>
  <c r="AU198" i="20"/>
  <c r="AU199" i="20"/>
  <c r="AU200" i="20"/>
  <c r="AU201" i="20"/>
  <c r="AU202" i="20"/>
  <c r="AU203" i="20"/>
  <c r="AU204" i="20"/>
  <c r="AP195" i="20"/>
  <c r="AP196" i="20"/>
  <c r="AP197" i="20"/>
  <c r="AP198" i="20"/>
  <c r="AP199" i="20"/>
  <c r="AP200" i="20"/>
  <c r="AP201" i="20"/>
  <c r="AP202" i="20"/>
  <c r="AP203" i="20"/>
  <c r="AP204" i="20"/>
  <c r="AK195" i="20"/>
  <c r="AK196" i="20"/>
  <c r="AK197" i="20"/>
  <c r="AK198" i="20"/>
  <c r="AK199" i="20"/>
  <c r="AK200" i="20"/>
  <c r="AK201" i="20"/>
  <c r="AK202" i="20"/>
  <c r="AK203" i="20"/>
  <c r="AK204" i="20"/>
  <c r="AF195" i="20"/>
  <c r="AF196" i="20"/>
  <c r="AF197" i="20"/>
  <c r="AF198" i="20"/>
  <c r="AF199" i="20"/>
  <c r="AF200" i="20"/>
  <c r="AF201" i="20"/>
  <c r="AF202" i="20"/>
  <c r="AF203" i="20"/>
  <c r="AF204" i="20"/>
  <c r="AU185" i="20"/>
  <c r="AU186" i="20"/>
  <c r="AU187" i="20"/>
  <c r="AU188" i="20"/>
  <c r="AU189" i="20"/>
  <c r="AU190" i="20"/>
  <c r="AU191" i="20"/>
  <c r="AU192" i="20"/>
  <c r="AU193" i="20"/>
  <c r="AU194" i="20"/>
  <c r="AP185" i="20"/>
  <c r="AP186" i="20"/>
  <c r="AP187" i="20"/>
  <c r="AP188" i="20"/>
  <c r="AP189" i="20"/>
  <c r="AP190" i="20"/>
  <c r="AP191" i="20"/>
  <c r="AP192" i="20"/>
  <c r="AP193" i="20"/>
  <c r="AP194" i="20"/>
  <c r="AK185" i="20"/>
  <c r="AK186" i="20"/>
  <c r="AK187" i="20"/>
  <c r="AK188" i="20"/>
  <c r="AK189" i="20"/>
  <c r="AK190" i="20"/>
  <c r="AK191" i="20"/>
  <c r="AK192" i="20"/>
  <c r="AK193" i="20"/>
  <c r="AK194" i="20"/>
  <c r="AF185" i="20"/>
  <c r="AF186" i="20"/>
  <c r="AF187" i="20"/>
  <c r="AF188" i="20"/>
  <c r="AF189" i="20"/>
  <c r="AF190" i="20"/>
  <c r="AF191" i="20"/>
  <c r="AF192" i="20"/>
  <c r="AF193" i="20"/>
  <c r="AF194" i="20"/>
  <c r="AU175" i="20"/>
  <c r="AU176" i="20"/>
  <c r="AU177" i="20"/>
  <c r="AU178" i="20"/>
  <c r="AU179" i="20"/>
  <c r="AU180" i="20"/>
  <c r="AU181" i="20"/>
  <c r="AU182" i="20"/>
  <c r="AU183" i="20"/>
  <c r="AU184" i="20"/>
  <c r="AP175" i="20"/>
  <c r="AP176" i="20"/>
  <c r="AP177" i="20"/>
  <c r="AP178" i="20"/>
  <c r="AP179" i="20"/>
  <c r="AP180" i="20"/>
  <c r="AP181" i="20"/>
  <c r="AP182" i="20"/>
  <c r="AP183" i="20"/>
  <c r="AP184" i="20"/>
  <c r="AK175" i="20"/>
  <c r="AK176" i="20"/>
  <c r="AK177" i="20"/>
  <c r="AK178" i="20"/>
  <c r="AK179" i="20"/>
  <c r="AK180" i="20"/>
  <c r="AK181" i="20"/>
  <c r="AK182" i="20"/>
  <c r="AK183" i="20"/>
  <c r="AK184" i="20"/>
  <c r="AF175" i="20"/>
  <c r="AF176" i="20"/>
  <c r="AF177" i="20"/>
  <c r="AF178" i="20"/>
  <c r="AF179" i="20"/>
  <c r="AF180" i="20"/>
  <c r="AF181" i="20"/>
  <c r="AF182" i="20"/>
  <c r="AF183" i="20"/>
  <c r="AF184" i="20"/>
  <c r="AU165" i="20"/>
  <c r="AU166" i="20"/>
  <c r="AU167" i="20"/>
  <c r="AU168" i="20"/>
  <c r="AU169" i="20"/>
  <c r="AU170" i="20"/>
  <c r="AU171" i="20"/>
  <c r="AU172" i="20"/>
  <c r="AU173" i="20"/>
  <c r="AU174" i="20"/>
  <c r="AP165" i="20"/>
  <c r="AP166" i="20"/>
  <c r="AP167" i="20"/>
  <c r="AP168" i="20"/>
  <c r="AP169" i="20"/>
  <c r="AP170" i="20"/>
  <c r="AP171" i="20"/>
  <c r="AP172" i="20"/>
  <c r="AP173" i="20"/>
  <c r="AP174" i="20"/>
  <c r="AK165" i="20"/>
  <c r="AK166" i="20"/>
  <c r="AK167" i="20"/>
  <c r="AK168" i="20"/>
  <c r="AK169" i="20"/>
  <c r="AK170" i="20"/>
  <c r="AK171" i="20"/>
  <c r="AK172" i="20"/>
  <c r="AK173" i="20"/>
  <c r="AK174" i="20"/>
  <c r="AF165" i="20"/>
  <c r="AF166" i="20"/>
  <c r="AF167" i="20"/>
  <c r="AF168" i="20"/>
  <c r="AF169" i="20"/>
  <c r="AF170" i="20"/>
  <c r="AF171" i="20"/>
  <c r="AF172" i="20"/>
  <c r="AF173" i="20"/>
  <c r="AF174" i="20"/>
  <c r="AU155" i="20"/>
  <c r="AU156" i="20"/>
  <c r="AU157" i="20"/>
  <c r="AU158" i="20"/>
  <c r="AU159" i="20"/>
  <c r="AU160" i="20"/>
  <c r="AU161" i="20"/>
  <c r="AU162" i="20"/>
  <c r="AU163" i="20"/>
  <c r="AU164" i="20"/>
  <c r="AP155" i="20"/>
  <c r="AP156" i="20"/>
  <c r="AP157" i="20"/>
  <c r="AP158" i="20"/>
  <c r="AP159" i="20"/>
  <c r="AP160" i="20"/>
  <c r="AP161" i="20"/>
  <c r="AP162" i="20"/>
  <c r="AP163" i="20"/>
  <c r="AP164" i="20"/>
  <c r="AK155" i="20"/>
  <c r="AK156" i="20"/>
  <c r="AK157" i="20"/>
  <c r="AK158" i="20"/>
  <c r="AK159" i="20"/>
  <c r="AK160" i="20"/>
  <c r="AK161" i="20"/>
  <c r="AK162" i="20"/>
  <c r="AK163" i="20"/>
  <c r="AK164" i="20"/>
  <c r="AF155" i="20"/>
  <c r="AF156" i="20"/>
  <c r="AF157" i="20"/>
  <c r="AF158" i="20"/>
  <c r="AF159" i="20"/>
  <c r="AF160" i="20"/>
  <c r="AF161" i="20"/>
  <c r="AF162" i="20"/>
  <c r="AF163" i="20"/>
  <c r="AF164" i="20"/>
  <c r="AU145" i="20"/>
  <c r="AU146" i="20"/>
  <c r="AU147" i="20"/>
  <c r="AU148" i="20"/>
  <c r="AU149" i="20"/>
  <c r="AU150" i="20"/>
  <c r="AU151" i="20"/>
  <c r="AU152" i="20"/>
  <c r="AU153" i="20"/>
  <c r="AU154" i="20"/>
  <c r="AP145" i="20"/>
  <c r="AP146" i="20"/>
  <c r="AP147" i="20"/>
  <c r="AP148" i="20"/>
  <c r="AP149" i="20"/>
  <c r="AP150" i="20"/>
  <c r="AP151" i="20"/>
  <c r="AP152" i="20"/>
  <c r="AP153" i="20"/>
  <c r="AP154" i="20"/>
  <c r="AK145" i="20"/>
  <c r="AK146" i="20"/>
  <c r="AK147" i="20"/>
  <c r="AK148" i="20"/>
  <c r="AK149" i="20"/>
  <c r="AK150" i="20"/>
  <c r="AK151" i="20"/>
  <c r="AK152" i="20"/>
  <c r="AK153" i="20"/>
  <c r="AK154" i="20"/>
  <c r="AF145" i="20"/>
  <c r="AF146" i="20"/>
  <c r="AF147" i="20"/>
  <c r="AF148" i="20"/>
  <c r="AF149" i="20"/>
  <c r="AF150" i="20"/>
  <c r="AF151" i="20"/>
  <c r="AF152" i="20"/>
  <c r="AF153" i="20"/>
  <c r="AF154" i="20"/>
  <c r="AU135" i="20"/>
  <c r="AU136" i="20"/>
  <c r="AU137" i="20"/>
  <c r="AU138" i="20"/>
  <c r="AU139" i="20"/>
  <c r="AU140" i="20"/>
  <c r="AU141" i="20"/>
  <c r="AU142" i="20"/>
  <c r="AU143" i="20"/>
  <c r="AU144" i="20"/>
  <c r="AP135" i="20"/>
  <c r="AP136" i="20"/>
  <c r="AP137" i="20"/>
  <c r="AP138" i="20"/>
  <c r="AP139" i="20"/>
  <c r="AP140" i="20"/>
  <c r="AP141" i="20"/>
  <c r="AP142" i="20"/>
  <c r="AP143" i="20"/>
  <c r="AP144" i="20"/>
  <c r="AK135" i="20"/>
  <c r="AK136" i="20"/>
  <c r="AK137" i="20"/>
  <c r="AK138" i="20"/>
  <c r="AK139" i="20"/>
  <c r="AK140" i="20"/>
  <c r="AK141" i="20"/>
  <c r="AK142" i="20"/>
  <c r="AK143" i="20"/>
  <c r="AK144" i="20"/>
  <c r="AF135" i="20"/>
  <c r="AF136" i="20"/>
  <c r="AF137" i="20"/>
  <c r="AF138" i="20"/>
  <c r="AF139" i="20"/>
  <c r="AF140" i="20"/>
  <c r="AF141" i="20"/>
  <c r="AF142" i="20"/>
  <c r="AF143" i="20"/>
  <c r="AF144" i="20"/>
  <c r="AU125" i="20"/>
  <c r="AU126" i="20"/>
  <c r="AU127" i="20"/>
  <c r="AU128" i="20"/>
  <c r="AU129" i="20"/>
  <c r="AU130" i="20"/>
  <c r="AU131" i="20"/>
  <c r="AU132" i="20"/>
  <c r="AU133" i="20"/>
  <c r="AU134" i="20"/>
  <c r="AP125" i="20"/>
  <c r="AP126" i="20"/>
  <c r="AP127" i="20"/>
  <c r="AP128" i="20"/>
  <c r="AP129" i="20"/>
  <c r="AP130" i="20"/>
  <c r="AP131" i="20"/>
  <c r="AP132" i="20"/>
  <c r="AP133" i="20"/>
  <c r="AP134" i="20"/>
  <c r="AK125" i="20"/>
  <c r="AK126" i="20"/>
  <c r="AK127" i="20"/>
  <c r="AK128" i="20"/>
  <c r="AK129" i="20"/>
  <c r="AK130" i="20"/>
  <c r="AK131" i="20"/>
  <c r="AK132" i="20"/>
  <c r="AK133" i="20"/>
  <c r="AK134" i="20"/>
  <c r="AF125" i="20"/>
  <c r="AF126" i="20"/>
  <c r="AF127" i="20"/>
  <c r="AF128" i="20"/>
  <c r="AF129" i="20"/>
  <c r="AF130" i="20"/>
  <c r="AF131" i="20"/>
  <c r="AF132" i="20"/>
  <c r="AF133" i="20"/>
  <c r="AF134" i="20"/>
  <c r="AU95" i="20"/>
  <c r="AU96" i="20"/>
  <c r="AU97" i="20"/>
  <c r="AU98" i="20"/>
  <c r="AU99" i="20"/>
  <c r="AU100" i="20"/>
  <c r="AU101" i="20"/>
  <c r="AU102" i="20"/>
  <c r="AP95" i="20"/>
  <c r="AP96" i="20"/>
  <c r="AP97" i="20"/>
  <c r="AP98" i="20"/>
  <c r="AP99" i="20"/>
  <c r="AP100" i="20"/>
  <c r="AP101" i="20"/>
  <c r="AP102" i="20"/>
  <c r="AK95" i="20"/>
  <c r="AK96" i="20"/>
  <c r="AK97" i="20"/>
  <c r="AK98" i="20"/>
  <c r="AK99" i="20"/>
  <c r="AK100" i="20"/>
  <c r="AK101" i="20"/>
  <c r="AK102" i="20"/>
  <c r="AF95" i="20"/>
  <c r="AF96" i="20"/>
  <c r="AF97" i="20"/>
  <c r="AF98" i="20"/>
  <c r="AF99" i="20"/>
  <c r="AF100" i="20"/>
  <c r="AF101" i="20"/>
  <c r="AF102" i="20"/>
  <c r="AU85" i="20"/>
  <c r="AU86" i="20"/>
  <c r="AU87" i="20"/>
  <c r="AU88" i="20"/>
  <c r="AU89" i="20"/>
  <c r="AU90" i="20"/>
  <c r="AU91" i="20"/>
  <c r="AU92" i="20"/>
  <c r="AU93" i="20"/>
  <c r="AU94" i="20"/>
  <c r="AP85" i="20"/>
  <c r="AP86" i="20"/>
  <c r="AP87" i="20"/>
  <c r="AP88" i="20"/>
  <c r="AP89" i="20"/>
  <c r="AP90" i="20"/>
  <c r="AP91" i="20"/>
  <c r="AP92" i="20"/>
  <c r="AP93" i="20"/>
  <c r="AP94" i="20"/>
  <c r="AK85" i="20"/>
  <c r="AK86" i="20"/>
  <c r="AK87" i="20"/>
  <c r="AK88" i="20"/>
  <c r="AK89" i="20"/>
  <c r="AK90" i="20"/>
  <c r="AK91" i="20"/>
  <c r="AK92" i="20"/>
  <c r="AK93" i="20"/>
  <c r="AK94" i="20"/>
  <c r="AF85" i="20"/>
  <c r="AF86" i="20"/>
  <c r="AF87" i="20"/>
  <c r="AF88" i="20"/>
  <c r="AF89" i="20"/>
  <c r="AF90" i="20"/>
  <c r="AF91" i="20"/>
  <c r="AF92" i="20"/>
  <c r="AF93" i="20"/>
  <c r="AF94" i="20"/>
  <c r="AU76" i="20"/>
  <c r="AU77" i="20"/>
  <c r="AU78" i="20"/>
  <c r="AU79" i="20"/>
  <c r="AU80" i="20"/>
  <c r="AU81" i="20"/>
  <c r="AU82" i="20"/>
  <c r="AU83" i="20"/>
  <c r="AU84" i="20"/>
  <c r="AP75" i="20"/>
  <c r="AP76" i="20"/>
  <c r="AP77" i="20"/>
  <c r="AP78" i="20"/>
  <c r="AP79" i="20"/>
  <c r="AP80" i="20"/>
  <c r="AP81" i="20"/>
  <c r="AP82" i="20"/>
  <c r="AP83" i="20"/>
  <c r="AP84" i="20"/>
  <c r="AK75" i="20"/>
  <c r="AK76" i="20"/>
  <c r="AK77" i="20"/>
  <c r="AK78" i="20"/>
  <c r="AK79" i="20"/>
  <c r="AK80" i="20"/>
  <c r="AK81" i="20"/>
  <c r="AK82" i="20"/>
  <c r="AK83" i="20"/>
  <c r="AK84" i="20"/>
  <c r="AF75" i="20"/>
  <c r="AF76" i="20"/>
  <c r="AF77" i="20"/>
  <c r="AF78" i="20"/>
  <c r="AF79" i="20"/>
  <c r="AF80" i="20"/>
  <c r="AF81" i="20"/>
  <c r="AF82" i="20"/>
  <c r="AF83" i="20"/>
  <c r="AF84" i="20"/>
  <c r="O30" i="4"/>
  <c r="N6" i="38"/>
  <c r="N5" i="38"/>
  <c r="N7" i="38"/>
  <c r="N8" i="38"/>
  <c r="N9" i="38"/>
  <c r="N10" i="38"/>
  <c r="N11" i="38"/>
  <c r="N12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117" i="39"/>
  <c r="N118" i="39"/>
  <c r="N119" i="39"/>
  <c r="N120" i="39"/>
  <c r="N121" i="39"/>
  <c r="N122" i="39"/>
  <c r="N123" i="39"/>
  <c r="N124" i="39"/>
  <c r="N125" i="39"/>
  <c r="N126" i="39"/>
  <c r="N127" i="39"/>
  <c r="N128" i="39"/>
  <c r="N129" i="39"/>
  <c r="N130" i="39"/>
  <c r="N131" i="39"/>
  <c r="N132" i="39"/>
  <c r="N133" i="39"/>
  <c r="N134" i="39"/>
  <c r="N135" i="39"/>
  <c r="N136" i="39"/>
  <c r="N137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N102" i="39"/>
  <c r="N103" i="39"/>
  <c r="N104" i="39"/>
  <c r="N105" i="39"/>
  <c r="N106" i="39"/>
  <c r="N107" i="39"/>
  <c r="N108" i="39"/>
  <c r="N109" i="39"/>
  <c r="N110" i="39"/>
  <c r="N111" i="39"/>
  <c r="N112" i="39"/>
  <c r="N113" i="39"/>
  <c r="N114" i="39"/>
  <c r="N115" i="39"/>
  <c r="N116" i="39"/>
  <c r="N225" i="4"/>
  <c r="N226" i="4"/>
  <c r="N227" i="4"/>
  <c r="N228" i="4"/>
  <c r="N229" i="4"/>
  <c r="N230" i="4"/>
  <c r="N231" i="4"/>
  <c r="N232" i="4"/>
  <c r="N233" i="4"/>
  <c r="N234" i="4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C54" i="2"/>
  <c r="D54" i="2"/>
  <c r="E54" i="2"/>
  <c r="F54" i="2"/>
  <c r="G54" i="2"/>
  <c r="H54" i="2"/>
  <c r="I54" i="2"/>
  <c r="J54" i="2"/>
  <c r="K54" i="2"/>
  <c r="L54" i="2"/>
  <c r="M54" i="2"/>
  <c r="B54" i="2"/>
  <c r="C46" i="2"/>
  <c r="D46" i="2"/>
  <c r="E46" i="2"/>
  <c r="F46" i="2"/>
  <c r="G46" i="2"/>
  <c r="H46" i="2"/>
  <c r="I46" i="2"/>
  <c r="J46" i="2"/>
  <c r="K46" i="2"/>
  <c r="L46" i="2"/>
  <c r="M46" i="2"/>
  <c r="B46" i="2"/>
  <c r="C38" i="2"/>
  <c r="D38" i="2"/>
  <c r="E38" i="2"/>
  <c r="F38" i="2"/>
  <c r="G38" i="2"/>
  <c r="H38" i="2"/>
  <c r="I38" i="2"/>
  <c r="J38" i="2"/>
  <c r="K38" i="2"/>
  <c r="L38" i="2"/>
  <c r="M38" i="2"/>
  <c r="B38" i="2"/>
  <c r="C14" i="2"/>
  <c r="D14" i="2"/>
  <c r="E14" i="2"/>
  <c r="F14" i="2"/>
  <c r="G14" i="2"/>
  <c r="H14" i="2"/>
  <c r="I14" i="2"/>
  <c r="J14" i="2"/>
  <c r="K14" i="2"/>
  <c r="L14" i="2"/>
  <c r="M14" i="2"/>
  <c r="B14" i="2"/>
  <c r="C6" i="2"/>
  <c r="D6" i="2"/>
  <c r="E6" i="2"/>
  <c r="F6" i="2"/>
  <c r="G6" i="2"/>
  <c r="H6" i="2"/>
  <c r="I6" i="2"/>
  <c r="J6" i="2"/>
  <c r="K6" i="2"/>
  <c r="L6" i="2"/>
  <c r="M6" i="2"/>
  <c r="B6" i="2"/>
  <c r="M85" i="2"/>
  <c r="L85" i="2"/>
  <c r="K85" i="2"/>
  <c r="J85" i="2"/>
  <c r="I85" i="2"/>
  <c r="H85" i="2"/>
  <c r="G85" i="2"/>
  <c r="F85" i="2"/>
  <c r="E85" i="2"/>
  <c r="D85" i="2"/>
  <c r="C85" i="2"/>
  <c r="B85" i="2"/>
  <c r="M77" i="2"/>
  <c r="K77" i="2"/>
  <c r="J77" i="2"/>
  <c r="L77" i="2"/>
  <c r="I77" i="2"/>
  <c r="H77" i="2"/>
  <c r="G77" i="2"/>
  <c r="F77" i="2"/>
  <c r="E77" i="2"/>
  <c r="D77" i="2"/>
  <c r="B77" i="2"/>
  <c r="C77" i="2"/>
  <c r="M53" i="2"/>
  <c r="L53" i="2"/>
  <c r="K53" i="2"/>
  <c r="J53" i="2"/>
  <c r="I53" i="2"/>
  <c r="G53" i="2"/>
  <c r="H53" i="2"/>
  <c r="F53" i="2"/>
  <c r="E53" i="2"/>
  <c r="D53" i="2"/>
  <c r="C53" i="2"/>
  <c r="B53" i="2"/>
  <c r="M45" i="2"/>
  <c r="K45" i="2"/>
  <c r="L45" i="2"/>
  <c r="J45" i="2"/>
  <c r="H45" i="2"/>
  <c r="I45" i="2"/>
  <c r="G45" i="2"/>
  <c r="E45" i="2"/>
  <c r="F45" i="2"/>
  <c r="D45" i="2"/>
  <c r="B45" i="2"/>
  <c r="C45" i="2"/>
  <c r="P287" i="20"/>
  <c r="P286" i="20"/>
  <c r="P285" i="20"/>
  <c r="P282" i="20"/>
  <c r="P281" i="20"/>
  <c r="P280" i="20"/>
  <c r="P277" i="20"/>
  <c r="P276" i="20"/>
  <c r="P275" i="20"/>
  <c r="P272" i="20"/>
  <c r="P271" i="20"/>
  <c r="P270" i="20"/>
  <c r="P267" i="20"/>
  <c r="P266" i="20"/>
  <c r="P260" i="20"/>
  <c r="P265" i="20"/>
  <c r="P262" i="20"/>
  <c r="P261" i="20"/>
  <c r="N287" i="20"/>
  <c r="M287" i="20"/>
  <c r="L287" i="20"/>
  <c r="K287" i="20"/>
  <c r="J287" i="20"/>
  <c r="I287" i="20"/>
  <c r="H287" i="20"/>
  <c r="G287" i="20"/>
  <c r="F287" i="20"/>
  <c r="E287" i="20"/>
  <c r="D287" i="20"/>
  <c r="C287" i="20"/>
  <c r="N286" i="20"/>
  <c r="M286" i="20"/>
  <c r="L286" i="20"/>
  <c r="K286" i="20"/>
  <c r="J286" i="20"/>
  <c r="I286" i="20"/>
  <c r="H286" i="20"/>
  <c r="G286" i="20"/>
  <c r="F286" i="20"/>
  <c r="E286" i="20"/>
  <c r="D286" i="20"/>
  <c r="C286" i="20"/>
  <c r="N285" i="20"/>
  <c r="M285" i="20"/>
  <c r="L285" i="20"/>
  <c r="K285" i="20"/>
  <c r="J285" i="20"/>
  <c r="I285" i="20"/>
  <c r="H285" i="20"/>
  <c r="G285" i="20"/>
  <c r="F285" i="20"/>
  <c r="E285" i="20"/>
  <c r="D285" i="20"/>
  <c r="C285" i="20"/>
  <c r="N280" i="20"/>
  <c r="M280" i="20"/>
  <c r="L280" i="20"/>
  <c r="K280" i="20"/>
  <c r="J280" i="20"/>
  <c r="I280" i="20"/>
  <c r="H280" i="20"/>
  <c r="G280" i="20"/>
  <c r="F280" i="20"/>
  <c r="E280" i="20"/>
  <c r="D280" i="20"/>
  <c r="C280" i="20"/>
  <c r="N282" i="20"/>
  <c r="M282" i="20"/>
  <c r="L282" i="20"/>
  <c r="K282" i="20"/>
  <c r="J282" i="20"/>
  <c r="I282" i="20"/>
  <c r="H282" i="20"/>
  <c r="G282" i="20"/>
  <c r="F282" i="20"/>
  <c r="E282" i="20"/>
  <c r="D282" i="20"/>
  <c r="C282" i="20"/>
  <c r="N281" i="20"/>
  <c r="M281" i="20"/>
  <c r="L281" i="20"/>
  <c r="K281" i="20"/>
  <c r="J281" i="20"/>
  <c r="I281" i="20"/>
  <c r="H281" i="20"/>
  <c r="G281" i="20"/>
  <c r="F281" i="20"/>
  <c r="E281" i="20"/>
  <c r="D281" i="20"/>
  <c r="C281" i="20"/>
  <c r="C275" i="20"/>
  <c r="N277" i="20"/>
  <c r="M277" i="20"/>
  <c r="L277" i="20"/>
  <c r="K277" i="20"/>
  <c r="J277" i="20"/>
  <c r="I277" i="20"/>
  <c r="H277" i="20"/>
  <c r="G277" i="20"/>
  <c r="F277" i="20"/>
  <c r="E277" i="20"/>
  <c r="D277" i="20"/>
  <c r="C277" i="20"/>
  <c r="N276" i="20"/>
  <c r="M276" i="20"/>
  <c r="L276" i="20"/>
  <c r="K276" i="20"/>
  <c r="J276" i="20"/>
  <c r="I276" i="20"/>
  <c r="H276" i="20"/>
  <c r="G276" i="20"/>
  <c r="F276" i="20"/>
  <c r="E276" i="20"/>
  <c r="D276" i="20"/>
  <c r="C276" i="20"/>
  <c r="N275" i="20"/>
  <c r="M275" i="20"/>
  <c r="L275" i="20"/>
  <c r="K275" i="20"/>
  <c r="J275" i="20"/>
  <c r="I275" i="20"/>
  <c r="H275" i="20"/>
  <c r="G275" i="20"/>
  <c r="F275" i="20"/>
  <c r="E275" i="20"/>
  <c r="D275" i="20"/>
  <c r="N272" i="20"/>
  <c r="M272" i="20"/>
  <c r="L272" i="20"/>
  <c r="K272" i="20"/>
  <c r="J272" i="20"/>
  <c r="I272" i="20"/>
  <c r="H272" i="20"/>
  <c r="G272" i="20"/>
  <c r="F272" i="20"/>
  <c r="E272" i="20"/>
  <c r="D272" i="20"/>
  <c r="C272" i="20"/>
  <c r="N271" i="20"/>
  <c r="M271" i="20"/>
  <c r="L271" i="20"/>
  <c r="K271" i="20"/>
  <c r="J271" i="20"/>
  <c r="I271" i="20"/>
  <c r="H271" i="20"/>
  <c r="G271" i="20"/>
  <c r="F271" i="20"/>
  <c r="E271" i="20"/>
  <c r="D271" i="20"/>
  <c r="C271" i="20"/>
  <c r="N270" i="20"/>
  <c r="M270" i="20"/>
  <c r="L270" i="20"/>
  <c r="K270" i="20"/>
  <c r="J270" i="20"/>
  <c r="I270" i="20"/>
  <c r="H270" i="20"/>
  <c r="G270" i="20"/>
  <c r="F270" i="20"/>
  <c r="E270" i="20"/>
  <c r="D270" i="20"/>
  <c r="C270" i="20"/>
  <c r="N267" i="20"/>
  <c r="M267" i="20"/>
  <c r="L267" i="20"/>
  <c r="K267" i="20"/>
  <c r="J267" i="20"/>
  <c r="I267" i="20"/>
  <c r="H267" i="20"/>
  <c r="G267" i="20"/>
  <c r="F267" i="20"/>
  <c r="E267" i="20"/>
  <c r="D267" i="20"/>
  <c r="C267" i="20"/>
  <c r="N266" i="20"/>
  <c r="M266" i="20"/>
  <c r="L266" i="20"/>
  <c r="K266" i="20"/>
  <c r="J266" i="20"/>
  <c r="I266" i="20"/>
  <c r="H266" i="20"/>
  <c r="G266" i="20"/>
  <c r="F266" i="20"/>
  <c r="E266" i="20"/>
  <c r="D266" i="20"/>
  <c r="C266" i="20"/>
  <c r="N265" i="20"/>
  <c r="M265" i="20"/>
  <c r="L265" i="20"/>
  <c r="K265" i="20"/>
  <c r="J265" i="20"/>
  <c r="I265" i="20"/>
  <c r="H265" i="20"/>
  <c r="G265" i="20"/>
  <c r="F265" i="20"/>
  <c r="E265" i="20"/>
  <c r="D265" i="20"/>
  <c r="C265" i="20"/>
  <c r="C260" i="20"/>
  <c r="N262" i="20"/>
  <c r="M262" i="20"/>
  <c r="L262" i="20"/>
  <c r="K262" i="20"/>
  <c r="J262" i="20"/>
  <c r="I262" i="20"/>
  <c r="H262" i="20"/>
  <c r="G262" i="20"/>
  <c r="F262" i="20"/>
  <c r="E262" i="20"/>
  <c r="D262" i="20"/>
  <c r="C262" i="20"/>
  <c r="N261" i="20"/>
  <c r="M261" i="20"/>
  <c r="L261" i="20"/>
  <c r="K261" i="20"/>
  <c r="J261" i="20"/>
  <c r="I261" i="20"/>
  <c r="H261" i="20"/>
  <c r="G261" i="20"/>
  <c r="F261" i="20"/>
  <c r="E261" i="20"/>
  <c r="D261" i="20"/>
  <c r="C261" i="20"/>
  <c r="N260" i="20"/>
  <c r="M260" i="20"/>
  <c r="L260" i="20"/>
  <c r="K260" i="20"/>
  <c r="J260" i="20"/>
  <c r="I260" i="20"/>
  <c r="H260" i="20"/>
  <c r="G260" i="20"/>
  <c r="F260" i="20"/>
  <c r="E260" i="20"/>
  <c r="D260" i="20"/>
  <c r="C290" i="20"/>
  <c r="N291" i="20"/>
  <c r="M291" i="20"/>
  <c r="L291" i="20"/>
  <c r="K291" i="20"/>
  <c r="J291" i="20"/>
  <c r="I291" i="20"/>
  <c r="H291" i="20"/>
  <c r="G291" i="20"/>
  <c r="F291" i="20"/>
  <c r="E291" i="20"/>
  <c r="D291" i="20"/>
  <c r="C291" i="20"/>
  <c r="N292" i="20"/>
  <c r="M292" i="20"/>
  <c r="L292" i="20"/>
  <c r="K292" i="20"/>
  <c r="J292" i="20"/>
  <c r="I292" i="20"/>
  <c r="H292" i="20"/>
  <c r="G292" i="20"/>
  <c r="F292" i="20"/>
  <c r="E292" i="20"/>
  <c r="D292" i="20"/>
  <c r="C292" i="20"/>
  <c r="N290" i="20"/>
  <c r="M290" i="20"/>
  <c r="L290" i="20"/>
  <c r="K290" i="20"/>
  <c r="J290" i="20"/>
  <c r="I290" i="20"/>
  <c r="H290" i="20"/>
  <c r="G290" i="20"/>
  <c r="F290" i="20"/>
  <c r="E290" i="20"/>
  <c r="D290" i="20"/>
  <c r="N221" i="4"/>
  <c r="N222" i="4"/>
  <c r="N223" i="4"/>
  <c r="N224" i="4"/>
  <c r="N220" i="4"/>
  <c r="N219" i="4"/>
  <c r="N218" i="4"/>
  <c r="N217" i="4"/>
  <c r="N216" i="4"/>
  <c r="N214" i="4"/>
  <c r="N215" i="4"/>
  <c r="N213" i="4"/>
  <c r="N212" i="4"/>
  <c r="N211" i="4"/>
  <c r="O5" i="4"/>
  <c r="O6" i="4"/>
  <c r="O7" i="4"/>
  <c r="O8" i="4"/>
  <c r="O9" i="4"/>
  <c r="O10" i="4"/>
  <c r="O11" i="4"/>
  <c r="O13" i="4"/>
  <c r="O14" i="4"/>
  <c r="O15" i="4"/>
  <c r="O12" i="4"/>
  <c r="N210" i="4"/>
  <c r="N209" i="4"/>
  <c r="N208" i="4"/>
  <c r="N207" i="4"/>
  <c r="N206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4" i="4"/>
  <c r="O33" i="4"/>
  <c r="O32" i="4"/>
  <c r="O31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N235" i="4"/>
  <c r="N236" i="4"/>
  <c r="N239" i="4"/>
  <c r="O201" i="4"/>
  <c r="O195" i="4"/>
  <c r="O198" i="4"/>
  <c r="O220" i="4"/>
  <c r="O215" i="4"/>
  <c r="O209" i="4"/>
  <c r="M241" i="79"/>
  <c r="M38" i="79"/>
  <c r="M43" i="79"/>
  <c r="M51" i="79"/>
  <c r="M59" i="79"/>
  <c r="M67" i="79"/>
  <c r="M75" i="79"/>
  <c r="M83" i="79"/>
  <c r="M91" i="79"/>
  <c r="M99" i="79"/>
  <c r="M107" i="79"/>
  <c r="M115" i="79"/>
  <c r="M123" i="79"/>
  <c r="M131" i="79"/>
  <c r="M139" i="79"/>
  <c r="M147" i="79"/>
  <c r="M155" i="79"/>
  <c r="M163" i="79"/>
  <c r="M171" i="79"/>
  <c r="M179" i="79"/>
  <c r="M187" i="79"/>
  <c r="M195" i="79"/>
  <c r="M203" i="79"/>
  <c r="M211" i="79"/>
  <c r="M219" i="79"/>
  <c r="M227" i="79"/>
  <c r="M235" i="79"/>
  <c r="M7" i="79"/>
  <c r="M15" i="79"/>
  <c r="M23" i="79"/>
  <c r="M31" i="79"/>
  <c r="M45" i="79"/>
  <c r="M61" i="79"/>
  <c r="M77" i="79"/>
  <c r="M93" i="79"/>
  <c r="M109" i="79"/>
  <c r="M125" i="79"/>
  <c r="M141" i="79"/>
  <c r="M157" i="79"/>
  <c r="M173" i="79"/>
  <c r="M189" i="79"/>
  <c r="M205" i="79"/>
  <c r="M221" i="79"/>
  <c r="M237" i="79"/>
  <c r="M40" i="79"/>
  <c r="M48" i="79"/>
  <c r="M56" i="79"/>
  <c r="M64" i="79"/>
  <c r="M72" i="79"/>
  <c r="M80" i="79"/>
  <c r="M88" i="79"/>
  <c r="M96" i="79"/>
  <c r="M104" i="79"/>
  <c r="M112" i="79"/>
  <c r="M120" i="79"/>
  <c r="M128" i="79"/>
  <c r="M136" i="79"/>
  <c r="M144" i="79"/>
  <c r="M152" i="79"/>
  <c r="M160" i="79"/>
  <c r="M168" i="79"/>
  <c r="M176" i="79"/>
  <c r="M184" i="79"/>
  <c r="M192" i="79"/>
  <c r="M200" i="79"/>
  <c r="M208" i="79"/>
  <c r="M216" i="79"/>
  <c r="M224" i="79"/>
  <c r="M232" i="79"/>
  <c r="M240" i="79"/>
  <c r="M12" i="79"/>
  <c r="M20" i="79"/>
  <c r="M28" i="79"/>
  <c r="M4" i="79"/>
  <c r="M49" i="79"/>
  <c r="M65" i="79"/>
  <c r="M81" i="79"/>
  <c r="M97" i="79"/>
  <c r="M113" i="79"/>
  <c r="M129" i="79"/>
  <c r="M47" i="79"/>
  <c r="M79" i="79"/>
  <c r="M111" i="79"/>
  <c r="M143" i="79"/>
  <c r="M175" i="79"/>
  <c r="M207" i="79"/>
  <c r="M239" i="79"/>
  <c r="M37" i="79"/>
  <c r="M101" i="79"/>
  <c r="M165" i="79"/>
  <c r="M229" i="79"/>
  <c r="M60" i="79"/>
  <c r="M92" i="79"/>
  <c r="M124" i="79"/>
  <c r="M156" i="79"/>
  <c r="M188" i="79"/>
  <c r="M220" i="79"/>
  <c r="M16" i="79"/>
  <c r="M57" i="79"/>
  <c r="M121" i="79"/>
  <c r="M39" i="79"/>
  <c r="M71" i="79"/>
  <c r="M103" i="79"/>
  <c r="M135" i="79"/>
  <c r="M167" i="79"/>
  <c r="M199" i="79"/>
  <c r="M231" i="79"/>
  <c r="M27" i="79"/>
  <c r="M85" i="79"/>
  <c r="M153" i="79"/>
  <c r="M213" i="79"/>
  <c r="M52" i="79"/>
  <c r="M84" i="79"/>
  <c r="M116" i="79"/>
  <c r="M148" i="79"/>
  <c r="M180" i="79"/>
  <c r="M212" i="79"/>
  <c r="M8" i="79"/>
  <c r="M41" i="79"/>
  <c r="M105" i="79"/>
  <c r="M145" i="79"/>
  <c r="M161" i="79"/>
  <c r="M177" i="79"/>
  <c r="M193" i="79"/>
  <c r="M209" i="79"/>
  <c r="M225" i="79"/>
  <c r="M36" i="79"/>
  <c r="M62" i="79"/>
  <c r="M94" i="79"/>
  <c r="M126" i="79"/>
  <c r="M158" i="79"/>
  <c r="M190" i="79"/>
  <c r="M222" i="79"/>
  <c r="M14" i="79"/>
  <c r="M30" i="79"/>
  <c r="M82" i="79"/>
  <c r="M114" i="79"/>
  <c r="M146" i="79"/>
  <c r="M178" i="79"/>
  <c r="M210" i="79"/>
  <c r="M6" i="79"/>
  <c r="M33" i="79"/>
  <c r="M70" i="79"/>
  <c r="M102" i="79"/>
  <c r="M134" i="79"/>
  <c r="M166" i="79"/>
  <c r="M198" i="79"/>
  <c r="M230" i="79"/>
  <c r="M18" i="79"/>
  <c r="M5" i="79"/>
  <c r="M58" i="79"/>
  <c r="M90" i="79"/>
  <c r="M122" i="79"/>
  <c r="M154" i="79"/>
  <c r="M186" i="79"/>
  <c r="M218" i="79"/>
  <c r="M13" i="79"/>
  <c r="M29" i="79"/>
  <c r="M25" i="79"/>
  <c r="I38" i="79"/>
  <c r="I42" i="79"/>
  <c r="I46" i="79"/>
  <c r="I50" i="79"/>
  <c r="I54" i="79"/>
  <c r="I58" i="79"/>
  <c r="I62" i="79"/>
  <c r="I66" i="79"/>
  <c r="I70" i="79"/>
  <c r="I74" i="79"/>
  <c r="I78" i="79"/>
  <c r="I82" i="79"/>
  <c r="I86" i="79"/>
  <c r="I90" i="79"/>
  <c r="I94" i="79"/>
  <c r="I98" i="79"/>
  <c r="I102" i="79"/>
  <c r="I106" i="79"/>
  <c r="I110" i="79"/>
  <c r="I114" i="79"/>
  <c r="I118" i="79"/>
  <c r="I122" i="79"/>
  <c r="I126" i="79"/>
  <c r="I130" i="79"/>
  <c r="I134" i="79"/>
  <c r="I138" i="79"/>
  <c r="I142" i="79"/>
  <c r="I146" i="79"/>
  <c r="I150" i="79"/>
  <c r="I154" i="79"/>
  <c r="I158" i="79"/>
  <c r="I162" i="79"/>
  <c r="I166" i="79"/>
  <c r="I170" i="79"/>
  <c r="I174" i="79"/>
  <c r="I178" i="79"/>
  <c r="I182" i="79"/>
  <c r="I186" i="79"/>
  <c r="I190" i="79"/>
  <c r="I194" i="79"/>
  <c r="I198" i="79"/>
  <c r="I202" i="79"/>
  <c r="I206" i="79"/>
  <c r="I210" i="79"/>
  <c r="I214" i="79"/>
  <c r="I218" i="79"/>
  <c r="I222" i="79"/>
  <c r="I226" i="79"/>
  <c r="I230" i="79"/>
  <c r="I234" i="79"/>
  <c r="I238" i="79"/>
  <c r="I39" i="79"/>
  <c r="I44" i="79"/>
  <c r="I49" i="79"/>
  <c r="I55" i="79"/>
  <c r="I60" i="79"/>
  <c r="I65" i="79"/>
  <c r="I71" i="79"/>
  <c r="I76" i="79"/>
  <c r="I81" i="79"/>
  <c r="I87" i="79"/>
  <c r="I92" i="79"/>
  <c r="I97" i="79"/>
  <c r="I103" i="79"/>
  <c r="I108" i="79"/>
  <c r="I113" i="79"/>
  <c r="I119" i="79"/>
  <c r="I124" i="79"/>
  <c r="I129" i="79"/>
  <c r="I135" i="79"/>
  <c r="I140" i="79"/>
  <c r="I145" i="79"/>
  <c r="I151" i="79"/>
  <c r="I156" i="79"/>
  <c r="I161" i="79"/>
  <c r="I167" i="79"/>
  <c r="I172" i="79"/>
  <c r="I177" i="79"/>
  <c r="I183" i="79"/>
  <c r="I188" i="79"/>
  <c r="I193" i="79"/>
  <c r="I199" i="79"/>
  <c r="I204" i="79"/>
  <c r="I209" i="79"/>
  <c r="I215" i="79"/>
  <c r="I220" i="79"/>
  <c r="I225" i="79"/>
  <c r="I231" i="79"/>
  <c r="I236" i="79"/>
  <c r="I241" i="79"/>
  <c r="I8" i="79"/>
  <c r="I12" i="79"/>
  <c r="I16" i="79"/>
  <c r="I20" i="79"/>
  <c r="I24" i="79"/>
  <c r="I28" i="79"/>
  <c r="I32" i="79"/>
  <c r="I40" i="79"/>
  <c r="I45" i="79"/>
  <c r="I51" i="79"/>
  <c r="I56" i="79"/>
  <c r="I61" i="79"/>
  <c r="I67" i="79"/>
  <c r="I72" i="79"/>
  <c r="I77" i="79"/>
  <c r="I83" i="79"/>
  <c r="I88" i="79"/>
  <c r="I93" i="79"/>
  <c r="I99" i="79"/>
  <c r="I104" i="79"/>
  <c r="I109" i="79"/>
  <c r="I115" i="79"/>
  <c r="I120" i="79"/>
  <c r="I125" i="79"/>
  <c r="I131" i="79"/>
  <c r="I136" i="79"/>
  <c r="I141" i="79"/>
  <c r="I147" i="79"/>
  <c r="I152" i="79"/>
  <c r="I157" i="79"/>
  <c r="I163" i="79"/>
  <c r="I168" i="79"/>
  <c r="I173" i="79"/>
  <c r="I179" i="79"/>
  <c r="I184" i="79"/>
  <c r="I189" i="79"/>
  <c r="I195" i="79"/>
  <c r="I200" i="79"/>
  <c r="I205" i="79"/>
  <c r="I211" i="79"/>
  <c r="I216" i="79"/>
  <c r="I221" i="79"/>
  <c r="I227" i="79"/>
  <c r="I232" i="79"/>
  <c r="I237" i="79"/>
  <c r="I36" i="79"/>
  <c r="I9" i="79"/>
  <c r="I13" i="79"/>
  <c r="I17" i="79"/>
  <c r="I21" i="79"/>
  <c r="I25" i="79"/>
  <c r="I29" i="79"/>
  <c r="I33" i="79"/>
  <c r="I37" i="79"/>
  <c r="I48" i="79"/>
  <c r="I59" i="79"/>
  <c r="I69" i="79"/>
  <c r="I80" i="79"/>
  <c r="I91" i="79"/>
  <c r="I101" i="79"/>
  <c r="I112" i="79"/>
  <c r="I123" i="79"/>
  <c r="I133" i="79"/>
  <c r="I144" i="79"/>
  <c r="I155" i="79"/>
  <c r="I165" i="79"/>
  <c r="I176" i="79"/>
  <c r="I187" i="79"/>
  <c r="I197" i="79"/>
  <c r="I208" i="79"/>
  <c r="I219" i="79"/>
  <c r="I229" i="79"/>
  <c r="I240" i="79"/>
  <c r="I11" i="79"/>
  <c r="I19" i="79"/>
  <c r="I27" i="79"/>
  <c r="I52" i="79"/>
  <c r="I64" i="79"/>
  <c r="I79" i="79"/>
  <c r="I95" i="79"/>
  <c r="I107" i="79"/>
  <c r="I121" i="79"/>
  <c r="I137" i="79"/>
  <c r="I149" i="79"/>
  <c r="I164" i="79"/>
  <c r="I180" i="79"/>
  <c r="I192" i="79"/>
  <c r="I207" i="79"/>
  <c r="I223" i="79"/>
  <c r="I235" i="79"/>
  <c r="I10" i="79"/>
  <c r="I22" i="79"/>
  <c r="I31" i="79"/>
  <c r="I43" i="79"/>
  <c r="I63" i="79"/>
  <c r="I84" i="79"/>
  <c r="I100" i="79"/>
  <c r="I117" i="79"/>
  <c r="I139" i="79"/>
  <c r="I159" i="79"/>
  <c r="I175" i="79"/>
  <c r="I196" i="79"/>
  <c r="I213" i="79"/>
  <c r="I233" i="79"/>
  <c r="I14" i="79"/>
  <c r="I26" i="79"/>
  <c r="I47" i="79"/>
  <c r="I68" i="79"/>
  <c r="I85" i="79"/>
  <c r="I105" i="79"/>
  <c r="I127" i="79"/>
  <c r="I143" i="79"/>
  <c r="I160" i="79"/>
  <c r="I181" i="79"/>
  <c r="I201" i="79"/>
  <c r="I217" i="79"/>
  <c r="I239" i="79"/>
  <c r="I15" i="79"/>
  <c r="I30" i="79"/>
  <c r="I73" i="79"/>
  <c r="I111" i="79"/>
  <c r="I148" i="79"/>
  <c r="I185" i="79"/>
  <c r="I224" i="79"/>
  <c r="I18" i="79"/>
  <c r="I57" i="79"/>
  <c r="I116" i="79"/>
  <c r="I169" i="79"/>
  <c r="I212" i="79"/>
  <c r="I23" i="79"/>
  <c r="I75" i="79"/>
  <c r="I128" i="79"/>
  <c r="I171" i="79"/>
  <c r="I228" i="79"/>
  <c r="I5" i="79"/>
  <c r="I89" i="79"/>
  <c r="I191" i="79"/>
  <c r="I4" i="79"/>
  <c r="I96" i="79"/>
  <c r="I203" i="79"/>
  <c r="E37" i="79"/>
  <c r="E40" i="79"/>
  <c r="E47" i="79"/>
  <c r="E50" i="79"/>
  <c r="E53" i="79"/>
  <c r="E56" i="79"/>
  <c r="E63" i="79"/>
  <c r="E66" i="79"/>
  <c r="E69" i="79"/>
  <c r="E72" i="79"/>
  <c r="E79" i="79"/>
  <c r="E82" i="79"/>
  <c r="E85" i="79"/>
  <c r="E88" i="79"/>
  <c r="E95" i="79"/>
  <c r="E98" i="79"/>
  <c r="E101" i="79"/>
  <c r="E104" i="79"/>
  <c r="E111" i="79"/>
  <c r="E114" i="79"/>
  <c r="E117" i="79"/>
  <c r="E120" i="79"/>
  <c r="E127" i="79"/>
  <c r="E130" i="79"/>
  <c r="E133" i="79"/>
  <c r="E136" i="79"/>
  <c r="E143" i="79"/>
  <c r="E145" i="79"/>
  <c r="E148" i="79"/>
  <c r="E151" i="79"/>
  <c r="E153" i="79"/>
  <c r="E156" i="79"/>
  <c r="E159" i="79"/>
  <c r="E161" i="79"/>
  <c r="E164" i="79"/>
  <c r="E167" i="79"/>
  <c r="E169" i="79"/>
  <c r="E172" i="79"/>
  <c r="E175" i="79"/>
  <c r="E177" i="79"/>
  <c r="E180" i="79"/>
  <c r="E183" i="79"/>
  <c r="E185" i="79"/>
  <c r="E188" i="79"/>
  <c r="E191" i="79"/>
  <c r="E193" i="79"/>
  <c r="E196" i="79"/>
  <c r="E199" i="79"/>
  <c r="E201" i="79"/>
  <c r="E204" i="79"/>
  <c r="E207" i="79"/>
  <c r="E209" i="79"/>
  <c r="E212" i="79"/>
  <c r="E215" i="79"/>
  <c r="E217" i="79"/>
  <c r="E220" i="79"/>
  <c r="E223" i="79"/>
  <c r="E225" i="79"/>
  <c r="E228" i="79"/>
  <c r="E231" i="79"/>
  <c r="E233" i="79"/>
  <c r="E236" i="79"/>
  <c r="E239" i="79"/>
  <c r="E241" i="79"/>
  <c r="E11" i="79"/>
  <c r="E14" i="79"/>
  <c r="E17" i="79"/>
  <c r="E20" i="79"/>
  <c r="E27" i="79"/>
  <c r="E30" i="79"/>
  <c r="E33" i="79"/>
  <c r="E44" i="79"/>
  <c r="E48" i="79"/>
  <c r="E52" i="79"/>
  <c r="E57" i="79"/>
  <c r="E61" i="79"/>
  <c r="E65" i="79"/>
  <c r="E70" i="79"/>
  <c r="E74" i="79"/>
  <c r="E78" i="79"/>
  <c r="E83" i="79"/>
  <c r="E87" i="79"/>
  <c r="E91" i="79"/>
  <c r="E108" i="79"/>
  <c r="E112" i="79"/>
  <c r="E116" i="79"/>
  <c r="E121" i="79"/>
  <c r="E125" i="79"/>
  <c r="E129" i="79"/>
  <c r="E134" i="79"/>
  <c r="E138" i="79"/>
  <c r="E142" i="79"/>
  <c r="E146" i="79"/>
  <c r="E149" i="79"/>
  <c r="E160" i="79"/>
  <c r="E171" i="79"/>
  <c r="E174" i="79"/>
  <c r="E178" i="79"/>
  <c r="E181" i="79"/>
  <c r="E192" i="79"/>
  <c r="E203" i="79"/>
  <c r="E206" i="79"/>
  <c r="E210" i="79"/>
  <c r="E213" i="79"/>
  <c r="E224" i="79"/>
  <c r="E235" i="79"/>
  <c r="E238" i="79"/>
  <c r="E36" i="79"/>
  <c r="E9" i="79"/>
  <c r="E13" i="79"/>
  <c r="E18" i="79"/>
  <c r="E22" i="79"/>
  <c r="E26" i="79"/>
  <c r="E31" i="79"/>
  <c r="E42" i="79"/>
  <c r="E54" i="79"/>
  <c r="E59" i="79"/>
  <c r="E64" i="79"/>
  <c r="E71" i="79"/>
  <c r="E76" i="79"/>
  <c r="E81" i="79"/>
  <c r="E93" i="79"/>
  <c r="E99" i="79"/>
  <c r="E105" i="79"/>
  <c r="E110" i="79"/>
  <c r="E122" i="79"/>
  <c r="E132" i="79"/>
  <c r="E139" i="79"/>
  <c r="E144" i="79"/>
  <c r="E154" i="79"/>
  <c r="E158" i="79"/>
  <c r="E163" i="79"/>
  <c r="E168" i="79"/>
  <c r="E182" i="79"/>
  <c r="E187" i="79"/>
  <c r="E205" i="79"/>
  <c r="E211" i="79"/>
  <c r="E229" i="79"/>
  <c r="E234" i="79"/>
  <c r="E7" i="79"/>
  <c r="E12" i="79"/>
  <c r="E19" i="79"/>
  <c r="E24" i="79"/>
  <c r="E29" i="79"/>
  <c r="E4" i="79"/>
  <c r="E38" i="79"/>
  <c r="E43" i="79"/>
  <c r="E49" i="79"/>
  <c r="E55" i="79"/>
  <c r="E60" i="79"/>
  <c r="E67" i="79"/>
  <c r="E77" i="79"/>
  <c r="E89" i="79"/>
  <c r="E94" i="79"/>
  <c r="E100" i="79"/>
  <c r="E106" i="79"/>
  <c r="E118" i="79"/>
  <c r="E123" i="79"/>
  <c r="E128" i="79"/>
  <c r="E135" i="79"/>
  <c r="E140" i="79"/>
  <c r="E150" i="79"/>
  <c r="E155" i="79"/>
  <c r="E39" i="79"/>
  <c r="E51" i="79"/>
  <c r="E62" i="79"/>
  <c r="E73" i="79"/>
  <c r="E84" i="79"/>
  <c r="E96" i="79"/>
  <c r="E107" i="79"/>
  <c r="E119" i="79"/>
  <c r="E131" i="79"/>
  <c r="E141" i="79"/>
  <c r="E166" i="79"/>
  <c r="E173" i="79"/>
  <c r="E186" i="79"/>
  <c r="E198" i="79"/>
  <c r="E218" i="79"/>
  <c r="E230" i="79"/>
  <c r="E6" i="79"/>
  <c r="E15" i="79"/>
  <c r="E21" i="79"/>
  <c r="E28" i="79"/>
  <c r="E45" i="79"/>
  <c r="E58" i="79"/>
  <c r="E75" i="79"/>
  <c r="E90" i="79"/>
  <c r="E103" i="79"/>
  <c r="E162" i="79"/>
  <c r="E170" i="79"/>
  <c r="E179" i="79"/>
  <c r="E195" i="79"/>
  <c r="E221" i="79"/>
  <c r="E237" i="79"/>
  <c r="E10" i="79"/>
  <c r="E46" i="79"/>
  <c r="E92" i="79"/>
  <c r="E109" i="79"/>
  <c r="E124" i="79"/>
  <c r="E137" i="79"/>
  <c r="E152" i="79"/>
  <c r="E189" i="79"/>
  <c r="E197" i="79"/>
  <c r="E214" i="79"/>
  <c r="E222" i="79"/>
  <c r="E232" i="79"/>
  <c r="E240" i="79"/>
  <c r="E23" i="79"/>
  <c r="E32" i="79"/>
  <c r="E80" i="79"/>
  <c r="E113" i="79"/>
  <c r="E165" i="79"/>
  <c r="E200" i="79"/>
  <c r="E216" i="79"/>
  <c r="E5" i="79"/>
  <c r="E86" i="79"/>
  <c r="E115" i="79"/>
  <c r="E147" i="79"/>
  <c r="E184" i="79"/>
  <c r="E202" i="79"/>
  <c r="E219" i="79"/>
  <c r="E16" i="79"/>
  <c r="E227" i="79"/>
  <c r="E194" i="79"/>
  <c r="E157" i="79"/>
  <c r="E102" i="79"/>
  <c r="E41" i="79"/>
  <c r="I7" i="79"/>
  <c r="I53" i="79"/>
  <c r="E25" i="79"/>
  <c r="E226" i="79"/>
  <c r="E190" i="79"/>
  <c r="E97" i="79"/>
  <c r="I6" i="79"/>
  <c r="I41" i="79"/>
  <c r="O212" i="4"/>
  <c r="M66" i="79"/>
  <c r="M234" i="79"/>
  <c r="M170" i="79"/>
  <c r="M106" i="79"/>
  <c r="M42" i="79"/>
  <c r="M10" i="79"/>
  <c r="M182" i="79"/>
  <c r="M118" i="79"/>
  <c r="M54" i="79"/>
  <c r="M226" i="79"/>
  <c r="M162" i="79"/>
  <c r="M98" i="79"/>
  <c r="M22" i="79"/>
  <c r="M206" i="79"/>
  <c r="M142" i="79"/>
  <c r="M78" i="79"/>
  <c r="M233" i="79"/>
  <c r="M201" i="79"/>
  <c r="M169" i="79"/>
  <c r="M137" i="79"/>
  <c r="M24" i="79"/>
  <c r="M196" i="79"/>
  <c r="M132" i="79"/>
  <c r="M68" i="79"/>
  <c r="M181" i="79"/>
  <c r="M53" i="79"/>
  <c r="M215" i="79"/>
  <c r="M151" i="79"/>
  <c r="M87" i="79"/>
  <c r="E8" i="79"/>
  <c r="E176" i="79"/>
  <c r="E68" i="79"/>
  <c r="I153" i="79"/>
  <c r="H51" i="79"/>
  <c r="H67" i="79"/>
  <c r="H83" i="79"/>
  <c r="H99" i="79"/>
  <c r="H115" i="79"/>
  <c r="H131" i="79"/>
  <c r="H147" i="79"/>
  <c r="H163" i="79"/>
  <c r="H179" i="79"/>
  <c r="H195" i="79"/>
  <c r="H211" i="79"/>
  <c r="H227" i="79"/>
  <c r="H6" i="79"/>
  <c r="H22" i="79"/>
  <c r="H40" i="79"/>
  <c r="H56" i="79"/>
  <c r="H72" i="79"/>
  <c r="H88" i="79"/>
  <c r="H104" i="79"/>
  <c r="H120" i="79"/>
  <c r="H136" i="79"/>
  <c r="H45" i="79"/>
  <c r="H61" i="79"/>
  <c r="H77" i="79"/>
  <c r="H93" i="79"/>
  <c r="H109" i="79"/>
  <c r="H125" i="79"/>
  <c r="H141" i="79"/>
  <c r="H157" i="79"/>
  <c r="H39" i="79"/>
  <c r="H55" i="79"/>
  <c r="H71" i="79"/>
  <c r="H87" i="79"/>
  <c r="H103" i="79"/>
  <c r="H119" i="79"/>
  <c r="H135" i="79"/>
  <c r="H151" i="79"/>
  <c r="H167" i="79"/>
  <c r="H183" i="79"/>
  <c r="H199" i="79"/>
  <c r="H215" i="79"/>
  <c r="H231" i="79"/>
  <c r="H10" i="79"/>
  <c r="H26" i="79"/>
  <c r="H44" i="79"/>
  <c r="H60" i="79"/>
  <c r="H76" i="79"/>
  <c r="H92" i="79"/>
  <c r="H108" i="79"/>
  <c r="H124" i="79"/>
  <c r="H140" i="79"/>
  <c r="H49" i="79"/>
  <c r="H65" i="79"/>
  <c r="H81" i="79"/>
  <c r="H97" i="79"/>
  <c r="H113" i="79"/>
  <c r="H129" i="79"/>
  <c r="H145" i="79"/>
  <c r="H161" i="79"/>
  <c r="H177" i="79"/>
  <c r="H193" i="79"/>
  <c r="H209" i="79"/>
  <c r="H225" i="79"/>
  <c r="H241" i="79"/>
  <c r="H20" i="79"/>
  <c r="H38" i="79"/>
  <c r="H54" i="79"/>
  <c r="H70" i="79"/>
  <c r="H86" i="79"/>
  <c r="H102" i="79"/>
  <c r="H118" i="79"/>
  <c r="H134" i="79"/>
  <c r="H162" i="79"/>
  <c r="H194" i="79"/>
  <c r="H226" i="79"/>
  <c r="H21" i="79"/>
  <c r="H164" i="79"/>
  <c r="H196" i="79"/>
  <c r="H228" i="79"/>
  <c r="H23" i="79"/>
  <c r="H158" i="79"/>
  <c r="H190" i="79"/>
  <c r="H222" i="79"/>
  <c r="H17" i="79"/>
  <c r="H152" i="79"/>
  <c r="H184" i="79"/>
  <c r="H216" i="79"/>
  <c r="H11" i="79"/>
  <c r="D38" i="79"/>
  <c r="D45" i="79"/>
  <c r="D48" i="79"/>
  <c r="D51" i="79"/>
  <c r="D54" i="79"/>
  <c r="D61" i="79"/>
  <c r="D64" i="79"/>
  <c r="D67" i="79"/>
  <c r="D70" i="79"/>
  <c r="D77" i="79"/>
  <c r="D80" i="79"/>
  <c r="D83" i="79"/>
  <c r="D86" i="79"/>
  <c r="D93" i="79"/>
  <c r="D96" i="79"/>
  <c r="D99" i="79"/>
  <c r="D102" i="79"/>
  <c r="D109" i="79"/>
  <c r="D112" i="79"/>
  <c r="D115" i="79"/>
  <c r="D118" i="79"/>
  <c r="D125" i="79"/>
  <c r="D128" i="79"/>
  <c r="D131" i="79"/>
  <c r="D134" i="79"/>
  <c r="D141" i="79"/>
  <c r="D144" i="79"/>
  <c r="D147" i="79"/>
  <c r="D150" i="79"/>
  <c r="D157" i="79"/>
  <c r="D160" i="79"/>
  <c r="D163" i="79"/>
  <c r="D166" i="79"/>
  <c r="D173" i="79"/>
  <c r="D176" i="79"/>
  <c r="D179" i="79"/>
  <c r="D182" i="79"/>
  <c r="D189" i="79"/>
  <c r="D192" i="79"/>
  <c r="D195" i="79"/>
  <c r="D198" i="79"/>
  <c r="D205" i="79"/>
  <c r="D208" i="79"/>
  <c r="D211" i="79"/>
  <c r="D214" i="79"/>
  <c r="D221" i="79"/>
  <c r="D224" i="79"/>
  <c r="D227" i="79"/>
  <c r="D230" i="79"/>
  <c r="D237" i="79"/>
  <c r="D240" i="79"/>
  <c r="D6" i="79"/>
  <c r="D9" i="79"/>
  <c r="D16" i="79"/>
  <c r="D19" i="79"/>
  <c r="D22" i="79"/>
  <c r="D25" i="79"/>
  <c r="D32" i="79"/>
  <c r="D37" i="79"/>
  <c r="D41" i="79"/>
  <c r="D58" i="79"/>
  <c r="D62" i="79"/>
  <c r="D66" i="79"/>
  <c r="D71" i="79"/>
  <c r="D75" i="79"/>
  <c r="D79" i="79"/>
  <c r="D84" i="79"/>
  <c r="D88" i="79"/>
  <c r="D92" i="79"/>
  <c r="D97" i="79"/>
  <c r="D101" i="79"/>
  <c r="D105" i="79"/>
  <c r="D122" i="79"/>
  <c r="D126" i="79"/>
  <c r="D130" i="79"/>
  <c r="D135" i="79"/>
  <c r="D139" i="79"/>
  <c r="D143" i="79"/>
  <c r="D148" i="79"/>
  <c r="D152" i="79"/>
  <c r="D156" i="79"/>
  <c r="D161" i="79"/>
  <c r="D165" i="79"/>
  <c r="D169" i="79"/>
  <c r="D186" i="79"/>
  <c r="D190" i="79"/>
  <c r="D194" i="79"/>
  <c r="D199" i="79"/>
  <c r="D203" i="79"/>
  <c r="D207" i="79"/>
  <c r="D212" i="79"/>
  <c r="D216" i="79"/>
  <c r="D220" i="79"/>
  <c r="D225" i="79"/>
  <c r="D229" i="79"/>
  <c r="D233" i="79"/>
  <c r="D13" i="79"/>
  <c r="D17" i="79"/>
  <c r="D21" i="79"/>
  <c r="D26" i="79"/>
  <c r="D30" i="79"/>
  <c r="D5" i="79"/>
  <c r="D43" i="79"/>
  <c r="D49" i="79"/>
  <c r="D55" i="79"/>
  <c r="D60" i="79"/>
  <c r="D72" i="79"/>
  <c r="D82" i="79"/>
  <c r="D89" i="79"/>
  <c r="D94" i="79"/>
  <c r="D100" i="79"/>
  <c r="D106" i="79"/>
  <c r="D111" i="79"/>
  <c r="D117" i="79"/>
  <c r="D123" i="79"/>
  <c r="D129" i="79"/>
  <c r="D140" i="79"/>
  <c r="D151" i="79"/>
  <c r="D162" i="79"/>
  <c r="D168" i="79"/>
  <c r="D174" i="79"/>
  <c r="D180" i="79"/>
  <c r="D185" i="79"/>
  <c r="D191" i="79"/>
  <c r="D197" i="79"/>
  <c r="D202" i="79"/>
  <c r="D209" i="79"/>
  <c r="D219" i="79"/>
  <c r="D231" i="79"/>
  <c r="D236" i="79"/>
  <c r="D36" i="79"/>
  <c r="D11" i="79"/>
  <c r="D23" i="79"/>
  <c r="D28" i="79"/>
  <c r="D33" i="79"/>
  <c r="D39" i="79"/>
  <c r="D46" i="79"/>
  <c r="D53" i="79"/>
  <c r="D69" i="79"/>
  <c r="D76" i="79"/>
  <c r="D85" i="79"/>
  <c r="D91" i="79"/>
  <c r="D98" i="79"/>
  <c r="D107" i="79"/>
  <c r="D114" i="79"/>
  <c r="D121" i="79"/>
  <c r="D137" i="79"/>
  <c r="D145" i="79"/>
  <c r="D153" i="79"/>
  <c r="D159" i="79"/>
  <c r="D167" i="79"/>
  <c r="D175" i="79"/>
  <c r="D183" i="79"/>
  <c r="D213" i="79"/>
  <c r="D228" i="79"/>
  <c r="D235" i="79"/>
  <c r="D7" i="79"/>
  <c r="D14" i="79"/>
  <c r="D29" i="79"/>
  <c r="D42" i="79"/>
  <c r="D52" i="79"/>
  <c r="D63" i="79"/>
  <c r="D73" i="79"/>
  <c r="D103" i="79"/>
  <c r="D113" i="79"/>
  <c r="D124" i="79"/>
  <c r="D133" i="79"/>
  <c r="D142" i="79"/>
  <c r="D154" i="79"/>
  <c r="D164" i="79"/>
  <c r="D172" i="79"/>
  <c r="D184" i="79"/>
  <c r="D204" i="79"/>
  <c r="D215" i="79"/>
  <c r="D223" i="79"/>
  <c r="D234" i="79"/>
  <c r="D8" i="79"/>
  <c r="D18" i="79"/>
  <c r="D27" i="79"/>
  <c r="D44" i="79"/>
  <c r="D56" i="79"/>
  <c r="D65" i="79"/>
  <c r="D74" i="79"/>
  <c r="D95" i="79"/>
  <c r="D104" i="79"/>
  <c r="D116" i="79"/>
  <c r="D136" i="79"/>
  <c r="D146" i="79"/>
  <c r="D155" i="79"/>
  <c r="D177" i="79"/>
  <c r="D187" i="79"/>
  <c r="D196" i="79"/>
  <c r="D206" i="79"/>
  <c r="D217" i="79"/>
  <c r="D226" i="79"/>
  <c r="D238" i="79"/>
  <c r="D10" i="79"/>
  <c r="D20" i="79"/>
  <c r="D31" i="79"/>
  <c r="D4" i="79"/>
  <c r="D241" i="79"/>
  <c r="D222" i="79"/>
  <c r="D201" i="79"/>
  <c r="D181" i="79"/>
  <c r="D120" i="79"/>
  <c r="D81" i="79"/>
  <c r="D59" i="79"/>
  <c r="D40" i="79"/>
  <c r="D24" i="79"/>
  <c r="D239" i="79"/>
  <c r="D218" i="79"/>
  <c r="D200" i="79"/>
  <c r="D178" i="79"/>
  <c r="D158" i="79"/>
  <c r="D138" i="79"/>
  <c r="D119" i="79"/>
  <c r="D78" i="79"/>
  <c r="D57" i="79"/>
  <c r="G38" i="79"/>
  <c r="G42" i="79"/>
  <c r="G46" i="79"/>
  <c r="G50" i="79"/>
  <c r="G54" i="79"/>
  <c r="G58" i="79"/>
  <c r="G62" i="79"/>
  <c r="G66" i="79"/>
  <c r="G70" i="79"/>
  <c r="G74" i="79"/>
  <c r="G78" i="79"/>
  <c r="G82" i="79"/>
  <c r="G86" i="79"/>
  <c r="G90" i="79"/>
  <c r="G94" i="79"/>
  <c r="G98" i="79"/>
  <c r="G102" i="79"/>
  <c r="G106" i="79"/>
  <c r="G110" i="79"/>
  <c r="G114" i="79"/>
  <c r="G118" i="79"/>
  <c r="G122" i="79"/>
  <c r="G126" i="79"/>
  <c r="G130" i="79"/>
  <c r="G134" i="79"/>
  <c r="G138" i="79"/>
  <c r="G142" i="79"/>
  <c r="G146" i="79"/>
  <c r="G150" i="79"/>
  <c r="G154" i="79"/>
  <c r="G158" i="79"/>
  <c r="G162" i="79"/>
  <c r="G166" i="79"/>
  <c r="G170" i="79"/>
  <c r="G174" i="79"/>
  <c r="G178" i="79"/>
  <c r="G182" i="79"/>
  <c r="G186" i="79"/>
  <c r="G190" i="79"/>
  <c r="G194" i="79"/>
  <c r="G198" i="79"/>
  <c r="G202" i="79"/>
  <c r="G206" i="79"/>
  <c r="G210" i="79"/>
  <c r="G214" i="79"/>
  <c r="G218" i="79"/>
  <c r="G222" i="79"/>
  <c r="G226" i="79"/>
  <c r="G230" i="79"/>
  <c r="G234" i="79"/>
  <c r="G238" i="79"/>
  <c r="G36" i="79"/>
  <c r="G9" i="79"/>
  <c r="G13" i="79"/>
  <c r="G17" i="79"/>
  <c r="G21" i="79"/>
  <c r="G25" i="79"/>
  <c r="G29" i="79"/>
  <c r="G33" i="79"/>
  <c r="G39" i="79"/>
  <c r="G43" i="79"/>
  <c r="G47" i="79"/>
  <c r="G51" i="79"/>
  <c r="G55" i="79"/>
  <c r="G59" i="79"/>
  <c r="G63" i="79"/>
  <c r="G67" i="79"/>
  <c r="G71" i="79"/>
  <c r="G75" i="79"/>
  <c r="G79" i="79"/>
  <c r="G83" i="79"/>
  <c r="G87" i="79"/>
  <c r="G91" i="79"/>
  <c r="G95" i="79"/>
  <c r="G99" i="79"/>
  <c r="G103" i="79"/>
  <c r="G107" i="79"/>
  <c r="G111" i="79"/>
  <c r="G115" i="79"/>
  <c r="G119" i="79"/>
  <c r="G123" i="79"/>
  <c r="G127" i="79"/>
  <c r="G131" i="79"/>
  <c r="G135" i="79"/>
  <c r="G139" i="79"/>
  <c r="G143" i="79"/>
  <c r="G147" i="79"/>
  <c r="G151" i="79"/>
  <c r="G155" i="79"/>
  <c r="G159" i="79"/>
  <c r="G163" i="79"/>
  <c r="G167" i="79"/>
  <c r="G171" i="79"/>
  <c r="G175" i="79"/>
  <c r="G179" i="79"/>
  <c r="G183" i="79"/>
  <c r="G187" i="79"/>
  <c r="G191" i="79"/>
  <c r="G195" i="79"/>
  <c r="G199" i="79"/>
  <c r="G203" i="79"/>
  <c r="G207" i="79"/>
  <c r="G211" i="79"/>
  <c r="G215" i="79"/>
  <c r="G219" i="79"/>
  <c r="G223" i="79"/>
  <c r="G227" i="79"/>
  <c r="G231" i="79"/>
  <c r="G235" i="79"/>
  <c r="G239" i="79"/>
  <c r="G6" i="79"/>
  <c r="G10" i="79"/>
  <c r="G14" i="79"/>
  <c r="G18" i="79"/>
  <c r="G22" i="79"/>
  <c r="G26" i="79"/>
  <c r="G30" i="79"/>
  <c r="G37" i="79"/>
  <c r="G45" i="79"/>
  <c r="G53" i="79"/>
  <c r="G61" i="79"/>
  <c r="G69" i="79"/>
  <c r="G77" i="79"/>
  <c r="G85" i="79"/>
  <c r="G93" i="79"/>
  <c r="G101" i="79"/>
  <c r="G109" i="79"/>
  <c r="G117" i="79"/>
  <c r="G125" i="79"/>
  <c r="G133" i="79"/>
  <c r="G141" i="79"/>
  <c r="G149" i="79"/>
  <c r="G157" i="79"/>
  <c r="G165" i="79"/>
  <c r="G173" i="79"/>
  <c r="G181" i="79"/>
  <c r="G189" i="79"/>
  <c r="G197" i="79"/>
  <c r="G205" i="79"/>
  <c r="G213" i="79"/>
  <c r="G221" i="79"/>
  <c r="G229" i="79"/>
  <c r="G237" i="79"/>
  <c r="G8" i="79"/>
  <c r="G16" i="79"/>
  <c r="G24" i="79"/>
  <c r="G32" i="79"/>
  <c r="G44" i="79"/>
  <c r="G56" i="79"/>
  <c r="G65" i="79"/>
  <c r="G76" i="79"/>
  <c r="G88" i="79"/>
  <c r="G97" i="79"/>
  <c r="G108" i="79"/>
  <c r="G120" i="79"/>
  <c r="G129" i="79"/>
  <c r="G140" i="79"/>
  <c r="G152" i="79"/>
  <c r="G161" i="79"/>
  <c r="G172" i="79"/>
  <c r="G184" i="79"/>
  <c r="G193" i="79"/>
  <c r="G204" i="79"/>
  <c r="G216" i="79"/>
  <c r="G225" i="79"/>
  <c r="G236" i="79"/>
  <c r="G11" i="79"/>
  <c r="G20" i="79"/>
  <c r="G31" i="79"/>
  <c r="G5" i="79"/>
  <c r="G41" i="79"/>
  <c r="G57" i="79"/>
  <c r="G72" i="79"/>
  <c r="G84" i="79"/>
  <c r="G100" i="79"/>
  <c r="G113" i="79"/>
  <c r="G128" i="79"/>
  <c r="G144" i="79"/>
  <c r="G156" i="79"/>
  <c r="G169" i="79"/>
  <c r="G185" i="79"/>
  <c r="G200" i="79"/>
  <c r="G212" i="79"/>
  <c r="G228" i="79"/>
  <c r="G241" i="79"/>
  <c r="G19" i="79"/>
  <c r="G48" i="79"/>
  <c r="G60" i="79"/>
  <c r="G73" i="79"/>
  <c r="G89" i="79"/>
  <c r="G104" i="79"/>
  <c r="G116" i="79"/>
  <c r="G132" i="79"/>
  <c r="G145" i="79"/>
  <c r="G160" i="79"/>
  <c r="G176" i="79"/>
  <c r="G188" i="79"/>
  <c r="G201" i="79"/>
  <c r="G217" i="79"/>
  <c r="G232" i="79"/>
  <c r="G7" i="79"/>
  <c r="G23" i="79"/>
  <c r="G49" i="79"/>
  <c r="G80" i="79"/>
  <c r="G105" i="79"/>
  <c r="G136" i="79"/>
  <c r="G164" i="79"/>
  <c r="G192" i="79"/>
  <c r="G220" i="79"/>
  <c r="G12" i="79"/>
  <c r="G4" i="79"/>
  <c r="F29" i="79"/>
  <c r="F240" i="79"/>
  <c r="F212" i="79"/>
  <c r="F191" i="79"/>
  <c r="F166" i="79"/>
  <c r="F138" i="79"/>
  <c r="F116" i="79"/>
  <c r="F90" i="79"/>
  <c r="G27" i="79"/>
  <c r="G224" i="79"/>
  <c r="G180" i="79"/>
  <c r="G148" i="79"/>
  <c r="G112" i="79"/>
  <c r="G68" i="79"/>
  <c r="F40" i="79"/>
  <c r="F44" i="79"/>
  <c r="F48" i="79"/>
  <c r="F52" i="79"/>
  <c r="F56" i="79"/>
  <c r="F60" i="79"/>
  <c r="F37" i="79"/>
  <c r="F41" i="79"/>
  <c r="F45" i="79"/>
  <c r="F49" i="79"/>
  <c r="F53" i="79"/>
  <c r="F57" i="79"/>
  <c r="F61" i="79"/>
  <c r="F65" i="79"/>
  <c r="F69" i="79"/>
  <c r="F73" i="79"/>
  <c r="F77" i="79"/>
  <c r="F81" i="79"/>
  <c r="F85" i="79"/>
  <c r="F89" i="79"/>
  <c r="F93" i="79"/>
  <c r="F97" i="79"/>
  <c r="F101" i="79"/>
  <c r="F105" i="79"/>
  <c r="F109" i="79"/>
  <c r="F113" i="79"/>
  <c r="F117" i="79"/>
  <c r="F121" i="79"/>
  <c r="F125" i="79"/>
  <c r="F129" i="79"/>
  <c r="F133" i="79"/>
  <c r="F137" i="79"/>
  <c r="F141" i="79"/>
  <c r="F145" i="79"/>
  <c r="F149" i="79"/>
  <c r="F153" i="79"/>
  <c r="F157" i="79"/>
  <c r="F161" i="79"/>
  <c r="F165" i="79"/>
  <c r="F169" i="79"/>
  <c r="F173" i="79"/>
  <c r="F177" i="79"/>
  <c r="F181" i="79"/>
  <c r="F185" i="79"/>
  <c r="F189" i="79"/>
  <c r="F193" i="79"/>
  <c r="F197" i="79"/>
  <c r="F201" i="79"/>
  <c r="F205" i="79"/>
  <c r="F209" i="79"/>
  <c r="F213" i="79"/>
  <c r="F217" i="79"/>
  <c r="F221" i="79"/>
  <c r="F225" i="79"/>
  <c r="F229" i="79"/>
  <c r="F233" i="79"/>
  <c r="F237" i="79"/>
  <c r="F241" i="79"/>
  <c r="F7" i="79"/>
  <c r="F11" i="79"/>
  <c r="F15" i="79"/>
  <c r="F19" i="79"/>
  <c r="F23" i="79"/>
  <c r="F27" i="79"/>
  <c r="F31" i="79"/>
  <c r="F43" i="79"/>
  <c r="F51" i="79"/>
  <c r="F59" i="79"/>
  <c r="F66" i="79"/>
  <c r="F71" i="79"/>
  <c r="F76" i="79"/>
  <c r="F82" i="79"/>
  <c r="F87" i="79"/>
  <c r="F92" i="79"/>
  <c r="F98" i="79"/>
  <c r="F103" i="79"/>
  <c r="F108" i="79"/>
  <c r="F114" i="79"/>
  <c r="F119" i="79"/>
  <c r="F124" i="79"/>
  <c r="F130" i="79"/>
  <c r="F135" i="79"/>
  <c r="F140" i="79"/>
  <c r="F146" i="79"/>
  <c r="F151" i="79"/>
  <c r="F156" i="79"/>
  <c r="F162" i="79"/>
  <c r="F167" i="79"/>
  <c r="F172" i="79"/>
  <c r="F178" i="79"/>
  <c r="F183" i="79"/>
  <c r="F188" i="79"/>
  <c r="F194" i="79"/>
  <c r="F199" i="79"/>
  <c r="F204" i="79"/>
  <c r="F210" i="79"/>
  <c r="F215" i="79"/>
  <c r="F220" i="79"/>
  <c r="F226" i="79"/>
  <c r="F231" i="79"/>
  <c r="F236" i="79"/>
  <c r="F36" i="79"/>
  <c r="F9" i="79"/>
  <c r="F14" i="79"/>
  <c r="F20" i="79"/>
  <c r="F25" i="79"/>
  <c r="F30" i="79"/>
  <c r="F46" i="79"/>
  <c r="F55" i="79"/>
  <c r="F64" i="79"/>
  <c r="F72" i="79"/>
  <c r="F79" i="79"/>
  <c r="F86" i="79"/>
  <c r="F94" i="79"/>
  <c r="F100" i="79"/>
  <c r="F107" i="79"/>
  <c r="F115" i="79"/>
  <c r="F122" i="79"/>
  <c r="F128" i="79"/>
  <c r="F136" i="79"/>
  <c r="F143" i="79"/>
  <c r="F150" i="79"/>
  <c r="F158" i="79"/>
  <c r="F164" i="79"/>
  <c r="F171" i="79"/>
  <c r="F179" i="79"/>
  <c r="F186" i="79"/>
  <c r="F192" i="79"/>
  <c r="F200" i="79"/>
  <c r="F207" i="79"/>
  <c r="F214" i="79"/>
  <c r="F222" i="79"/>
  <c r="F228" i="79"/>
  <c r="F235" i="79"/>
  <c r="F12" i="79"/>
  <c r="F18" i="79"/>
  <c r="F26" i="79"/>
  <c r="F33" i="79"/>
  <c r="F4" i="79"/>
  <c r="F38" i="79"/>
  <c r="F50" i="79"/>
  <c r="F63" i="79"/>
  <c r="F74" i="79"/>
  <c r="F83" i="79"/>
  <c r="F91" i="79"/>
  <c r="F102" i="79"/>
  <c r="F111" i="79"/>
  <c r="F120" i="79"/>
  <c r="F131" i="79"/>
  <c r="F139" i="79"/>
  <c r="F148" i="79"/>
  <c r="F159" i="79"/>
  <c r="F168" i="79"/>
  <c r="F176" i="79"/>
  <c r="F187" i="79"/>
  <c r="F196" i="79"/>
  <c r="F206" i="79"/>
  <c r="F216" i="79"/>
  <c r="F224" i="79"/>
  <c r="F234" i="79"/>
  <c r="F6" i="79"/>
  <c r="F16" i="79"/>
  <c r="F24" i="79"/>
  <c r="F5" i="79"/>
  <c r="F39" i="79"/>
  <c r="F54" i="79"/>
  <c r="F67" i="79"/>
  <c r="F75" i="79"/>
  <c r="F84" i="79"/>
  <c r="F95" i="79"/>
  <c r="F104" i="79"/>
  <c r="F112" i="79"/>
  <c r="F123" i="79"/>
  <c r="F132" i="79"/>
  <c r="F142" i="79"/>
  <c r="F152" i="79"/>
  <c r="F160" i="79"/>
  <c r="F170" i="79"/>
  <c r="F180" i="79"/>
  <c r="F190" i="79"/>
  <c r="F198" i="79"/>
  <c r="F208" i="79"/>
  <c r="F218" i="79"/>
  <c r="F227" i="79"/>
  <c r="F238" i="79"/>
  <c r="F8" i="79"/>
  <c r="F17" i="79"/>
  <c r="F28" i="79"/>
  <c r="F42" i="79"/>
  <c r="F68" i="79"/>
  <c r="F88" i="79"/>
  <c r="F106" i="79"/>
  <c r="F126" i="79"/>
  <c r="F144" i="79"/>
  <c r="F163" i="79"/>
  <c r="F182" i="79"/>
  <c r="F202" i="79"/>
  <c r="F219" i="79"/>
  <c r="F239" i="79"/>
  <c r="F21" i="79"/>
  <c r="F22" i="79"/>
  <c r="F232" i="79"/>
  <c r="F211" i="79"/>
  <c r="F184" i="79"/>
  <c r="F155" i="79"/>
  <c r="F134" i="79"/>
  <c r="F110" i="79"/>
  <c r="F80" i="79"/>
  <c r="F58" i="79"/>
  <c r="G15" i="79"/>
  <c r="G209" i="79"/>
  <c r="G177" i="79"/>
  <c r="G137" i="79"/>
  <c r="G96" i="79"/>
  <c r="G64" i="79"/>
  <c r="O228" i="4" l="1"/>
  <c r="O242" i="4"/>
  <c r="AG244" i="20"/>
  <c r="AG236" i="20"/>
  <c r="AL238" i="20"/>
  <c r="AQ240" i="20"/>
  <c r="AV242" i="20"/>
  <c r="AG247" i="20"/>
  <c r="AL246" i="20"/>
  <c r="AU252" i="20"/>
  <c r="AW246" i="20" s="1"/>
  <c r="AU253" i="20"/>
  <c r="AU254" i="20"/>
  <c r="O229" i="4"/>
  <c r="O241" i="4"/>
  <c r="AL235" i="20"/>
  <c r="AG243" i="20"/>
  <c r="AL245" i="20"/>
  <c r="AL237" i="20"/>
  <c r="AQ239" i="20"/>
  <c r="AV241" i="20"/>
  <c r="AG246" i="20"/>
  <c r="O230" i="4"/>
  <c r="O240" i="4"/>
  <c r="AG242" i="20"/>
  <c r="AL236" i="20"/>
  <c r="AQ238" i="20"/>
  <c r="AV240" i="20"/>
  <c r="O223" i="4"/>
  <c r="O231" i="4"/>
  <c r="O239" i="4"/>
  <c r="AQ235" i="20"/>
  <c r="AG241" i="20"/>
  <c r="AL243" i="20"/>
  <c r="AQ245" i="20"/>
  <c r="AQ237" i="20"/>
  <c r="AV239" i="20"/>
  <c r="AQ247" i="20"/>
  <c r="O224" i="4"/>
  <c r="O235" i="4"/>
  <c r="O238" i="4"/>
  <c r="AG240" i="20"/>
  <c r="AL242" i="20"/>
  <c r="AQ244" i="20"/>
  <c r="AQ236" i="20"/>
  <c r="AV238" i="20"/>
  <c r="AV246" i="20"/>
  <c r="AQ246" i="20"/>
  <c r="AF254" i="20"/>
  <c r="AF252" i="20"/>
  <c r="AF253" i="20"/>
  <c r="AP254" i="20"/>
  <c r="AP253" i="20"/>
  <c r="AP252" i="20"/>
  <c r="O226" i="4"/>
  <c r="O234" i="4"/>
  <c r="O237" i="4"/>
  <c r="AV235" i="20"/>
  <c r="AG239" i="20"/>
  <c r="AL241" i="20"/>
  <c r="AQ243" i="20"/>
  <c r="AV245" i="20"/>
  <c r="AV237" i="20"/>
  <c r="O225" i="4"/>
  <c r="O233" i="4"/>
  <c r="O236" i="4"/>
  <c r="AG238" i="20"/>
  <c r="AL240" i="20"/>
  <c r="AQ242" i="20"/>
  <c r="AV244" i="20"/>
  <c r="AV236" i="20"/>
  <c r="O227" i="4"/>
  <c r="O232" i="4"/>
  <c r="O243" i="4"/>
  <c r="AG237" i="20"/>
  <c r="U153" i="39"/>
  <c r="U152" i="39"/>
  <c r="U151" i="39"/>
  <c r="Q153" i="39"/>
  <c r="Q152" i="39"/>
  <c r="Q151" i="39"/>
  <c r="S151" i="39"/>
  <c r="S153" i="39"/>
  <c r="S152" i="39"/>
  <c r="W153" i="39"/>
  <c r="W152" i="39"/>
  <c r="W151" i="39"/>
  <c r="N70" i="2"/>
  <c r="N70" i="65"/>
  <c r="U164" i="39"/>
  <c r="Q177" i="39"/>
  <c r="N165" i="39"/>
  <c r="X95" i="38"/>
  <c r="X96" i="38"/>
  <c r="X94" i="38"/>
  <c r="T95" i="38"/>
  <c r="T94" i="38"/>
  <c r="T96" i="38"/>
  <c r="V94" i="38"/>
  <c r="V95" i="38"/>
  <c r="V96" i="38"/>
  <c r="R96" i="38"/>
  <c r="R94" i="38"/>
  <c r="R95" i="38"/>
  <c r="I65" i="67"/>
  <c r="I66" i="67"/>
  <c r="I55" i="66"/>
  <c r="I56" i="66"/>
  <c r="I36" i="14"/>
  <c r="I36" i="1"/>
  <c r="I35" i="41"/>
  <c r="I36" i="41"/>
  <c r="I45" i="68"/>
  <c r="I46" i="68"/>
  <c r="I25" i="16"/>
  <c r="I26" i="16"/>
  <c r="G36" i="41"/>
  <c r="U36" i="41"/>
  <c r="I15" i="12"/>
  <c r="I16" i="12"/>
  <c r="G36" i="40"/>
  <c r="U36" i="40"/>
  <c r="AK254" i="20"/>
  <c r="AK256" i="20" s="1"/>
  <c r="AK253" i="20"/>
  <c r="AK255" i="20" s="1"/>
  <c r="AK252" i="20"/>
  <c r="N156" i="39"/>
  <c r="O148" i="39" s="1"/>
  <c r="N158" i="39" a="1"/>
  <c r="N158" i="39" s="1"/>
  <c r="N160" i="39" s="1"/>
  <c r="N157" i="39"/>
  <c r="N159" i="39" s="1"/>
  <c r="H65" i="67"/>
  <c r="H66" i="67"/>
  <c r="H55" i="66"/>
  <c r="H56" i="66"/>
  <c r="H36" i="1"/>
  <c r="H36" i="14"/>
  <c r="H45" i="68"/>
  <c r="H46" i="68"/>
  <c r="H25" i="16"/>
  <c r="H26" i="16"/>
  <c r="G36" i="14"/>
  <c r="G36" i="1"/>
  <c r="E36" i="41"/>
  <c r="AA36" i="41"/>
  <c r="G65" i="67"/>
  <c r="G66" i="67"/>
  <c r="E36" i="40"/>
  <c r="AA36" i="40"/>
  <c r="G55" i="66"/>
  <c r="G56" i="66"/>
  <c r="G45" i="68"/>
  <c r="G46" i="68"/>
  <c r="G25" i="16"/>
  <c r="G26" i="16"/>
  <c r="F45" i="68"/>
  <c r="F46" i="68"/>
  <c r="D36" i="41"/>
  <c r="T36" i="41"/>
  <c r="D36" i="40"/>
  <c r="T36" i="40"/>
  <c r="F35" i="40"/>
  <c r="F36" i="40"/>
  <c r="F36" i="14"/>
  <c r="F36" i="1"/>
  <c r="F15" i="12"/>
  <c r="F16" i="12"/>
  <c r="F65" i="67"/>
  <c r="F66" i="67"/>
  <c r="F55" i="66"/>
  <c r="F56" i="66"/>
  <c r="F25" i="16"/>
  <c r="F26" i="16"/>
  <c r="F35" i="41"/>
  <c r="F36" i="41"/>
  <c r="E65" i="67"/>
  <c r="E66" i="67"/>
  <c r="E55" i="66"/>
  <c r="E56" i="66"/>
  <c r="E36" i="1"/>
  <c r="E36" i="14"/>
  <c r="E45" i="68"/>
  <c r="E46" i="68"/>
  <c r="E25" i="16"/>
  <c r="E26" i="16"/>
  <c r="D65" i="67"/>
  <c r="D66" i="67"/>
  <c r="D36" i="14"/>
  <c r="D36" i="1"/>
  <c r="B36" i="41"/>
  <c r="Z36" i="41"/>
  <c r="D55" i="66"/>
  <c r="D56" i="66"/>
  <c r="Z36" i="40"/>
  <c r="D45" i="68"/>
  <c r="D46" i="68"/>
  <c r="D25" i="16"/>
  <c r="D26" i="16"/>
  <c r="W36" i="41"/>
  <c r="C25" i="16"/>
  <c r="C26" i="16"/>
  <c r="C35" i="41"/>
  <c r="C36" i="41"/>
  <c r="C55" i="66"/>
  <c r="C56" i="66"/>
  <c r="C36" i="14"/>
  <c r="C36" i="1"/>
  <c r="C65" i="67"/>
  <c r="C66" i="67"/>
  <c r="C45" i="68"/>
  <c r="C46" i="68"/>
  <c r="C35" i="40"/>
  <c r="C36" i="40"/>
  <c r="B36" i="40"/>
  <c r="W36" i="40"/>
  <c r="B45" i="68"/>
  <c r="B46" i="68"/>
  <c r="B65" i="67"/>
  <c r="B66" i="67"/>
  <c r="B55" i="66"/>
  <c r="B56" i="66"/>
  <c r="B36" i="1"/>
  <c r="B36" i="14"/>
  <c r="M35" i="41"/>
  <c r="W35" i="41"/>
  <c r="T35" i="41"/>
  <c r="D35" i="41"/>
  <c r="K35" i="14"/>
  <c r="K35" i="1"/>
  <c r="G35" i="1"/>
  <c r="G35" i="14"/>
  <c r="AC35" i="40"/>
  <c r="K35" i="40"/>
  <c r="Z35" i="41"/>
  <c r="B35" i="41"/>
  <c r="C35" i="1"/>
  <c r="C35" i="14"/>
  <c r="E35" i="1"/>
  <c r="E35" i="14"/>
  <c r="U35" i="41"/>
  <c r="G35" i="41"/>
  <c r="B25" i="16"/>
  <c r="B24" i="16"/>
  <c r="J35" i="40"/>
  <c r="V35" i="40"/>
  <c r="J35" i="14"/>
  <c r="J35" i="1"/>
  <c r="B35" i="1"/>
  <c r="B35" i="14"/>
  <c r="J35" i="41"/>
  <c r="V35" i="41"/>
  <c r="AC35" i="41"/>
  <c r="K35" i="41"/>
  <c r="D35" i="40"/>
  <c r="T35" i="40"/>
  <c r="I35" i="14"/>
  <c r="I35" i="1"/>
  <c r="AA35" i="41"/>
  <c r="E35" i="41"/>
  <c r="D35" i="1"/>
  <c r="D35" i="14"/>
  <c r="H35" i="14"/>
  <c r="H35" i="1"/>
  <c r="AA35" i="40"/>
  <c r="E35" i="40"/>
  <c r="AB35" i="41"/>
  <c r="H35" i="41"/>
  <c r="Z35" i="40"/>
  <c r="W35" i="40"/>
  <c r="B35" i="40"/>
  <c r="M35" i="1"/>
  <c r="M35" i="14"/>
  <c r="F35" i="1"/>
  <c r="F35" i="14"/>
  <c r="I35" i="40"/>
  <c r="AB35" i="40"/>
  <c r="L35" i="14"/>
  <c r="L35" i="1"/>
  <c r="G35" i="40"/>
  <c r="U35" i="40"/>
  <c r="T124" i="38"/>
  <c r="N101" i="38" a="1"/>
  <c r="N101" i="38" s="1"/>
  <c r="N103" i="38" s="1"/>
  <c r="N100" i="38"/>
  <c r="N102" i="38" s="1"/>
  <c r="N99" i="38"/>
  <c r="P90" i="38" s="1"/>
  <c r="M14" i="12"/>
  <c r="M15" i="12"/>
  <c r="N64" i="67"/>
  <c r="M54" i="66"/>
  <c r="N44" i="68"/>
  <c r="N54" i="66"/>
  <c r="L54" i="66"/>
  <c r="L14" i="12"/>
  <c r="L15" i="12"/>
  <c r="L64" i="67"/>
  <c r="AW245" i="20"/>
  <c r="AU255" i="20"/>
  <c r="AV234" i="20"/>
  <c r="K44" i="68"/>
  <c r="K54" i="66"/>
  <c r="J64" i="67"/>
  <c r="I64" i="67"/>
  <c r="H64" i="67"/>
  <c r="H14" i="12"/>
  <c r="H15" i="12"/>
  <c r="H44" i="68"/>
  <c r="H54" i="66"/>
  <c r="G14" i="12"/>
  <c r="G15" i="12"/>
  <c r="G64" i="67"/>
  <c r="G54" i="66"/>
  <c r="G44" i="68"/>
  <c r="F64" i="67"/>
  <c r="F44" i="68"/>
  <c r="F24" i="16"/>
  <c r="F34" i="41"/>
  <c r="E14" i="12"/>
  <c r="E15" i="12"/>
  <c r="E54" i="66"/>
  <c r="E44" i="68"/>
  <c r="D14" i="12"/>
  <c r="D15" i="12"/>
  <c r="D54" i="66"/>
  <c r="D44" i="68"/>
  <c r="C64" i="67"/>
  <c r="C14" i="12"/>
  <c r="C15" i="12"/>
  <c r="C44" i="68"/>
  <c r="M34" i="41"/>
  <c r="C24" i="16"/>
  <c r="C34" i="41"/>
  <c r="C54" i="66"/>
  <c r="B44" i="68"/>
  <c r="B64" i="67"/>
  <c r="B54" i="66"/>
  <c r="B14" i="12"/>
  <c r="B15" i="12"/>
  <c r="N94" i="2"/>
  <c r="N61" i="65"/>
  <c r="K34" i="41"/>
  <c r="AC34" i="41"/>
  <c r="M43" i="68"/>
  <c r="M44" i="68"/>
  <c r="M63" i="67"/>
  <c r="M64" i="67"/>
  <c r="M34" i="14"/>
  <c r="M34" i="1"/>
  <c r="M33" i="40"/>
  <c r="M34" i="40"/>
  <c r="M23" i="16"/>
  <c r="M24" i="16"/>
  <c r="K34" i="40"/>
  <c r="AC34" i="40"/>
  <c r="L43" i="68"/>
  <c r="L44" i="68"/>
  <c r="L34" i="14"/>
  <c r="L34" i="1"/>
  <c r="L23" i="16"/>
  <c r="L24" i="16"/>
  <c r="L33" i="40"/>
  <c r="L34" i="40"/>
  <c r="J34" i="41"/>
  <c r="V34" i="41"/>
  <c r="J34" i="40"/>
  <c r="V34" i="40"/>
  <c r="L33" i="41"/>
  <c r="L34" i="41"/>
  <c r="K63" i="67"/>
  <c r="K64" i="67"/>
  <c r="K23" i="16"/>
  <c r="K24" i="16"/>
  <c r="K13" i="12"/>
  <c r="K14" i="12"/>
  <c r="K34" i="14"/>
  <c r="K34" i="1"/>
  <c r="AQ232" i="20"/>
  <c r="AG234" i="20"/>
  <c r="AR245" i="20"/>
  <c r="AP255" i="20"/>
  <c r="AL234" i="20"/>
  <c r="AL233" i="20"/>
  <c r="AQ234" i="20"/>
  <c r="J23" i="16"/>
  <c r="J24" i="16"/>
  <c r="I34" i="40"/>
  <c r="AB34" i="40"/>
  <c r="H34" i="41"/>
  <c r="AB34" i="41"/>
  <c r="J53" i="66"/>
  <c r="J54" i="66"/>
  <c r="J43" i="68"/>
  <c r="J44" i="68"/>
  <c r="J13" i="12"/>
  <c r="J14" i="12"/>
  <c r="J34" i="14"/>
  <c r="J34" i="1"/>
  <c r="I33" i="41"/>
  <c r="I34" i="41"/>
  <c r="I43" i="68"/>
  <c r="I44" i="68"/>
  <c r="I23" i="16"/>
  <c r="I24" i="16"/>
  <c r="I34" i="1"/>
  <c r="I34" i="14"/>
  <c r="G34" i="40"/>
  <c r="U34" i="40"/>
  <c r="I53" i="66"/>
  <c r="I54" i="66"/>
  <c r="G34" i="41"/>
  <c r="U34" i="41"/>
  <c r="I13" i="12"/>
  <c r="I14" i="12"/>
  <c r="H34" i="1"/>
  <c r="H34" i="14"/>
  <c r="H23" i="16"/>
  <c r="H24" i="16"/>
  <c r="G34" i="1"/>
  <c r="G34" i="14"/>
  <c r="E34" i="41"/>
  <c r="AA34" i="41"/>
  <c r="E34" i="40"/>
  <c r="AA34" i="40"/>
  <c r="G23" i="16"/>
  <c r="G24" i="16"/>
  <c r="D34" i="40"/>
  <c r="T34" i="40"/>
  <c r="D34" i="41"/>
  <c r="T34" i="41"/>
  <c r="F33" i="40"/>
  <c r="F34" i="40"/>
  <c r="F34" i="1"/>
  <c r="F34" i="14"/>
  <c r="F53" i="66"/>
  <c r="F54" i="66"/>
  <c r="F13" i="12"/>
  <c r="F14" i="12"/>
  <c r="E63" i="67"/>
  <c r="E64" i="67"/>
  <c r="E34" i="1"/>
  <c r="E34" i="14"/>
  <c r="E23" i="16"/>
  <c r="E24" i="16"/>
  <c r="Z34" i="40"/>
  <c r="D23" i="16"/>
  <c r="D24" i="16"/>
  <c r="D34" i="14"/>
  <c r="D34" i="1"/>
  <c r="B34" i="41"/>
  <c r="Z34" i="41"/>
  <c r="D63" i="67"/>
  <c r="D64" i="67"/>
  <c r="U170" i="39"/>
  <c r="N93" i="2"/>
  <c r="M33" i="41"/>
  <c r="W34" i="41"/>
  <c r="C34" i="1"/>
  <c r="C34" i="14"/>
  <c r="C33" i="40"/>
  <c r="C34" i="40"/>
  <c r="B34" i="40"/>
  <c r="W34" i="40"/>
  <c r="N38" i="2"/>
  <c r="X119" i="38"/>
  <c r="R113" i="38"/>
  <c r="V113" i="38"/>
  <c r="V107" i="38"/>
  <c r="N38" i="65"/>
  <c r="AF368" i="20"/>
  <c r="AF367" i="20"/>
  <c r="AF355" i="20"/>
  <c r="AF356" i="20"/>
  <c r="AF255" i="20"/>
  <c r="AF256" i="20"/>
  <c r="AG233" i="20"/>
  <c r="AF282" i="20"/>
  <c r="AF386" i="20"/>
  <c r="AF385" i="20"/>
  <c r="AP386" i="20"/>
  <c r="AP385" i="20"/>
  <c r="AU356" i="20"/>
  <c r="AU355" i="20"/>
  <c r="AP380" i="20"/>
  <c r="AP379" i="20"/>
  <c r="AP374" i="20"/>
  <c r="AP373" i="20"/>
  <c r="AV233" i="20"/>
  <c r="AF362" i="20"/>
  <c r="AF361" i="20"/>
  <c r="AK368" i="20"/>
  <c r="AK367" i="20"/>
  <c r="AK362" i="20"/>
  <c r="AK361" i="20"/>
  <c r="AK356" i="20"/>
  <c r="AK355" i="20"/>
  <c r="AK374" i="20"/>
  <c r="AK373" i="20"/>
  <c r="AK380" i="20"/>
  <c r="AK379" i="20"/>
  <c r="AU379" i="20"/>
  <c r="AU374" i="20"/>
  <c r="AU373" i="20"/>
  <c r="AU380" i="20"/>
  <c r="AF374" i="20"/>
  <c r="AF373" i="20"/>
  <c r="AF380" i="20"/>
  <c r="AF379" i="20"/>
  <c r="AU300" i="20"/>
  <c r="AU368" i="20"/>
  <c r="AU367" i="20"/>
  <c r="AP368" i="20"/>
  <c r="AP367" i="20"/>
  <c r="AP362" i="20"/>
  <c r="AP361" i="20"/>
  <c r="AP356" i="20"/>
  <c r="AP355" i="20"/>
  <c r="AU282" i="20"/>
  <c r="AP282" i="20"/>
  <c r="AU256" i="20"/>
  <c r="AU362" i="20"/>
  <c r="AU361" i="20"/>
  <c r="AU386" i="20"/>
  <c r="AU385" i="20"/>
  <c r="AQ231" i="20"/>
  <c r="Q119" i="79"/>
  <c r="AP256" i="20"/>
  <c r="AQ233" i="20"/>
  <c r="AK386" i="20"/>
  <c r="AK385" i="20"/>
  <c r="B23" i="16"/>
  <c r="B34" i="1"/>
  <c r="B34" i="14"/>
  <c r="M33" i="14"/>
  <c r="M33" i="1"/>
  <c r="N42" i="68"/>
  <c r="N43" i="68"/>
  <c r="N62" i="67"/>
  <c r="N63" i="67"/>
  <c r="K33" i="41"/>
  <c r="AC33" i="41"/>
  <c r="M12" i="12"/>
  <c r="M13" i="12"/>
  <c r="N52" i="66"/>
  <c r="N53" i="66"/>
  <c r="M52" i="66"/>
  <c r="M53" i="66"/>
  <c r="R131" i="38"/>
  <c r="R130" i="38"/>
  <c r="R136" i="38"/>
  <c r="R137" i="38"/>
  <c r="R112" i="38"/>
  <c r="K33" i="40"/>
  <c r="AC33" i="40"/>
  <c r="T130" i="38"/>
  <c r="T131" i="38"/>
  <c r="T137" i="38"/>
  <c r="T136" i="38"/>
  <c r="N62" i="2"/>
  <c r="N131" i="38"/>
  <c r="N61" i="2"/>
  <c r="N130" i="38"/>
  <c r="N137" i="38"/>
  <c r="N136" i="38"/>
  <c r="X130" i="38"/>
  <c r="X131" i="38"/>
  <c r="X137" i="38"/>
  <c r="X136" i="38"/>
  <c r="V131" i="38"/>
  <c r="V130" i="38"/>
  <c r="V137" i="38"/>
  <c r="V136" i="38"/>
  <c r="N195" i="39"/>
  <c r="N194" i="39"/>
  <c r="Q195" i="39"/>
  <c r="Q194" i="39"/>
  <c r="U195" i="39"/>
  <c r="U194" i="39"/>
  <c r="W194" i="39"/>
  <c r="W195" i="39"/>
  <c r="N201" i="39"/>
  <c r="N200" i="39"/>
  <c r="S201" i="39"/>
  <c r="S200" i="39"/>
  <c r="S194" i="39"/>
  <c r="S195" i="39"/>
  <c r="Q200" i="39"/>
  <c r="Q201" i="39"/>
  <c r="U201" i="39"/>
  <c r="U200" i="39"/>
  <c r="W201" i="39"/>
  <c r="W200" i="39"/>
  <c r="L62" i="67"/>
  <c r="L63" i="67"/>
  <c r="L12" i="12"/>
  <c r="L13" i="12"/>
  <c r="J33" i="40"/>
  <c r="V33" i="40"/>
  <c r="L33" i="14"/>
  <c r="L33" i="1"/>
  <c r="J33" i="41"/>
  <c r="V33" i="41"/>
  <c r="L52" i="66"/>
  <c r="L53" i="66"/>
  <c r="K42" i="68"/>
  <c r="K43" i="68"/>
  <c r="K33" i="14"/>
  <c r="K33" i="1"/>
  <c r="K6" i="66"/>
  <c r="K53" i="66"/>
  <c r="J28" i="67"/>
  <c r="J63" i="67"/>
  <c r="AB33" i="40"/>
  <c r="H33" i="41"/>
  <c r="AB33" i="41"/>
  <c r="J33" i="14"/>
  <c r="J33" i="1"/>
  <c r="I18" i="40"/>
  <c r="I33" i="40"/>
  <c r="G33" i="41"/>
  <c r="U33" i="41"/>
  <c r="I57" i="67"/>
  <c r="I63" i="67"/>
  <c r="G33" i="40"/>
  <c r="U33" i="40"/>
  <c r="I33" i="1"/>
  <c r="I33" i="14"/>
  <c r="H42" i="68"/>
  <c r="H43" i="68"/>
  <c r="H62" i="67"/>
  <c r="H63" i="67"/>
  <c r="H12" i="12"/>
  <c r="H13" i="12"/>
  <c r="H52" i="66"/>
  <c r="H53" i="66"/>
  <c r="H33" i="14"/>
  <c r="H33" i="1"/>
  <c r="AA33" i="40"/>
  <c r="G52" i="66"/>
  <c r="G53" i="66"/>
  <c r="G42" i="68"/>
  <c r="G43" i="68"/>
  <c r="G33" i="14"/>
  <c r="G33" i="1"/>
  <c r="G12" i="12"/>
  <c r="G13" i="12"/>
  <c r="E33" i="41"/>
  <c r="AA33" i="41"/>
  <c r="G62" i="67"/>
  <c r="G63" i="67"/>
  <c r="F32" i="41"/>
  <c r="F33" i="41"/>
  <c r="F42" i="68"/>
  <c r="F43" i="68"/>
  <c r="D33" i="41"/>
  <c r="T33" i="41"/>
  <c r="D33" i="40"/>
  <c r="T33" i="40"/>
  <c r="F62" i="67"/>
  <c r="F63" i="67"/>
  <c r="F33" i="14"/>
  <c r="F33" i="1"/>
  <c r="F13" i="16"/>
  <c r="F23" i="16"/>
  <c r="E10" i="40"/>
  <c r="E33" i="40"/>
  <c r="E52" i="66"/>
  <c r="E53" i="66"/>
  <c r="E25" i="1"/>
  <c r="E33" i="14"/>
  <c r="E33" i="1"/>
  <c r="E12" i="12"/>
  <c r="E13" i="12"/>
  <c r="E30" i="68"/>
  <c r="E43" i="68"/>
  <c r="D5" i="12"/>
  <c r="D13" i="12"/>
  <c r="D18" i="14"/>
  <c r="D33" i="14"/>
  <c r="D33" i="1"/>
  <c r="Z33" i="41"/>
  <c r="D49" i="66"/>
  <c r="D53" i="66"/>
  <c r="Z33" i="40"/>
  <c r="D35" i="68"/>
  <c r="D43" i="68"/>
  <c r="AP337" i="20"/>
  <c r="AU349" i="20"/>
  <c r="AG18" i="20"/>
  <c r="AG10" i="20"/>
  <c r="AF301" i="20"/>
  <c r="AP262" i="20"/>
  <c r="AV10" i="20"/>
  <c r="O221" i="4"/>
  <c r="W33" i="41"/>
  <c r="C24" i="68"/>
  <c r="C43" i="68"/>
  <c r="C8" i="41"/>
  <c r="C33" i="41"/>
  <c r="C12" i="66"/>
  <c r="C53" i="66"/>
  <c r="W33" i="40"/>
  <c r="C9" i="12"/>
  <c r="C13" i="12"/>
  <c r="C30" i="1"/>
  <c r="C33" i="14"/>
  <c r="C33" i="1"/>
  <c r="C48" i="67"/>
  <c r="C63" i="67"/>
  <c r="C19" i="16"/>
  <c r="C23" i="16"/>
  <c r="AL232" i="20"/>
  <c r="AK282" i="20"/>
  <c r="N164" i="39"/>
  <c r="N166" i="39" s="1"/>
  <c r="N112" i="38"/>
  <c r="AU266" i="20"/>
  <c r="AP326" i="20"/>
  <c r="AU326" i="20"/>
  <c r="AF272" i="20"/>
  <c r="AU274" i="20"/>
  <c r="AU337" i="20"/>
  <c r="AU316" i="20"/>
  <c r="AP349" i="20"/>
  <c r="AU280" i="20"/>
  <c r="AF270" i="20"/>
  <c r="AK270" i="20"/>
  <c r="AU259" i="20"/>
  <c r="AV11" i="20"/>
  <c r="R114" i="38"/>
  <c r="AF259" i="20"/>
  <c r="AG22" i="20"/>
  <c r="AG6" i="20"/>
  <c r="AG11" i="20"/>
  <c r="Q188" i="39"/>
  <c r="Q183" i="39"/>
  <c r="Q170" i="39"/>
  <c r="S183" i="39"/>
  <c r="S176" i="39"/>
  <c r="S171" i="39"/>
  <c r="S164" i="39"/>
  <c r="U182" i="39"/>
  <c r="U171" i="39"/>
  <c r="W164" i="39"/>
  <c r="R125" i="38"/>
  <c r="R106" i="38"/>
  <c r="T118" i="38"/>
  <c r="T112" i="38"/>
  <c r="T107" i="38"/>
  <c r="V125" i="38"/>
  <c r="V119" i="38"/>
  <c r="V112" i="38"/>
  <c r="V114" i="38" s="1"/>
  <c r="V106" i="38"/>
  <c r="V109" i="38" s="1"/>
  <c r="X125" i="38"/>
  <c r="X113" i="38"/>
  <c r="X107" i="38"/>
  <c r="G237" i="77"/>
  <c r="N113" i="38"/>
  <c r="N37" i="65"/>
  <c r="AU263" i="20"/>
  <c r="AF263" i="20"/>
  <c r="AF264" i="20"/>
  <c r="AF265" i="20"/>
  <c r="AK259" i="20"/>
  <c r="AK264" i="20"/>
  <c r="AK265" i="20"/>
  <c r="AK269" i="20"/>
  <c r="AQ22" i="20"/>
  <c r="AP260" i="20"/>
  <c r="AP301" i="20"/>
  <c r="AP264" i="20"/>
  <c r="AP265" i="20"/>
  <c r="AP270" i="20"/>
  <c r="AP269" i="20"/>
  <c r="AV15" i="20"/>
  <c r="AV22" i="20"/>
  <c r="AV30" i="20"/>
  <c r="AV38" i="20"/>
  <c r="AV42" i="20"/>
  <c r="AU262" i="20"/>
  <c r="AV52" i="20"/>
  <c r="AV60" i="20"/>
  <c r="AV64" i="20"/>
  <c r="AU264" i="20"/>
  <c r="AU265" i="20"/>
  <c r="AU270" i="20"/>
  <c r="AU307" i="20"/>
  <c r="AP306" i="20"/>
  <c r="AF326" i="20"/>
  <c r="AP325" i="20"/>
  <c r="AK311" i="20"/>
  <c r="AP273" i="20"/>
  <c r="AP332" i="20"/>
  <c r="AU331" i="20"/>
  <c r="AP315" i="20"/>
  <c r="AU338" i="20"/>
  <c r="AU343" i="20"/>
  <c r="AP350" i="20"/>
  <c r="AP351" i="20" s="1"/>
  <c r="AG231" i="20"/>
  <c r="AL231" i="20"/>
  <c r="AP280" i="20"/>
  <c r="AF281" i="20"/>
  <c r="AK281" i="20"/>
  <c r="AP281" i="20"/>
  <c r="N14" i="2"/>
  <c r="AG20" i="20"/>
  <c r="AL20" i="20"/>
  <c r="AL22" i="20"/>
  <c r="AK260" i="20"/>
  <c r="AL11" i="20"/>
  <c r="AL14" i="20"/>
  <c r="AQ8" i="20"/>
  <c r="B36" i="67"/>
  <c r="B63" i="67"/>
  <c r="B9" i="12"/>
  <c r="B13" i="12"/>
  <c r="B39" i="66"/>
  <c r="B53" i="66"/>
  <c r="B18" i="1"/>
  <c r="B33" i="1"/>
  <c r="B33" i="14"/>
  <c r="B13" i="68"/>
  <c r="B43" i="68"/>
  <c r="B5" i="41"/>
  <c r="B33" i="41"/>
  <c r="B28" i="40"/>
  <c r="B33" i="40"/>
  <c r="K32" i="41"/>
  <c r="AC32" i="41"/>
  <c r="M31" i="41"/>
  <c r="M32" i="41"/>
  <c r="H4" i="41"/>
  <c r="AB32" i="41"/>
  <c r="K28" i="40"/>
  <c r="AC32" i="40"/>
  <c r="M8" i="40"/>
  <c r="M32" i="40"/>
  <c r="AK267" i="20"/>
  <c r="AG12" i="20"/>
  <c r="AL16" i="20"/>
  <c r="AQ16" i="20"/>
  <c r="AV34" i="20"/>
  <c r="AV12" i="20"/>
  <c r="AV56" i="20"/>
  <c r="AU301" i="20"/>
  <c r="N37" i="2"/>
  <c r="N35" i="40" s="1"/>
  <c r="AG9" i="20"/>
  <c r="AQ5" i="20"/>
  <c r="AP300" i="20"/>
  <c r="AV14" i="20"/>
  <c r="N124" i="38"/>
  <c r="N125" i="38"/>
  <c r="N45" i="2"/>
  <c r="N118" i="38"/>
  <c r="N106" i="38"/>
  <c r="AG7" i="20"/>
  <c r="AG15" i="20"/>
  <c r="AG13" i="20"/>
  <c r="AG14" i="20"/>
  <c r="AG17" i="20"/>
  <c r="AF269" i="20"/>
  <c r="AL19" i="20"/>
  <c r="AL7" i="20"/>
  <c r="AL6" i="20"/>
  <c r="AL9" i="20"/>
  <c r="AL13" i="20"/>
  <c r="AL15" i="20"/>
  <c r="AL21" i="20"/>
  <c r="AQ19" i="20"/>
  <c r="AQ6" i="20"/>
  <c r="AQ9" i="20"/>
  <c r="AQ11" i="20"/>
  <c r="AQ13" i="20"/>
  <c r="AQ15" i="20"/>
  <c r="AQ17" i="20"/>
  <c r="AV5" i="20"/>
  <c r="AV17" i="20"/>
  <c r="AV21" i="20"/>
  <c r="Q189" i="39"/>
  <c r="Q182" i="39"/>
  <c r="Q184" i="39" s="1"/>
  <c r="Q176" i="39"/>
  <c r="Q179" i="39" s="1"/>
  <c r="Q171" i="39"/>
  <c r="Q164" i="39"/>
  <c r="S182" i="39"/>
  <c r="W183" i="39"/>
  <c r="W177" i="39"/>
  <c r="W176" i="39"/>
  <c r="W171" i="39"/>
  <c r="T125" i="38"/>
  <c r="T119" i="38"/>
  <c r="T106" i="38"/>
  <c r="V124" i="38"/>
  <c r="V118" i="38"/>
  <c r="AP274" i="20"/>
  <c r="AK313" i="20"/>
  <c r="AU275" i="20"/>
  <c r="AF332" i="20"/>
  <c r="AF314" i="20"/>
  <c r="AF331" i="20"/>
  <c r="AK331" i="20"/>
  <c r="AK332" i="20"/>
  <c r="AU276" i="20"/>
  <c r="AF338" i="20"/>
  <c r="AF337" i="20"/>
  <c r="AK338" i="20"/>
  <c r="AK337" i="20"/>
  <c r="AF278" i="20"/>
  <c r="AF344" i="20"/>
  <c r="AF343" i="20"/>
  <c r="AK343" i="20"/>
  <c r="AK278" i="20"/>
  <c r="AK344" i="20"/>
  <c r="AP278" i="20"/>
  <c r="AF350" i="20"/>
  <c r="AF349" i="20"/>
  <c r="AK317" i="20"/>
  <c r="AK349" i="20"/>
  <c r="AK350" i="20"/>
  <c r="AF318" i="20"/>
  <c r="AK280" i="20"/>
  <c r="AK318" i="20"/>
  <c r="AU318" i="20"/>
  <c r="AU281" i="20"/>
  <c r="AK300" i="20"/>
  <c r="AK262" i="20"/>
  <c r="AQ12" i="20"/>
  <c r="AV26" i="20"/>
  <c r="AU260" i="20"/>
  <c r="R124" i="38"/>
  <c r="R126" i="38" s="1"/>
  <c r="S170" i="39"/>
  <c r="AU344" i="20"/>
  <c r="AF279" i="20"/>
  <c r="AP338" i="20"/>
  <c r="AV16" i="20"/>
  <c r="N78" i="2"/>
  <c r="AL8" i="20"/>
  <c r="AQ21" i="20"/>
  <c r="AV20" i="20"/>
  <c r="AQ14" i="20"/>
  <c r="AK315" i="20"/>
  <c r="AV19" i="20"/>
  <c r="AV8" i="20"/>
  <c r="AL10" i="20"/>
  <c r="AV18" i="20"/>
  <c r="S177" i="39"/>
  <c r="T113" i="38"/>
  <c r="Y129" i="79"/>
  <c r="Y215" i="79"/>
  <c r="AU332" i="20"/>
  <c r="AP343" i="20"/>
  <c r="AP331" i="20"/>
  <c r="AF325" i="20"/>
  <c r="AL18" i="20"/>
  <c r="N77" i="2"/>
  <c r="N53" i="2"/>
  <c r="AL5" i="20"/>
  <c r="AG5" i="20"/>
  <c r="AQ10" i="20"/>
  <c r="AL17" i="20"/>
  <c r="AU269" i="20"/>
  <c r="AV13" i="20"/>
  <c r="AV9" i="20"/>
  <c r="AP317" i="20"/>
  <c r="AF302" i="20"/>
  <c r="AF260" i="20"/>
  <c r="AG8" i="20"/>
  <c r="AK279" i="20"/>
  <c r="O199" i="4"/>
  <c r="O206" i="4"/>
  <c r="O208" i="4"/>
  <c r="O213" i="4"/>
  <c r="O219" i="4"/>
  <c r="O217" i="4"/>
  <c r="N176" i="39"/>
  <c r="N69" i="2"/>
  <c r="N35" i="41" s="1"/>
  <c r="N177" i="39"/>
  <c r="N62" i="65"/>
  <c r="N69" i="65"/>
  <c r="R115" i="38"/>
  <c r="R116" i="38" s="1"/>
  <c r="AK325" i="20"/>
  <c r="AK326" i="20"/>
  <c r="AU279" i="20"/>
  <c r="AG16" i="20"/>
  <c r="AF300" i="20"/>
  <c r="AF262" i="20"/>
  <c r="AK263" i="20"/>
  <c r="AK301" i="20"/>
  <c r="AP259" i="20"/>
  <c r="AQ18" i="20"/>
  <c r="AQ20" i="20"/>
  <c r="AV48" i="20"/>
  <c r="S188" i="39"/>
  <c r="S189" i="39"/>
  <c r="AU350" i="20"/>
  <c r="AU325" i="20"/>
  <c r="AP318" i="20"/>
  <c r="AP344" i="20"/>
  <c r="N171" i="39"/>
  <c r="AP277" i="20"/>
  <c r="N53" i="65"/>
  <c r="AV7" i="20"/>
  <c r="AL12" i="20"/>
  <c r="AQ7" i="20"/>
  <c r="AG19" i="20"/>
  <c r="AU303" i="20"/>
  <c r="AP263" i="20"/>
  <c r="AV6" i="20"/>
  <c r="O216" i="4"/>
  <c r="O196" i="4"/>
  <c r="O197" i="4"/>
  <c r="O203" i="4"/>
  <c r="O218" i="4"/>
  <c r="N183" i="39"/>
  <c r="N182" i="39"/>
  <c r="AP266" i="20"/>
  <c r="AV231" i="20"/>
  <c r="AV94" i="20"/>
  <c r="AV103" i="20"/>
  <c r="AU305" i="20"/>
  <c r="AV113" i="20"/>
  <c r="AV143" i="20"/>
  <c r="AU308" i="20"/>
  <c r="AV153" i="20"/>
  <c r="AU272" i="20"/>
  <c r="AV163" i="20"/>
  <c r="AU311" i="20"/>
  <c r="AV173" i="20"/>
  <c r="AU312" i="20"/>
  <c r="AV183" i="20"/>
  <c r="AU313" i="20"/>
  <c r="AV193" i="20"/>
  <c r="AU314" i="20"/>
  <c r="AV203" i="20"/>
  <c r="AU315" i="20"/>
  <c r="AV213" i="20"/>
  <c r="AU278" i="20"/>
  <c r="AV223" i="20"/>
  <c r="AU317" i="20"/>
  <c r="G22" i="77"/>
  <c r="G86" i="77"/>
  <c r="G150" i="77"/>
  <c r="G190" i="77"/>
  <c r="G222" i="77"/>
  <c r="G149" i="77"/>
  <c r="G113" i="77"/>
  <c r="G81" i="77"/>
  <c r="G53" i="77"/>
  <c r="G33" i="77"/>
  <c r="G17" i="77"/>
  <c r="G2" i="77"/>
  <c r="G220" i="77"/>
  <c r="G204" i="77"/>
  <c r="G188" i="77"/>
  <c r="G172" i="77"/>
  <c r="G156" i="77"/>
  <c r="G140" i="77"/>
  <c r="G124" i="77"/>
  <c r="G108" i="77"/>
  <c r="G92" i="77"/>
  <c r="G76" i="77"/>
  <c r="G60" i="77"/>
  <c r="G44" i="77"/>
  <c r="G28" i="77"/>
  <c r="G12" i="77"/>
  <c r="G153" i="77"/>
  <c r="G125" i="77"/>
  <c r="G93" i="77"/>
  <c r="G61" i="77"/>
  <c r="G227" i="77"/>
  <c r="G211" i="77"/>
  <c r="G195" i="77"/>
  <c r="G179" i="77"/>
  <c r="G163" i="77"/>
  <c r="G147" i="77"/>
  <c r="G131" i="77"/>
  <c r="G115" i="77"/>
  <c r="G99" i="77"/>
  <c r="G83" i="77"/>
  <c r="G67" i="77"/>
  <c r="G51" i="77"/>
  <c r="G35" i="77"/>
  <c r="G19" i="77"/>
  <c r="G3" i="77"/>
  <c r="G58" i="77"/>
  <c r="G122" i="77"/>
  <c r="G177" i="77"/>
  <c r="G209" i="77"/>
  <c r="G14" i="77"/>
  <c r="G78" i="77"/>
  <c r="G142" i="77"/>
  <c r="G186" i="77"/>
  <c r="G218" i="77"/>
  <c r="G34" i="77"/>
  <c r="G98" i="77"/>
  <c r="G162" i="77"/>
  <c r="G197" i="77"/>
  <c r="G229" i="77"/>
  <c r="N54" i="65"/>
  <c r="N54" i="2"/>
  <c r="N119" i="38"/>
  <c r="N107" i="38"/>
  <c r="G38" i="77"/>
  <c r="G102" i="77"/>
  <c r="G166" i="77"/>
  <c r="G198" i="77"/>
  <c r="G230" i="77"/>
  <c r="G141" i="77"/>
  <c r="G105" i="77"/>
  <c r="G73" i="77"/>
  <c r="G49" i="77"/>
  <c r="G29" i="77"/>
  <c r="G13" i="77"/>
  <c r="G232" i="77"/>
  <c r="G216" i="77"/>
  <c r="G200" i="77"/>
  <c r="G184" i="77"/>
  <c r="G168" i="77"/>
  <c r="G152" i="77"/>
  <c r="G136" i="77"/>
  <c r="G120" i="77"/>
  <c r="G104" i="77"/>
  <c r="G88" i="77"/>
  <c r="G72" i="77"/>
  <c r="G56" i="77"/>
  <c r="G40" i="77"/>
  <c r="G24" i="77"/>
  <c r="G8" i="77"/>
  <c r="G145" i="77"/>
  <c r="G117" i="77"/>
  <c r="G85" i="77"/>
  <c r="G45" i="77"/>
  <c r="G223" i="77"/>
  <c r="G207" i="77"/>
  <c r="G191" i="77"/>
  <c r="G175" i="77"/>
  <c r="G159" i="77"/>
  <c r="G143" i="77"/>
  <c r="G127" i="77"/>
  <c r="G111" i="77"/>
  <c r="G95" i="77"/>
  <c r="G79" i="77"/>
  <c r="G63" i="77"/>
  <c r="G47" i="77"/>
  <c r="G31" i="77"/>
  <c r="G15" i="77"/>
  <c r="G236" i="77"/>
  <c r="G74" i="77"/>
  <c r="G138" i="77"/>
  <c r="G185" i="77"/>
  <c r="G217" i="77"/>
  <c r="G30" i="77"/>
  <c r="G94" i="77"/>
  <c r="G158" i="77"/>
  <c r="G194" i="77"/>
  <c r="G226" i="77"/>
  <c r="G50" i="77"/>
  <c r="G114" i="77"/>
  <c r="G173" i="77"/>
  <c r="G205" i="77"/>
  <c r="G10" i="77"/>
  <c r="P292" i="20"/>
  <c r="N21" i="2"/>
  <c r="P290" i="20"/>
  <c r="R232" i="20"/>
  <c r="AG92" i="20"/>
  <c r="AL94" i="20"/>
  <c r="AQ92" i="20"/>
  <c r="AG105" i="20"/>
  <c r="AL103" i="20"/>
  <c r="AQ105" i="20"/>
  <c r="AG113" i="20"/>
  <c r="AL113" i="20"/>
  <c r="AQ113" i="20"/>
  <c r="AG145" i="20"/>
  <c r="AL143" i="20"/>
  <c r="AQ145" i="20"/>
  <c r="AG155" i="20"/>
  <c r="AL153" i="20"/>
  <c r="AQ155" i="20"/>
  <c r="AG165" i="20"/>
  <c r="AL163" i="20"/>
  <c r="AQ165" i="20"/>
  <c r="AG175" i="20"/>
  <c r="AL173" i="20"/>
  <c r="AQ175" i="20"/>
  <c r="AG185" i="20"/>
  <c r="AL183" i="20"/>
  <c r="AQ185" i="20"/>
  <c r="AG195" i="20"/>
  <c r="AL193" i="20"/>
  <c r="AQ195" i="20"/>
  <c r="AG205" i="20"/>
  <c r="AL203" i="20"/>
  <c r="AQ205" i="20"/>
  <c r="AG215" i="20"/>
  <c r="AL213" i="20"/>
  <c r="AQ215" i="20"/>
  <c r="AG225" i="20"/>
  <c r="AL223" i="20"/>
  <c r="AQ225" i="20"/>
  <c r="AG26" i="20"/>
  <c r="AG30" i="20"/>
  <c r="AG34" i="20"/>
  <c r="AG38" i="20"/>
  <c r="AG42" i="20"/>
  <c r="AG48" i="20"/>
  <c r="AG52" i="20"/>
  <c r="AG56" i="20"/>
  <c r="AG60" i="20"/>
  <c r="AL26" i="20"/>
  <c r="AL30" i="20"/>
  <c r="AL34" i="20"/>
  <c r="AL38" i="20"/>
  <c r="AL42" i="20"/>
  <c r="AL48" i="20"/>
  <c r="AL52" i="20"/>
  <c r="AL56" i="20"/>
  <c r="AL60" i="20"/>
  <c r="AQ26" i="20"/>
  <c r="AQ30" i="20"/>
  <c r="AQ34" i="20"/>
  <c r="AQ38" i="20"/>
  <c r="AQ42" i="20"/>
  <c r="AQ48" i="20"/>
  <c r="AQ52" i="20"/>
  <c r="AQ56" i="20"/>
  <c r="AQ60" i="20"/>
  <c r="AF273" i="20"/>
  <c r="AK274" i="20"/>
  <c r="AU267" i="20"/>
  <c r="AU310" i="20"/>
  <c r="AK306" i="20"/>
  <c r="AK302" i="20"/>
  <c r="AK277" i="20"/>
  <c r="AF317" i="20"/>
  <c r="AF277" i="20"/>
  <c r="AP313" i="20"/>
  <c r="AP312" i="20"/>
  <c r="AF310" i="20"/>
  <c r="AK268" i="20"/>
  <c r="AP303" i="20"/>
  <c r="AU273" i="20"/>
  <c r="AK275" i="20"/>
  <c r="AP275" i="20"/>
  <c r="AK276" i="20"/>
  <c r="AP272" i="20"/>
  <c r="AF266" i="20"/>
  <c r="AU277" i="20"/>
  <c r="AF308" i="20"/>
  <c r="AK316" i="20"/>
  <c r="AK314" i="20"/>
  <c r="AK312" i="20"/>
  <c r="AK310" i="20"/>
  <c r="AK273" i="20"/>
  <c r="AF280" i="20"/>
  <c r="AP316" i="20"/>
  <c r="AF315" i="20"/>
  <c r="AF275" i="20"/>
  <c r="AF312" i="20"/>
  <c r="AF309" i="20"/>
  <c r="AP267" i="20"/>
  <c r="AF276" i="20"/>
  <c r="AF274" i="20"/>
  <c r="AF271" i="20"/>
  <c r="AP276" i="20"/>
  <c r="AK272" i="20"/>
  <c r="AK304" i="20"/>
  <c r="AP279" i="20"/>
  <c r="AF316" i="20"/>
  <c r="AP314" i="20"/>
  <c r="AF313" i="20"/>
  <c r="AP311" i="20"/>
  <c r="AK308" i="20"/>
  <c r="AP305" i="20"/>
  <c r="AP302" i="20"/>
  <c r="Y166" i="79"/>
  <c r="M5" i="1"/>
  <c r="M32" i="1"/>
  <c r="M32" i="14"/>
  <c r="V32" i="40"/>
  <c r="M13" i="16"/>
  <c r="M22" i="16"/>
  <c r="M61" i="67"/>
  <c r="M62" i="67"/>
  <c r="M31" i="68"/>
  <c r="M42" i="68"/>
  <c r="R224" i="20"/>
  <c r="R202" i="20"/>
  <c r="R220" i="20"/>
  <c r="R198" i="20"/>
  <c r="R217" i="20"/>
  <c r="R195" i="20"/>
  <c r="R216" i="20"/>
  <c r="R212" i="20"/>
  <c r="R231" i="20"/>
  <c r="R209" i="20"/>
  <c r="R228" i="20"/>
  <c r="R206" i="20"/>
  <c r="AG88" i="20"/>
  <c r="AL90" i="20"/>
  <c r="AL86" i="20"/>
  <c r="AQ88" i="20"/>
  <c r="AV90" i="20"/>
  <c r="AG101" i="20"/>
  <c r="AG97" i="20"/>
  <c r="AL99" i="20"/>
  <c r="AQ101" i="20"/>
  <c r="AQ97" i="20"/>
  <c r="AV99" i="20"/>
  <c r="AG109" i="20"/>
  <c r="AL109" i="20"/>
  <c r="AQ109" i="20"/>
  <c r="AV109" i="20"/>
  <c r="AG141" i="20"/>
  <c r="AG137" i="20"/>
  <c r="AL139" i="20"/>
  <c r="AQ141" i="20"/>
  <c r="AQ137" i="20"/>
  <c r="AV139" i="20"/>
  <c r="AG151" i="20"/>
  <c r="AG147" i="20"/>
  <c r="AL149" i="20"/>
  <c r="AQ151" i="20"/>
  <c r="AQ147" i="20"/>
  <c r="AV149" i="20"/>
  <c r="AG161" i="20"/>
  <c r="AG157" i="20"/>
  <c r="AL159" i="20"/>
  <c r="AQ161" i="20"/>
  <c r="AQ157" i="20"/>
  <c r="AV159" i="20"/>
  <c r="AG171" i="20"/>
  <c r="AG167" i="20"/>
  <c r="AL169" i="20"/>
  <c r="AQ171" i="20"/>
  <c r="AQ167" i="20"/>
  <c r="AV169" i="20"/>
  <c r="AG181" i="20"/>
  <c r="AG177" i="20"/>
  <c r="AL179" i="20"/>
  <c r="AQ181" i="20"/>
  <c r="AQ177" i="20"/>
  <c r="AV179" i="20"/>
  <c r="AG191" i="20"/>
  <c r="AG187" i="20"/>
  <c r="AL189" i="20"/>
  <c r="AQ191" i="20"/>
  <c r="AQ187" i="20"/>
  <c r="AV189" i="20"/>
  <c r="AG201" i="20"/>
  <c r="AG197" i="20"/>
  <c r="AL199" i="20"/>
  <c r="AQ201" i="20"/>
  <c r="AQ197" i="20"/>
  <c r="AV199" i="20"/>
  <c r="AG211" i="20"/>
  <c r="AG207" i="20"/>
  <c r="AL209" i="20"/>
  <c r="AQ211" i="20"/>
  <c r="AQ207" i="20"/>
  <c r="AV209" i="20"/>
  <c r="AG221" i="20"/>
  <c r="AG217" i="20"/>
  <c r="AL219" i="20"/>
  <c r="AQ221" i="20"/>
  <c r="AQ217" i="20"/>
  <c r="AV219" i="20"/>
  <c r="AG227" i="20"/>
  <c r="AL229" i="20"/>
  <c r="AQ227" i="20"/>
  <c r="AV229" i="20"/>
  <c r="N188" i="39"/>
  <c r="N13" i="2"/>
  <c r="N25" i="16" s="1"/>
  <c r="N46" i="65"/>
  <c r="N170" i="39"/>
  <c r="N46" i="2"/>
  <c r="N22" i="2"/>
  <c r="O211" i="4"/>
  <c r="O202" i="4"/>
  <c r="O214" i="4"/>
  <c r="O204" i="4"/>
  <c r="O200" i="4"/>
  <c r="AK271" i="20"/>
  <c r="AU309" i="20"/>
  <c r="AK307" i="20"/>
  <c r="AK305" i="20"/>
  <c r="AK303" i="20"/>
  <c r="AU271" i="20"/>
  <c r="AK266" i="20"/>
  <c r="AF311" i="20"/>
  <c r="AP271" i="20"/>
  <c r="AP307" i="20"/>
  <c r="AF268" i="20"/>
  <c r="AF267" i="20"/>
  <c r="N5" i="2"/>
  <c r="R201" i="20"/>
  <c r="R223" i="20"/>
  <c r="R197" i="20"/>
  <c r="R219" i="20"/>
  <c r="R215" i="20"/>
  <c r="R208" i="20"/>
  <c r="R230" i="20"/>
  <c r="R205" i="20"/>
  <c r="R227" i="20"/>
  <c r="AG95" i="20"/>
  <c r="AG91" i="20"/>
  <c r="AF304" i="20"/>
  <c r="AG87" i="20"/>
  <c r="AL93" i="20"/>
  <c r="AL89" i="20"/>
  <c r="AQ95" i="20"/>
  <c r="AQ91" i="20"/>
  <c r="AQ87" i="20"/>
  <c r="AV93" i="20"/>
  <c r="AV89" i="20"/>
  <c r="AG104" i="20"/>
  <c r="AG100" i="20"/>
  <c r="AG96" i="20"/>
  <c r="AL102" i="20"/>
  <c r="AL98" i="20"/>
  <c r="AQ104" i="20"/>
  <c r="AQ100" i="20"/>
  <c r="AQ96" i="20"/>
  <c r="AV102" i="20"/>
  <c r="AV98" i="20"/>
  <c r="AG112" i="20"/>
  <c r="AG108" i="20"/>
  <c r="AL112" i="20"/>
  <c r="AL108" i="20"/>
  <c r="AQ112" i="20"/>
  <c r="AQ108" i="20"/>
  <c r="AV112" i="20"/>
  <c r="AV108" i="20"/>
  <c r="AG144" i="20"/>
  <c r="AG140" i="20"/>
  <c r="AG136" i="20"/>
  <c r="AL142" i="20"/>
  <c r="AL138" i="20"/>
  <c r="AQ144" i="20"/>
  <c r="AQ140" i="20"/>
  <c r="AQ136" i="20"/>
  <c r="AV142" i="20"/>
  <c r="AV138" i="20"/>
  <c r="AG154" i="20"/>
  <c r="AG150" i="20"/>
  <c r="AG146" i="20"/>
  <c r="AL152" i="20"/>
  <c r="AL148" i="20"/>
  <c r="AQ154" i="20"/>
  <c r="AQ150" i="20"/>
  <c r="AQ146" i="20"/>
  <c r="AV152" i="20"/>
  <c r="AV148" i="20"/>
  <c r="AG164" i="20"/>
  <c r="AG160" i="20"/>
  <c r="AG156" i="20"/>
  <c r="AL162" i="20"/>
  <c r="AL158" i="20"/>
  <c r="AQ164" i="20"/>
  <c r="AQ160" i="20"/>
  <c r="AQ156" i="20"/>
  <c r="AV162" i="20"/>
  <c r="AV158" i="20"/>
  <c r="AG174" i="20"/>
  <c r="AG170" i="20"/>
  <c r="AG166" i="20"/>
  <c r="AL172" i="20"/>
  <c r="AL168" i="20"/>
  <c r="AQ174" i="20"/>
  <c r="AQ170" i="20"/>
  <c r="AQ166" i="20"/>
  <c r="AV172" i="20"/>
  <c r="AV168" i="20"/>
  <c r="AG184" i="20"/>
  <c r="AG180" i="20"/>
  <c r="AG176" i="20"/>
  <c r="AL182" i="20"/>
  <c r="AL178" i="20"/>
  <c r="AQ184" i="20"/>
  <c r="AQ180" i="20"/>
  <c r="AQ176" i="20"/>
  <c r="AV182" i="20"/>
  <c r="AV178" i="20"/>
  <c r="AG194" i="20"/>
  <c r="AG190" i="20"/>
  <c r="AG186" i="20"/>
  <c r="AL192" i="20"/>
  <c r="AL188" i="20"/>
  <c r="AQ194" i="20"/>
  <c r="N189" i="39"/>
  <c r="N6" i="2"/>
  <c r="N45" i="65"/>
  <c r="N86" i="2"/>
  <c r="N85" i="2"/>
  <c r="P291" i="20"/>
  <c r="O210" i="4"/>
  <c r="O205" i="4"/>
  <c r="O207" i="4"/>
  <c r="AK309" i="20"/>
  <c r="AU306" i="20"/>
  <c r="AU304" i="20"/>
  <c r="AU302" i="20"/>
  <c r="AP308" i="20"/>
  <c r="AP310" i="20"/>
  <c r="AP309" i="20"/>
  <c r="AF307" i="20"/>
  <c r="AF306" i="20"/>
  <c r="AF305" i="20"/>
  <c r="AF303" i="20"/>
  <c r="AU268" i="20"/>
  <c r="R200" i="20"/>
  <c r="R222" i="20"/>
  <c r="R214" i="20"/>
  <c r="R211" i="20"/>
  <c r="R204" i="20"/>
  <c r="R226" i="20"/>
  <c r="AG94" i="20"/>
  <c r="AG90" i="20"/>
  <c r="AG86" i="20"/>
  <c r="AL92" i="20"/>
  <c r="AL88" i="20"/>
  <c r="AQ94" i="20"/>
  <c r="AQ90" i="20"/>
  <c r="AQ86" i="20"/>
  <c r="AV92" i="20"/>
  <c r="AV88" i="20"/>
  <c r="AG103" i="20"/>
  <c r="AG99" i="20"/>
  <c r="AL105" i="20"/>
  <c r="AL101" i="20"/>
  <c r="AL97" i="20"/>
  <c r="AQ103" i="20"/>
  <c r="AQ99" i="20"/>
  <c r="AV105" i="20"/>
  <c r="AV101" i="20"/>
  <c r="AV97" i="20"/>
  <c r="AG111" i="20"/>
  <c r="AG107" i="20"/>
  <c r="AL111" i="20"/>
  <c r="AL107" i="20"/>
  <c r="AQ111" i="20"/>
  <c r="AQ107" i="20"/>
  <c r="AV111" i="20"/>
  <c r="AV107" i="20"/>
  <c r="AG143" i="20"/>
  <c r="AG139" i="20"/>
  <c r="AL145" i="20"/>
  <c r="AL141" i="20"/>
  <c r="AL137" i="20"/>
  <c r="AQ143" i="20"/>
  <c r="AQ139" i="20"/>
  <c r="AV145" i="20"/>
  <c r="AV141" i="20"/>
  <c r="AV137" i="20"/>
  <c r="AG153" i="20"/>
  <c r="AG149" i="20"/>
  <c r="AL155" i="20"/>
  <c r="AL151" i="20"/>
  <c r="AL147" i="20"/>
  <c r="AQ153" i="20"/>
  <c r="AQ149" i="20"/>
  <c r="AV155" i="20"/>
  <c r="AV151" i="20"/>
  <c r="AV147" i="20"/>
  <c r="AG163" i="20"/>
  <c r="AG159" i="20"/>
  <c r="AL165" i="20"/>
  <c r="AL161" i="20"/>
  <c r="AL157" i="20"/>
  <c r="AQ163" i="20"/>
  <c r="AQ159" i="20"/>
  <c r="AV165" i="20"/>
  <c r="AV161" i="20"/>
  <c r="AV157" i="20"/>
  <c r="AG173" i="20"/>
  <c r="AG169" i="20"/>
  <c r="AL175" i="20"/>
  <c r="AL171" i="20"/>
  <c r="AL167" i="20"/>
  <c r="AQ173" i="20"/>
  <c r="AQ169" i="20"/>
  <c r="AV175" i="20"/>
  <c r="AV171" i="20"/>
  <c r="AV167" i="20"/>
  <c r="AG183" i="20"/>
  <c r="AG179" i="20"/>
  <c r="AL185" i="20"/>
  <c r="AL181" i="20"/>
  <c r="AL177" i="20"/>
  <c r="AQ183" i="20"/>
  <c r="AQ179" i="20"/>
  <c r="AV185" i="20"/>
  <c r="AV181" i="20"/>
  <c r="AV177" i="20"/>
  <c r="AG193" i="20"/>
  <c r="AG189" i="20"/>
  <c r="AL195" i="20"/>
  <c r="AL191" i="20"/>
  <c r="AL187" i="20"/>
  <c r="AQ193" i="20"/>
  <c r="AQ189" i="20"/>
  <c r="AV195" i="20"/>
  <c r="AV191" i="20"/>
  <c r="AV187" i="20"/>
  <c r="AG203" i="20"/>
  <c r="AG199" i="20"/>
  <c r="AL205" i="20"/>
  <c r="AL201" i="20"/>
  <c r="AL197" i="20"/>
  <c r="AQ203" i="20"/>
  <c r="AQ199" i="20"/>
  <c r="AV205" i="20"/>
  <c r="AV201" i="20"/>
  <c r="AV197" i="20"/>
  <c r="AG213" i="20"/>
  <c r="AG209" i="20"/>
  <c r="AL215" i="20"/>
  <c r="AL211" i="20"/>
  <c r="AL207" i="20"/>
  <c r="AQ213" i="20"/>
  <c r="AQ209" i="20"/>
  <c r="AV215" i="20"/>
  <c r="AV211" i="20"/>
  <c r="AV207" i="20"/>
  <c r="AG223" i="20"/>
  <c r="AG219" i="20"/>
  <c r="AL225" i="20"/>
  <c r="AL221" i="20"/>
  <c r="AL217" i="20"/>
  <c r="AQ223" i="20"/>
  <c r="AQ219" i="20"/>
  <c r="AV225" i="20"/>
  <c r="AV221" i="20"/>
  <c r="AV217" i="20"/>
  <c r="R225" i="20"/>
  <c r="R203" i="20"/>
  <c r="R221" i="20"/>
  <c r="R199" i="20"/>
  <c r="R196" i="20"/>
  <c r="R218" i="20"/>
  <c r="R213" i="20"/>
  <c r="R210" i="20"/>
  <c r="R229" i="20"/>
  <c r="R207" i="20"/>
  <c r="AG93" i="20"/>
  <c r="AG89" i="20"/>
  <c r="AL95" i="20"/>
  <c r="AL91" i="20"/>
  <c r="AL87" i="20"/>
  <c r="AQ93" i="20"/>
  <c r="AQ89" i="20"/>
  <c r="AV95" i="20"/>
  <c r="AV91" i="20"/>
  <c r="AV87" i="20"/>
  <c r="AG102" i="20"/>
  <c r="AG98" i="20"/>
  <c r="AL104" i="20"/>
  <c r="AL100" i="20"/>
  <c r="AL96" i="20"/>
  <c r="AQ102" i="20"/>
  <c r="AQ98" i="20"/>
  <c r="AV104" i="20"/>
  <c r="AV100" i="20"/>
  <c r="AV96" i="20"/>
  <c r="AG110" i="20"/>
  <c r="AG106" i="20"/>
  <c r="AL110" i="20"/>
  <c r="AL106" i="20"/>
  <c r="AQ110" i="20"/>
  <c r="AQ106" i="20"/>
  <c r="AV110" i="20"/>
  <c r="AV106" i="20"/>
  <c r="AG142" i="20"/>
  <c r="AG138" i="20"/>
  <c r="AL144" i="20"/>
  <c r="AL140" i="20"/>
  <c r="AL136" i="20"/>
  <c r="AQ142" i="20"/>
  <c r="AQ138" i="20"/>
  <c r="AV144" i="20"/>
  <c r="AV140" i="20"/>
  <c r="AV136" i="20"/>
  <c r="AG152" i="20"/>
  <c r="AG148" i="20"/>
  <c r="AL154" i="20"/>
  <c r="AL150" i="20"/>
  <c r="AL146" i="20"/>
  <c r="AQ152" i="20"/>
  <c r="AQ148" i="20"/>
  <c r="AV154" i="20"/>
  <c r="AV150" i="20"/>
  <c r="AV146" i="20"/>
  <c r="AG162" i="20"/>
  <c r="AG158" i="20"/>
  <c r="AL164" i="20"/>
  <c r="AL160" i="20"/>
  <c r="AL156" i="20"/>
  <c r="AQ162" i="20"/>
  <c r="AQ158" i="20"/>
  <c r="AV164" i="20"/>
  <c r="AV160" i="20"/>
  <c r="AV156" i="20"/>
  <c r="AG172" i="20"/>
  <c r="AG168" i="20"/>
  <c r="AL174" i="20"/>
  <c r="AL170" i="20"/>
  <c r="AL166" i="20"/>
  <c r="AQ172" i="20"/>
  <c r="AQ168" i="20"/>
  <c r="AV174" i="20"/>
  <c r="AV170" i="20"/>
  <c r="AV166" i="20"/>
  <c r="AG182" i="20"/>
  <c r="AG178" i="20"/>
  <c r="AL184" i="20"/>
  <c r="AL180" i="20"/>
  <c r="AL176" i="20"/>
  <c r="AQ182" i="20"/>
  <c r="AQ178" i="20"/>
  <c r="AV184" i="20"/>
  <c r="AV180" i="20"/>
  <c r="AV176" i="20"/>
  <c r="AG192" i="20"/>
  <c r="AG188" i="20"/>
  <c r="AL194" i="20"/>
  <c r="AL190" i="20"/>
  <c r="AL186" i="20"/>
  <c r="AQ192" i="20"/>
  <c r="AQ188" i="20"/>
  <c r="AV194" i="20"/>
  <c r="AV190" i="20"/>
  <c r="AV186" i="20"/>
  <c r="AG202" i="20"/>
  <c r="AG198" i="20"/>
  <c r="AL204" i="20"/>
  <c r="AL200" i="20"/>
  <c r="AL196" i="20"/>
  <c r="AQ202" i="20"/>
  <c r="AQ198" i="20"/>
  <c r="AV204" i="20"/>
  <c r="AV200" i="20"/>
  <c r="AV196" i="20"/>
  <c r="AG212" i="20"/>
  <c r="AG208" i="20"/>
  <c r="AL214" i="20"/>
  <c r="AL210" i="20"/>
  <c r="AL206" i="20"/>
  <c r="AQ212" i="20"/>
  <c r="AQ208" i="20"/>
  <c r="AV214" i="20"/>
  <c r="AV210" i="20"/>
  <c r="AV206" i="20"/>
  <c r="AG222" i="20"/>
  <c r="AG218" i="20"/>
  <c r="AL224" i="20"/>
  <c r="AL220" i="20"/>
  <c r="AL216" i="20"/>
  <c r="AQ222" i="20"/>
  <c r="AQ218" i="20"/>
  <c r="AV224" i="20"/>
  <c r="AV220" i="20"/>
  <c r="AV216" i="20"/>
  <c r="AG228" i="20"/>
  <c r="AL230" i="20"/>
  <c r="AL226" i="20"/>
  <c r="AQ228" i="20"/>
  <c r="AV230" i="20"/>
  <c r="AV226" i="20"/>
  <c r="AQ190" i="20"/>
  <c r="AQ186" i="20"/>
  <c r="AV192" i="20"/>
  <c r="AV188" i="20"/>
  <c r="AG204" i="20"/>
  <c r="AG200" i="20"/>
  <c r="AG196" i="20"/>
  <c r="AL202" i="20"/>
  <c r="AL198" i="20"/>
  <c r="AQ204" i="20"/>
  <c r="AQ200" i="20"/>
  <c r="AQ196" i="20"/>
  <c r="AV202" i="20"/>
  <c r="AV198" i="20"/>
  <c r="AG214" i="20"/>
  <c r="AG210" i="20"/>
  <c r="AG206" i="20"/>
  <c r="AL212" i="20"/>
  <c r="AL208" i="20"/>
  <c r="AQ214" i="20"/>
  <c r="AQ210" i="20"/>
  <c r="AQ206" i="20"/>
  <c r="AV212" i="20"/>
  <c r="AV208" i="20"/>
  <c r="AG224" i="20"/>
  <c r="AG220" i="20"/>
  <c r="AG216" i="20"/>
  <c r="AL222" i="20"/>
  <c r="AL218" i="20"/>
  <c r="AQ224" i="20"/>
  <c r="AQ220" i="20"/>
  <c r="AQ216" i="20"/>
  <c r="AV222" i="20"/>
  <c r="AV218" i="20"/>
  <c r="AG230" i="20"/>
  <c r="AG226" i="20"/>
  <c r="AL228" i="20"/>
  <c r="AQ230" i="20"/>
  <c r="AQ226" i="20"/>
  <c r="AV232" i="20"/>
  <c r="AV228" i="20"/>
  <c r="AG27" i="20"/>
  <c r="AG31" i="20"/>
  <c r="AG35" i="20"/>
  <c r="AG39" i="20"/>
  <c r="AG43" i="20"/>
  <c r="AG49" i="20"/>
  <c r="AG53" i="20"/>
  <c r="AG57" i="20"/>
  <c r="AG61" i="20"/>
  <c r="AG65" i="20"/>
  <c r="AG47" i="20"/>
  <c r="AG69" i="20"/>
  <c r="AG73" i="20"/>
  <c r="AG77" i="20"/>
  <c r="AG81" i="20"/>
  <c r="AG85" i="20"/>
  <c r="AG133" i="20"/>
  <c r="AG129" i="20"/>
  <c r="AG125" i="20"/>
  <c r="AG121" i="20"/>
  <c r="AG117" i="20"/>
  <c r="AL27" i="20"/>
  <c r="AL31" i="20"/>
  <c r="AL35" i="20"/>
  <c r="AL39" i="20"/>
  <c r="AL43" i="20"/>
  <c r="AL49" i="20"/>
  <c r="AL53" i="20"/>
  <c r="AL57" i="20"/>
  <c r="AL61" i="20"/>
  <c r="AL65" i="20"/>
  <c r="AL47" i="20"/>
  <c r="AL69" i="20"/>
  <c r="AL73" i="20"/>
  <c r="AL77" i="20"/>
  <c r="AL81" i="20"/>
  <c r="AL85" i="20"/>
  <c r="AL133" i="20"/>
  <c r="AL129" i="20"/>
  <c r="AL125" i="20"/>
  <c r="AL121" i="20"/>
  <c r="AL117" i="20"/>
  <c r="AQ27" i="20"/>
  <c r="AQ31" i="20"/>
  <c r="AQ35" i="20"/>
  <c r="AQ39" i="20"/>
  <c r="AQ43" i="20"/>
  <c r="AQ49" i="20"/>
  <c r="AQ53" i="20"/>
  <c r="AQ57" i="20"/>
  <c r="AQ61" i="20"/>
  <c r="AQ65" i="20"/>
  <c r="AQ69" i="20"/>
  <c r="AQ47" i="20"/>
  <c r="AQ73" i="20"/>
  <c r="AQ77" i="20"/>
  <c r="AQ81" i="20"/>
  <c r="AQ85" i="20"/>
  <c r="AQ133" i="20"/>
  <c r="AQ129" i="20"/>
  <c r="AQ125" i="20"/>
  <c r="AQ121" i="20"/>
  <c r="AQ117" i="20"/>
  <c r="AV27" i="20"/>
  <c r="AV31" i="20"/>
  <c r="AV35" i="20"/>
  <c r="AV39" i="20"/>
  <c r="AV43" i="20"/>
  <c r="AV49" i="20"/>
  <c r="AV53" i="20"/>
  <c r="AV57" i="20"/>
  <c r="AV61" i="20"/>
  <c r="AV65" i="20"/>
  <c r="AV47" i="20"/>
  <c r="AV69" i="20"/>
  <c r="AV73" i="20"/>
  <c r="AV77" i="20"/>
  <c r="AV81" i="20"/>
  <c r="AV85" i="20"/>
  <c r="AV134" i="20"/>
  <c r="AV130" i="20"/>
  <c r="AV126" i="20"/>
  <c r="AV122" i="20"/>
  <c r="AV118" i="20"/>
  <c r="AG229" i="20"/>
  <c r="AL227" i="20"/>
  <c r="AQ229" i="20"/>
  <c r="AV227" i="20"/>
  <c r="AG24" i="20"/>
  <c r="AG28" i="20"/>
  <c r="AG32" i="20"/>
  <c r="AG36" i="20"/>
  <c r="AG40" i="20"/>
  <c r="AG44" i="20"/>
  <c r="AG50" i="20"/>
  <c r="AG54" i="20"/>
  <c r="AG58" i="20"/>
  <c r="AG62" i="20"/>
  <c r="AG66" i="20"/>
  <c r="AG70" i="20"/>
  <c r="AG74" i="20"/>
  <c r="AG78" i="20"/>
  <c r="AG82" i="20"/>
  <c r="AG114" i="20"/>
  <c r="AG132" i="20"/>
  <c r="AG128" i="20"/>
  <c r="AG124" i="20"/>
  <c r="AG120" i="20"/>
  <c r="AG116" i="20"/>
  <c r="AL24" i="20"/>
  <c r="AL28" i="20"/>
  <c r="AL32" i="20"/>
  <c r="AL36" i="20"/>
  <c r="AL40" i="20"/>
  <c r="AL44" i="20"/>
  <c r="AL50" i="20"/>
  <c r="AL54" i="20"/>
  <c r="AL58" i="20"/>
  <c r="AL62" i="20"/>
  <c r="AL66" i="20"/>
  <c r="AL70" i="20"/>
  <c r="AL74" i="20"/>
  <c r="AL78" i="20"/>
  <c r="AL82" i="20"/>
  <c r="AL114" i="20"/>
  <c r="AL132" i="20"/>
  <c r="AL128" i="20"/>
  <c r="AL124" i="20"/>
  <c r="AL120" i="20"/>
  <c r="AL116" i="20"/>
  <c r="AQ24" i="20"/>
  <c r="AQ28" i="20"/>
  <c r="AQ32" i="20"/>
  <c r="AQ36" i="20"/>
  <c r="AQ40" i="20"/>
  <c r="AQ44" i="20"/>
  <c r="AQ50" i="20"/>
  <c r="AQ54" i="20"/>
  <c r="AQ58" i="20"/>
  <c r="AQ62" i="20"/>
  <c r="AQ66" i="20"/>
  <c r="AQ70" i="20"/>
  <c r="AQ74" i="20"/>
  <c r="AQ78" i="20"/>
  <c r="AQ82" i="20"/>
  <c r="AQ114" i="20"/>
  <c r="AQ132" i="20"/>
  <c r="AQ128" i="20"/>
  <c r="AQ124" i="20"/>
  <c r="AQ120" i="20"/>
  <c r="AQ116" i="20"/>
  <c r="AV24" i="20"/>
  <c r="AV28" i="20"/>
  <c r="AV32" i="20"/>
  <c r="AV36" i="20"/>
  <c r="AV40" i="20"/>
  <c r="AV44" i="20"/>
  <c r="AV50" i="20"/>
  <c r="AV54" i="20"/>
  <c r="AV58" i="20"/>
  <c r="AV62" i="20"/>
  <c r="AV66" i="20"/>
  <c r="AV70" i="20"/>
  <c r="AV74" i="20"/>
  <c r="AV78" i="20"/>
  <c r="AV82" i="20"/>
  <c r="AV86" i="20"/>
  <c r="AV133" i="20"/>
  <c r="AV129" i="20"/>
  <c r="AV125" i="20"/>
  <c r="AV121" i="20"/>
  <c r="AV117" i="20"/>
  <c r="AG25" i="20"/>
  <c r="AG29" i="20"/>
  <c r="AG33" i="20"/>
  <c r="AG37" i="20"/>
  <c r="AG41" i="20"/>
  <c r="AG45" i="20"/>
  <c r="AG51" i="20"/>
  <c r="AG55" i="20"/>
  <c r="AG59" i="20"/>
  <c r="AG63" i="20"/>
  <c r="AG67" i="20"/>
  <c r="AG71" i="20"/>
  <c r="AG75" i="20"/>
  <c r="AG79" i="20"/>
  <c r="AG83" i="20"/>
  <c r="AG135" i="20"/>
  <c r="AG131" i="20"/>
  <c r="AG127" i="20"/>
  <c r="AG123" i="20"/>
  <c r="AG119" i="20"/>
  <c r="AG115" i="20"/>
  <c r="AL25" i="20"/>
  <c r="AL29" i="20"/>
  <c r="AL33" i="20"/>
  <c r="AL37" i="20"/>
  <c r="AL41" i="20"/>
  <c r="AL45" i="20"/>
  <c r="AL51" i="20"/>
  <c r="AL55" i="20"/>
  <c r="AL59" i="20"/>
  <c r="AL63" i="20"/>
  <c r="AL67" i="20"/>
  <c r="AL71" i="20"/>
  <c r="AL75" i="20"/>
  <c r="AL79" i="20"/>
  <c r="AL83" i="20"/>
  <c r="AL135" i="20"/>
  <c r="AL131" i="20"/>
  <c r="AL127" i="20"/>
  <c r="AL123" i="20"/>
  <c r="AL119" i="20"/>
  <c r="AL115" i="20"/>
  <c r="AQ25" i="20"/>
  <c r="AQ29" i="20"/>
  <c r="AQ33" i="20"/>
  <c r="AQ37" i="20"/>
  <c r="AQ41" i="20"/>
  <c r="AP261" i="20"/>
  <c r="AQ45" i="20"/>
  <c r="AQ51" i="20"/>
  <c r="AQ55" i="20"/>
  <c r="AQ59" i="20"/>
  <c r="AQ63" i="20"/>
  <c r="AQ67" i="20"/>
  <c r="AQ71" i="20"/>
  <c r="AQ75" i="20"/>
  <c r="AQ79" i="20"/>
  <c r="AQ83" i="20"/>
  <c r="AQ135" i="20"/>
  <c r="AQ131" i="20"/>
  <c r="AQ127" i="20"/>
  <c r="AQ123" i="20"/>
  <c r="AQ119" i="20"/>
  <c r="AQ115" i="20"/>
  <c r="AV25" i="20"/>
  <c r="AV29" i="20"/>
  <c r="AV33" i="20"/>
  <c r="AV37" i="20"/>
  <c r="AV41" i="20"/>
  <c r="AU261" i="20"/>
  <c r="AV45" i="20"/>
  <c r="AV51" i="20"/>
  <c r="AV55" i="20"/>
  <c r="AV59" i="20"/>
  <c r="AV63" i="20"/>
  <c r="AV67" i="20"/>
  <c r="AV71" i="20"/>
  <c r="AV75" i="20"/>
  <c r="AV79" i="20"/>
  <c r="AV83" i="20"/>
  <c r="AV114" i="20"/>
  <c r="AV132" i="20"/>
  <c r="AV128" i="20"/>
  <c r="AV124" i="20"/>
  <c r="AV120" i="20"/>
  <c r="AV116" i="20"/>
  <c r="B235" i="79"/>
  <c r="B34" i="79"/>
  <c r="B35" i="79"/>
  <c r="C229" i="79"/>
  <c r="C34" i="79"/>
  <c r="C35" i="79"/>
  <c r="AG64" i="20"/>
  <c r="AG68" i="20"/>
  <c r="AG46" i="20"/>
  <c r="AG72" i="20"/>
  <c r="AG76" i="20"/>
  <c r="AG80" i="20"/>
  <c r="AG84" i="20"/>
  <c r="AG134" i="20"/>
  <c r="AG130" i="20"/>
  <c r="AG126" i="20"/>
  <c r="AG122" i="20"/>
  <c r="AG118" i="20"/>
  <c r="AL64" i="20"/>
  <c r="AL46" i="20"/>
  <c r="AL68" i="20"/>
  <c r="AL72" i="20"/>
  <c r="AL76" i="20"/>
  <c r="AL80" i="20"/>
  <c r="AL84" i="20"/>
  <c r="AL134" i="20"/>
  <c r="AL130" i="20"/>
  <c r="AL126" i="20"/>
  <c r="AL122" i="20"/>
  <c r="AL118" i="20"/>
  <c r="AQ64" i="20"/>
  <c r="AQ46" i="20"/>
  <c r="AQ68" i="20"/>
  <c r="AQ72" i="20"/>
  <c r="AQ76" i="20"/>
  <c r="AQ80" i="20"/>
  <c r="AQ84" i="20"/>
  <c r="AQ134" i="20"/>
  <c r="AQ130" i="20"/>
  <c r="AQ126" i="20"/>
  <c r="AQ122" i="20"/>
  <c r="AQ118" i="20"/>
  <c r="AV68" i="20"/>
  <c r="AV46" i="20"/>
  <c r="AV72" i="20"/>
  <c r="AV76" i="20"/>
  <c r="AV80" i="20"/>
  <c r="AV84" i="20"/>
  <c r="AV135" i="20"/>
  <c r="AV131" i="20"/>
  <c r="AV127" i="20"/>
  <c r="AV123" i="20"/>
  <c r="AV119" i="20"/>
  <c r="AV115" i="20"/>
  <c r="X153" i="79"/>
  <c r="X121" i="79"/>
  <c r="Y212" i="79"/>
  <c r="Y240" i="79"/>
  <c r="Y237" i="79"/>
  <c r="Y24" i="79"/>
  <c r="Y206" i="79"/>
  <c r="X79" i="79"/>
  <c r="Y200" i="79"/>
  <c r="X157" i="79"/>
  <c r="X125" i="79"/>
  <c r="X61" i="79"/>
  <c r="AG23" i="20"/>
  <c r="X36" i="79"/>
  <c r="X135" i="79"/>
  <c r="C195" i="79"/>
  <c r="X55" i="79"/>
  <c r="X221" i="79"/>
  <c r="X131" i="79"/>
  <c r="X205" i="79"/>
  <c r="X109" i="79"/>
  <c r="X77" i="79"/>
  <c r="X45" i="79"/>
  <c r="X56" i="79"/>
  <c r="X116" i="79"/>
  <c r="X212" i="79"/>
  <c r="AP299" i="20"/>
  <c r="X185" i="79"/>
  <c r="Y21" i="79"/>
  <c r="AK261" i="20"/>
  <c r="AK299" i="20"/>
  <c r="C40" i="79"/>
  <c r="C7" i="79"/>
  <c r="AK297" i="20"/>
  <c r="C140" i="79"/>
  <c r="X73" i="79"/>
  <c r="C165" i="79"/>
  <c r="Y97" i="79"/>
  <c r="AV23" i="20"/>
  <c r="AF261" i="20"/>
  <c r="AL23" i="20"/>
  <c r="AU298" i="20"/>
  <c r="AQ23" i="20"/>
  <c r="AF299" i="20"/>
  <c r="AP297" i="20"/>
  <c r="C6" i="79"/>
  <c r="X214" i="79"/>
  <c r="X197" i="79"/>
  <c r="X28" i="79"/>
  <c r="X18" i="79"/>
  <c r="X175" i="79"/>
  <c r="X95" i="79"/>
  <c r="AK298" i="20"/>
  <c r="AP298" i="20"/>
  <c r="AF297" i="20"/>
  <c r="X92" i="79"/>
  <c r="X139" i="79"/>
  <c r="C94" i="79"/>
  <c r="C104" i="79"/>
  <c r="AU299" i="20"/>
  <c r="AU297" i="20"/>
  <c r="AF298" i="20"/>
  <c r="C54" i="79"/>
  <c r="C155" i="79"/>
  <c r="C17" i="79"/>
  <c r="C108" i="79"/>
  <c r="C208" i="79"/>
  <c r="C32" i="79"/>
  <c r="C159" i="79"/>
  <c r="C101" i="79"/>
  <c r="X207" i="79"/>
  <c r="X191" i="79"/>
  <c r="C44" i="79"/>
  <c r="C146" i="79"/>
  <c r="C9" i="79"/>
  <c r="C21" i="79"/>
  <c r="C214" i="79"/>
  <c r="C74" i="79"/>
  <c r="C37" i="79"/>
  <c r="X10" i="79"/>
  <c r="C91" i="79"/>
  <c r="C194" i="79"/>
  <c r="C103" i="79"/>
  <c r="C204" i="79"/>
  <c r="X202" i="79"/>
  <c r="X238" i="79"/>
  <c r="X173" i="79"/>
  <c r="C55" i="79"/>
  <c r="C158" i="79"/>
  <c r="C22" i="79"/>
  <c r="C182" i="79"/>
  <c r="C114" i="79"/>
  <c r="L15" i="41"/>
  <c r="L32" i="41"/>
  <c r="L29" i="68"/>
  <c r="L42" i="68"/>
  <c r="J32" i="41"/>
  <c r="V32" i="41"/>
  <c r="L22" i="16"/>
  <c r="L6" i="40"/>
  <c r="L32" i="40"/>
  <c r="L4" i="14"/>
  <c r="L32" i="14"/>
  <c r="L32" i="1"/>
  <c r="L222" i="79"/>
  <c r="Z222" i="79" s="1"/>
  <c r="L109" i="79"/>
  <c r="Z109" i="79" s="1"/>
  <c r="L203" i="79"/>
  <c r="Z203" i="79" s="1"/>
  <c r="B171" i="79"/>
  <c r="AP304" i="20"/>
  <c r="AP268" i="20"/>
  <c r="X67" i="79"/>
  <c r="X179" i="79"/>
  <c r="X158" i="79"/>
  <c r="X142" i="79"/>
  <c r="Y179" i="79"/>
  <c r="M46" i="79"/>
  <c r="M44" i="79"/>
  <c r="M55" i="79"/>
  <c r="B107" i="79"/>
  <c r="M74" i="79"/>
  <c r="M89" i="79"/>
  <c r="M117" i="79"/>
  <c r="B43" i="79"/>
  <c r="M86" i="79"/>
  <c r="M228" i="79"/>
  <c r="M223" i="79"/>
  <c r="X38" i="79"/>
  <c r="X41" i="79"/>
  <c r="Y111" i="79"/>
  <c r="Y239" i="79"/>
  <c r="Y160" i="79"/>
  <c r="Y8" i="79"/>
  <c r="Y174" i="79"/>
  <c r="X110" i="79"/>
  <c r="X17" i="79"/>
  <c r="Y138" i="79"/>
  <c r="X156" i="79"/>
  <c r="X181" i="79"/>
  <c r="X231" i="79"/>
  <c r="Y136" i="79"/>
  <c r="Y72" i="79"/>
  <c r="M4" i="14"/>
  <c r="B28" i="41"/>
  <c r="K16" i="40"/>
  <c r="F17" i="16"/>
  <c r="B14" i="40"/>
  <c r="B40" i="79"/>
  <c r="B44" i="79"/>
  <c r="B48" i="79"/>
  <c r="B52" i="79"/>
  <c r="B56" i="79"/>
  <c r="B60" i="79"/>
  <c r="B64" i="79"/>
  <c r="B68" i="79"/>
  <c r="B72" i="79"/>
  <c r="B76" i="79"/>
  <c r="B80" i="79"/>
  <c r="B84" i="79"/>
  <c r="B88" i="79"/>
  <c r="B92" i="79"/>
  <c r="B96" i="79"/>
  <c r="B100" i="79"/>
  <c r="B104" i="79"/>
  <c r="B108" i="79"/>
  <c r="B112" i="79"/>
  <c r="B116" i="79"/>
  <c r="B120" i="79"/>
  <c r="B124" i="79"/>
  <c r="B128" i="79"/>
  <c r="B132" i="79"/>
  <c r="B136" i="79"/>
  <c r="B140" i="79"/>
  <c r="B144" i="79"/>
  <c r="B148" i="79"/>
  <c r="B152" i="79"/>
  <c r="B156" i="79"/>
  <c r="B160" i="79"/>
  <c r="B164" i="79"/>
  <c r="B168" i="79"/>
  <c r="B172" i="79"/>
  <c r="B176" i="79"/>
  <c r="B180" i="79"/>
  <c r="B184" i="79"/>
  <c r="B188" i="79"/>
  <c r="B192" i="79"/>
  <c r="B196" i="79"/>
  <c r="B200" i="79"/>
  <c r="B204" i="79"/>
  <c r="B208" i="79"/>
  <c r="B212" i="79"/>
  <c r="B216" i="79"/>
  <c r="B220" i="79"/>
  <c r="B224" i="79"/>
  <c r="B228" i="79"/>
  <c r="B232" i="79"/>
  <c r="B236" i="79"/>
  <c r="B240" i="79"/>
  <c r="B6" i="79"/>
  <c r="B10" i="79"/>
  <c r="B14" i="79"/>
  <c r="B18" i="79"/>
  <c r="B22" i="79"/>
  <c r="B26" i="79"/>
  <c r="B30" i="79"/>
  <c r="B36" i="79"/>
  <c r="B41" i="79"/>
  <c r="B45" i="79"/>
  <c r="B49" i="79"/>
  <c r="B53" i="79"/>
  <c r="B57" i="79"/>
  <c r="B61" i="79"/>
  <c r="B65" i="79"/>
  <c r="B69" i="79"/>
  <c r="B73" i="79"/>
  <c r="B77" i="79"/>
  <c r="B81" i="79"/>
  <c r="B85" i="79"/>
  <c r="B89" i="79"/>
  <c r="B93" i="79"/>
  <c r="B97" i="79"/>
  <c r="B101" i="79"/>
  <c r="B105" i="79"/>
  <c r="B109" i="79"/>
  <c r="B113" i="79"/>
  <c r="B117" i="79"/>
  <c r="B121" i="79"/>
  <c r="B125" i="79"/>
  <c r="B129" i="79"/>
  <c r="B133" i="79"/>
  <c r="B137" i="79"/>
  <c r="B141" i="79"/>
  <c r="B145" i="79"/>
  <c r="B149" i="79"/>
  <c r="B153" i="79"/>
  <c r="B157" i="79"/>
  <c r="B161" i="79"/>
  <c r="B165" i="79"/>
  <c r="B169" i="79"/>
  <c r="B173" i="79"/>
  <c r="B177" i="79"/>
  <c r="B181" i="79"/>
  <c r="B185" i="79"/>
  <c r="B189" i="79"/>
  <c r="B193" i="79"/>
  <c r="B197" i="79"/>
  <c r="B201" i="79"/>
  <c r="B205" i="79"/>
  <c r="B209" i="79"/>
  <c r="B213" i="79"/>
  <c r="B217" i="79"/>
  <c r="B221" i="79"/>
  <c r="B225" i="79"/>
  <c r="B229" i="79"/>
  <c r="B233" i="79"/>
  <c r="B237" i="79"/>
  <c r="B7" i="79"/>
  <c r="B11" i="79"/>
  <c r="B15" i="79"/>
  <c r="B19" i="79"/>
  <c r="B23" i="79"/>
  <c r="B27" i="79"/>
  <c r="B31" i="79"/>
  <c r="B5" i="79"/>
  <c r="B38" i="79"/>
  <c r="B42" i="79"/>
  <c r="B46" i="79"/>
  <c r="B50" i="79"/>
  <c r="B54" i="79"/>
  <c r="B58" i="79"/>
  <c r="B62" i="79"/>
  <c r="B66" i="79"/>
  <c r="B70" i="79"/>
  <c r="B74" i="79"/>
  <c r="B78" i="79"/>
  <c r="B82" i="79"/>
  <c r="B86" i="79"/>
  <c r="B90" i="79"/>
  <c r="B94" i="79"/>
  <c r="B98" i="79"/>
  <c r="B102" i="79"/>
  <c r="B106" i="79"/>
  <c r="B110" i="79"/>
  <c r="B114" i="79"/>
  <c r="B118" i="79"/>
  <c r="B122" i="79"/>
  <c r="B126" i="79"/>
  <c r="B130" i="79"/>
  <c r="B134" i="79"/>
  <c r="B138" i="79"/>
  <c r="B142" i="79"/>
  <c r="B146" i="79"/>
  <c r="B150" i="79"/>
  <c r="B154" i="79"/>
  <c r="B158" i="79"/>
  <c r="B162" i="79"/>
  <c r="B166" i="79"/>
  <c r="B170" i="79"/>
  <c r="B174" i="79"/>
  <c r="B178" i="79"/>
  <c r="B182" i="79"/>
  <c r="B186" i="79"/>
  <c r="B190" i="79"/>
  <c r="B194" i="79"/>
  <c r="B198" i="79"/>
  <c r="B202" i="79"/>
  <c r="B206" i="79"/>
  <c r="B210" i="79"/>
  <c r="B214" i="79"/>
  <c r="B218" i="79"/>
  <c r="B222" i="79"/>
  <c r="B226" i="79"/>
  <c r="B230" i="79"/>
  <c r="B234" i="79"/>
  <c r="B238" i="79"/>
  <c r="B37" i="79"/>
  <c r="B8" i="79"/>
  <c r="B12" i="79"/>
  <c r="B16" i="79"/>
  <c r="B20" i="79"/>
  <c r="B24" i="79"/>
  <c r="B28" i="79"/>
  <c r="B32" i="79"/>
  <c r="B47" i="79"/>
  <c r="B63" i="79"/>
  <c r="B79" i="79"/>
  <c r="B95" i="79"/>
  <c r="B111" i="79"/>
  <c r="B127" i="79"/>
  <c r="B143" i="79"/>
  <c r="B159" i="79"/>
  <c r="B175" i="79"/>
  <c r="B191" i="79"/>
  <c r="B207" i="79"/>
  <c r="B223" i="79"/>
  <c r="B239" i="79"/>
  <c r="B17" i="79"/>
  <c r="B4" i="79"/>
  <c r="B51" i="79"/>
  <c r="B67" i="79"/>
  <c r="B83" i="79"/>
  <c r="B99" i="79"/>
  <c r="B115" i="79"/>
  <c r="B131" i="79"/>
  <c r="B147" i="79"/>
  <c r="B163" i="79"/>
  <c r="B179" i="79"/>
  <c r="B195" i="79"/>
  <c r="B211" i="79"/>
  <c r="B227" i="79"/>
  <c r="B33" i="79"/>
  <c r="B21" i="79"/>
  <c r="B39" i="79"/>
  <c r="B55" i="79"/>
  <c r="B71" i="79"/>
  <c r="B87" i="79"/>
  <c r="B103" i="79"/>
  <c r="B119" i="79"/>
  <c r="B135" i="79"/>
  <c r="B151" i="79"/>
  <c r="B167" i="79"/>
  <c r="B183" i="79"/>
  <c r="B199" i="79"/>
  <c r="B215" i="79"/>
  <c r="B231" i="79"/>
  <c r="B9" i="79"/>
  <c r="B25" i="79"/>
  <c r="C60" i="79"/>
  <c r="C83" i="79"/>
  <c r="C110" i="79"/>
  <c r="C136" i="79"/>
  <c r="C160" i="79"/>
  <c r="C187" i="79"/>
  <c r="C211" i="79"/>
  <c r="C236" i="79"/>
  <c r="C25" i="79"/>
  <c r="C38" i="79"/>
  <c r="C62" i="79"/>
  <c r="C88" i="79"/>
  <c r="C112" i="79"/>
  <c r="C139" i="79"/>
  <c r="C166" i="79"/>
  <c r="C188" i="79"/>
  <c r="C215" i="79"/>
  <c r="C240" i="79"/>
  <c r="C27" i="79"/>
  <c r="C46" i="79"/>
  <c r="C72" i="79"/>
  <c r="C98" i="79"/>
  <c r="C123" i="79"/>
  <c r="C147" i="79"/>
  <c r="C174" i="79"/>
  <c r="C198" i="79"/>
  <c r="C224" i="79"/>
  <c r="C14" i="79"/>
  <c r="C126" i="79"/>
  <c r="C226" i="79"/>
  <c r="C41" i="79"/>
  <c r="C57" i="79"/>
  <c r="C73" i="79"/>
  <c r="C89" i="79"/>
  <c r="C105" i="79"/>
  <c r="C121" i="79"/>
  <c r="C137" i="79"/>
  <c r="C153" i="79"/>
  <c r="C169" i="79"/>
  <c r="C185" i="79"/>
  <c r="C201" i="79"/>
  <c r="C217" i="79"/>
  <c r="C233" i="79"/>
  <c r="C12" i="79"/>
  <c r="C28" i="79"/>
  <c r="C58" i="79"/>
  <c r="C79" i="79"/>
  <c r="C100" i="79"/>
  <c r="C122" i="79"/>
  <c r="C143" i="79"/>
  <c r="C164" i="79"/>
  <c r="C186" i="79"/>
  <c r="C207" i="79"/>
  <c r="C228" i="79"/>
  <c r="C13" i="79"/>
  <c r="C33" i="79"/>
  <c r="C64" i="79"/>
  <c r="C92" i="79"/>
  <c r="C120" i="79"/>
  <c r="C150" i="79"/>
  <c r="C178" i="79"/>
  <c r="C206" i="79"/>
  <c r="C235" i="79"/>
  <c r="C26" i="79"/>
  <c r="C59" i="79"/>
  <c r="C96" i="79"/>
  <c r="C134" i="79"/>
  <c r="C172" i="79"/>
  <c r="C210" i="79"/>
  <c r="C10" i="79"/>
  <c r="C51" i="79"/>
  <c r="C151" i="79"/>
  <c r="C15" i="79"/>
  <c r="C45" i="79"/>
  <c r="C61" i="79"/>
  <c r="W61" i="79" s="1"/>
  <c r="C77" i="79"/>
  <c r="C93" i="79"/>
  <c r="C109" i="79"/>
  <c r="C125" i="79"/>
  <c r="C141" i="79"/>
  <c r="C157" i="79"/>
  <c r="C173" i="79"/>
  <c r="C189" i="79"/>
  <c r="C205" i="79"/>
  <c r="C221" i="79"/>
  <c r="C237" i="79"/>
  <c r="C16" i="79"/>
  <c r="C42" i="79"/>
  <c r="C63" i="79"/>
  <c r="C84" i="79"/>
  <c r="C106" i="79"/>
  <c r="C127" i="79"/>
  <c r="C148" i="79"/>
  <c r="C170" i="79"/>
  <c r="C191" i="79"/>
  <c r="C212" i="79"/>
  <c r="C234" i="79"/>
  <c r="C18" i="79"/>
  <c r="C43" i="79"/>
  <c r="C71" i="79"/>
  <c r="C99" i="79"/>
  <c r="C128" i="79"/>
  <c r="C156" i="79"/>
  <c r="C184" i="79"/>
  <c r="C75" i="79"/>
  <c r="C176" i="79"/>
  <c r="C49" i="79"/>
  <c r="C65" i="79"/>
  <c r="C81" i="79"/>
  <c r="C97" i="79"/>
  <c r="C113" i="79"/>
  <c r="C129" i="79"/>
  <c r="C145" i="79"/>
  <c r="C161" i="79"/>
  <c r="C177" i="79"/>
  <c r="C193" i="79"/>
  <c r="C209" i="79"/>
  <c r="C225" i="79"/>
  <c r="C241" i="79"/>
  <c r="C20" i="79"/>
  <c r="C47" i="79"/>
  <c r="C68" i="79"/>
  <c r="C90" i="79"/>
  <c r="C111" i="79"/>
  <c r="C132" i="79"/>
  <c r="C154" i="79"/>
  <c r="C175" i="79"/>
  <c r="C196" i="79"/>
  <c r="C218" i="79"/>
  <c r="C239" i="79"/>
  <c r="C23" i="79"/>
  <c r="C50" i="79"/>
  <c r="C78" i="79"/>
  <c r="C107" i="79"/>
  <c r="C135" i="79"/>
  <c r="C163" i="79"/>
  <c r="C192" i="79"/>
  <c r="C220" i="79"/>
  <c r="C11" i="79"/>
  <c r="C39" i="79"/>
  <c r="C76" i="79"/>
  <c r="C115" i="79"/>
  <c r="C152" i="79"/>
  <c r="C190" i="79"/>
  <c r="C230" i="79"/>
  <c r="C30" i="79"/>
  <c r="C118" i="79"/>
  <c r="C216" i="79"/>
  <c r="C238" i="79"/>
  <c r="C162" i="79"/>
  <c r="C87" i="79"/>
  <c r="C19" i="79"/>
  <c r="C199" i="79"/>
  <c r="C86" i="79"/>
  <c r="C223" i="79"/>
  <c r="C138" i="79"/>
  <c r="C52" i="79"/>
  <c r="C213" i="79"/>
  <c r="C149" i="79"/>
  <c r="C85" i="79"/>
  <c r="B219" i="79"/>
  <c r="B155" i="79"/>
  <c r="B91" i="79"/>
  <c r="C203" i="79"/>
  <c r="C66" i="79"/>
  <c r="C167" i="79"/>
  <c r="C31" i="79"/>
  <c r="X210" i="79"/>
  <c r="C70" i="79"/>
  <c r="C119" i="79"/>
  <c r="C168" i="79"/>
  <c r="C222" i="79"/>
  <c r="C5" i="79"/>
  <c r="C80" i="79"/>
  <c r="C130" i="79"/>
  <c r="C179" i="79"/>
  <c r="C231" i="79"/>
  <c r="C4" i="79"/>
  <c r="C82" i="79"/>
  <c r="C131" i="79"/>
  <c r="C183" i="79"/>
  <c r="C232" i="79"/>
  <c r="C219" i="79"/>
  <c r="C144" i="79"/>
  <c r="C67" i="79"/>
  <c r="C36" i="79"/>
  <c r="C171" i="79"/>
  <c r="C56" i="79"/>
  <c r="C202" i="79"/>
  <c r="C116" i="79"/>
  <c r="C24" i="79"/>
  <c r="C197" i="79"/>
  <c r="C133" i="79"/>
  <c r="C69" i="79"/>
  <c r="B29" i="79"/>
  <c r="B203" i="79"/>
  <c r="B139" i="79"/>
  <c r="B75" i="79"/>
  <c r="C102" i="79"/>
  <c r="X44" i="79"/>
  <c r="C200" i="79"/>
  <c r="C124" i="79"/>
  <c r="C48" i="79"/>
  <c r="C227" i="79"/>
  <c r="C142" i="79"/>
  <c r="C29" i="79"/>
  <c r="C180" i="79"/>
  <c r="C95" i="79"/>
  <c r="C8" i="79"/>
  <c r="C181" i="79"/>
  <c r="C117" i="79"/>
  <c r="C53" i="79"/>
  <c r="B13" i="79"/>
  <c r="B187" i="79"/>
  <c r="AB187" i="79" s="1"/>
  <c r="B123" i="79"/>
  <c r="AB123" i="79" s="1"/>
  <c r="B59" i="79"/>
  <c r="X195" i="79"/>
  <c r="L53" i="79"/>
  <c r="Z53" i="79" s="1"/>
  <c r="L45" i="79"/>
  <c r="L133" i="79"/>
  <c r="L217" i="79"/>
  <c r="L66" i="79"/>
  <c r="Z66" i="79" s="1"/>
  <c r="L55" i="79"/>
  <c r="L139" i="79"/>
  <c r="Z139" i="79" s="1"/>
  <c r="L223" i="79"/>
  <c r="L76" i="79"/>
  <c r="L140" i="79"/>
  <c r="L18" i="79"/>
  <c r="L240" i="79"/>
  <c r="Z240" i="79" s="1"/>
  <c r="L6" i="79"/>
  <c r="Z6" i="79" s="1"/>
  <c r="L8" i="79"/>
  <c r="L69" i="79"/>
  <c r="L153" i="79"/>
  <c r="Z153" i="79" s="1"/>
  <c r="L237" i="79"/>
  <c r="L90" i="79"/>
  <c r="Z90" i="79" s="1"/>
  <c r="L75" i="79"/>
  <c r="L159" i="79"/>
  <c r="L11" i="79"/>
  <c r="L92" i="79"/>
  <c r="Z92" i="79" s="1"/>
  <c r="L158" i="79"/>
  <c r="Z158" i="79" s="1"/>
  <c r="L142" i="79"/>
  <c r="Z142" i="79" s="1"/>
  <c r="L146" i="79"/>
  <c r="Z146" i="79" s="1"/>
  <c r="L148" i="79"/>
  <c r="L89" i="79"/>
  <c r="L173" i="79"/>
  <c r="Z173" i="79" s="1"/>
  <c r="L25" i="79"/>
  <c r="Z25" i="79" s="1"/>
  <c r="L110" i="79"/>
  <c r="L95" i="79"/>
  <c r="Z95" i="79" s="1"/>
  <c r="L183" i="79"/>
  <c r="L31" i="79"/>
  <c r="L108" i="79"/>
  <c r="L190" i="79"/>
  <c r="L176" i="79"/>
  <c r="Z176" i="79" s="1"/>
  <c r="L178" i="79"/>
  <c r="Z178" i="79" s="1"/>
  <c r="L180" i="79"/>
  <c r="Z180" i="79" s="1"/>
  <c r="Y177" i="79"/>
  <c r="L212" i="79"/>
  <c r="L124" i="79"/>
  <c r="L130" i="79"/>
  <c r="L210" i="79"/>
  <c r="Z210" i="79" s="1"/>
  <c r="L56" i="79"/>
  <c r="L46" i="79"/>
  <c r="M138" i="79"/>
  <c r="M150" i="79"/>
  <c r="M130" i="79"/>
  <c r="M110" i="79"/>
  <c r="M149" i="79"/>
  <c r="M236" i="79"/>
  <c r="M164" i="79"/>
  <c r="M76" i="79"/>
  <c r="M133" i="79"/>
  <c r="M11" i="79"/>
  <c r="M159" i="79"/>
  <c r="M63" i="79"/>
  <c r="U189" i="39"/>
  <c r="W189" i="39"/>
  <c r="X124" i="38"/>
  <c r="X126" i="38" s="1"/>
  <c r="X112" i="38"/>
  <c r="N29" i="68"/>
  <c r="U188" i="39"/>
  <c r="U176" i="39"/>
  <c r="W188" i="39"/>
  <c r="W165" i="39"/>
  <c r="R119" i="38"/>
  <c r="X118" i="38"/>
  <c r="X98" i="79"/>
  <c r="M21" i="79"/>
  <c r="M26" i="79"/>
  <c r="M17" i="79"/>
  <c r="M238" i="79"/>
  <c r="M217" i="79"/>
  <c r="M73" i="79"/>
  <c r="M204" i="79"/>
  <c r="M108" i="79"/>
  <c r="M9" i="79"/>
  <c r="M69" i="79"/>
  <c r="M191" i="79"/>
  <c r="M119" i="79"/>
  <c r="S165" i="39"/>
  <c r="U183" i="39"/>
  <c r="W182" i="39"/>
  <c r="R118" i="38"/>
  <c r="R107" i="38"/>
  <c r="X106" i="38"/>
  <c r="X112" i="79"/>
  <c r="M202" i="79"/>
  <c r="M214" i="79"/>
  <c r="M194" i="79"/>
  <c r="M174" i="79"/>
  <c r="M185" i="79"/>
  <c r="M32" i="79"/>
  <c r="M172" i="79"/>
  <c r="M100" i="79"/>
  <c r="M197" i="79"/>
  <c r="M19" i="79"/>
  <c r="M183" i="79"/>
  <c r="W170" i="39"/>
  <c r="B14" i="41"/>
  <c r="F11" i="16"/>
  <c r="B32" i="40"/>
  <c r="K20" i="40"/>
  <c r="I17" i="40"/>
  <c r="B25" i="40"/>
  <c r="G8" i="66"/>
  <c r="K42" i="66"/>
  <c r="K52" i="66"/>
  <c r="H16" i="41"/>
  <c r="B27" i="40"/>
  <c r="B9" i="40"/>
  <c r="K18" i="14"/>
  <c r="K32" i="1"/>
  <c r="K32" i="14"/>
  <c r="K24" i="40"/>
  <c r="K32" i="40"/>
  <c r="K8" i="12"/>
  <c r="K12" i="12"/>
  <c r="B18" i="41"/>
  <c r="B16" i="40"/>
  <c r="K14" i="40"/>
  <c r="K46" i="67"/>
  <c r="K62" i="67"/>
  <c r="K13" i="16"/>
  <c r="K22" i="16"/>
  <c r="X82" i="79"/>
  <c r="X8" i="79"/>
  <c r="X74" i="79"/>
  <c r="X186" i="79"/>
  <c r="X119" i="79"/>
  <c r="X23" i="79"/>
  <c r="X22" i="79"/>
  <c r="X163" i="79"/>
  <c r="O222" i="4"/>
  <c r="X39" i="79"/>
  <c r="X20" i="79"/>
  <c r="X184" i="79"/>
  <c r="X102" i="79"/>
  <c r="L16" i="79"/>
  <c r="Z16" i="79" s="1"/>
  <c r="L220" i="79"/>
  <c r="Z220" i="79" s="1"/>
  <c r="L188" i="79"/>
  <c r="L156" i="79"/>
  <c r="L14" i="79"/>
  <c r="Z14" i="79" s="1"/>
  <c r="L218" i="79"/>
  <c r="Z218" i="79" s="1"/>
  <c r="L186" i="79"/>
  <c r="Z186" i="79" s="1"/>
  <c r="L154" i="79"/>
  <c r="Z154" i="79" s="1"/>
  <c r="L12" i="79"/>
  <c r="Z12" i="79" s="1"/>
  <c r="L216" i="79"/>
  <c r="Z216" i="79" s="1"/>
  <c r="L184" i="79"/>
  <c r="Z184" i="79" s="1"/>
  <c r="L152" i="79"/>
  <c r="Z152" i="79" s="1"/>
  <c r="L26" i="79"/>
  <c r="L230" i="79"/>
  <c r="L198" i="79"/>
  <c r="Z198" i="79" s="1"/>
  <c r="L166" i="79"/>
  <c r="L144" i="79"/>
  <c r="Z144" i="79" s="1"/>
  <c r="L128" i="79"/>
  <c r="L112" i="79"/>
  <c r="Z112" i="79" s="1"/>
  <c r="L96" i="79"/>
  <c r="Z96" i="79" s="1"/>
  <c r="L80" i="79"/>
  <c r="Z80" i="79" s="1"/>
  <c r="L64" i="79"/>
  <c r="L40" i="79"/>
  <c r="Z40" i="79" s="1"/>
  <c r="L15" i="79"/>
  <c r="Z15" i="79" s="1"/>
  <c r="L231" i="79"/>
  <c r="L207" i="79"/>
  <c r="L187" i="79"/>
  <c r="Z187" i="79" s="1"/>
  <c r="L167" i="79"/>
  <c r="Z167" i="79" s="1"/>
  <c r="L143" i="79"/>
  <c r="Z143" i="79" s="1"/>
  <c r="L123" i="79"/>
  <c r="Z123" i="79" s="1"/>
  <c r="L103" i="79"/>
  <c r="L79" i="79"/>
  <c r="Z79" i="79" s="1"/>
  <c r="L59" i="79"/>
  <c r="Z59" i="79" s="1"/>
  <c r="L39" i="79"/>
  <c r="L114" i="79"/>
  <c r="L94" i="79"/>
  <c r="L74" i="79"/>
  <c r="L50" i="79"/>
  <c r="Z50" i="79" s="1"/>
  <c r="L29" i="79"/>
  <c r="L9" i="79"/>
  <c r="L221" i="79"/>
  <c r="Z221" i="79" s="1"/>
  <c r="L201" i="79"/>
  <c r="Z201" i="79" s="1"/>
  <c r="L181" i="79"/>
  <c r="Z181" i="79" s="1"/>
  <c r="L157" i="79"/>
  <c r="Z157" i="79" s="1"/>
  <c r="L137" i="79"/>
  <c r="L117" i="79"/>
  <c r="L93" i="79"/>
  <c r="Z93" i="79" s="1"/>
  <c r="L73" i="79"/>
  <c r="AG21" i="20"/>
  <c r="L241" i="79"/>
  <c r="Z241" i="79" s="1"/>
  <c r="L49" i="79"/>
  <c r="L65" i="79"/>
  <c r="Z65" i="79" s="1"/>
  <c r="L81" i="79"/>
  <c r="Z81" i="79" s="1"/>
  <c r="L97" i="79"/>
  <c r="Z97" i="79" s="1"/>
  <c r="L113" i="79"/>
  <c r="Z113" i="79" s="1"/>
  <c r="L129" i="79"/>
  <c r="Z129" i="79" s="1"/>
  <c r="L145" i="79"/>
  <c r="Z145" i="79" s="1"/>
  <c r="L161" i="79"/>
  <c r="L177" i="79"/>
  <c r="L193" i="79"/>
  <c r="Z193" i="79" s="1"/>
  <c r="L209" i="79"/>
  <c r="Z209" i="79" s="1"/>
  <c r="L225" i="79"/>
  <c r="Z225" i="79" s="1"/>
  <c r="L36" i="79"/>
  <c r="Z36" i="79" s="1"/>
  <c r="L21" i="79"/>
  <c r="L38" i="79"/>
  <c r="Z38" i="79" s="1"/>
  <c r="L54" i="79"/>
  <c r="Z54" i="79" s="1"/>
  <c r="L70" i="79"/>
  <c r="Z70" i="79" s="1"/>
  <c r="L86" i="79"/>
  <c r="L102" i="79"/>
  <c r="L118" i="79"/>
  <c r="Z118" i="79" s="1"/>
  <c r="L134" i="79"/>
  <c r="L51" i="79"/>
  <c r="Z51" i="79" s="1"/>
  <c r="L67" i="79"/>
  <c r="Z67" i="79" s="1"/>
  <c r="L83" i="79"/>
  <c r="Z83" i="79" s="1"/>
  <c r="L99" i="79"/>
  <c r="L115" i="79"/>
  <c r="L131" i="79"/>
  <c r="Z131" i="79" s="1"/>
  <c r="L147" i="79"/>
  <c r="Z147" i="79" s="1"/>
  <c r="L163" i="79"/>
  <c r="Z163" i="79" s="1"/>
  <c r="L179" i="79"/>
  <c r="L195" i="79"/>
  <c r="Z195" i="79" s="1"/>
  <c r="L211" i="79"/>
  <c r="L227" i="79"/>
  <c r="Z227" i="79" s="1"/>
  <c r="L7" i="79"/>
  <c r="Z7" i="79" s="1"/>
  <c r="L23" i="79"/>
  <c r="Z23" i="79" s="1"/>
  <c r="L44" i="79"/>
  <c r="L60" i="79"/>
  <c r="Z60" i="79" s="1"/>
  <c r="AG232" i="20"/>
  <c r="Y203" i="79"/>
  <c r="Y187" i="79"/>
  <c r="Y133" i="79"/>
  <c r="Y37" i="79"/>
  <c r="Y103" i="79"/>
  <c r="L32" i="79"/>
  <c r="L236" i="79"/>
  <c r="L204" i="79"/>
  <c r="L172" i="79"/>
  <c r="L30" i="79"/>
  <c r="L234" i="79"/>
  <c r="Z234" i="79" s="1"/>
  <c r="L202" i="79"/>
  <c r="L170" i="79"/>
  <c r="Z170" i="79" s="1"/>
  <c r="L28" i="79"/>
  <c r="Z28" i="79" s="1"/>
  <c r="L232" i="79"/>
  <c r="Z232" i="79" s="1"/>
  <c r="L200" i="79"/>
  <c r="Z200" i="79" s="1"/>
  <c r="L168" i="79"/>
  <c r="Z168" i="79" s="1"/>
  <c r="L4" i="79"/>
  <c r="Z4" i="79" s="1"/>
  <c r="L10" i="79"/>
  <c r="Z10" i="79" s="1"/>
  <c r="L214" i="79"/>
  <c r="L182" i="79"/>
  <c r="L150" i="79"/>
  <c r="L136" i="79"/>
  <c r="Z136" i="79" s="1"/>
  <c r="L120" i="79"/>
  <c r="L104" i="79"/>
  <c r="Z104" i="79" s="1"/>
  <c r="L88" i="79"/>
  <c r="L72" i="79"/>
  <c r="Z72" i="79" s="1"/>
  <c r="L52" i="79"/>
  <c r="L27" i="79"/>
  <c r="L239" i="79"/>
  <c r="Z239" i="79" s="1"/>
  <c r="L219" i="79"/>
  <c r="Z219" i="79" s="1"/>
  <c r="L199" i="79"/>
  <c r="Z199" i="79" s="1"/>
  <c r="L175" i="79"/>
  <c r="Z175" i="79" s="1"/>
  <c r="L155" i="79"/>
  <c r="Z155" i="79" s="1"/>
  <c r="L135" i="79"/>
  <c r="Z135" i="79" s="1"/>
  <c r="L111" i="79"/>
  <c r="L91" i="79"/>
  <c r="Z91" i="79" s="1"/>
  <c r="L71" i="79"/>
  <c r="Z71" i="79" s="1"/>
  <c r="L47" i="79"/>
  <c r="Z47" i="79" s="1"/>
  <c r="L126" i="79"/>
  <c r="L106" i="79"/>
  <c r="Z106" i="79" s="1"/>
  <c r="L82" i="79"/>
  <c r="Z82" i="79" s="1"/>
  <c r="L62" i="79"/>
  <c r="Z62" i="79" s="1"/>
  <c r="L42" i="79"/>
  <c r="Z42" i="79" s="1"/>
  <c r="L17" i="79"/>
  <c r="L233" i="79"/>
  <c r="Z233" i="79" s="1"/>
  <c r="L213" i="79"/>
  <c r="Z213" i="79" s="1"/>
  <c r="L189" i="79"/>
  <c r="L169" i="79"/>
  <c r="Z169" i="79" s="1"/>
  <c r="L149" i="79"/>
  <c r="L125" i="79"/>
  <c r="Z125" i="79" s="1"/>
  <c r="L105" i="79"/>
  <c r="Z105" i="79" s="1"/>
  <c r="L85" i="79"/>
  <c r="Z85" i="79" s="1"/>
  <c r="L61" i="79"/>
  <c r="Z61" i="79" s="1"/>
  <c r="L41" i="79"/>
  <c r="Y28" i="79"/>
  <c r="Y93" i="79"/>
  <c r="Y172" i="79"/>
  <c r="Y60" i="79"/>
  <c r="L24" i="79"/>
  <c r="Z24" i="79" s="1"/>
  <c r="L228" i="79"/>
  <c r="L196" i="79"/>
  <c r="Z196" i="79" s="1"/>
  <c r="L164" i="79"/>
  <c r="L22" i="79"/>
  <c r="L226" i="79"/>
  <c r="L194" i="79"/>
  <c r="L162" i="79"/>
  <c r="Z162" i="79" s="1"/>
  <c r="L20" i="79"/>
  <c r="Z20" i="79" s="1"/>
  <c r="L224" i="79"/>
  <c r="Z224" i="79" s="1"/>
  <c r="L192" i="79"/>
  <c r="L160" i="79"/>
  <c r="Z160" i="79" s="1"/>
  <c r="L5" i="79"/>
  <c r="L238" i="79"/>
  <c r="L206" i="79"/>
  <c r="Z206" i="79" s="1"/>
  <c r="L174" i="79"/>
  <c r="L138" i="79"/>
  <c r="L132" i="79"/>
  <c r="L116" i="79"/>
  <c r="Z116" i="79" s="1"/>
  <c r="L100" i="79"/>
  <c r="L84" i="79"/>
  <c r="L68" i="79"/>
  <c r="Z68" i="79" s="1"/>
  <c r="L48" i="79"/>
  <c r="L19" i="79"/>
  <c r="L235" i="79"/>
  <c r="Z235" i="79" s="1"/>
  <c r="L215" i="79"/>
  <c r="L191" i="79"/>
  <c r="L171" i="79"/>
  <c r="Z171" i="79" s="1"/>
  <c r="L151" i="79"/>
  <c r="Z151" i="79" s="1"/>
  <c r="L127" i="79"/>
  <c r="Z127" i="79" s="1"/>
  <c r="L107" i="79"/>
  <c r="Z107" i="79" s="1"/>
  <c r="L87" i="79"/>
  <c r="Z87" i="79" s="1"/>
  <c r="L63" i="79"/>
  <c r="L43" i="79"/>
  <c r="Z43" i="79" s="1"/>
  <c r="L122" i="79"/>
  <c r="Z122" i="79" s="1"/>
  <c r="L98" i="79"/>
  <c r="Z98" i="79" s="1"/>
  <c r="L78" i="79"/>
  <c r="Z78" i="79" s="1"/>
  <c r="L58" i="79"/>
  <c r="Z58" i="79" s="1"/>
  <c r="L33" i="79"/>
  <c r="Z33" i="79" s="1"/>
  <c r="L13" i="79"/>
  <c r="Z13" i="79" s="1"/>
  <c r="L229" i="79"/>
  <c r="Z229" i="79" s="1"/>
  <c r="L205" i="79"/>
  <c r="Z205" i="79" s="1"/>
  <c r="L185" i="79"/>
  <c r="L165" i="79"/>
  <c r="Z165" i="79" s="1"/>
  <c r="L141" i="79"/>
  <c r="Z141" i="79" s="1"/>
  <c r="L121" i="79"/>
  <c r="Z121" i="79" s="1"/>
  <c r="L101" i="79"/>
  <c r="Z101" i="79" s="1"/>
  <c r="L77" i="79"/>
  <c r="Z77" i="79" s="1"/>
  <c r="L57" i="79"/>
  <c r="Z57" i="79" s="1"/>
  <c r="L37" i="79"/>
  <c r="Z37" i="79" s="1"/>
  <c r="U177" i="39"/>
  <c r="Q165" i="39"/>
  <c r="U165" i="39"/>
  <c r="Y23" i="79"/>
  <c r="Y26" i="79"/>
  <c r="Y40" i="79"/>
  <c r="Y14" i="79"/>
  <c r="Y112" i="79"/>
  <c r="Y33" i="79"/>
  <c r="Y122" i="79"/>
  <c r="Y219" i="79"/>
  <c r="Y188" i="79"/>
  <c r="Y5" i="79"/>
  <c r="Y47" i="79"/>
  <c r="Y79" i="79"/>
  <c r="Y19" i="79"/>
  <c r="Y114" i="79"/>
  <c r="Y98" i="79"/>
  <c r="Y161" i="79"/>
  <c r="Y10" i="79"/>
  <c r="Y128" i="79"/>
  <c r="Y110" i="79"/>
  <c r="Y38" i="79"/>
  <c r="Y22" i="79"/>
  <c r="Y96" i="79"/>
  <c r="Y48" i="79"/>
  <c r="Y173" i="79"/>
  <c r="Y231" i="79"/>
  <c r="Y58" i="79"/>
  <c r="Y119" i="79"/>
  <c r="Y142" i="79"/>
  <c r="Y78" i="79"/>
  <c r="Y193" i="79"/>
  <c r="Y87" i="79"/>
  <c r="Y157" i="79"/>
  <c r="Y80" i="79"/>
  <c r="Y225" i="79"/>
  <c r="Y230" i="79"/>
  <c r="Y182" i="79"/>
  <c r="J36" i="68"/>
  <c r="J42" i="68"/>
  <c r="I32" i="40"/>
  <c r="AB32" i="40"/>
  <c r="J60" i="67"/>
  <c r="J62" i="67"/>
  <c r="J6" i="12"/>
  <c r="J12" i="12"/>
  <c r="J22" i="16"/>
  <c r="J18" i="40"/>
  <c r="J32" i="40"/>
  <c r="J20" i="66"/>
  <c r="J52" i="66"/>
  <c r="J28" i="14"/>
  <c r="J32" i="1"/>
  <c r="J32" i="14"/>
  <c r="Y140" i="79"/>
  <c r="Y76" i="79"/>
  <c r="Y27" i="79"/>
  <c r="Y229" i="79"/>
  <c r="Y158" i="79"/>
  <c r="Y86" i="79"/>
  <c r="Y20" i="79"/>
  <c r="Y6" i="79"/>
  <c r="Y115" i="79"/>
  <c r="Y51" i="79"/>
  <c r="Y205" i="79"/>
  <c r="J19" i="40"/>
  <c r="G10" i="68"/>
  <c r="J44" i="66"/>
  <c r="L20" i="41"/>
  <c r="I25" i="66"/>
  <c r="I52" i="66"/>
  <c r="I14" i="40"/>
  <c r="G32" i="41"/>
  <c r="U32" i="41"/>
  <c r="I47" i="67"/>
  <c r="I62" i="67"/>
  <c r="I5" i="12"/>
  <c r="I12" i="12"/>
  <c r="G32" i="40"/>
  <c r="U32" i="40"/>
  <c r="I23" i="1"/>
  <c r="I32" i="14"/>
  <c r="I32" i="1"/>
  <c r="I10" i="41"/>
  <c r="I32" i="41"/>
  <c r="I8" i="68"/>
  <c r="I42" i="68"/>
  <c r="I22" i="16"/>
  <c r="Y39" i="79"/>
  <c r="Y134" i="79"/>
  <c r="Y241" i="79"/>
  <c r="Y199" i="79"/>
  <c r="Y120" i="79"/>
  <c r="Y56" i="79"/>
  <c r="Y163" i="79"/>
  <c r="Y99" i="79"/>
  <c r="Y208" i="79"/>
  <c r="Y168" i="79"/>
  <c r="Y29" i="79"/>
  <c r="Y153" i="79"/>
  <c r="Y226" i="79"/>
  <c r="Y183" i="79"/>
  <c r="Y184" i="79"/>
  <c r="Y194" i="79"/>
  <c r="Y145" i="79"/>
  <c r="Y81" i="79"/>
  <c r="Y124" i="79"/>
  <c r="Y224" i="79"/>
  <c r="Y31" i="79"/>
  <c r="Y235" i="79"/>
  <c r="Y121" i="79"/>
  <c r="Y218" i="79"/>
  <c r="Y66" i="79"/>
  <c r="Y132" i="79"/>
  <c r="Y91" i="79"/>
  <c r="Y4" i="79"/>
  <c r="Y106" i="79"/>
  <c r="Y233" i="79"/>
  <c r="Y52" i="79"/>
  <c r="H24" i="14"/>
  <c r="H32" i="1"/>
  <c r="H32" i="14"/>
  <c r="H18" i="41"/>
  <c r="H32" i="41"/>
  <c r="H22" i="16"/>
  <c r="Y11" i="79"/>
  <c r="Y180" i="79"/>
  <c r="Y94" i="79"/>
  <c r="Y108" i="79"/>
  <c r="Y221" i="79"/>
  <c r="Y220" i="79"/>
  <c r="Y178" i="79"/>
  <c r="T32" i="40"/>
  <c r="G38" i="68"/>
  <c r="F25" i="41"/>
  <c r="AB8" i="40"/>
  <c r="D18" i="68"/>
  <c r="J9" i="1"/>
  <c r="D10" i="16"/>
  <c r="G13" i="68"/>
  <c r="F16" i="41"/>
  <c r="L5" i="1"/>
  <c r="N27" i="68"/>
  <c r="G25" i="68"/>
  <c r="F19" i="41"/>
  <c r="B58" i="67"/>
  <c r="L21" i="68"/>
  <c r="L33" i="68"/>
  <c r="W15" i="40"/>
  <c r="G7" i="68"/>
  <c r="G17" i="68"/>
  <c r="G19" i="68"/>
  <c r="G28" i="68"/>
  <c r="F5" i="41"/>
  <c r="F30" i="41"/>
  <c r="V28" i="40"/>
  <c r="B16" i="67"/>
  <c r="J30" i="40"/>
  <c r="D24" i="68"/>
  <c r="L30" i="41"/>
  <c r="J16" i="66"/>
  <c r="M6" i="40"/>
  <c r="L4" i="41"/>
  <c r="B51" i="67"/>
  <c r="L18" i="1"/>
  <c r="B22" i="1"/>
  <c r="J42" i="66"/>
  <c r="D31" i="68"/>
  <c r="L20" i="14"/>
  <c r="T32" i="41"/>
  <c r="G32" i="14"/>
  <c r="G32" i="1"/>
  <c r="E9" i="41"/>
  <c r="AA32" i="41"/>
  <c r="G22" i="16"/>
  <c r="L16" i="68"/>
  <c r="G14" i="68"/>
  <c r="G9" i="68"/>
  <c r="G11" i="68"/>
  <c r="G5" i="68"/>
  <c r="F4" i="41"/>
  <c r="F8" i="41"/>
  <c r="F12" i="41"/>
  <c r="L23" i="41"/>
  <c r="E15" i="16"/>
  <c r="J10" i="40"/>
  <c r="J13" i="40"/>
  <c r="L17" i="14"/>
  <c r="M19" i="40"/>
  <c r="L25" i="41"/>
  <c r="B7" i="67"/>
  <c r="L11" i="14"/>
  <c r="B11" i="1"/>
  <c r="H7" i="40"/>
  <c r="B4" i="14"/>
  <c r="E17" i="68"/>
  <c r="G25" i="40"/>
  <c r="AA32" i="40"/>
  <c r="U9" i="40"/>
  <c r="G36" i="68"/>
  <c r="G16" i="68"/>
  <c r="G8" i="68"/>
  <c r="F7" i="41"/>
  <c r="F9" i="41"/>
  <c r="F17" i="41"/>
  <c r="AC17" i="40"/>
  <c r="J15" i="14"/>
  <c r="E38" i="68"/>
  <c r="L5" i="14"/>
  <c r="J32" i="66"/>
  <c r="B46" i="67"/>
  <c r="J20" i="1"/>
  <c r="L35" i="68"/>
  <c r="J8" i="14"/>
  <c r="J27" i="14"/>
  <c r="X99" i="79"/>
  <c r="X71" i="79"/>
  <c r="X32" i="79"/>
  <c r="X174" i="79"/>
  <c r="X53" i="79"/>
  <c r="X220" i="79"/>
  <c r="X58" i="79"/>
  <c r="X106" i="79"/>
  <c r="X107" i="79"/>
  <c r="X14" i="79"/>
  <c r="X146" i="79"/>
  <c r="X105" i="79"/>
  <c r="F18" i="40"/>
  <c r="F32" i="40"/>
  <c r="U19" i="40"/>
  <c r="K29" i="40"/>
  <c r="K15" i="40"/>
  <c r="K25" i="40"/>
  <c r="H7" i="41"/>
  <c r="H22" i="41"/>
  <c r="I30" i="40"/>
  <c r="F21" i="14"/>
  <c r="F32" i="14"/>
  <c r="F32" i="1"/>
  <c r="F10" i="12"/>
  <c r="F12" i="12"/>
  <c r="F22" i="16"/>
  <c r="I26" i="14"/>
  <c r="AA5" i="40"/>
  <c r="F42" i="66"/>
  <c r="F52" i="66"/>
  <c r="AB26" i="40"/>
  <c r="K30" i="40"/>
  <c r="K23" i="40"/>
  <c r="I7" i="40"/>
  <c r="X46" i="79"/>
  <c r="K10" i="14"/>
  <c r="I18" i="1"/>
  <c r="K24" i="14"/>
  <c r="I13" i="1"/>
  <c r="T93" i="2"/>
  <c r="X137" i="79"/>
  <c r="X226" i="79"/>
  <c r="Y89" i="79"/>
  <c r="Y175" i="79"/>
  <c r="Y100" i="79"/>
  <c r="X145" i="79"/>
  <c r="X42" i="79"/>
  <c r="X128" i="79"/>
  <c r="X69" i="79"/>
  <c r="X75" i="79"/>
  <c r="X154" i="79"/>
  <c r="X31" i="79"/>
  <c r="X70" i="79"/>
  <c r="Y9" i="79"/>
  <c r="Y232" i="79"/>
  <c r="Y234" i="79"/>
  <c r="X240" i="79"/>
  <c r="Y149" i="79"/>
  <c r="Y154" i="79"/>
  <c r="X201" i="79"/>
  <c r="X224" i="79"/>
  <c r="X124" i="79"/>
  <c r="Y196" i="79"/>
  <c r="X15" i="79"/>
  <c r="X203" i="79"/>
  <c r="X27" i="79"/>
  <c r="X223" i="79"/>
  <c r="Y197" i="79"/>
  <c r="Y155" i="79"/>
  <c r="Y36" i="79"/>
  <c r="Y186" i="79"/>
  <c r="N21" i="66"/>
  <c r="N17" i="66"/>
  <c r="D30" i="67"/>
  <c r="D28" i="67"/>
  <c r="D57" i="67"/>
  <c r="D22" i="67"/>
  <c r="G23" i="67"/>
  <c r="G43" i="67"/>
  <c r="X170" i="79"/>
  <c r="X176" i="79"/>
  <c r="X204" i="79"/>
  <c r="X183" i="79"/>
  <c r="X89" i="79"/>
  <c r="X87" i="79"/>
  <c r="Y54" i="79"/>
  <c r="Y65" i="79"/>
  <c r="Y125" i="79"/>
  <c r="Y61" i="79"/>
  <c r="Y104" i="79"/>
  <c r="Y59" i="79"/>
  <c r="F23" i="1"/>
  <c r="X168" i="79"/>
  <c r="X115" i="79"/>
  <c r="X86" i="79"/>
  <c r="X199" i="79"/>
  <c r="X81" i="79"/>
  <c r="Y109" i="79"/>
  <c r="Y45" i="79"/>
  <c r="Y88" i="79"/>
  <c r="D39" i="67"/>
  <c r="Y148" i="79"/>
  <c r="Y181" i="79"/>
  <c r="Y43" i="79"/>
  <c r="Y207" i="79"/>
  <c r="Y107" i="79"/>
  <c r="C14" i="68"/>
  <c r="Y152" i="79"/>
  <c r="Y164" i="79"/>
  <c r="Y118" i="79"/>
  <c r="Y113" i="79"/>
  <c r="Y49" i="79"/>
  <c r="Y44" i="79"/>
  <c r="Y135" i="79"/>
  <c r="Y141" i="79"/>
  <c r="Y147" i="79"/>
  <c r="Y75" i="79"/>
  <c r="Y68" i="79"/>
  <c r="Y137" i="79"/>
  <c r="Y101" i="79"/>
  <c r="Y69" i="79"/>
  <c r="Y32" i="79"/>
  <c r="Y214" i="79"/>
  <c r="K41" i="66"/>
  <c r="J8" i="67"/>
  <c r="Y17" i="79"/>
  <c r="Y209" i="79"/>
  <c r="Y92" i="79"/>
  <c r="Y77" i="79"/>
  <c r="Y195" i="79"/>
  <c r="Y131" i="79"/>
  <c r="Y83" i="79"/>
  <c r="B41" i="68"/>
  <c r="Y191" i="79"/>
  <c r="Y57" i="79"/>
  <c r="Y30" i="79"/>
  <c r="Y139" i="79"/>
  <c r="Y64" i="79"/>
  <c r="Y25" i="79"/>
  <c r="Y170" i="79"/>
  <c r="Y90" i="79"/>
  <c r="Y74" i="79"/>
  <c r="Y62" i="79"/>
  <c r="Y50" i="79"/>
  <c r="X188" i="79"/>
  <c r="X47" i="79"/>
  <c r="Y216" i="79"/>
  <c r="Y222" i="79"/>
  <c r="Y41" i="79"/>
  <c r="X166" i="79"/>
  <c r="X93" i="79"/>
  <c r="X228" i="79"/>
  <c r="X127" i="79"/>
  <c r="X239" i="79"/>
  <c r="X171" i="79"/>
  <c r="X4" i="79"/>
  <c r="X5" i="79"/>
  <c r="X172" i="79"/>
  <c r="X33" i="79"/>
  <c r="X78" i="79"/>
  <c r="X206" i="79"/>
  <c r="X143" i="79"/>
  <c r="X217" i="79"/>
  <c r="X187" i="79"/>
  <c r="X155" i="79"/>
  <c r="X209" i="79"/>
  <c r="X211" i="79"/>
  <c r="Y70" i="79"/>
  <c r="Y71" i="79"/>
  <c r="X60" i="79"/>
  <c r="X57" i="79"/>
  <c r="X234" i="79"/>
  <c r="X218" i="79"/>
  <c r="X80" i="79"/>
  <c r="X64" i="79"/>
  <c r="X25" i="79"/>
  <c r="X7" i="79"/>
  <c r="X213" i="79"/>
  <c r="X133" i="79"/>
  <c r="X48" i="79"/>
  <c r="X103" i="79"/>
  <c r="X104" i="79"/>
  <c r="X88" i="79"/>
  <c r="X72" i="79"/>
  <c r="Y162" i="79"/>
  <c r="Y102" i="79"/>
  <c r="Y210" i="79"/>
  <c r="Y192" i="79"/>
  <c r="Y144" i="79"/>
  <c r="Y156" i="79"/>
  <c r="Y202" i="79"/>
  <c r="Y126" i="79"/>
  <c r="Y82" i="79"/>
  <c r="Y42" i="79"/>
  <c r="Y16" i="79"/>
  <c r="Y213" i="79"/>
  <c r="Y189" i="79"/>
  <c r="Y169" i="79"/>
  <c r="Y116" i="79"/>
  <c r="Y84" i="79"/>
  <c r="Y18" i="79"/>
  <c r="Y223" i="79"/>
  <c r="Y159" i="79"/>
  <c r="Y127" i="79"/>
  <c r="Y63" i="79"/>
  <c r="X180" i="79"/>
  <c r="X169" i="79"/>
  <c r="X194" i="79"/>
  <c r="X216" i="79"/>
  <c r="X66" i="79"/>
  <c r="X50" i="79"/>
  <c r="N22" i="68"/>
  <c r="L11" i="1"/>
  <c r="B40" i="67"/>
  <c r="L13" i="14"/>
  <c r="L29" i="14"/>
  <c r="J35" i="66"/>
  <c r="B29" i="67"/>
  <c r="B34" i="66"/>
  <c r="B21" i="1"/>
  <c r="N19" i="68"/>
  <c r="L27" i="14"/>
  <c r="B8" i="14"/>
  <c r="J43" i="66"/>
  <c r="C4" i="12"/>
  <c r="I42" i="67"/>
  <c r="J25" i="66"/>
  <c r="B31" i="14"/>
  <c r="Y236" i="79"/>
  <c r="Y13" i="79"/>
  <c r="Y117" i="79"/>
  <c r="X132" i="79"/>
  <c r="L15" i="1"/>
  <c r="J6" i="14"/>
  <c r="B53" i="67"/>
  <c r="B13" i="14"/>
  <c r="L12" i="1"/>
  <c r="J41" i="66"/>
  <c r="J19" i="66"/>
  <c r="B31" i="66"/>
  <c r="Y150" i="79"/>
  <c r="X63" i="79"/>
  <c r="X100" i="79"/>
  <c r="X59" i="79"/>
  <c r="Y151" i="79"/>
  <c r="Y55" i="79"/>
  <c r="Y211" i="79"/>
  <c r="Y67" i="79"/>
  <c r="X159" i="79"/>
  <c r="X148" i="79"/>
  <c r="Y15" i="79"/>
  <c r="Y176" i="79"/>
  <c r="Y12" i="79"/>
  <c r="Y46" i="79"/>
  <c r="X162" i="79"/>
  <c r="X117" i="79"/>
  <c r="X241" i="79"/>
  <c r="X200" i="79"/>
  <c r="X144" i="79"/>
  <c r="X215" i="79"/>
  <c r="X19" i="79"/>
  <c r="X229" i="79"/>
  <c r="Y228" i="79"/>
  <c r="Y123" i="79"/>
  <c r="Y167" i="79"/>
  <c r="Y53" i="79"/>
  <c r="X129" i="79"/>
  <c r="X164" i="79"/>
  <c r="X120" i="79"/>
  <c r="X192" i="79"/>
  <c r="X130" i="79"/>
  <c r="X198" i="79"/>
  <c r="X96" i="79"/>
  <c r="X51" i="79"/>
  <c r="X140" i="79"/>
  <c r="X178" i="79"/>
  <c r="X149" i="79"/>
  <c r="X91" i="79"/>
  <c r="Y190" i="79"/>
  <c r="Y227" i="79"/>
  <c r="X219" i="79"/>
  <c r="X21" i="79"/>
  <c r="Y185" i="79"/>
  <c r="Y238" i="79"/>
  <c r="Y198" i="79"/>
  <c r="Y7" i="79"/>
  <c r="Y204" i="79"/>
  <c r="Y105" i="79"/>
  <c r="Y73" i="79"/>
  <c r="Y95" i="79"/>
  <c r="X193" i="79"/>
  <c r="Y217" i="79"/>
  <c r="Y143" i="79"/>
  <c r="Y130" i="79"/>
  <c r="X232" i="79"/>
  <c r="X189" i="79"/>
  <c r="X90" i="79"/>
  <c r="X122" i="79"/>
  <c r="X136" i="79"/>
  <c r="X111" i="79"/>
  <c r="Y171" i="79"/>
  <c r="Y85" i="79"/>
  <c r="Y165" i="79"/>
  <c r="Y146" i="79"/>
  <c r="X227" i="79"/>
  <c r="X147" i="79"/>
  <c r="X113" i="79"/>
  <c r="X94" i="79"/>
  <c r="X43" i="79"/>
  <c r="X76" i="79"/>
  <c r="X26" i="79"/>
  <c r="X9" i="79"/>
  <c r="X52" i="79"/>
  <c r="X30" i="79"/>
  <c r="X236" i="79"/>
  <c r="X225" i="79"/>
  <c r="X196" i="79"/>
  <c r="Y201" i="79"/>
  <c r="J31" i="67"/>
  <c r="J27" i="67"/>
  <c r="J12" i="67"/>
  <c r="J14" i="67"/>
  <c r="J24" i="67"/>
  <c r="J40" i="67"/>
  <c r="J56" i="67"/>
  <c r="J9" i="67"/>
  <c r="J47" i="67"/>
  <c r="K31" i="66"/>
  <c r="K20" i="66"/>
  <c r="K50" i="66"/>
  <c r="K44" i="66"/>
  <c r="K22" i="66"/>
  <c r="K43" i="66"/>
  <c r="K47" i="66"/>
  <c r="K21" i="66"/>
  <c r="K14" i="66"/>
  <c r="K8" i="66"/>
  <c r="K36" i="66"/>
  <c r="K11" i="66"/>
  <c r="K5" i="66"/>
  <c r="F35" i="66"/>
  <c r="F27" i="66"/>
  <c r="H26" i="68"/>
  <c r="H31" i="68"/>
  <c r="M9" i="67"/>
  <c r="M7" i="67"/>
  <c r="B42" i="68"/>
  <c r="B20" i="68"/>
  <c r="D33" i="66"/>
  <c r="D35" i="66"/>
  <c r="D37" i="66"/>
  <c r="C11" i="12"/>
  <c r="C7" i="12"/>
  <c r="M15" i="1"/>
  <c r="M5" i="14"/>
  <c r="M4" i="1"/>
  <c r="M13" i="14"/>
  <c r="M28" i="14"/>
  <c r="C20" i="1"/>
  <c r="C15" i="1"/>
  <c r="C4" i="14"/>
  <c r="C20" i="14"/>
  <c r="C17" i="1"/>
  <c r="C22" i="14"/>
  <c r="G10" i="66"/>
  <c r="G38" i="66"/>
  <c r="G34" i="66"/>
  <c r="G32" i="66"/>
  <c r="Z208" i="79"/>
  <c r="X62" i="79"/>
  <c r="X150" i="79"/>
  <c r="X49" i="79"/>
  <c r="X12" i="79"/>
  <c r="X54" i="79"/>
  <c r="X161" i="79"/>
  <c r="X114" i="79"/>
  <c r="X85" i="79"/>
  <c r="X37" i="79"/>
  <c r="N47" i="66"/>
  <c r="N22" i="66"/>
  <c r="M19" i="66"/>
  <c r="M29" i="66"/>
  <c r="C5" i="68"/>
  <c r="C10" i="68"/>
  <c r="F16" i="1"/>
  <c r="F22" i="1"/>
  <c r="X208" i="79"/>
  <c r="X97" i="79"/>
  <c r="X16" i="79"/>
  <c r="X222" i="79"/>
  <c r="X152" i="79"/>
  <c r="X230" i="79"/>
  <c r="X84" i="79"/>
  <c r="X13" i="79"/>
  <c r="X83" i="79"/>
  <c r="X65" i="79"/>
  <c r="X11" i="79"/>
  <c r="X233" i="79"/>
  <c r="X177" i="79"/>
  <c r="X167" i="79"/>
  <c r="X126" i="79"/>
  <c r="T29" i="2"/>
  <c r="Z6" i="97" s="1"/>
  <c r="I7" i="67"/>
  <c r="I30" i="67"/>
  <c r="I14" i="67"/>
  <c r="I59" i="67"/>
  <c r="I9" i="67"/>
  <c r="I12" i="67"/>
  <c r="I37" i="67"/>
  <c r="I51" i="67"/>
  <c r="I48" i="67"/>
  <c r="I36" i="67"/>
  <c r="I60" i="67"/>
  <c r="I20" i="67"/>
  <c r="I18" i="67"/>
  <c r="I27" i="67"/>
  <c r="I5" i="67"/>
  <c r="I4" i="67"/>
  <c r="I54" i="67"/>
  <c r="I15" i="67"/>
  <c r="I35" i="67"/>
  <c r="I31" i="67"/>
  <c r="I22" i="67"/>
  <c r="I28" i="67"/>
  <c r="I41" i="67"/>
  <c r="I23" i="67"/>
  <c r="I32" i="67"/>
  <c r="I25" i="67"/>
  <c r="I13" i="67"/>
  <c r="I52" i="67"/>
  <c r="I46" i="67"/>
  <c r="I34" i="67"/>
  <c r="I6" i="67"/>
  <c r="I44" i="67"/>
  <c r="I45" i="67"/>
  <c r="I16" i="67"/>
  <c r="I26" i="67"/>
  <c r="I11" i="67"/>
  <c r="I43" i="67"/>
  <c r="I40" i="67"/>
  <c r="I8" i="67"/>
  <c r="I39" i="67"/>
  <c r="I10" i="67"/>
  <c r="I29" i="67"/>
  <c r="I56" i="67"/>
  <c r="I19" i="67"/>
  <c r="I53" i="67"/>
  <c r="I21" i="67"/>
  <c r="I49" i="67"/>
  <c r="I17" i="67"/>
  <c r="I55" i="67"/>
  <c r="I33" i="67"/>
  <c r="I58" i="67"/>
  <c r="I50" i="67"/>
  <c r="I24" i="67"/>
  <c r="H9" i="40"/>
  <c r="H6" i="40"/>
  <c r="H27" i="40"/>
  <c r="H5" i="40"/>
  <c r="H10" i="40"/>
  <c r="H15" i="40"/>
  <c r="H20" i="40"/>
  <c r="AB9" i="40"/>
  <c r="AB13" i="40"/>
  <c r="H17" i="40"/>
  <c r="H11" i="40"/>
  <c r="H16" i="40"/>
  <c r="H21" i="40"/>
  <c r="H26" i="40"/>
  <c r="H4" i="40"/>
  <c r="H8" i="40"/>
  <c r="H18" i="40"/>
  <c r="H28" i="40"/>
  <c r="AB5" i="40"/>
  <c r="AB21" i="40"/>
  <c r="H25" i="40"/>
  <c r="H30" i="40"/>
  <c r="H13" i="40"/>
  <c r="H23" i="40"/>
  <c r="AB27" i="40"/>
  <c r="AB16" i="40"/>
  <c r="H22" i="40"/>
  <c r="H19" i="40"/>
  <c r="H29" i="40"/>
  <c r="H12" i="40"/>
  <c r="J8" i="40"/>
  <c r="J20" i="40"/>
  <c r="J12" i="40"/>
  <c r="J16" i="40"/>
  <c r="J28" i="40"/>
  <c r="J27" i="40"/>
  <c r="J29" i="40"/>
  <c r="J21" i="40"/>
  <c r="J5" i="40"/>
  <c r="J15" i="40"/>
  <c r="J22" i="40"/>
  <c r="J6" i="40"/>
  <c r="J31" i="40"/>
  <c r="J4" i="40"/>
  <c r="J17" i="40"/>
  <c r="J23" i="40"/>
  <c r="J26" i="40"/>
  <c r="J24" i="40"/>
  <c r="J9" i="40"/>
  <c r="J11" i="40"/>
  <c r="J14" i="40"/>
  <c r="V22" i="40"/>
  <c r="L29" i="41"/>
  <c r="L18" i="41"/>
  <c r="L8" i="41"/>
  <c r="L7" i="41"/>
  <c r="L14" i="41"/>
  <c r="L10" i="41"/>
  <c r="L9" i="41"/>
  <c r="L11" i="41"/>
  <c r="L21" i="41"/>
  <c r="L6" i="41"/>
  <c r="L19" i="41"/>
  <c r="L27" i="41"/>
  <c r="L28" i="41"/>
  <c r="AC27" i="41"/>
  <c r="L26" i="41"/>
  <c r="L13" i="41"/>
  <c r="L5" i="41"/>
  <c r="L12" i="41"/>
  <c r="L16" i="41"/>
  <c r="J51" i="66"/>
  <c r="J31" i="66"/>
  <c r="J50" i="66"/>
  <c r="J7" i="66"/>
  <c r="J48" i="66"/>
  <c r="J30" i="66"/>
  <c r="J36" i="66"/>
  <c r="J5" i="66"/>
  <c r="J10" i="66"/>
  <c r="J33" i="66"/>
  <c r="J49" i="66"/>
  <c r="J8" i="66"/>
  <c r="J29" i="66"/>
  <c r="J6" i="66"/>
  <c r="J27" i="66"/>
  <c r="J47" i="66"/>
  <c r="J18" i="66"/>
  <c r="J28" i="66"/>
  <c r="J9" i="66"/>
  <c r="J34" i="66"/>
  <c r="J23" i="66"/>
  <c r="J12" i="66"/>
  <c r="J21" i="66"/>
  <c r="J46" i="66"/>
  <c r="J13" i="66"/>
  <c r="J39" i="66"/>
  <c r="J22" i="66"/>
  <c r="J17" i="66"/>
  <c r="J40" i="66"/>
  <c r="J45" i="66"/>
  <c r="J26" i="66"/>
  <c r="J24" i="66"/>
  <c r="J11" i="66"/>
  <c r="J37" i="66"/>
  <c r="J38" i="66"/>
  <c r="J14" i="66"/>
  <c r="N6" i="68"/>
  <c r="N30" i="68"/>
  <c r="N5" i="68"/>
  <c r="N39" i="68"/>
  <c r="N25" i="68"/>
  <c r="N7" i="68"/>
  <c r="N24" i="68"/>
  <c r="N36" i="68"/>
  <c r="N35" i="68"/>
  <c r="N21" i="68"/>
  <c r="N23" i="68"/>
  <c r="N20" i="68"/>
  <c r="N16" i="68"/>
  <c r="N28" i="68"/>
  <c r="N40" i="68"/>
  <c r="N13" i="68"/>
  <c r="N9" i="68"/>
  <c r="N33" i="68"/>
  <c r="N11" i="68"/>
  <c r="N15" i="68"/>
  <c r="N32" i="68"/>
  <c r="L6" i="68"/>
  <c r="L11" i="68"/>
  <c r="L31" i="68"/>
  <c r="L25" i="68"/>
  <c r="L13" i="68"/>
  <c r="L20" i="68"/>
  <c r="L37" i="68"/>
  <c r="L24" i="68"/>
  <c r="L5" i="68"/>
  <c r="L26" i="68"/>
  <c r="L7" i="68"/>
  <c r="L22" i="68"/>
  <c r="L15" i="68"/>
  <c r="L41" i="68"/>
  <c r="L12" i="68"/>
  <c r="L36" i="68"/>
  <c r="L27" i="68"/>
  <c r="L14" i="68"/>
  <c r="L40" i="68"/>
  <c r="L8" i="68"/>
  <c r="L34" i="68"/>
  <c r="L18" i="68"/>
  <c r="L9" i="68"/>
  <c r="L32" i="68"/>
  <c r="B49" i="67"/>
  <c r="B61" i="67"/>
  <c r="B45" i="67"/>
  <c r="B15" i="67"/>
  <c r="B14" i="67"/>
  <c r="B34" i="67"/>
  <c r="B38" i="67"/>
  <c r="B17" i="67"/>
  <c r="B48" i="67"/>
  <c r="B6" i="67"/>
  <c r="B54" i="67"/>
  <c r="B32" i="67"/>
  <c r="B35" i="67"/>
  <c r="B59" i="67"/>
  <c r="B18" i="67"/>
  <c r="B25" i="67"/>
  <c r="B39" i="67"/>
  <c r="B20" i="67"/>
  <c r="B56" i="67"/>
  <c r="B21" i="67"/>
  <c r="B10" i="67"/>
  <c r="B27" i="67"/>
  <c r="B41" i="67"/>
  <c r="B37" i="67"/>
  <c r="B55" i="67"/>
  <c r="B13" i="67"/>
  <c r="B23" i="67"/>
  <c r="B9" i="67"/>
  <c r="B19" i="67"/>
  <c r="B11" i="67"/>
  <c r="B60" i="67"/>
  <c r="B22" i="67"/>
  <c r="B5" i="67"/>
  <c r="B33" i="67"/>
  <c r="B26" i="67"/>
  <c r="B57" i="67"/>
  <c r="B8" i="67"/>
  <c r="B52" i="67"/>
  <c r="B12" i="67"/>
  <c r="B42" i="67"/>
  <c r="B24" i="67"/>
  <c r="B44" i="67"/>
  <c r="B4" i="67"/>
  <c r="B50" i="67"/>
  <c r="B31" i="67"/>
  <c r="B47" i="67"/>
  <c r="B52" i="66"/>
  <c r="B51" i="66"/>
  <c r="B10" i="66"/>
  <c r="B30" i="66"/>
  <c r="B23" i="66"/>
  <c r="B48" i="66"/>
  <c r="B12" i="66"/>
  <c r="B29" i="66"/>
  <c r="B8" i="66"/>
  <c r="B46" i="66"/>
  <c r="B33" i="66"/>
  <c r="B13" i="66"/>
  <c r="B45" i="66"/>
  <c r="B6" i="66"/>
  <c r="B38" i="66"/>
  <c r="B47" i="66"/>
  <c r="B26" i="66"/>
  <c r="B35" i="66"/>
  <c r="B36" i="66"/>
  <c r="B49" i="66"/>
  <c r="B41" i="66"/>
  <c r="B7" i="66"/>
  <c r="B19" i="66"/>
  <c r="B24" i="66"/>
  <c r="B43" i="66"/>
  <c r="B21" i="66"/>
  <c r="B18" i="66"/>
  <c r="B17" i="66"/>
  <c r="B4" i="66"/>
  <c r="B5" i="66"/>
  <c r="B28" i="66"/>
  <c r="B44" i="66"/>
  <c r="B22" i="66"/>
  <c r="B40" i="66"/>
  <c r="B42" i="66"/>
  <c r="B32" i="66"/>
  <c r="B11" i="66"/>
  <c r="B50" i="66"/>
  <c r="B25" i="66"/>
  <c r="B16" i="66"/>
  <c r="B20" i="66"/>
  <c r="B15" i="66"/>
  <c r="B37" i="66"/>
  <c r="M31" i="40"/>
  <c r="M18" i="40"/>
  <c r="M28" i="40"/>
  <c r="M27" i="40"/>
  <c r="M9" i="40"/>
  <c r="M23" i="40"/>
  <c r="M25" i="40"/>
  <c r="M20" i="40"/>
  <c r="M5" i="40"/>
  <c r="M24" i="40"/>
  <c r="M29" i="40"/>
  <c r="M15" i="40"/>
  <c r="M11" i="40"/>
  <c r="M22" i="40"/>
  <c r="M10" i="40"/>
  <c r="M30" i="40"/>
  <c r="M21" i="40"/>
  <c r="M14" i="40"/>
  <c r="M12" i="40"/>
  <c r="M17" i="40"/>
  <c r="M13" i="40"/>
  <c r="M16" i="40"/>
  <c r="AC6" i="40"/>
  <c r="W19" i="40"/>
  <c r="M26" i="40"/>
  <c r="D42" i="68"/>
  <c r="D39" i="68"/>
  <c r="D12" i="68"/>
  <c r="D23" i="68"/>
  <c r="D32" i="68"/>
  <c r="D38" i="68"/>
  <c r="D5" i="68"/>
  <c r="D11" i="68"/>
  <c r="D26" i="68"/>
  <c r="D10" i="68"/>
  <c r="D27" i="68"/>
  <c r="D28" i="68"/>
  <c r="D29" i="68"/>
  <c r="D9" i="68"/>
  <c r="D7" i="68"/>
  <c r="D16" i="68"/>
  <c r="D25" i="68"/>
  <c r="D8" i="68"/>
  <c r="D33" i="68"/>
  <c r="D13" i="68"/>
  <c r="D34" i="68"/>
  <c r="D41" i="68"/>
  <c r="D36" i="68"/>
  <c r="D4" i="68"/>
  <c r="D40" i="68"/>
  <c r="D14" i="68"/>
  <c r="D6" i="68"/>
  <c r="D37" i="68"/>
  <c r="D20" i="68"/>
  <c r="D17" i="68"/>
  <c r="D15" i="68"/>
  <c r="D22" i="68"/>
  <c r="D19" i="68"/>
  <c r="D30" i="68"/>
  <c r="E42" i="68"/>
  <c r="E6" i="68"/>
  <c r="E4" i="68"/>
  <c r="E26" i="68"/>
  <c r="E33" i="68"/>
  <c r="E18" i="68"/>
  <c r="E25" i="68"/>
  <c r="E14" i="68"/>
  <c r="E41" i="68"/>
  <c r="E40" i="68"/>
  <c r="E13" i="68"/>
  <c r="E29" i="68"/>
  <c r="E23" i="68"/>
  <c r="E31" i="68"/>
  <c r="E10" i="68"/>
  <c r="E22" i="68"/>
  <c r="E8" i="68"/>
  <c r="E11" i="68"/>
  <c r="E5" i="68"/>
  <c r="E12" i="68"/>
  <c r="E32" i="68"/>
  <c r="E9" i="68"/>
  <c r="E28" i="68"/>
  <c r="E16" i="68"/>
  <c r="E15" i="68"/>
  <c r="E37" i="68"/>
  <c r="E24" i="68"/>
  <c r="E27" i="68"/>
  <c r="E20" i="68"/>
  <c r="E39" i="68"/>
  <c r="E35" i="68"/>
  <c r="E7" i="68"/>
  <c r="E36" i="68"/>
  <c r="E21" i="68"/>
  <c r="E34" i="68"/>
  <c r="E19" i="68"/>
  <c r="D5" i="16"/>
  <c r="D16" i="16"/>
  <c r="D18" i="16"/>
  <c r="D21" i="16"/>
  <c r="D20" i="16"/>
  <c r="D4" i="16"/>
  <c r="D15" i="16"/>
  <c r="D19" i="16"/>
  <c r="D12" i="16"/>
  <c r="D14" i="16"/>
  <c r="D17" i="16"/>
  <c r="D6" i="16"/>
  <c r="D7" i="16"/>
  <c r="D8" i="16"/>
  <c r="E21" i="16"/>
  <c r="E6" i="16"/>
  <c r="E7" i="16"/>
  <c r="E9" i="16"/>
  <c r="E8" i="16"/>
  <c r="E20" i="16"/>
  <c r="E10" i="16"/>
  <c r="E14" i="16"/>
  <c r="M18" i="16"/>
  <c r="M21" i="16"/>
  <c r="M4" i="16"/>
  <c r="M20" i="16"/>
  <c r="M14" i="16"/>
  <c r="M9" i="16"/>
  <c r="M8" i="16"/>
  <c r="M5" i="16"/>
  <c r="M11" i="16"/>
  <c r="M10" i="16"/>
  <c r="M15" i="16"/>
  <c r="M16" i="16"/>
  <c r="M19" i="16"/>
  <c r="M7" i="16"/>
  <c r="M6" i="16"/>
  <c r="M12" i="16"/>
  <c r="I11" i="12"/>
  <c r="I7" i="12"/>
  <c r="I8" i="12"/>
  <c r="I9" i="12"/>
  <c r="I4" i="12"/>
  <c r="I10" i="12"/>
  <c r="I6" i="12"/>
  <c r="B12" i="12"/>
  <c r="B11" i="12"/>
  <c r="B7" i="12"/>
  <c r="B4" i="12"/>
  <c r="B5" i="12"/>
  <c r="B8" i="12"/>
  <c r="B6" i="12"/>
  <c r="B10" i="12"/>
  <c r="J31" i="14"/>
  <c r="J18" i="1"/>
  <c r="J11" i="1"/>
  <c r="J4" i="1"/>
  <c r="J21" i="1"/>
  <c r="J5" i="1"/>
  <c r="J8" i="1"/>
  <c r="J25" i="1"/>
  <c r="J14" i="14"/>
  <c r="J26" i="14"/>
  <c r="J30" i="14"/>
  <c r="J28" i="1"/>
  <c r="J26" i="1"/>
  <c r="J6" i="1"/>
  <c r="J11" i="14"/>
  <c r="J17" i="14"/>
  <c r="J23" i="1"/>
  <c r="J25" i="14"/>
  <c r="J12" i="1"/>
  <c r="J27" i="1"/>
  <c r="J23" i="14"/>
  <c r="J10" i="1"/>
  <c r="J7" i="1"/>
  <c r="J12" i="14"/>
  <c r="J16" i="1"/>
  <c r="J22" i="1"/>
  <c r="J24" i="14"/>
  <c r="J16" i="14"/>
  <c r="J13" i="1"/>
  <c r="J4" i="14"/>
  <c r="J20" i="14"/>
  <c r="J19" i="1"/>
  <c r="J24" i="1"/>
  <c r="J29" i="1"/>
  <c r="J18" i="14"/>
  <c r="J31" i="1"/>
  <c r="J21" i="14"/>
  <c r="J14" i="1"/>
  <c r="J17" i="1"/>
  <c r="J7" i="14"/>
  <c r="J29" i="14"/>
  <c r="J9" i="14"/>
  <c r="J22" i="14"/>
  <c r="J5" i="14"/>
  <c r="J10" i="14"/>
  <c r="J15" i="1"/>
  <c r="J30" i="1"/>
  <c r="J19" i="14"/>
  <c r="J13" i="14"/>
  <c r="L31" i="14"/>
  <c r="L26" i="1"/>
  <c r="L25" i="1"/>
  <c r="L4" i="1"/>
  <c r="L14" i="1"/>
  <c r="L31" i="1"/>
  <c r="L30" i="14"/>
  <c r="L8" i="1"/>
  <c r="L10" i="1"/>
  <c r="L24" i="14"/>
  <c r="L21" i="1"/>
  <c r="L19" i="14"/>
  <c r="L6" i="1"/>
  <c r="L22" i="1"/>
  <c r="L16" i="1"/>
  <c r="L28" i="14"/>
  <c r="L29" i="1"/>
  <c r="L7" i="14"/>
  <c r="L28" i="1"/>
  <c r="L20" i="1"/>
  <c r="L25" i="14"/>
  <c r="L19" i="1"/>
  <c r="L15" i="14"/>
  <c r="L12" i="14"/>
  <c r="L6" i="14"/>
  <c r="L22" i="14"/>
  <c r="L16" i="14"/>
  <c r="L7" i="1"/>
  <c r="L9" i="14"/>
  <c r="L24" i="1"/>
  <c r="L30" i="1"/>
  <c r="L21" i="14"/>
  <c r="L27" i="1"/>
  <c r="L17" i="1"/>
  <c r="L14" i="14"/>
  <c r="L23" i="14"/>
  <c r="L9" i="1"/>
  <c r="L18" i="14"/>
  <c r="L8" i="14"/>
  <c r="L10" i="14"/>
  <c r="L23" i="1"/>
  <c r="L26" i="14"/>
  <c r="L13" i="1"/>
  <c r="B32" i="1"/>
  <c r="B31" i="1"/>
  <c r="B21" i="14"/>
  <c r="B24" i="1"/>
  <c r="B8" i="1"/>
  <c r="B26" i="14"/>
  <c r="B29" i="14"/>
  <c r="B29" i="1"/>
  <c r="B10" i="1"/>
  <c r="B26" i="1"/>
  <c r="B5" i="14"/>
  <c r="B15" i="1"/>
  <c r="B9" i="1"/>
  <c r="B24" i="14"/>
  <c r="B20" i="1"/>
  <c r="B19" i="1"/>
  <c r="B15" i="14"/>
  <c r="B30" i="1"/>
  <c r="B9" i="14"/>
  <c r="B20" i="14"/>
  <c r="B19" i="14"/>
  <c r="B13" i="1"/>
  <c r="B22" i="14"/>
  <c r="B25" i="1"/>
  <c r="B27" i="14"/>
  <c r="B14" i="14"/>
  <c r="B12" i="14"/>
  <c r="B14" i="1"/>
  <c r="B17" i="1"/>
  <c r="B28" i="1"/>
  <c r="B6" i="1"/>
  <c r="B10" i="14"/>
  <c r="B7" i="1"/>
  <c r="B17" i="14"/>
  <c r="B16" i="14"/>
  <c r="B25" i="14"/>
  <c r="B30" i="14"/>
  <c r="B5" i="1"/>
  <c r="B7" i="14"/>
  <c r="B11" i="14"/>
  <c r="B27" i="1"/>
  <c r="B18" i="14"/>
  <c r="B23" i="14"/>
  <c r="B6" i="14"/>
  <c r="B4" i="1"/>
  <c r="B32" i="14"/>
  <c r="B12" i="1"/>
  <c r="B28" i="14"/>
  <c r="B23" i="1"/>
  <c r="B16" i="1"/>
  <c r="G39" i="68"/>
  <c r="G40" i="68"/>
  <c r="G12" i="68"/>
  <c r="G33" i="68"/>
  <c r="G18" i="68"/>
  <c r="G32" i="68"/>
  <c r="G30" i="68"/>
  <c r="G34" i="68"/>
  <c r="G26" i="68"/>
  <c r="G41" i="68"/>
  <c r="G6" i="68"/>
  <c r="G21" i="68"/>
  <c r="G15" i="68"/>
  <c r="G4" i="68"/>
  <c r="G27" i="68"/>
  <c r="G20" i="68"/>
  <c r="G31" i="68"/>
  <c r="G37" i="68"/>
  <c r="G8" i="40"/>
  <c r="G24" i="40"/>
  <c r="G23" i="40"/>
  <c r="G21" i="40"/>
  <c r="G18" i="40"/>
  <c r="G4" i="40"/>
  <c r="G9" i="40"/>
  <c r="G28" i="40"/>
  <c r="G6" i="40"/>
  <c r="G16" i="40"/>
  <c r="G29" i="40"/>
  <c r="G5" i="40"/>
  <c r="G20" i="40"/>
  <c r="G10" i="40"/>
  <c r="G30" i="40"/>
  <c r="G15" i="40"/>
  <c r="P37" i="2"/>
  <c r="G26" i="40"/>
  <c r="G11" i="40"/>
  <c r="G13" i="40"/>
  <c r="G7" i="40"/>
  <c r="G19" i="40"/>
  <c r="G27" i="40"/>
  <c r="G22" i="40"/>
  <c r="U31" i="40"/>
  <c r="U14" i="40"/>
  <c r="G12" i="40"/>
  <c r="G17" i="40"/>
  <c r="U5" i="40"/>
  <c r="G14" i="40"/>
  <c r="F26" i="41"/>
  <c r="F20" i="41"/>
  <c r="F27" i="41"/>
  <c r="F13" i="41"/>
  <c r="F18" i="41"/>
  <c r="F29" i="41"/>
  <c r="F22" i="41"/>
  <c r="F10" i="41"/>
  <c r="F11" i="41"/>
  <c r="F28" i="41"/>
  <c r="F23" i="41"/>
  <c r="F21" i="41"/>
  <c r="T30" i="41"/>
  <c r="T21" i="41"/>
  <c r="F15" i="41"/>
  <c r="F14" i="41"/>
  <c r="F24" i="41"/>
  <c r="F6" i="41"/>
  <c r="F31" i="41"/>
  <c r="H14" i="40"/>
  <c r="U15" i="40"/>
  <c r="U7" i="40"/>
  <c r="J7" i="40"/>
  <c r="J25" i="40"/>
  <c r="J15" i="66"/>
  <c r="J4" i="66"/>
  <c r="L17" i="41"/>
  <c r="L22" i="41"/>
  <c r="B30" i="67"/>
  <c r="B43" i="67"/>
  <c r="B27" i="66"/>
  <c r="N38" i="68"/>
  <c r="M17" i="16"/>
  <c r="M4" i="40"/>
  <c r="B14" i="66"/>
  <c r="D21" i="68"/>
  <c r="E19" i="16"/>
  <c r="B9" i="66"/>
  <c r="M7" i="40"/>
  <c r="L31" i="41"/>
  <c r="H7" i="68"/>
  <c r="H33" i="68"/>
  <c r="W69" i="2"/>
  <c r="T26" i="41"/>
  <c r="F57" i="67"/>
  <c r="F11" i="67"/>
  <c r="F34" i="67"/>
  <c r="F39" i="67"/>
  <c r="F41" i="67"/>
  <c r="F42" i="67"/>
  <c r="F31" i="67"/>
  <c r="F18" i="67"/>
  <c r="F56" i="67"/>
  <c r="F22" i="67"/>
  <c r="F44" i="67"/>
  <c r="F40" i="67"/>
  <c r="F43" i="67"/>
  <c r="F58" i="67"/>
  <c r="F14" i="67"/>
  <c r="F6" i="67"/>
  <c r="K38" i="67"/>
  <c r="K22" i="67"/>
  <c r="K50" i="67"/>
  <c r="K54" i="67"/>
  <c r="K51" i="67"/>
  <c r="K55" i="67"/>
  <c r="K33" i="67"/>
  <c r="K36" i="67"/>
  <c r="K59" i="67"/>
  <c r="K29" i="67"/>
  <c r="I9" i="41"/>
  <c r="I19" i="41"/>
  <c r="I27" i="41"/>
  <c r="L9" i="40"/>
  <c r="L4" i="40"/>
  <c r="L29" i="40"/>
  <c r="L17" i="40"/>
  <c r="L14" i="40"/>
  <c r="L8" i="40"/>
  <c r="L18" i="40"/>
  <c r="L16" i="40"/>
  <c r="L30" i="40"/>
  <c r="N43" i="66"/>
  <c r="N49" i="66"/>
  <c r="N20" i="66"/>
  <c r="N33" i="66"/>
  <c r="N35" i="66"/>
  <c r="N19" i="66"/>
  <c r="N15" i="66"/>
  <c r="N5" i="66"/>
  <c r="N29" i="66"/>
  <c r="N31" i="66"/>
  <c r="N34" i="66"/>
  <c r="N10" i="66"/>
  <c r="N36" i="66"/>
  <c r="N45" i="66"/>
  <c r="H42" i="66"/>
  <c r="H44" i="66"/>
  <c r="H23" i="66"/>
  <c r="H31" i="66"/>
  <c r="H26" i="66"/>
  <c r="H18" i="66"/>
  <c r="H15" i="66"/>
  <c r="H51" i="66"/>
  <c r="H49" i="66"/>
  <c r="H40" i="66"/>
  <c r="H14" i="66"/>
  <c r="H45" i="66"/>
  <c r="H39" i="66"/>
  <c r="I6" i="68"/>
  <c r="I4" i="68"/>
  <c r="I16" i="68"/>
  <c r="I27" i="68"/>
  <c r="I40" i="68"/>
  <c r="I35" i="68"/>
  <c r="I29" i="68"/>
  <c r="J30" i="68"/>
  <c r="J32" i="68"/>
  <c r="J6" i="68"/>
  <c r="J34" i="68"/>
  <c r="J37" i="68"/>
  <c r="J27" i="68"/>
  <c r="J9" i="68"/>
  <c r="J39" i="68"/>
  <c r="J4" i="68"/>
  <c r="J23" i="68"/>
  <c r="J7" i="68"/>
  <c r="J35" i="68"/>
  <c r="J19" i="68"/>
  <c r="J26" i="68"/>
  <c r="J12" i="68"/>
  <c r="J17" i="68"/>
  <c r="J28" i="68"/>
  <c r="L26" i="67"/>
  <c r="L57" i="67"/>
  <c r="L4" i="67"/>
  <c r="L54" i="67"/>
  <c r="L50" i="67"/>
  <c r="L60" i="67"/>
  <c r="L5" i="67"/>
  <c r="L58" i="67"/>
  <c r="L55" i="67"/>
  <c r="L46" i="67"/>
  <c r="L29" i="67"/>
  <c r="L44" i="67"/>
  <c r="L59" i="67"/>
  <c r="L15" i="67"/>
  <c r="L45" i="67"/>
  <c r="L17" i="67"/>
  <c r="L35" i="67"/>
  <c r="L16" i="67"/>
  <c r="L24" i="67"/>
  <c r="M37" i="66"/>
  <c r="M27" i="66"/>
  <c r="D32" i="67"/>
  <c r="D26" i="67"/>
  <c r="D9" i="67"/>
  <c r="D48" i="67"/>
  <c r="D8" i="67"/>
  <c r="D5" i="67"/>
  <c r="D50" i="67"/>
  <c r="D23" i="67"/>
  <c r="D53" i="67"/>
  <c r="D38" i="67"/>
  <c r="D51" i="67"/>
  <c r="D47" i="67"/>
  <c r="E62" i="67"/>
  <c r="E33" i="67"/>
  <c r="E6" i="67"/>
  <c r="E13" i="67"/>
  <c r="E52" i="67"/>
  <c r="E4" i="67"/>
  <c r="E27" i="67"/>
  <c r="E56" i="67"/>
  <c r="E60" i="67"/>
  <c r="C21" i="40"/>
  <c r="C16" i="40"/>
  <c r="B7" i="16"/>
  <c r="B16" i="16"/>
  <c r="B18" i="16"/>
  <c r="B17" i="16"/>
  <c r="T13" i="2"/>
  <c r="I7" i="16"/>
  <c r="K18" i="16"/>
  <c r="K6" i="16"/>
  <c r="D12" i="12"/>
  <c r="D4" i="12"/>
  <c r="G13" i="67"/>
  <c r="G51" i="67"/>
  <c r="G49" i="67"/>
  <c r="G55" i="67"/>
  <c r="G34" i="67"/>
  <c r="G26" i="67"/>
  <c r="G28" i="67"/>
  <c r="G7" i="67"/>
  <c r="G60" i="67"/>
  <c r="G42" i="67"/>
  <c r="G52" i="67"/>
  <c r="G15" i="67"/>
  <c r="G14" i="67"/>
  <c r="G6" i="67"/>
  <c r="G39" i="67"/>
  <c r="G18" i="67"/>
  <c r="G35" i="67"/>
  <c r="G59" i="67"/>
  <c r="G41" i="67"/>
  <c r="F26" i="14"/>
  <c r="F11" i="1"/>
  <c r="F22" i="14"/>
  <c r="F10" i="14"/>
  <c r="F18" i="14"/>
  <c r="F8" i="1"/>
  <c r="F18" i="1"/>
  <c r="F19" i="14"/>
  <c r="F17" i="1"/>
  <c r="F8" i="14"/>
  <c r="F9" i="1"/>
  <c r="F26" i="1"/>
  <c r="F4" i="1"/>
  <c r="F27" i="1"/>
  <c r="F29" i="1"/>
  <c r="E32" i="40"/>
  <c r="E8" i="40"/>
  <c r="E4" i="40"/>
  <c r="E9" i="40"/>
  <c r="E22" i="40"/>
  <c r="E20" i="40"/>
  <c r="E30" i="40"/>
  <c r="E27" i="40"/>
  <c r="E25" i="40"/>
  <c r="E17" i="40"/>
  <c r="E15" i="40"/>
  <c r="E19" i="40"/>
  <c r="E23" i="40"/>
  <c r="E14" i="40"/>
  <c r="L27" i="40"/>
  <c r="I30" i="41"/>
  <c r="K61" i="67"/>
  <c r="D31" i="67"/>
  <c r="D6" i="67"/>
  <c r="D30" i="1"/>
  <c r="W22" i="40"/>
  <c r="W29" i="40"/>
  <c r="C25" i="68"/>
  <c r="C16" i="68"/>
  <c r="C33" i="68"/>
  <c r="M11" i="66"/>
  <c r="M6" i="66"/>
  <c r="N32" i="66"/>
  <c r="V17" i="40"/>
  <c r="AC30" i="40"/>
  <c r="V14" i="40"/>
  <c r="AC8" i="40"/>
  <c r="N40" i="66"/>
  <c r="F24" i="14"/>
  <c r="F19" i="1"/>
  <c r="F13" i="14"/>
  <c r="F12" i="1"/>
  <c r="D44" i="67"/>
  <c r="B10" i="16"/>
  <c r="E11" i="40"/>
  <c r="N39" i="66"/>
  <c r="H7" i="66"/>
  <c r="L12" i="40"/>
  <c r="L24" i="40"/>
  <c r="J13" i="68"/>
  <c r="J10" i="68"/>
  <c r="D17" i="67"/>
  <c r="G58" i="67"/>
  <c r="G54" i="67"/>
  <c r="N9" i="66"/>
  <c r="I13" i="68"/>
  <c r="H24" i="66"/>
  <c r="M33" i="66"/>
  <c r="C22" i="68"/>
  <c r="L22" i="40"/>
  <c r="I18" i="41"/>
  <c r="K21" i="16"/>
  <c r="T4" i="40"/>
  <c r="D4" i="67"/>
  <c r="D34" i="67"/>
  <c r="W17" i="40"/>
  <c r="W24" i="40"/>
  <c r="C8" i="68"/>
  <c r="C38" i="68"/>
  <c r="M36" i="66"/>
  <c r="M40" i="66"/>
  <c r="V19" i="40"/>
  <c r="AC23" i="40"/>
  <c r="V5" i="40"/>
  <c r="AC10" i="40"/>
  <c r="N24" i="66"/>
  <c r="F20" i="14"/>
  <c r="F24" i="1"/>
  <c r="F16" i="14"/>
  <c r="F15" i="1"/>
  <c r="F28" i="1"/>
  <c r="F5" i="1"/>
  <c r="E44" i="67"/>
  <c r="E26" i="40"/>
  <c r="H50" i="66"/>
  <c r="H35" i="66"/>
  <c r="K56" i="67"/>
  <c r="K19" i="67"/>
  <c r="L28" i="40"/>
  <c r="J22" i="68"/>
  <c r="J20" i="68"/>
  <c r="N28" i="66"/>
  <c r="F50" i="67"/>
  <c r="F24" i="67"/>
  <c r="L27" i="67"/>
  <c r="F60" i="67"/>
  <c r="I28" i="68"/>
  <c r="N41" i="66"/>
  <c r="H5" i="66"/>
  <c r="E25" i="67"/>
  <c r="K15" i="16"/>
  <c r="G50" i="67"/>
  <c r="M17" i="66"/>
  <c r="D40" i="67"/>
  <c r="L7" i="40"/>
  <c r="I25" i="41"/>
  <c r="D49" i="67"/>
  <c r="D7" i="67"/>
  <c r="W12" i="40"/>
  <c r="C31" i="68"/>
  <c r="C15" i="68"/>
  <c r="M13" i="66"/>
  <c r="M16" i="66"/>
  <c r="N50" i="66"/>
  <c r="AC13" i="40"/>
  <c r="V12" i="40"/>
  <c r="V7" i="40"/>
  <c r="AC20" i="40"/>
  <c r="F13" i="1"/>
  <c r="C23" i="41"/>
  <c r="F20" i="1"/>
  <c r="F6" i="14"/>
  <c r="F29" i="14"/>
  <c r="F25" i="1"/>
  <c r="F25" i="14"/>
  <c r="D16" i="67"/>
  <c r="F27" i="14"/>
  <c r="E12" i="40"/>
  <c r="N37" i="66"/>
  <c r="K39" i="67"/>
  <c r="J8" i="68"/>
  <c r="G20" i="67"/>
  <c r="F8" i="67"/>
  <c r="E51" i="67"/>
  <c r="F52" i="67"/>
  <c r="B20" i="16"/>
  <c r="M46" i="66"/>
  <c r="AB22" i="40"/>
  <c r="E11" i="14"/>
  <c r="E32" i="14"/>
  <c r="E32" i="1"/>
  <c r="E22" i="16"/>
  <c r="AB26" i="41"/>
  <c r="W27" i="41"/>
  <c r="T26" i="40"/>
  <c r="P5" i="2"/>
  <c r="AA12" i="40"/>
  <c r="E6" i="41"/>
  <c r="E32" i="41"/>
  <c r="X138" i="79"/>
  <c r="X68" i="79"/>
  <c r="X235" i="79"/>
  <c r="X29" i="79"/>
  <c r="X237" i="79"/>
  <c r="X160" i="79"/>
  <c r="X24" i="79"/>
  <c r="X151" i="79"/>
  <c r="X134" i="79"/>
  <c r="X108" i="79"/>
  <c r="X6" i="79"/>
  <c r="X165" i="79"/>
  <c r="X190" i="79"/>
  <c r="X118" i="79"/>
  <c r="X141" i="79"/>
  <c r="X40" i="79"/>
  <c r="X123" i="79"/>
  <c r="X182" i="79"/>
  <c r="X101" i="79"/>
  <c r="Z7" i="41"/>
  <c r="D22" i="40"/>
  <c r="Z31" i="40"/>
  <c r="U5" i="2"/>
  <c r="K11" i="1"/>
  <c r="K7" i="14"/>
  <c r="I11" i="14"/>
  <c r="I21" i="14"/>
  <c r="I15" i="1"/>
  <c r="F29" i="40"/>
  <c r="F14" i="40"/>
  <c r="AA29" i="40"/>
  <c r="M21" i="41"/>
  <c r="C46" i="67"/>
  <c r="Z31" i="41"/>
  <c r="T24" i="40"/>
  <c r="K29" i="1"/>
  <c r="K12" i="14"/>
  <c r="I15" i="14"/>
  <c r="I17" i="1"/>
  <c r="I5" i="14"/>
  <c r="AA30" i="40"/>
  <c r="T19" i="40"/>
  <c r="T25" i="41"/>
  <c r="Z12" i="41"/>
  <c r="T6" i="40"/>
  <c r="L21" i="16"/>
  <c r="Z28" i="40"/>
  <c r="Z18" i="40"/>
  <c r="K17" i="14"/>
  <c r="K7" i="1"/>
  <c r="I8" i="14"/>
  <c r="T31" i="40"/>
  <c r="F31" i="40"/>
  <c r="T15" i="41"/>
  <c r="AC4" i="41"/>
  <c r="W13" i="65"/>
  <c r="Z55" i="66" s="1"/>
  <c r="R21" i="2"/>
  <c r="H4" i="12"/>
  <c r="H11" i="12"/>
  <c r="G19" i="14"/>
  <c r="G16" i="1"/>
  <c r="Z26" i="41"/>
  <c r="Z6" i="41"/>
  <c r="T14" i="40"/>
  <c r="T13" i="40"/>
  <c r="Z19" i="40"/>
  <c r="Z13" i="40"/>
  <c r="K9" i="1"/>
  <c r="K27" i="14"/>
  <c r="K5" i="14"/>
  <c r="K19" i="14"/>
  <c r="I23" i="14"/>
  <c r="I10" i="14"/>
  <c r="I24" i="14"/>
  <c r="I21" i="1"/>
  <c r="I20" i="1"/>
  <c r="I22" i="1"/>
  <c r="F27" i="40"/>
  <c r="AA24" i="40"/>
  <c r="F25" i="40"/>
  <c r="AA9" i="40"/>
  <c r="AA15" i="40"/>
  <c r="T9" i="41"/>
  <c r="T20" i="41"/>
  <c r="T17" i="41"/>
  <c r="W29" i="41"/>
  <c r="F15" i="40"/>
  <c r="F20" i="40"/>
  <c r="L47" i="66"/>
  <c r="F30" i="67"/>
  <c r="F32" i="67"/>
  <c r="F59" i="67"/>
  <c r="F46" i="67"/>
  <c r="F35" i="67"/>
  <c r="F55" i="67"/>
  <c r="F48" i="67"/>
  <c r="F29" i="67"/>
  <c r="F47" i="67"/>
  <c r="F53" i="67"/>
  <c r="F17" i="67"/>
  <c r="F13" i="67"/>
  <c r="F16" i="67"/>
  <c r="F38" i="67"/>
  <c r="F7" i="67"/>
  <c r="F33" i="67"/>
  <c r="F27" i="67"/>
  <c r="F28" i="67"/>
  <c r="F10" i="67"/>
  <c r="F25" i="67"/>
  <c r="F37" i="67"/>
  <c r="F19" i="67"/>
  <c r="F51" i="67"/>
  <c r="F12" i="67"/>
  <c r="F4" i="67"/>
  <c r="F20" i="67"/>
  <c r="K35" i="67"/>
  <c r="K9" i="67"/>
  <c r="K27" i="67"/>
  <c r="K23" i="67"/>
  <c r="I4" i="41"/>
  <c r="I13" i="41"/>
  <c r="I12" i="41"/>
  <c r="I22" i="41"/>
  <c r="I8" i="41"/>
  <c r="I11" i="41"/>
  <c r="N23" i="66"/>
  <c r="N16" i="66"/>
  <c r="N18" i="66"/>
  <c r="N12" i="66"/>
  <c r="N27" i="66"/>
  <c r="N38" i="66"/>
  <c r="N14" i="66"/>
  <c r="N26" i="66"/>
  <c r="N42" i="66"/>
  <c r="N6" i="66"/>
  <c r="N46" i="66"/>
  <c r="N30" i="66"/>
  <c r="N7" i="66"/>
  <c r="N48" i="66"/>
  <c r="N25" i="66"/>
  <c r="H27" i="66"/>
  <c r="H19" i="66"/>
  <c r="H10" i="66"/>
  <c r="H48" i="66"/>
  <c r="H43" i="66"/>
  <c r="H37" i="66"/>
  <c r="H28" i="66"/>
  <c r="H47" i="66"/>
  <c r="H41" i="66"/>
  <c r="H32" i="66"/>
  <c r="H38" i="66"/>
  <c r="H21" i="66"/>
  <c r="H25" i="66"/>
  <c r="H22" i="66"/>
  <c r="H12" i="66"/>
  <c r="H33" i="66"/>
  <c r="H8" i="66"/>
  <c r="H20" i="66"/>
  <c r="H46" i="66"/>
  <c r="H9" i="66"/>
  <c r="H6" i="66"/>
  <c r="H11" i="66"/>
  <c r="H17" i="66"/>
  <c r="H4" i="66"/>
  <c r="H29" i="66"/>
  <c r="I33" i="68"/>
  <c r="I15" i="68"/>
  <c r="I19" i="68"/>
  <c r="I7" i="68"/>
  <c r="I26" i="68"/>
  <c r="I21" i="68"/>
  <c r="I41" i="68"/>
  <c r="I9" i="68"/>
  <c r="I34" i="68"/>
  <c r="I39" i="68"/>
  <c r="I31" i="68"/>
  <c r="I36" i="68"/>
  <c r="I30" i="68"/>
  <c r="I25" i="68"/>
  <c r="I24" i="68"/>
  <c r="I23" i="68"/>
  <c r="I37" i="68"/>
  <c r="I17" i="68"/>
  <c r="I38" i="68"/>
  <c r="I5" i="68"/>
  <c r="I11" i="68"/>
  <c r="I10" i="68"/>
  <c r="I22" i="68"/>
  <c r="I20" i="68"/>
  <c r="J41" i="68"/>
  <c r="J5" i="68"/>
  <c r="J14" i="68"/>
  <c r="J40" i="68"/>
  <c r="J31" i="68"/>
  <c r="J24" i="68"/>
  <c r="J18" i="68"/>
  <c r="L61" i="67"/>
  <c r="L34" i="67"/>
  <c r="M59" i="67"/>
  <c r="L11" i="67"/>
  <c r="L13" i="67"/>
  <c r="L18" i="67"/>
  <c r="L23" i="67"/>
  <c r="L8" i="67"/>
  <c r="L40" i="67"/>
  <c r="L14" i="67"/>
  <c r="L19" i="67"/>
  <c r="L51" i="67"/>
  <c r="L25" i="67"/>
  <c r="L9" i="67"/>
  <c r="L56" i="67"/>
  <c r="L20" i="67"/>
  <c r="L28" i="67"/>
  <c r="L30" i="67"/>
  <c r="L37" i="67"/>
  <c r="L53" i="67"/>
  <c r="L6" i="67"/>
  <c r="L22" i="67"/>
  <c r="L7" i="67"/>
  <c r="L31" i="67"/>
  <c r="L10" i="67"/>
  <c r="L12" i="67"/>
  <c r="L52" i="67"/>
  <c r="L48" i="67"/>
  <c r="L43" i="67"/>
  <c r="L39" i="67"/>
  <c r="L38" i="67"/>
  <c r="L41" i="67"/>
  <c r="L21" i="67"/>
  <c r="L36" i="67"/>
  <c r="M50" i="66"/>
  <c r="M26" i="66"/>
  <c r="M7" i="66"/>
  <c r="M25" i="66"/>
  <c r="M4" i="66"/>
  <c r="M23" i="66"/>
  <c r="M21" i="66"/>
  <c r="M38" i="66"/>
  <c r="M34" i="66"/>
  <c r="M45" i="66"/>
  <c r="M42" i="66"/>
  <c r="M15" i="66"/>
  <c r="M43" i="66"/>
  <c r="M18" i="66"/>
  <c r="M31" i="66"/>
  <c r="M35" i="66"/>
  <c r="M14" i="66"/>
  <c r="M30" i="66"/>
  <c r="M10" i="66"/>
  <c r="M32" i="66"/>
  <c r="M44" i="66"/>
  <c r="M24" i="66"/>
  <c r="M5" i="66"/>
  <c r="M39" i="66"/>
  <c r="M41" i="66"/>
  <c r="M28" i="66"/>
  <c r="M47" i="66"/>
  <c r="M12" i="66"/>
  <c r="M22" i="66"/>
  <c r="M8" i="66"/>
  <c r="M48" i="66"/>
  <c r="C40" i="68"/>
  <c r="C17" i="68"/>
  <c r="C32" i="68"/>
  <c r="C26" i="68"/>
  <c r="C27" i="68"/>
  <c r="C28" i="68"/>
  <c r="C17" i="41"/>
  <c r="C12" i="41"/>
  <c r="C16" i="41"/>
  <c r="C25" i="41"/>
  <c r="C5" i="41"/>
  <c r="C22" i="41"/>
  <c r="C28" i="41"/>
  <c r="C9" i="41"/>
  <c r="C24" i="41"/>
  <c r="C19" i="41"/>
  <c r="D62" i="67"/>
  <c r="D59" i="67"/>
  <c r="D42" i="67"/>
  <c r="D12" i="67"/>
  <c r="D25" i="67"/>
  <c r="D24" i="67"/>
  <c r="D41" i="67"/>
  <c r="D15" i="67"/>
  <c r="D27" i="67"/>
  <c r="D13" i="67"/>
  <c r="D43" i="67"/>
  <c r="D14" i="67"/>
  <c r="D54" i="67"/>
  <c r="D37" i="67"/>
  <c r="D11" i="67"/>
  <c r="D60" i="67"/>
  <c r="D10" i="67"/>
  <c r="D21" i="67"/>
  <c r="O21" i="65"/>
  <c r="E18" i="67"/>
  <c r="E19" i="67"/>
  <c r="E53" i="67"/>
  <c r="E38" i="67"/>
  <c r="E29" i="67"/>
  <c r="E17" i="67"/>
  <c r="E15" i="67"/>
  <c r="E42" i="67"/>
  <c r="E20" i="67"/>
  <c r="E10" i="67"/>
  <c r="E39" i="67"/>
  <c r="E36" i="67"/>
  <c r="E50" i="67"/>
  <c r="E8" i="67"/>
  <c r="E46" i="67"/>
  <c r="E43" i="67"/>
  <c r="E12" i="67"/>
  <c r="E14" i="67"/>
  <c r="E5" i="67"/>
  <c r="E55" i="67"/>
  <c r="E47" i="67"/>
  <c r="C4" i="40"/>
  <c r="C13" i="40"/>
  <c r="C23" i="40"/>
  <c r="C7" i="40"/>
  <c r="C8" i="40"/>
  <c r="C11" i="40"/>
  <c r="C5" i="40"/>
  <c r="C9" i="40"/>
  <c r="B5" i="16"/>
  <c r="B15" i="16"/>
  <c r="B9" i="16"/>
  <c r="B14" i="16"/>
  <c r="B8" i="16"/>
  <c r="B6" i="16"/>
  <c r="B19" i="16"/>
  <c r="B13" i="16"/>
  <c r="B11" i="16"/>
  <c r="B22" i="16"/>
  <c r="I21" i="16"/>
  <c r="I12" i="16"/>
  <c r="K12" i="16"/>
  <c r="K14" i="16"/>
  <c r="K11" i="16"/>
  <c r="K7" i="16"/>
  <c r="K8" i="16"/>
  <c r="K5" i="16"/>
  <c r="K17" i="16"/>
  <c r="K4" i="16"/>
  <c r="K9" i="16"/>
  <c r="H12" i="14"/>
  <c r="H4" i="1"/>
  <c r="G61" i="67"/>
  <c r="G11" i="67"/>
  <c r="G30" i="67"/>
  <c r="G46" i="67"/>
  <c r="G9" i="67"/>
  <c r="G37" i="67"/>
  <c r="G17" i="67"/>
  <c r="G33" i="67"/>
  <c r="G53" i="67"/>
  <c r="G57" i="67"/>
  <c r="G24" i="67"/>
  <c r="G22" i="67"/>
  <c r="G29" i="67"/>
  <c r="G16" i="67"/>
  <c r="G4" i="67"/>
  <c r="G19" i="67"/>
  <c r="G56" i="67"/>
  <c r="G25" i="67"/>
  <c r="G10" i="67"/>
  <c r="G32" i="67"/>
  <c r="G12" i="67"/>
  <c r="G38" i="67"/>
  <c r="G45" i="67"/>
  <c r="G48" i="67"/>
  <c r="G27" i="67"/>
  <c r="G8" i="67"/>
  <c r="G5" i="67"/>
  <c r="G44" i="67"/>
  <c r="G36" i="67"/>
  <c r="G40" i="67"/>
  <c r="G21" i="67"/>
  <c r="F31" i="1"/>
  <c r="F4" i="14"/>
  <c r="F6" i="1"/>
  <c r="F9" i="14"/>
  <c r="F10" i="1"/>
  <c r="F11" i="14"/>
  <c r="F30" i="14"/>
  <c r="F21" i="1"/>
  <c r="F14" i="14"/>
  <c r="F7" i="14"/>
  <c r="F7" i="1"/>
  <c r="F15" i="14"/>
  <c r="F12" i="14"/>
  <c r="F28" i="14"/>
  <c r="F14" i="1"/>
  <c r="F5" i="14"/>
  <c r="F17" i="14"/>
  <c r="F11" i="12"/>
  <c r="F4" i="12"/>
  <c r="F6" i="12"/>
  <c r="F7" i="12"/>
  <c r="F9" i="12"/>
  <c r="F5" i="12"/>
  <c r="F8" i="12"/>
  <c r="E13" i="40"/>
  <c r="E18" i="40"/>
  <c r="E7" i="40"/>
  <c r="E5" i="40"/>
  <c r="E16" i="40"/>
  <c r="E29" i="40"/>
  <c r="E21" i="40"/>
  <c r="E31" i="40"/>
  <c r="E28" i="40"/>
  <c r="T24" i="41"/>
  <c r="M19" i="41"/>
  <c r="M18" i="41"/>
  <c r="C50" i="67"/>
  <c r="Z15" i="41"/>
  <c r="Z24" i="41"/>
  <c r="D19" i="40"/>
  <c r="T27" i="40"/>
  <c r="T7" i="40"/>
  <c r="Z16" i="40"/>
  <c r="Z6" i="40"/>
  <c r="K21" i="1"/>
  <c r="Q5" i="2"/>
  <c r="K28" i="1"/>
  <c r="K30" i="1"/>
  <c r="K31" i="1"/>
  <c r="I26" i="1"/>
  <c r="I4" i="1"/>
  <c r="I11" i="1"/>
  <c r="I12" i="14"/>
  <c r="T18" i="40"/>
  <c r="AA21" i="40"/>
  <c r="AA22" i="40"/>
  <c r="AC24" i="41"/>
  <c r="K18" i="67"/>
  <c r="K37" i="67"/>
  <c r="K8" i="67"/>
  <c r="K40" i="67"/>
  <c r="L25" i="40"/>
  <c r="L13" i="40"/>
  <c r="J38" i="68"/>
  <c r="J21" i="68"/>
  <c r="J33" i="68"/>
  <c r="J29" i="68"/>
  <c r="J25" i="68"/>
  <c r="J11" i="68"/>
  <c r="J16" i="68"/>
  <c r="J15" i="68"/>
  <c r="F54" i="67"/>
  <c r="L32" i="67"/>
  <c r="L42" i="67"/>
  <c r="L33" i="67"/>
  <c r="F26" i="67"/>
  <c r="L47" i="67"/>
  <c r="F21" i="67"/>
  <c r="F15" i="67"/>
  <c r="F45" i="67"/>
  <c r="H36" i="66"/>
  <c r="I28" i="41"/>
  <c r="H30" i="66"/>
  <c r="I32" i="68"/>
  <c r="I14" i="68"/>
  <c r="N4" i="66"/>
  <c r="N44" i="66"/>
  <c r="N11" i="66"/>
  <c r="H13" i="66"/>
  <c r="I18" i="68"/>
  <c r="I12" i="68"/>
  <c r="H34" i="66"/>
  <c r="H16" i="66"/>
  <c r="F49" i="67"/>
  <c r="E16" i="67"/>
  <c r="G31" i="67"/>
  <c r="D55" i="67"/>
  <c r="M20" i="66"/>
  <c r="E6" i="40"/>
  <c r="K10" i="16"/>
  <c r="B12" i="16"/>
  <c r="G47" i="67"/>
  <c r="F23" i="14"/>
  <c r="M9" i="66"/>
  <c r="L49" i="67"/>
  <c r="K20" i="16"/>
  <c r="C20" i="40"/>
  <c r="Q37" i="65"/>
  <c r="Q45" i="65"/>
  <c r="R53" i="65"/>
  <c r="AB21" i="41"/>
  <c r="AC11" i="40"/>
  <c r="U7" i="41"/>
  <c r="O93" i="2"/>
  <c r="R29" i="2"/>
  <c r="H52" i="67"/>
  <c r="H17" i="67"/>
  <c r="N36" i="67"/>
  <c r="N29" i="67"/>
  <c r="N34" i="67"/>
  <c r="K22" i="41"/>
  <c r="K24" i="41"/>
  <c r="AC30" i="41"/>
  <c r="AC17" i="41"/>
  <c r="F11" i="68"/>
  <c r="F34" i="68"/>
  <c r="F24" i="68"/>
  <c r="F41" i="68"/>
  <c r="L35" i="66"/>
  <c r="L6" i="66"/>
  <c r="L31" i="66"/>
  <c r="L15" i="66"/>
  <c r="L20" i="66"/>
  <c r="L49" i="66"/>
  <c r="L38" i="66"/>
  <c r="L32" i="66"/>
  <c r="L37" i="66"/>
  <c r="M17" i="68"/>
  <c r="M5" i="68"/>
  <c r="M34" i="68"/>
  <c r="M11" i="68"/>
  <c r="M14" i="68"/>
  <c r="M29" i="68"/>
  <c r="W17" i="41"/>
  <c r="W10" i="41"/>
  <c r="W6" i="41"/>
  <c r="W31" i="41"/>
  <c r="M23" i="41"/>
  <c r="M30" i="41"/>
  <c r="M9" i="41"/>
  <c r="M5" i="41"/>
  <c r="W4" i="41"/>
  <c r="M27" i="41"/>
  <c r="W28" i="41"/>
  <c r="M20" i="41"/>
  <c r="M7" i="41"/>
  <c r="W19" i="41"/>
  <c r="W9" i="41"/>
  <c r="W11" i="41"/>
  <c r="W30" i="41"/>
  <c r="M22" i="41"/>
  <c r="M4" i="41"/>
  <c r="W22" i="41"/>
  <c r="M16" i="41"/>
  <c r="W8" i="41"/>
  <c r="M8" i="41"/>
  <c r="M15" i="41"/>
  <c r="W24" i="41"/>
  <c r="M6" i="41"/>
  <c r="T21" i="65"/>
  <c r="C9" i="67"/>
  <c r="C41" i="67"/>
  <c r="C49" i="67"/>
  <c r="C15" i="67"/>
  <c r="C23" i="67"/>
  <c r="C4" i="67"/>
  <c r="C54" i="67"/>
  <c r="C25" i="67"/>
  <c r="C16" i="67"/>
  <c r="C37" i="67"/>
  <c r="C58" i="67"/>
  <c r="C24" i="67"/>
  <c r="C45" i="67"/>
  <c r="C52" i="67"/>
  <c r="C33" i="67"/>
  <c r="C6" i="67"/>
  <c r="C36" i="67"/>
  <c r="C60" i="67"/>
  <c r="C26" i="67"/>
  <c r="C53" i="67"/>
  <c r="C29" i="67"/>
  <c r="C56" i="67"/>
  <c r="C38" i="67"/>
  <c r="C57" i="67"/>
  <c r="C10" i="67"/>
  <c r="C42" i="67"/>
  <c r="C13" i="67"/>
  <c r="C40" i="67"/>
  <c r="D32" i="41"/>
  <c r="D28" i="41"/>
  <c r="D8" i="41"/>
  <c r="D30" i="41"/>
  <c r="D22" i="41"/>
  <c r="D16" i="41"/>
  <c r="T8" i="41"/>
  <c r="T11" i="41"/>
  <c r="T7" i="41"/>
  <c r="T10" i="41"/>
  <c r="T18" i="41"/>
  <c r="D32" i="40"/>
  <c r="D23" i="40"/>
  <c r="O37" i="2"/>
  <c r="D20" i="40"/>
  <c r="D24" i="40"/>
  <c r="D25" i="40"/>
  <c r="T25" i="40"/>
  <c r="T30" i="40"/>
  <c r="T5" i="40"/>
  <c r="C21" i="16"/>
  <c r="C17" i="16"/>
  <c r="R13" i="2"/>
  <c r="W26" i="16" s="1"/>
  <c r="C7" i="16"/>
  <c r="C11" i="16"/>
  <c r="C9" i="16"/>
  <c r="C15" i="16"/>
  <c r="J13" i="16"/>
  <c r="J4" i="16"/>
  <c r="J7" i="16"/>
  <c r="L11" i="16"/>
  <c r="L13" i="16"/>
  <c r="L20" i="16"/>
  <c r="I30" i="1"/>
  <c r="I7" i="1"/>
  <c r="K8" i="1"/>
  <c r="K9" i="14"/>
  <c r="K4" i="1"/>
  <c r="K8" i="14"/>
  <c r="K15" i="1"/>
  <c r="K10" i="1"/>
  <c r="K25" i="1"/>
  <c r="K20" i="1"/>
  <c r="K13" i="14"/>
  <c r="K23" i="14"/>
  <c r="K6" i="14"/>
  <c r="K5" i="1"/>
  <c r="G7" i="14"/>
  <c r="G30" i="14"/>
  <c r="G13" i="1"/>
  <c r="G23" i="14"/>
  <c r="G6" i="1"/>
  <c r="G20" i="1"/>
  <c r="G26" i="1"/>
  <c r="G27" i="14"/>
  <c r="G12" i="14"/>
  <c r="G28" i="14"/>
  <c r="G5" i="1"/>
  <c r="G7" i="1"/>
  <c r="G26" i="14"/>
  <c r="G5" i="14"/>
  <c r="G31" i="1"/>
  <c r="G14" i="1"/>
  <c r="G29" i="1"/>
  <c r="G6" i="14"/>
  <c r="G14" i="14"/>
  <c r="G9" i="14"/>
  <c r="G12" i="1"/>
  <c r="G17" i="14"/>
  <c r="G4" i="14"/>
  <c r="G20" i="14"/>
  <c r="G8" i="1"/>
  <c r="G10" i="1"/>
  <c r="G15" i="14"/>
  <c r="G30" i="1"/>
  <c r="G18" i="14"/>
  <c r="G4" i="1"/>
  <c r="G17" i="1"/>
  <c r="G22" i="14"/>
  <c r="G23" i="1"/>
  <c r="G24" i="1"/>
  <c r="G25" i="1"/>
  <c r="G18" i="1"/>
  <c r="G11" i="1"/>
  <c r="G22" i="1"/>
  <c r="G28" i="1"/>
  <c r="G16" i="14"/>
  <c r="G21" i="14"/>
  <c r="G29" i="14"/>
  <c r="G15" i="1"/>
  <c r="G11" i="14"/>
  <c r="G24" i="14"/>
  <c r="G31" i="14"/>
  <c r="G25" i="14"/>
  <c r="G19" i="1"/>
  <c r="G8" i="12"/>
  <c r="G10" i="12"/>
  <c r="G5" i="12"/>
  <c r="P21" i="2"/>
  <c r="G6" i="12"/>
  <c r="G4" i="12"/>
  <c r="G11" i="12"/>
  <c r="G7" i="12"/>
  <c r="G9" i="12"/>
  <c r="F21" i="40"/>
  <c r="F11" i="40"/>
  <c r="F19" i="40"/>
  <c r="F16" i="40"/>
  <c r="F26" i="40"/>
  <c r="F10" i="40"/>
  <c r="F9" i="40"/>
  <c r="F13" i="40"/>
  <c r="AA28" i="40"/>
  <c r="AA7" i="40"/>
  <c r="AA17" i="40"/>
  <c r="AA31" i="40"/>
  <c r="AA14" i="40"/>
  <c r="F5" i="40"/>
  <c r="F6" i="40"/>
  <c r="AA26" i="40"/>
  <c r="F22" i="40"/>
  <c r="F17" i="40"/>
  <c r="F23" i="40"/>
  <c r="E28" i="41"/>
  <c r="E12" i="41"/>
  <c r="E14" i="41"/>
  <c r="E31" i="41"/>
  <c r="E11" i="41"/>
  <c r="E22" i="41"/>
  <c r="E24" i="41"/>
  <c r="E29" i="41"/>
  <c r="E13" i="41"/>
  <c r="E21" i="41"/>
  <c r="E16" i="41"/>
  <c r="E19" i="41"/>
  <c r="E15" i="41"/>
  <c r="E20" i="41"/>
  <c r="E26" i="41"/>
  <c r="E17" i="41"/>
  <c r="E18" i="41"/>
  <c r="E30" i="41"/>
  <c r="E7" i="41"/>
  <c r="E25" i="41"/>
  <c r="E10" i="41"/>
  <c r="E27" i="41"/>
  <c r="E8" i="41"/>
  <c r="B16" i="41"/>
  <c r="Z4" i="41"/>
  <c r="Z17" i="41"/>
  <c r="Z9" i="41"/>
  <c r="Z22" i="41"/>
  <c r="D10" i="40"/>
  <c r="T17" i="40"/>
  <c r="T11" i="40"/>
  <c r="T20" i="40"/>
  <c r="H6" i="68"/>
  <c r="B6" i="40"/>
  <c r="Z29" i="40"/>
  <c r="W5" i="40"/>
  <c r="W28" i="40"/>
  <c r="W23" i="40"/>
  <c r="W18" i="40"/>
  <c r="W13" i="40"/>
  <c r="W8" i="40"/>
  <c r="U8" i="40"/>
  <c r="U25" i="40"/>
  <c r="AB15" i="40"/>
  <c r="K20" i="14"/>
  <c r="K24" i="1"/>
  <c r="K22" i="14"/>
  <c r="K13" i="1"/>
  <c r="K21" i="14"/>
  <c r="K16" i="14"/>
  <c r="K4" i="14"/>
  <c r="K25" i="14"/>
  <c r="I20" i="14"/>
  <c r="I29" i="14"/>
  <c r="I22" i="14"/>
  <c r="I31" i="14"/>
  <c r="I18" i="14"/>
  <c r="I27" i="14"/>
  <c r="I25" i="14"/>
  <c r="I30" i="14"/>
  <c r="I8" i="1"/>
  <c r="I16" i="1"/>
  <c r="I19" i="14"/>
  <c r="I28" i="14"/>
  <c r="F24" i="40"/>
  <c r="T9" i="40"/>
  <c r="T28" i="40"/>
  <c r="AA20" i="40"/>
  <c r="U37" i="2"/>
  <c r="T16" i="40"/>
  <c r="AA8" i="40"/>
  <c r="AA6" i="40"/>
  <c r="AA18" i="40"/>
  <c r="M12" i="41"/>
  <c r="T28" i="41"/>
  <c r="T5" i="41"/>
  <c r="T16" i="41"/>
  <c r="T31" i="41"/>
  <c r="T23" i="41"/>
  <c r="AA29" i="41"/>
  <c r="K33" i="66"/>
  <c r="K32" i="66"/>
  <c r="K35" i="66"/>
  <c r="K17" i="66"/>
  <c r="K15" i="66"/>
  <c r="K6" i="40"/>
  <c r="V20" i="40"/>
  <c r="AC16" i="40"/>
  <c r="K10" i="40"/>
  <c r="V15" i="40"/>
  <c r="V31" i="40"/>
  <c r="V25" i="40"/>
  <c r="AC5" i="40"/>
  <c r="K19" i="40"/>
  <c r="V9" i="40"/>
  <c r="V18" i="40"/>
  <c r="AC15" i="40"/>
  <c r="H29" i="41"/>
  <c r="AB30" i="41"/>
  <c r="J38" i="67"/>
  <c r="J7" i="67"/>
  <c r="J22" i="67"/>
  <c r="J6" i="67"/>
  <c r="J53" i="67"/>
  <c r="U4" i="40"/>
  <c r="AB14" i="40"/>
  <c r="I25" i="40"/>
  <c r="AB30" i="40"/>
  <c r="U28" i="40"/>
  <c r="M14" i="41"/>
  <c r="M13" i="41"/>
  <c r="M26" i="41"/>
  <c r="M29" i="41"/>
  <c r="W15" i="41"/>
  <c r="W26" i="41"/>
  <c r="F15" i="68"/>
  <c r="F8" i="40"/>
  <c r="C18" i="14"/>
  <c r="C25" i="66"/>
  <c r="R21" i="65"/>
  <c r="B23" i="40"/>
  <c r="C34" i="67"/>
  <c r="C32" i="67"/>
  <c r="L8" i="16"/>
  <c r="C10" i="16"/>
  <c r="G4" i="66"/>
  <c r="K17" i="1"/>
  <c r="M14" i="1"/>
  <c r="C4" i="1"/>
  <c r="M15" i="14"/>
  <c r="E23" i="41"/>
  <c r="L45" i="66"/>
  <c r="D41" i="66"/>
  <c r="G8" i="14"/>
  <c r="G27" i="1"/>
  <c r="D9" i="41"/>
  <c r="G13" i="14"/>
  <c r="L10" i="16"/>
  <c r="AB19" i="41"/>
  <c r="V69" i="2"/>
  <c r="W25" i="41"/>
  <c r="W16" i="41"/>
  <c r="W12" i="41"/>
  <c r="M11" i="41"/>
  <c r="M28" i="41"/>
  <c r="W14" i="41"/>
  <c r="W5" i="41"/>
  <c r="T69" i="2"/>
  <c r="C18" i="67"/>
  <c r="C21" i="67"/>
  <c r="E5" i="41"/>
  <c r="C17" i="67"/>
  <c r="M37" i="68"/>
  <c r="G21" i="1"/>
  <c r="C11" i="67"/>
  <c r="W85" i="2"/>
  <c r="U12" i="40"/>
  <c r="I26" i="40"/>
  <c r="AB29" i="40"/>
  <c r="AB28" i="40"/>
  <c r="U27" i="40"/>
  <c r="I22" i="40"/>
  <c r="AB6" i="40"/>
  <c r="U21" i="40"/>
  <c r="U16" i="40"/>
  <c r="I9" i="40"/>
  <c r="AB17" i="40"/>
  <c r="AB4" i="40"/>
  <c r="U24" i="40"/>
  <c r="I21" i="40"/>
  <c r="I31" i="40"/>
  <c r="I24" i="40"/>
  <c r="AB19" i="40"/>
  <c r="U10" i="40"/>
  <c r="I28" i="40"/>
  <c r="I16" i="40"/>
  <c r="AB23" i="40"/>
  <c r="U11" i="40"/>
  <c r="I4" i="40"/>
  <c r="I20" i="40"/>
  <c r="AB7" i="40"/>
  <c r="U22" i="40"/>
  <c r="I12" i="40"/>
  <c r="I5" i="40"/>
  <c r="J5" i="67"/>
  <c r="J13" i="67"/>
  <c r="J36" i="67"/>
  <c r="J41" i="67"/>
  <c r="J44" i="67"/>
  <c r="J32" i="67"/>
  <c r="J52" i="67"/>
  <c r="J57" i="67"/>
  <c r="J29" i="67"/>
  <c r="J48" i="67"/>
  <c r="J21" i="67"/>
  <c r="J26" i="67"/>
  <c r="J46" i="67"/>
  <c r="J50" i="67"/>
  <c r="J23" i="67"/>
  <c r="J61" i="67"/>
  <c r="J45" i="67"/>
  <c r="J39" i="67"/>
  <c r="J43" i="67"/>
  <c r="J4" i="67"/>
  <c r="J55" i="67"/>
  <c r="J19" i="67"/>
  <c r="J16" i="67"/>
  <c r="H24" i="41"/>
  <c r="AB11" i="41"/>
  <c r="H10" i="41"/>
  <c r="AB4" i="41"/>
  <c r="H11" i="41"/>
  <c r="AB25" i="41"/>
  <c r="H20" i="41"/>
  <c r="AB20" i="41"/>
  <c r="H26" i="41"/>
  <c r="AB24" i="41"/>
  <c r="AB14" i="41"/>
  <c r="H9" i="41"/>
  <c r="H30" i="41"/>
  <c r="H8" i="41"/>
  <c r="H31" i="41"/>
  <c r="H12" i="41"/>
  <c r="H6" i="41"/>
  <c r="H25" i="41"/>
  <c r="K7" i="40"/>
  <c r="K12" i="40"/>
  <c r="W37" i="2"/>
  <c r="AC22" i="40"/>
  <c r="AC4" i="40"/>
  <c r="AC26" i="40"/>
  <c r="AC9" i="40"/>
  <c r="V23" i="40"/>
  <c r="K8" i="40"/>
  <c r="K13" i="40"/>
  <c r="AC18" i="40"/>
  <c r="V11" i="40"/>
  <c r="K26" i="40"/>
  <c r="K17" i="40"/>
  <c r="AC25" i="40"/>
  <c r="V4" i="40"/>
  <c r="K22" i="40"/>
  <c r="AC7" i="40"/>
  <c r="V26" i="40"/>
  <c r="V29" i="40"/>
  <c r="K11" i="40"/>
  <c r="AC27" i="40"/>
  <c r="K31" i="40"/>
  <c r="K45" i="66"/>
  <c r="K9" i="66"/>
  <c r="K7" i="66"/>
  <c r="K49" i="66"/>
  <c r="K25" i="66"/>
  <c r="K23" i="66"/>
  <c r="K18" i="66"/>
  <c r="K46" i="66"/>
  <c r="K16" i="66"/>
  <c r="K48" i="66"/>
  <c r="K39" i="66"/>
  <c r="K29" i="66"/>
  <c r="K26" i="66"/>
  <c r="K40" i="66"/>
  <c r="K30" i="66"/>
  <c r="K28" i="66"/>
  <c r="F20" i="66"/>
  <c r="F25" i="66"/>
  <c r="F28" i="66"/>
  <c r="F45" i="66"/>
  <c r="F8" i="66"/>
  <c r="F29" i="66"/>
  <c r="F18" i="66"/>
  <c r="F26" i="66"/>
  <c r="F22" i="66"/>
  <c r="F39" i="66"/>
  <c r="F44" i="66"/>
  <c r="F46" i="66"/>
  <c r="F13" i="66"/>
  <c r="F10" i="66"/>
  <c r="F9" i="66"/>
  <c r="F11" i="66"/>
  <c r="F43" i="66"/>
  <c r="F17" i="66"/>
  <c r="H18" i="68"/>
  <c r="H12" i="68"/>
  <c r="H19" i="68"/>
  <c r="H32" i="68"/>
  <c r="H5" i="68"/>
  <c r="V5" i="65"/>
  <c r="H17" i="68"/>
  <c r="H10" i="68"/>
  <c r="H28" i="68"/>
  <c r="H11" i="68"/>
  <c r="M10" i="67"/>
  <c r="M25" i="67"/>
  <c r="M38" i="67"/>
  <c r="M50" i="67"/>
  <c r="M37" i="67"/>
  <c r="M11" i="67"/>
  <c r="W21" i="65"/>
  <c r="Z65" i="67" s="1"/>
  <c r="M34" i="67"/>
  <c r="M51" i="67"/>
  <c r="M4" i="67"/>
  <c r="M5" i="67"/>
  <c r="C50" i="66"/>
  <c r="C32" i="66"/>
  <c r="C8" i="66"/>
  <c r="T13" i="65"/>
  <c r="C35" i="66"/>
  <c r="C36" i="66"/>
  <c r="C24" i="66"/>
  <c r="C21" i="66"/>
  <c r="R13" i="65"/>
  <c r="B26" i="68"/>
  <c r="B17" i="68"/>
  <c r="B19" i="68"/>
  <c r="B39" i="68"/>
  <c r="B14" i="68"/>
  <c r="B27" i="68"/>
  <c r="B5" i="68"/>
  <c r="B11" i="68"/>
  <c r="B29" i="68"/>
  <c r="B36" i="68"/>
  <c r="B12" i="68"/>
  <c r="B9" i="68"/>
  <c r="B22" i="68"/>
  <c r="B8" i="68"/>
  <c r="B40" i="68"/>
  <c r="B10" i="68"/>
  <c r="B24" i="68"/>
  <c r="B31" i="68"/>
  <c r="B4" i="68"/>
  <c r="B6" i="68"/>
  <c r="B33" i="68"/>
  <c r="B15" i="68"/>
  <c r="B28" i="68"/>
  <c r="R5" i="65"/>
  <c r="B16" i="68"/>
  <c r="B35" i="68"/>
  <c r="B21" i="68"/>
  <c r="B30" i="68"/>
  <c r="Z32" i="41"/>
  <c r="B20" i="41"/>
  <c r="B25" i="41"/>
  <c r="B27" i="41"/>
  <c r="B15" i="41"/>
  <c r="B24" i="41"/>
  <c r="B8" i="41"/>
  <c r="D52" i="66"/>
  <c r="D46" i="66"/>
  <c r="D21" i="66"/>
  <c r="D12" i="66"/>
  <c r="D13" i="66"/>
  <c r="D30" i="66"/>
  <c r="D29" i="66"/>
  <c r="D15" i="66"/>
  <c r="D27" i="66"/>
  <c r="D36" i="66"/>
  <c r="D10" i="66"/>
  <c r="D44" i="66"/>
  <c r="D22" i="66"/>
  <c r="D24" i="66"/>
  <c r="D50" i="66"/>
  <c r="D40" i="66"/>
  <c r="D4" i="66"/>
  <c r="D8" i="66"/>
  <c r="D7" i="66"/>
  <c r="D5" i="66"/>
  <c r="D48" i="66"/>
  <c r="D9" i="66"/>
  <c r="D18" i="66"/>
  <c r="D39" i="66"/>
  <c r="O13" i="65"/>
  <c r="D26" i="66"/>
  <c r="D23" i="66"/>
  <c r="D19" i="66"/>
  <c r="D14" i="66"/>
  <c r="D6" i="66"/>
  <c r="D28" i="66"/>
  <c r="D20" i="66"/>
  <c r="D31" i="66"/>
  <c r="E16" i="66"/>
  <c r="E4" i="66"/>
  <c r="E46" i="66"/>
  <c r="E8" i="66"/>
  <c r="E13" i="66"/>
  <c r="E44" i="66"/>
  <c r="Z32" i="40"/>
  <c r="B31" i="40"/>
  <c r="B20" i="40"/>
  <c r="B22" i="40"/>
  <c r="B4" i="40"/>
  <c r="B21" i="40"/>
  <c r="B17" i="40"/>
  <c r="B19" i="40"/>
  <c r="B7" i="40"/>
  <c r="B11" i="40"/>
  <c r="B15" i="40"/>
  <c r="B29" i="40"/>
  <c r="B24" i="40"/>
  <c r="B26" i="40"/>
  <c r="F7" i="16"/>
  <c r="F10" i="16"/>
  <c r="F14" i="16"/>
  <c r="H19" i="16"/>
  <c r="C5" i="12"/>
  <c r="C8" i="12"/>
  <c r="K7" i="12"/>
  <c r="K6" i="12"/>
  <c r="K4" i="12"/>
  <c r="K5" i="12"/>
  <c r="K10" i="12"/>
  <c r="K9" i="12"/>
  <c r="M18" i="1"/>
  <c r="M19" i="14"/>
  <c r="M22" i="1"/>
  <c r="M16" i="14"/>
  <c r="M8" i="1"/>
  <c r="M23" i="1"/>
  <c r="M16" i="1"/>
  <c r="M11" i="1"/>
  <c r="M17" i="1"/>
  <c r="M26" i="14"/>
  <c r="M25" i="1"/>
  <c r="M7" i="14"/>
  <c r="M24" i="14"/>
  <c r="M11" i="14"/>
  <c r="M20" i="14"/>
  <c r="M22" i="14"/>
  <c r="M21" i="1"/>
  <c r="M9" i="14"/>
  <c r="M7" i="1"/>
  <c r="M27" i="1"/>
  <c r="M20" i="1"/>
  <c r="M21" i="14"/>
  <c r="M10" i="1"/>
  <c r="M29" i="14"/>
  <c r="M26" i="1"/>
  <c r="M29" i="1"/>
  <c r="M13" i="1"/>
  <c r="M24" i="1"/>
  <c r="M12" i="1"/>
  <c r="M9" i="1"/>
  <c r="M8" i="14"/>
  <c r="M19" i="1"/>
  <c r="M10" i="14"/>
  <c r="M18" i="14"/>
  <c r="M27" i="14"/>
  <c r="M12" i="14"/>
  <c r="C30" i="14"/>
  <c r="C21" i="1"/>
  <c r="C12" i="14"/>
  <c r="C23" i="14"/>
  <c r="C29" i="14"/>
  <c r="C13" i="1"/>
  <c r="C24" i="1"/>
  <c r="C8" i="1"/>
  <c r="C18" i="1"/>
  <c r="C23" i="1"/>
  <c r="C15" i="14"/>
  <c r="C11" i="1"/>
  <c r="C5" i="14"/>
  <c r="C10" i="14"/>
  <c r="C21" i="14"/>
  <c r="C27" i="14"/>
  <c r="C29" i="1"/>
  <c r="R5" i="2"/>
  <c r="C16" i="1"/>
  <c r="C26" i="1"/>
  <c r="C10" i="1"/>
  <c r="C7" i="1"/>
  <c r="C27" i="1"/>
  <c r="C9" i="14"/>
  <c r="C16" i="14"/>
  <c r="C7" i="14"/>
  <c r="C9" i="1"/>
  <c r="C17" i="14"/>
  <c r="C14" i="14"/>
  <c r="C12" i="1"/>
  <c r="C6" i="1"/>
  <c r="C19" i="1"/>
  <c r="C6" i="14"/>
  <c r="C19" i="14"/>
  <c r="C8" i="14"/>
  <c r="C28" i="1"/>
  <c r="C22" i="1"/>
  <c r="C25" i="14"/>
  <c r="C5" i="1"/>
  <c r="C28" i="14"/>
  <c r="C25" i="1"/>
  <c r="C13" i="14"/>
  <c r="G39" i="66"/>
  <c r="G46" i="66"/>
  <c r="G49" i="66"/>
  <c r="G14" i="66"/>
  <c r="G35" i="66"/>
  <c r="G27" i="66"/>
  <c r="G50" i="66"/>
  <c r="G26" i="66"/>
  <c r="G15" i="66"/>
  <c r="G17" i="66"/>
  <c r="G28" i="66"/>
  <c r="G24" i="66"/>
  <c r="G31" i="66"/>
  <c r="G37" i="66"/>
  <c r="G18" i="66"/>
  <c r="G19" i="66"/>
  <c r="G33" i="66"/>
  <c r="G41" i="66"/>
  <c r="G29" i="66"/>
  <c r="G25" i="66"/>
  <c r="G9" i="66"/>
  <c r="G7" i="66"/>
  <c r="G11" i="66"/>
  <c r="G16" i="66"/>
  <c r="G44" i="66"/>
  <c r="G42" i="66"/>
  <c r="G12" i="66"/>
  <c r="G48" i="66"/>
  <c r="B12" i="41"/>
  <c r="Z29" i="41"/>
  <c r="Z10" i="41"/>
  <c r="Z21" i="41"/>
  <c r="B32" i="41"/>
  <c r="F20" i="16"/>
  <c r="T22" i="40"/>
  <c r="T8" i="40"/>
  <c r="T29" i="40"/>
  <c r="T23" i="40"/>
  <c r="M33" i="67"/>
  <c r="Z9" i="40"/>
  <c r="W6" i="40"/>
  <c r="Z5" i="40"/>
  <c r="Z22" i="40"/>
  <c r="Z17" i="40"/>
  <c r="Z12" i="40"/>
  <c r="Z15" i="40"/>
  <c r="B30" i="40"/>
  <c r="U30" i="40"/>
  <c r="AB24" i="40"/>
  <c r="AB10" i="40"/>
  <c r="K19" i="1"/>
  <c r="K26" i="1"/>
  <c r="K14" i="14"/>
  <c r="K11" i="14"/>
  <c r="K15" i="14"/>
  <c r="K29" i="14"/>
  <c r="K28" i="14"/>
  <c r="K31" i="14"/>
  <c r="I6" i="1"/>
  <c r="I6" i="14"/>
  <c r="I12" i="1"/>
  <c r="I24" i="1"/>
  <c r="I10" i="1"/>
  <c r="I27" i="1"/>
  <c r="I19" i="1"/>
  <c r="I13" i="14"/>
  <c r="I25" i="1"/>
  <c r="I7" i="14"/>
  <c r="I28" i="1"/>
  <c r="C6" i="12"/>
  <c r="M17" i="41"/>
  <c r="F12" i="40"/>
  <c r="F4" i="40"/>
  <c r="AA25" i="40"/>
  <c r="AA19" i="40"/>
  <c r="F30" i="40"/>
  <c r="F7" i="40"/>
  <c r="AA27" i="40"/>
  <c r="AA23" i="40"/>
  <c r="AA16" i="40"/>
  <c r="AA13" i="40"/>
  <c r="T29" i="41"/>
  <c r="O69" i="2"/>
  <c r="T4" i="41"/>
  <c r="T6" i="41"/>
  <c r="T14" i="41"/>
  <c r="K4" i="66"/>
  <c r="K37" i="66"/>
  <c r="K34" i="66"/>
  <c r="K13" i="66"/>
  <c r="K38" i="66"/>
  <c r="K19" i="66"/>
  <c r="K5" i="40"/>
  <c r="K18" i="40"/>
  <c r="V6" i="40"/>
  <c r="Q37" i="2"/>
  <c r="V13" i="40"/>
  <c r="AC12" i="40"/>
  <c r="K27" i="40"/>
  <c r="V8" i="40"/>
  <c r="AC31" i="40"/>
  <c r="K4" i="40"/>
  <c r="V16" i="40"/>
  <c r="AC24" i="40"/>
  <c r="AC29" i="40"/>
  <c r="H27" i="41"/>
  <c r="H28" i="41"/>
  <c r="H14" i="41"/>
  <c r="H17" i="41"/>
  <c r="J59" i="67"/>
  <c r="J17" i="67"/>
  <c r="J11" i="67"/>
  <c r="J49" i="67"/>
  <c r="J58" i="67"/>
  <c r="J33" i="67"/>
  <c r="I13" i="40"/>
  <c r="U29" i="40"/>
  <c r="I8" i="40"/>
  <c r="U18" i="40"/>
  <c r="I23" i="40"/>
  <c r="U17" i="40"/>
  <c r="I15" i="40"/>
  <c r="M25" i="41"/>
  <c r="W13" i="41"/>
  <c r="W20" i="41"/>
  <c r="W23" i="41"/>
  <c r="M10" i="41"/>
  <c r="W21" i="41"/>
  <c r="W7" i="41"/>
  <c r="F28" i="40"/>
  <c r="M6" i="1"/>
  <c r="K12" i="66"/>
  <c r="B13" i="40"/>
  <c r="C8" i="67"/>
  <c r="C5" i="67"/>
  <c r="H9" i="16"/>
  <c r="C14" i="67"/>
  <c r="G9" i="1"/>
  <c r="M17" i="14"/>
  <c r="G47" i="66"/>
  <c r="K16" i="1"/>
  <c r="M6" i="14"/>
  <c r="C24" i="14"/>
  <c r="C14" i="1"/>
  <c r="M23" i="14"/>
  <c r="M28" i="1"/>
  <c r="E4" i="41"/>
  <c r="C12" i="67"/>
  <c r="F12" i="66"/>
  <c r="M35" i="68"/>
  <c r="E31" i="66"/>
  <c r="G10" i="14"/>
  <c r="D34" i="66"/>
  <c r="B34" i="68"/>
  <c r="J10" i="16"/>
  <c r="M49" i="67"/>
  <c r="K23" i="1"/>
  <c r="C30" i="66"/>
  <c r="D26" i="14"/>
  <c r="D32" i="1"/>
  <c r="D32" i="14"/>
  <c r="W61" i="2"/>
  <c r="W45" i="2"/>
  <c r="V77" i="2"/>
  <c r="D22" i="16"/>
  <c r="U93" i="2"/>
  <c r="P61" i="2"/>
  <c r="V29" i="2"/>
  <c r="O29" i="2"/>
  <c r="T6" i="97" s="1"/>
  <c r="AB18" i="40"/>
  <c r="I6" i="40"/>
  <c r="I27" i="40"/>
  <c r="U13" i="40"/>
  <c r="J51" i="67"/>
  <c r="J18" i="67"/>
  <c r="J10" i="67"/>
  <c r="J20" i="67"/>
  <c r="J25" i="67"/>
  <c r="J30" i="67"/>
  <c r="J15" i="67"/>
  <c r="J37" i="67"/>
  <c r="J42" i="67"/>
  <c r="H5" i="41"/>
  <c r="H23" i="41"/>
  <c r="H21" i="41"/>
  <c r="K27" i="66"/>
  <c r="K24" i="66"/>
  <c r="K51" i="66"/>
  <c r="K10" i="66"/>
  <c r="F24" i="66"/>
  <c r="F34" i="66"/>
  <c r="F33" i="66"/>
  <c r="F50" i="66"/>
  <c r="F37" i="66"/>
  <c r="F7" i="66"/>
  <c r="F49" i="66"/>
  <c r="F47" i="66"/>
  <c r="F15" i="66"/>
  <c r="F19" i="66"/>
  <c r="F5" i="66"/>
  <c r="F32" i="66"/>
  <c r="F30" i="66"/>
  <c r="F14" i="66"/>
  <c r="F36" i="66"/>
  <c r="F38" i="66"/>
  <c r="F40" i="66"/>
  <c r="F6" i="66"/>
  <c r="F4" i="66"/>
  <c r="F23" i="66"/>
  <c r="F48" i="66"/>
  <c r="H35" i="68"/>
  <c r="H29" i="68"/>
  <c r="H37" i="68"/>
  <c r="H36" i="68"/>
  <c r="H4" i="68"/>
  <c r="H13" i="68"/>
  <c r="H25" i="68"/>
  <c r="H22" i="68"/>
  <c r="H9" i="68"/>
  <c r="H16" i="68"/>
  <c r="H38" i="68"/>
  <c r="H23" i="68"/>
  <c r="H30" i="68"/>
  <c r="H15" i="68"/>
  <c r="H27" i="68"/>
  <c r="H8" i="68"/>
  <c r="H34" i="68"/>
  <c r="H20" i="68"/>
  <c r="H39" i="68"/>
  <c r="H14" i="68"/>
  <c r="H24" i="68"/>
  <c r="P5" i="65"/>
  <c r="M60" i="67"/>
  <c r="M48" i="67"/>
  <c r="M15" i="67"/>
  <c r="M36" i="67"/>
  <c r="M13" i="67"/>
  <c r="M35" i="67"/>
  <c r="M39" i="67"/>
  <c r="M21" i="67"/>
  <c r="M6" i="67"/>
  <c r="M42" i="67"/>
  <c r="M40" i="67"/>
  <c r="M23" i="67"/>
  <c r="M19" i="67"/>
  <c r="M30" i="67"/>
  <c r="M57" i="67"/>
  <c r="M58" i="67"/>
  <c r="M45" i="67"/>
  <c r="M16" i="67"/>
  <c r="M14" i="67"/>
  <c r="M20" i="67"/>
  <c r="M44" i="67"/>
  <c r="M26" i="67"/>
  <c r="M31" i="67"/>
  <c r="M22" i="67"/>
  <c r="M52" i="67"/>
  <c r="M43" i="67"/>
  <c r="M17" i="67"/>
  <c r="M55" i="67"/>
  <c r="M29" i="67"/>
  <c r="M28" i="67"/>
  <c r="M32" i="67"/>
  <c r="M56" i="67"/>
  <c r="M46" i="67"/>
  <c r="M24" i="67"/>
  <c r="M8" i="67"/>
  <c r="M47" i="67"/>
  <c r="M27" i="67"/>
  <c r="C5" i="66"/>
  <c r="C45" i="66"/>
  <c r="C42" i="66"/>
  <c r="C43" i="66"/>
  <c r="C11" i="66"/>
  <c r="C23" i="66"/>
  <c r="C46" i="66"/>
  <c r="C15" i="66"/>
  <c r="C6" i="66"/>
  <c r="C20" i="66"/>
  <c r="C16" i="66"/>
  <c r="C40" i="66"/>
  <c r="C38" i="66"/>
  <c r="C19" i="66"/>
  <c r="C22" i="66"/>
  <c r="C28" i="66"/>
  <c r="C37" i="66"/>
  <c r="C33" i="66"/>
  <c r="C31" i="66"/>
  <c r="C4" i="66"/>
  <c r="C47" i="66"/>
  <c r="C44" i="66"/>
  <c r="C10" i="66"/>
  <c r="C41" i="66"/>
  <c r="C7" i="66"/>
  <c r="C13" i="66"/>
  <c r="C14" i="66"/>
  <c r="C39" i="66"/>
  <c r="C17" i="66"/>
  <c r="C48" i="66"/>
  <c r="C9" i="66"/>
  <c r="C27" i="66"/>
  <c r="B25" i="68"/>
  <c r="B18" i="68"/>
  <c r="B38" i="68"/>
  <c r="B32" i="68"/>
  <c r="B7" i="68"/>
  <c r="B37" i="68"/>
  <c r="B23" i="68"/>
  <c r="B22" i="41"/>
  <c r="B23" i="41"/>
  <c r="B9" i="41"/>
  <c r="B21" i="41"/>
  <c r="B19" i="41"/>
  <c r="B10" i="41"/>
  <c r="B4" i="41"/>
  <c r="B13" i="41"/>
  <c r="B7" i="41"/>
  <c r="B26" i="41"/>
  <c r="B6" i="41"/>
  <c r="B31" i="41"/>
  <c r="B30" i="41"/>
  <c r="B17" i="41"/>
  <c r="B11" i="41"/>
  <c r="B29" i="41"/>
  <c r="D16" i="66"/>
  <c r="D38" i="66"/>
  <c r="D47" i="66"/>
  <c r="D51" i="66"/>
  <c r="D42" i="66"/>
  <c r="D43" i="66"/>
  <c r="D25" i="66"/>
  <c r="D11" i="66"/>
  <c r="D32" i="66"/>
  <c r="E11" i="66"/>
  <c r="E51" i="66"/>
  <c r="E35" i="66"/>
  <c r="E49" i="66"/>
  <c r="E36" i="66"/>
  <c r="E14" i="66"/>
  <c r="E43" i="66"/>
  <c r="E7" i="66"/>
  <c r="E5" i="66"/>
  <c r="E32" i="66"/>
  <c r="E40" i="66"/>
  <c r="U13" i="65"/>
  <c r="E30" i="66"/>
  <c r="E6" i="66"/>
  <c r="E15" i="66"/>
  <c r="E10" i="66"/>
  <c r="E34" i="66"/>
  <c r="E18" i="66"/>
  <c r="E9" i="66"/>
  <c r="B18" i="40"/>
  <c r="B12" i="40"/>
  <c r="B10" i="40"/>
  <c r="B5" i="40"/>
  <c r="B8" i="40"/>
  <c r="F4" i="16"/>
  <c r="F5" i="16"/>
  <c r="F16" i="16"/>
  <c r="H20" i="16"/>
  <c r="C12" i="12"/>
  <c r="C10" i="12"/>
  <c r="M25" i="14"/>
  <c r="M30" i="14"/>
  <c r="M31" i="14"/>
  <c r="M30" i="1"/>
  <c r="M31" i="1"/>
  <c r="C32" i="14"/>
  <c r="C31" i="1"/>
  <c r="C31" i="14"/>
  <c r="G51" i="66"/>
  <c r="G40" i="66"/>
  <c r="G20" i="66"/>
  <c r="G6" i="66"/>
  <c r="G23" i="66"/>
  <c r="G30" i="66"/>
  <c r="G36" i="66"/>
  <c r="G43" i="66"/>
  <c r="G5" i="66"/>
  <c r="G21" i="66"/>
  <c r="G22" i="66"/>
  <c r="G45" i="66"/>
  <c r="G13" i="66"/>
  <c r="J54" i="67"/>
  <c r="F16" i="66"/>
  <c r="H21" i="68"/>
  <c r="J35" i="67"/>
  <c r="C18" i="66"/>
  <c r="M12" i="67"/>
  <c r="D17" i="66"/>
  <c r="C34" i="66"/>
  <c r="C29" i="66"/>
  <c r="M53" i="67"/>
  <c r="V37" i="2"/>
  <c r="E41" i="66"/>
  <c r="E37" i="66"/>
  <c r="C26" i="14"/>
  <c r="K11" i="12"/>
  <c r="J34" i="67"/>
  <c r="F31" i="66"/>
  <c r="H40" i="68"/>
  <c r="C26" i="66"/>
  <c r="M18" i="67"/>
  <c r="D45" i="66"/>
  <c r="C49" i="66"/>
  <c r="M54" i="67"/>
  <c r="M41" i="67"/>
  <c r="M14" i="14"/>
  <c r="E45" i="66"/>
  <c r="C11" i="14"/>
  <c r="F21" i="66"/>
  <c r="H41" i="68"/>
  <c r="W14" i="40"/>
  <c r="M51" i="66"/>
  <c r="O45" i="2"/>
  <c r="T53" i="2"/>
  <c r="V53" i="2"/>
  <c r="T77" i="2"/>
  <c r="U77" i="2"/>
  <c r="W77" i="2"/>
  <c r="O85" i="2"/>
  <c r="U29" i="65"/>
  <c r="Q29" i="65"/>
  <c r="O37" i="65"/>
  <c r="P45" i="65"/>
  <c r="T53" i="65"/>
  <c r="V53" i="65"/>
  <c r="P61" i="65"/>
  <c r="W61" i="65"/>
  <c r="E21" i="14"/>
  <c r="E11" i="1"/>
  <c r="E15" i="1"/>
  <c r="E20" i="1"/>
  <c r="E6" i="1"/>
  <c r="E18" i="14"/>
  <c r="E9" i="1"/>
  <c r="E28" i="14"/>
  <c r="E7" i="14"/>
  <c r="E17" i="14"/>
  <c r="E7" i="1"/>
  <c r="E16" i="1"/>
  <c r="E29" i="14"/>
  <c r="E10" i="1"/>
  <c r="E14" i="1"/>
  <c r="E22" i="14"/>
  <c r="E31" i="14"/>
  <c r="E28" i="1"/>
  <c r="E24" i="14"/>
  <c r="E15" i="14"/>
  <c r="E9" i="14"/>
  <c r="E29" i="1"/>
  <c r="E23" i="1"/>
  <c r="E5" i="1"/>
  <c r="E14" i="14"/>
  <c r="E13" i="1"/>
  <c r="E30" i="14"/>
  <c r="E10" i="14"/>
  <c r="E19" i="1"/>
  <c r="E30" i="1"/>
  <c r="E21" i="1"/>
  <c r="E12" i="1"/>
  <c r="E13" i="14"/>
  <c r="E6" i="14"/>
  <c r="E16" i="14"/>
  <c r="E20" i="14"/>
  <c r="E27" i="1"/>
  <c r="E17" i="1"/>
  <c r="E22" i="1"/>
  <c r="E5" i="14"/>
  <c r="E19" i="14"/>
  <c r="E27" i="14"/>
  <c r="E23" i="14"/>
  <c r="E8" i="1"/>
  <c r="E8" i="14"/>
  <c r="E18" i="1"/>
  <c r="U16" i="41"/>
  <c r="AA18" i="41"/>
  <c r="AA12" i="41"/>
  <c r="AA5" i="41"/>
  <c r="AA26" i="41"/>
  <c r="G13" i="41"/>
  <c r="U17" i="41"/>
  <c r="U23" i="41"/>
  <c r="AA20" i="41"/>
  <c r="AA17" i="41"/>
  <c r="AA14" i="41"/>
  <c r="U8" i="41"/>
  <c r="U15" i="41"/>
  <c r="U14" i="41"/>
  <c r="U20" i="41"/>
  <c r="AA16" i="41"/>
  <c r="AA6" i="41"/>
  <c r="AA27" i="41"/>
  <c r="E12" i="14"/>
  <c r="E25" i="14"/>
  <c r="E26" i="14"/>
  <c r="AA8" i="41"/>
  <c r="E26" i="1"/>
  <c r="E31" i="1"/>
  <c r="E4" i="14"/>
  <c r="E24" i="1"/>
  <c r="E4" i="1"/>
  <c r="AA23" i="41"/>
  <c r="U31" i="41"/>
  <c r="G24" i="68"/>
  <c r="G29" i="68"/>
  <c r="G35" i="68"/>
  <c r="G23" i="68"/>
  <c r="G22" i="68"/>
  <c r="L43" i="66"/>
  <c r="L33" i="66"/>
  <c r="Q13" i="65"/>
  <c r="S55" i="66" s="1"/>
  <c r="L46" i="66"/>
  <c r="L25" i="66"/>
  <c r="L19" i="66"/>
  <c r="L5" i="66"/>
  <c r="L23" i="66"/>
  <c r="L30" i="66"/>
  <c r="L14" i="66"/>
  <c r="L39" i="66"/>
  <c r="L48" i="66"/>
  <c r="L21" i="66"/>
  <c r="L13" i="66"/>
  <c r="L42" i="66"/>
  <c r="L50" i="66"/>
  <c r="L8" i="66"/>
  <c r="L41" i="66"/>
  <c r="L10" i="66"/>
  <c r="L22" i="66"/>
  <c r="L27" i="66"/>
  <c r="L24" i="66"/>
  <c r="L36" i="66"/>
  <c r="L28" i="66"/>
  <c r="L7" i="66"/>
  <c r="L18" i="66"/>
  <c r="L51" i="66"/>
  <c r="L44" i="66"/>
  <c r="L16" i="66"/>
  <c r="L26" i="66"/>
  <c r="L11" i="66"/>
  <c r="L34" i="66"/>
  <c r="L12" i="66"/>
  <c r="L4" i="66"/>
  <c r="L29" i="66"/>
  <c r="L9" i="66"/>
  <c r="L17" i="66"/>
  <c r="L40" i="66"/>
  <c r="M41" i="68"/>
  <c r="M26" i="68"/>
  <c r="M4" i="68"/>
  <c r="M6" i="68"/>
  <c r="M8" i="68"/>
  <c r="M21" i="68"/>
  <c r="M36" i="68"/>
  <c r="M39" i="68"/>
  <c r="M19" i="68"/>
  <c r="M15" i="68"/>
  <c r="M40" i="68"/>
  <c r="M18" i="68"/>
  <c r="M30" i="68"/>
  <c r="M33" i="68"/>
  <c r="M27" i="68"/>
  <c r="M13" i="68"/>
  <c r="M32" i="68"/>
  <c r="M28" i="68"/>
  <c r="M20" i="68"/>
  <c r="M7" i="68"/>
  <c r="M9" i="68"/>
  <c r="M22" i="68"/>
  <c r="M25" i="68"/>
  <c r="M38" i="68"/>
  <c r="M10" i="68"/>
  <c r="M16" i="68"/>
  <c r="M12" i="68"/>
  <c r="M23" i="68"/>
  <c r="M24" i="68"/>
  <c r="M24" i="41"/>
  <c r="R69" i="2"/>
  <c r="C27" i="67"/>
  <c r="C31" i="67"/>
  <c r="C39" i="67"/>
  <c r="C19" i="67"/>
  <c r="C44" i="67"/>
  <c r="C43" i="67"/>
  <c r="C47" i="67"/>
  <c r="C55" i="67"/>
  <c r="C30" i="67"/>
  <c r="C22" i="67"/>
  <c r="C28" i="67"/>
  <c r="C20" i="67"/>
  <c r="C59" i="67"/>
  <c r="C7" i="67"/>
  <c r="D10" i="41"/>
  <c r="D12" i="41"/>
  <c r="D6" i="41"/>
  <c r="D27" i="41"/>
  <c r="D20" i="41"/>
  <c r="D14" i="41"/>
  <c r="D23" i="41"/>
  <c r="D7" i="41"/>
  <c r="D13" i="41"/>
  <c r="D18" i="41"/>
  <c r="D11" i="41"/>
  <c r="D25" i="41"/>
  <c r="Z19" i="41"/>
  <c r="D17" i="41"/>
  <c r="D15" i="41"/>
  <c r="D21" i="41"/>
  <c r="D24" i="41"/>
  <c r="D29" i="41"/>
  <c r="D19" i="41"/>
  <c r="D5" i="41"/>
  <c r="T10" i="40"/>
  <c r="D9" i="40"/>
  <c r="D14" i="40"/>
  <c r="D7" i="40"/>
  <c r="D13" i="40"/>
  <c r="D28" i="40"/>
  <c r="D27" i="40"/>
  <c r="D11" i="40"/>
  <c r="D12" i="40"/>
  <c r="D17" i="40"/>
  <c r="C18" i="16"/>
  <c r="C8" i="16"/>
  <c r="C13" i="16"/>
  <c r="C14" i="16"/>
  <c r="C16" i="16"/>
  <c r="Q13" i="2"/>
  <c r="V25" i="16" s="1"/>
  <c r="J16" i="16"/>
  <c r="J20" i="16"/>
  <c r="J19" i="16"/>
  <c r="J9" i="16"/>
  <c r="J21" i="16"/>
  <c r="J8" i="16"/>
  <c r="J12" i="16"/>
  <c r="J6" i="16"/>
  <c r="J15" i="16"/>
  <c r="J18" i="16"/>
  <c r="J5" i="16"/>
  <c r="J11" i="16"/>
  <c r="J14" i="16"/>
  <c r="J17" i="16"/>
  <c r="L9" i="16"/>
  <c r="L6" i="16"/>
  <c r="L14" i="16"/>
  <c r="L4" i="16"/>
  <c r="L12" i="16"/>
  <c r="L19" i="16"/>
  <c r="L15" i="16"/>
  <c r="W13" i="2"/>
  <c r="AC25" i="16" s="1"/>
  <c r="L5" i="16"/>
  <c r="L16" i="16"/>
  <c r="L18" i="16"/>
  <c r="L17" i="16"/>
  <c r="L7" i="16"/>
  <c r="H8" i="12"/>
  <c r="H6" i="12"/>
  <c r="H7" i="12"/>
  <c r="H10" i="12"/>
  <c r="H5" i="12"/>
  <c r="V21" i="2"/>
  <c r="H9" i="12"/>
  <c r="I31" i="1"/>
  <c r="I17" i="14"/>
  <c r="I29" i="1"/>
  <c r="I14" i="1"/>
  <c r="I9" i="1"/>
  <c r="I9" i="14"/>
  <c r="I14" i="14"/>
  <c r="I5" i="1"/>
  <c r="I4" i="14"/>
  <c r="I16" i="14"/>
  <c r="W5" i="2"/>
  <c r="K6" i="1"/>
  <c r="K27" i="1"/>
  <c r="K18" i="1"/>
  <c r="K26" i="14"/>
  <c r="K14" i="1"/>
  <c r="K30" i="14"/>
  <c r="K22" i="1"/>
  <c r="K12" i="1"/>
  <c r="O29" i="65"/>
  <c r="V29" i="65"/>
  <c r="R61" i="65"/>
  <c r="V45" i="2"/>
  <c r="Q45" i="2"/>
  <c r="O53" i="2"/>
  <c r="U53" i="2"/>
  <c r="Q85" i="2"/>
  <c r="V85" i="2"/>
  <c r="T29" i="65"/>
  <c r="R29" i="65"/>
  <c r="U45" i="65"/>
  <c r="O45" i="65"/>
  <c r="R45" i="65"/>
  <c r="W45" i="65"/>
  <c r="H33" i="67"/>
  <c r="H22" i="67"/>
  <c r="H14" i="67"/>
  <c r="H50" i="67"/>
  <c r="H8" i="67"/>
  <c r="H30" i="67"/>
  <c r="H7" i="67"/>
  <c r="H24" i="67"/>
  <c r="H56" i="67"/>
  <c r="H39" i="67"/>
  <c r="H40" i="67"/>
  <c r="H60" i="67"/>
  <c r="H35" i="67"/>
  <c r="H34" i="67"/>
  <c r="H57" i="67"/>
  <c r="H21" i="67"/>
  <c r="H59" i="67"/>
  <c r="H38" i="67"/>
  <c r="H13" i="67"/>
  <c r="H9" i="67"/>
  <c r="H31" i="67"/>
  <c r="H55" i="67"/>
  <c r="H46" i="67"/>
  <c r="H37" i="67"/>
  <c r="H16" i="67"/>
  <c r="H27" i="67"/>
  <c r="H23" i="67"/>
  <c r="H48" i="67"/>
  <c r="H15" i="67"/>
  <c r="H10" i="67"/>
  <c r="H5" i="67"/>
  <c r="H29" i="67"/>
  <c r="H6" i="67"/>
  <c r="H18" i="67"/>
  <c r="H11" i="67"/>
  <c r="H61" i="67"/>
  <c r="H51" i="67"/>
  <c r="H26" i="67"/>
  <c r="H42" i="67"/>
  <c r="H4" i="67"/>
  <c r="H54" i="67"/>
  <c r="H45" i="67"/>
  <c r="H47" i="67"/>
  <c r="H25" i="67"/>
  <c r="H43" i="67"/>
  <c r="H12" i="67"/>
  <c r="H19" i="67"/>
  <c r="H28" i="67"/>
  <c r="H58" i="67"/>
  <c r="V21" i="65"/>
  <c r="H49" i="67"/>
  <c r="H53" i="67"/>
  <c r="P21" i="65"/>
  <c r="H32" i="67"/>
  <c r="H20" i="67"/>
  <c r="H36" i="67"/>
  <c r="H44" i="67"/>
  <c r="H41" i="67"/>
  <c r="V11" i="41"/>
  <c r="V12" i="41"/>
  <c r="V4" i="41"/>
  <c r="V10" i="41"/>
  <c r="J17" i="41"/>
  <c r="J28" i="41"/>
  <c r="J12" i="41"/>
  <c r="J19" i="41"/>
  <c r="J29" i="41"/>
  <c r="J22" i="41"/>
  <c r="J6" i="41"/>
  <c r="J31" i="41"/>
  <c r="V27" i="41"/>
  <c r="V28" i="41"/>
  <c r="V21" i="41"/>
  <c r="J13" i="41"/>
  <c r="J25" i="41"/>
  <c r="J21" i="41"/>
  <c r="J20" i="41"/>
  <c r="J4" i="41"/>
  <c r="J27" i="41"/>
  <c r="J11" i="41"/>
  <c r="J14" i="41"/>
  <c r="J30" i="41"/>
  <c r="V18" i="41"/>
  <c r="J9" i="41"/>
  <c r="J8" i="41"/>
  <c r="J23" i="41"/>
  <c r="J26" i="41"/>
  <c r="V19" i="41"/>
  <c r="V13" i="41"/>
  <c r="J5" i="41"/>
  <c r="J15" i="41"/>
  <c r="J18" i="41"/>
  <c r="V26" i="41"/>
  <c r="V29" i="41"/>
  <c r="J24" i="41"/>
  <c r="J7" i="41"/>
  <c r="J10" i="41"/>
  <c r="J16" i="41"/>
  <c r="AB7" i="41"/>
  <c r="AB17" i="41"/>
  <c r="V31" i="41"/>
  <c r="V20" i="41"/>
  <c r="AB23" i="41"/>
  <c r="AB18" i="41"/>
  <c r="AB27" i="41"/>
  <c r="AB6" i="41"/>
  <c r="N38" i="67"/>
  <c r="N22" i="67"/>
  <c r="N41" i="67"/>
  <c r="N35" i="67"/>
  <c r="N13" i="67"/>
  <c r="N49" i="67"/>
  <c r="N51" i="67"/>
  <c r="N32" i="67"/>
  <c r="N30" i="67"/>
  <c r="N57" i="67"/>
  <c r="N11" i="67"/>
  <c r="N47" i="67"/>
  <c r="N24" i="67"/>
  <c r="N54" i="67"/>
  <c r="N21" i="67"/>
  <c r="N4" i="67"/>
  <c r="N45" i="67"/>
  <c r="N37" i="67"/>
  <c r="N56" i="67"/>
  <c r="N20" i="67"/>
  <c r="N44" i="67"/>
  <c r="N61" i="67"/>
  <c r="N40" i="67"/>
  <c r="N5" i="67"/>
  <c r="N59" i="67"/>
  <c r="N18" i="67"/>
  <c r="N12" i="67"/>
  <c r="N8" i="67"/>
  <c r="N16" i="67"/>
  <c r="N48" i="67"/>
  <c r="N39" i="67"/>
  <c r="N26" i="67"/>
  <c r="N15" i="67"/>
  <c r="N6" i="67"/>
  <c r="N52" i="67"/>
  <c r="N10" i="67"/>
  <c r="N23" i="67"/>
  <c r="N25" i="67"/>
  <c r="N46" i="67"/>
  <c r="N28" i="67"/>
  <c r="N31" i="67"/>
  <c r="N9" i="67"/>
  <c r="N50" i="67"/>
  <c r="N58" i="67"/>
  <c r="N7" i="67"/>
  <c r="N53" i="67"/>
  <c r="N19" i="67"/>
  <c r="N27" i="67"/>
  <c r="N14" i="67"/>
  <c r="N17" i="67"/>
  <c r="K23" i="41"/>
  <c r="K9" i="41"/>
  <c r="K29" i="41"/>
  <c r="K25" i="41"/>
  <c r="K14" i="41"/>
  <c r="K10" i="41"/>
  <c r="K31" i="41"/>
  <c r="K17" i="41"/>
  <c r="K27" i="41"/>
  <c r="K8" i="41"/>
  <c r="K21" i="41"/>
  <c r="K11" i="41"/>
  <c r="K7" i="41"/>
  <c r="K16" i="41"/>
  <c r="K20" i="41"/>
  <c r="K26" i="41"/>
  <c r="AC9" i="41"/>
  <c r="AC19" i="41"/>
  <c r="AC18" i="41"/>
  <c r="AC8" i="41"/>
  <c r="AC26" i="41"/>
  <c r="AC11" i="41"/>
  <c r="K13" i="41"/>
  <c r="K6" i="41"/>
  <c r="K30" i="41"/>
  <c r="K4" i="41"/>
  <c r="K28" i="41"/>
  <c r="K19" i="41"/>
  <c r="K12" i="41"/>
  <c r="K5" i="41"/>
  <c r="K18" i="41"/>
  <c r="AC25" i="41"/>
  <c r="AC20" i="41"/>
  <c r="AC13" i="41"/>
  <c r="AC28" i="41"/>
  <c r="AC5" i="41"/>
  <c r="AC14" i="41"/>
  <c r="AC29" i="41"/>
  <c r="AC10" i="41"/>
  <c r="I18" i="66"/>
  <c r="I28" i="66"/>
  <c r="I39" i="66"/>
  <c r="I27" i="66"/>
  <c r="I29" i="66"/>
  <c r="I4" i="66"/>
  <c r="I21" i="66"/>
  <c r="I35" i="66"/>
  <c r="I10" i="66"/>
  <c r="I36" i="66"/>
  <c r="I7" i="66"/>
  <c r="I43" i="66"/>
  <c r="I19" i="66"/>
  <c r="I46" i="66"/>
  <c r="I45" i="66"/>
  <c r="I34" i="66"/>
  <c r="I30" i="66"/>
  <c r="I14" i="66"/>
  <c r="I51" i="66"/>
  <c r="I22" i="66"/>
  <c r="I11" i="66"/>
  <c r="I12" i="66"/>
  <c r="I49" i="66"/>
  <c r="I23" i="66"/>
  <c r="I16" i="66"/>
  <c r="P13" i="65"/>
  <c r="R55" i="66" s="1"/>
  <c r="I9" i="66"/>
  <c r="I44" i="66"/>
  <c r="I6" i="66"/>
  <c r="I50" i="66"/>
  <c r="I41" i="66"/>
  <c r="I33" i="66"/>
  <c r="I8" i="66"/>
  <c r="I37" i="66"/>
  <c r="I40" i="66"/>
  <c r="I15" i="66"/>
  <c r="I32" i="66"/>
  <c r="I48" i="66"/>
  <c r="I24" i="66"/>
  <c r="I13" i="66"/>
  <c r="I42" i="66"/>
  <c r="I38" i="66"/>
  <c r="I20" i="66"/>
  <c r="F13" i="68"/>
  <c r="F17" i="68"/>
  <c r="F14" i="68"/>
  <c r="O5" i="65"/>
  <c r="F5" i="68"/>
  <c r="F6" i="68"/>
  <c r="F40" i="68"/>
  <c r="F20" i="68"/>
  <c r="F31" i="68"/>
  <c r="F27" i="68"/>
  <c r="F4" i="68"/>
  <c r="U5" i="65"/>
  <c r="F7" i="68"/>
  <c r="F28" i="68"/>
  <c r="F19" i="68"/>
  <c r="F9" i="68"/>
  <c r="F12" i="68"/>
  <c r="F25" i="68"/>
  <c r="F37" i="68"/>
  <c r="F36" i="68"/>
  <c r="F35" i="68"/>
  <c r="F10" i="68"/>
  <c r="K41" i="68"/>
  <c r="K8" i="68"/>
  <c r="K25" i="68"/>
  <c r="K13" i="68"/>
  <c r="K18" i="68"/>
  <c r="K22" i="68"/>
  <c r="K5" i="68"/>
  <c r="K6" i="68"/>
  <c r="K9" i="68"/>
  <c r="K10" i="68"/>
  <c r="K26" i="68"/>
  <c r="K20" i="68"/>
  <c r="K27" i="68"/>
  <c r="K31" i="68"/>
  <c r="K40" i="68"/>
  <c r="K30" i="68"/>
  <c r="W5" i="65"/>
  <c r="Z45" i="68" s="1"/>
  <c r="K39" i="68"/>
  <c r="K29" i="68"/>
  <c r="K38" i="68"/>
  <c r="K34" i="68"/>
  <c r="K17" i="68"/>
  <c r="K7" i="68"/>
  <c r="K4" i="68"/>
  <c r="K19" i="68"/>
  <c r="K28" i="68"/>
  <c r="K33" i="68"/>
  <c r="K35" i="68"/>
  <c r="K21" i="68"/>
  <c r="K24" i="68"/>
  <c r="Q5" i="65"/>
  <c r="S45" i="68" s="1"/>
  <c r="K32" i="68"/>
  <c r="K11" i="68"/>
  <c r="K16" i="68"/>
  <c r="K14" i="68"/>
  <c r="K15" i="68"/>
  <c r="K36" i="68"/>
  <c r="K12" i="68"/>
  <c r="K37" i="68"/>
  <c r="E11" i="12"/>
  <c r="E5" i="12"/>
  <c r="E4" i="12"/>
  <c r="E10" i="12"/>
  <c r="E8" i="12"/>
  <c r="E9" i="12"/>
  <c r="U21" i="2"/>
  <c r="E7" i="12"/>
  <c r="E6" i="12"/>
  <c r="AA30" i="41"/>
  <c r="U24" i="41"/>
  <c r="G16" i="41"/>
  <c r="G19" i="41"/>
  <c r="G21" i="41"/>
  <c r="G12" i="41"/>
  <c r="G17" i="41"/>
  <c r="G20" i="41"/>
  <c r="G18" i="41"/>
  <c r="G8" i="41"/>
  <c r="G25" i="41"/>
  <c r="G28" i="41"/>
  <c r="G6" i="41"/>
  <c r="G10" i="41"/>
  <c r="G5" i="41"/>
  <c r="G11" i="41"/>
  <c r="G9" i="41"/>
  <c r="G31" i="41"/>
  <c r="G24" i="41"/>
  <c r="G7" i="41"/>
  <c r="G30" i="41"/>
  <c r="G15" i="41"/>
  <c r="G22" i="41"/>
  <c r="P69" i="2"/>
  <c r="G27" i="41"/>
  <c r="G26" i="41"/>
  <c r="G4" i="41"/>
  <c r="AA7" i="41"/>
  <c r="G14" i="41"/>
  <c r="G29" i="41"/>
  <c r="U5" i="41"/>
  <c r="G23" i="41"/>
  <c r="U11" i="41"/>
  <c r="U13" i="41"/>
  <c r="N42" i="67"/>
  <c r="F23" i="68"/>
  <c r="AC31" i="41"/>
  <c r="F21" i="68"/>
  <c r="N60" i="67"/>
  <c r="AA9" i="41"/>
  <c r="AA10" i="41"/>
  <c r="AA11" i="41"/>
  <c r="AA19" i="41"/>
  <c r="AA31" i="41"/>
  <c r="AA13" i="41"/>
  <c r="U30" i="41"/>
  <c r="AB31" i="41"/>
  <c r="U19" i="41"/>
  <c r="AB16" i="41"/>
  <c r="U9" i="41"/>
  <c r="AB10" i="41"/>
  <c r="U28" i="41"/>
  <c r="U22" i="41"/>
  <c r="AB28" i="41"/>
  <c r="U27" i="41"/>
  <c r="AB8" i="41"/>
  <c r="V45" i="65"/>
  <c r="AC16" i="41"/>
  <c r="AC6" i="41"/>
  <c r="F33" i="68"/>
  <c r="F39" i="68"/>
  <c r="I26" i="66"/>
  <c r="I17" i="66"/>
  <c r="V13" i="65"/>
  <c r="Q69" i="2"/>
  <c r="N33" i="67"/>
  <c r="K15" i="41"/>
  <c r="F16" i="68"/>
  <c r="AA4" i="41"/>
  <c r="U69" i="2"/>
  <c r="AA25" i="41"/>
  <c r="AA28" i="41"/>
  <c r="AA22" i="41"/>
  <c r="AA15" i="41"/>
  <c r="U29" i="41"/>
  <c r="AB29" i="41"/>
  <c r="U26" i="41"/>
  <c r="AB15" i="41"/>
  <c r="U25" i="41"/>
  <c r="AB13" i="41"/>
  <c r="U12" i="41"/>
  <c r="U6" i="41"/>
  <c r="AB12" i="41"/>
  <c r="U18" i="41"/>
  <c r="W29" i="65"/>
  <c r="AC15" i="41"/>
  <c r="AC23" i="41"/>
  <c r="F29" i="68"/>
  <c r="F18" i="68"/>
  <c r="F22" i="68"/>
  <c r="I5" i="66"/>
  <c r="O77" i="2"/>
  <c r="I31" i="66"/>
  <c r="K23" i="68"/>
  <c r="P53" i="65"/>
  <c r="F30" i="68"/>
  <c r="F8" i="68"/>
  <c r="AC21" i="41"/>
  <c r="AC7" i="41"/>
  <c r="AC12" i="41"/>
  <c r="F32" i="68"/>
  <c r="F38" i="68"/>
  <c r="F26" i="68"/>
  <c r="I47" i="66"/>
  <c r="N55" i="67"/>
  <c r="N43" i="67"/>
  <c r="C32" i="41"/>
  <c r="C11" i="41"/>
  <c r="C31" i="41"/>
  <c r="C13" i="41"/>
  <c r="C26" i="41"/>
  <c r="C21" i="41"/>
  <c r="C15" i="41"/>
  <c r="C4" i="41"/>
  <c r="C18" i="41"/>
  <c r="C20" i="41"/>
  <c r="C7" i="41"/>
  <c r="W18" i="41"/>
  <c r="C30" i="41"/>
  <c r="C6" i="41"/>
  <c r="C10" i="41"/>
  <c r="C14" i="41"/>
  <c r="D18" i="67"/>
  <c r="D45" i="67"/>
  <c r="D19" i="67"/>
  <c r="D52" i="67"/>
  <c r="D33" i="67"/>
  <c r="D58" i="67"/>
  <c r="D46" i="67"/>
  <c r="D61" i="67"/>
  <c r="D36" i="67"/>
  <c r="D20" i="67"/>
  <c r="D29" i="67"/>
  <c r="W27" i="40"/>
  <c r="C19" i="40"/>
  <c r="C15" i="40"/>
  <c r="W9" i="40"/>
  <c r="B4" i="16"/>
  <c r="B21" i="16"/>
  <c r="K19" i="16"/>
  <c r="U61" i="65"/>
  <c r="AB20" i="40"/>
  <c r="U26" i="40"/>
  <c r="I29" i="40"/>
  <c r="I19" i="40"/>
  <c r="I10" i="40"/>
  <c r="I11" i="40"/>
  <c r="H13" i="41"/>
  <c r="H15" i="41"/>
  <c r="H19" i="41"/>
  <c r="V24" i="40"/>
  <c r="K21" i="40"/>
  <c r="K9" i="40"/>
  <c r="F41" i="66"/>
  <c r="F51" i="66"/>
  <c r="C52" i="66"/>
  <c r="C51" i="66"/>
  <c r="C29" i="41"/>
  <c r="C27" i="41"/>
  <c r="D35" i="67"/>
  <c r="D56" i="67"/>
  <c r="W7" i="40"/>
  <c r="K16" i="16"/>
  <c r="B28" i="67"/>
  <c r="B62" i="67"/>
  <c r="V69" i="65"/>
  <c r="AA10" i="40"/>
  <c r="U61" i="2"/>
  <c r="Q93" i="2"/>
  <c r="W93" i="2"/>
  <c r="H31" i="1"/>
  <c r="T61" i="65"/>
  <c r="T5" i="2"/>
  <c r="D27" i="14"/>
  <c r="L11" i="12"/>
  <c r="L6" i="12"/>
  <c r="L8" i="12"/>
  <c r="Q21" i="2"/>
  <c r="V15" i="12" s="1"/>
  <c r="L7" i="12"/>
  <c r="L9" i="12"/>
  <c r="L5" i="12"/>
  <c r="D24" i="1"/>
  <c r="O5" i="2"/>
  <c r="L10" i="12"/>
  <c r="L4" i="12"/>
  <c r="U53" i="65"/>
  <c r="O53" i="65"/>
  <c r="Q53" i="65"/>
  <c r="W53" i="65"/>
  <c r="V61" i="65"/>
  <c r="Q61" i="65"/>
  <c r="R69" i="65"/>
  <c r="T69" i="65"/>
  <c r="O69" i="65"/>
  <c r="U69" i="65"/>
  <c r="W69" i="65"/>
  <c r="Q69" i="65"/>
  <c r="H30" i="14"/>
  <c r="H9" i="14"/>
  <c r="H31" i="14"/>
  <c r="H18" i="1"/>
  <c r="H26" i="1"/>
  <c r="H5" i="1"/>
  <c r="H6" i="14"/>
  <c r="H10" i="1"/>
  <c r="H16" i="1"/>
  <c r="H17" i="1"/>
  <c r="H23" i="1"/>
  <c r="H28" i="1"/>
  <c r="H4" i="14"/>
  <c r="H6" i="1"/>
  <c r="H16" i="14"/>
  <c r="H22" i="14"/>
  <c r="H24" i="1"/>
  <c r="H13" i="14"/>
  <c r="H20" i="1"/>
  <c r="H20" i="14"/>
  <c r="H22" i="1"/>
  <c r="H11" i="14"/>
  <c r="H19" i="1"/>
  <c r="H21" i="14"/>
  <c r="H25" i="14"/>
  <c r="H8" i="14"/>
  <c r="H26" i="14"/>
  <c r="H15" i="14"/>
  <c r="H7" i="1"/>
  <c r="H7" i="14"/>
  <c r="H30" i="1"/>
  <c r="H5" i="14"/>
  <c r="H27" i="1"/>
  <c r="H21" i="1"/>
  <c r="H15" i="1"/>
  <c r="H18" i="14"/>
  <c r="H8" i="1"/>
  <c r="H23" i="14"/>
  <c r="H12" i="1"/>
  <c r="H25" i="1"/>
  <c r="H14" i="1"/>
  <c r="H29" i="1"/>
  <c r="V5" i="2"/>
  <c r="H14" i="14"/>
  <c r="H11" i="1"/>
  <c r="H28" i="14"/>
  <c r="H27" i="14"/>
  <c r="H9" i="1"/>
  <c r="H10" i="14"/>
  <c r="H29" i="14"/>
  <c r="H17" i="14"/>
  <c r="H13" i="1"/>
  <c r="H19" i="14"/>
  <c r="D31" i="1"/>
  <c r="D29" i="1"/>
  <c r="D10" i="1"/>
  <c r="D31" i="14"/>
  <c r="D21" i="1"/>
  <c r="D18" i="1"/>
  <c r="D6" i="1"/>
  <c r="D20" i="14"/>
  <c r="D23" i="14"/>
  <c r="D7" i="14"/>
  <c r="D26" i="1"/>
  <c r="D19" i="14"/>
  <c r="D6" i="14"/>
  <c r="D25" i="1"/>
  <c r="D28" i="14"/>
  <c r="D19" i="1"/>
  <c r="D16" i="14"/>
  <c r="D15" i="1"/>
  <c r="D8" i="14"/>
  <c r="D17" i="14"/>
  <c r="D14" i="1"/>
  <c r="D16" i="1"/>
  <c r="D8" i="1"/>
  <c r="D22" i="14"/>
  <c r="D9" i="14"/>
  <c r="D10" i="14"/>
  <c r="D27" i="1"/>
  <c r="D4" i="1"/>
  <c r="D23" i="1"/>
  <c r="D24" i="14"/>
  <c r="D5" i="1"/>
  <c r="D20" i="1"/>
  <c r="D4" i="14"/>
  <c r="D14" i="14"/>
  <c r="D28" i="1"/>
  <c r="D15" i="14"/>
  <c r="D25" i="14"/>
  <c r="D13" i="14"/>
  <c r="D5" i="14"/>
  <c r="D22" i="1"/>
  <c r="D13" i="1"/>
  <c r="D12" i="1"/>
  <c r="D12" i="14"/>
  <c r="D29" i="14"/>
  <c r="D21" i="14"/>
  <c r="D11" i="14"/>
  <c r="D17" i="1"/>
  <c r="D11" i="1"/>
  <c r="D7" i="1"/>
  <c r="G19" i="16"/>
  <c r="G21" i="16"/>
  <c r="G18" i="16"/>
  <c r="G20" i="16"/>
  <c r="G9" i="16"/>
  <c r="G11" i="16"/>
  <c r="G5" i="16"/>
  <c r="G10" i="16"/>
  <c r="G14" i="16"/>
  <c r="G8" i="16"/>
  <c r="G4" i="16"/>
  <c r="G12" i="16"/>
  <c r="G17" i="16"/>
  <c r="G13" i="16"/>
  <c r="G16" i="16"/>
  <c r="G6" i="16"/>
  <c r="G7" i="16"/>
  <c r="G15" i="16"/>
  <c r="D30" i="14"/>
  <c r="D9" i="1"/>
  <c r="U13" i="2"/>
  <c r="F61" i="67"/>
  <c r="F5" i="67"/>
  <c r="F9" i="67"/>
  <c r="U21" i="65"/>
  <c r="F36" i="67"/>
  <c r="K42" i="67"/>
  <c r="K49" i="67"/>
  <c r="K34" i="67"/>
  <c r="K20" i="67"/>
  <c r="K30" i="67"/>
  <c r="K11" i="67"/>
  <c r="K32" i="67"/>
  <c r="K53" i="67"/>
  <c r="K17" i="67"/>
  <c r="K48" i="67"/>
  <c r="K5" i="67"/>
  <c r="K25" i="67"/>
  <c r="K43" i="67"/>
  <c r="K41" i="67"/>
  <c r="K15" i="67"/>
  <c r="K57" i="67"/>
  <c r="K4" i="67"/>
  <c r="K58" i="67"/>
  <c r="K44" i="67"/>
  <c r="K10" i="67"/>
  <c r="K12" i="67"/>
  <c r="K47" i="67"/>
  <c r="K7" i="67"/>
  <c r="K45" i="67"/>
  <c r="K26" i="67"/>
  <c r="K21" i="67"/>
  <c r="K6" i="67"/>
  <c r="K24" i="67"/>
  <c r="K16" i="67"/>
  <c r="K14" i="67"/>
  <c r="K52" i="67"/>
  <c r="AB9" i="41"/>
  <c r="I29" i="41"/>
  <c r="I16" i="41"/>
  <c r="I14" i="41"/>
  <c r="I24" i="41"/>
  <c r="I20" i="41"/>
  <c r="I23" i="41"/>
  <c r="I21" i="41"/>
  <c r="I6" i="41"/>
  <c r="I17" i="41"/>
  <c r="U21" i="41"/>
  <c r="I26" i="41"/>
  <c r="I5" i="41"/>
  <c r="I7" i="41"/>
  <c r="L19" i="40"/>
  <c r="L26" i="40"/>
  <c r="AC14" i="40"/>
  <c r="L20" i="40"/>
  <c r="L15" i="40"/>
  <c r="L10" i="40"/>
  <c r="L5" i="40"/>
  <c r="AC28" i="40"/>
  <c r="V30" i="40"/>
  <c r="L11" i="40"/>
  <c r="N8" i="66"/>
  <c r="N51" i="66"/>
  <c r="N13" i="66"/>
  <c r="N41" i="68"/>
  <c r="N26" i="68"/>
  <c r="N12" i="68"/>
  <c r="N18" i="68"/>
  <c r="N4" i="68"/>
  <c r="N8" i="68"/>
  <c r="N37" i="68"/>
  <c r="N17" i="68"/>
  <c r="N10" i="68"/>
  <c r="N31" i="68"/>
  <c r="L30" i="68"/>
  <c r="L10" i="68"/>
  <c r="L23" i="68"/>
  <c r="L38" i="68"/>
  <c r="L4" i="68"/>
  <c r="L28" i="68"/>
  <c r="C37" i="68"/>
  <c r="C21" i="68"/>
  <c r="C36" i="68"/>
  <c r="C30" i="68"/>
  <c r="C20" i="68"/>
  <c r="C4" i="68"/>
  <c r="C35" i="68"/>
  <c r="C6" i="68"/>
  <c r="C18" i="68"/>
  <c r="C29" i="68"/>
  <c r="T5" i="65"/>
  <c r="C23" i="68"/>
  <c r="C9" i="68"/>
  <c r="C19" i="68"/>
  <c r="C11" i="68"/>
  <c r="C39" i="68"/>
  <c r="C34" i="68"/>
  <c r="C13" i="68"/>
  <c r="C12" i="68"/>
  <c r="C7" i="68"/>
  <c r="C61" i="67"/>
  <c r="C51" i="67"/>
  <c r="Z18" i="41"/>
  <c r="Z27" i="41"/>
  <c r="D4" i="41"/>
  <c r="Z8" i="41"/>
  <c r="Z25" i="41"/>
  <c r="T19" i="41"/>
  <c r="Z28" i="41"/>
  <c r="Z5" i="41"/>
  <c r="T27" i="41"/>
  <c r="D31" i="41"/>
  <c r="Z11" i="40"/>
  <c r="D4" i="40"/>
  <c r="D21" i="40"/>
  <c r="D5" i="40"/>
  <c r="D31" i="40"/>
  <c r="D6" i="40"/>
  <c r="D16" i="40"/>
  <c r="D26" i="40"/>
  <c r="D8" i="40"/>
  <c r="D30" i="40"/>
  <c r="T12" i="40"/>
  <c r="Z8" i="40"/>
  <c r="D15" i="40"/>
  <c r="T37" i="2"/>
  <c r="D18" i="40"/>
  <c r="Q21" i="65"/>
  <c r="S65" i="67" s="1"/>
  <c r="K60" i="67"/>
  <c r="N14" i="68"/>
  <c r="L39" i="68"/>
  <c r="Z30" i="40"/>
  <c r="F12" i="16"/>
  <c r="F18" i="16"/>
  <c r="F19" i="16"/>
  <c r="F8" i="16"/>
  <c r="F9" i="16"/>
  <c r="F21" i="16"/>
  <c r="F6" i="16"/>
  <c r="F15" i="16"/>
  <c r="H21" i="16"/>
  <c r="H8" i="16"/>
  <c r="H13" i="16"/>
  <c r="H14" i="16"/>
  <c r="H12" i="16"/>
  <c r="H10" i="16"/>
  <c r="H6" i="16"/>
  <c r="H15" i="16"/>
  <c r="H11" i="16"/>
  <c r="H17" i="16"/>
  <c r="H7" i="16"/>
  <c r="J7" i="12"/>
  <c r="J5" i="12"/>
  <c r="J4" i="12"/>
  <c r="J9" i="12"/>
  <c r="K31" i="67"/>
  <c r="K28" i="67"/>
  <c r="K13" i="67"/>
  <c r="L17" i="68"/>
  <c r="N34" i="68"/>
  <c r="F23" i="67"/>
  <c r="L19" i="68"/>
  <c r="L23" i="40"/>
  <c r="L21" i="40"/>
  <c r="I15" i="41"/>
  <c r="U37" i="65"/>
  <c r="D9" i="16"/>
  <c r="D13" i="16"/>
  <c r="O13" i="2"/>
  <c r="T25" i="16" s="1"/>
  <c r="D11" i="16"/>
  <c r="R53" i="2"/>
  <c r="P53" i="2"/>
  <c r="R77" i="2"/>
  <c r="P77" i="2"/>
  <c r="Q77" i="2"/>
  <c r="W37" i="65"/>
  <c r="V61" i="2"/>
  <c r="Q61" i="2"/>
  <c r="P29" i="65"/>
  <c r="T45" i="65"/>
  <c r="R93" i="2"/>
  <c r="O61" i="65"/>
  <c r="W32" i="41"/>
  <c r="P93" i="2"/>
  <c r="T61" i="2"/>
  <c r="I6" i="16"/>
  <c r="I16" i="16"/>
  <c r="I20" i="16"/>
  <c r="I8" i="16"/>
  <c r="I14" i="16"/>
  <c r="I19" i="16"/>
  <c r="I15" i="16"/>
  <c r="I10" i="16"/>
  <c r="I13" i="16"/>
  <c r="I4" i="16"/>
  <c r="I17" i="16"/>
  <c r="V13" i="2"/>
  <c r="P13" i="2"/>
  <c r="I18" i="16"/>
  <c r="I5" i="16"/>
  <c r="I11" i="16"/>
  <c r="I9" i="16"/>
  <c r="D11" i="12"/>
  <c r="O21" i="2"/>
  <c r="D10" i="12"/>
  <c r="D6" i="12"/>
  <c r="D9" i="12"/>
  <c r="D8" i="12"/>
  <c r="D7" i="12"/>
  <c r="T21" i="2"/>
  <c r="Z16" i="12" s="1"/>
  <c r="M11" i="12"/>
  <c r="M7" i="12"/>
  <c r="M10" i="12"/>
  <c r="M6" i="12"/>
  <c r="M9" i="12"/>
  <c r="W21" i="2"/>
  <c r="M8" i="12"/>
  <c r="M5" i="12"/>
  <c r="M4" i="12"/>
  <c r="Q29" i="2"/>
  <c r="W29" i="2"/>
  <c r="U29" i="2"/>
  <c r="AA6" i="97" s="1"/>
  <c r="P29" i="2"/>
  <c r="U6" i="97" s="1"/>
  <c r="R61" i="2"/>
  <c r="R45" i="2"/>
  <c r="T45" i="2"/>
  <c r="P45" i="2"/>
  <c r="U45" i="2"/>
  <c r="Q53" i="2"/>
  <c r="W53" i="2"/>
  <c r="T85" i="2"/>
  <c r="R85" i="2"/>
  <c r="P85" i="2"/>
  <c r="U85" i="2"/>
  <c r="R37" i="65"/>
  <c r="T37" i="65"/>
  <c r="V37" i="65"/>
  <c r="P37" i="65"/>
  <c r="E21" i="67"/>
  <c r="E24" i="67"/>
  <c r="E9" i="67"/>
  <c r="E58" i="67"/>
  <c r="E11" i="67"/>
  <c r="E57" i="67"/>
  <c r="E45" i="67"/>
  <c r="E31" i="67"/>
  <c r="E22" i="67"/>
  <c r="E48" i="67"/>
  <c r="E30" i="67"/>
  <c r="E49" i="67"/>
  <c r="E61" i="67"/>
  <c r="E28" i="67"/>
  <c r="E35" i="67"/>
  <c r="E26" i="67"/>
  <c r="E40" i="67"/>
  <c r="E59" i="67"/>
  <c r="E54" i="67"/>
  <c r="E7" i="67"/>
  <c r="E37" i="67"/>
  <c r="E23" i="67"/>
  <c r="E32" i="67"/>
  <c r="E41" i="67"/>
  <c r="E34" i="67"/>
  <c r="Z10" i="40"/>
  <c r="W16" i="40"/>
  <c r="Z23" i="40"/>
  <c r="W21" i="40"/>
  <c r="Z20" i="40"/>
  <c r="W26" i="40"/>
  <c r="W31" i="40"/>
  <c r="C31" i="40"/>
  <c r="C32" i="40"/>
  <c r="C29" i="40"/>
  <c r="Z26" i="40"/>
  <c r="Z7" i="40"/>
  <c r="Z4" i="40"/>
  <c r="W4" i="40"/>
  <c r="W10" i="40"/>
  <c r="W11" i="40"/>
  <c r="Z25" i="40"/>
  <c r="W20" i="40"/>
  <c r="W25" i="40"/>
  <c r="W30" i="40"/>
  <c r="C14" i="40"/>
  <c r="C30" i="40"/>
  <c r="C18" i="40"/>
  <c r="C27" i="40"/>
  <c r="R37" i="2"/>
  <c r="Z14" i="40"/>
  <c r="Z27" i="40"/>
  <c r="Z24" i="40"/>
  <c r="Z21" i="40"/>
  <c r="C25" i="40"/>
  <c r="C6" i="40"/>
  <c r="C17" i="40"/>
  <c r="C12" i="40"/>
  <c r="C24" i="40"/>
  <c r="C10" i="40"/>
  <c r="C26" i="40"/>
  <c r="C28" i="40"/>
  <c r="C22" i="40"/>
  <c r="C22" i="16"/>
  <c r="C12" i="16"/>
  <c r="C4" i="16"/>
  <c r="C5" i="16"/>
  <c r="C6" i="16"/>
  <c r="C20" i="16"/>
  <c r="E13" i="16"/>
  <c r="E18" i="16"/>
  <c r="E16" i="16"/>
  <c r="E11" i="16"/>
  <c r="E12" i="16"/>
  <c r="E17" i="16"/>
  <c r="E5" i="16"/>
  <c r="E4" i="16"/>
  <c r="V93" i="2"/>
  <c r="P69" i="65"/>
  <c r="I38" i="67"/>
  <c r="I61" i="67"/>
  <c r="AB11" i="40"/>
  <c r="AB31" i="40"/>
  <c r="AB25" i="40"/>
  <c r="AB12" i="40"/>
  <c r="H31" i="40"/>
  <c r="V10" i="40"/>
  <c r="V21" i="40"/>
  <c r="V27" i="40"/>
  <c r="V7" i="41"/>
  <c r="V23" i="41"/>
  <c r="V8" i="41"/>
  <c r="V24" i="41"/>
  <c r="V30" i="41"/>
  <c r="V17" i="41"/>
  <c r="V5" i="41"/>
  <c r="AC22" i="41"/>
  <c r="L24" i="41"/>
  <c r="V15" i="41"/>
  <c r="V14" i="41"/>
  <c r="V16" i="41"/>
  <c r="V6" i="41"/>
  <c r="V9" i="41"/>
  <c r="V25" i="41"/>
  <c r="V22" i="41"/>
  <c r="Z30" i="41"/>
  <c r="Z13" i="41"/>
  <c r="Z20" i="41"/>
  <c r="Z14" i="41"/>
  <c r="Z23" i="41"/>
  <c r="Z11" i="41"/>
  <c r="Z16" i="41"/>
  <c r="E27" i="66"/>
  <c r="E23" i="66"/>
  <c r="E48" i="66"/>
  <c r="E26" i="66"/>
  <c r="E33" i="66"/>
  <c r="E17" i="66"/>
  <c r="E42" i="66"/>
  <c r="E38" i="66"/>
  <c r="E50" i="66"/>
  <c r="E22" i="66"/>
  <c r="E39" i="66"/>
  <c r="E29" i="66"/>
  <c r="E12" i="66"/>
  <c r="E47" i="66"/>
  <c r="E28" i="66"/>
  <c r="E21" i="66"/>
  <c r="E24" i="66"/>
  <c r="E19" i="66"/>
  <c r="E25" i="66"/>
  <c r="E20" i="66"/>
  <c r="W32" i="40"/>
  <c r="F30" i="1"/>
  <c r="F31" i="14"/>
  <c r="U23" i="40"/>
  <c r="U6" i="40"/>
  <c r="U20" i="40"/>
  <c r="G31" i="40"/>
  <c r="AA21" i="41"/>
  <c r="AA24" i="41"/>
  <c r="AB22" i="41"/>
  <c r="U10" i="41"/>
  <c r="I31" i="41"/>
  <c r="AB5" i="41"/>
  <c r="U4" i="41"/>
  <c r="L31" i="40"/>
  <c r="AC21" i="40"/>
  <c r="AC19" i="40"/>
  <c r="C42" i="68"/>
  <c r="C41" i="68"/>
  <c r="C62" i="67"/>
  <c r="C35" i="67"/>
  <c r="T12" i="41"/>
  <c r="T22" i="41"/>
  <c r="D26" i="41"/>
  <c r="T13" i="41"/>
  <c r="T21" i="40"/>
  <c r="D29" i="40"/>
  <c r="T15" i="40"/>
  <c r="H18" i="16"/>
  <c r="H4" i="16"/>
  <c r="H5" i="16"/>
  <c r="H16" i="16"/>
  <c r="J11" i="12"/>
  <c r="J8" i="12"/>
  <c r="J10" i="12"/>
  <c r="AA4" i="40"/>
  <c r="AA11" i="40"/>
  <c r="E24" i="40"/>
  <c r="M49" i="66"/>
  <c r="C32" i="1"/>
  <c r="P88" i="38" l="1"/>
  <c r="AR247" i="20"/>
  <c r="Q245" i="79"/>
  <c r="Q246" i="79"/>
  <c r="AF358" i="20"/>
  <c r="AH247" i="20"/>
  <c r="R246" i="79"/>
  <c r="R245" i="79"/>
  <c r="S245" i="79"/>
  <c r="O108" i="39"/>
  <c r="N197" i="39"/>
  <c r="U173" i="39"/>
  <c r="T114" i="38"/>
  <c r="U16" i="12"/>
  <c r="R36" i="14"/>
  <c r="AB25" i="16"/>
  <c r="Y55" i="66"/>
  <c r="R46" i="68"/>
  <c r="AC15" i="12"/>
  <c r="W65" i="67"/>
  <c r="U26" i="16"/>
  <c r="R56" i="66"/>
  <c r="R66" i="67"/>
  <c r="U36" i="1"/>
  <c r="X121" i="38"/>
  <c r="P89" i="38"/>
  <c r="AM247" i="20"/>
  <c r="T246" i="79"/>
  <c r="T245" i="79"/>
  <c r="W179" i="39"/>
  <c r="R45" i="68"/>
  <c r="R65" i="67"/>
  <c r="Y45" i="68"/>
  <c r="AA25" i="16"/>
  <c r="U25" i="16"/>
  <c r="X65" i="67"/>
  <c r="X55" i="66"/>
  <c r="W45" i="68"/>
  <c r="Q66" i="67"/>
  <c r="Q55" i="66"/>
  <c r="AA36" i="1"/>
  <c r="AA16" i="12"/>
  <c r="X46" i="68"/>
  <c r="X56" i="66"/>
  <c r="Q65" i="67"/>
  <c r="W55" i="66"/>
  <c r="AA26" i="16"/>
  <c r="X36" i="14"/>
  <c r="X66" i="67"/>
  <c r="Y64" i="67"/>
  <c r="T16" i="12"/>
  <c r="Q56" i="66"/>
  <c r="Q46" i="68"/>
  <c r="Q36" i="14"/>
  <c r="T26" i="16"/>
  <c r="Q45" i="68"/>
  <c r="T36" i="1"/>
  <c r="X45" i="68"/>
  <c r="AP334" i="20"/>
  <c r="Z26" i="16"/>
  <c r="W36" i="14"/>
  <c r="W66" i="67"/>
  <c r="Z36" i="1"/>
  <c r="W56" i="66"/>
  <c r="W46" i="68"/>
  <c r="W16" i="12"/>
  <c r="T56" i="66"/>
  <c r="W5" i="97"/>
  <c r="W6" i="97"/>
  <c r="T66" i="67"/>
  <c r="T46" i="68"/>
  <c r="T36" i="14"/>
  <c r="W36" i="1"/>
  <c r="T45" i="68"/>
  <c r="T55" i="66"/>
  <c r="T65" i="67"/>
  <c r="W25" i="16"/>
  <c r="T35" i="14"/>
  <c r="W35" i="1"/>
  <c r="Z35" i="14"/>
  <c r="N35" i="14"/>
  <c r="N35" i="1"/>
  <c r="AB35" i="1"/>
  <c r="X35" i="14"/>
  <c r="Y35" i="14"/>
  <c r="AA35" i="1"/>
  <c r="S35" i="14"/>
  <c r="Y65" i="67"/>
  <c r="W35" i="14"/>
  <c r="R35" i="14"/>
  <c r="Q35" i="14"/>
  <c r="Z35" i="1"/>
  <c r="U35" i="1"/>
  <c r="T35" i="1"/>
  <c r="V35" i="1"/>
  <c r="Z25" i="16"/>
  <c r="AC35" i="1"/>
  <c r="AB55" i="79"/>
  <c r="AB108" i="79"/>
  <c r="AC41" i="40"/>
  <c r="AC4" i="97"/>
  <c r="AC5" i="97"/>
  <c r="AC41" i="41"/>
  <c r="N34" i="41"/>
  <c r="N34" i="40"/>
  <c r="K41" i="41"/>
  <c r="M41" i="41"/>
  <c r="L41" i="41"/>
  <c r="V115" i="38"/>
  <c r="V116" i="38" s="1"/>
  <c r="T108" i="38"/>
  <c r="T127" i="38"/>
  <c r="M31" i="16"/>
  <c r="N14" i="12"/>
  <c r="N15" i="12"/>
  <c r="W44" i="68"/>
  <c r="N24" i="16"/>
  <c r="M51" i="68"/>
  <c r="M41" i="1"/>
  <c r="M62" i="66"/>
  <c r="M71" i="67"/>
  <c r="N71" i="67"/>
  <c r="N62" i="66"/>
  <c r="N51" i="68"/>
  <c r="M41" i="14"/>
  <c r="L31" i="16"/>
  <c r="V41" i="40"/>
  <c r="V41" i="41"/>
  <c r="L71" i="67"/>
  <c r="L41" i="1"/>
  <c r="L51" i="68"/>
  <c r="V4" i="97"/>
  <c r="V5" i="97"/>
  <c r="L62" i="66"/>
  <c r="L41" i="40"/>
  <c r="L41" i="14"/>
  <c r="Z44" i="68"/>
  <c r="Z54" i="66"/>
  <c r="AB146" i="79"/>
  <c r="AM246" i="20"/>
  <c r="AR246" i="20"/>
  <c r="AH246" i="20"/>
  <c r="S244" i="79"/>
  <c r="K41" i="40"/>
  <c r="K51" i="68"/>
  <c r="K71" i="67"/>
  <c r="K31" i="16"/>
  <c r="K41" i="14"/>
  <c r="K41" i="1"/>
  <c r="K62" i="66"/>
  <c r="J62" i="66"/>
  <c r="U41" i="41"/>
  <c r="J41" i="41"/>
  <c r="J41" i="1"/>
  <c r="AA41" i="40"/>
  <c r="AA41" i="41"/>
  <c r="J71" i="67"/>
  <c r="AB41" i="40"/>
  <c r="J51" i="68"/>
  <c r="J41" i="40"/>
  <c r="AB41" i="41"/>
  <c r="J41" i="14"/>
  <c r="AB4" i="97"/>
  <c r="AB5" i="97"/>
  <c r="J31" i="16"/>
  <c r="AB15" i="12"/>
  <c r="U4" i="97"/>
  <c r="U5" i="97"/>
  <c r="I31" i="16"/>
  <c r="U41" i="40"/>
  <c r="I62" i="66"/>
  <c r="I41" i="41"/>
  <c r="I41" i="40"/>
  <c r="I71" i="67"/>
  <c r="I41" i="14"/>
  <c r="I41" i="1"/>
  <c r="I51" i="68"/>
  <c r="U15" i="12"/>
  <c r="R64" i="67"/>
  <c r="N203" i="39"/>
  <c r="N196" i="39"/>
  <c r="H41" i="14"/>
  <c r="H51" i="68"/>
  <c r="H62" i="66"/>
  <c r="H31" i="16"/>
  <c r="H41" i="1"/>
  <c r="H71" i="67"/>
  <c r="H41" i="40"/>
  <c r="G41" i="41"/>
  <c r="F41" i="41"/>
  <c r="H41" i="41"/>
  <c r="AA15" i="12"/>
  <c r="G71" i="67"/>
  <c r="G41" i="40"/>
  <c r="G62" i="66"/>
  <c r="G51" i="68"/>
  <c r="G31" i="16"/>
  <c r="AA4" i="97"/>
  <c r="AA5" i="97"/>
  <c r="G41" i="14"/>
  <c r="G41" i="1"/>
  <c r="T41" i="41"/>
  <c r="F71" i="67"/>
  <c r="T41" i="40"/>
  <c r="F51" i="68"/>
  <c r="T4" i="97"/>
  <c r="T5" i="97"/>
  <c r="F41" i="40"/>
  <c r="F62" i="66"/>
  <c r="F41" i="1"/>
  <c r="T15" i="12"/>
  <c r="F41" i="14"/>
  <c r="F31" i="16"/>
  <c r="E41" i="14"/>
  <c r="T64" i="67"/>
  <c r="E62" i="66"/>
  <c r="X44" i="68"/>
  <c r="E41" i="41"/>
  <c r="E71" i="67"/>
  <c r="E51" i="68"/>
  <c r="E41" i="40"/>
  <c r="E31" i="16"/>
  <c r="E41" i="1"/>
  <c r="Z14" i="12"/>
  <c r="W54" i="66"/>
  <c r="D41" i="40"/>
  <c r="D41" i="41"/>
  <c r="D71" i="67"/>
  <c r="Z4" i="97"/>
  <c r="Z5" i="97"/>
  <c r="D51" i="68"/>
  <c r="D41" i="1"/>
  <c r="Z15" i="12"/>
  <c r="D62" i="66"/>
  <c r="Z41" i="40"/>
  <c r="D41" i="14"/>
  <c r="D31" i="16"/>
  <c r="Z41" i="41"/>
  <c r="C41" i="40"/>
  <c r="C41" i="41"/>
  <c r="C41" i="1"/>
  <c r="C71" i="67"/>
  <c r="W41" i="41"/>
  <c r="C31" i="16"/>
  <c r="C41" i="14"/>
  <c r="W15" i="12"/>
  <c r="C51" i="68"/>
  <c r="W41" i="40"/>
  <c r="C62" i="66"/>
  <c r="AB83" i="79"/>
  <c r="T5" i="79"/>
  <c r="B51" i="68"/>
  <c r="B41" i="1"/>
  <c r="B41" i="40"/>
  <c r="B62" i="66"/>
  <c r="B71" i="67"/>
  <c r="B31" i="16"/>
  <c r="AC23" i="16"/>
  <c r="B41" i="41"/>
  <c r="T44" i="68"/>
  <c r="B41" i="14"/>
  <c r="O146" i="39"/>
  <c r="O147" i="39"/>
  <c r="S173" i="39"/>
  <c r="N167" i="39"/>
  <c r="N168" i="39" s="1"/>
  <c r="S191" i="39"/>
  <c r="S178" i="39"/>
  <c r="AB192" i="79"/>
  <c r="AB195" i="79"/>
  <c r="Z34" i="14"/>
  <c r="AC14" i="12"/>
  <c r="AC24" i="16"/>
  <c r="Z64" i="67"/>
  <c r="N34" i="1"/>
  <c r="N34" i="14"/>
  <c r="AC34" i="1"/>
  <c r="M41" i="40"/>
  <c r="S64" i="67"/>
  <c r="S34" i="14"/>
  <c r="S44" i="68"/>
  <c r="V24" i="16"/>
  <c r="V14" i="12"/>
  <c r="S54" i="66"/>
  <c r="V34" i="1"/>
  <c r="V23" i="16"/>
  <c r="V126" i="38"/>
  <c r="N114" i="38"/>
  <c r="N133" i="38"/>
  <c r="T120" i="38"/>
  <c r="T4" i="12"/>
  <c r="R44" i="68"/>
  <c r="Y44" i="68"/>
  <c r="AB151" i="79"/>
  <c r="AB152" i="79"/>
  <c r="AB208" i="79"/>
  <c r="AB103" i="79"/>
  <c r="AB182" i="79"/>
  <c r="AB44" i="79"/>
  <c r="AB142" i="79"/>
  <c r="AB40" i="79"/>
  <c r="AH245" i="20"/>
  <c r="R244" i="79"/>
  <c r="AB91" i="79"/>
  <c r="AM76" i="20"/>
  <c r="AM245" i="20"/>
  <c r="T244" i="79"/>
  <c r="AB155" i="79"/>
  <c r="AB147" i="79"/>
  <c r="AB14" i="12"/>
  <c r="Y54" i="66"/>
  <c r="AB23" i="16"/>
  <c r="AB24" i="16"/>
  <c r="Y34" i="14"/>
  <c r="AB34" i="1"/>
  <c r="R54" i="66"/>
  <c r="U14" i="12"/>
  <c r="U24" i="16"/>
  <c r="R34" i="14"/>
  <c r="U23" i="16"/>
  <c r="U34" i="1"/>
  <c r="T14" i="12"/>
  <c r="X54" i="66"/>
  <c r="X34" i="14"/>
  <c r="AA14" i="12"/>
  <c r="AA34" i="1"/>
  <c r="AA24" i="16"/>
  <c r="X64" i="67"/>
  <c r="T24" i="16"/>
  <c r="T34" i="1"/>
  <c r="W64" i="67"/>
  <c r="W34" i="14"/>
  <c r="Z34" i="1"/>
  <c r="Z24" i="16"/>
  <c r="D31" i="12"/>
  <c r="Q185" i="39"/>
  <c r="Q186" i="39" s="1"/>
  <c r="E14" i="80" s="1"/>
  <c r="S185" i="39"/>
  <c r="Q172" i="39"/>
  <c r="Q178" i="39"/>
  <c r="Q180" i="39" s="1"/>
  <c r="Q173" i="39"/>
  <c r="T54" i="66"/>
  <c r="W14" i="12"/>
  <c r="T34" i="14"/>
  <c r="W34" i="1"/>
  <c r="W24" i="16"/>
  <c r="T115" i="38"/>
  <c r="V127" i="38"/>
  <c r="X108" i="38"/>
  <c r="N108" i="38"/>
  <c r="N115" i="38"/>
  <c r="T121" i="38"/>
  <c r="T122" i="38" s="1"/>
  <c r="V120" i="38"/>
  <c r="T109" i="38"/>
  <c r="AB85" i="79"/>
  <c r="AU387" i="20"/>
  <c r="AU388" i="20"/>
  <c r="AK388" i="20"/>
  <c r="AK387" i="20"/>
  <c r="AR244" i="20"/>
  <c r="Q64" i="67"/>
  <c r="Q44" i="68"/>
  <c r="Q244" i="79"/>
  <c r="Q54" i="66"/>
  <c r="Q34" i="14"/>
  <c r="Q243" i="79"/>
  <c r="AU376" i="20"/>
  <c r="AU375" i="20"/>
  <c r="AU358" i="20"/>
  <c r="AU357" i="20"/>
  <c r="AF357" i="20"/>
  <c r="AF359" i="20" s="1"/>
  <c r="E9" i="80" s="1"/>
  <c r="AF375" i="20"/>
  <c r="AF376" i="20"/>
  <c r="AP370" i="20"/>
  <c r="AP369" i="20"/>
  <c r="V13" i="12"/>
  <c r="AB219" i="79"/>
  <c r="AB24" i="79"/>
  <c r="AB166" i="79"/>
  <c r="AB102" i="79"/>
  <c r="AB149" i="79"/>
  <c r="AB128" i="79"/>
  <c r="AW244" i="20"/>
  <c r="S243" i="79"/>
  <c r="AF363" i="20"/>
  <c r="AF364" i="20"/>
  <c r="AF370" i="20"/>
  <c r="AF369" i="20"/>
  <c r="AP364" i="20"/>
  <c r="AP363" i="20"/>
  <c r="AP382" i="20"/>
  <c r="AP381" i="20"/>
  <c r="AU363" i="20"/>
  <c r="AU364" i="20"/>
  <c r="AB33" i="79"/>
  <c r="AB141" i="79"/>
  <c r="AB21" i="79"/>
  <c r="AB226" i="79"/>
  <c r="AB98" i="79"/>
  <c r="AP357" i="20"/>
  <c r="AP358" i="20"/>
  <c r="AU382" i="20"/>
  <c r="AU381" i="20"/>
  <c r="AK358" i="20"/>
  <c r="AK357" i="20"/>
  <c r="AP388" i="20"/>
  <c r="AP387" i="20"/>
  <c r="AK375" i="20"/>
  <c r="AK376" i="20"/>
  <c r="AH244" i="20"/>
  <c r="R243" i="79"/>
  <c r="AU370" i="20"/>
  <c r="AU369" i="20"/>
  <c r="AF382" i="20"/>
  <c r="AF381" i="20"/>
  <c r="AK382" i="20"/>
  <c r="AK381" i="20"/>
  <c r="AK369" i="20"/>
  <c r="AK370" i="20"/>
  <c r="R220" i="79"/>
  <c r="AK364" i="20"/>
  <c r="AK363" i="20"/>
  <c r="AP376" i="20"/>
  <c r="AP375" i="20"/>
  <c r="AF388" i="20"/>
  <c r="AF387" i="20"/>
  <c r="AB13" i="79"/>
  <c r="AB231" i="79"/>
  <c r="AB211" i="79"/>
  <c r="AB191" i="79"/>
  <c r="AB63" i="79"/>
  <c r="AB8" i="79"/>
  <c r="AB214" i="79"/>
  <c r="AB86" i="79"/>
  <c r="AB54" i="79"/>
  <c r="AB23" i="79"/>
  <c r="AB197" i="79"/>
  <c r="AB133" i="79"/>
  <c r="AB69" i="79"/>
  <c r="AB36" i="79"/>
  <c r="AB240" i="79"/>
  <c r="AB176" i="79"/>
  <c r="AB144" i="79"/>
  <c r="AB80" i="79"/>
  <c r="AB48" i="79"/>
  <c r="AB235" i="79"/>
  <c r="AB67" i="79"/>
  <c r="AB37" i="79"/>
  <c r="AB114" i="79"/>
  <c r="AB82" i="79"/>
  <c r="AB19" i="79"/>
  <c r="AB225" i="79"/>
  <c r="AB161" i="79"/>
  <c r="AB129" i="79"/>
  <c r="AB97" i="79"/>
  <c r="AB30" i="79"/>
  <c r="AB236" i="79"/>
  <c r="AB204" i="79"/>
  <c r="AB29" i="79"/>
  <c r="AB199" i="79"/>
  <c r="AB179" i="79"/>
  <c r="AB51" i="79"/>
  <c r="AB159" i="79"/>
  <c r="AB32" i="79"/>
  <c r="AB174" i="79"/>
  <c r="AB110" i="79"/>
  <c r="AB15" i="79"/>
  <c r="AB157" i="79"/>
  <c r="AB125" i="79"/>
  <c r="AB26" i="79"/>
  <c r="AB200" i="79"/>
  <c r="AB163" i="79"/>
  <c r="AB234" i="79"/>
  <c r="AB170" i="79"/>
  <c r="AB42" i="79"/>
  <c r="AB185" i="79"/>
  <c r="AB153" i="79"/>
  <c r="AB57" i="79"/>
  <c r="AB228" i="79"/>
  <c r="AB196" i="79"/>
  <c r="AB100" i="79"/>
  <c r="AB242" i="79"/>
  <c r="AB178" i="79"/>
  <c r="AB65" i="79"/>
  <c r="AB238" i="79"/>
  <c r="AB46" i="79"/>
  <c r="AB221" i="79"/>
  <c r="AB93" i="79"/>
  <c r="AB168" i="79"/>
  <c r="AB136" i="79"/>
  <c r="AB72" i="79"/>
  <c r="AP333" i="20"/>
  <c r="AP335" i="20" s="1"/>
  <c r="D5" i="80" s="1"/>
  <c r="AB183" i="79"/>
  <c r="AB28" i="79"/>
  <c r="AB202" i="79"/>
  <c r="AB138" i="79"/>
  <c r="AB11" i="79"/>
  <c r="AB121" i="79"/>
  <c r="AB164" i="79"/>
  <c r="AB59" i="79"/>
  <c r="AB194" i="79"/>
  <c r="AB162" i="79"/>
  <c r="AB130" i="79"/>
  <c r="AB66" i="79"/>
  <c r="AB5" i="79"/>
  <c r="AB241" i="79"/>
  <c r="AB177" i="79"/>
  <c r="AB145" i="79"/>
  <c r="AB113" i="79"/>
  <c r="AB49" i="79"/>
  <c r="AB14" i="79"/>
  <c r="AB220" i="79"/>
  <c r="AB188" i="79"/>
  <c r="AB156" i="79"/>
  <c r="AB92" i="79"/>
  <c r="AB60" i="79"/>
  <c r="AB210" i="79"/>
  <c r="AB172" i="79"/>
  <c r="AB76" i="79"/>
  <c r="AB71" i="79"/>
  <c r="AB78" i="79"/>
  <c r="AB189" i="79"/>
  <c r="AB61" i="79"/>
  <c r="AB104" i="79"/>
  <c r="AP345" i="20"/>
  <c r="AB143" i="79"/>
  <c r="AB106" i="79"/>
  <c r="AB217" i="79"/>
  <c r="AB89" i="79"/>
  <c r="AB132" i="79"/>
  <c r="AB68" i="79"/>
  <c r="AB43" i="79"/>
  <c r="AB171" i="79"/>
  <c r="AB39" i="79"/>
  <c r="AB17" i="79"/>
  <c r="AB38" i="79"/>
  <c r="AB22" i="79"/>
  <c r="AB25" i="79"/>
  <c r="AB135" i="79"/>
  <c r="AB115" i="79"/>
  <c r="AB223" i="79"/>
  <c r="AB95" i="79"/>
  <c r="AB16" i="79"/>
  <c r="AB222" i="79"/>
  <c r="AB190" i="79"/>
  <c r="AB158" i="79"/>
  <c r="AB126" i="79"/>
  <c r="AB94" i="79"/>
  <c r="AB62" i="79"/>
  <c r="AB31" i="79"/>
  <c r="AB216" i="79"/>
  <c r="AB88" i="79"/>
  <c r="AB112" i="79"/>
  <c r="AB50" i="79"/>
  <c r="AB193" i="79"/>
  <c r="AB140" i="79"/>
  <c r="AB173" i="79"/>
  <c r="AB18" i="79"/>
  <c r="AB127" i="79"/>
  <c r="AB230" i="79"/>
  <c r="AB7" i="79"/>
  <c r="AB181" i="79"/>
  <c r="AB117" i="79"/>
  <c r="AB53" i="79"/>
  <c r="AB232" i="79"/>
  <c r="W170" i="79"/>
  <c r="AB206" i="79"/>
  <c r="AB9" i="79"/>
  <c r="AB119" i="79"/>
  <c r="AB227" i="79"/>
  <c r="AB99" i="79"/>
  <c r="AB207" i="79"/>
  <c r="AB79" i="79"/>
  <c r="AB154" i="79"/>
  <c r="AB122" i="79"/>
  <c r="AB58" i="79"/>
  <c r="AB233" i="79"/>
  <c r="AB201" i="79"/>
  <c r="AB169" i="79"/>
  <c r="AB137" i="79"/>
  <c r="AB105" i="79"/>
  <c r="AB73" i="79"/>
  <c r="AB41" i="79"/>
  <c r="AB6" i="79"/>
  <c r="AB212" i="79"/>
  <c r="AB180" i="79"/>
  <c r="AB148" i="79"/>
  <c r="AB116" i="79"/>
  <c r="AB84" i="79"/>
  <c r="AB52" i="79"/>
  <c r="AB107" i="79"/>
  <c r="AB34" i="79"/>
  <c r="AF327" i="20"/>
  <c r="AB70" i="79"/>
  <c r="AB213" i="79"/>
  <c r="AB81" i="79"/>
  <c r="AB56" i="79"/>
  <c r="AB20" i="79"/>
  <c r="AB237" i="79"/>
  <c r="AB134" i="79"/>
  <c r="AB209" i="79"/>
  <c r="AB150" i="79"/>
  <c r="AB167" i="79"/>
  <c r="AB184" i="79"/>
  <c r="AB205" i="79"/>
  <c r="AB224" i="79"/>
  <c r="AB64" i="79"/>
  <c r="AB111" i="79"/>
  <c r="AB124" i="79"/>
  <c r="AB96" i="79"/>
  <c r="Z63" i="67"/>
  <c r="AC13" i="12"/>
  <c r="N22" i="16"/>
  <c r="N23" i="16"/>
  <c r="N11" i="12"/>
  <c r="N13" i="12"/>
  <c r="N6" i="41"/>
  <c r="N33" i="41"/>
  <c r="AC33" i="1"/>
  <c r="N4" i="1"/>
  <c r="N33" i="14"/>
  <c r="N33" i="1"/>
  <c r="Z33" i="14"/>
  <c r="S53" i="66"/>
  <c r="Z53" i="66"/>
  <c r="S43" i="68"/>
  <c r="Z43" i="68"/>
  <c r="T133" i="38"/>
  <c r="T132" i="38"/>
  <c r="X127" i="38"/>
  <c r="X128" i="38" s="1"/>
  <c r="F21" i="80" s="1"/>
  <c r="T139" i="38"/>
  <c r="T138" i="38"/>
  <c r="R139" i="38"/>
  <c r="R138" i="38"/>
  <c r="X139" i="38"/>
  <c r="X138" i="38"/>
  <c r="X120" i="38"/>
  <c r="P87" i="38"/>
  <c r="V108" i="38"/>
  <c r="V110" i="38" s="1"/>
  <c r="V133" i="38"/>
  <c r="V132" i="38"/>
  <c r="R133" i="38"/>
  <c r="R132" i="38"/>
  <c r="V139" i="38"/>
  <c r="V138" i="38"/>
  <c r="R127" i="38"/>
  <c r="R128" i="38" s="1"/>
  <c r="O21" i="80" s="1"/>
  <c r="T126" i="38"/>
  <c r="T128" i="38" s="1"/>
  <c r="N30" i="40"/>
  <c r="N33" i="40"/>
  <c r="X133" i="38"/>
  <c r="X132" i="38"/>
  <c r="N139" i="38"/>
  <c r="W178" i="39"/>
  <c r="W203" i="39"/>
  <c r="W204" i="39" s="1"/>
  <c r="W202" i="39"/>
  <c r="S203" i="39"/>
  <c r="S202" i="39"/>
  <c r="W197" i="39"/>
  <c r="W196" i="39"/>
  <c r="S197" i="39"/>
  <c r="S196" i="39"/>
  <c r="S179" i="39"/>
  <c r="Q203" i="39"/>
  <c r="Q202" i="39"/>
  <c r="U197" i="39"/>
  <c r="U196" i="39"/>
  <c r="Q197" i="39"/>
  <c r="Q196" i="39"/>
  <c r="U172" i="39"/>
  <c r="U174" i="39" s="1"/>
  <c r="D12" i="80" s="1"/>
  <c r="S184" i="39"/>
  <c r="S172" i="39"/>
  <c r="U203" i="39"/>
  <c r="U202" i="39"/>
  <c r="O118" i="39"/>
  <c r="O25" i="39"/>
  <c r="O122" i="39"/>
  <c r="O57" i="39"/>
  <c r="O138" i="39"/>
  <c r="O89" i="39"/>
  <c r="O29" i="39"/>
  <c r="O61" i="39"/>
  <c r="O93" i="39"/>
  <c r="O130" i="39"/>
  <c r="O9" i="39"/>
  <c r="O41" i="39"/>
  <c r="O73" i="39"/>
  <c r="O105" i="39"/>
  <c r="O134" i="39"/>
  <c r="O13" i="39"/>
  <c r="O45" i="39"/>
  <c r="O77" i="39"/>
  <c r="O109" i="39"/>
  <c r="V33" i="1"/>
  <c r="S33" i="14"/>
  <c r="S63" i="67"/>
  <c r="N21" i="40"/>
  <c r="AB27" i="79"/>
  <c r="AF339" i="20"/>
  <c r="Z197" i="79"/>
  <c r="AB198" i="79"/>
  <c r="AB203" i="79"/>
  <c r="AB218" i="79"/>
  <c r="AB77" i="79"/>
  <c r="AB90" i="79"/>
  <c r="AK334" i="20"/>
  <c r="AB12" i="79"/>
  <c r="AB215" i="79"/>
  <c r="AB74" i="79"/>
  <c r="AB139" i="79"/>
  <c r="AB118" i="79"/>
  <c r="AB35" i="79"/>
  <c r="AB101" i="79"/>
  <c r="Z119" i="79"/>
  <c r="AB120" i="79"/>
  <c r="AB239" i="79"/>
  <c r="AB165" i="79"/>
  <c r="AB75" i="79"/>
  <c r="AU346" i="20"/>
  <c r="AP352" i="20"/>
  <c r="AP353" i="20" s="1"/>
  <c r="D8" i="80" s="1"/>
  <c r="AB186" i="79"/>
  <c r="AB10" i="79"/>
  <c r="AB229" i="79"/>
  <c r="AB45" i="79"/>
  <c r="AU327" i="20"/>
  <c r="AB175" i="79"/>
  <c r="AB109" i="79"/>
  <c r="AB160" i="79"/>
  <c r="AB131" i="79"/>
  <c r="AB87" i="79"/>
  <c r="AB47" i="79"/>
  <c r="AB13" i="12"/>
  <c r="N9" i="40"/>
  <c r="Q63" i="67"/>
  <c r="Y63" i="67"/>
  <c r="N4" i="40"/>
  <c r="AB33" i="1"/>
  <c r="Y43" i="68"/>
  <c r="Y33" i="14"/>
  <c r="Y53" i="66"/>
  <c r="N25" i="41"/>
  <c r="N16" i="41"/>
  <c r="U33" i="1"/>
  <c r="R53" i="66"/>
  <c r="R33" i="14"/>
  <c r="R63" i="67"/>
  <c r="U13" i="12"/>
  <c r="R43" i="68"/>
  <c r="Q53" i="66"/>
  <c r="X63" i="67"/>
  <c r="AA33" i="1"/>
  <c r="X53" i="66"/>
  <c r="T23" i="16"/>
  <c r="X43" i="68"/>
  <c r="AA23" i="16"/>
  <c r="T33" i="1"/>
  <c r="X33" i="14"/>
  <c r="AA13" i="12"/>
  <c r="Q43" i="68"/>
  <c r="N28" i="41"/>
  <c r="T13" i="12"/>
  <c r="N15" i="41"/>
  <c r="Q33" i="14"/>
  <c r="N21" i="41"/>
  <c r="N8" i="41"/>
  <c r="N12" i="41"/>
  <c r="N29" i="41"/>
  <c r="N22" i="41"/>
  <c r="N14" i="41"/>
  <c r="N5" i="41"/>
  <c r="N7" i="41"/>
  <c r="AK340" i="20"/>
  <c r="AU334" i="20"/>
  <c r="AP339" i="20"/>
  <c r="AF352" i="20"/>
  <c r="AK333" i="20"/>
  <c r="AP327" i="20"/>
  <c r="AU351" i="20"/>
  <c r="AF351" i="20"/>
  <c r="AF353" i="20" s="1"/>
  <c r="O8" i="80" s="1"/>
  <c r="AF340" i="20"/>
  <c r="N8" i="40"/>
  <c r="Z23" i="16"/>
  <c r="N11" i="40"/>
  <c r="N31" i="40"/>
  <c r="N24" i="40"/>
  <c r="W33" i="14"/>
  <c r="Z33" i="1"/>
  <c r="Z13" i="12"/>
  <c r="W43" i="68"/>
  <c r="W53" i="66"/>
  <c r="W63" i="67"/>
  <c r="N116" i="38"/>
  <c r="H19" i="80" s="1"/>
  <c r="AU340" i="20"/>
  <c r="AP328" i="20"/>
  <c r="O131" i="39"/>
  <c r="O14" i="39"/>
  <c r="O30" i="39"/>
  <c r="O46" i="39"/>
  <c r="O62" i="39"/>
  <c r="O78" i="39"/>
  <c r="O94" i="39"/>
  <c r="O110" i="39"/>
  <c r="O132" i="39"/>
  <c r="O11" i="39"/>
  <c r="O27" i="39"/>
  <c r="O43" i="39"/>
  <c r="O59" i="39"/>
  <c r="O75" i="39"/>
  <c r="O91" i="39"/>
  <c r="O107" i="39"/>
  <c r="O117" i="39"/>
  <c r="O129" i="39"/>
  <c r="O8" i="39"/>
  <c r="O24" i="39"/>
  <c r="O40" i="39"/>
  <c r="O56" i="39"/>
  <c r="O72" i="39"/>
  <c r="O88" i="39"/>
  <c r="O104" i="39"/>
  <c r="O126" i="39"/>
  <c r="O5" i="39"/>
  <c r="O17" i="39"/>
  <c r="O33" i="39"/>
  <c r="O49" i="39"/>
  <c r="O65" i="39"/>
  <c r="O81" i="39"/>
  <c r="O97" i="39"/>
  <c r="O113" i="39"/>
  <c r="O119" i="39"/>
  <c r="O135" i="39"/>
  <c r="O18" i="39"/>
  <c r="O34" i="39"/>
  <c r="O50" i="39"/>
  <c r="O66" i="39"/>
  <c r="O82" i="39"/>
  <c r="O98" i="39"/>
  <c r="O114" i="39"/>
  <c r="O143" i="39"/>
  <c r="O120" i="39"/>
  <c r="O136" i="39"/>
  <c r="O15" i="39"/>
  <c r="O31" i="39"/>
  <c r="O47" i="39"/>
  <c r="O63" i="39"/>
  <c r="O79" i="39"/>
  <c r="O95" i="39"/>
  <c r="O111" i="39"/>
  <c r="O133" i="39"/>
  <c r="O12" i="39"/>
  <c r="O28" i="39"/>
  <c r="O44" i="39"/>
  <c r="O60" i="39"/>
  <c r="O76" i="39"/>
  <c r="O92" i="39"/>
  <c r="O6" i="39"/>
  <c r="O145" i="39"/>
  <c r="O21" i="39"/>
  <c r="O37" i="39"/>
  <c r="O53" i="39"/>
  <c r="O69" i="39"/>
  <c r="O85" i="39"/>
  <c r="O101" i="39"/>
  <c r="O123" i="39"/>
  <c r="O139" i="39"/>
  <c r="O22" i="39"/>
  <c r="O38" i="39"/>
  <c r="O54" i="39"/>
  <c r="O70" i="39"/>
  <c r="O86" i="39"/>
  <c r="O102" i="39"/>
  <c r="O144" i="39"/>
  <c r="O142" i="39"/>
  <c r="O124" i="39"/>
  <c r="O140" i="39"/>
  <c r="O19" i="39"/>
  <c r="O35" i="39"/>
  <c r="O51" i="39"/>
  <c r="O67" i="39"/>
  <c r="O83" i="39"/>
  <c r="O99" i="39"/>
  <c r="O121" i="39"/>
  <c r="O137" i="39"/>
  <c r="O16" i="39"/>
  <c r="O32" i="39"/>
  <c r="O48" i="39"/>
  <c r="O64" i="39"/>
  <c r="O80" i="39"/>
  <c r="O96" i="39"/>
  <c r="O112" i="39"/>
  <c r="AM244" i="20"/>
  <c r="T243" i="79"/>
  <c r="O127" i="39"/>
  <c r="O10" i="39"/>
  <c r="O26" i="39"/>
  <c r="O42" i="39"/>
  <c r="O58" i="39"/>
  <c r="O74" i="39"/>
  <c r="O90" i="39"/>
  <c r="O106" i="39"/>
  <c r="O128" i="39"/>
  <c r="O7" i="39"/>
  <c r="O23" i="39"/>
  <c r="O39" i="39"/>
  <c r="O55" i="39"/>
  <c r="O71" i="39"/>
  <c r="O87" i="39"/>
  <c r="O103" i="39"/>
  <c r="O115" i="39"/>
  <c r="O125" i="39"/>
  <c r="O141" i="39"/>
  <c r="O20" i="39"/>
  <c r="O36" i="39"/>
  <c r="O52" i="39"/>
  <c r="O68" i="39"/>
  <c r="O84" i="39"/>
  <c r="O100" i="39"/>
  <c r="O116" i="39"/>
  <c r="W23" i="16"/>
  <c r="N26" i="1"/>
  <c r="W33" i="1"/>
  <c r="W13" i="12"/>
  <c r="T43" i="68"/>
  <c r="T53" i="66"/>
  <c r="T63" i="67"/>
  <c r="T33" i="14"/>
  <c r="AU339" i="20"/>
  <c r="Q86" i="79"/>
  <c r="S186" i="39"/>
  <c r="Q14" i="80" s="1"/>
  <c r="AK352" i="20"/>
  <c r="AF334" i="20"/>
  <c r="V121" i="38"/>
  <c r="Q191" i="39"/>
  <c r="AU333" i="20"/>
  <c r="Q108" i="79"/>
  <c r="Q75" i="79"/>
  <c r="Q55" i="79"/>
  <c r="AK345" i="20"/>
  <c r="T110" i="38"/>
  <c r="Q18" i="80" s="1"/>
  <c r="T116" i="38"/>
  <c r="G19" i="80" s="1"/>
  <c r="N9" i="41"/>
  <c r="N23" i="41"/>
  <c r="N31" i="41"/>
  <c r="N13" i="41"/>
  <c r="N24" i="41"/>
  <c r="N19" i="16"/>
  <c r="N4" i="41"/>
  <c r="N7" i="40"/>
  <c r="N10" i="40"/>
  <c r="N22" i="40"/>
  <c r="N12" i="40"/>
  <c r="N11" i="41"/>
  <c r="N23" i="40"/>
  <c r="N18" i="41"/>
  <c r="N25" i="40"/>
  <c r="N17" i="41"/>
  <c r="N26" i="41"/>
  <c r="N19" i="41"/>
  <c r="N27" i="41"/>
  <c r="N20" i="41"/>
  <c r="N28" i="40"/>
  <c r="N20" i="40"/>
  <c r="N15" i="40"/>
  <c r="N14" i="40"/>
  <c r="N10" i="41"/>
  <c r="N13" i="40"/>
  <c r="N19" i="40"/>
  <c r="N27" i="40"/>
  <c r="N16" i="40"/>
  <c r="N26" i="40"/>
  <c r="N17" i="40"/>
  <c r="N5" i="40"/>
  <c r="N21" i="16"/>
  <c r="N15" i="16"/>
  <c r="N14" i="16"/>
  <c r="N6" i="40"/>
  <c r="N29" i="40"/>
  <c r="Q61" i="79"/>
  <c r="Q203" i="79"/>
  <c r="Q144" i="79"/>
  <c r="Q185" i="79"/>
  <c r="Q65" i="79"/>
  <c r="Q16" i="79"/>
  <c r="Q48" i="79"/>
  <c r="Q194" i="79"/>
  <c r="Q127" i="79"/>
  <c r="Q186" i="79"/>
  <c r="Q88" i="79"/>
  <c r="Q31" i="79"/>
  <c r="Q125" i="79"/>
  <c r="Q148" i="79"/>
  <c r="Q91" i="79"/>
  <c r="Q206" i="79"/>
  <c r="Q19" i="79"/>
  <c r="Q73" i="79"/>
  <c r="Q241" i="79"/>
  <c r="Q184" i="79"/>
  <c r="Q96" i="79"/>
  <c r="Q11" i="79"/>
  <c r="Q232" i="79"/>
  <c r="Q94" i="79"/>
  <c r="Q60" i="79"/>
  <c r="Q142" i="79"/>
  <c r="Q72" i="79"/>
  <c r="Q235" i="79"/>
  <c r="Q165" i="79"/>
  <c r="Q64" i="79"/>
  <c r="Q132" i="79"/>
  <c r="Q63" i="79"/>
  <c r="Q112" i="79"/>
  <c r="Q199" i="79"/>
  <c r="Q167" i="79"/>
  <c r="Q208" i="79"/>
  <c r="Q222" i="79"/>
  <c r="Q62" i="79"/>
  <c r="Q30" i="79"/>
  <c r="Q233" i="79"/>
  <c r="Q198" i="79"/>
  <c r="Q13" i="79"/>
  <c r="Q12" i="79"/>
  <c r="Q138" i="79"/>
  <c r="Q92" i="79"/>
  <c r="Q5" i="79"/>
  <c r="Q171" i="79"/>
  <c r="Q71" i="79"/>
  <c r="Q14" i="79"/>
  <c r="Q224" i="79"/>
  <c r="Q24" i="79"/>
  <c r="Q23" i="79"/>
  <c r="Q33" i="79"/>
  <c r="Q211" i="79"/>
  <c r="Q162" i="79"/>
  <c r="Q118" i="79"/>
  <c r="Q67" i="79"/>
  <c r="Q131" i="79"/>
  <c r="Q214" i="79"/>
  <c r="Q210" i="79"/>
  <c r="Q145" i="79"/>
  <c r="Q196" i="79"/>
  <c r="Q180" i="79"/>
  <c r="Q52" i="79"/>
  <c r="Q85" i="79"/>
  <c r="Q161" i="79"/>
  <c r="Q121" i="79"/>
  <c r="Q101" i="79"/>
  <c r="Q29" i="79"/>
  <c r="Q87" i="79"/>
  <c r="Q147" i="79"/>
  <c r="Q231" i="79"/>
  <c r="Q223" i="79"/>
  <c r="Q93" i="79"/>
  <c r="Q42" i="79"/>
  <c r="Q114" i="79"/>
  <c r="Q89" i="79"/>
  <c r="Q105" i="79"/>
  <c r="Q32" i="79"/>
  <c r="Q136" i="79"/>
  <c r="Q26" i="79"/>
  <c r="Q83" i="79"/>
  <c r="Q229" i="79"/>
  <c r="Q189" i="79"/>
  <c r="Q227" i="79"/>
  <c r="Q97" i="79"/>
  <c r="Q160" i="79"/>
  <c r="Q151" i="79"/>
  <c r="Q168" i="79"/>
  <c r="Q123" i="79"/>
  <c r="Q215" i="79"/>
  <c r="Q54" i="79"/>
  <c r="Q7" i="79"/>
  <c r="Q98" i="79"/>
  <c r="Q221" i="79"/>
  <c r="Q8" i="79"/>
  <c r="AK328" i="20"/>
  <c r="AM81" i="20"/>
  <c r="AM189" i="20"/>
  <c r="AK327" i="20"/>
  <c r="AP346" i="20"/>
  <c r="AP340" i="20"/>
  <c r="W13" i="79"/>
  <c r="AF345" i="20"/>
  <c r="AF333" i="20"/>
  <c r="AF335" i="20" s="1"/>
  <c r="E5" i="80" s="1"/>
  <c r="N30" i="41"/>
  <c r="N32" i="41"/>
  <c r="N18" i="40"/>
  <c r="N32" i="40"/>
  <c r="E19" i="80"/>
  <c r="O19" i="80"/>
  <c r="G14" i="80"/>
  <c r="N11" i="16"/>
  <c r="AU328" i="20"/>
  <c r="N12" i="12"/>
  <c r="N185" i="39"/>
  <c r="N184" i="39"/>
  <c r="N120" i="38"/>
  <c r="N121" i="38"/>
  <c r="N10" i="16"/>
  <c r="R87" i="79"/>
  <c r="N6" i="16"/>
  <c r="N10" i="12"/>
  <c r="AM203" i="20"/>
  <c r="R141" i="79"/>
  <c r="R176" i="79"/>
  <c r="R120" i="79"/>
  <c r="AU352" i="20"/>
  <c r="AF346" i="20"/>
  <c r="AK346" i="20"/>
  <c r="N198" i="39"/>
  <c r="H16" i="80" s="1"/>
  <c r="S190" i="39"/>
  <c r="Q190" i="39"/>
  <c r="Q192" i="39" s="1"/>
  <c r="E15" i="80" s="1"/>
  <c r="N12" i="16"/>
  <c r="AU345" i="20"/>
  <c r="N20" i="16"/>
  <c r="N5" i="16"/>
  <c r="N18" i="16"/>
  <c r="P63" i="38"/>
  <c r="AF328" i="20"/>
  <c r="AF329" i="20" s="1"/>
  <c r="E4" i="80" s="1"/>
  <c r="N179" i="39"/>
  <c r="N178" i="39"/>
  <c r="AK351" i="20"/>
  <c r="AK339" i="20"/>
  <c r="N109" i="38"/>
  <c r="N127" i="38"/>
  <c r="N126" i="38"/>
  <c r="N5" i="12"/>
  <c r="N7" i="12"/>
  <c r="N30" i="14"/>
  <c r="N4" i="12"/>
  <c r="N5" i="1"/>
  <c r="N6" i="12"/>
  <c r="N9" i="12"/>
  <c r="N8" i="12"/>
  <c r="N13" i="1"/>
  <c r="T159" i="79"/>
  <c r="N18" i="1"/>
  <c r="N27" i="1"/>
  <c r="N21" i="1"/>
  <c r="R42" i="68"/>
  <c r="N27" i="14"/>
  <c r="N5" i="14"/>
  <c r="N19" i="1"/>
  <c r="N31" i="14"/>
  <c r="N16" i="14"/>
  <c r="W91" i="79"/>
  <c r="W158" i="79"/>
  <c r="W35" i="79"/>
  <c r="N14" i="14"/>
  <c r="N24" i="14"/>
  <c r="N21" i="14"/>
  <c r="N14" i="1"/>
  <c r="N23" i="14"/>
  <c r="N30" i="1"/>
  <c r="N7" i="14"/>
  <c r="N8" i="14"/>
  <c r="N8" i="16"/>
  <c r="N19" i="14"/>
  <c r="N22" i="14"/>
  <c r="N26" i="14"/>
  <c r="N15" i="1"/>
  <c r="N10" i="14"/>
  <c r="W235" i="79"/>
  <c r="W135" i="79"/>
  <c r="W221" i="79"/>
  <c r="N20" i="1"/>
  <c r="N7" i="1"/>
  <c r="N17" i="1"/>
  <c r="N25" i="14"/>
  <c r="N11" i="1"/>
  <c r="N18" i="14"/>
  <c r="N13" i="14"/>
  <c r="N16" i="16"/>
  <c r="N10" i="1"/>
  <c r="N8" i="1"/>
  <c r="N23" i="1"/>
  <c r="N20" i="14"/>
  <c r="N31" i="1"/>
  <c r="N24" i="1"/>
  <c r="N6" i="14"/>
  <c r="N4" i="16"/>
  <c r="N9" i="16"/>
  <c r="N13" i="16"/>
  <c r="N7" i="16"/>
  <c r="N17" i="16"/>
  <c r="N12" i="1"/>
  <c r="N15" i="14"/>
  <c r="N16" i="1"/>
  <c r="N28" i="1"/>
  <c r="N25" i="1"/>
  <c r="N9" i="14"/>
  <c r="N11" i="14"/>
  <c r="N6" i="1"/>
  <c r="N12" i="14"/>
  <c r="N28" i="14"/>
  <c r="N9" i="1"/>
  <c r="N29" i="1"/>
  <c r="N22" i="1"/>
  <c r="N4" i="14"/>
  <c r="N17" i="14"/>
  <c r="W155" i="79"/>
  <c r="W55" i="79"/>
  <c r="W43" i="79"/>
  <c r="W56" i="79"/>
  <c r="W187" i="79"/>
  <c r="W208" i="79"/>
  <c r="W34" i="79"/>
  <c r="W229" i="79"/>
  <c r="W51" i="79"/>
  <c r="W223" i="79"/>
  <c r="W95" i="79"/>
  <c r="W16" i="79"/>
  <c r="Z74" i="79"/>
  <c r="W182" i="79"/>
  <c r="Z42" i="68"/>
  <c r="Z62" i="67"/>
  <c r="Z52" i="66"/>
  <c r="AC12" i="12"/>
  <c r="Z32" i="14"/>
  <c r="AC22" i="16"/>
  <c r="AC32" i="1"/>
  <c r="N29" i="14"/>
  <c r="N32" i="14"/>
  <c r="N32" i="1"/>
  <c r="T34" i="79"/>
  <c r="N138" i="38"/>
  <c r="R26" i="79"/>
  <c r="AH36" i="20"/>
  <c r="AH35" i="20"/>
  <c r="R34" i="79"/>
  <c r="R35" i="79"/>
  <c r="W195" i="79"/>
  <c r="W194" i="79"/>
  <c r="W146" i="79"/>
  <c r="S35" i="79"/>
  <c r="S34" i="79"/>
  <c r="N172" i="39"/>
  <c r="N173" i="39"/>
  <c r="AM35" i="20"/>
  <c r="AM36" i="20"/>
  <c r="W159" i="79"/>
  <c r="N191" i="39"/>
  <c r="N190" i="39"/>
  <c r="AR36" i="20"/>
  <c r="AR35" i="20"/>
  <c r="Q35" i="79"/>
  <c r="Q34" i="79"/>
  <c r="P71" i="38"/>
  <c r="P86" i="38"/>
  <c r="P10" i="38"/>
  <c r="P34" i="38"/>
  <c r="P57" i="38"/>
  <c r="P69" i="38"/>
  <c r="P58" i="38"/>
  <c r="P49" i="38"/>
  <c r="P8" i="38"/>
  <c r="P31" i="38"/>
  <c r="P64" i="38"/>
  <c r="P42" i="38"/>
  <c r="P46" i="38"/>
  <c r="P29" i="38"/>
  <c r="P26" i="38"/>
  <c r="P50" i="38"/>
  <c r="P35" i="38"/>
  <c r="P32" i="38"/>
  <c r="P28" i="38"/>
  <c r="P43" i="38"/>
  <c r="P79" i="38"/>
  <c r="P47" i="38"/>
  <c r="P72" i="38"/>
  <c r="P56" i="38"/>
  <c r="P11" i="38"/>
  <c r="P9" i="38"/>
  <c r="P74" i="38"/>
  <c r="P85" i="38"/>
  <c r="P65" i="38"/>
  <c r="P27" i="38"/>
  <c r="P52" i="38"/>
  <c r="P24" i="38"/>
  <c r="P15" i="38"/>
  <c r="P75" i="38"/>
  <c r="P6" i="38"/>
  <c r="P19" i="38"/>
  <c r="P53" i="38"/>
  <c r="P36" i="38"/>
  <c r="P16" i="38"/>
  <c r="P76" i="38"/>
  <c r="P23" i="38"/>
  <c r="P67" i="38"/>
  <c r="P77" i="38"/>
  <c r="P48" i="38"/>
  <c r="P18" i="38"/>
  <c r="P44" i="38"/>
  <c r="P7" i="38"/>
  <c r="P81" i="38"/>
  <c r="P39" i="38"/>
  <c r="P73" i="38"/>
  <c r="P40" i="38"/>
  <c r="P12" i="38"/>
  <c r="P84" i="38"/>
  <c r="P20" i="38"/>
  <c r="P54" i="38"/>
  <c r="P21" i="38"/>
  <c r="P30" i="38"/>
  <c r="P78" i="38"/>
  <c r="P45" i="38"/>
  <c r="P60" i="38"/>
  <c r="P25" i="38"/>
  <c r="P37" i="38"/>
  <c r="P62" i="38"/>
  <c r="P38" i="38"/>
  <c r="P66" i="38"/>
  <c r="P82" i="38"/>
  <c r="P61" i="38"/>
  <c r="P33" i="38"/>
  <c r="P68" i="38"/>
  <c r="P59" i="38"/>
  <c r="P70" i="38"/>
  <c r="P51" i="38"/>
  <c r="P5" i="38"/>
  <c r="P55" i="38"/>
  <c r="P41" i="38"/>
  <c r="P22" i="38"/>
  <c r="P80" i="38"/>
  <c r="P17" i="38"/>
  <c r="P83" i="38"/>
  <c r="N202" i="39"/>
  <c r="T35" i="79"/>
  <c r="Z183" i="79"/>
  <c r="Z217" i="79"/>
  <c r="AW222" i="20"/>
  <c r="AW35" i="20"/>
  <c r="AW36" i="20"/>
  <c r="AW10" i="20"/>
  <c r="AW65" i="20"/>
  <c r="AW91" i="20"/>
  <c r="AW185" i="20"/>
  <c r="S153" i="79"/>
  <c r="S228" i="79"/>
  <c r="S17" i="79"/>
  <c r="S27" i="79"/>
  <c r="S182" i="79"/>
  <c r="S134" i="79"/>
  <c r="S29" i="79"/>
  <c r="S188" i="79"/>
  <c r="S124" i="79"/>
  <c r="AW54" i="20"/>
  <c r="AW23" i="20"/>
  <c r="S11" i="79"/>
  <c r="AW158" i="20"/>
  <c r="AW176" i="20"/>
  <c r="AW208" i="20"/>
  <c r="AW132" i="20"/>
  <c r="AW143" i="20"/>
  <c r="AW124" i="20"/>
  <c r="AW202" i="20"/>
  <c r="AW82" i="20"/>
  <c r="S223" i="79"/>
  <c r="S159" i="79"/>
  <c r="AW203" i="20"/>
  <c r="AW183" i="20"/>
  <c r="AW187" i="20"/>
  <c r="S222" i="79"/>
  <c r="AW114" i="20"/>
  <c r="AW200" i="20"/>
  <c r="S215" i="79"/>
  <c r="S132" i="79"/>
  <c r="S238" i="79"/>
  <c r="S226" i="79"/>
  <c r="S172" i="79"/>
  <c r="S99" i="79"/>
  <c r="S177" i="79"/>
  <c r="S49" i="79"/>
  <c r="S114" i="79"/>
  <c r="S103" i="79"/>
  <c r="S31" i="79"/>
  <c r="S237" i="79"/>
  <c r="S195" i="79"/>
  <c r="AW60" i="20"/>
  <c r="AW189" i="20"/>
  <c r="AW133" i="20"/>
  <c r="AW116" i="20"/>
  <c r="AW226" i="20"/>
  <c r="AW216" i="20"/>
  <c r="S136" i="79"/>
  <c r="AW169" i="20"/>
  <c r="AW154" i="20"/>
  <c r="AW75" i="20"/>
  <c r="AW99" i="20"/>
  <c r="AW204" i="20"/>
  <c r="AW47" i="20"/>
  <c r="S218" i="79"/>
  <c r="AW230" i="20"/>
  <c r="AW120" i="20"/>
  <c r="AW237" i="20"/>
  <c r="AW199" i="20"/>
  <c r="AW186" i="20"/>
  <c r="AW210" i="20"/>
  <c r="AW17" i="20"/>
  <c r="AW105" i="20"/>
  <c r="S76" i="79"/>
  <c r="S79" i="79"/>
  <c r="AW59" i="20"/>
  <c r="AW55" i="20"/>
  <c r="AW119" i="20"/>
  <c r="AW214" i="20"/>
  <c r="AW215" i="20"/>
  <c r="AW51" i="20"/>
  <c r="AW37" i="20"/>
  <c r="AW68" i="20"/>
  <c r="AW147" i="20"/>
  <c r="AW164" i="20"/>
  <c r="AW107" i="20"/>
  <c r="AW128" i="20"/>
  <c r="AW134" i="20"/>
  <c r="AW130" i="20"/>
  <c r="AW11" i="20"/>
  <c r="AW52" i="20"/>
  <c r="AW16" i="20"/>
  <c r="AW235" i="20"/>
  <c r="AW218" i="20"/>
  <c r="AW56" i="20"/>
  <c r="AW201" i="20"/>
  <c r="S24" i="79"/>
  <c r="AW84" i="20"/>
  <c r="AW110" i="20"/>
  <c r="AW106" i="20"/>
  <c r="AW43" i="20"/>
  <c r="AW61" i="20"/>
  <c r="AW44" i="20"/>
  <c r="S125" i="79"/>
  <c r="AW90" i="20"/>
  <c r="AW80" i="20"/>
  <c r="AW121" i="20"/>
  <c r="AW221" i="20"/>
  <c r="S142" i="79"/>
  <c r="S173" i="79"/>
  <c r="S57" i="79"/>
  <c r="S63" i="79"/>
  <c r="S84" i="79"/>
  <c r="S138" i="79"/>
  <c r="S5" i="79"/>
  <c r="S22" i="79"/>
  <c r="S189" i="79"/>
  <c r="S126" i="79"/>
  <c r="S111" i="79"/>
  <c r="S52" i="79"/>
  <c r="S120" i="79"/>
  <c r="S214" i="79"/>
  <c r="S204" i="79"/>
  <c r="S44" i="79"/>
  <c r="S211" i="79"/>
  <c r="S161" i="79"/>
  <c r="S39" i="79"/>
  <c r="S207" i="79"/>
  <c r="S64" i="79"/>
  <c r="S128" i="79"/>
  <c r="S212" i="79"/>
  <c r="AW38" i="20"/>
  <c r="AW137" i="20"/>
  <c r="AW103" i="20"/>
  <c r="AW111" i="20"/>
  <c r="AW150" i="20"/>
  <c r="AW67" i="20"/>
  <c r="S47" i="79"/>
  <c r="AW123" i="20"/>
  <c r="AW156" i="20"/>
  <c r="AW57" i="20"/>
  <c r="AW73" i="20"/>
  <c r="AW92" i="20"/>
  <c r="AW151" i="20"/>
  <c r="AW46" i="20"/>
  <c r="AW168" i="20"/>
  <c r="AW181" i="20"/>
  <c r="AW142" i="20"/>
  <c r="AW27" i="20"/>
  <c r="AW48" i="20"/>
  <c r="AW34" i="20"/>
  <c r="AW240" i="20"/>
  <c r="AW173" i="20"/>
  <c r="AW163" i="20"/>
  <c r="AW45" i="20"/>
  <c r="AW157" i="20"/>
  <c r="AW138" i="20"/>
  <c r="AW19" i="20"/>
  <c r="AW100" i="20"/>
  <c r="S96" i="79"/>
  <c r="S197" i="79"/>
  <c r="AW24" i="20"/>
  <c r="AW241" i="20"/>
  <c r="AW26" i="20"/>
  <c r="AW126" i="20"/>
  <c r="S208" i="79"/>
  <c r="S119" i="79"/>
  <c r="AW89" i="20"/>
  <c r="AW190" i="20"/>
  <c r="AW205" i="20"/>
  <c r="AW22" i="20"/>
  <c r="S183" i="79"/>
  <c r="S240" i="79"/>
  <c r="S19" i="79"/>
  <c r="S100" i="79"/>
  <c r="S174" i="79"/>
  <c r="S164" i="79"/>
  <c r="S41" i="79"/>
  <c r="S102" i="79"/>
  <c r="S209" i="79"/>
  <c r="S145" i="79"/>
  <c r="S81" i="79"/>
  <c r="S137" i="79"/>
  <c r="S74" i="79"/>
  <c r="S143" i="79"/>
  <c r="S231" i="79"/>
  <c r="AW122" i="20"/>
  <c r="AW18" i="20"/>
  <c r="AW94" i="20"/>
  <c r="AW32" i="20"/>
  <c r="AW231" i="20"/>
  <c r="AW233" i="20"/>
  <c r="AW207" i="20"/>
  <c r="S190" i="79"/>
  <c r="S75" i="79"/>
  <c r="S69" i="79"/>
  <c r="S18" i="79"/>
  <c r="S133" i="79"/>
  <c r="S53" i="79"/>
  <c r="S67" i="79"/>
  <c r="S135" i="79"/>
  <c r="AW162" i="20"/>
  <c r="AW40" i="20"/>
  <c r="AW177" i="20"/>
  <c r="AW74" i="20"/>
  <c r="AW192" i="20"/>
  <c r="AW30" i="20"/>
  <c r="AW180" i="20"/>
  <c r="AW139" i="20"/>
  <c r="AW62" i="20"/>
  <c r="S152" i="79"/>
  <c r="AW101" i="20"/>
  <c r="AW165" i="20"/>
  <c r="AW213" i="20"/>
  <c r="AW63" i="20"/>
  <c r="AW171" i="20"/>
  <c r="AW212" i="20"/>
  <c r="AW220" i="20"/>
  <c r="AW234" i="20"/>
  <c r="AW77" i="20"/>
  <c r="AW58" i="20"/>
  <c r="AW50" i="20"/>
  <c r="AW140" i="20"/>
  <c r="S217" i="79"/>
  <c r="AW195" i="20"/>
  <c r="AW49" i="20"/>
  <c r="AW76" i="20"/>
  <c r="AW193" i="20"/>
  <c r="AW239" i="20"/>
  <c r="S73" i="79"/>
  <c r="AW179" i="20"/>
  <c r="AW25" i="20"/>
  <c r="AW194" i="20"/>
  <c r="AW161" i="20"/>
  <c r="AW6" i="20"/>
  <c r="S203" i="79"/>
  <c r="S36" i="79"/>
  <c r="S176" i="79"/>
  <c r="S101" i="79"/>
  <c r="S185" i="79"/>
  <c r="S191" i="79"/>
  <c r="S48" i="79"/>
  <c r="S194" i="79"/>
  <c r="S149" i="79"/>
  <c r="S88" i="79"/>
  <c r="S150" i="79"/>
  <c r="S30" i="79"/>
  <c r="S32" i="79"/>
  <c r="S179" i="79"/>
  <c r="S115" i="79"/>
  <c r="S9" i="79"/>
  <c r="S94" i="79"/>
  <c r="S166" i="79"/>
  <c r="S156" i="79"/>
  <c r="S56" i="79"/>
  <c r="S130" i="79"/>
  <c r="AW236" i="20"/>
  <c r="AW178" i="20"/>
  <c r="AW15" i="20"/>
  <c r="AW172" i="20"/>
  <c r="AW206" i="20"/>
  <c r="AW108" i="20"/>
  <c r="S108" i="79"/>
  <c r="S110" i="79"/>
  <c r="S148" i="79"/>
  <c r="S8" i="79"/>
  <c r="S140" i="79"/>
  <c r="S55" i="79"/>
  <c r="S45" i="79"/>
  <c r="W27" i="79"/>
  <c r="W105" i="79"/>
  <c r="W217" i="79"/>
  <c r="S80" i="79"/>
  <c r="Z126" i="79"/>
  <c r="S144" i="79"/>
  <c r="S146" i="79"/>
  <c r="S199" i="79"/>
  <c r="S163" i="79"/>
  <c r="W115" i="79"/>
  <c r="S87" i="79"/>
  <c r="Z73" i="79"/>
  <c r="W106" i="79"/>
  <c r="T233" i="79"/>
  <c r="W169" i="79"/>
  <c r="W89" i="79"/>
  <c r="W32" i="79"/>
  <c r="W143" i="79"/>
  <c r="W154" i="79"/>
  <c r="W153" i="79"/>
  <c r="W84" i="79"/>
  <c r="W107" i="79"/>
  <c r="S162" i="79"/>
  <c r="S187" i="79"/>
  <c r="S66" i="79"/>
  <c r="Z31" i="79"/>
  <c r="W116" i="79"/>
  <c r="W52" i="79"/>
  <c r="W132" i="79"/>
  <c r="Z164" i="79"/>
  <c r="S77" i="79"/>
  <c r="S25" i="79"/>
  <c r="S165" i="79"/>
  <c r="S6" i="79"/>
  <c r="S178" i="79"/>
  <c r="S158" i="79"/>
  <c r="W234" i="79"/>
  <c r="W148" i="79"/>
  <c r="W122" i="79"/>
  <c r="W7" i="79"/>
  <c r="Z52" i="79"/>
  <c r="Z159" i="79"/>
  <c r="W227" i="79"/>
  <c r="W202" i="79"/>
  <c r="W138" i="79"/>
  <c r="W163" i="79"/>
  <c r="W196" i="79"/>
  <c r="W212" i="79"/>
  <c r="W42" i="79"/>
  <c r="W100" i="79"/>
  <c r="W12" i="79"/>
  <c r="W185" i="79"/>
  <c r="W121" i="79"/>
  <c r="W57" i="79"/>
  <c r="W21" i="79"/>
  <c r="W114" i="79"/>
  <c r="Z189" i="79"/>
  <c r="S60" i="79"/>
  <c r="Z211" i="79"/>
  <c r="T6" i="79"/>
  <c r="W11" i="79"/>
  <c r="W90" i="79"/>
  <c r="W79" i="79"/>
  <c r="T41" i="79"/>
  <c r="W206" i="79"/>
  <c r="W62" i="79"/>
  <c r="W237" i="79"/>
  <c r="W189" i="79"/>
  <c r="W173" i="79"/>
  <c r="W125" i="79"/>
  <c r="W109" i="79"/>
  <c r="W10" i="79"/>
  <c r="W120" i="79"/>
  <c r="S107" i="79"/>
  <c r="Z237" i="79"/>
  <c r="Z182" i="79"/>
  <c r="Z46" i="79"/>
  <c r="W142" i="79"/>
  <c r="W200" i="79"/>
  <c r="W232" i="79"/>
  <c r="W222" i="79"/>
  <c r="W199" i="79"/>
  <c r="W157" i="79"/>
  <c r="W93" i="79"/>
  <c r="W207" i="79"/>
  <c r="W28" i="79"/>
  <c r="W174" i="79"/>
  <c r="W165" i="79"/>
  <c r="S168" i="79"/>
  <c r="Z17" i="79"/>
  <c r="Z134" i="79"/>
  <c r="Z177" i="79"/>
  <c r="Z86" i="79"/>
  <c r="W123" i="79"/>
  <c r="W168" i="79"/>
  <c r="W31" i="79"/>
  <c r="W216" i="79"/>
  <c r="W190" i="79"/>
  <c r="W184" i="79"/>
  <c r="W71" i="79"/>
  <c r="W205" i="79"/>
  <c r="W141" i="79"/>
  <c r="W77" i="79"/>
  <c r="W136" i="79"/>
  <c r="T86" i="79"/>
  <c r="Z223" i="79"/>
  <c r="W9" i="79"/>
  <c r="W104" i="79"/>
  <c r="W40" i="79"/>
  <c r="W46" i="79"/>
  <c r="W44" i="79"/>
  <c r="Z102" i="79"/>
  <c r="S23" i="79"/>
  <c r="S72" i="79"/>
  <c r="Z191" i="79"/>
  <c r="Z204" i="79"/>
  <c r="Z76" i="79"/>
  <c r="S154" i="79"/>
  <c r="AM89" i="20"/>
  <c r="AM142" i="20"/>
  <c r="AM128" i="20"/>
  <c r="Z94" i="79"/>
  <c r="T113" i="79"/>
  <c r="T217" i="79"/>
  <c r="T170" i="79"/>
  <c r="T223" i="79"/>
  <c r="T222" i="79"/>
  <c r="T104" i="79"/>
  <c r="S233" i="79"/>
  <c r="T91" i="79"/>
  <c r="T107" i="79"/>
  <c r="T43" i="79"/>
  <c r="T95" i="79"/>
  <c r="T139" i="79"/>
  <c r="T183" i="79"/>
  <c r="T33" i="79"/>
  <c r="T88" i="79"/>
  <c r="T242" i="79"/>
  <c r="T87" i="79"/>
  <c r="W239" i="79"/>
  <c r="W175" i="79"/>
  <c r="W20" i="79"/>
  <c r="W37" i="79"/>
  <c r="W226" i="79"/>
  <c r="W162" i="79"/>
  <c r="W130" i="79"/>
  <c r="W66" i="79"/>
  <c r="W241" i="79"/>
  <c r="W225" i="79"/>
  <c r="W177" i="79"/>
  <c r="W161" i="79"/>
  <c r="W113" i="79"/>
  <c r="W49" i="79"/>
  <c r="W30" i="79"/>
  <c r="W220" i="79"/>
  <c r="T204" i="79"/>
  <c r="W156" i="79"/>
  <c r="T140" i="79"/>
  <c r="T124" i="79"/>
  <c r="T108" i="79"/>
  <c r="W92" i="79"/>
  <c r="W171" i="79"/>
  <c r="W22" i="79"/>
  <c r="T74" i="79"/>
  <c r="W94" i="79"/>
  <c r="S157" i="79"/>
  <c r="S46" i="79"/>
  <c r="S139" i="79"/>
  <c r="AM156" i="20"/>
  <c r="AM160" i="20"/>
  <c r="AM106" i="20"/>
  <c r="T228" i="79"/>
  <c r="T200" i="79"/>
  <c r="Z69" i="79"/>
  <c r="W4" i="79"/>
  <c r="Z166" i="79"/>
  <c r="T79" i="79"/>
  <c r="Z156" i="79"/>
  <c r="T135" i="79"/>
  <c r="T105" i="79"/>
  <c r="T155" i="79"/>
  <c r="T55" i="79"/>
  <c r="T235" i="79"/>
  <c r="S15" i="79"/>
  <c r="Z202" i="79"/>
  <c r="Z117" i="79"/>
  <c r="AM211" i="20"/>
  <c r="AM217" i="20"/>
  <c r="AM119" i="20"/>
  <c r="T153" i="79"/>
  <c r="T106" i="79"/>
  <c r="T28" i="79"/>
  <c r="S167" i="79"/>
  <c r="T125" i="79"/>
  <c r="T187" i="79"/>
  <c r="T169" i="79"/>
  <c r="W6" i="79"/>
  <c r="W67" i="79"/>
  <c r="S20" i="79"/>
  <c r="S229" i="79"/>
  <c r="S175" i="79"/>
  <c r="S141" i="79"/>
  <c r="S91" i="79"/>
  <c r="S70" i="79"/>
  <c r="Z27" i="79"/>
  <c r="Z22" i="79"/>
  <c r="Z5" i="79"/>
  <c r="W139" i="79"/>
  <c r="Z99" i="79"/>
  <c r="S227" i="79"/>
  <c r="S104" i="79"/>
  <c r="T109" i="79"/>
  <c r="T134" i="79"/>
  <c r="Z130" i="79"/>
  <c r="S113" i="79"/>
  <c r="S198" i="79"/>
  <c r="S151" i="79"/>
  <c r="S169" i="79"/>
  <c r="Z56" i="79"/>
  <c r="S78" i="79"/>
  <c r="Z84" i="79"/>
  <c r="Z49" i="79"/>
  <c r="T171" i="79"/>
  <c r="T123" i="79"/>
  <c r="Z236" i="79"/>
  <c r="Z26" i="79"/>
  <c r="W188" i="79"/>
  <c r="S235" i="79"/>
  <c r="S85" i="79"/>
  <c r="W183" i="79"/>
  <c r="Z21" i="79"/>
  <c r="W50" i="79"/>
  <c r="W14" i="79"/>
  <c r="S160" i="79"/>
  <c r="S202" i="79"/>
  <c r="S13" i="79"/>
  <c r="S109" i="79"/>
  <c r="Z214" i="79"/>
  <c r="S54" i="79"/>
  <c r="Z19" i="79"/>
  <c r="R74" i="79"/>
  <c r="T227" i="79"/>
  <c r="R140" i="79"/>
  <c r="R129" i="79"/>
  <c r="R46" i="79"/>
  <c r="S97" i="79"/>
  <c r="Z114" i="79"/>
  <c r="R33" i="79"/>
  <c r="T202" i="79"/>
  <c r="Z120" i="79"/>
  <c r="R142" i="79"/>
  <c r="R205" i="79"/>
  <c r="T175" i="79"/>
  <c r="Z110" i="79"/>
  <c r="T20" i="79"/>
  <c r="W19" i="79"/>
  <c r="W129" i="79"/>
  <c r="S42" i="79"/>
  <c r="S83" i="79"/>
  <c r="S105" i="79"/>
  <c r="S147" i="79"/>
  <c r="S171" i="79"/>
  <c r="T163" i="79"/>
  <c r="S241" i="79"/>
  <c r="Z111" i="79"/>
  <c r="R122" i="79"/>
  <c r="R52" i="79"/>
  <c r="W204" i="79"/>
  <c r="R144" i="79"/>
  <c r="R241" i="79"/>
  <c r="W140" i="79"/>
  <c r="R55" i="79"/>
  <c r="S118" i="79"/>
  <c r="T226" i="79"/>
  <c r="R162" i="79"/>
  <c r="T168" i="79"/>
  <c r="R206" i="79"/>
  <c r="T185" i="79"/>
  <c r="R175" i="79"/>
  <c r="R95" i="79"/>
  <c r="R127" i="79"/>
  <c r="R139" i="79"/>
  <c r="Z148" i="79"/>
  <c r="T29" i="79"/>
  <c r="W151" i="79"/>
  <c r="T188" i="79"/>
  <c r="S98" i="79"/>
  <c r="Z55" i="79"/>
  <c r="S225" i="79"/>
  <c r="Z161" i="79"/>
  <c r="Z29" i="79"/>
  <c r="R101" i="79"/>
  <c r="T151" i="79"/>
  <c r="R192" i="79"/>
  <c r="R200" i="79"/>
  <c r="W108" i="79"/>
  <c r="T220" i="79"/>
  <c r="R67" i="79"/>
  <c r="R59" i="79"/>
  <c r="S200" i="79"/>
  <c r="W5" i="79"/>
  <c r="R218" i="79"/>
  <c r="R223" i="79"/>
  <c r="Z100" i="79"/>
  <c r="Z174" i="79"/>
  <c r="Z9" i="79"/>
  <c r="T22" i="79"/>
  <c r="S239" i="79"/>
  <c r="S129" i="79"/>
  <c r="T138" i="79"/>
  <c r="T162" i="79"/>
  <c r="T196" i="79"/>
  <c r="Z231" i="79"/>
  <c r="T239" i="79"/>
  <c r="W87" i="79"/>
  <c r="Z137" i="79"/>
  <c r="T190" i="79"/>
  <c r="W29" i="79"/>
  <c r="Z32" i="79"/>
  <c r="Z115" i="79"/>
  <c r="S221" i="79"/>
  <c r="T71" i="79"/>
  <c r="T21" i="79"/>
  <c r="T195" i="79"/>
  <c r="W88" i="79"/>
  <c r="S59" i="79"/>
  <c r="T49" i="79"/>
  <c r="T37" i="79"/>
  <c r="S16" i="79"/>
  <c r="T50" i="79"/>
  <c r="W74" i="79"/>
  <c r="AW243" i="20"/>
  <c r="S242" i="79"/>
  <c r="AW224" i="20"/>
  <c r="AW141" i="20"/>
  <c r="AW53" i="20"/>
  <c r="AX55" i="20" s="1"/>
  <c r="AW93" i="20"/>
  <c r="AW83" i="20"/>
  <c r="AW78" i="20"/>
  <c r="AW95" i="20"/>
  <c r="AW117" i="20"/>
  <c r="AW146" i="20"/>
  <c r="AW79" i="20"/>
  <c r="AW170" i="20"/>
  <c r="AW72" i="20"/>
  <c r="AX74" i="20" s="1"/>
  <c r="AW113" i="20"/>
  <c r="AW71" i="20"/>
  <c r="AW70" i="20"/>
  <c r="AW33" i="20"/>
  <c r="AW96" i="20"/>
  <c r="AW8" i="20"/>
  <c r="AW188" i="20"/>
  <c r="AW7" i="20"/>
  <c r="AW227" i="20"/>
  <c r="AW125" i="20"/>
  <c r="AW155" i="20"/>
  <c r="AW42" i="20"/>
  <c r="AX43" i="20" s="1"/>
  <c r="AW242" i="20"/>
  <c r="AW81" i="20"/>
  <c r="AW102" i="20"/>
  <c r="AW29" i="20"/>
  <c r="AW144" i="20"/>
  <c r="AW98" i="20"/>
  <c r="AW159" i="20"/>
  <c r="AW197" i="20"/>
  <c r="AW184" i="20"/>
  <c r="AW85" i="20"/>
  <c r="AW115" i="20"/>
  <c r="AW112" i="20"/>
  <c r="AW129" i="20"/>
  <c r="AW131" i="20"/>
  <c r="AW86" i="20"/>
  <c r="AW69" i="20"/>
  <c r="AX71" i="20" s="1"/>
  <c r="AW196" i="20"/>
  <c r="AW28" i="20"/>
  <c r="AW228" i="20"/>
  <c r="AW87" i="20"/>
  <c r="AW21" i="20"/>
  <c r="AW64" i="20"/>
  <c r="AW145" i="20"/>
  <c r="AW97" i="20"/>
  <c r="AW41" i="20"/>
  <c r="AX42" i="20" s="1"/>
  <c r="AW12" i="20"/>
  <c r="AW31" i="20"/>
  <c r="AX32" i="20" s="1"/>
  <c r="AW211" i="20"/>
  <c r="AW66" i="20"/>
  <c r="AW229" i="20"/>
  <c r="AW225" i="20"/>
  <c r="AW182" i="20"/>
  <c r="AW238" i="20"/>
  <c r="AW166" i="20"/>
  <c r="AW109" i="20"/>
  <c r="AW118" i="20"/>
  <c r="AX122" i="20" s="1"/>
  <c r="AW39" i="20"/>
  <c r="AX40" i="20" s="1"/>
  <c r="AW217" i="20"/>
  <c r="AW9" i="20"/>
  <c r="AW104" i="20"/>
  <c r="AX108" i="20" s="1"/>
  <c r="AW135" i="20"/>
  <c r="AX140" i="20" s="1"/>
  <c r="AW152" i="20"/>
  <c r="AW219" i="20"/>
  <c r="AX228" i="20" s="1"/>
  <c r="AW191" i="20"/>
  <c r="AW160" i="20"/>
  <c r="AW14" i="20"/>
  <c r="AW153" i="20"/>
  <c r="AW88" i="20"/>
  <c r="AX91" i="20" s="1"/>
  <c r="AW175" i="20"/>
  <c r="AX182" i="20" s="1"/>
  <c r="AW127" i="20"/>
  <c r="AW209" i="20"/>
  <c r="AX217" i="20" s="1"/>
  <c r="AW174" i="20"/>
  <c r="AX181" i="20" s="1"/>
  <c r="AW149" i="20"/>
  <c r="AX155" i="20" s="1"/>
  <c r="AW13" i="20"/>
  <c r="AW223" i="20"/>
  <c r="AW198" i="20"/>
  <c r="AX206" i="20" s="1"/>
  <c r="AW20" i="20"/>
  <c r="AX20" i="20" s="1"/>
  <c r="AW136" i="20"/>
  <c r="AX141" i="20" s="1"/>
  <c r="AW232" i="20"/>
  <c r="AX241" i="20" s="1"/>
  <c r="AW5" i="20"/>
  <c r="AX5" i="20" s="1"/>
  <c r="AW148" i="20"/>
  <c r="AX154" i="20" s="1"/>
  <c r="AW167" i="20"/>
  <c r="S58" i="79"/>
  <c r="S51" i="79"/>
  <c r="S86" i="79"/>
  <c r="S26" i="79"/>
  <c r="S61" i="79"/>
  <c r="S92" i="79"/>
  <c r="S155" i="79"/>
  <c r="Z238" i="79"/>
  <c r="T194" i="79"/>
  <c r="T100" i="79"/>
  <c r="Z132" i="79"/>
  <c r="S14" i="79"/>
  <c r="T205" i="79"/>
  <c r="W219" i="79"/>
  <c r="W47" i="79"/>
  <c r="W209" i="79"/>
  <c r="W145" i="79"/>
  <c r="W81" i="79"/>
  <c r="W101" i="79"/>
  <c r="S52" i="66"/>
  <c r="V22" i="16"/>
  <c r="S62" i="67"/>
  <c r="S42" i="68"/>
  <c r="S32" i="14"/>
  <c r="V32" i="1"/>
  <c r="V12" i="12"/>
  <c r="Z228" i="79"/>
  <c r="Z44" i="79"/>
  <c r="Z89" i="79"/>
  <c r="S43" i="79"/>
  <c r="S112" i="79"/>
  <c r="S186" i="79"/>
  <c r="S93" i="79"/>
  <c r="S71" i="79"/>
  <c r="Z88" i="79"/>
  <c r="Z103" i="79"/>
  <c r="Z45" i="79"/>
  <c r="Z140" i="79"/>
  <c r="Z226" i="79"/>
  <c r="Z212" i="79"/>
  <c r="Z179" i="79"/>
  <c r="Z215" i="79"/>
  <c r="Z8" i="79"/>
  <c r="S37" i="79"/>
  <c r="S7" i="79"/>
  <c r="S127" i="79"/>
  <c r="S205" i="79"/>
  <c r="Z188" i="79"/>
  <c r="S65" i="79"/>
  <c r="S193" i="79"/>
  <c r="S224" i="79"/>
  <c r="S68" i="79"/>
  <c r="S90" i="79"/>
  <c r="S21" i="79"/>
  <c r="Z30" i="79"/>
  <c r="S121" i="79"/>
  <c r="Z150" i="79"/>
  <c r="S40" i="79"/>
  <c r="S181" i="79"/>
  <c r="S184" i="79"/>
  <c r="S28" i="79"/>
  <c r="S82" i="79"/>
  <c r="S4" i="79"/>
  <c r="S180" i="79"/>
  <c r="Z108" i="79"/>
  <c r="R41" i="79"/>
  <c r="T51" i="79"/>
  <c r="T115" i="79"/>
  <c r="T9" i="79"/>
  <c r="T111" i="79"/>
  <c r="X109" i="38"/>
  <c r="X110" i="38" s="1"/>
  <c r="W75" i="79"/>
  <c r="R99" i="79"/>
  <c r="R154" i="79"/>
  <c r="T10" i="79"/>
  <c r="Z63" i="79"/>
  <c r="T13" i="79"/>
  <c r="T131" i="79"/>
  <c r="T238" i="79"/>
  <c r="T218" i="79"/>
  <c r="T210" i="79"/>
  <c r="W59" i="79"/>
  <c r="T201" i="79"/>
  <c r="T73" i="79"/>
  <c r="T126" i="79"/>
  <c r="T72" i="79"/>
  <c r="T25" i="79"/>
  <c r="T60" i="79"/>
  <c r="W231" i="79"/>
  <c r="W39" i="79"/>
  <c r="T211" i="79"/>
  <c r="T147" i="79"/>
  <c r="W127" i="79"/>
  <c r="W24" i="79"/>
  <c r="T8" i="79"/>
  <c r="T214" i="79"/>
  <c r="W198" i="79"/>
  <c r="W166" i="79"/>
  <c r="W150" i="79"/>
  <c r="W134" i="79"/>
  <c r="W118" i="79"/>
  <c r="W86" i="79"/>
  <c r="W70" i="79"/>
  <c r="W38" i="79"/>
  <c r="T23" i="79"/>
  <c r="W213" i="79"/>
  <c r="W181" i="79"/>
  <c r="W149" i="79"/>
  <c r="W133" i="79"/>
  <c r="W85" i="79"/>
  <c r="W69" i="79"/>
  <c r="T36" i="79"/>
  <c r="T18" i="79"/>
  <c r="W240" i="79"/>
  <c r="W224" i="79"/>
  <c r="T176" i="79"/>
  <c r="W128" i="79"/>
  <c r="W96" i="79"/>
  <c r="W80" i="79"/>
  <c r="Z124" i="79"/>
  <c r="T192" i="79"/>
  <c r="W64" i="79"/>
  <c r="W25" i="79"/>
  <c r="S213" i="79"/>
  <c r="S122" i="79"/>
  <c r="S216" i="79"/>
  <c r="S33" i="79"/>
  <c r="S89" i="79"/>
  <c r="T240" i="79"/>
  <c r="Z185" i="79"/>
  <c r="Z75" i="79"/>
  <c r="Z64" i="79"/>
  <c r="Z41" i="79"/>
  <c r="Z39" i="79"/>
  <c r="Z207" i="79"/>
  <c r="S196" i="79"/>
  <c r="Z190" i="79"/>
  <c r="T231" i="79"/>
  <c r="R29" i="68"/>
  <c r="W73" i="79"/>
  <c r="W211" i="79"/>
  <c r="Z194" i="79"/>
  <c r="S117" i="79"/>
  <c r="S232" i="79"/>
  <c r="S220" i="79"/>
  <c r="S62" i="79"/>
  <c r="S210" i="79"/>
  <c r="S201" i="79"/>
  <c r="T24" i="79"/>
  <c r="T157" i="79"/>
  <c r="T81" i="79"/>
  <c r="S38" i="79"/>
  <c r="S95" i="79"/>
  <c r="T120" i="79"/>
  <c r="Z18" i="79"/>
  <c r="S206" i="79"/>
  <c r="S10" i="79"/>
  <c r="S116" i="79"/>
  <c r="S236" i="79"/>
  <c r="S219" i="79"/>
  <c r="S50" i="79"/>
  <c r="S123" i="79"/>
  <c r="Z128" i="79"/>
  <c r="Z48" i="79"/>
  <c r="S131" i="79"/>
  <c r="Z133" i="79"/>
  <c r="Z138" i="79"/>
  <c r="T180" i="79"/>
  <c r="W180" i="79"/>
  <c r="W203" i="79"/>
  <c r="T203" i="79"/>
  <c r="W119" i="79"/>
  <c r="T119" i="79"/>
  <c r="W99" i="79"/>
  <c r="T99" i="79"/>
  <c r="W15" i="79"/>
  <c r="T15" i="79"/>
  <c r="T215" i="79"/>
  <c r="W215" i="79"/>
  <c r="T167" i="79"/>
  <c r="W83" i="79"/>
  <c r="T83" i="79"/>
  <c r="W54" i="79"/>
  <c r="T54" i="79"/>
  <c r="T197" i="79"/>
  <c r="W197" i="79"/>
  <c r="W117" i="79"/>
  <c r="W53" i="79"/>
  <c r="T53" i="79"/>
  <c r="W144" i="79"/>
  <c r="W112" i="79"/>
  <c r="W48" i="79"/>
  <c r="W192" i="79"/>
  <c r="W131" i="79"/>
  <c r="T207" i="79"/>
  <c r="T80" i="79"/>
  <c r="T39" i="79"/>
  <c r="T122" i="79"/>
  <c r="T182" i="79"/>
  <c r="W214" i="79"/>
  <c r="W147" i="79"/>
  <c r="W201" i="79"/>
  <c r="T179" i="79"/>
  <c r="W179" i="79"/>
  <c r="T103" i="79"/>
  <c r="W103" i="79"/>
  <c r="W17" i="79"/>
  <c r="T17" i="79"/>
  <c r="W191" i="79"/>
  <c r="T191" i="79"/>
  <c r="W102" i="79"/>
  <c r="T102" i="79"/>
  <c r="W60" i="79"/>
  <c r="T7" i="79"/>
  <c r="W8" i="79"/>
  <c r="T150" i="79"/>
  <c r="W126" i="79"/>
  <c r="T47" i="79"/>
  <c r="W238" i="79"/>
  <c r="W76" i="79"/>
  <c r="T76" i="79"/>
  <c r="W137" i="79"/>
  <c r="T137" i="79"/>
  <c r="T63" i="79"/>
  <c r="W63" i="79"/>
  <c r="W230" i="79"/>
  <c r="W160" i="79"/>
  <c r="W167" i="79"/>
  <c r="T199" i="79"/>
  <c r="T166" i="79"/>
  <c r="T144" i="79"/>
  <c r="T132" i="79"/>
  <c r="W18" i="79"/>
  <c r="W176" i="79"/>
  <c r="T93" i="79"/>
  <c r="T70" i="79"/>
  <c r="Z192" i="79"/>
  <c r="S192" i="79"/>
  <c r="Q120" i="79"/>
  <c r="Q47" i="79"/>
  <c r="Q156" i="79"/>
  <c r="Q4" i="79"/>
  <c r="Q216" i="79"/>
  <c r="Q38" i="79"/>
  <c r="Q240" i="79"/>
  <c r="Q104" i="79"/>
  <c r="Q181" i="79"/>
  <c r="Q193" i="79"/>
  <c r="Q207" i="79"/>
  <c r="Q172" i="79"/>
  <c r="Q99" i="79"/>
  <c r="Q166" i="79"/>
  <c r="Q139" i="79"/>
  <c r="Q9" i="79"/>
  <c r="Q17" i="79"/>
  <c r="Q205" i="79"/>
  <c r="Q129" i="79"/>
  <c r="Q226" i="79"/>
  <c r="Q218" i="79"/>
  <c r="Q153" i="79"/>
  <c r="Q134" i="79"/>
  <c r="Q56" i="79"/>
  <c r="Q213" i="79"/>
  <c r="Q81" i="79"/>
  <c r="Q36" i="79"/>
  <c r="Q159" i="79"/>
  <c r="Q117" i="79"/>
  <c r="Q116" i="79"/>
  <c r="Q150" i="79"/>
  <c r="Q178" i="79"/>
  <c r="Q212" i="79"/>
  <c r="Q100" i="79"/>
  <c r="Q25" i="79"/>
  <c r="Q68" i="79"/>
  <c r="Q28" i="79"/>
  <c r="Q90" i="79"/>
  <c r="Q58" i="79"/>
  <c r="Q146" i="79"/>
  <c r="Q170" i="79"/>
  <c r="Q111" i="79"/>
  <c r="Q37" i="79"/>
  <c r="Q228" i="79"/>
  <c r="Q107" i="79"/>
  <c r="Q192" i="79"/>
  <c r="Q95" i="79"/>
  <c r="Q74" i="79"/>
  <c r="Q40" i="79"/>
  <c r="Q155" i="79"/>
  <c r="Q182" i="79"/>
  <c r="Q220" i="79"/>
  <c r="Q158" i="79"/>
  <c r="Q133" i="79"/>
  <c r="Q6" i="79"/>
  <c r="Q149" i="79"/>
  <c r="Q84" i="79"/>
  <c r="Q21" i="79"/>
  <c r="Q183" i="79"/>
  <c r="Q197" i="79"/>
  <c r="Q128" i="79"/>
  <c r="Q109" i="79"/>
  <c r="Q106" i="79"/>
  <c r="Q41" i="79"/>
  <c r="Q103" i="79"/>
  <c r="Q238" i="79"/>
  <c r="Q157" i="79"/>
  <c r="Q15" i="79"/>
  <c r="Q176" i="79"/>
  <c r="Q76" i="79"/>
  <c r="Q51" i="79"/>
  <c r="Q18" i="79"/>
  <c r="Q44" i="79"/>
  <c r="Q200" i="79"/>
  <c r="Q79" i="79"/>
  <c r="Q22" i="79"/>
  <c r="Q59" i="79"/>
  <c r="Q113" i="79"/>
  <c r="Q43" i="79"/>
  <c r="Q141" i="79"/>
  <c r="Q188" i="79"/>
  <c r="Q115" i="79"/>
  <c r="Q27" i="79"/>
  <c r="Q122" i="79"/>
  <c r="Q225" i="79"/>
  <c r="Q57" i="79"/>
  <c r="Q177" i="79"/>
  <c r="Q53" i="79"/>
  <c r="Q190" i="79"/>
  <c r="Q140" i="79"/>
  <c r="Q174" i="79"/>
  <c r="Q66" i="79"/>
  <c r="Q77" i="79"/>
  <c r="Q169" i="79"/>
  <c r="Q69" i="79"/>
  <c r="Q135" i="79"/>
  <c r="Q80" i="79"/>
  <c r="Q237" i="79"/>
  <c r="Q78" i="79"/>
  <c r="S230" i="79"/>
  <c r="Z230" i="79"/>
  <c r="T69" i="79"/>
  <c r="Z149" i="79"/>
  <c r="W111" i="79"/>
  <c r="W210" i="79"/>
  <c r="W178" i="79"/>
  <c r="W98" i="79"/>
  <c r="W82" i="79"/>
  <c r="W193" i="79"/>
  <c r="W97" i="79"/>
  <c r="W65" i="79"/>
  <c r="W236" i="79"/>
  <c r="W172" i="79"/>
  <c r="W124" i="79"/>
  <c r="Z172" i="79"/>
  <c r="T142" i="79"/>
  <c r="W36" i="79"/>
  <c r="W23" i="79"/>
  <c r="W33" i="79"/>
  <c r="W110" i="79"/>
  <c r="W78" i="79"/>
  <c r="W45" i="79"/>
  <c r="W26" i="79"/>
  <c r="W152" i="79"/>
  <c r="W72" i="79"/>
  <c r="Z11" i="79"/>
  <c r="W218" i="79"/>
  <c r="W186" i="79"/>
  <c r="W58" i="79"/>
  <c r="W233" i="79"/>
  <c r="W41" i="79"/>
  <c r="W228" i="79"/>
  <c r="W164" i="79"/>
  <c r="W68" i="79"/>
  <c r="W242" i="79"/>
  <c r="T148" i="79"/>
  <c r="W185" i="39"/>
  <c r="W184" i="39"/>
  <c r="W190" i="39"/>
  <c r="W191" i="39"/>
  <c r="W172" i="39"/>
  <c r="W173" i="39"/>
  <c r="U185" i="39"/>
  <c r="U184" i="39"/>
  <c r="X114" i="38"/>
  <c r="X115" i="38"/>
  <c r="S12" i="79"/>
  <c r="T229" i="79"/>
  <c r="T186" i="79"/>
  <c r="T189" i="79"/>
  <c r="T67" i="79"/>
  <c r="R108" i="38"/>
  <c r="R109" i="38"/>
  <c r="S166" i="39"/>
  <c r="S167" i="39"/>
  <c r="U191" i="39"/>
  <c r="U190" i="39"/>
  <c r="S106" i="79"/>
  <c r="R121" i="38"/>
  <c r="R120" i="38"/>
  <c r="W167" i="39"/>
  <c r="W166" i="39"/>
  <c r="G18" i="80"/>
  <c r="W12" i="66"/>
  <c r="W24" i="67"/>
  <c r="K31" i="12"/>
  <c r="R119" i="79"/>
  <c r="R70" i="79"/>
  <c r="R47" i="79"/>
  <c r="R88" i="79"/>
  <c r="R21" i="79"/>
  <c r="R173" i="79"/>
  <c r="R98" i="79"/>
  <c r="R8" i="79"/>
  <c r="R202" i="79"/>
  <c r="R44" i="79"/>
  <c r="R169" i="79"/>
  <c r="R73" i="79"/>
  <c r="R36" i="79"/>
  <c r="R209" i="79"/>
  <c r="R97" i="79"/>
  <c r="R94" i="79"/>
  <c r="R19" i="79"/>
  <c r="R14" i="79"/>
  <c r="R138" i="79"/>
  <c r="R221" i="79"/>
  <c r="R203" i="79"/>
  <c r="R93" i="79"/>
  <c r="R224" i="79"/>
  <c r="R167" i="79"/>
  <c r="Q143" i="79"/>
  <c r="Q202" i="79"/>
  <c r="Q230" i="79"/>
  <c r="Q187" i="79"/>
  <c r="T66" i="79"/>
  <c r="T68" i="79"/>
  <c r="Q217" i="79"/>
  <c r="Q164" i="79"/>
  <c r="R51" i="79"/>
  <c r="R5" i="79"/>
  <c r="R216" i="79"/>
  <c r="R197" i="79"/>
  <c r="R226" i="79"/>
  <c r="R230" i="79"/>
  <c r="R156" i="79"/>
  <c r="R157" i="79"/>
  <c r="R102" i="79"/>
  <c r="R149" i="79"/>
  <c r="R18" i="79"/>
  <c r="R4" i="79"/>
  <c r="R174" i="79"/>
  <c r="R126" i="79"/>
  <c r="R132" i="79"/>
  <c r="R91" i="79"/>
  <c r="R96" i="79"/>
  <c r="R212" i="79"/>
  <c r="R178" i="79"/>
  <c r="R180" i="79"/>
  <c r="R148" i="79"/>
  <c r="R92" i="79"/>
  <c r="U166" i="39"/>
  <c r="U167" i="39"/>
  <c r="S170" i="79"/>
  <c r="S234" i="79"/>
  <c r="AM243" i="20"/>
  <c r="T143" i="79"/>
  <c r="T213" i="79"/>
  <c r="T19" i="79"/>
  <c r="T27" i="79"/>
  <c r="T98" i="79"/>
  <c r="AM202" i="20"/>
  <c r="AM41" i="20"/>
  <c r="AM32" i="20"/>
  <c r="AM238" i="20"/>
  <c r="AM50" i="20"/>
  <c r="AM112" i="20"/>
  <c r="AM158" i="20"/>
  <c r="AM46" i="20"/>
  <c r="AM138" i="20"/>
  <c r="AM147" i="20"/>
  <c r="AM70" i="20"/>
  <c r="AM133" i="20"/>
  <c r="AM39" i="20"/>
  <c r="AM13" i="20"/>
  <c r="AM213" i="20"/>
  <c r="AM90" i="20"/>
  <c r="AM5" i="20"/>
  <c r="AM7" i="20"/>
  <c r="AM86" i="20"/>
  <c r="AM99" i="20"/>
  <c r="AM187" i="20"/>
  <c r="AM116" i="20"/>
  <c r="AM210" i="20"/>
  <c r="AM204" i="20"/>
  <c r="AM19" i="20"/>
  <c r="AM51" i="20"/>
  <c r="AM122" i="20"/>
  <c r="AM15" i="20"/>
  <c r="AM27" i="20"/>
  <c r="AM118" i="20"/>
  <c r="AM117" i="20"/>
  <c r="AM207" i="20"/>
  <c r="AM55" i="20"/>
  <c r="AM64" i="20"/>
  <c r="AM162" i="20"/>
  <c r="AM30" i="20"/>
  <c r="AM105" i="20"/>
  <c r="AM177" i="20"/>
  <c r="AM200" i="20"/>
  <c r="AM103" i="20"/>
  <c r="AM171" i="20"/>
  <c r="AM196" i="20"/>
  <c r="AM233" i="20"/>
  <c r="AM226" i="20"/>
  <c r="AM124" i="20"/>
  <c r="AM14" i="20"/>
  <c r="AM58" i="20"/>
  <c r="AM168" i="20"/>
  <c r="AM11" i="20"/>
  <c r="AM80" i="20"/>
  <c r="AM141" i="20"/>
  <c r="AM111" i="20"/>
  <c r="AM150" i="20"/>
  <c r="AM236" i="20"/>
  <c r="AM191" i="20"/>
  <c r="T146" i="79"/>
  <c r="T154" i="79"/>
  <c r="T241" i="79"/>
  <c r="T177" i="79"/>
  <c r="T97" i="79"/>
  <c r="T198" i="79"/>
  <c r="T26" i="79"/>
  <c r="T114" i="79"/>
  <c r="T117" i="79"/>
  <c r="AM242" i="20"/>
  <c r="AM176" i="20"/>
  <c r="AM216" i="20"/>
  <c r="AM37" i="20"/>
  <c r="AM71" i="20"/>
  <c r="AM96" i="20"/>
  <c r="AM45" i="20"/>
  <c r="AM47" i="20"/>
  <c r="AM114" i="20"/>
  <c r="AM175" i="20"/>
  <c r="AM227" i="20"/>
  <c r="AM181" i="20"/>
  <c r="AM221" i="20"/>
  <c r="AM109" i="20"/>
  <c r="AM9" i="20"/>
  <c r="AM31" i="20"/>
  <c r="AM166" i="20"/>
  <c r="AM65" i="20"/>
  <c r="AM107" i="20"/>
  <c r="AM184" i="20"/>
  <c r="AM195" i="20"/>
  <c r="AM146" i="20"/>
  <c r="AM110" i="20"/>
  <c r="AM24" i="20"/>
  <c r="AM60" i="20"/>
  <c r="AM83" i="20"/>
  <c r="AM157" i="20"/>
  <c r="AM194" i="20"/>
  <c r="AM79" i="20"/>
  <c r="AM151" i="20"/>
  <c r="AM190" i="20"/>
  <c r="AM205" i="20"/>
  <c r="AM82" i="20"/>
  <c r="AM34" i="20"/>
  <c r="AM186" i="20"/>
  <c r="AM183" i="20"/>
  <c r="AM149" i="20"/>
  <c r="AM165" i="20"/>
  <c r="AM198" i="20"/>
  <c r="AM48" i="20"/>
  <c r="AM155" i="20"/>
  <c r="AM172" i="20"/>
  <c r="AM120" i="20"/>
  <c r="AM43" i="20"/>
  <c r="AM104" i="20"/>
  <c r="AM125" i="20"/>
  <c r="AM72" i="20"/>
  <c r="AM61" i="20"/>
  <c r="AM239" i="20"/>
  <c r="AM84" i="20"/>
  <c r="AM75" i="20"/>
  <c r="AM100" i="20"/>
  <c r="AM154" i="20"/>
  <c r="AM185" i="20"/>
  <c r="AM139" i="20"/>
  <c r="AM230" i="20"/>
  <c r="T230" i="79"/>
  <c r="T225" i="79"/>
  <c r="T161" i="79"/>
  <c r="T224" i="79"/>
  <c r="T89" i="79"/>
  <c r="AM143" i="20"/>
  <c r="AM159" i="20"/>
  <c r="AM28" i="20"/>
  <c r="AM188" i="20"/>
  <c r="AM228" i="20"/>
  <c r="AM220" i="20"/>
  <c r="AM161" i="20"/>
  <c r="AM20" i="20"/>
  <c r="AM199" i="20"/>
  <c r="AM108" i="20"/>
  <c r="AM135" i="20"/>
  <c r="AM85" i="20"/>
  <c r="AM225" i="20"/>
  <c r="AM132" i="20"/>
  <c r="AM42" i="20"/>
  <c r="AM123" i="20"/>
  <c r="AM23" i="20"/>
  <c r="AM170" i="20"/>
  <c r="AM91" i="20"/>
  <c r="AM29" i="20"/>
  <c r="AM144" i="20"/>
  <c r="AM208" i="20"/>
  <c r="AM193" i="20"/>
  <c r="AM234" i="20"/>
  <c r="AM218" i="20"/>
  <c r="AM63" i="20"/>
  <c r="AM201" i="20"/>
  <c r="T52" i="79"/>
  <c r="T149" i="79"/>
  <c r="AM54" i="20"/>
  <c r="AM95" i="20"/>
  <c r="AM206" i="20"/>
  <c r="AM131" i="20"/>
  <c r="AM223" i="20"/>
  <c r="AM73" i="20"/>
  <c r="AM94" i="20"/>
  <c r="AM115" i="20"/>
  <c r="AM121" i="20"/>
  <c r="AM22" i="20"/>
  <c r="AM6" i="20"/>
  <c r="AM219" i="20"/>
  <c r="AM173" i="20"/>
  <c r="AM8" i="20"/>
  <c r="AM148" i="20"/>
  <c r="AM21" i="20"/>
  <c r="AM140" i="20"/>
  <c r="AM12" i="20"/>
  <c r="AM192" i="20"/>
  <c r="AM78" i="20"/>
  <c r="AM74" i="20"/>
  <c r="AM127" i="20"/>
  <c r="AM49" i="20"/>
  <c r="AM38" i="20"/>
  <c r="AM98" i="20"/>
  <c r="AM136" i="20"/>
  <c r="AM18" i="20"/>
  <c r="AM214" i="20"/>
  <c r="T40" i="79"/>
  <c r="T11" i="79"/>
  <c r="T209" i="79"/>
  <c r="T14" i="79"/>
  <c r="T172" i="79"/>
  <c r="T236" i="79"/>
  <c r="T208" i="79"/>
  <c r="T212" i="79"/>
  <c r="T221" i="79"/>
  <c r="AM241" i="20"/>
  <c r="AM163" i="20"/>
  <c r="AM237" i="20"/>
  <c r="AM62" i="20"/>
  <c r="AM66" i="20"/>
  <c r="AM92" i="20"/>
  <c r="AM101" i="20"/>
  <c r="AM52" i="20"/>
  <c r="AM209" i="20"/>
  <c r="AM232" i="20"/>
  <c r="AM33" i="20"/>
  <c r="AM67" i="20"/>
  <c r="AM102" i="20"/>
  <c r="AM88" i="20"/>
  <c r="AM87" i="20"/>
  <c r="T145" i="79"/>
  <c r="T96" i="79"/>
  <c r="T64" i="79"/>
  <c r="T156" i="79"/>
  <c r="T42" i="79"/>
  <c r="T45" i="79"/>
  <c r="T160" i="79"/>
  <c r="T38" i="79"/>
  <c r="AM222" i="20"/>
  <c r="AM93" i="20"/>
  <c r="AM164" i="20"/>
  <c r="AM69" i="20"/>
  <c r="AM231" i="20"/>
  <c r="AM174" i="20"/>
  <c r="AM182" i="20"/>
  <c r="AM44" i="20"/>
  <c r="AM152" i="20"/>
  <c r="AM56" i="20"/>
  <c r="AM53" i="20"/>
  <c r="AM179" i="20"/>
  <c r="AM167" i="20"/>
  <c r="AM197" i="20"/>
  <c r="T44" i="79"/>
  <c r="T90" i="79"/>
  <c r="T62" i="79"/>
  <c r="T75" i="79"/>
  <c r="T59" i="79"/>
  <c r="T232" i="79"/>
  <c r="T128" i="79"/>
  <c r="T237" i="79"/>
  <c r="T174" i="79"/>
  <c r="T101" i="79"/>
  <c r="AM229" i="20"/>
  <c r="AM129" i="20"/>
  <c r="AM180" i="20"/>
  <c r="AM145" i="20"/>
  <c r="AM16" i="20"/>
  <c r="AM212" i="20"/>
  <c r="AM26" i="20"/>
  <c r="AM25" i="20"/>
  <c r="AM130" i="20"/>
  <c r="AM126" i="20"/>
  <c r="AM169" i="20"/>
  <c r="AM10" i="20"/>
  <c r="AM17" i="20"/>
  <c r="AM113" i="20"/>
  <c r="T94" i="79"/>
  <c r="AM137" i="20"/>
  <c r="AM178" i="20"/>
  <c r="AM68" i="20"/>
  <c r="AM59" i="20"/>
  <c r="T141" i="79"/>
  <c r="T110" i="79"/>
  <c r="AM224" i="20"/>
  <c r="AM77" i="20"/>
  <c r="AM215" i="20"/>
  <c r="T158" i="79"/>
  <c r="T61" i="79"/>
  <c r="T46" i="79"/>
  <c r="AM240" i="20"/>
  <c r="AM153" i="20"/>
  <c r="AM97" i="20"/>
  <c r="T121" i="79"/>
  <c r="T234" i="79"/>
  <c r="T92" i="79"/>
  <c r="T127" i="79"/>
  <c r="AM57" i="20"/>
  <c r="AM235" i="20"/>
  <c r="AM134" i="20"/>
  <c r="AM40" i="20"/>
  <c r="T112" i="79"/>
  <c r="T85" i="79"/>
  <c r="T116" i="79"/>
  <c r="T48" i="79"/>
  <c r="Q50" i="79"/>
  <c r="T130" i="79"/>
  <c r="T12" i="79"/>
  <c r="T178" i="79"/>
  <c r="Q10" i="79"/>
  <c r="Q239" i="79"/>
  <c r="T82" i="79"/>
  <c r="T65" i="79"/>
  <c r="T78" i="79"/>
  <c r="R152" i="79"/>
  <c r="R236" i="79"/>
  <c r="R66" i="79"/>
  <c r="Q166" i="39"/>
  <c r="Q167" i="39"/>
  <c r="U179" i="39"/>
  <c r="U178" i="39"/>
  <c r="AR243" i="20"/>
  <c r="Q242" i="79"/>
  <c r="Q195" i="79"/>
  <c r="AR242" i="20"/>
  <c r="Q130" i="79"/>
  <c r="Q154" i="79"/>
  <c r="Q70" i="79"/>
  <c r="Q20" i="79"/>
  <c r="Q173" i="79"/>
  <c r="Q102" i="79"/>
  <c r="Q219" i="79"/>
  <c r="AR141" i="20"/>
  <c r="AR235" i="20"/>
  <c r="AR68" i="20"/>
  <c r="AR20" i="20"/>
  <c r="AR34" i="20"/>
  <c r="AR224" i="20"/>
  <c r="AR186" i="20"/>
  <c r="AR138" i="20"/>
  <c r="AR219" i="20"/>
  <c r="AR206" i="20"/>
  <c r="AR171" i="20"/>
  <c r="AR58" i="20"/>
  <c r="AR155" i="20"/>
  <c r="AR121" i="20"/>
  <c r="AR16" i="20"/>
  <c r="AR135" i="20"/>
  <c r="AR228" i="20"/>
  <c r="AR210" i="20"/>
  <c r="AR21" i="20"/>
  <c r="AR48" i="20"/>
  <c r="AR83" i="20"/>
  <c r="AR86" i="20"/>
  <c r="AR96" i="20"/>
  <c r="AR237" i="20"/>
  <c r="AR195" i="20"/>
  <c r="AR80" i="20"/>
  <c r="AR67" i="20"/>
  <c r="AR191" i="20"/>
  <c r="AR89" i="20"/>
  <c r="AR128" i="20"/>
  <c r="AR93" i="20"/>
  <c r="AR97" i="20"/>
  <c r="AR88" i="20"/>
  <c r="AR200" i="20"/>
  <c r="AR225" i="20"/>
  <c r="AR14" i="20"/>
  <c r="AR98" i="20"/>
  <c r="AR116" i="20"/>
  <c r="AR151" i="20"/>
  <c r="AR203" i="20"/>
  <c r="AR208" i="20"/>
  <c r="AR19" i="20"/>
  <c r="AR82" i="20"/>
  <c r="AR233" i="20"/>
  <c r="AR91" i="20"/>
  <c r="AR174" i="20"/>
  <c r="AR236" i="20"/>
  <c r="AR213" i="20"/>
  <c r="AR240" i="20"/>
  <c r="AR78" i="20"/>
  <c r="AR85" i="20"/>
  <c r="AR122" i="20"/>
  <c r="AR50" i="20"/>
  <c r="AR212" i="20"/>
  <c r="AR106" i="20"/>
  <c r="AR9" i="20"/>
  <c r="AR229" i="20"/>
  <c r="AR162" i="20"/>
  <c r="AR38" i="20"/>
  <c r="Q204" i="79"/>
  <c r="Q39" i="79"/>
  <c r="AR226" i="20"/>
  <c r="AR29" i="20"/>
  <c r="AR144" i="20"/>
  <c r="AR23" i="20"/>
  <c r="AR101" i="20"/>
  <c r="AR218" i="20"/>
  <c r="AR173" i="20"/>
  <c r="AR177" i="20"/>
  <c r="AR142" i="20"/>
  <c r="AR113" i="20"/>
  <c r="AR181" i="20"/>
  <c r="AR188" i="20"/>
  <c r="AR95" i="20"/>
  <c r="AR134" i="20"/>
  <c r="AR76" i="20"/>
  <c r="AR178" i="20"/>
  <c r="AR103" i="20"/>
  <c r="AR51" i="20"/>
  <c r="AR143" i="20"/>
  <c r="AR11" i="20"/>
  <c r="AR13" i="20"/>
  <c r="AR55" i="20"/>
  <c r="AR168" i="20"/>
  <c r="AR31" i="20"/>
  <c r="AR201" i="20"/>
  <c r="AR52" i="20"/>
  <c r="AR5" i="20"/>
  <c r="AR220" i="20"/>
  <c r="AR176" i="20"/>
  <c r="AR192" i="20"/>
  <c r="AR167" i="20"/>
  <c r="AR199" i="20"/>
  <c r="AR123" i="20"/>
  <c r="AR157" i="20"/>
  <c r="AR27" i="20"/>
  <c r="AR164" i="20"/>
  <c r="AR87" i="20"/>
  <c r="AR70" i="20"/>
  <c r="AR24" i="20"/>
  <c r="AR22" i="20"/>
  <c r="AR198" i="20"/>
  <c r="AR146" i="20"/>
  <c r="AR104" i="20"/>
  <c r="AR231" i="20"/>
  <c r="Q124" i="79"/>
  <c r="Q49" i="79"/>
  <c r="AR217" i="20"/>
  <c r="AR6" i="20"/>
  <c r="AR137" i="20"/>
  <c r="AR129" i="20"/>
  <c r="AR148" i="20"/>
  <c r="AR72" i="20"/>
  <c r="AR109" i="20"/>
  <c r="AR47" i="20"/>
  <c r="AR204" i="20"/>
  <c r="AR45" i="20"/>
  <c r="AR37" i="20"/>
  <c r="AR152" i="20"/>
  <c r="AR241" i="20"/>
  <c r="AR71" i="20"/>
  <c r="AR61" i="20"/>
  <c r="AR92" i="20"/>
  <c r="AR33" i="20"/>
  <c r="AR119" i="20"/>
  <c r="AR73" i="20"/>
  <c r="AR147" i="20"/>
  <c r="AR8" i="20"/>
  <c r="AR42" i="20"/>
  <c r="AR154" i="20"/>
  <c r="AR230" i="20"/>
  <c r="AR62" i="20"/>
  <c r="AR180" i="20"/>
  <c r="AR127" i="20"/>
  <c r="AR94" i="20"/>
  <c r="AR60" i="20"/>
  <c r="AR64" i="20"/>
  <c r="AR112" i="20"/>
  <c r="AR156" i="20"/>
  <c r="AR49" i="20"/>
  <c r="AR53" i="20"/>
  <c r="AR153" i="20"/>
  <c r="AR139" i="20"/>
  <c r="AR118" i="20"/>
  <c r="AR183" i="20"/>
  <c r="AR54" i="20"/>
  <c r="AR90" i="20"/>
  <c r="AR12" i="20"/>
  <c r="AR221" i="20"/>
  <c r="AR79" i="20"/>
  <c r="AR207" i="20"/>
  <c r="Q236" i="79"/>
  <c r="AR205" i="20"/>
  <c r="AR120" i="20"/>
  <c r="AR132" i="20"/>
  <c r="AR140" i="20"/>
  <c r="AR222" i="20"/>
  <c r="AR30" i="20"/>
  <c r="AR74" i="20"/>
  <c r="AR99" i="20"/>
  <c r="AR179" i="20"/>
  <c r="AR126" i="20"/>
  <c r="AR130" i="20"/>
  <c r="AR216" i="20"/>
  <c r="AR117" i="20"/>
  <c r="AR75" i="20"/>
  <c r="AR43" i="20"/>
  <c r="AR107" i="20"/>
  <c r="AR66" i="20"/>
  <c r="AR172" i="20"/>
  <c r="AR190" i="20"/>
  <c r="AR150" i="20"/>
  <c r="AR136" i="20"/>
  <c r="AR77" i="20"/>
  <c r="Q163" i="79"/>
  <c r="AR110" i="20"/>
  <c r="AR197" i="20"/>
  <c r="AR193" i="20"/>
  <c r="AR63" i="20"/>
  <c r="AR114" i="20"/>
  <c r="AR41" i="20"/>
  <c r="AR232" i="20"/>
  <c r="AR108" i="20"/>
  <c r="AR161" i="20"/>
  <c r="AR214" i="20"/>
  <c r="AR105" i="20"/>
  <c r="AR187" i="20"/>
  <c r="AR215" i="20"/>
  <c r="AR227" i="20"/>
  <c r="AR56" i="20"/>
  <c r="AR185" i="20"/>
  <c r="AR57" i="20"/>
  <c r="AR115" i="20"/>
  <c r="AR182" i="20"/>
  <c r="AR124" i="20"/>
  <c r="AR133" i="20"/>
  <c r="AR160" i="20"/>
  <c r="AR28" i="20"/>
  <c r="AR40" i="20"/>
  <c r="AR25" i="20"/>
  <c r="AR44" i="20"/>
  <c r="AR223" i="20"/>
  <c r="AR131" i="20"/>
  <c r="AR159" i="20"/>
  <c r="AR84" i="20"/>
  <c r="AR26" i="20"/>
  <c r="AR211" i="20"/>
  <c r="AR39" i="20"/>
  <c r="AR7" i="20"/>
  <c r="AR158" i="20"/>
  <c r="AR202" i="20"/>
  <c r="AR111" i="20"/>
  <c r="AR170" i="20"/>
  <c r="AR10" i="20"/>
  <c r="AR32" i="20"/>
  <c r="AR166" i="20"/>
  <c r="AR165" i="20"/>
  <c r="AR46" i="20"/>
  <c r="AR149" i="20"/>
  <c r="AR169" i="20"/>
  <c r="AR100" i="20"/>
  <c r="AR238" i="20"/>
  <c r="AS247" i="20" s="1"/>
  <c r="AR234" i="20"/>
  <c r="AR17" i="20"/>
  <c r="AR239" i="20"/>
  <c r="AR59" i="20"/>
  <c r="AR184" i="20"/>
  <c r="AR196" i="20"/>
  <c r="AR18" i="20"/>
  <c r="AR125" i="20"/>
  <c r="AR102" i="20"/>
  <c r="AR163" i="20"/>
  <c r="AR145" i="20"/>
  <c r="AR189" i="20"/>
  <c r="AR209" i="20"/>
  <c r="AR194" i="20"/>
  <c r="AR175" i="20"/>
  <c r="AR69" i="20"/>
  <c r="AR15" i="20"/>
  <c r="AR65" i="20"/>
  <c r="AR81" i="20"/>
  <c r="Q191" i="79"/>
  <c r="T165" i="79"/>
  <c r="Q45" i="79"/>
  <c r="T58" i="79"/>
  <c r="T206" i="79"/>
  <c r="T136" i="79"/>
  <c r="T77" i="79"/>
  <c r="T16" i="79"/>
  <c r="T184" i="79"/>
  <c r="Q110" i="79"/>
  <c r="T216" i="79"/>
  <c r="Q209" i="79"/>
  <c r="T129" i="79"/>
  <c r="T152" i="79"/>
  <c r="Q137" i="79"/>
  <c r="Q82" i="79"/>
  <c r="Q234" i="79"/>
  <c r="R61" i="79"/>
  <c r="R107" i="79"/>
  <c r="R159" i="79"/>
  <c r="R234" i="79"/>
  <c r="R113" i="79"/>
  <c r="R204" i="79"/>
  <c r="R179" i="79"/>
  <c r="R82" i="79"/>
  <c r="R68" i="79"/>
  <c r="R109" i="79"/>
  <c r="R6" i="79"/>
  <c r="R219" i="79"/>
  <c r="R181" i="79"/>
  <c r="R239" i="79"/>
  <c r="R118" i="79"/>
  <c r="R29" i="79"/>
  <c r="R237" i="79"/>
  <c r="N132" i="38"/>
  <c r="N134" i="38" s="1"/>
  <c r="T57" i="79"/>
  <c r="T181" i="79"/>
  <c r="T56" i="79"/>
  <c r="Q126" i="79"/>
  <c r="Q175" i="79"/>
  <c r="T164" i="79"/>
  <c r="T31" i="79"/>
  <c r="T133" i="79"/>
  <c r="T173" i="79"/>
  <c r="T84" i="79"/>
  <c r="T32" i="79"/>
  <c r="T219" i="79"/>
  <c r="T118" i="79"/>
  <c r="Q179" i="79"/>
  <c r="T193" i="79"/>
  <c r="T30" i="79"/>
  <c r="Q201" i="79"/>
  <c r="Q46" i="79"/>
  <c r="Q152" i="79"/>
  <c r="Y62" i="67"/>
  <c r="AH243" i="20"/>
  <c r="AH241" i="20"/>
  <c r="R242" i="79"/>
  <c r="AH80" i="20"/>
  <c r="AH114" i="20"/>
  <c r="AH67" i="20"/>
  <c r="AH76" i="20"/>
  <c r="AH47" i="20"/>
  <c r="AH100" i="20"/>
  <c r="AH203" i="20"/>
  <c r="AH161" i="20"/>
  <c r="AH204" i="20"/>
  <c r="AH82" i="20"/>
  <c r="AH93" i="20"/>
  <c r="AH233" i="20"/>
  <c r="AH29" i="20"/>
  <c r="AH17" i="20"/>
  <c r="AH103" i="20"/>
  <c r="AH218" i="20"/>
  <c r="AH158" i="20"/>
  <c r="AH199" i="20"/>
  <c r="AH96" i="20"/>
  <c r="AH68" i="20"/>
  <c r="AH201" i="20"/>
  <c r="AH130" i="20"/>
  <c r="AH125" i="20"/>
  <c r="AH175" i="20"/>
  <c r="AH167" i="20"/>
  <c r="AH106" i="20"/>
  <c r="AH13" i="20"/>
  <c r="AH117" i="20"/>
  <c r="AH16" i="20"/>
  <c r="AH30" i="20"/>
  <c r="AH48" i="20"/>
  <c r="AH181" i="20"/>
  <c r="AH86" i="20"/>
  <c r="AH173" i="20"/>
  <c r="AH165" i="20"/>
  <c r="AH127" i="20"/>
  <c r="AH94" i="20"/>
  <c r="AH156" i="20"/>
  <c r="AH227" i="20"/>
  <c r="AH57" i="20"/>
  <c r="AH228" i="20"/>
  <c r="AH65" i="20"/>
  <c r="AH104" i="20"/>
  <c r="AH102" i="20"/>
  <c r="AH212" i="20"/>
  <c r="AH85" i="20"/>
  <c r="AH31" i="20"/>
  <c r="AH77" i="20"/>
  <c r="AH84" i="20"/>
  <c r="AH153" i="20"/>
  <c r="AH230" i="20"/>
  <c r="AH37" i="20"/>
  <c r="AH182" i="20"/>
  <c r="AH149" i="20"/>
  <c r="AH123" i="20"/>
  <c r="AH192" i="20"/>
  <c r="AH191" i="20"/>
  <c r="AH45" i="20"/>
  <c r="R235" i="79"/>
  <c r="AH242" i="20"/>
  <c r="AH179" i="20"/>
  <c r="AH83" i="20"/>
  <c r="AH238" i="20"/>
  <c r="AH237" i="20"/>
  <c r="AH184" i="20"/>
  <c r="AH168" i="20"/>
  <c r="AH95" i="20"/>
  <c r="AH87" i="20"/>
  <c r="AH119" i="20"/>
  <c r="AH225" i="20"/>
  <c r="AH232" i="20"/>
  <c r="AH155" i="20"/>
  <c r="AH221" i="20"/>
  <c r="AH190" i="20"/>
  <c r="AH98" i="20"/>
  <c r="AH40" i="20"/>
  <c r="AH135" i="20"/>
  <c r="AH197" i="20"/>
  <c r="AH166" i="20"/>
  <c r="AH223" i="20"/>
  <c r="AH97" i="20"/>
  <c r="AH142" i="20"/>
  <c r="AH23" i="20"/>
  <c r="AH133" i="20"/>
  <c r="AH61" i="20"/>
  <c r="AH138" i="20"/>
  <c r="AH10" i="20"/>
  <c r="AH151" i="20"/>
  <c r="AH157" i="20"/>
  <c r="AH164" i="20"/>
  <c r="AH209" i="20"/>
  <c r="AH51" i="20"/>
  <c r="AH222" i="20"/>
  <c r="AH122" i="20"/>
  <c r="AH99" i="20"/>
  <c r="AH41" i="20"/>
  <c r="AH169" i="20"/>
  <c r="AH171" i="20"/>
  <c r="AH196" i="20"/>
  <c r="AH150" i="20"/>
  <c r="AH128" i="20"/>
  <c r="AH240" i="20"/>
  <c r="AH174" i="20"/>
  <c r="AH219" i="20"/>
  <c r="AH112" i="20"/>
  <c r="AH39" i="20"/>
  <c r="AH160" i="20"/>
  <c r="AH59" i="20"/>
  <c r="AH108" i="20"/>
  <c r="AH213" i="20"/>
  <c r="AH64" i="20"/>
  <c r="AH229" i="20"/>
  <c r="AH63" i="20"/>
  <c r="AH178" i="20"/>
  <c r="AH129" i="20"/>
  <c r="AH79" i="20"/>
  <c r="AH231" i="20"/>
  <c r="AH205" i="20"/>
  <c r="R210" i="79"/>
  <c r="R136" i="79"/>
  <c r="AH44" i="20"/>
  <c r="AH216" i="20"/>
  <c r="AH177" i="20"/>
  <c r="AH88" i="20"/>
  <c r="AH186" i="20"/>
  <c r="AH183" i="20"/>
  <c r="AH113" i="20"/>
  <c r="AH90" i="20"/>
  <c r="AH198" i="20"/>
  <c r="AH81" i="20"/>
  <c r="AH109" i="20"/>
  <c r="AH42" i="20"/>
  <c r="AH55" i="20"/>
  <c r="AH20" i="20"/>
  <c r="AH78" i="20"/>
  <c r="AH26" i="20"/>
  <c r="AH136" i="20"/>
  <c r="AH132" i="20"/>
  <c r="AH206" i="20"/>
  <c r="AH38" i="20"/>
  <c r="AH24" i="20"/>
  <c r="AH141" i="20"/>
  <c r="AH163" i="20"/>
  <c r="AH211" i="20"/>
  <c r="AH140" i="20"/>
  <c r="AH187" i="20"/>
  <c r="AH120" i="20"/>
  <c r="AH50" i="20"/>
  <c r="AH7" i="20"/>
  <c r="AH92" i="20"/>
  <c r="AH58" i="20"/>
  <c r="AH185" i="20"/>
  <c r="AH107" i="20"/>
  <c r="AH8" i="20"/>
  <c r="AH70" i="20"/>
  <c r="AH139" i="20"/>
  <c r="AH69" i="20"/>
  <c r="AH134" i="20"/>
  <c r="AH43" i="20"/>
  <c r="AH220" i="20"/>
  <c r="AH15" i="20"/>
  <c r="AH189" i="20"/>
  <c r="AH9" i="20"/>
  <c r="AH18" i="20"/>
  <c r="AH89" i="20"/>
  <c r="AH148" i="20"/>
  <c r="AH224" i="20"/>
  <c r="AH32" i="20"/>
  <c r="AH74" i="20"/>
  <c r="AH115" i="20"/>
  <c r="AH126" i="20"/>
  <c r="AH27" i="20"/>
  <c r="AH105" i="20"/>
  <c r="AH111" i="20"/>
  <c r="AH116" i="20"/>
  <c r="AH154" i="20"/>
  <c r="AH34" i="20"/>
  <c r="AI35" i="20" s="1"/>
  <c r="AH195" i="20"/>
  <c r="AH118" i="20"/>
  <c r="AH144" i="20"/>
  <c r="R80" i="79"/>
  <c r="R110" i="79"/>
  <c r="AH53" i="20"/>
  <c r="AH33" i="20"/>
  <c r="AI34" i="20" s="1"/>
  <c r="AH66" i="20"/>
  <c r="AH25" i="20"/>
  <c r="AH6" i="20"/>
  <c r="AH152" i="20"/>
  <c r="AH147" i="20"/>
  <c r="AH73" i="20"/>
  <c r="AH21" i="20"/>
  <c r="AH46" i="20"/>
  <c r="AH170" i="20"/>
  <c r="AH172" i="20"/>
  <c r="AH235" i="20"/>
  <c r="AH215" i="20"/>
  <c r="AI224" i="20" s="1"/>
  <c r="AH71" i="20"/>
  <c r="AH75" i="20"/>
  <c r="AI78" i="20" s="1"/>
  <c r="AH121" i="20"/>
  <c r="AH49" i="20"/>
  <c r="AH159" i="20"/>
  <c r="AH124" i="20"/>
  <c r="AH28" i="20"/>
  <c r="AH54" i="20"/>
  <c r="AH12" i="20"/>
  <c r="AH194" i="20"/>
  <c r="AH207" i="20"/>
  <c r="AH19" i="20"/>
  <c r="AI19" i="20" s="1"/>
  <c r="AH143" i="20"/>
  <c r="AH226" i="20"/>
  <c r="AI235" i="20" s="1"/>
  <c r="AH234" i="20"/>
  <c r="R240" i="79"/>
  <c r="R104" i="79"/>
  <c r="AH11" i="20"/>
  <c r="AH176" i="20"/>
  <c r="AH200" i="20"/>
  <c r="AI208" i="20" s="1"/>
  <c r="AH217" i="20"/>
  <c r="AI226" i="20" s="1"/>
  <c r="AH162" i="20"/>
  <c r="AI168" i="20" s="1"/>
  <c r="AH72" i="20"/>
  <c r="AI74" i="20" s="1"/>
  <c r="AH91" i="20"/>
  <c r="AI94" i="20" s="1"/>
  <c r="AH210" i="20"/>
  <c r="AH14" i="20"/>
  <c r="AH188" i="20"/>
  <c r="AH239" i="20"/>
  <c r="AH52" i="20"/>
  <c r="AH110" i="20"/>
  <c r="AI114" i="20" s="1"/>
  <c r="AH180" i="20"/>
  <c r="AI187" i="20" s="1"/>
  <c r="AH214" i="20"/>
  <c r="AH5" i="20"/>
  <c r="AI5" i="20" s="1"/>
  <c r="AH22" i="20"/>
  <c r="AI22" i="20" s="1"/>
  <c r="AH236" i="20"/>
  <c r="AH131" i="20"/>
  <c r="AI136" i="20" s="1"/>
  <c r="AH137" i="20"/>
  <c r="AH193" i="20"/>
  <c r="AI201" i="20" s="1"/>
  <c r="AH202" i="20"/>
  <c r="AH145" i="20"/>
  <c r="AI151" i="20" s="1"/>
  <c r="AH101" i="20"/>
  <c r="AI105" i="20" s="1"/>
  <c r="R22" i="79"/>
  <c r="R153" i="79"/>
  <c r="R37" i="79"/>
  <c r="AH146" i="20"/>
  <c r="AI152" i="20" s="1"/>
  <c r="AH208" i="20"/>
  <c r="AI216" i="20" s="1"/>
  <c r="R114" i="79"/>
  <c r="AH56" i="20"/>
  <c r="AI58" i="20" s="1"/>
  <c r="AH60" i="20"/>
  <c r="AI62" i="20" s="1"/>
  <c r="AH62" i="20"/>
  <c r="AI64" i="20" s="1"/>
  <c r="R39" i="79"/>
  <c r="R65" i="79"/>
  <c r="R182" i="79"/>
  <c r="R53" i="79"/>
  <c r="R79" i="79"/>
  <c r="R89" i="79"/>
  <c r="R85" i="79"/>
  <c r="R161" i="79"/>
  <c r="R64" i="79"/>
  <c r="R23" i="79"/>
  <c r="R158" i="79"/>
  <c r="R128" i="79"/>
  <c r="R233" i="79"/>
  <c r="R130" i="79"/>
  <c r="R228" i="79"/>
  <c r="R215" i="79"/>
  <c r="R12" i="79"/>
  <c r="R15" i="79"/>
  <c r="R20" i="79"/>
  <c r="R238" i="79"/>
  <c r="R124" i="79"/>
  <c r="R147" i="79"/>
  <c r="R71" i="79"/>
  <c r="R78" i="79"/>
  <c r="R172" i="79"/>
  <c r="R188" i="79"/>
  <c r="R191" i="79"/>
  <c r="R24" i="79"/>
  <c r="R134" i="79"/>
  <c r="R135" i="79"/>
  <c r="R184" i="79"/>
  <c r="R106" i="79"/>
  <c r="R9" i="79"/>
  <c r="R125" i="79"/>
  <c r="R116" i="79"/>
  <c r="R63" i="79"/>
  <c r="R56" i="79"/>
  <c r="R196" i="79"/>
  <c r="R69" i="79"/>
  <c r="R145" i="79"/>
  <c r="R84" i="79"/>
  <c r="R27" i="79"/>
  <c r="R168" i="79"/>
  <c r="R115" i="79"/>
  <c r="R121" i="79"/>
  <c r="R214" i="79"/>
  <c r="R31" i="79"/>
  <c r="R194" i="79"/>
  <c r="R166" i="79"/>
  <c r="R155" i="79"/>
  <c r="R201" i="79"/>
  <c r="R160" i="79"/>
  <c r="R28" i="79"/>
  <c r="R60" i="79"/>
  <c r="R81" i="79"/>
  <c r="R58" i="79"/>
  <c r="R43" i="79"/>
  <c r="R117" i="79"/>
  <c r="R170" i="79"/>
  <c r="R143" i="79"/>
  <c r="R16" i="79"/>
  <c r="R165" i="79"/>
  <c r="R45" i="79"/>
  <c r="R48" i="79"/>
  <c r="R54" i="79"/>
  <c r="R199" i="79"/>
  <c r="R189" i="79"/>
  <c r="R133" i="79"/>
  <c r="R32" i="79"/>
  <c r="R227" i="79"/>
  <c r="R183" i="79"/>
  <c r="R17" i="79"/>
  <c r="R49" i="79"/>
  <c r="R150" i="79"/>
  <c r="R195" i="79"/>
  <c r="R123" i="79"/>
  <c r="R211" i="79"/>
  <c r="R151" i="79"/>
  <c r="R100" i="79"/>
  <c r="R105" i="79"/>
  <c r="R190" i="79"/>
  <c r="R177" i="79"/>
  <c r="R38" i="79"/>
  <c r="R163" i="79"/>
  <c r="R222" i="79"/>
  <c r="R62" i="79"/>
  <c r="R231" i="79"/>
  <c r="R198" i="79"/>
  <c r="R10" i="79"/>
  <c r="R186" i="79"/>
  <c r="R83" i="79"/>
  <c r="R229" i="79"/>
  <c r="R7" i="79"/>
  <c r="R225" i="79"/>
  <c r="R137" i="79"/>
  <c r="R213" i="79"/>
  <c r="R193" i="79"/>
  <c r="R42" i="79"/>
  <c r="R11" i="79"/>
  <c r="R208" i="79"/>
  <c r="R25" i="79"/>
  <c r="R72" i="79"/>
  <c r="R76" i="79"/>
  <c r="R75" i="79"/>
  <c r="R171" i="79"/>
  <c r="R112" i="79"/>
  <c r="R111" i="79"/>
  <c r="R164" i="79"/>
  <c r="R207" i="79"/>
  <c r="R50" i="79"/>
  <c r="R86" i="79"/>
  <c r="R232" i="79"/>
  <c r="R131" i="79"/>
  <c r="R90" i="79"/>
  <c r="R187" i="79"/>
  <c r="R57" i="79"/>
  <c r="R13" i="79"/>
  <c r="R30" i="79"/>
  <c r="R185" i="79"/>
  <c r="R108" i="79"/>
  <c r="R40" i="79"/>
  <c r="R77" i="79"/>
  <c r="R217" i="79"/>
  <c r="R103" i="79"/>
  <c r="R146" i="79"/>
  <c r="X52" i="66"/>
  <c r="S16" i="14"/>
  <c r="V25" i="1"/>
  <c r="Q36" i="68"/>
  <c r="W14" i="16"/>
  <c r="U12" i="12"/>
  <c r="R62" i="67"/>
  <c r="T8" i="67"/>
  <c r="Y32" i="14"/>
  <c r="Y52" i="66"/>
  <c r="Y42" i="68"/>
  <c r="AB32" i="1"/>
  <c r="AB12" i="12"/>
  <c r="AB22" i="16"/>
  <c r="J31" i="12"/>
  <c r="Y21" i="68"/>
  <c r="Y9" i="68"/>
  <c r="R32" i="14"/>
  <c r="R52" i="66"/>
  <c r="U22" i="16"/>
  <c r="U32" i="1"/>
  <c r="S10" i="14"/>
  <c r="H31" i="12"/>
  <c r="AA12" i="12"/>
  <c r="AA32" i="1"/>
  <c r="X42" i="68"/>
  <c r="X62" i="67"/>
  <c r="X32" i="14"/>
  <c r="AA22" i="16"/>
  <c r="T32" i="1"/>
  <c r="Q42" i="68"/>
  <c r="Q52" i="66"/>
  <c r="T22" i="16"/>
  <c r="T12" i="12"/>
  <c r="Q32" i="14"/>
  <c r="Q62" i="67"/>
  <c r="T33" i="66"/>
  <c r="W25" i="67"/>
  <c r="Z9" i="67"/>
  <c r="AC18" i="16"/>
  <c r="AA8" i="1"/>
  <c r="Z5" i="16"/>
  <c r="Z21" i="66"/>
  <c r="W9" i="16"/>
  <c r="Z6" i="66"/>
  <c r="X19" i="67"/>
  <c r="Y12" i="68"/>
  <c r="T15" i="66"/>
  <c r="Y25" i="66"/>
  <c r="Z44" i="66"/>
  <c r="Z50" i="66"/>
  <c r="Y34" i="67"/>
  <c r="T39" i="68"/>
  <c r="T30" i="68"/>
  <c r="U4" i="1"/>
  <c r="Y25" i="68"/>
  <c r="S11" i="66"/>
  <c r="Z16" i="66"/>
  <c r="V17" i="16"/>
  <c r="Z19" i="16"/>
  <c r="W14" i="67"/>
  <c r="Z61" i="67"/>
  <c r="R7" i="68"/>
  <c r="V11" i="1"/>
  <c r="Z43" i="66"/>
  <c r="W32" i="67"/>
  <c r="W57" i="67"/>
  <c r="W53" i="67"/>
  <c r="R20" i="68"/>
  <c r="I31" i="12"/>
  <c r="Y32" i="66"/>
  <c r="Z20" i="66"/>
  <c r="S18" i="14"/>
  <c r="X27" i="67"/>
  <c r="B31" i="12"/>
  <c r="X5" i="14"/>
  <c r="Z13" i="67"/>
  <c r="Q20" i="68"/>
  <c r="Q45" i="66"/>
  <c r="T32" i="68"/>
  <c r="T45" i="67"/>
  <c r="S28" i="14"/>
  <c r="S14" i="14"/>
  <c r="T19" i="14"/>
  <c r="W19" i="16"/>
  <c r="W40" i="67"/>
  <c r="W15" i="67"/>
  <c r="Q13" i="67"/>
  <c r="T60" i="67"/>
  <c r="Y17" i="68"/>
  <c r="S37" i="68"/>
  <c r="V6" i="1"/>
  <c r="R24" i="14"/>
  <c r="X32" i="67"/>
  <c r="Z32" i="68"/>
  <c r="T14" i="68"/>
  <c r="X17" i="14"/>
  <c r="T22" i="66"/>
  <c r="T59" i="67"/>
  <c r="Z37" i="66"/>
  <c r="S29" i="14"/>
  <c r="V26" i="1"/>
  <c r="Z32" i="66"/>
  <c r="V24" i="1"/>
  <c r="S6" i="14"/>
  <c r="V4" i="1"/>
  <c r="Z33" i="66"/>
  <c r="Q17" i="67"/>
  <c r="T10" i="14"/>
  <c r="X44" i="67"/>
  <c r="Q44" i="67"/>
  <c r="T6" i="14"/>
  <c r="W29" i="14"/>
  <c r="W18" i="66"/>
  <c r="R32" i="68"/>
  <c r="W21" i="67"/>
  <c r="W34" i="67"/>
  <c r="R11" i="68"/>
  <c r="X4" i="67"/>
  <c r="X50" i="67"/>
  <c r="Z17" i="16"/>
  <c r="Z44" i="67"/>
  <c r="W38" i="67"/>
  <c r="Z36" i="68"/>
  <c r="Z11" i="68"/>
  <c r="R38" i="66"/>
  <c r="R32" i="66"/>
  <c r="R55" i="67"/>
  <c r="W13" i="16"/>
  <c r="Z18" i="16"/>
  <c r="W22" i="67"/>
  <c r="Z5" i="66"/>
  <c r="AA5" i="1"/>
  <c r="X15" i="14"/>
  <c r="X22" i="14"/>
  <c r="AA16" i="1"/>
  <c r="X28" i="14"/>
  <c r="AA20" i="1"/>
  <c r="T11" i="14"/>
  <c r="T26" i="66"/>
  <c r="Z10" i="16"/>
  <c r="Z15" i="66"/>
  <c r="W11" i="16"/>
  <c r="Z7" i="16"/>
  <c r="T4" i="16"/>
  <c r="Z5" i="12"/>
  <c r="Z9" i="16"/>
  <c r="Z14" i="67"/>
  <c r="Z21" i="67"/>
  <c r="U25" i="1"/>
  <c r="R15" i="14"/>
  <c r="W21" i="16"/>
  <c r="X58" i="67"/>
  <c r="W9" i="12"/>
  <c r="W11" i="12"/>
  <c r="U15" i="1"/>
  <c r="R6" i="14"/>
  <c r="AC22" i="1"/>
  <c r="V18" i="16"/>
  <c r="V8" i="16"/>
  <c r="V16" i="16"/>
  <c r="Z16" i="16"/>
  <c r="W27" i="67"/>
  <c r="Z4" i="66"/>
  <c r="Z14" i="66"/>
  <c r="T39" i="66"/>
  <c r="T28" i="66"/>
  <c r="T40" i="66"/>
  <c r="Z27" i="67"/>
  <c r="T53" i="67"/>
  <c r="T46" i="67"/>
  <c r="Y39" i="68"/>
  <c r="Y27" i="68"/>
  <c r="Y37" i="68"/>
  <c r="V10" i="1"/>
  <c r="T14" i="16"/>
  <c r="T38" i="68"/>
  <c r="T42" i="66"/>
  <c r="T35" i="66"/>
  <c r="Y7" i="68"/>
  <c r="R12" i="68"/>
  <c r="Z29" i="66"/>
  <c r="T25" i="67"/>
  <c r="S53" i="67"/>
  <c r="Z17" i="66"/>
  <c r="V13" i="16"/>
  <c r="T16" i="67"/>
  <c r="Z31" i="66"/>
  <c r="AC10" i="16"/>
  <c r="Y32" i="68"/>
  <c r="X8" i="67"/>
  <c r="Q38" i="67"/>
  <c r="Q50" i="67"/>
  <c r="T25" i="66"/>
  <c r="R24" i="68"/>
  <c r="Y31" i="68"/>
  <c r="AC21" i="16"/>
  <c r="AA28" i="1"/>
  <c r="Y13" i="68"/>
  <c r="Y26" i="68"/>
  <c r="Y20" i="68"/>
  <c r="T37" i="67"/>
  <c r="T14" i="66"/>
  <c r="T38" i="67"/>
  <c r="W16" i="67"/>
  <c r="AA14" i="16"/>
  <c r="Z6" i="68"/>
  <c r="R29" i="66"/>
  <c r="R29" i="67"/>
  <c r="R24" i="67"/>
  <c r="AC12" i="16"/>
  <c r="T12" i="66"/>
  <c r="X4" i="14"/>
  <c r="AA22" i="1"/>
  <c r="T49" i="66"/>
  <c r="Y40" i="68"/>
  <c r="T16" i="66"/>
  <c r="T57" i="67"/>
  <c r="T23" i="67"/>
  <c r="W16" i="1"/>
  <c r="Y5" i="68"/>
  <c r="W11" i="67"/>
  <c r="Q16" i="67"/>
  <c r="Y28" i="68"/>
  <c r="Q15" i="67"/>
  <c r="T40" i="67"/>
  <c r="T56" i="67"/>
  <c r="W6" i="12"/>
  <c r="Y34" i="68"/>
  <c r="Y29" i="68"/>
  <c r="V9" i="12"/>
  <c r="Z60" i="67"/>
  <c r="AA24" i="1"/>
  <c r="AC16" i="16"/>
  <c r="AC19" i="16"/>
  <c r="AC7" i="16"/>
  <c r="AC5" i="16"/>
  <c r="AC14" i="16"/>
  <c r="T17" i="68"/>
  <c r="T22" i="68"/>
  <c r="T27" i="68"/>
  <c r="Z23" i="66"/>
  <c r="AA18" i="1"/>
  <c r="X27" i="14"/>
  <c r="AA29" i="1"/>
  <c r="X18" i="14"/>
  <c r="AA11" i="1"/>
  <c r="T18" i="66"/>
  <c r="T20" i="66"/>
  <c r="Y35" i="68"/>
  <c r="Z19" i="66"/>
  <c r="W27" i="1"/>
  <c r="Q4" i="66"/>
  <c r="Y10" i="68"/>
  <c r="AA25" i="1"/>
  <c r="T48" i="67"/>
  <c r="T10" i="12"/>
  <c r="W16" i="16"/>
  <c r="Q52" i="67"/>
  <c r="U6" i="12"/>
  <c r="AC17" i="16"/>
  <c r="V21" i="16"/>
  <c r="T10" i="68"/>
  <c r="S29" i="66"/>
  <c r="X12" i="14"/>
  <c r="AA19" i="1"/>
  <c r="X21" i="14"/>
  <c r="T34" i="66"/>
  <c r="X34" i="66"/>
  <c r="X5" i="66"/>
  <c r="Q36" i="66"/>
  <c r="Q11" i="66"/>
  <c r="T17" i="66"/>
  <c r="T7" i="66"/>
  <c r="T47" i="66"/>
  <c r="T37" i="66"/>
  <c r="T38" i="66"/>
  <c r="T6" i="66"/>
  <c r="T11" i="66"/>
  <c r="T5" i="66"/>
  <c r="T29" i="67"/>
  <c r="T27" i="67"/>
  <c r="T17" i="67"/>
  <c r="Y14" i="68"/>
  <c r="R8" i="68"/>
  <c r="Y23" i="68"/>
  <c r="Y22" i="68"/>
  <c r="R36" i="68"/>
  <c r="Z27" i="66"/>
  <c r="T28" i="14"/>
  <c r="Q13" i="66"/>
  <c r="Q8" i="66"/>
  <c r="T24" i="68"/>
  <c r="T36" i="66"/>
  <c r="T32" i="66"/>
  <c r="W60" i="67"/>
  <c r="W4" i="67"/>
  <c r="Y6" i="68"/>
  <c r="AA4" i="1"/>
  <c r="T42" i="67"/>
  <c r="Y11" i="68"/>
  <c r="V31" i="1"/>
  <c r="Z47" i="66"/>
  <c r="AB30" i="1"/>
  <c r="X41" i="66"/>
  <c r="Y36" i="68"/>
  <c r="U6" i="1"/>
  <c r="AC17" i="1"/>
  <c r="V12" i="16"/>
  <c r="T33" i="68"/>
  <c r="T31" i="68"/>
  <c r="S25" i="66"/>
  <c r="W26" i="66"/>
  <c r="X10" i="66"/>
  <c r="X8" i="66"/>
  <c r="X49" i="66"/>
  <c r="T30" i="67"/>
  <c r="Z6" i="67"/>
  <c r="R25" i="68"/>
  <c r="F31" i="12"/>
  <c r="X25" i="67"/>
  <c r="W15" i="16"/>
  <c r="Q43" i="67"/>
  <c r="Q42" i="67"/>
  <c r="Z8" i="66"/>
  <c r="Z45" i="66"/>
  <c r="Z26" i="66"/>
  <c r="Y41" i="68"/>
  <c r="Y19" i="68"/>
  <c r="R9" i="66"/>
  <c r="Y47" i="66"/>
  <c r="Y48" i="66"/>
  <c r="Q51" i="67"/>
  <c r="Q10" i="67"/>
  <c r="AB23" i="1"/>
  <c r="S30" i="68"/>
  <c r="Y24" i="66"/>
  <c r="R22" i="68"/>
  <c r="W15" i="14"/>
  <c r="Z20" i="1"/>
  <c r="W22" i="14"/>
  <c r="W17" i="14"/>
  <c r="W20" i="14"/>
  <c r="W31" i="14"/>
  <c r="X45" i="66"/>
  <c r="T21" i="67"/>
  <c r="W30" i="66"/>
  <c r="T13" i="14"/>
  <c r="T25" i="14"/>
  <c r="W12" i="1"/>
  <c r="T7" i="14"/>
  <c r="W7" i="1"/>
  <c r="W23" i="1"/>
  <c r="W24" i="1"/>
  <c r="X46" i="66"/>
  <c r="Q44" i="66"/>
  <c r="T40" i="68"/>
  <c r="Z5" i="67"/>
  <c r="R28" i="68"/>
  <c r="R18" i="68"/>
  <c r="X9" i="66"/>
  <c r="X44" i="66"/>
  <c r="Z30" i="66"/>
  <c r="Z18" i="66"/>
  <c r="X29" i="67"/>
  <c r="X46" i="67"/>
  <c r="Q39" i="67"/>
  <c r="X53" i="67"/>
  <c r="Z41" i="66"/>
  <c r="T44" i="66"/>
  <c r="Z59" i="67"/>
  <c r="R15" i="68"/>
  <c r="R46" i="66"/>
  <c r="Y38" i="66"/>
  <c r="AB13" i="1"/>
  <c r="Y37" i="66"/>
  <c r="R15" i="67"/>
  <c r="T26" i="68"/>
  <c r="Z25" i="66"/>
  <c r="Z12" i="66"/>
  <c r="U5" i="12"/>
  <c r="T58" i="67"/>
  <c r="T54" i="67"/>
  <c r="T49" i="67"/>
  <c r="Y33" i="68"/>
  <c r="X19" i="14"/>
  <c r="Z34" i="66"/>
  <c r="R25" i="66"/>
  <c r="W10" i="1"/>
  <c r="T27" i="14"/>
  <c r="W5" i="66"/>
  <c r="W11" i="66"/>
  <c r="Z48" i="67"/>
  <c r="W49" i="66"/>
  <c r="W17" i="1"/>
  <c r="W15" i="1"/>
  <c r="R37" i="66"/>
  <c r="Q27" i="67"/>
  <c r="Z7" i="67"/>
  <c r="Z11" i="16"/>
  <c r="Z28" i="67"/>
  <c r="S5" i="14"/>
  <c r="T12" i="68"/>
  <c r="Z4" i="68"/>
  <c r="Z42" i="67"/>
  <c r="S7" i="14"/>
  <c r="W17" i="66"/>
  <c r="V7" i="1"/>
  <c r="S26" i="14"/>
  <c r="T43" i="67"/>
  <c r="T30" i="66"/>
  <c r="AA31" i="1"/>
  <c r="Y18" i="68"/>
  <c r="X30" i="14"/>
  <c r="Q14" i="67"/>
  <c r="T32" i="14"/>
  <c r="W32" i="66"/>
  <c r="W41" i="66"/>
  <c r="W43" i="66"/>
  <c r="Z19" i="67"/>
  <c r="S19" i="14"/>
  <c r="S21" i="14"/>
  <c r="S9" i="14"/>
  <c r="V21" i="1"/>
  <c r="T62" i="67"/>
  <c r="Q25" i="67"/>
  <c r="AA4" i="12"/>
  <c r="Y15" i="68"/>
  <c r="W40" i="66"/>
  <c r="T23" i="14"/>
  <c r="S27" i="66"/>
  <c r="Y8" i="68"/>
  <c r="W9" i="1"/>
  <c r="X38" i="67"/>
  <c r="T41" i="66"/>
  <c r="X4" i="66"/>
  <c r="T11" i="67"/>
  <c r="R6" i="68"/>
  <c r="Q47" i="67"/>
  <c r="Z15" i="16"/>
  <c r="Q53" i="67"/>
  <c r="R29" i="14"/>
  <c r="T43" i="66"/>
  <c r="S15" i="14"/>
  <c r="S24" i="14"/>
  <c r="V22" i="1"/>
  <c r="AC13" i="16"/>
  <c r="V10" i="16"/>
  <c r="R14" i="68"/>
  <c r="AA26" i="1"/>
  <c r="AA17" i="1"/>
  <c r="X6" i="14"/>
  <c r="AA13" i="1"/>
  <c r="AA10" i="1"/>
  <c r="S12" i="14"/>
  <c r="R41" i="68"/>
  <c r="R40" i="68"/>
  <c r="Q43" i="66"/>
  <c r="T31" i="66"/>
  <c r="R13" i="68"/>
  <c r="V29" i="1"/>
  <c r="V23" i="1"/>
  <c r="Q34" i="66"/>
  <c r="T24" i="14"/>
  <c r="V16" i="1"/>
  <c r="S25" i="14"/>
  <c r="V13" i="1"/>
  <c r="X26" i="14"/>
  <c r="R12" i="14"/>
  <c r="S13" i="14"/>
  <c r="V15" i="1"/>
  <c r="V8" i="1"/>
  <c r="Z38" i="66"/>
  <c r="W21" i="1"/>
  <c r="T22" i="14"/>
  <c r="T12" i="14"/>
  <c r="T20" i="14"/>
  <c r="Q40" i="66"/>
  <c r="Q15" i="66"/>
  <c r="V9" i="1"/>
  <c r="W22" i="1"/>
  <c r="Z56" i="67"/>
  <c r="Q60" i="67"/>
  <c r="W39" i="68"/>
  <c r="Z4" i="67"/>
  <c r="Z30" i="67"/>
  <c r="T21" i="14"/>
  <c r="Q19" i="67"/>
  <c r="R31" i="66"/>
  <c r="Q8" i="67"/>
  <c r="T25" i="68"/>
  <c r="X25" i="14"/>
  <c r="AA15" i="1"/>
  <c r="R30" i="66"/>
  <c r="W42" i="66"/>
  <c r="W15" i="66"/>
  <c r="Z46" i="67"/>
  <c r="T14" i="67"/>
  <c r="Y38" i="68"/>
  <c r="Y6" i="14"/>
  <c r="V30" i="1"/>
  <c r="S20" i="14"/>
  <c r="S23" i="14"/>
  <c r="Q55" i="67"/>
  <c r="Q6" i="67"/>
  <c r="X39" i="66"/>
  <c r="X48" i="66"/>
  <c r="X7" i="67"/>
  <c r="Z21" i="16"/>
  <c r="Q49" i="66"/>
  <c r="AC23" i="1"/>
  <c r="S24" i="66"/>
  <c r="W18" i="16"/>
  <c r="W22" i="66"/>
  <c r="W39" i="66"/>
  <c r="T17" i="14"/>
  <c r="W11" i="1"/>
  <c r="W20" i="1"/>
  <c r="W5" i="1"/>
  <c r="Z29" i="67"/>
  <c r="V5" i="1"/>
  <c r="V19" i="1"/>
  <c r="R39" i="68"/>
  <c r="R25" i="14"/>
  <c r="Y4" i="14"/>
  <c r="S30" i="14"/>
  <c r="Q33" i="67"/>
  <c r="W43" i="67"/>
  <c r="Q4" i="67"/>
  <c r="R51" i="66"/>
  <c r="Y32" i="67"/>
  <c r="R27" i="67"/>
  <c r="S17" i="14"/>
  <c r="V27" i="1"/>
  <c r="Z14" i="16"/>
  <c r="X8" i="14"/>
  <c r="X13" i="14"/>
  <c r="X14" i="14"/>
  <c r="X29" i="14"/>
  <c r="X7" i="14"/>
  <c r="AA6" i="1"/>
  <c r="Q37" i="66"/>
  <c r="T29" i="66"/>
  <c r="Y24" i="68"/>
  <c r="Z49" i="67"/>
  <c r="X10" i="14"/>
  <c r="S31" i="14"/>
  <c r="S11" i="14"/>
  <c r="V17" i="1"/>
  <c r="W25" i="66"/>
  <c r="Z35" i="66"/>
  <c r="S4" i="14"/>
  <c r="S22" i="14"/>
  <c r="U11" i="12"/>
  <c r="X11" i="14"/>
  <c r="AC5" i="1"/>
  <c r="V20" i="1"/>
  <c r="S8" i="14"/>
  <c r="AC20" i="16"/>
  <c r="AC11" i="16"/>
  <c r="T24" i="67"/>
  <c r="W26" i="67"/>
  <c r="V28" i="1"/>
  <c r="Q12" i="67"/>
  <c r="S27" i="14"/>
  <c r="T42" i="68"/>
  <c r="W42" i="68"/>
  <c r="AB19" i="16"/>
  <c r="AB20" i="16"/>
  <c r="S6" i="68"/>
  <c r="S27" i="68"/>
  <c r="T5" i="67"/>
  <c r="W5" i="67"/>
  <c r="X38" i="66"/>
  <c r="W22" i="16"/>
  <c r="Z22" i="16"/>
  <c r="Z37" i="67"/>
  <c r="Z57" i="67"/>
  <c r="Z15" i="67"/>
  <c r="U4" i="12"/>
  <c r="W50" i="66"/>
  <c r="W28" i="66"/>
  <c r="S20" i="66"/>
  <c r="T22" i="67"/>
  <c r="T18" i="14"/>
  <c r="T14" i="14"/>
  <c r="T30" i="14"/>
  <c r="W19" i="67"/>
  <c r="W8" i="1"/>
  <c r="W6" i="1"/>
  <c r="T4" i="14"/>
  <c r="Z32" i="67"/>
  <c r="Z18" i="67"/>
  <c r="Z35" i="67"/>
  <c r="Z22" i="67"/>
  <c r="Z34" i="67"/>
  <c r="Q46" i="66"/>
  <c r="T19" i="68"/>
  <c r="T21" i="68"/>
  <c r="Z24" i="67"/>
  <c r="Z25" i="67"/>
  <c r="Z20" i="67"/>
  <c r="W17" i="67"/>
  <c r="T52" i="66"/>
  <c r="W52" i="66"/>
  <c r="W55" i="67"/>
  <c r="W9" i="67"/>
  <c r="X22" i="68"/>
  <c r="Q38" i="68"/>
  <c r="Q29" i="68"/>
  <c r="Q6" i="68"/>
  <c r="R24" i="66"/>
  <c r="AA27" i="1"/>
  <c r="X9" i="14"/>
  <c r="T15" i="14"/>
  <c r="Q31" i="66"/>
  <c r="X31" i="66"/>
  <c r="W34" i="66"/>
  <c r="W31" i="66"/>
  <c r="Z12" i="12"/>
  <c r="W16" i="66"/>
  <c r="W32" i="14"/>
  <c r="W12" i="67"/>
  <c r="T12" i="67"/>
  <c r="W14" i="1"/>
  <c r="W8" i="67"/>
  <c r="T52" i="67"/>
  <c r="T55" i="67"/>
  <c r="X15" i="68"/>
  <c r="V7" i="16"/>
  <c r="T10" i="67"/>
  <c r="T36" i="67"/>
  <c r="W45" i="67"/>
  <c r="W23" i="67"/>
  <c r="Q24" i="68"/>
  <c r="Z4" i="1"/>
  <c r="W27" i="66"/>
  <c r="T27" i="66"/>
  <c r="W4" i="66"/>
  <c r="W13" i="1"/>
  <c r="W30" i="1"/>
  <c r="T21" i="66"/>
  <c r="W21" i="66"/>
  <c r="W6" i="66"/>
  <c r="W35" i="66"/>
  <c r="W37" i="66"/>
  <c r="Z38" i="67"/>
  <c r="X18" i="66"/>
  <c r="W7" i="16"/>
  <c r="T6" i="67"/>
  <c r="W6" i="67"/>
  <c r="W42" i="67"/>
  <c r="W50" i="67"/>
  <c r="W37" i="67"/>
  <c r="W48" i="67"/>
  <c r="W54" i="67"/>
  <c r="S49" i="66"/>
  <c r="T50" i="67"/>
  <c r="W32" i="1"/>
  <c r="Z32" i="1"/>
  <c r="X19" i="66"/>
  <c r="X23" i="66"/>
  <c r="Z54" i="67"/>
  <c r="W47" i="66"/>
  <c r="W7" i="66"/>
  <c r="W10" i="67"/>
  <c r="W26" i="1"/>
  <c r="T5" i="14"/>
  <c r="T9" i="14"/>
  <c r="W36" i="66"/>
  <c r="W58" i="67"/>
  <c r="W18" i="1"/>
  <c r="W14" i="66"/>
  <c r="W41" i="67"/>
  <c r="Z23" i="67"/>
  <c r="Z36" i="67"/>
  <c r="Z11" i="67"/>
  <c r="Z50" i="67"/>
  <c r="W59" i="67"/>
  <c r="Q5" i="66"/>
  <c r="W44" i="67"/>
  <c r="T8" i="14"/>
  <c r="X11" i="66"/>
  <c r="W29" i="66"/>
  <c r="U9" i="12"/>
  <c r="U7" i="12"/>
  <c r="V20" i="16"/>
  <c r="W47" i="67"/>
  <c r="W39" i="67"/>
  <c r="T39" i="67"/>
  <c r="W19" i="1"/>
  <c r="W10" i="16"/>
  <c r="X13" i="66"/>
  <c r="Q9" i="66"/>
  <c r="X15" i="66"/>
  <c r="Q35" i="66"/>
  <c r="X35" i="66"/>
  <c r="W9" i="66"/>
  <c r="T9" i="66"/>
  <c r="T10" i="66"/>
  <c r="W10" i="66"/>
  <c r="W46" i="66"/>
  <c r="T46" i="66"/>
  <c r="Z55" i="67"/>
  <c r="R23" i="68"/>
  <c r="R26" i="68"/>
  <c r="R33" i="68"/>
  <c r="R16" i="68"/>
  <c r="Y16" i="68"/>
  <c r="Z51" i="67"/>
  <c r="W25" i="1"/>
  <c r="T16" i="14"/>
  <c r="W29" i="1"/>
  <c r="T29" i="14"/>
  <c r="Q10" i="66"/>
  <c r="T15" i="68"/>
  <c r="W24" i="66"/>
  <c r="T24" i="66"/>
  <c r="W8" i="66"/>
  <c r="T8" i="66"/>
  <c r="T26" i="67"/>
  <c r="R10" i="68"/>
  <c r="T34" i="67"/>
  <c r="R18" i="14"/>
  <c r="R22" i="14"/>
  <c r="U18" i="1"/>
  <c r="W62" i="67"/>
  <c r="S34" i="68"/>
  <c r="Z35" i="68"/>
  <c r="R48" i="66"/>
  <c r="U8" i="12"/>
  <c r="W30" i="67"/>
  <c r="T44" i="67"/>
  <c r="T8" i="68"/>
  <c r="S33" i="66"/>
  <c r="X20" i="14"/>
  <c r="AA12" i="1"/>
  <c r="Z41" i="67"/>
  <c r="T19" i="67"/>
  <c r="R21" i="68"/>
  <c r="R6" i="66"/>
  <c r="T31" i="14"/>
  <c r="W31" i="1"/>
  <c r="C31" i="12"/>
  <c r="Q18" i="66"/>
  <c r="X32" i="66"/>
  <c r="W48" i="66"/>
  <c r="W44" i="66"/>
  <c r="W33" i="66"/>
  <c r="W20" i="66"/>
  <c r="T33" i="67"/>
  <c r="T18" i="67"/>
  <c r="T32" i="67"/>
  <c r="T15" i="67"/>
  <c r="Z39" i="67"/>
  <c r="R34" i="68"/>
  <c r="R9" i="68"/>
  <c r="W28" i="1"/>
  <c r="W17" i="16"/>
  <c r="W13" i="67"/>
  <c r="W49" i="67"/>
  <c r="T6" i="68"/>
  <c r="Z47" i="67"/>
  <c r="Z58" i="67"/>
  <c r="R27" i="14"/>
  <c r="U30" i="1"/>
  <c r="U23" i="1"/>
  <c r="Q18" i="14"/>
  <c r="W28" i="14"/>
  <c r="T28" i="67"/>
  <c r="W36" i="67"/>
  <c r="W18" i="67"/>
  <c r="U10" i="12"/>
  <c r="AC9" i="16"/>
  <c r="V11" i="16"/>
  <c r="T20" i="67"/>
  <c r="T28" i="68"/>
  <c r="T5" i="68"/>
  <c r="X23" i="14"/>
  <c r="X16" i="14"/>
  <c r="AA21" i="1"/>
  <c r="AA23" i="1"/>
  <c r="X24" i="14"/>
  <c r="AA14" i="1"/>
  <c r="AA9" i="1"/>
  <c r="T26" i="14"/>
  <c r="T13" i="67"/>
  <c r="X16" i="66"/>
  <c r="X36" i="66"/>
  <c r="Z33" i="67"/>
  <c r="G31" i="12"/>
  <c r="W18" i="14"/>
  <c r="W7" i="14"/>
  <c r="AB6" i="12"/>
  <c r="Z53" i="67"/>
  <c r="Q37" i="68"/>
  <c r="X36" i="68"/>
  <c r="X38" i="68"/>
  <c r="AC7" i="1"/>
  <c r="AA7" i="1"/>
  <c r="Z29" i="1"/>
  <c r="Z9" i="14"/>
  <c r="AA8" i="12"/>
  <c r="AA6" i="12"/>
  <c r="AA11" i="12"/>
  <c r="X9" i="68"/>
  <c r="Q9" i="68"/>
  <c r="X34" i="68"/>
  <c r="X17" i="68"/>
  <c r="X6" i="68"/>
  <c r="Q12" i="68"/>
  <c r="Q34" i="68"/>
  <c r="Q11" i="68"/>
  <c r="Q26" i="68"/>
  <c r="Q30" i="68"/>
  <c r="Q21" i="68"/>
  <c r="Q13" i="68"/>
  <c r="Q22" i="68"/>
  <c r="Q15" i="68"/>
  <c r="Q27" i="68"/>
  <c r="Q25" i="68"/>
  <c r="Q10" i="68"/>
  <c r="Q28" i="68"/>
  <c r="Y17" i="67"/>
  <c r="Y53" i="67"/>
  <c r="Y9" i="67"/>
  <c r="Y25" i="67"/>
  <c r="Y15" i="67"/>
  <c r="Y12" i="67"/>
  <c r="R30" i="67"/>
  <c r="Y30" i="67"/>
  <c r="Z11" i="66"/>
  <c r="T48" i="66"/>
  <c r="W26" i="14"/>
  <c r="Z30" i="1"/>
  <c r="Z16" i="1"/>
  <c r="W14" i="14"/>
  <c r="W13" i="14"/>
  <c r="Z13" i="1"/>
  <c r="Z5" i="1"/>
  <c r="W11" i="14"/>
  <c r="Z9" i="1"/>
  <c r="Z18" i="1"/>
  <c r="Z25" i="1"/>
  <c r="W25" i="14"/>
  <c r="Z31" i="1"/>
  <c r="W10" i="14"/>
  <c r="W24" i="14"/>
  <c r="AC10" i="1"/>
  <c r="AC27" i="1"/>
  <c r="AC8" i="1"/>
  <c r="Z8" i="14"/>
  <c r="AC21" i="1"/>
  <c r="Z12" i="14"/>
  <c r="Z17" i="14"/>
  <c r="Z7" i="14"/>
  <c r="Z5" i="14"/>
  <c r="Z28" i="14"/>
  <c r="Z15" i="14"/>
  <c r="Z20" i="14"/>
  <c r="AC29" i="1"/>
  <c r="AC26" i="1"/>
  <c r="V15" i="16"/>
  <c r="AC15" i="16"/>
  <c r="W7" i="67"/>
  <c r="T7" i="67"/>
  <c r="W31" i="67"/>
  <c r="T31" i="67"/>
  <c r="Z51" i="66"/>
  <c r="S51" i="66"/>
  <c r="Z36" i="66"/>
  <c r="S36" i="66"/>
  <c r="S10" i="66"/>
  <c r="Z10" i="66"/>
  <c r="S42" i="66"/>
  <c r="Z42" i="66"/>
  <c r="S6" i="66"/>
  <c r="S37" i="66"/>
  <c r="S45" i="66"/>
  <c r="S12" i="66"/>
  <c r="S43" i="66"/>
  <c r="AC16" i="1"/>
  <c r="X6" i="66"/>
  <c r="Q6" i="66"/>
  <c r="X14" i="66"/>
  <c r="Q14" i="66"/>
  <c r="X51" i="66"/>
  <c r="Q51" i="66"/>
  <c r="W13" i="66"/>
  <c r="T13" i="66"/>
  <c r="W19" i="66"/>
  <c r="T19" i="66"/>
  <c r="T23" i="66"/>
  <c r="W23" i="66"/>
  <c r="T45" i="66"/>
  <c r="W45" i="66"/>
  <c r="T9" i="67"/>
  <c r="Z8" i="67"/>
  <c r="T41" i="67"/>
  <c r="Z40" i="67"/>
  <c r="R30" i="68"/>
  <c r="Y30" i="68"/>
  <c r="Y4" i="68"/>
  <c r="R4" i="68"/>
  <c r="Q7" i="66"/>
  <c r="X7" i="66"/>
  <c r="Z24" i="66"/>
  <c r="Z31" i="67"/>
  <c r="T18" i="68"/>
  <c r="T37" i="68"/>
  <c r="Z8" i="1"/>
  <c r="W8" i="14"/>
  <c r="Q32" i="68"/>
  <c r="Q8" i="68"/>
  <c r="Q23" i="68"/>
  <c r="AA9" i="12"/>
  <c r="AA5" i="12"/>
  <c r="Q19" i="68"/>
  <c r="X14" i="68"/>
  <c r="Y50" i="66"/>
  <c r="R21" i="66"/>
  <c r="Y12" i="66"/>
  <c r="R14" i="66"/>
  <c r="Y36" i="66"/>
  <c r="Y44" i="67"/>
  <c r="R49" i="67"/>
  <c r="Y58" i="67"/>
  <c r="Y43" i="67"/>
  <c r="Y51" i="67"/>
  <c r="R35" i="67"/>
  <c r="R56" i="67"/>
  <c r="R8" i="67"/>
  <c r="S40" i="66"/>
  <c r="S4" i="66"/>
  <c r="S26" i="66"/>
  <c r="S18" i="66"/>
  <c r="S41" i="66"/>
  <c r="S13" i="66"/>
  <c r="S14" i="66"/>
  <c r="S19" i="66"/>
  <c r="AC8" i="16"/>
  <c r="X37" i="66"/>
  <c r="X30" i="66"/>
  <c r="W38" i="66"/>
  <c r="Z13" i="16"/>
  <c r="S17" i="68"/>
  <c r="AB4" i="12"/>
  <c r="X30" i="68"/>
  <c r="Y11" i="66"/>
  <c r="X18" i="68"/>
  <c r="Z30" i="14"/>
  <c r="S17" i="66"/>
  <c r="S16" i="66"/>
  <c r="S8" i="66"/>
  <c r="S21" i="66"/>
  <c r="S30" i="66"/>
  <c r="Q32" i="66"/>
  <c r="Q16" i="66"/>
  <c r="R37" i="68"/>
  <c r="R38" i="68"/>
  <c r="Q30" i="66"/>
  <c r="S34" i="67"/>
  <c r="T11" i="68"/>
  <c r="Z30" i="68"/>
  <c r="Z12" i="67"/>
  <c r="X26" i="68"/>
  <c r="X29" i="68"/>
  <c r="V5" i="16"/>
  <c r="Z16" i="68"/>
  <c r="Z22" i="68"/>
  <c r="S34" i="66"/>
  <c r="S28" i="66"/>
  <c r="S22" i="66"/>
  <c r="S50" i="66"/>
  <c r="S48" i="66"/>
  <c r="S23" i="66"/>
  <c r="Z13" i="66"/>
  <c r="X40" i="66"/>
  <c r="X43" i="66"/>
  <c r="R5" i="68"/>
  <c r="R31" i="68"/>
  <c r="R19" i="68"/>
  <c r="R17" i="68"/>
  <c r="R27" i="68"/>
  <c r="AA7" i="16"/>
  <c r="Z46" i="66"/>
  <c r="S46" i="66"/>
  <c r="S44" i="66"/>
  <c r="V14" i="16"/>
  <c r="Y20" i="66"/>
  <c r="Y14" i="66"/>
  <c r="U9" i="16"/>
  <c r="R49" i="66"/>
  <c r="R50" i="66"/>
  <c r="R45" i="66"/>
  <c r="R34" i="66"/>
  <c r="R43" i="66"/>
  <c r="R40" i="66"/>
  <c r="R10" i="66"/>
  <c r="Z28" i="66"/>
  <c r="X19" i="68"/>
  <c r="W51" i="66"/>
  <c r="Z9" i="66"/>
  <c r="T15" i="16"/>
  <c r="AA19" i="16"/>
  <c r="R35" i="68"/>
  <c r="T29" i="68"/>
  <c r="Z20" i="68"/>
  <c r="AA6" i="16"/>
  <c r="AA20" i="16"/>
  <c r="AC6" i="1"/>
  <c r="Q41" i="66"/>
  <c r="Y29" i="67"/>
  <c r="AC12" i="1"/>
  <c r="V12" i="1"/>
  <c r="AC13" i="1"/>
  <c r="Z25" i="14"/>
  <c r="Z6" i="14"/>
  <c r="AC28" i="1"/>
  <c r="Z16" i="14"/>
  <c r="Z24" i="14"/>
  <c r="AC9" i="1"/>
  <c r="Z27" i="14"/>
  <c r="Z23" i="14"/>
  <c r="Z11" i="14"/>
  <c r="Z18" i="14"/>
  <c r="Z31" i="14"/>
  <c r="Z19" i="14"/>
  <c r="AC24" i="1"/>
  <c r="Z21" i="14"/>
  <c r="Z4" i="14"/>
  <c r="Z10" i="14"/>
  <c r="AC30" i="1"/>
  <c r="Z29" i="14"/>
  <c r="AC19" i="1"/>
  <c r="V6" i="16"/>
  <c r="AC6" i="16"/>
  <c r="S39" i="66"/>
  <c r="Z39" i="66"/>
  <c r="S38" i="66"/>
  <c r="S32" i="66"/>
  <c r="S15" i="66"/>
  <c r="S5" i="66"/>
  <c r="AC20" i="1"/>
  <c r="Z26" i="14"/>
  <c r="Z22" i="14"/>
  <c r="Z14" i="14"/>
  <c r="S47" i="66"/>
  <c r="S35" i="66"/>
  <c r="AC14" i="1"/>
  <c r="V14" i="1"/>
  <c r="T16" i="68"/>
  <c r="T51" i="66"/>
  <c r="Y26" i="66"/>
  <c r="R5" i="66"/>
  <c r="Y41" i="66"/>
  <c r="T47" i="67"/>
  <c r="T5" i="12"/>
  <c r="S9" i="66"/>
  <c r="S11" i="68"/>
  <c r="R51" i="67"/>
  <c r="W28" i="67"/>
  <c r="Y9" i="66"/>
  <c r="Y17" i="66"/>
  <c r="Y18" i="66"/>
  <c r="Y49" i="66"/>
  <c r="Y29" i="66"/>
  <c r="R42" i="66"/>
  <c r="R8" i="66"/>
  <c r="R16" i="66"/>
  <c r="R12" i="66"/>
  <c r="R11" i="66"/>
  <c r="R19" i="66"/>
  <c r="W33" i="67"/>
  <c r="Z24" i="68"/>
  <c r="S30" i="67"/>
  <c r="R32" i="67"/>
  <c r="AB7" i="12"/>
  <c r="AA9" i="16"/>
  <c r="Z39" i="68"/>
  <c r="Y22" i="14"/>
  <c r="R43" i="67"/>
  <c r="R26" i="66"/>
  <c r="X21" i="68"/>
  <c r="AA7" i="12"/>
  <c r="AA10" i="12"/>
  <c r="Z14" i="68"/>
  <c r="S18" i="68"/>
  <c r="S26" i="68"/>
  <c r="Z25" i="68"/>
  <c r="X35" i="68"/>
  <c r="X12" i="68"/>
  <c r="X7" i="68"/>
  <c r="X31" i="68"/>
  <c r="X5" i="68"/>
  <c r="X13" i="68"/>
  <c r="Y13" i="66"/>
  <c r="R15" i="66"/>
  <c r="Y33" i="66"/>
  <c r="Y44" i="66"/>
  <c r="R23" i="66"/>
  <c r="R22" i="66"/>
  <c r="Y34" i="66"/>
  <c r="Y43" i="66"/>
  <c r="Y35" i="66"/>
  <c r="Y27" i="66"/>
  <c r="Y49" i="67"/>
  <c r="Y19" i="67"/>
  <c r="Y42" i="67"/>
  <c r="Y23" i="67"/>
  <c r="Y46" i="67"/>
  <c r="Y7" i="67"/>
  <c r="AC11" i="1"/>
  <c r="AC18" i="1"/>
  <c r="V18" i="1"/>
  <c r="V9" i="16"/>
  <c r="W8" i="16"/>
  <c r="Z8" i="16"/>
  <c r="AC15" i="1"/>
  <c r="S31" i="66"/>
  <c r="AC25" i="1"/>
  <c r="Z13" i="14"/>
  <c r="V10" i="12"/>
  <c r="R13" i="66"/>
  <c r="Y19" i="66"/>
  <c r="R17" i="66"/>
  <c r="Y16" i="66"/>
  <c r="Y45" i="66"/>
  <c r="Y40" i="66"/>
  <c r="Y7" i="66"/>
  <c r="Y6" i="66"/>
  <c r="R41" i="66"/>
  <c r="R7" i="66"/>
  <c r="R47" i="66"/>
  <c r="R18" i="66"/>
  <c r="Z22" i="66"/>
  <c r="Z48" i="66"/>
  <c r="AB9" i="12"/>
  <c r="R44" i="67"/>
  <c r="Z13" i="68"/>
  <c r="T23" i="68"/>
  <c r="Y18" i="14"/>
  <c r="Z34" i="68"/>
  <c r="R58" i="67"/>
  <c r="Z12" i="68"/>
  <c r="R20" i="66"/>
  <c r="AC4" i="16"/>
  <c r="V4" i="16"/>
  <c r="S7" i="66"/>
  <c r="Z7" i="66"/>
  <c r="Z40" i="66"/>
  <c r="AC4" i="1"/>
  <c r="AC31" i="1"/>
  <c r="Y20" i="67"/>
  <c r="R20" i="67"/>
  <c r="V19" i="16"/>
  <c r="S38" i="68"/>
  <c r="S12" i="68"/>
  <c r="T9" i="1"/>
  <c r="Q5" i="14"/>
  <c r="T5" i="1"/>
  <c r="Q28" i="14"/>
  <c r="T10" i="1"/>
  <c r="V4" i="12"/>
  <c r="Q27" i="14"/>
  <c r="Q31" i="68"/>
  <c r="Q56" i="67"/>
  <c r="W56" i="67"/>
  <c r="Y23" i="66"/>
  <c r="Q33" i="68"/>
  <c r="X33" i="68"/>
  <c r="S31" i="68"/>
  <c r="S8" i="68"/>
  <c r="Z8" i="68"/>
  <c r="X41" i="68"/>
  <c r="X11" i="68"/>
  <c r="X24" i="68"/>
  <c r="X20" i="68"/>
  <c r="Q18" i="68"/>
  <c r="Q41" i="68"/>
  <c r="Y51" i="66"/>
  <c r="Y39" i="66"/>
  <c r="R39" i="66"/>
  <c r="R41" i="67"/>
  <c r="Y41" i="67"/>
  <c r="R12" i="67"/>
  <c r="R45" i="67"/>
  <c r="Y45" i="67"/>
  <c r="R26" i="67"/>
  <c r="Y26" i="67"/>
  <c r="R18" i="67"/>
  <c r="Y18" i="67"/>
  <c r="Y10" i="67"/>
  <c r="R10" i="67"/>
  <c r="Y27" i="67"/>
  <c r="Y55" i="67"/>
  <c r="R34" i="67"/>
  <c r="R39" i="67"/>
  <c r="Y39" i="67"/>
  <c r="Y22" i="67"/>
  <c r="R22" i="67"/>
  <c r="W52" i="67"/>
  <c r="Y52" i="67"/>
  <c r="Q39" i="68"/>
  <c r="X39" i="68"/>
  <c r="S33" i="68"/>
  <c r="S7" i="68"/>
  <c r="Z7" i="68"/>
  <c r="Z40" i="68"/>
  <c r="S40" i="68"/>
  <c r="S5" i="68"/>
  <c r="R47" i="67"/>
  <c r="Y47" i="67"/>
  <c r="Y11" i="67"/>
  <c r="R11" i="67"/>
  <c r="R13" i="67"/>
  <c r="Y13" i="67"/>
  <c r="S25" i="68"/>
  <c r="R19" i="67"/>
  <c r="U12" i="16"/>
  <c r="Z5" i="68"/>
  <c r="R42" i="67"/>
  <c r="Z37" i="68"/>
  <c r="Y15" i="66"/>
  <c r="Y31" i="66"/>
  <c r="AC9" i="12"/>
  <c r="AC11" i="12"/>
  <c r="T9" i="12"/>
  <c r="T11" i="12"/>
  <c r="AB11" i="16"/>
  <c r="AB12" i="16"/>
  <c r="Z10" i="1"/>
  <c r="R44" i="66"/>
  <c r="R33" i="66"/>
  <c r="AB18" i="1"/>
  <c r="R46" i="67"/>
  <c r="S16" i="68"/>
  <c r="Z33" i="68"/>
  <c r="T6" i="16"/>
  <c r="Q7" i="68"/>
  <c r="Q5" i="68"/>
  <c r="Q11" i="14"/>
  <c r="Q13" i="14"/>
  <c r="Q14" i="14"/>
  <c r="Q24" i="14"/>
  <c r="Q10" i="14"/>
  <c r="T16" i="1"/>
  <c r="T25" i="1"/>
  <c r="Q7" i="14"/>
  <c r="T18" i="1"/>
  <c r="T29" i="1"/>
  <c r="AB15" i="1"/>
  <c r="R35" i="66"/>
  <c r="S22" i="68"/>
  <c r="L31" i="12"/>
  <c r="S35" i="68"/>
  <c r="X8" i="68"/>
  <c r="X32" i="68"/>
  <c r="W29" i="67"/>
  <c r="Q29" i="67"/>
  <c r="Q46" i="67"/>
  <c r="W46" i="67"/>
  <c r="Y21" i="66"/>
  <c r="Y5" i="66"/>
  <c r="Q16" i="68"/>
  <c r="X16" i="68"/>
  <c r="X23" i="68"/>
  <c r="S36" i="68"/>
  <c r="Z21" i="68"/>
  <c r="S21" i="68"/>
  <c r="Z27" i="68"/>
  <c r="Z9" i="68"/>
  <c r="Z18" i="68"/>
  <c r="Z41" i="68"/>
  <c r="S41" i="68"/>
  <c r="X37" i="68"/>
  <c r="X4" i="68"/>
  <c r="Q4" i="68"/>
  <c r="Q40" i="68"/>
  <c r="X40" i="68"/>
  <c r="Q14" i="68"/>
  <c r="Y46" i="66"/>
  <c r="R36" i="66"/>
  <c r="R4" i="66"/>
  <c r="Y4" i="66"/>
  <c r="R28" i="66"/>
  <c r="Y28" i="66"/>
  <c r="R23" i="67"/>
  <c r="R17" i="67"/>
  <c r="Y54" i="67"/>
  <c r="R54" i="67"/>
  <c r="R6" i="67"/>
  <c r="Y6" i="67"/>
  <c r="R16" i="67"/>
  <c r="Y16" i="67"/>
  <c r="Y31" i="67"/>
  <c r="R31" i="67"/>
  <c r="R59" i="67"/>
  <c r="Y59" i="67"/>
  <c r="Y35" i="67"/>
  <c r="Y56" i="67"/>
  <c r="Y8" i="67"/>
  <c r="R33" i="67"/>
  <c r="Y33" i="67"/>
  <c r="S29" i="68"/>
  <c r="R5" i="67"/>
  <c r="Y5" i="67"/>
  <c r="R57" i="67"/>
  <c r="Y57" i="67"/>
  <c r="R40" i="67"/>
  <c r="Y40" i="67"/>
  <c r="Y14" i="67"/>
  <c r="R14" i="67"/>
  <c r="Q18" i="67"/>
  <c r="R7" i="67"/>
  <c r="T8" i="1"/>
  <c r="S24" i="68"/>
  <c r="Z29" i="68"/>
  <c r="T7" i="16"/>
  <c r="W37" i="68"/>
  <c r="E31" i="12"/>
  <c r="U7" i="16"/>
  <c r="Y22" i="66"/>
  <c r="Q5" i="67"/>
  <c r="W40" i="68"/>
  <c r="W5" i="14"/>
  <c r="R27" i="66"/>
  <c r="V6" i="12"/>
  <c r="S13" i="68"/>
  <c r="S9" i="68"/>
  <c r="S10" i="68"/>
  <c r="Z26" i="68"/>
  <c r="S20" i="68"/>
  <c r="U10" i="16"/>
  <c r="T13" i="1"/>
  <c r="Q25" i="14"/>
  <c r="Q9" i="14"/>
  <c r="T14" i="1"/>
  <c r="Q16" i="14"/>
  <c r="Q6" i="14"/>
  <c r="Q23" i="14"/>
  <c r="T31" i="1"/>
  <c r="AB21" i="1"/>
  <c r="Y11" i="14"/>
  <c r="Y13" i="14"/>
  <c r="Y9" i="14"/>
  <c r="Q35" i="68"/>
  <c r="S14" i="68"/>
  <c r="W20" i="67"/>
  <c r="Q20" i="67"/>
  <c r="Z31" i="68"/>
  <c r="S15" i="68"/>
  <c r="Z15" i="68"/>
  <c r="S32" i="68"/>
  <c r="X10" i="68"/>
  <c r="X25" i="68"/>
  <c r="X28" i="68"/>
  <c r="X27" i="68"/>
  <c r="Q17" i="68"/>
  <c r="Y42" i="66"/>
  <c r="Y8" i="66"/>
  <c r="Y30" i="66"/>
  <c r="Y10" i="66"/>
  <c r="R36" i="67"/>
  <c r="Y36" i="67"/>
  <c r="R53" i="67"/>
  <c r="Y28" i="67"/>
  <c r="R28" i="67"/>
  <c r="R25" i="67"/>
  <c r="R4" i="67"/>
  <c r="Y4" i="67"/>
  <c r="R48" i="67"/>
  <c r="Y48" i="67"/>
  <c r="R37" i="67"/>
  <c r="Y37" i="67"/>
  <c r="R9" i="67"/>
  <c r="R21" i="67"/>
  <c r="Y21" i="67"/>
  <c r="R60" i="67"/>
  <c r="Y60" i="67"/>
  <c r="Y24" i="67"/>
  <c r="R50" i="67"/>
  <c r="Y50" i="67"/>
  <c r="R52" i="67"/>
  <c r="S22" i="67"/>
  <c r="S51" i="67"/>
  <c r="S27" i="67"/>
  <c r="S19" i="67"/>
  <c r="S39" i="67"/>
  <c r="S23" i="67"/>
  <c r="S59" i="67"/>
  <c r="S33" i="67"/>
  <c r="S29" i="67"/>
  <c r="S36" i="67"/>
  <c r="S56" i="67"/>
  <c r="S18" i="67"/>
  <c r="S61" i="67"/>
  <c r="S40" i="67"/>
  <c r="S38" i="67"/>
  <c r="S50" i="67"/>
  <c r="W27" i="68"/>
  <c r="W32" i="68"/>
  <c r="W22" i="68"/>
  <c r="W5" i="68"/>
  <c r="W10" i="68"/>
  <c r="W25" i="68"/>
  <c r="W8" i="68"/>
  <c r="W33" i="68"/>
  <c r="W38" i="68"/>
  <c r="W14" i="68"/>
  <c r="W16" i="68"/>
  <c r="W35" i="68"/>
  <c r="T35" i="68"/>
  <c r="T36" i="68"/>
  <c r="W36" i="68"/>
  <c r="S16" i="67"/>
  <c r="S26" i="67"/>
  <c r="S4" i="67"/>
  <c r="S43" i="67"/>
  <c r="S17" i="67"/>
  <c r="S42" i="67"/>
  <c r="W11" i="68"/>
  <c r="W12" i="68"/>
  <c r="S35" i="67"/>
  <c r="S58" i="67"/>
  <c r="Z7" i="1"/>
  <c r="T7" i="1"/>
  <c r="W21" i="14"/>
  <c r="Q21" i="14"/>
  <c r="Q4" i="14"/>
  <c r="T23" i="1"/>
  <c r="Z23" i="1"/>
  <c r="Z21" i="1"/>
  <c r="T21" i="1"/>
  <c r="Y28" i="14"/>
  <c r="R28" i="14"/>
  <c r="U29" i="1"/>
  <c r="AB29" i="1"/>
  <c r="R23" i="14"/>
  <c r="Y23" i="14"/>
  <c r="Y7" i="14"/>
  <c r="R7" i="14"/>
  <c r="R8" i="14"/>
  <c r="Y8" i="14"/>
  <c r="U17" i="1"/>
  <c r="AB17" i="1"/>
  <c r="AB5" i="1"/>
  <c r="U5" i="1"/>
  <c r="W26" i="68"/>
  <c r="T24" i="1"/>
  <c r="Z24" i="1"/>
  <c r="S46" i="67"/>
  <c r="S60" i="67"/>
  <c r="W31" i="68"/>
  <c r="Z17" i="68"/>
  <c r="S37" i="67"/>
  <c r="W23" i="14"/>
  <c r="AC5" i="12"/>
  <c r="X5" i="67"/>
  <c r="AB10" i="12"/>
  <c r="W9" i="14"/>
  <c r="Z14" i="1"/>
  <c r="W4" i="14"/>
  <c r="U21" i="1"/>
  <c r="AA10" i="16"/>
  <c r="T10" i="16"/>
  <c r="T20" i="16"/>
  <c r="S19" i="68"/>
  <c r="Z19" i="68"/>
  <c r="S13" i="67"/>
  <c r="S39" i="68"/>
  <c r="T8" i="16"/>
  <c r="AA8" i="16"/>
  <c r="W28" i="68"/>
  <c r="W51" i="67"/>
  <c r="T51" i="67"/>
  <c r="W13" i="68"/>
  <c r="T13" i="68"/>
  <c r="W4" i="68"/>
  <c r="Z45" i="67"/>
  <c r="S45" i="67"/>
  <c r="S10" i="67"/>
  <c r="Z10" i="67"/>
  <c r="S57" i="67"/>
  <c r="X36" i="67"/>
  <c r="Q36" i="67"/>
  <c r="W18" i="68"/>
  <c r="AB6" i="1"/>
  <c r="S8" i="67"/>
  <c r="Y29" i="14"/>
  <c r="Q8" i="14"/>
  <c r="Z11" i="1"/>
  <c r="T11" i="1"/>
  <c r="Q29" i="14"/>
  <c r="T22" i="1"/>
  <c r="Z22" i="1"/>
  <c r="Q15" i="14"/>
  <c r="T20" i="1"/>
  <c r="T4" i="1"/>
  <c r="Q22" i="14"/>
  <c r="Q17" i="14"/>
  <c r="Z19" i="1"/>
  <c r="T19" i="1"/>
  <c r="W19" i="14"/>
  <c r="Q19" i="14"/>
  <c r="Q20" i="14"/>
  <c r="R19" i="14"/>
  <c r="Y19" i="14"/>
  <c r="Y10" i="14"/>
  <c r="R10" i="14"/>
  <c r="AB11" i="1"/>
  <c r="U11" i="1"/>
  <c r="AB14" i="1"/>
  <c r="U14" i="1"/>
  <c r="U8" i="1"/>
  <c r="AB8" i="1"/>
  <c r="U27" i="1"/>
  <c r="AB27" i="1"/>
  <c r="AB7" i="1"/>
  <c r="U7" i="1"/>
  <c r="Y25" i="14"/>
  <c r="AB22" i="1"/>
  <c r="U22" i="1"/>
  <c r="AB24" i="1"/>
  <c r="U24" i="1"/>
  <c r="R4" i="14"/>
  <c r="AB16" i="1"/>
  <c r="U16" i="1"/>
  <c r="AB26" i="1"/>
  <c r="U26" i="1"/>
  <c r="R30" i="14"/>
  <c r="Y30" i="14"/>
  <c r="Z38" i="68"/>
  <c r="Y15" i="14"/>
  <c r="S12" i="67"/>
  <c r="W21" i="68"/>
  <c r="Q23" i="66"/>
  <c r="W30" i="68"/>
  <c r="W16" i="14"/>
  <c r="Z43" i="67"/>
  <c r="Z26" i="67"/>
  <c r="Z17" i="67"/>
  <c r="R11" i="14"/>
  <c r="S28" i="67"/>
  <c r="W61" i="67"/>
  <c r="T61" i="67"/>
  <c r="W34" i="68"/>
  <c r="T34" i="68"/>
  <c r="W9" i="68"/>
  <c r="T9" i="68"/>
  <c r="T20" i="68"/>
  <c r="W20" i="68"/>
  <c r="S23" i="68"/>
  <c r="Z23" i="68"/>
  <c r="Z52" i="67"/>
  <c r="S52" i="67"/>
  <c r="S6" i="67"/>
  <c r="S7" i="67"/>
  <c r="S44" i="67"/>
  <c r="S15" i="67"/>
  <c r="S5" i="67"/>
  <c r="S32" i="67"/>
  <c r="X51" i="67"/>
  <c r="X15" i="67"/>
  <c r="X42" i="67"/>
  <c r="X60" i="67"/>
  <c r="X47" i="67"/>
  <c r="X18" i="67"/>
  <c r="X12" i="67"/>
  <c r="X56" i="67"/>
  <c r="X13" i="67"/>
  <c r="X6" i="67"/>
  <c r="X20" i="67"/>
  <c r="X16" i="67"/>
  <c r="X17" i="67"/>
  <c r="X14" i="67"/>
  <c r="X39" i="67"/>
  <c r="X52" i="67"/>
  <c r="X33" i="67"/>
  <c r="X55" i="67"/>
  <c r="X10" i="67"/>
  <c r="S25" i="67"/>
  <c r="W17" i="68"/>
  <c r="Q30" i="14"/>
  <c r="W30" i="14"/>
  <c r="Z17" i="1"/>
  <c r="T17" i="1"/>
  <c r="W12" i="14"/>
  <c r="Q12" i="14"/>
  <c r="Z28" i="1"/>
  <c r="T28" i="1"/>
  <c r="Z27" i="1"/>
  <c r="T27" i="1"/>
  <c r="Z26" i="1"/>
  <c r="T26" i="1"/>
  <c r="Z6" i="1"/>
  <c r="T6" i="1"/>
  <c r="AB9" i="1"/>
  <c r="U9" i="1"/>
  <c r="Y14" i="14"/>
  <c r="R14" i="14"/>
  <c r="AB25" i="1"/>
  <c r="R5" i="14"/>
  <c r="Y5" i="14"/>
  <c r="Y21" i="14"/>
  <c r="R21" i="14"/>
  <c r="R20" i="14"/>
  <c r="Y20" i="14"/>
  <c r="U28" i="1"/>
  <c r="AB28" i="1"/>
  <c r="U10" i="1"/>
  <c r="AB10" i="1"/>
  <c r="R13" i="14"/>
  <c r="Z10" i="68"/>
  <c r="W27" i="14"/>
  <c r="AB31" i="1"/>
  <c r="U31" i="1"/>
  <c r="W15" i="68"/>
  <c r="W29" i="68"/>
  <c r="V7" i="12"/>
  <c r="W6" i="14"/>
  <c r="S24" i="67"/>
  <c r="Z16" i="67"/>
  <c r="W24" i="68"/>
  <c r="S20" i="67"/>
  <c r="T9" i="16"/>
  <c r="S31" i="67"/>
  <c r="S54" i="67"/>
  <c r="AB5" i="12"/>
  <c r="V5" i="12"/>
  <c r="AA15" i="16"/>
  <c r="AA21" i="16"/>
  <c r="T21" i="16"/>
  <c r="T19" i="16"/>
  <c r="W6" i="68"/>
  <c r="T7" i="68"/>
  <c r="W7" i="68"/>
  <c r="W23" i="68"/>
  <c r="S28" i="68"/>
  <c r="Z28" i="68"/>
  <c r="S14" i="67"/>
  <c r="S21" i="67"/>
  <c r="S47" i="67"/>
  <c r="S41" i="67"/>
  <c r="S48" i="67"/>
  <c r="S11" i="67"/>
  <c r="S49" i="67"/>
  <c r="S4" i="68"/>
  <c r="X43" i="67"/>
  <c r="W19" i="68"/>
  <c r="Z12" i="1"/>
  <c r="T12" i="1"/>
  <c r="Z15" i="1"/>
  <c r="T15" i="1"/>
  <c r="R17" i="14"/>
  <c r="Y17" i="14"/>
  <c r="Y24" i="14"/>
  <c r="AB4" i="1"/>
  <c r="U12" i="1"/>
  <c r="AB12" i="1"/>
  <c r="Y26" i="14"/>
  <c r="R26" i="14"/>
  <c r="U19" i="1"/>
  <c r="AB19" i="1"/>
  <c r="U20" i="1"/>
  <c r="AB20" i="1"/>
  <c r="Y16" i="14"/>
  <c r="R16" i="14"/>
  <c r="Y31" i="14"/>
  <c r="R31" i="14"/>
  <c r="R9" i="14"/>
  <c r="S55" i="67"/>
  <c r="Y27" i="14"/>
  <c r="U13" i="1"/>
  <c r="Y12" i="14"/>
  <c r="S9" i="67"/>
  <c r="Q26" i="14"/>
  <c r="V8" i="12"/>
  <c r="AB8" i="12"/>
  <c r="AB5" i="16"/>
  <c r="U5" i="16"/>
  <c r="T41" i="68"/>
  <c r="W41" i="68"/>
  <c r="Q24" i="66"/>
  <c r="X24" i="66"/>
  <c r="X12" i="66"/>
  <c r="Q12" i="66"/>
  <c r="X50" i="66"/>
  <c r="Q50" i="66"/>
  <c r="Q33" i="66"/>
  <c r="X33" i="66"/>
  <c r="X27" i="66"/>
  <c r="Q27" i="66"/>
  <c r="T17" i="16"/>
  <c r="AA17" i="16"/>
  <c r="AA18" i="16"/>
  <c r="T18" i="16"/>
  <c r="W20" i="16"/>
  <c r="Z20" i="16"/>
  <c r="X23" i="67"/>
  <c r="Q23" i="67"/>
  <c r="Q59" i="67"/>
  <c r="X59" i="67"/>
  <c r="X28" i="67"/>
  <c r="Q28" i="67"/>
  <c r="X48" i="67"/>
  <c r="Q48" i="67"/>
  <c r="X57" i="67"/>
  <c r="Q57" i="67"/>
  <c r="X24" i="67"/>
  <c r="Q24" i="67"/>
  <c r="AC4" i="12"/>
  <c r="M31" i="12"/>
  <c r="W5" i="12"/>
  <c r="AB13" i="16"/>
  <c r="U13" i="16"/>
  <c r="AB14" i="16"/>
  <c r="U19" i="16"/>
  <c r="AB11" i="12"/>
  <c r="V11" i="12"/>
  <c r="U4" i="16"/>
  <c r="AB4" i="16"/>
  <c r="Q31" i="14"/>
  <c r="X31" i="14"/>
  <c r="Q20" i="66"/>
  <c r="X20" i="66"/>
  <c r="Q21" i="66"/>
  <c r="X21" i="66"/>
  <c r="Q29" i="66"/>
  <c r="X29" i="66"/>
  <c r="X26" i="66"/>
  <c r="Q26" i="66"/>
  <c r="R61" i="67"/>
  <c r="Y61" i="67"/>
  <c r="AA4" i="16"/>
  <c r="AA12" i="16"/>
  <c r="T12" i="16"/>
  <c r="T13" i="16"/>
  <c r="AA13" i="16"/>
  <c r="Z4" i="16"/>
  <c r="X34" i="67"/>
  <c r="Q34" i="67"/>
  <c r="Q37" i="67"/>
  <c r="X37" i="67"/>
  <c r="Q40" i="67"/>
  <c r="X40" i="67"/>
  <c r="X61" i="67"/>
  <c r="Q61" i="67"/>
  <c r="X22" i="67"/>
  <c r="Q22" i="67"/>
  <c r="Q11" i="67"/>
  <c r="X11" i="67"/>
  <c r="Q21" i="67"/>
  <c r="X21" i="67"/>
  <c r="AC10" i="12"/>
  <c r="AB7" i="16"/>
  <c r="AC6" i="12"/>
  <c r="W7" i="12"/>
  <c r="T6" i="12"/>
  <c r="Z6" i="12"/>
  <c r="AB9" i="16"/>
  <c r="AB15" i="16"/>
  <c r="U15" i="16"/>
  <c r="U8" i="16"/>
  <c r="AB8" i="16"/>
  <c r="AB6" i="16"/>
  <c r="U6" i="16"/>
  <c r="U20" i="16"/>
  <c r="Z9" i="12"/>
  <c r="Z10" i="12"/>
  <c r="Q58" i="67"/>
  <c r="Q7" i="67"/>
  <c r="AB16" i="16"/>
  <c r="U16" i="16"/>
  <c r="U18" i="16"/>
  <c r="AB18" i="16"/>
  <c r="T35" i="67"/>
  <c r="W35" i="67"/>
  <c r="T30" i="1"/>
  <c r="AA30" i="1"/>
  <c r="Q25" i="66"/>
  <c r="X25" i="66"/>
  <c r="X28" i="66"/>
  <c r="Q28" i="66"/>
  <c r="X42" i="66"/>
  <c r="Q42" i="66"/>
  <c r="R38" i="67"/>
  <c r="Y38" i="67"/>
  <c r="AA5" i="16"/>
  <c r="T5" i="16"/>
  <c r="AA11" i="16"/>
  <c r="T11" i="16"/>
  <c r="Z12" i="16"/>
  <c r="W12" i="16"/>
  <c r="X41" i="67"/>
  <c r="Q41" i="67"/>
  <c r="Q26" i="67"/>
  <c r="X26" i="67"/>
  <c r="X49" i="67"/>
  <c r="Q49" i="67"/>
  <c r="X31" i="67"/>
  <c r="Q31" i="67"/>
  <c r="T7" i="12"/>
  <c r="Z7" i="12"/>
  <c r="AB17" i="16"/>
  <c r="U17" i="16"/>
  <c r="AB21" i="16"/>
  <c r="Q48" i="66"/>
  <c r="AC8" i="12"/>
  <c r="Z11" i="12"/>
  <c r="U14" i="16"/>
  <c r="W10" i="12"/>
  <c r="Z49" i="66"/>
  <c r="T50" i="66"/>
  <c r="X47" i="66"/>
  <c r="Q47" i="66"/>
  <c r="X22" i="66"/>
  <c r="Q22" i="66"/>
  <c r="Q17" i="66"/>
  <c r="X17" i="66"/>
  <c r="T16" i="16"/>
  <c r="AA16" i="16"/>
  <c r="Z6" i="16"/>
  <c r="W6" i="16"/>
  <c r="Q54" i="67"/>
  <c r="X54" i="67"/>
  <c r="X35" i="67"/>
  <c r="Q35" i="67"/>
  <c r="Q30" i="67"/>
  <c r="X30" i="67"/>
  <c r="X45" i="67"/>
  <c r="Q45" i="67"/>
  <c r="X9" i="67"/>
  <c r="Q9" i="67"/>
  <c r="U11" i="16"/>
  <c r="Q38" i="66"/>
  <c r="W12" i="12"/>
  <c r="Q32" i="67"/>
  <c r="AC7" i="12"/>
  <c r="W8" i="12"/>
  <c r="Z8" i="12"/>
  <c r="T8" i="12"/>
  <c r="U21" i="16"/>
  <c r="AB10" i="16"/>
  <c r="W5" i="16"/>
  <c r="Q19" i="66"/>
  <c r="Q39" i="66"/>
  <c r="Z4" i="12"/>
  <c r="AI245" i="20" l="1"/>
  <c r="AI195" i="20"/>
  <c r="AI183" i="20"/>
  <c r="AI215" i="20"/>
  <c r="AI126" i="20"/>
  <c r="AI125" i="20"/>
  <c r="AI21" i="20"/>
  <c r="AI55" i="20"/>
  <c r="AI120" i="20"/>
  <c r="AI233" i="20"/>
  <c r="AI44" i="20"/>
  <c r="AI60" i="20"/>
  <c r="AI169" i="20"/>
  <c r="AI81" i="20"/>
  <c r="AI117" i="20"/>
  <c r="AI66" i="20"/>
  <c r="AI181" i="20"/>
  <c r="AI103" i="20"/>
  <c r="AI10" i="20"/>
  <c r="AI172" i="20"/>
  <c r="AI241" i="20"/>
  <c r="AI247" i="20"/>
  <c r="AI128" i="20"/>
  <c r="AI32" i="20"/>
  <c r="AI236" i="20"/>
  <c r="AI49" i="20"/>
  <c r="AI130" i="20"/>
  <c r="AI107" i="20"/>
  <c r="AI211" i="20"/>
  <c r="AN91" i="20"/>
  <c r="AN200" i="20"/>
  <c r="AX232" i="20"/>
  <c r="AX159" i="20"/>
  <c r="AX9" i="20"/>
  <c r="AX234" i="20"/>
  <c r="AX151" i="20"/>
  <c r="AX89" i="20"/>
  <c r="AX165" i="20"/>
  <c r="AX161" i="20"/>
  <c r="AX72" i="20"/>
  <c r="AX98" i="20"/>
  <c r="AX245" i="20"/>
  <c r="AX202" i="20"/>
  <c r="AX203" i="20"/>
  <c r="AX220" i="20"/>
  <c r="AX144" i="20"/>
  <c r="AX215" i="20"/>
  <c r="AX197" i="20"/>
  <c r="AX180" i="20"/>
  <c r="AX47" i="20"/>
  <c r="AX69" i="20"/>
  <c r="AX93" i="20"/>
  <c r="AX135" i="20"/>
  <c r="AX53" i="20"/>
  <c r="AX52" i="20"/>
  <c r="AX109" i="20"/>
  <c r="AX225" i="20"/>
  <c r="AX211" i="20"/>
  <c r="AX216" i="20"/>
  <c r="AX94" i="20"/>
  <c r="AI14" i="20"/>
  <c r="AI11" i="20"/>
  <c r="AI202" i="20"/>
  <c r="AI75" i="20"/>
  <c r="AI115" i="20"/>
  <c r="AI154" i="20"/>
  <c r="AI139" i="20"/>
  <c r="AI95" i="20"/>
  <c r="AI20" i="20"/>
  <c r="AI190" i="20"/>
  <c r="AI213" i="20"/>
  <c r="AI221" i="20"/>
  <c r="AI127" i="20"/>
  <c r="AI143" i="20"/>
  <c r="AI205" i="20"/>
  <c r="AI234" i="20"/>
  <c r="AI86" i="20"/>
  <c r="AI155" i="20"/>
  <c r="AI88" i="20"/>
  <c r="AI162" i="20"/>
  <c r="AI31" i="20"/>
  <c r="AI135" i="20"/>
  <c r="AI17" i="20"/>
  <c r="AI104" i="20"/>
  <c r="AN41" i="20"/>
  <c r="AX173" i="20"/>
  <c r="AX13" i="20"/>
  <c r="AX14" i="20"/>
  <c r="AX226" i="20"/>
  <c r="AX238" i="20"/>
  <c r="AX66" i="20"/>
  <c r="AX136" i="20"/>
  <c r="AX101" i="20"/>
  <c r="AX102" i="20"/>
  <c r="AX130" i="20"/>
  <c r="AX73" i="20"/>
  <c r="AX81" i="20"/>
  <c r="AX25" i="20"/>
  <c r="AX178" i="20"/>
  <c r="AX187" i="20"/>
  <c r="AX242" i="20"/>
  <c r="AX92" i="20"/>
  <c r="AX157" i="20"/>
  <c r="AX156" i="20"/>
  <c r="AX209" i="20"/>
  <c r="AX139" i="20"/>
  <c r="AX224" i="20"/>
  <c r="AX17" i="20"/>
  <c r="AX48" i="20"/>
  <c r="AX235" i="20"/>
  <c r="AX183" i="20"/>
  <c r="AX67" i="20"/>
  <c r="AI218" i="20"/>
  <c r="AI12" i="20"/>
  <c r="AI73" i="20"/>
  <c r="AI153" i="20"/>
  <c r="AI109" i="20"/>
  <c r="AI92" i="20"/>
  <c r="AI71" i="20"/>
  <c r="AI7" i="20"/>
  <c r="AI24" i="20"/>
  <c r="AI57" i="20"/>
  <c r="AI193" i="20"/>
  <c r="AI240" i="20"/>
  <c r="AI112" i="20"/>
  <c r="AI133" i="20"/>
  <c r="AI231" i="20"/>
  <c r="AI63" i="20"/>
  <c r="AI140" i="20"/>
  <c r="AI123" i="20"/>
  <c r="AI186" i="20"/>
  <c r="AI189" i="20"/>
  <c r="AI220" i="20"/>
  <c r="AI97" i="20"/>
  <c r="AI16" i="20"/>
  <c r="AI209" i="20"/>
  <c r="AI30" i="20"/>
  <c r="AI48" i="20"/>
  <c r="AX166" i="20"/>
  <c r="AX68" i="20"/>
  <c r="AX21" i="20"/>
  <c r="AX134" i="20"/>
  <c r="AX150" i="20"/>
  <c r="AX149" i="20"/>
  <c r="AX236" i="20"/>
  <c r="AX117" i="20"/>
  <c r="AX86" i="20"/>
  <c r="AX186" i="20"/>
  <c r="AX146" i="20"/>
  <c r="AX145" i="20"/>
  <c r="AX65" i="20"/>
  <c r="AX31" i="20"/>
  <c r="AX240" i="20"/>
  <c r="AX104" i="20"/>
  <c r="AX35" i="20"/>
  <c r="AX95" i="20"/>
  <c r="AX115" i="20"/>
  <c r="AX45" i="20"/>
  <c r="AX58" i="20"/>
  <c r="AX133" i="20"/>
  <c r="AX222" i="20"/>
  <c r="AX223" i="20"/>
  <c r="AX218" i="20"/>
  <c r="AX212" i="20"/>
  <c r="AX120" i="20"/>
  <c r="AX164" i="20"/>
  <c r="AX10" i="20"/>
  <c r="AI222" i="20"/>
  <c r="AI223" i="20"/>
  <c r="AI56" i="20"/>
  <c r="AI158" i="20"/>
  <c r="AI149" i="20"/>
  <c r="AI150" i="20"/>
  <c r="AI27" i="20"/>
  <c r="AI18" i="20"/>
  <c r="AI144" i="20"/>
  <c r="AI51" i="20"/>
  <c r="AI39" i="20"/>
  <c r="AI43" i="20"/>
  <c r="AI91" i="20"/>
  <c r="AI82" i="20"/>
  <c r="AI61" i="20"/>
  <c r="AI156" i="20"/>
  <c r="AI52" i="20"/>
  <c r="AI53" i="20"/>
  <c r="AI138" i="20"/>
  <c r="AI41" i="20"/>
  <c r="AI90" i="20"/>
  <c r="AI38" i="20"/>
  <c r="AI106" i="20"/>
  <c r="AI132" i="20"/>
  <c r="AI121" i="20"/>
  <c r="AI70" i="20"/>
  <c r="AI242" i="20"/>
  <c r="AI79" i="20"/>
  <c r="AX199" i="20"/>
  <c r="AX198" i="20"/>
  <c r="AX219" i="20"/>
  <c r="AX90" i="20"/>
  <c r="AX116" i="20"/>
  <c r="AX30" i="20"/>
  <c r="AX7" i="20"/>
  <c r="AX96" i="20"/>
  <c r="AX112" i="20"/>
  <c r="AX51" i="20"/>
  <c r="AX221" i="20"/>
  <c r="AX200" i="20"/>
  <c r="AX33" i="20"/>
  <c r="AX19" i="20"/>
  <c r="AX49" i="20"/>
  <c r="AX75" i="20"/>
  <c r="AX107" i="20"/>
  <c r="AX63" i="20"/>
  <c r="AX227" i="20"/>
  <c r="AX111" i="20"/>
  <c r="AX123" i="20"/>
  <c r="AX193" i="20"/>
  <c r="AX103" i="20"/>
  <c r="AX138" i="20"/>
  <c r="AX208" i="20"/>
  <c r="AX85" i="20"/>
  <c r="AX37" i="20"/>
  <c r="AI36" i="20"/>
  <c r="AI210" i="20"/>
  <c r="AI243" i="20"/>
  <c r="AI29" i="20"/>
  <c r="AI28" i="20"/>
  <c r="AI244" i="20"/>
  <c r="AI6" i="20"/>
  <c r="AI122" i="20"/>
  <c r="AI131" i="20"/>
  <c r="AI9" i="20"/>
  <c r="AI72" i="20"/>
  <c r="AI124" i="20"/>
  <c r="AI214" i="20"/>
  <c r="AI113" i="20"/>
  <c r="AI184" i="20"/>
  <c r="AI134" i="20"/>
  <c r="AI166" i="20"/>
  <c r="AI204" i="20"/>
  <c r="AI217" i="20"/>
  <c r="AI23" i="20"/>
  <c r="AI102" i="20"/>
  <c r="AI101" i="20"/>
  <c r="AI98" i="20"/>
  <c r="AI239" i="20"/>
  <c r="AI108" i="20"/>
  <c r="AI171" i="20"/>
  <c r="AI13" i="20"/>
  <c r="AI99" i="20"/>
  <c r="AI96" i="20"/>
  <c r="AI69" i="20"/>
  <c r="AX113" i="20"/>
  <c r="AX237" i="20"/>
  <c r="AX119" i="20"/>
  <c r="AX106" i="20"/>
  <c r="AX195" i="20"/>
  <c r="AX177" i="20"/>
  <c r="AX214" i="20"/>
  <c r="AX60" i="20"/>
  <c r="AX171" i="20"/>
  <c r="AX77" i="20"/>
  <c r="AX76" i="20"/>
  <c r="AX97" i="20"/>
  <c r="AX131" i="20"/>
  <c r="AX143" i="20"/>
  <c r="AX27" i="20"/>
  <c r="AX59" i="20"/>
  <c r="AX142" i="20"/>
  <c r="AX44" i="20"/>
  <c r="AX244" i="20"/>
  <c r="AX170" i="20"/>
  <c r="AX57" i="20"/>
  <c r="AX207" i="20"/>
  <c r="AX78" i="20"/>
  <c r="AX196" i="20"/>
  <c r="AX118" i="20"/>
  <c r="AX210" i="20"/>
  <c r="AX23" i="20"/>
  <c r="AX36" i="20"/>
  <c r="AI37" i="20"/>
  <c r="AI129" i="20"/>
  <c r="AI179" i="20"/>
  <c r="AI25" i="20"/>
  <c r="AI203" i="20"/>
  <c r="AI119" i="20"/>
  <c r="AI196" i="20"/>
  <c r="AI8" i="20"/>
  <c r="AI194" i="20"/>
  <c r="AI137" i="20"/>
  <c r="AI84" i="20"/>
  <c r="AI225" i="20"/>
  <c r="AI185" i="20"/>
  <c r="AI40" i="20"/>
  <c r="AI178" i="20"/>
  <c r="AI170" i="20"/>
  <c r="AI147" i="20"/>
  <c r="AI197" i="20"/>
  <c r="AI174" i="20"/>
  <c r="AI175" i="20"/>
  <c r="AI46" i="20"/>
  <c r="AI159" i="20"/>
  <c r="AI67" i="20"/>
  <c r="AI180" i="20"/>
  <c r="AI110" i="20"/>
  <c r="AI207" i="20"/>
  <c r="AI85" i="20"/>
  <c r="AI118" i="20"/>
  <c r="AX132" i="20"/>
  <c r="AX158" i="20"/>
  <c r="AX172" i="20"/>
  <c r="AX12" i="20"/>
  <c r="AX29" i="20"/>
  <c r="AX28" i="20"/>
  <c r="AX88" i="20"/>
  <c r="AX84" i="20"/>
  <c r="AX8" i="20"/>
  <c r="AX82" i="20"/>
  <c r="AX179" i="20"/>
  <c r="AX201" i="20"/>
  <c r="AX80" i="20"/>
  <c r="AX105" i="20"/>
  <c r="AX184" i="20"/>
  <c r="AX18" i="20"/>
  <c r="AX26" i="20"/>
  <c r="AX163" i="20"/>
  <c r="AX147" i="20"/>
  <c r="AX162" i="20"/>
  <c r="AX39" i="20"/>
  <c r="AX230" i="20"/>
  <c r="AX110" i="20"/>
  <c r="AX16" i="20"/>
  <c r="AX153" i="20"/>
  <c r="AX61" i="20"/>
  <c r="AX246" i="20"/>
  <c r="AX160" i="20"/>
  <c r="AX62" i="20"/>
  <c r="AX129" i="20"/>
  <c r="AX56" i="20"/>
  <c r="AX231" i="20"/>
  <c r="AI142" i="20"/>
  <c r="AI54" i="20"/>
  <c r="AI148" i="20"/>
  <c r="AI165" i="20"/>
  <c r="AI177" i="20"/>
  <c r="AI68" i="20"/>
  <c r="AI77" i="20"/>
  <c r="AI76" i="20"/>
  <c r="AI15" i="20"/>
  <c r="AI111" i="20"/>
  <c r="AI145" i="20"/>
  <c r="AI146" i="20"/>
  <c r="AI141" i="20"/>
  <c r="AI206" i="20"/>
  <c r="AI45" i="20"/>
  <c r="AI65" i="20"/>
  <c r="AI116" i="20"/>
  <c r="AI176" i="20"/>
  <c r="AI163" i="20"/>
  <c r="AI100" i="20"/>
  <c r="AI230" i="20"/>
  <c r="AI191" i="20"/>
  <c r="AI199" i="20"/>
  <c r="AI198" i="20"/>
  <c r="AI87" i="20"/>
  <c r="AI237" i="20"/>
  <c r="AI89" i="20"/>
  <c r="AI173" i="20"/>
  <c r="AI164" i="20"/>
  <c r="AI212" i="20"/>
  <c r="AI83" i="20"/>
  <c r="AX204" i="20"/>
  <c r="AX191" i="20"/>
  <c r="AX99" i="20"/>
  <c r="AX152" i="20"/>
  <c r="AX233" i="20"/>
  <c r="AX15" i="20"/>
  <c r="AX6" i="20"/>
  <c r="AX79" i="20"/>
  <c r="AX243" i="20"/>
  <c r="AX41" i="20"/>
  <c r="AX127" i="20"/>
  <c r="AX22" i="20"/>
  <c r="AX46" i="20"/>
  <c r="AX188" i="20"/>
  <c r="AX128" i="20"/>
  <c r="AX126" i="20"/>
  <c r="AX125" i="20"/>
  <c r="AX114" i="20"/>
  <c r="AX54" i="20"/>
  <c r="AX70" i="20"/>
  <c r="AX124" i="20"/>
  <c r="AX176" i="20"/>
  <c r="AX194" i="20"/>
  <c r="AX148" i="20"/>
  <c r="AI50" i="20"/>
  <c r="AI47" i="20"/>
  <c r="AI160" i="20"/>
  <c r="AI33" i="20"/>
  <c r="AI229" i="20"/>
  <c r="AI192" i="20"/>
  <c r="AI219" i="20"/>
  <c r="AI26" i="20"/>
  <c r="AI93" i="20"/>
  <c r="AI238" i="20"/>
  <c r="AI228" i="20"/>
  <c r="AI42" i="20"/>
  <c r="AI157" i="20"/>
  <c r="AI232" i="20"/>
  <c r="AI161" i="20"/>
  <c r="AI246" i="20"/>
  <c r="AI200" i="20"/>
  <c r="AI80" i="20"/>
  <c r="AI59" i="20"/>
  <c r="AI188" i="20"/>
  <c r="AI182" i="20"/>
  <c r="AI227" i="20"/>
  <c r="AI167" i="20"/>
  <c r="AX189" i="20"/>
  <c r="AX100" i="20"/>
  <c r="AX205" i="20"/>
  <c r="AX34" i="20"/>
  <c r="AX121" i="20"/>
  <c r="AX185" i="20"/>
  <c r="AX167" i="20"/>
  <c r="AX50" i="20"/>
  <c r="AX229" i="20"/>
  <c r="AX64" i="20"/>
  <c r="AX168" i="20"/>
  <c r="AX213" i="20"/>
  <c r="AX24" i="20"/>
  <c r="AX169" i="20"/>
  <c r="AX175" i="20"/>
  <c r="AX174" i="20"/>
  <c r="AX83" i="20"/>
  <c r="AX87" i="20"/>
  <c r="AX11" i="20"/>
  <c r="AX38" i="20"/>
  <c r="AX239" i="20"/>
  <c r="AX190" i="20"/>
  <c r="AX137" i="20"/>
  <c r="AX192" i="20"/>
  <c r="S192" i="39"/>
  <c r="S198" i="39"/>
  <c r="W180" i="39"/>
  <c r="S180" i="39"/>
  <c r="G13" i="80" s="1"/>
  <c r="Q174" i="39"/>
  <c r="X122" i="38"/>
  <c r="R19" i="80"/>
  <c r="N19" i="80"/>
  <c r="D19" i="80"/>
  <c r="V128" i="38"/>
  <c r="Q19" i="80"/>
  <c r="AH253" i="20"/>
  <c r="AH254" i="20"/>
  <c r="AH252" i="20"/>
  <c r="AN45" i="20"/>
  <c r="AN205" i="20"/>
  <c r="AN139" i="20"/>
  <c r="AN159" i="20"/>
  <c r="AN17" i="20"/>
  <c r="AN16" i="20"/>
  <c r="AN240" i="20"/>
  <c r="AN69" i="20"/>
  <c r="AN64" i="20"/>
  <c r="AN102" i="20"/>
  <c r="AN216" i="20"/>
  <c r="AN137" i="20"/>
  <c r="AN229" i="20"/>
  <c r="AN78" i="20"/>
  <c r="AN124" i="20"/>
  <c r="AN193" i="20"/>
  <c r="AN163" i="20"/>
  <c r="AN111" i="20"/>
  <c r="AN242" i="20"/>
  <c r="AN127" i="20"/>
  <c r="AN89" i="20"/>
  <c r="AN33" i="20"/>
  <c r="AN176" i="20"/>
  <c r="AR253" i="20"/>
  <c r="AR254" i="20"/>
  <c r="AR252" i="20"/>
  <c r="AS71" i="20"/>
  <c r="AS130" i="20"/>
  <c r="AS10" i="20"/>
  <c r="AS26" i="20"/>
  <c r="AS80" i="20"/>
  <c r="AS78" i="20"/>
  <c r="AS31" i="20"/>
  <c r="AS82" i="20"/>
  <c r="AS132" i="20"/>
  <c r="AS142" i="20"/>
  <c r="AS206" i="20"/>
  <c r="AS209" i="20"/>
  <c r="AS147" i="20"/>
  <c r="AS220" i="20"/>
  <c r="AS196" i="20"/>
  <c r="AS61" i="20"/>
  <c r="AS47" i="20"/>
  <c r="AS164" i="20"/>
  <c r="AS232" i="20"/>
  <c r="AS109" i="20"/>
  <c r="AS201" i="20"/>
  <c r="AS179" i="20"/>
  <c r="AS131" i="20"/>
  <c r="AS90" i="20"/>
  <c r="AS13" i="20"/>
  <c r="AS98" i="20"/>
  <c r="AS168" i="20"/>
  <c r="AP383" i="20"/>
  <c r="AU335" i="20"/>
  <c r="P5" i="80" s="1"/>
  <c r="AN145" i="20"/>
  <c r="AN146" i="20"/>
  <c r="AN100" i="20"/>
  <c r="AN101" i="20"/>
  <c r="AN233" i="20"/>
  <c r="AN117" i="20"/>
  <c r="AN220" i="20"/>
  <c r="AN181" i="20"/>
  <c r="AN106" i="20"/>
  <c r="AN68" i="20"/>
  <c r="AN141" i="20"/>
  <c r="AN12" i="20"/>
  <c r="AN22" i="20"/>
  <c r="AN98" i="20"/>
  <c r="AN201" i="20"/>
  <c r="AN43" i="20"/>
  <c r="AN167" i="20"/>
  <c r="AN104" i="20"/>
  <c r="AN44" i="20"/>
  <c r="AN190" i="20"/>
  <c r="AN202" i="20"/>
  <c r="AN191" i="20"/>
  <c r="AN188" i="20"/>
  <c r="AN38" i="20"/>
  <c r="AN115" i="20"/>
  <c r="AN235" i="20"/>
  <c r="AN31" i="20"/>
  <c r="AN15" i="20"/>
  <c r="AN103" i="20"/>
  <c r="AN138" i="20"/>
  <c r="AN84" i="20"/>
  <c r="AN244" i="20"/>
  <c r="AN10" i="20"/>
  <c r="AN151" i="20"/>
  <c r="AN186" i="20"/>
  <c r="AN71" i="20"/>
  <c r="AN34" i="20"/>
  <c r="AN246" i="20"/>
  <c r="AN247" i="20"/>
  <c r="AN39" i="20"/>
  <c r="AN21" i="20"/>
  <c r="AN119" i="20"/>
  <c r="AN149" i="20"/>
  <c r="AN150" i="20"/>
  <c r="AN234" i="20"/>
  <c r="AN237" i="20"/>
  <c r="AN87" i="20"/>
  <c r="AN179" i="20"/>
  <c r="AN35" i="20"/>
  <c r="AN86" i="20"/>
  <c r="AN67" i="20"/>
  <c r="AN182" i="20"/>
  <c r="AN183" i="20"/>
  <c r="AN83" i="20"/>
  <c r="AN204" i="20"/>
  <c r="AN66" i="20"/>
  <c r="AN52" i="20"/>
  <c r="AN53" i="20"/>
  <c r="AN7" i="20"/>
  <c r="AN153" i="20"/>
  <c r="AN42" i="20"/>
  <c r="AN226" i="20"/>
  <c r="AN79" i="20"/>
  <c r="AN168" i="20"/>
  <c r="AN72" i="20"/>
  <c r="AN59" i="20"/>
  <c r="AN61" i="20"/>
  <c r="AN187" i="20"/>
  <c r="AN55" i="20"/>
  <c r="AN170" i="20"/>
  <c r="AN241" i="20"/>
  <c r="AN169" i="20"/>
  <c r="AN50" i="20"/>
  <c r="AN154" i="20"/>
  <c r="AN97" i="20"/>
  <c r="AN30" i="20"/>
  <c r="AN88" i="20"/>
  <c r="AN195" i="20"/>
  <c r="AN161" i="20"/>
  <c r="AN85" i="20"/>
  <c r="AN62" i="20"/>
  <c r="AN172" i="20"/>
  <c r="AN118" i="20"/>
  <c r="AN11" i="20"/>
  <c r="AN178" i="20"/>
  <c r="AN57" i="20"/>
  <c r="AN19" i="20"/>
  <c r="AM254" i="20"/>
  <c r="AM256" i="20" s="1"/>
  <c r="AM253" i="20"/>
  <c r="AM255" i="20" s="1"/>
  <c r="AN5" i="20"/>
  <c r="AM252" i="20"/>
  <c r="AN143" i="20"/>
  <c r="AN210" i="20"/>
  <c r="AN219" i="20"/>
  <c r="AN110" i="20"/>
  <c r="AN37" i="20"/>
  <c r="AN70" i="20"/>
  <c r="AN131" i="20"/>
  <c r="AN134" i="20"/>
  <c r="AN58" i="20"/>
  <c r="AN96" i="20"/>
  <c r="AN217" i="20"/>
  <c r="AN132" i="20"/>
  <c r="AN8" i="20"/>
  <c r="AN75" i="20"/>
  <c r="AN209" i="20"/>
  <c r="AN94" i="20"/>
  <c r="AN140" i="20"/>
  <c r="AN28" i="20"/>
  <c r="AN29" i="20"/>
  <c r="AN239" i="20"/>
  <c r="AN63" i="20"/>
  <c r="AN49" i="20"/>
  <c r="AN213" i="20"/>
  <c r="AN24" i="20"/>
  <c r="AN32" i="20"/>
  <c r="AN48" i="20"/>
  <c r="AN175" i="20"/>
  <c r="AN107" i="20"/>
  <c r="AN215" i="20"/>
  <c r="AN212" i="20"/>
  <c r="AN93" i="20"/>
  <c r="AN47" i="20"/>
  <c r="AN166" i="20"/>
  <c r="AN36" i="20"/>
  <c r="AN173" i="20"/>
  <c r="AN174" i="20"/>
  <c r="AN56" i="20"/>
  <c r="AN225" i="20"/>
  <c r="AN185" i="20"/>
  <c r="AN135" i="20"/>
  <c r="AN238" i="20"/>
  <c r="AN158" i="20"/>
  <c r="AN231" i="20"/>
  <c r="AN54" i="20"/>
  <c r="AN76" i="20"/>
  <c r="AN77" i="20"/>
  <c r="AN180" i="20"/>
  <c r="AN232" i="20"/>
  <c r="AN65" i="20"/>
  <c r="AN177" i="20"/>
  <c r="AN112" i="20"/>
  <c r="AN165" i="20"/>
  <c r="AN144" i="20"/>
  <c r="AN74" i="20"/>
  <c r="AN206" i="20"/>
  <c r="AN197" i="20"/>
  <c r="AN198" i="20"/>
  <c r="AN114" i="20"/>
  <c r="AN9" i="20"/>
  <c r="AN46" i="20"/>
  <c r="AN199" i="20"/>
  <c r="AN60" i="20"/>
  <c r="AN208" i="20"/>
  <c r="AN121" i="20"/>
  <c r="AN218" i="20"/>
  <c r="AN221" i="20"/>
  <c r="AN222" i="20"/>
  <c r="AN164" i="20"/>
  <c r="AN162" i="20"/>
  <c r="AN133" i="20"/>
  <c r="AN125" i="20"/>
  <c r="AN126" i="20"/>
  <c r="AN236" i="20"/>
  <c r="AN123" i="20"/>
  <c r="AN224" i="20"/>
  <c r="AN142" i="20"/>
  <c r="AN25" i="20"/>
  <c r="AN90" i="20"/>
  <c r="AN105" i="20"/>
  <c r="AN223" i="20"/>
  <c r="AN81" i="20"/>
  <c r="AN228" i="20"/>
  <c r="AN136" i="20"/>
  <c r="AN227" i="20"/>
  <c r="AN23" i="20"/>
  <c r="AN207" i="20"/>
  <c r="AN148" i="20"/>
  <c r="AN192" i="20"/>
  <c r="AN130" i="20"/>
  <c r="AN171" i="20"/>
  <c r="AN157" i="20"/>
  <c r="AN152" i="20"/>
  <c r="AN113" i="20"/>
  <c r="AN99" i="20"/>
  <c r="AN245" i="20"/>
  <c r="AN14" i="20"/>
  <c r="AN184" i="20"/>
  <c r="AN122" i="20"/>
  <c r="AN120" i="20"/>
  <c r="AN13" i="20"/>
  <c r="AN116" i="20"/>
  <c r="AN147" i="20"/>
  <c r="AN211" i="20"/>
  <c r="AN80" i="20"/>
  <c r="AN26" i="20"/>
  <c r="AN189" i="20"/>
  <c r="AN95" i="20"/>
  <c r="AN18" i="20"/>
  <c r="AN6" i="20"/>
  <c r="AN214" i="20"/>
  <c r="AN243" i="20"/>
  <c r="AN128" i="20"/>
  <c r="AN20" i="20"/>
  <c r="AN160" i="20"/>
  <c r="AN108" i="20"/>
  <c r="AN155" i="20"/>
  <c r="AN82" i="20"/>
  <c r="AN203" i="20"/>
  <c r="AN230" i="20"/>
  <c r="AN73" i="20"/>
  <c r="AN156" i="20"/>
  <c r="AN129" i="20"/>
  <c r="AN109" i="20"/>
  <c r="AN27" i="20"/>
  <c r="AN194" i="20"/>
  <c r="AN40" i="20"/>
  <c r="AN51" i="20"/>
  <c r="AN92" i="20"/>
  <c r="AN196" i="20"/>
  <c r="AC31" i="97"/>
  <c r="N41" i="41"/>
  <c r="N110" i="38"/>
  <c r="H18" i="80" s="1"/>
  <c r="AC31" i="16"/>
  <c r="N31" i="16"/>
  <c r="AC41" i="1"/>
  <c r="N41" i="14"/>
  <c r="Z41" i="14"/>
  <c r="Z71" i="67"/>
  <c r="N41" i="1"/>
  <c r="Z51" i="68"/>
  <c r="Z62" i="66"/>
  <c r="S71" i="67"/>
  <c r="S51" i="68"/>
  <c r="S41" i="14"/>
  <c r="S62" i="66"/>
  <c r="V31" i="97"/>
  <c r="V31" i="16"/>
  <c r="V41" i="1"/>
  <c r="AW253" i="20"/>
  <c r="AW255" i="20" s="1"/>
  <c r="AW254" i="20"/>
  <c r="AW256" i="20" s="1"/>
  <c r="AW252" i="20"/>
  <c r="AS58" i="20"/>
  <c r="AS56" i="20"/>
  <c r="AS63" i="20"/>
  <c r="AS107" i="20"/>
  <c r="AS105" i="20"/>
  <c r="AS19" i="20"/>
  <c r="AS133" i="20"/>
  <c r="AS218" i="20"/>
  <c r="AS125" i="20"/>
  <c r="AS126" i="20"/>
  <c r="AS244" i="20"/>
  <c r="AS84" i="20"/>
  <c r="AS189" i="20"/>
  <c r="AS241" i="20"/>
  <c r="AS124" i="20"/>
  <c r="AS159" i="20"/>
  <c r="AS160" i="20"/>
  <c r="AS38" i="20"/>
  <c r="AS183" i="20"/>
  <c r="AS235" i="20"/>
  <c r="AS81" i="20"/>
  <c r="AS120" i="20"/>
  <c r="AS83" i="20"/>
  <c r="AS233" i="20"/>
  <c r="AS36" i="20"/>
  <c r="AS28" i="20"/>
  <c r="AS29" i="20"/>
  <c r="AS116" i="20"/>
  <c r="AS75" i="20"/>
  <c r="AS113" i="20"/>
  <c r="AS128" i="20"/>
  <c r="AS181" i="20"/>
  <c r="AS208" i="20"/>
  <c r="AS89" i="20"/>
  <c r="AS214" i="20"/>
  <c r="AS182" i="20"/>
  <c r="AS151" i="20"/>
  <c r="AS18" i="20"/>
  <c r="AS104" i="20"/>
  <c r="AS171" i="20"/>
  <c r="AS177" i="20"/>
  <c r="AS7" i="20"/>
  <c r="AS87" i="20"/>
  <c r="AS45" i="20"/>
  <c r="AS166" i="20"/>
  <c r="AS119" i="20"/>
  <c r="AS236" i="20"/>
  <c r="AS223" i="20"/>
  <c r="AS42" i="20"/>
  <c r="AS205" i="20"/>
  <c r="AS141" i="20"/>
  <c r="AS68" i="20"/>
  <c r="AS121" i="20"/>
  <c r="AS186" i="20"/>
  <c r="AS231" i="20"/>
  <c r="AS213" i="20"/>
  <c r="AS230" i="20"/>
  <c r="AS190" i="20"/>
  <c r="AS55" i="20"/>
  <c r="AS66" i="20"/>
  <c r="AS187" i="20"/>
  <c r="AS43" i="20"/>
  <c r="AS123" i="20"/>
  <c r="AS73" i="20"/>
  <c r="AS46" i="20"/>
  <c r="AS74" i="20"/>
  <c r="AS6" i="20"/>
  <c r="AS240" i="20"/>
  <c r="AS22" i="20"/>
  <c r="AS170" i="20"/>
  <c r="AS207" i="20"/>
  <c r="AS229" i="20"/>
  <c r="AS32" i="20"/>
  <c r="AS11" i="20"/>
  <c r="AS185" i="20"/>
  <c r="AS195" i="20"/>
  <c r="AS184" i="20"/>
  <c r="AS23" i="20"/>
  <c r="AS238" i="20"/>
  <c r="AS51" i="20"/>
  <c r="AS94" i="20"/>
  <c r="AS216" i="20"/>
  <c r="AS102" i="20"/>
  <c r="AS91" i="20"/>
  <c r="AS92" i="20"/>
  <c r="AS203" i="20"/>
  <c r="AS86" i="20"/>
  <c r="AS237" i="20"/>
  <c r="AS161" i="20"/>
  <c r="AS228" i="20"/>
  <c r="AS35" i="20"/>
  <c r="AS37" i="20"/>
  <c r="AS67" i="20"/>
  <c r="AS202" i="20"/>
  <c r="AS169" i="20"/>
  <c r="AS204" i="20"/>
  <c r="AS17" i="20"/>
  <c r="AS176" i="20"/>
  <c r="AS172" i="20"/>
  <c r="AS115" i="20"/>
  <c r="AS40" i="20"/>
  <c r="AS165" i="20"/>
  <c r="AS25" i="20"/>
  <c r="AS138" i="20"/>
  <c r="AS59" i="20"/>
  <c r="AS224" i="20"/>
  <c r="AS167" i="20"/>
  <c r="AS118" i="20"/>
  <c r="AS114" i="20"/>
  <c r="AS156" i="20"/>
  <c r="AS111" i="20"/>
  <c r="AS225" i="20"/>
  <c r="AS103" i="20"/>
  <c r="AS145" i="20"/>
  <c r="AS146" i="20"/>
  <c r="AS12" i="20"/>
  <c r="AS122" i="20"/>
  <c r="AS50" i="20"/>
  <c r="AS62" i="20"/>
  <c r="AS64" i="20"/>
  <c r="AS8" i="20"/>
  <c r="AS34" i="20"/>
  <c r="AS212" i="20"/>
  <c r="AS154" i="20"/>
  <c r="AS226" i="20"/>
  <c r="AS108" i="20"/>
  <c r="AS24" i="20"/>
  <c r="AS27" i="20"/>
  <c r="AS173" i="20"/>
  <c r="AS174" i="20"/>
  <c r="AS5" i="20"/>
  <c r="AS175" i="20"/>
  <c r="AS148" i="20"/>
  <c r="AS79" i="20"/>
  <c r="AS188" i="20"/>
  <c r="AS180" i="20"/>
  <c r="AS149" i="20"/>
  <c r="AS150" i="20"/>
  <c r="AS9" i="20"/>
  <c r="AS127" i="20"/>
  <c r="AS221" i="20"/>
  <c r="AS222" i="20"/>
  <c r="AS242" i="20"/>
  <c r="AS211" i="20"/>
  <c r="AS14" i="20"/>
  <c r="AS101" i="20"/>
  <c r="AS100" i="20"/>
  <c r="AS199" i="20"/>
  <c r="AS246" i="20"/>
  <c r="AS49" i="20"/>
  <c r="AS140" i="20"/>
  <c r="AS60" i="20"/>
  <c r="AS143" i="20"/>
  <c r="AS20" i="20"/>
  <c r="AS15" i="20"/>
  <c r="AS217" i="20"/>
  <c r="AS106" i="20"/>
  <c r="AS191" i="20"/>
  <c r="AS243" i="20"/>
  <c r="AS155" i="20"/>
  <c r="AS33" i="20"/>
  <c r="AS210" i="20"/>
  <c r="AS219" i="20"/>
  <c r="AS136" i="20"/>
  <c r="AS41" i="20"/>
  <c r="AS129" i="20"/>
  <c r="AS192" i="20"/>
  <c r="AS194" i="20"/>
  <c r="AS112" i="20"/>
  <c r="AS65" i="20"/>
  <c r="AS197" i="20"/>
  <c r="AS198" i="20"/>
  <c r="AS44" i="20"/>
  <c r="AS135" i="20"/>
  <c r="AS77" i="20"/>
  <c r="AS76" i="20"/>
  <c r="AS137" i="20"/>
  <c r="AS215" i="20"/>
  <c r="AS93" i="20"/>
  <c r="AS144" i="20"/>
  <c r="AS162" i="20"/>
  <c r="AS97" i="20"/>
  <c r="AS239" i="20"/>
  <c r="AS153" i="20"/>
  <c r="AS95" i="20"/>
  <c r="AS158" i="20"/>
  <c r="AS48" i="20"/>
  <c r="AS134" i="20"/>
  <c r="AS152" i="20"/>
  <c r="AS72" i="20"/>
  <c r="AS163" i="20"/>
  <c r="AS200" i="20"/>
  <c r="AS54" i="20"/>
  <c r="AS57" i="20"/>
  <c r="AS53" i="20"/>
  <c r="AS52" i="20"/>
  <c r="AS139" i="20"/>
  <c r="AS117" i="20"/>
  <c r="AS227" i="20"/>
  <c r="AS30" i="20"/>
  <c r="AS39" i="20"/>
  <c r="AS110" i="20"/>
  <c r="AS88" i="20"/>
  <c r="AS245" i="20"/>
  <c r="AS85" i="20"/>
  <c r="AS157" i="20"/>
  <c r="AS234" i="20"/>
  <c r="AS96" i="20"/>
  <c r="AS69" i="20"/>
  <c r="AS99" i="20"/>
  <c r="AS21" i="20"/>
  <c r="AS16" i="20"/>
  <c r="AS178" i="20"/>
  <c r="AS193" i="20"/>
  <c r="AS70" i="20"/>
  <c r="Y51" i="68"/>
  <c r="AB31" i="97"/>
  <c r="Y71" i="67"/>
  <c r="AB31" i="16"/>
  <c r="AB41" i="1"/>
  <c r="Y62" i="66"/>
  <c r="Y41" i="14"/>
  <c r="U41" i="1"/>
  <c r="R41" i="14"/>
  <c r="R71" i="67"/>
  <c r="U31" i="16"/>
  <c r="R62" i="66"/>
  <c r="R51" i="68"/>
  <c r="U31" i="97"/>
  <c r="AA31" i="97"/>
  <c r="X62" i="66"/>
  <c r="X41" i="14"/>
  <c r="AA41" i="1"/>
  <c r="X51" i="68"/>
  <c r="AA31" i="16"/>
  <c r="X71" i="67"/>
  <c r="Q41" i="14"/>
  <c r="Q51" i="68"/>
  <c r="Q62" i="66"/>
  <c r="T31" i="97"/>
  <c r="T41" i="1"/>
  <c r="Q71" i="67"/>
  <c r="T31" i="16"/>
  <c r="Z31" i="97"/>
  <c r="W71" i="67"/>
  <c r="W62" i="66"/>
  <c r="W51" i="68"/>
  <c r="W41" i="14"/>
  <c r="Z31" i="16"/>
  <c r="Z41" i="1"/>
  <c r="W31" i="16"/>
  <c r="T51" i="68"/>
  <c r="T62" i="66"/>
  <c r="T41" i="14"/>
  <c r="W41" i="1"/>
  <c r="T71" i="67"/>
  <c r="W31" i="97"/>
  <c r="F13" i="80"/>
  <c r="P13" i="80"/>
  <c r="O158" i="39" a="1"/>
  <c r="O158" i="39" s="1"/>
  <c r="O160" i="39" s="1"/>
  <c r="S174" i="39"/>
  <c r="G12" i="80" s="1"/>
  <c r="N41" i="40"/>
  <c r="W31" i="12"/>
  <c r="U31" i="12"/>
  <c r="AH256" i="20"/>
  <c r="AH255" i="20"/>
  <c r="E13" i="80"/>
  <c r="O13" i="80"/>
  <c r="O15" i="80"/>
  <c r="N12" i="80"/>
  <c r="S204" i="39"/>
  <c r="G10" i="80" s="1"/>
  <c r="Q20" i="80"/>
  <c r="G20" i="80"/>
  <c r="E21" i="80"/>
  <c r="V122" i="38"/>
  <c r="D20" i="80" s="1"/>
  <c r="AF389" i="20"/>
  <c r="AU353" i="20"/>
  <c r="F8" i="80" s="1"/>
  <c r="AU329" i="20"/>
  <c r="P4" i="80" s="1"/>
  <c r="AK341" i="20"/>
  <c r="G6" i="80" s="1"/>
  <c r="AF347" i="20"/>
  <c r="E7" i="80" s="1"/>
  <c r="AP347" i="20"/>
  <c r="D7" i="80" s="1"/>
  <c r="AP329" i="20"/>
  <c r="D4" i="80" s="1"/>
  <c r="AF341" i="20"/>
  <c r="O6" i="80" s="1"/>
  <c r="AK335" i="20"/>
  <c r="Q5" i="80" s="1"/>
  <c r="Q21" i="80"/>
  <c r="G21" i="80"/>
  <c r="O14" i="80"/>
  <c r="N180" i="39"/>
  <c r="Q13" i="80"/>
  <c r="O157" i="39"/>
  <c r="O159" i="39" s="1"/>
  <c r="O154" i="39"/>
  <c r="N204" i="39"/>
  <c r="H10" i="80" s="1"/>
  <c r="N140" i="38"/>
  <c r="H17" i="80" s="1"/>
  <c r="W198" i="39"/>
  <c r="F16" i="80" s="1"/>
  <c r="AK329" i="20"/>
  <c r="G4" i="80" s="1"/>
  <c r="AP359" i="20"/>
  <c r="D9" i="80" s="1"/>
  <c r="AP341" i="20"/>
  <c r="N6" i="80" s="1"/>
  <c r="AK383" i="20"/>
  <c r="AU347" i="20"/>
  <c r="P7" i="80" s="1"/>
  <c r="AK347" i="20"/>
  <c r="G7" i="80" s="1"/>
  <c r="AR256" i="20"/>
  <c r="AR255" i="20"/>
  <c r="AU341" i="20"/>
  <c r="P6" i="80" s="1"/>
  <c r="AF365" i="20"/>
  <c r="AK353" i="20"/>
  <c r="G8" i="80" s="1"/>
  <c r="AK371" i="20"/>
  <c r="G3" i="80" s="1"/>
  <c r="O4" i="80"/>
  <c r="P21" i="80"/>
  <c r="N174" i="39"/>
  <c r="H12" i="80" s="1"/>
  <c r="O5" i="80"/>
  <c r="AU359" i="20"/>
  <c r="F9" i="80" s="1"/>
  <c r="N5" i="80"/>
  <c r="N20" i="80"/>
  <c r="AK389" i="20"/>
  <c r="AK377" i="20"/>
  <c r="AF377" i="20"/>
  <c r="AF383" i="20"/>
  <c r="AU383" i="20"/>
  <c r="AP377" i="20"/>
  <c r="AK359" i="20"/>
  <c r="AU377" i="20"/>
  <c r="AU389" i="20"/>
  <c r="AU365" i="20"/>
  <c r="AU371" i="20"/>
  <c r="P3" i="80" s="1"/>
  <c r="AF371" i="20"/>
  <c r="N31" i="12"/>
  <c r="Q6" i="80"/>
  <c r="Q15" i="80"/>
  <c r="G15" i="80"/>
  <c r="R18" i="80"/>
  <c r="AP365" i="20"/>
  <c r="N122" i="38"/>
  <c r="N186" i="39"/>
  <c r="T134" i="38"/>
  <c r="Q22" i="80" s="1"/>
  <c r="W174" i="39"/>
  <c r="F12" i="80" s="1"/>
  <c r="W192" i="39"/>
  <c r="F15" i="80" s="1"/>
  <c r="AK365" i="20"/>
  <c r="N18" i="80"/>
  <c r="D18" i="80"/>
  <c r="R16" i="80"/>
  <c r="N128" i="38"/>
  <c r="AP389" i="20"/>
  <c r="AP371" i="20"/>
  <c r="N8" i="80"/>
  <c r="O9" i="80"/>
  <c r="F5" i="80"/>
  <c r="E8" i="80"/>
  <c r="X134" i="38"/>
  <c r="O12" i="80"/>
  <c r="E12" i="80"/>
  <c r="R12" i="80"/>
  <c r="X140" i="38"/>
  <c r="F17" i="80" s="1"/>
  <c r="U186" i="39"/>
  <c r="N14" i="80" s="1"/>
  <c r="W186" i="39"/>
  <c r="F14" i="80" s="1"/>
  <c r="N192" i="39"/>
  <c r="T140" i="38"/>
  <c r="G17" i="80" s="1"/>
  <c r="U168" i="39"/>
  <c r="N11" i="80" s="1"/>
  <c r="R11" i="80"/>
  <c r="H11" i="80"/>
  <c r="Q204" i="39"/>
  <c r="E10" i="80" s="1"/>
  <c r="R134" i="38"/>
  <c r="E22" i="80" s="1"/>
  <c r="Q168" i="39"/>
  <c r="O11" i="80" s="1"/>
  <c r="U192" i="39"/>
  <c r="R110" i="38"/>
  <c r="V140" i="38"/>
  <c r="N17" i="80" s="1"/>
  <c r="Q198" i="39"/>
  <c r="E16" i="80" s="1"/>
  <c r="U198" i="39"/>
  <c r="D16" i="80" s="1"/>
  <c r="W168" i="39"/>
  <c r="R122" i="38"/>
  <c r="S168" i="39"/>
  <c r="X116" i="38"/>
  <c r="R22" i="80"/>
  <c r="H22" i="80"/>
  <c r="P10" i="80"/>
  <c r="F10" i="80"/>
  <c r="U204" i="39"/>
  <c r="F18" i="80"/>
  <c r="P18" i="80"/>
  <c r="G16" i="80"/>
  <c r="Q16" i="80"/>
  <c r="R140" i="38"/>
  <c r="V134" i="38"/>
  <c r="F20" i="80"/>
  <c r="P20" i="80"/>
  <c r="U180" i="39"/>
  <c r="AB31" i="12"/>
  <c r="AA31" i="12"/>
  <c r="Z31" i="12"/>
  <c r="T31" i="12"/>
  <c r="AC31" i="12"/>
  <c r="V31" i="12"/>
  <c r="P8" i="80" l="1"/>
  <c r="Q12" i="80"/>
  <c r="Q10" i="80"/>
  <c r="P15" i="80"/>
  <c r="N21" i="80"/>
  <c r="D21" i="80"/>
  <c r="R17" i="80"/>
  <c r="G5" i="80"/>
  <c r="F4" i="80"/>
  <c r="D11" i="80"/>
  <c r="D14" i="80"/>
  <c r="R10" i="80"/>
  <c r="P16" i="80"/>
  <c r="O7" i="80"/>
  <c r="F6" i="80"/>
  <c r="E6" i="80"/>
  <c r="D6" i="80"/>
  <c r="N7" i="80"/>
  <c r="N4" i="80"/>
  <c r="Q8" i="80"/>
  <c r="Q7" i="80"/>
  <c r="Q4" i="80"/>
  <c r="H13" i="80"/>
  <c r="R13" i="80"/>
  <c r="P14" i="80"/>
  <c r="F3" i="80"/>
  <c r="O10" i="80"/>
  <c r="N9" i="80"/>
  <c r="F7" i="80"/>
  <c r="Q3" i="80"/>
  <c r="P9" i="80"/>
  <c r="E11" i="80"/>
  <c r="P12" i="80"/>
  <c r="O16" i="80"/>
  <c r="Q17" i="80"/>
  <c r="P17" i="80"/>
  <c r="N16" i="80"/>
  <c r="G9" i="80"/>
  <c r="Q9" i="80"/>
  <c r="E3" i="80"/>
  <c r="O3" i="80"/>
  <c r="H21" i="80"/>
  <c r="R21" i="80"/>
  <c r="H20" i="80"/>
  <c r="R20" i="80"/>
  <c r="R14" i="80"/>
  <c r="H14" i="80"/>
  <c r="O22" i="80"/>
  <c r="G22" i="80"/>
  <c r="N3" i="80"/>
  <c r="D3" i="80"/>
  <c r="F22" i="80"/>
  <c r="P22" i="80"/>
  <c r="H15" i="80"/>
  <c r="R15" i="80"/>
  <c r="D17" i="80"/>
  <c r="G11" i="80"/>
  <c r="Q11" i="80"/>
  <c r="E20" i="80"/>
  <c r="O20" i="80"/>
  <c r="F11" i="80"/>
  <c r="P11" i="80"/>
  <c r="E18" i="80"/>
  <c r="O18" i="80"/>
  <c r="P19" i="80"/>
  <c r="F19" i="80"/>
  <c r="D15" i="80"/>
  <c r="N15" i="80"/>
  <c r="N22" i="80"/>
  <c r="D22" i="80"/>
  <c r="N10" i="80"/>
  <c r="D10" i="80"/>
  <c r="E17" i="80"/>
  <c r="O17" i="80"/>
  <c r="D13" i="80"/>
  <c r="N13" i="80"/>
  <c r="S16" i="20"/>
  <c r="AV259" i="20"/>
  <c r="AV297" i="20"/>
  <c r="N54" i="79"/>
  <c r="S36" i="20"/>
  <c r="AV261" i="20"/>
  <c r="AV299" i="20"/>
  <c r="S14" i="20"/>
  <c r="AV306" i="20"/>
  <c r="AV268" i="20"/>
  <c r="S106" i="20"/>
  <c r="S126" i="20"/>
  <c r="AV270" i="20"/>
  <c r="AV308" i="20"/>
  <c r="AV272" i="20"/>
  <c r="AV310" i="20"/>
  <c r="S146" i="20"/>
  <c r="AV298" i="20"/>
  <c r="AV260" i="20"/>
  <c r="S26" i="20"/>
  <c r="AV300" i="20"/>
  <c r="AV262" i="20"/>
  <c r="S46" i="20"/>
  <c r="S76" i="20"/>
  <c r="AV265" i="20"/>
  <c r="AV303" i="20"/>
  <c r="AV266" i="20"/>
  <c r="S86" i="20"/>
  <c r="AV304" i="20"/>
  <c r="AV312" i="20"/>
  <c r="S166" i="20"/>
  <c r="AV274" i="20"/>
  <c r="S116" i="20"/>
  <c r="AV307" i="20"/>
  <c r="AV269" i="20"/>
  <c r="AV311" i="20"/>
  <c r="S156" i="20"/>
  <c r="AV273" i="20"/>
  <c r="AV267" i="20"/>
  <c r="AV305" i="20"/>
  <c r="S96" i="20"/>
  <c r="S176" i="20"/>
  <c r="AV313" i="20"/>
  <c r="AV275" i="20"/>
  <c r="AV309" i="20"/>
  <c r="AV271" i="20"/>
  <c r="Q326" i="20"/>
  <c r="S136" i="20"/>
  <c r="S48" i="20"/>
  <c r="Q380" i="20"/>
  <c r="S56" i="20"/>
  <c r="AV263" i="20"/>
  <c r="AV301" i="20"/>
  <c r="AV315" i="20"/>
  <c r="Q338" i="20"/>
  <c r="S196" i="20"/>
  <c r="AV277" i="20"/>
  <c r="S66" i="20"/>
  <c r="AV264" i="20"/>
  <c r="AV302" i="20"/>
  <c r="AV316" i="20"/>
  <c r="AV278" i="20"/>
  <c r="S206" i="20"/>
  <c r="Q344" i="20"/>
  <c r="Q332" i="20"/>
  <c r="S186" i="20"/>
  <c r="AV276" i="20"/>
  <c r="AV314" i="20"/>
  <c r="S7" i="20"/>
  <c r="S29" i="20"/>
  <c r="S152" i="20"/>
  <c r="S88" i="20"/>
  <c r="S15" i="20"/>
  <c r="S37" i="20"/>
  <c r="S87" i="20"/>
  <c r="S179" i="20"/>
  <c r="S39" i="20"/>
  <c r="S92" i="20"/>
  <c r="S8" i="20"/>
  <c r="S30" i="20"/>
  <c r="S27" i="20"/>
  <c r="S5" i="20"/>
  <c r="S13" i="20"/>
  <c r="S35" i="20"/>
  <c r="S113" i="20"/>
  <c r="S178" i="20"/>
  <c r="S135" i="20"/>
  <c r="S38" i="20"/>
  <c r="Q350" i="20"/>
  <c r="S216" i="20"/>
  <c r="AV317" i="20"/>
  <c r="AV279" i="20"/>
  <c r="S164" i="20"/>
  <c r="S169" i="20"/>
  <c r="S125" i="20"/>
  <c r="S122" i="20"/>
  <c r="S45" i="20"/>
  <c r="S100" i="20"/>
  <c r="S79" i="20"/>
  <c r="S20" i="20"/>
  <c r="S171" i="20"/>
  <c r="S180" i="20"/>
  <c r="S158" i="20"/>
  <c r="S133" i="20"/>
  <c r="S19" i="20"/>
  <c r="S190" i="20"/>
  <c r="S137" i="20"/>
  <c r="S10" i="20"/>
  <c r="S32" i="20"/>
  <c r="N11" i="79"/>
  <c r="S23" i="20"/>
  <c r="S57" i="20"/>
  <c r="S6" i="20"/>
  <c r="N16" i="79"/>
  <c r="S28" i="20"/>
  <c r="S75" i="20"/>
  <c r="N63" i="79"/>
  <c r="N132" i="79"/>
  <c r="S144" i="20"/>
  <c r="S187" i="20"/>
  <c r="N175" i="79"/>
  <c r="S226" i="20"/>
  <c r="AV280" i="20"/>
  <c r="AV318" i="20"/>
  <c r="S84" i="20"/>
  <c r="S155" i="20"/>
  <c r="S131" i="20"/>
  <c r="Q276" i="20"/>
  <c r="C8" i="44" s="1"/>
  <c r="S18" i="20"/>
  <c r="S160" i="20"/>
  <c r="S80" i="20"/>
  <c r="S82" i="20"/>
  <c r="S119" i="20"/>
  <c r="S111" i="20"/>
  <c r="S185" i="20"/>
  <c r="S183" i="20"/>
  <c r="Q270" i="20"/>
  <c r="B7" i="44" s="1"/>
  <c r="S77" i="20"/>
  <c r="S98" i="20"/>
  <c r="S43" i="20"/>
  <c r="Q265" i="20"/>
  <c r="B6" i="44" s="1"/>
  <c r="S147" i="20"/>
  <c r="S31" i="20"/>
  <c r="S9" i="20"/>
  <c r="S142" i="20"/>
  <c r="S34" i="20"/>
  <c r="S12" i="20"/>
  <c r="S11" i="20"/>
  <c r="S33" i="20"/>
  <c r="S129" i="20"/>
  <c r="S55" i="20"/>
  <c r="S151" i="20"/>
  <c r="S139" i="20"/>
  <c r="S108" i="20"/>
  <c r="S165" i="20"/>
  <c r="S83" i="20"/>
  <c r="S62" i="20"/>
  <c r="S128" i="20"/>
  <c r="S162" i="20"/>
  <c r="S21" i="20"/>
  <c r="S63" i="20"/>
  <c r="S89" i="20"/>
  <c r="S170" i="20"/>
  <c r="S174" i="20"/>
  <c r="N105" i="79"/>
  <c r="S117" i="20"/>
  <c r="S74" i="20"/>
  <c r="S157" i="20"/>
  <c r="N145" i="79"/>
  <c r="S153" i="20"/>
  <c r="S50" i="20"/>
  <c r="S52" i="20"/>
  <c r="S99" i="20"/>
  <c r="S145" i="20"/>
  <c r="S94" i="20"/>
  <c r="N55" i="79"/>
  <c r="S67" i="20"/>
  <c r="S102" i="20"/>
  <c r="S60" i="20"/>
  <c r="N48" i="79"/>
  <c r="S123" i="20"/>
  <c r="S132" i="20"/>
  <c r="S189" i="20"/>
  <c r="S105" i="20"/>
  <c r="S61" i="20"/>
  <c r="S59" i="20"/>
  <c r="S41" i="20"/>
  <c r="S173" i="20"/>
  <c r="S110" i="20"/>
  <c r="S44" i="20"/>
  <c r="S71" i="20"/>
  <c r="S78" i="20"/>
  <c r="S103" i="20"/>
  <c r="S25" i="20"/>
  <c r="S194" i="20"/>
  <c r="S101" i="20"/>
  <c r="S148" i="20"/>
  <c r="S42" i="20"/>
  <c r="Q266" i="20"/>
  <c r="C6" i="44" s="1"/>
  <c r="S112" i="20"/>
  <c r="S154" i="20"/>
  <c r="S197" i="20"/>
  <c r="S161" i="20"/>
  <c r="S140" i="20"/>
  <c r="AV281" i="20"/>
  <c r="S85" i="20"/>
  <c r="S204" i="20"/>
  <c r="S168" i="20"/>
  <c r="N151" i="79"/>
  <c r="S163" i="20"/>
  <c r="S195" i="20"/>
  <c r="S73" i="20"/>
  <c r="S68" i="20"/>
  <c r="S130" i="20"/>
  <c r="S109" i="20"/>
  <c r="S107" i="20"/>
  <c r="S200" i="20"/>
  <c r="S150" i="20"/>
  <c r="S49" i="20"/>
  <c r="S81" i="20"/>
  <c r="S53" i="20"/>
  <c r="S199" i="20"/>
  <c r="N201" i="79"/>
  <c r="S213" i="20"/>
  <c r="S167" i="20"/>
  <c r="S22" i="20"/>
  <c r="S207" i="20"/>
  <c r="S40" i="20"/>
  <c r="S91" i="20"/>
  <c r="S192" i="20"/>
  <c r="S115" i="20"/>
  <c r="V5" i="20"/>
  <c r="S17" i="20"/>
  <c r="N211" i="79"/>
  <c r="S223" i="20"/>
  <c r="S201" i="20"/>
  <c r="S58" i="20"/>
  <c r="S124" i="20"/>
  <c r="S188" i="20"/>
  <c r="S208" i="20"/>
  <c r="N196" i="79"/>
  <c r="S95" i="20"/>
  <c r="S220" i="20"/>
  <c r="S193" i="20"/>
  <c r="S177" i="20"/>
  <c r="S54" i="20"/>
  <c r="S159" i="20"/>
  <c r="N81" i="79"/>
  <c r="S93" i="20"/>
  <c r="S138" i="20"/>
  <c r="S70" i="20"/>
  <c r="S221" i="20"/>
  <c r="S184" i="20"/>
  <c r="N172" i="79"/>
  <c r="S47" i="20"/>
  <c r="S172" i="20"/>
  <c r="N235" i="79"/>
  <c r="V129" i="20"/>
  <c r="S209" i="20"/>
  <c r="V234" i="20"/>
  <c r="S198" i="20"/>
  <c r="S191" i="20"/>
  <c r="S64" i="20"/>
  <c r="Q280" i="20"/>
  <c r="B9" i="44" s="1"/>
  <c r="S218" i="20"/>
  <c r="S227" i="20"/>
  <c r="N215" i="79"/>
  <c r="S104" i="20"/>
  <c r="S182" i="20"/>
  <c r="S181" i="20"/>
  <c r="Q285" i="20"/>
  <c r="B10" i="44" s="1"/>
  <c r="S225" i="20"/>
  <c r="S214" i="20"/>
  <c r="N202" i="79"/>
  <c r="S69" i="20"/>
  <c r="S215" i="20"/>
  <c r="S205" i="20"/>
  <c r="N106" i="79"/>
  <c r="S118" i="20"/>
  <c r="S114" i="20"/>
  <c r="S121" i="20"/>
  <c r="S224" i="20"/>
  <c r="S219" i="20"/>
  <c r="Q272" i="20"/>
  <c r="D7" i="44" s="1"/>
  <c r="S134" i="20"/>
  <c r="N108" i="79"/>
  <c r="S120" i="20"/>
  <c r="S143" i="20"/>
  <c r="S211" i="20"/>
  <c r="N191" i="79"/>
  <c r="S203" i="20"/>
  <c r="Q287" i="20"/>
  <c r="D10" i="44" s="1"/>
  <c r="N53" i="79"/>
  <c r="S65" i="20"/>
  <c r="N205" i="79"/>
  <c r="S217" i="20"/>
  <c r="S51" i="20"/>
  <c r="V89" i="20"/>
  <c r="S24" i="20"/>
  <c r="S202" i="20"/>
  <c r="V68" i="20"/>
  <c r="S149" i="20"/>
  <c r="Q290" i="20"/>
  <c r="B11" i="44"/>
  <c r="S72" i="20"/>
  <c r="V65" i="20"/>
  <c r="V126" i="20"/>
  <c r="S222" i="20"/>
  <c r="S230" i="20"/>
  <c r="S210" i="20"/>
  <c r="S127" i="20"/>
  <c r="S141" i="20"/>
  <c r="Q286" i="20"/>
  <c r="C10" i="44" s="1"/>
  <c r="S97" i="20"/>
  <c r="S229" i="20"/>
  <c r="S90" i="20"/>
  <c r="V12" i="20"/>
  <c r="V213" i="20"/>
  <c r="Q275" i="20"/>
  <c r="B8" i="44" s="1"/>
  <c r="Q282" i="20"/>
  <c r="D9" i="44" s="1"/>
  <c r="V98" i="20"/>
  <c r="V106" i="20"/>
  <c r="Q262" i="20"/>
  <c r="D5" i="44" s="1"/>
  <c r="S175" i="20"/>
  <c r="V103" i="20"/>
  <c r="Q261" i="20"/>
  <c r="C5" i="44" s="1"/>
  <c r="V144" i="20"/>
  <c r="V30" i="20"/>
  <c r="S228" i="20"/>
  <c r="S212" i="20"/>
  <c r="V81" i="20"/>
  <c r="Q277" i="20"/>
  <c r="D8" i="44" s="1"/>
  <c r="Q337" i="20"/>
  <c r="V114" i="20"/>
  <c r="V206" i="20"/>
  <c r="C12" i="44"/>
  <c r="V188" i="20"/>
  <c r="V59" i="20"/>
  <c r="V204" i="20"/>
  <c r="Q331" i="20"/>
  <c r="V202" i="20"/>
  <c r="B12" i="44"/>
  <c r="V183" i="20"/>
  <c r="V37" i="20"/>
  <c r="Q292" i="20"/>
  <c r="D11" i="44" s="1"/>
  <c r="Q343" i="20"/>
  <c r="V27" i="20"/>
  <c r="V86" i="20"/>
  <c r="Q325" i="20"/>
  <c r="V71" i="20"/>
  <c r="V142" i="20"/>
  <c r="V148" i="20"/>
  <c r="V165" i="20"/>
  <c r="V214" i="20"/>
  <c r="Q387" i="20"/>
  <c r="Q281" i="20"/>
  <c r="C9" i="44" s="1"/>
  <c r="V42" i="20"/>
  <c r="V156" i="20"/>
  <c r="Q267" i="20"/>
  <c r="D6" i="44" s="1"/>
  <c r="V46" i="20"/>
  <c r="V131" i="20"/>
  <c r="V196" i="20"/>
  <c r="V121" i="20"/>
  <c r="V193" i="20"/>
  <c r="V24" i="20"/>
  <c r="V123" i="20"/>
  <c r="V112" i="20"/>
  <c r="V180" i="20"/>
  <c r="Q379" i="20"/>
  <c r="V182" i="20"/>
  <c r="V151" i="20"/>
  <c r="V99" i="20"/>
  <c r="V145" i="20"/>
  <c r="Q271" i="20"/>
  <c r="C7" i="44" s="1"/>
  <c r="V104" i="20"/>
  <c r="Q260" i="20"/>
  <c r="B5" i="44" s="1"/>
  <c r="Q349" i="20"/>
  <c r="V31" i="20"/>
  <c r="V33" i="20"/>
  <c r="Q291" i="20"/>
  <c r="C11" i="44"/>
  <c r="V223" i="20"/>
  <c r="Q357" i="20"/>
  <c r="V224" i="20"/>
  <c r="V57" i="20"/>
  <c r="D12" i="44"/>
  <c r="V79" i="20"/>
  <c r="Q381" i="20" l="1"/>
  <c r="Q382" i="20"/>
  <c r="Q383" i="20" s="1"/>
  <c r="Q359" i="20"/>
  <c r="R9" i="80" s="1"/>
  <c r="Q327" i="20"/>
  <c r="Q328" i="20"/>
  <c r="N174" i="79"/>
  <c r="N121" i="79"/>
  <c r="N43" i="79"/>
  <c r="N21" i="79"/>
  <c r="N74" i="79"/>
  <c r="N178" i="79"/>
  <c r="N68" i="79"/>
  <c r="N15" i="79"/>
  <c r="N194" i="79"/>
  <c r="N44" i="79"/>
  <c r="N104" i="79"/>
  <c r="V192" i="20"/>
  <c r="V116" i="20"/>
  <c r="V231" i="20"/>
  <c r="V52" i="20"/>
  <c r="V117" i="20"/>
  <c r="V184" i="20"/>
  <c r="W189" i="20" s="1"/>
  <c r="V84" i="20"/>
  <c r="V187" i="20"/>
  <c r="V159" i="20"/>
  <c r="V54" i="20"/>
  <c r="V66" i="20"/>
  <c r="V29" i="20"/>
  <c r="V113" i="20"/>
  <c r="V163" i="20"/>
  <c r="V219" i="20"/>
  <c r="V167" i="20"/>
  <c r="V77" i="20"/>
  <c r="V150" i="20"/>
  <c r="V225" i="20"/>
  <c r="N198" i="79"/>
  <c r="V60" i="20"/>
  <c r="V162" i="20"/>
  <c r="V175" i="20"/>
  <c r="N212" i="79"/>
  <c r="N109" i="79"/>
  <c r="V105" i="20"/>
  <c r="N220" i="79"/>
  <c r="N208" i="79"/>
  <c r="V119" i="20"/>
  <c r="N5" i="79"/>
  <c r="N28" i="79"/>
  <c r="N155" i="79"/>
  <c r="N47" i="79"/>
  <c r="N70" i="79"/>
  <c r="N148" i="79"/>
  <c r="N67" i="79"/>
  <c r="V243" i="20"/>
  <c r="N17" i="79"/>
  <c r="N24" i="79"/>
  <c r="N36" i="79"/>
  <c r="V141" i="20"/>
  <c r="N75" i="79"/>
  <c r="N27" i="79"/>
  <c r="N18" i="79"/>
  <c r="N23" i="79"/>
  <c r="N231" i="79"/>
  <c r="N242" i="79"/>
  <c r="N157" i="79"/>
  <c r="N110" i="79"/>
  <c r="N8" i="79"/>
  <c r="N168" i="79"/>
  <c r="V235" i="20"/>
  <c r="X245" i="20" s="1"/>
  <c r="Y245" i="20" s="1"/>
  <c r="N20" i="79"/>
  <c r="N45" i="79"/>
  <c r="N6" i="79"/>
  <c r="N107" i="79"/>
  <c r="N173" i="79"/>
  <c r="N65" i="79"/>
  <c r="N135" i="79"/>
  <c r="N130" i="79"/>
  <c r="N117" i="79"/>
  <c r="N139" i="79"/>
  <c r="N71" i="79"/>
  <c r="N116" i="79"/>
  <c r="N9" i="79"/>
  <c r="N77" i="79"/>
  <c r="N141" i="79"/>
  <c r="N87" i="79"/>
  <c r="N177" i="79"/>
  <c r="N49" i="79"/>
  <c r="N29" i="79"/>
  <c r="N98" i="79"/>
  <c r="N142" i="79"/>
  <c r="N223" i="79"/>
  <c r="N192" i="79"/>
  <c r="V241" i="20"/>
  <c r="N95" i="79"/>
  <c r="N187" i="79"/>
  <c r="V62" i="20"/>
  <c r="N10" i="79"/>
  <c r="V140" i="20"/>
  <c r="V240" i="20"/>
  <c r="N233" i="79"/>
  <c r="N46" i="79"/>
  <c r="N176" i="79"/>
  <c r="N227" i="79"/>
  <c r="N165" i="79"/>
  <c r="N238" i="79"/>
  <c r="N209" i="79"/>
  <c r="N237" i="79"/>
  <c r="N35" i="79"/>
  <c r="V236" i="20"/>
  <c r="V160" i="20"/>
  <c r="N206" i="79"/>
  <c r="N92" i="79"/>
  <c r="V74" i="20"/>
  <c r="N57" i="79"/>
  <c r="N193" i="79"/>
  <c r="N102" i="79"/>
  <c r="N84" i="79"/>
  <c r="N164" i="79"/>
  <c r="N184" i="79"/>
  <c r="N166" i="79"/>
  <c r="N26" i="79"/>
  <c r="N88" i="79"/>
  <c r="N146" i="79"/>
  <c r="N7" i="79"/>
  <c r="N125" i="79"/>
  <c r="N214" i="79"/>
  <c r="N72" i="79"/>
  <c r="N119" i="79"/>
  <c r="N31" i="79"/>
  <c r="N19" i="79"/>
  <c r="N96" i="79"/>
  <c r="N162" i="79"/>
  <c r="N62" i="79"/>
  <c r="N226" i="79"/>
  <c r="N82" i="79"/>
  <c r="N90" i="79"/>
  <c r="N111" i="79"/>
  <c r="N59" i="79"/>
  <c r="N91" i="79"/>
  <c r="N182" i="79"/>
  <c r="N136" i="79"/>
  <c r="N149" i="79"/>
  <c r="N73" i="79"/>
  <c r="N156" i="79"/>
  <c r="N183" i="79"/>
  <c r="N56" i="79"/>
  <c r="N118" i="79"/>
  <c r="V242" i="20"/>
  <c r="N188" i="79"/>
  <c r="V28" i="20"/>
  <c r="W27" i="20" s="1"/>
  <c r="N69" i="79"/>
  <c r="V189" i="20"/>
  <c r="N239" i="79"/>
  <c r="V212" i="20"/>
  <c r="N189" i="79"/>
  <c r="N112" i="79"/>
  <c r="N147" i="79"/>
  <c r="N126" i="79"/>
  <c r="V239" i="20"/>
  <c r="V120" i="20"/>
  <c r="N219" i="79"/>
  <c r="V51" i="20"/>
  <c r="N179" i="79"/>
  <c r="N170" i="79"/>
  <c r="N169" i="79"/>
  <c r="N213" i="79"/>
  <c r="N207" i="79"/>
  <c r="V78" i="20"/>
  <c r="V109" i="20"/>
  <c r="N199" i="79"/>
  <c r="N39" i="79"/>
  <c r="N12" i="79"/>
  <c r="V230" i="20"/>
  <c r="V135" i="20"/>
  <c r="V158" i="20"/>
  <c r="V82" i="20"/>
  <c r="N115" i="79"/>
  <c r="N85" i="79"/>
  <c r="N78" i="79"/>
  <c r="V185" i="20"/>
  <c r="V100" i="20"/>
  <c r="W101" i="20" s="1"/>
  <c r="V228" i="20"/>
  <c r="V210" i="20"/>
  <c r="V173" i="20"/>
  <c r="V6" i="20"/>
  <c r="W5" i="20" s="1"/>
  <c r="V133" i="20"/>
  <c r="V153" i="20"/>
  <c r="N216" i="79"/>
  <c r="V16" i="20"/>
  <c r="V174" i="20"/>
  <c r="V96" i="20"/>
  <c r="V88" i="20"/>
  <c r="N225" i="79"/>
  <c r="V53" i="20"/>
  <c r="V232" i="20"/>
  <c r="V221" i="20"/>
  <c r="V209" i="20"/>
  <c r="V39" i="20"/>
  <c r="V35" i="20"/>
  <c r="N167" i="79"/>
  <c r="N80" i="79"/>
  <c r="N123" i="79"/>
  <c r="N33" i="79"/>
  <c r="N171" i="79"/>
  <c r="N22" i="79"/>
  <c r="N153" i="79"/>
  <c r="N50" i="79"/>
  <c r="N133" i="79"/>
  <c r="N93" i="79"/>
  <c r="N32" i="79"/>
  <c r="N30" i="79"/>
  <c r="N100" i="79"/>
  <c r="N240" i="79"/>
  <c r="N241" i="79"/>
  <c r="N195" i="79"/>
  <c r="N79" i="79"/>
  <c r="N103" i="79"/>
  <c r="V97" i="20"/>
  <c r="N83" i="79"/>
  <c r="V215" i="20"/>
  <c r="N42" i="79"/>
  <c r="V238" i="20"/>
  <c r="N197" i="79"/>
  <c r="N52" i="79"/>
  <c r="N203" i="79"/>
  <c r="N221" i="79"/>
  <c r="N122" i="79"/>
  <c r="N230" i="79"/>
  <c r="V138" i="20"/>
  <c r="N60" i="79"/>
  <c r="N229" i="79"/>
  <c r="V22" i="20"/>
  <c r="V172" i="20"/>
  <c r="N218" i="79"/>
  <c r="V137" i="20"/>
  <c r="V70" i="20"/>
  <c r="V14" i="20"/>
  <c r="V40" i="20"/>
  <c r="V26" i="20"/>
  <c r="N163" i="79"/>
  <c r="V64" i="20"/>
  <c r="V75" i="20"/>
  <c r="N200" i="79"/>
  <c r="V7" i="20"/>
  <c r="V48" i="20"/>
  <c r="V49" i="20"/>
  <c r="V124" i="20"/>
  <c r="V115" i="20"/>
  <c r="V69" i="20"/>
  <c r="W70" i="20" s="1"/>
  <c r="V63" i="20"/>
  <c r="V43" i="20"/>
  <c r="V45" i="20"/>
  <c r="V132" i="20"/>
  <c r="W136" i="20" s="1"/>
  <c r="V169" i="20"/>
  <c r="V110" i="20"/>
  <c r="V164" i="20"/>
  <c r="V50" i="20"/>
  <c r="V226" i="20"/>
  <c r="V136" i="20"/>
  <c r="V176" i="20"/>
  <c r="N232" i="79"/>
  <c r="V139" i="20"/>
  <c r="V80" i="20"/>
  <c r="W82" i="20" s="1"/>
  <c r="V122" i="20"/>
  <c r="W125" i="20" s="1"/>
  <c r="V208" i="20"/>
  <c r="V20" i="20"/>
  <c r="V171" i="20"/>
  <c r="V170" i="20"/>
  <c r="V72" i="20"/>
  <c r="W73" i="20" s="1"/>
  <c r="V58" i="20"/>
  <c r="W59" i="20" s="1"/>
  <c r="V8" i="20"/>
  <c r="V83" i="20"/>
  <c r="V205" i="20"/>
  <c r="V227" i="20"/>
  <c r="V233" i="20"/>
  <c r="V101" i="20"/>
  <c r="V201" i="20"/>
  <c r="V18" i="20"/>
  <c r="V125" i="20"/>
  <c r="V61" i="20"/>
  <c r="V9" i="20"/>
  <c r="V177" i="20"/>
  <c r="N124" i="79"/>
  <c r="N140" i="79"/>
  <c r="N101" i="79"/>
  <c r="N204" i="79"/>
  <c r="N152" i="79"/>
  <c r="N113" i="79"/>
  <c r="N159" i="79"/>
  <c r="N234" i="79"/>
  <c r="N143" i="79"/>
  <c r="N99" i="79"/>
  <c r="N127" i="79"/>
  <c r="N51" i="79"/>
  <c r="N158" i="79"/>
  <c r="N38" i="79"/>
  <c r="N40" i="79"/>
  <c r="N120" i="79"/>
  <c r="N89" i="79"/>
  <c r="N128" i="79"/>
  <c r="N224" i="79"/>
  <c r="N61" i="79"/>
  <c r="N37" i="79"/>
  <c r="N41" i="79"/>
  <c r="N181" i="79"/>
  <c r="N58" i="79"/>
  <c r="N160" i="79"/>
  <c r="N186" i="79"/>
  <c r="V166" i="20"/>
  <c r="W171" i="20" s="1"/>
  <c r="N131" i="79"/>
  <c r="V237" i="20"/>
  <c r="N190" i="79"/>
  <c r="N137" i="79"/>
  <c r="V191" i="20"/>
  <c r="V11" i="20"/>
  <c r="N210" i="79"/>
  <c r="N129" i="79"/>
  <c r="V178" i="20"/>
  <c r="V207" i="20"/>
  <c r="W214" i="20" s="1"/>
  <c r="V87" i="20"/>
  <c r="W89" i="20" s="1"/>
  <c r="V92" i="20"/>
  <c r="V111" i="20"/>
  <c r="V154" i="20"/>
  <c r="V21" i="20"/>
  <c r="V73" i="20"/>
  <c r="V157" i="20"/>
  <c r="W162" i="20" s="1"/>
  <c r="V67" i="20"/>
  <c r="V15" i="20"/>
  <c r="V23" i="20"/>
  <c r="V36" i="20"/>
  <c r="V85" i="20"/>
  <c r="V149" i="20"/>
  <c r="V198" i="20"/>
  <c r="V47" i="20"/>
  <c r="W47" i="20" s="1"/>
  <c r="V222" i="20"/>
  <c r="V108" i="20"/>
  <c r="V181" i="20"/>
  <c r="V34" i="20"/>
  <c r="V13" i="20"/>
  <c r="V44" i="20"/>
  <c r="V161" i="20"/>
  <c r="V168" i="20"/>
  <c r="V216" i="20"/>
  <c r="V186" i="20"/>
  <c r="V147" i="20"/>
  <c r="V190" i="20"/>
  <c r="V41" i="20"/>
  <c r="V152" i="20"/>
  <c r="V128" i="20"/>
  <c r="V38" i="20"/>
  <c r="W38" i="20" s="1"/>
  <c r="V194" i="20"/>
  <c r="W201" i="20" s="1"/>
  <c r="V32" i="20"/>
  <c r="W31" i="20" s="1"/>
  <c r="V220" i="20"/>
  <c r="V10" i="20"/>
  <c r="V91" i="20"/>
  <c r="V76" i="20"/>
  <c r="V197" i="20"/>
  <c r="W204" i="20" s="1"/>
  <c r="V95" i="20"/>
  <c r="V127" i="20"/>
  <c r="V229" i="20"/>
  <c r="V17" i="20"/>
  <c r="V107" i="20"/>
  <c r="V195" i="20"/>
  <c r="V55" i="20"/>
  <c r="V93" i="20"/>
  <c r="V218" i="20"/>
  <c r="V199" i="20"/>
  <c r="V155" i="20"/>
  <c r="V25" i="20"/>
  <c r="W24" i="20" s="1"/>
  <c r="V203" i="20"/>
  <c r="V130" i="20"/>
  <c r="V118" i="20"/>
  <c r="V19" i="20"/>
  <c r="V102" i="20"/>
  <c r="V211" i="20"/>
  <c r="V179" i="20"/>
  <c r="V217" i="20"/>
  <c r="V146" i="20"/>
  <c r="W151" i="20" s="1"/>
  <c r="V134" i="20"/>
  <c r="V143" i="20"/>
  <c r="V94" i="20"/>
  <c r="V90" i="20"/>
  <c r="N217" i="79"/>
  <c r="V56" i="20"/>
  <c r="V200" i="20"/>
  <c r="N236" i="79"/>
  <c r="N228" i="79"/>
  <c r="N222" i="79"/>
  <c r="N180" i="79"/>
  <c r="N138" i="79"/>
  <c r="N97" i="79"/>
  <c r="N185" i="79"/>
  <c r="N13" i="79"/>
  <c r="N66" i="79"/>
  <c r="N161" i="79"/>
  <c r="N150" i="79"/>
  <c r="N86" i="79"/>
  <c r="N25" i="79"/>
  <c r="N76" i="79"/>
  <c r="Q369" i="20"/>
  <c r="Q371" i="20" s="1"/>
  <c r="Q345" i="20"/>
  <c r="Q346" i="20"/>
  <c r="Q389" i="20"/>
  <c r="Q351" i="20"/>
  <c r="Q352" i="20"/>
  <c r="Q340" i="20"/>
  <c r="Q339" i="20"/>
  <c r="Q375" i="20"/>
  <c r="Q333" i="20"/>
  <c r="Q334" i="20"/>
  <c r="Q363" i="20"/>
  <c r="Q365" i="20" s="1"/>
  <c r="N144" i="79"/>
  <c r="N154" i="79"/>
  <c r="N64" i="79"/>
  <c r="N134" i="79"/>
  <c r="N114" i="79"/>
  <c r="N34" i="79"/>
  <c r="N14" i="79"/>
  <c r="N94" i="79"/>
  <c r="N4" i="79"/>
  <c r="W97" i="20" l="1"/>
  <c r="W96" i="20"/>
  <c r="W133" i="20"/>
  <c r="W206" i="20"/>
  <c r="W148" i="20"/>
  <c r="W122" i="20"/>
  <c r="W57" i="20"/>
  <c r="W79" i="20"/>
  <c r="W158" i="20"/>
  <c r="W45" i="20"/>
  <c r="W155" i="20"/>
  <c r="W21" i="20"/>
  <c r="W105" i="20"/>
  <c r="W177" i="20"/>
  <c r="W183" i="20"/>
  <c r="W46" i="20"/>
  <c r="W7" i="20"/>
  <c r="W72" i="20"/>
  <c r="W224" i="20"/>
  <c r="W230" i="20"/>
  <c r="W192" i="20"/>
  <c r="X236" i="20"/>
  <c r="W234" i="20"/>
  <c r="W68" i="20"/>
  <c r="X242" i="20"/>
  <c r="Y242" i="20" s="1"/>
  <c r="W240" i="20"/>
  <c r="W222" i="20"/>
  <c r="W103" i="20"/>
  <c r="W102" i="20"/>
  <c r="W135" i="20"/>
  <c r="W203" i="20"/>
  <c r="W42" i="20"/>
  <c r="W88" i="20"/>
  <c r="W160" i="20"/>
  <c r="W11" i="20"/>
  <c r="X244" i="20"/>
  <c r="Y244" i="20" s="1"/>
  <c r="W242" i="20"/>
  <c r="W178" i="20"/>
  <c r="W141" i="20"/>
  <c r="W44" i="20"/>
  <c r="W142" i="20"/>
  <c r="X243" i="20"/>
  <c r="W241" i="20"/>
  <c r="W159" i="20"/>
  <c r="W109" i="20"/>
  <c r="W156" i="20"/>
  <c r="W56" i="20"/>
  <c r="W120" i="20"/>
  <c r="W67" i="20"/>
  <c r="W139" i="20"/>
  <c r="W94" i="20"/>
  <c r="W13" i="20"/>
  <c r="W152" i="20"/>
  <c r="W211" i="20"/>
  <c r="W111" i="20"/>
  <c r="W10" i="20"/>
  <c r="W197" i="20"/>
  <c r="W35" i="20"/>
  <c r="W37" i="20"/>
  <c r="W115" i="20"/>
  <c r="W198" i="20"/>
  <c r="W199" i="20"/>
  <c r="W184" i="20"/>
  <c r="X238" i="20"/>
  <c r="W236" i="20"/>
  <c r="W20" i="20"/>
  <c r="X237" i="20"/>
  <c r="W235" i="20"/>
  <c r="W65" i="20"/>
  <c r="W78" i="20"/>
  <c r="W100" i="20"/>
  <c r="W55" i="20"/>
  <c r="W138" i="20"/>
  <c r="W53" i="20"/>
  <c r="W52" i="20"/>
  <c r="W220" i="20"/>
  <c r="W145" i="20"/>
  <c r="W146" i="20"/>
  <c r="W80" i="20"/>
  <c r="W165" i="20"/>
  <c r="W200" i="20"/>
  <c r="W126" i="20"/>
  <c r="W226" i="20"/>
  <c r="X231" i="20"/>
  <c r="Y231" i="20" s="1"/>
  <c r="W229" i="20"/>
  <c r="W188" i="20"/>
  <c r="W95" i="20"/>
  <c r="W9" i="20"/>
  <c r="W213" i="20"/>
  <c r="W216" i="20"/>
  <c r="W51" i="20"/>
  <c r="W71" i="20"/>
  <c r="W66" i="20"/>
  <c r="W6" i="20"/>
  <c r="W113" i="20"/>
  <c r="W77" i="20"/>
  <c r="W76" i="20"/>
  <c r="W173" i="20"/>
  <c r="W194" i="20"/>
  <c r="W110" i="20"/>
  <c r="W221" i="20"/>
  <c r="W232" i="20"/>
  <c r="W147" i="20"/>
  <c r="W187" i="20"/>
  <c r="W243" i="20"/>
  <c r="W150" i="20"/>
  <c r="W25" i="20"/>
  <c r="W153" i="20"/>
  <c r="W23" i="20"/>
  <c r="W179" i="20"/>
  <c r="W58" i="20"/>
  <c r="W186" i="20"/>
  <c r="W161" i="20"/>
  <c r="X240" i="20"/>
  <c r="Y240" i="20" s="1"/>
  <c r="W238" i="20"/>
  <c r="W33" i="20"/>
  <c r="W193" i="20"/>
  <c r="W112" i="20"/>
  <c r="W15" i="20"/>
  <c r="W90" i="20"/>
  <c r="W63" i="20"/>
  <c r="W86" i="20"/>
  <c r="W127" i="20"/>
  <c r="W170" i="20"/>
  <c r="W119" i="20"/>
  <c r="W22" i="20"/>
  <c r="W91" i="20"/>
  <c r="W180" i="20"/>
  <c r="W85" i="20"/>
  <c r="W81" i="20"/>
  <c r="W124" i="20"/>
  <c r="W196" i="20"/>
  <c r="W64" i="20"/>
  <c r="W182" i="20"/>
  <c r="W228" i="20"/>
  <c r="W87" i="20"/>
  <c r="W84" i="20"/>
  <c r="W149" i="20"/>
  <c r="W208" i="20"/>
  <c r="W219" i="20"/>
  <c r="W132" i="20"/>
  <c r="W225" i="20"/>
  <c r="W231" i="20"/>
  <c r="W215" i="20"/>
  <c r="Y237" i="20"/>
  <c r="W246" i="20"/>
  <c r="W130" i="20"/>
  <c r="W8" i="20"/>
  <c r="W83" i="20"/>
  <c r="W114" i="20"/>
  <c r="W129" i="20"/>
  <c r="W26" i="20"/>
  <c r="W36" i="20"/>
  <c r="W99" i="20"/>
  <c r="W218" i="20"/>
  <c r="W164" i="20"/>
  <c r="W168" i="20"/>
  <c r="W169" i="20"/>
  <c r="W191" i="20"/>
  <c r="W61" i="20"/>
  <c r="W157" i="20"/>
  <c r="W134" i="20"/>
  <c r="W107" i="20"/>
  <c r="W190" i="20"/>
  <c r="W108" i="20"/>
  <c r="W233" i="20"/>
  <c r="W17" i="20"/>
  <c r="W207" i="20"/>
  <c r="W202" i="20"/>
  <c r="W69" i="20"/>
  <c r="W93" i="20"/>
  <c r="W106" i="20"/>
  <c r="W227" i="20"/>
  <c r="W98" i="20"/>
  <c r="W39" i="20"/>
  <c r="W175" i="20"/>
  <c r="W174" i="20"/>
  <c r="W48" i="20"/>
  <c r="W163" i="20"/>
  <c r="W185" i="20"/>
  <c r="W18" i="20"/>
  <c r="W60" i="20"/>
  <c r="W144" i="20"/>
  <c r="W176" i="20"/>
  <c r="W50" i="20"/>
  <c r="W41" i="20"/>
  <c r="Y238" i="20"/>
  <c r="W40" i="20"/>
  <c r="W181" i="20"/>
  <c r="X239" i="20"/>
  <c r="Y239" i="20" s="1"/>
  <c r="W237" i="20"/>
  <c r="W140" i="20"/>
  <c r="W29" i="20"/>
  <c r="W28" i="20"/>
  <c r="W166" i="20"/>
  <c r="Y243" i="20"/>
  <c r="W123" i="20"/>
  <c r="W62" i="20"/>
  <c r="W117" i="20"/>
  <c r="W121" i="20"/>
  <c r="W32" i="20"/>
  <c r="W212" i="20"/>
  <c r="W131" i="20"/>
  <c r="W116" i="20"/>
  <c r="W19" i="20"/>
  <c r="W205" i="20"/>
  <c r="W167" i="20"/>
  <c r="W75" i="20"/>
  <c r="W172" i="20"/>
  <c r="W209" i="20"/>
  <c r="W74" i="20"/>
  <c r="W137" i="20"/>
  <c r="W49" i="20"/>
  <c r="W14" i="20"/>
  <c r="W143" i="20"/>
  <c r="W217" i="20"/>
  <c r="W16" i="20"/>
  <c r="W104" i="20"/>
  <c r="X241" i="20"/>
  <c r="Y241" i="20" s="1"/>
  <c r="W239" i="20"/>
  <c r="Y236" i="20"/>
  <c r="W245" i="20"/>
  <c r="X246" i="20"/>
  <c r="Y246" i="20" s="1"/>
  <c r="W244" i="20"/>
  <c r="W30" i="20"/>
  <c r="W54" i="20"/>
  <c r="W223" i="20"/>
  <c r="W34" i="20"/>
  <c r="W43" i="20"/>
  <c r="W12" i="20"/>
  <c r="W118" i="20"/>
  <c r="W128" i="20"/>
  <c r="W92" i="20"/>
  <c r="W154" i="20"/>
  <c r="W195" i="20"/>
  <c r="W210" i="20"/>
  <c r="Q329" i="20"/>
  <c r="H9" i="80"/>
  <c r="X123" i="20"/>
  <c r="Y123" i="20" s="1"/>
  <c r="X235" i="20"/>
  <c r="Y235" i="20" s="1"/>
  <c r="X42" i="20"/>
  <c r="Y42" i="20" s="1"/>
  <c r="X82" i="20"/>
  <c r="Y82" i="20" s="1"/>
  <c r="X194" i="20"/>
  <c r="Y194" i="20" s="1"/>
  <c r="X70" i="20"/>
  <c r="Y70" i="20" s="1"/>
  <c r="X114" i="20"/>
  <c r="Y114" i="20" s="1"/>
  <c r="X159" i="20"/>
  <c r="Y159" i="20" s="1"/>
  <c r="X97" i="20"/>
  <c r="Y97" i="20" s="1"/>
  <c r="X109" i="20"/>
  <c r="Y109" i="20" s="1"/>
  <c r="X217" i="20"/>
  <c r="Y217" i="20" s="1"/>
  <c r="X100" i="20"/>
  <c r="Y100" i="20" s="1"/>
  <c r="X155" i="20"/>
  <c r="Y155" i="20" s="1"/>
  <c r="X57" i="20"/>
  <c r="Y57" i="20" s="1"/>
  <c r="X68" i="20"/>
  <c r="Y68" i="20" s="1"/>
  <c r="X225" i="20"/>
  <c r="Y225" i="20" s="1"/>
  <c r="X44" i="20"/>
  <c r="Y44" i="20" s="1"/>
  <c r="X204" i="20"/>
  <c r="Y204" i="20" s="1"/>
  <c r="X234" i="20"/>
  <c r="Y234" i="20" s="1"/>
  <c r="Q347" i="20"/>
  <c r="X192" i="20"/>
  <c r="Y192" i="20" s="1"/>
  <c r="X183" i="20"/>
  <c r="Y183" i="20" s="1"/>
  <c r="X90" i="20"/>
  <c r="Y90" i="20" s="1"/>
  <c r="X43" i="20"/>
  <c r="Y43" i="20" s="1"/>
  <c r="X133" i="20"/>
  <c r="Y133" i="20" s="1"/>
  <c r="X89" i="20"/>
  <c r="Y89" i="20" s="1"/>
  <c r="X205" i="20"/>
  <c r="Y205" i="20" s="1"/>
  <c r="X135" i="20"/>
  <c r="Y135" i="20" s="1"/>
  <c r="X221" i="20"/>
  <c r="Y221" i="20" s="1"/>
  <c r="X195" i="20"/>
  <c r="Y195" i="20" s="1"/>
  <c r="X28" i="20"/>
  <c r="Y28" i="20" s="1"/>
  <c r="X6" i="20"/>
  <c r="Y6" i="20" s="1"/>
  <c r="X12" i="20"/>
  <c r="Y12" i="20" s="1"/>
  <c r="X34" i="20"/>
  <c r="Y34" i="20" s="1"/>
  <c r="X61" i="20"/>
  <c r="Y61" i="20" s="1"/>
  <c r="X198" i="20"/>
  <c r="Y198" i="20" s="1"/>
  <c r="X92" i="20"/>
  <c r="Y92" i="20" s="1"/>
  <c r="X213" i="20"/>
  <c r="Y213" i="20" s="1"/>
  <c r="X166" i="20"/>
  <c r="Y166" i="20" s="1"/>
  <c r="X197" i="20"/>
  <c r="Y197" i="20" s="1"/>
  <c r="X98" i="20"/>
  <c r="Y98" i="20" s="1"/>
  <c r="X72" i="20"/>
  <c r="Y72" i="20" s="1"/>
  <c r="X126" i="20"/>
  <c r="Y126" i="20" s="1"/>
  <c r="X184" i="20"/>
  <c r="Y184" i="20" s="1"/>
  <c r="X200" i="20"/>
  <c r="Y200" i="20" s="1"/>
  <c r="X186" i="20"/>
  <c r="Y186" i="20" s="1"/>
  <c r="X138" i="20"/>
  <c r="Y138" i="20" s="1"/>
  <c r="X78" i="20"/>
  <c r="Y78" i="20" s="1"/>
  <c r="X19" i="20"/>
  <c r="Y19" i="20" s="1"/>
  <c r="X37" i="20"/>
  <c r="Y37" i="20" s="1"/>
  <c r="X15" i="20"/>
  <c r="Y15" i="20" s="1"/>
  <c r="X169" i="20"/>
  <c r="Y169" i="20" s="1"/>
  <c r="X174" i="20"/>
  <c r="Y174" i="20" s="1"/>
  <c r="X101" i="20"/>
  <c r="Y101" i="20" s="1"/>
  <c r="X106" i="20"/>
  <c r="Y106" i="20" s="1"/>
  <c r="X168" i="20"/>
  <c r="Y168" i="20" s="1"/>
  <c r="X29" i="20"/>
  <c r="Y29" i="20" s="1"/>
  <c r="X7" i="20"/>
  <c r="Y7" i="20" s="1"/>
  <c r="X60" i="20"/>
  <c r="Y60" i="20" s="1"/>
  <c r="X50" i="20"/>
  <c r="Y50" i="20" s="1"/>
  <c r="X130" i="20"/>
  <c r="Y130" i="20" s="1"/>
  <c r="X128" i="20"/>
  <c r="Y128" i="20" s="1"/>
  <c r="X105" i="20"/>
  <c r="Y105" i="20" s="1"/>
  <c r="X8" i="20"/>
  <c r="Y8" i="20" s="1"/>
  <c r="X30" i="20"/>
  <c r="Y30" i="20" s="1"/>
  <c r="X104" i="20"/>
  <c r="Y104" i="20" s="1"/>
  <c r="X208" i="20"/>
  <c r="Y208" i="20" s="1"/>
  <c r="X139" i="20"/>
  <c r="Y139" i="20" s="1"/>
  <c r="X172" i="20"/>
  <c r="Y172" i="20" s="1"/>
  <c r="X209" i="20"/>
  <c r="Y209" i="20" s="1"/>
  <c r="X84" i="20"/>
  <c r="Y84" i="20" s="1"/>
  <c r="X177" i="20"/>
  <c r="Y177" i="20" s="1"/>
  <c r="X212" i="20"/>
  <c r="Y212" i="20" s="1"/>
  <c r="X83" i="20"/>
  <c r="Y83" i="20" s="1"/>
  <c r="X143" i="20"/>
  <c r="Y143" i="20" s="1"/>
  <c r="X59" i="20"/>
  <c r="Y59" i="20" s="1"/>
  <c r="X25" i="20"/>
  <c r="Y25" i="20" s="1"/>
  <c r="X149" i="20"/>
  <c r="Y149" i="20" s="1"/>
  <c r="X220" i="20"/>
  <c r="Y220" i="20" s="1"/>
  <c r="X5" i="20"/>
  <c r="Y5" i="20" s="1"/>
  <c r="X27" i="20"/>
  <c r="Y27" i="20" s="1"/>
  <c r="X111" i="20"/>
  <c r="Y111" i="20" s="1"/>
  <c r="X40" i="20"/>
  <c r="Y40" i="20" s="1"/>
  <c r="X63" i="20"/>
  <c r="Y63" i="20" s="1"/>
  <c r="X137" i="20"/>
  <c r="Y137" i="20" s="1"/>
  <c r="X76" i="20"/>
  <c r="Y76" i="20" s="1"/>
  <c r="X162" i="20"/>
  <c r="Y162" i="20" s="1"/>
  <c r="X79" i="20"/>
  <c r="Y79" i="20" s="1"/>
  <c r="X35" i="20"/>
  <c r="Y35" i="20" s="1"/>
  <c r="X228" i="20"/>
  <c r="Y228" i="20" s="1"/>
  <c r="X158" i="20"/>
  <c r="Y158" i="20" s="1"/>
  <c r="X216" i="20"/>
  <c r="Y216" i="20" s="1"/>
  <c r="X80" i="20"/>
  <c r="Y80" i="20" s="1"/>
  <c r="X17" i="20"/>
  <c r="Y17" i="20" s="1"/>
  <c r="X190" i="20"/>
  <c r="Y190" i="20" s="1"/>
  <c r="X119" i="20"/>
  <c r="Y119" i="20" s="1"/>
  <c r="X175" i="20"/>
  <c r="Y175" i="20" s="1"/>
  <c r="X93" i="20"/>
  <c r="Y93" i="20" s="1"/>
  <c r="X230" i="20"/>
  <c r="Y230" i="20" s="1"/>
  <c r="X227" i="20"/>
  <c r="Y227" i="20" s="1"/>
  <c r="X91" i="20"/>
  <c r="Y91" i="20" s="1"/>
  <c r="X107" i="20"/>
  <c r="Y107" i="20" s="1"/>
  <c r="X142" i="20"/>
  <c r="Y142" i="20" s="1"/>
  <c r="X215" i="20"/>
  <c r="Y215" i="20" s="1"/>
  <c r="X38" i="20"/>
  <c r="Y38" i="20" s="1"/>
  <c r="X193" i="20"/>
  <c r="Y193" i="20" s="1"/>
  <c r="X113" i="20"/>
  <c r="Y113" i="20" s="1"/>
  <c r="X58" i="20"/>
  <c r="Y58" i="20" s="1"/>
  <c r="X180" i="20"/>
  <c r="Y180" i="20" s="1"/>
  <c r="X185" i="20"/>
  <c r="Y185" i="20" s="1"/>
  <c r="X39" i="20"/>
  <c r="Y39" i="20" s="1"/>
  <c r="X171" i="20"/>
  <c r="Y171" i="20" s="1"/>
  <c r="X124" i="20"/>
  <c r="Y124" i="20" s="1"/>
  <c r="X154" i="20"/>
  <c r="Y154" i="20" s="1"/>
  <c r="X129" i="20"/>
  <c r="Y129" i="20" s="1"/>
  <c r="X66" i="20"/>
  <c r="Y66" i="20" s="1"/>
  <c r="X87" i="20"/>
  <c r="Y87" i="20" s="1"/>
  <c r="X163" i="20"/>
  <c r="Y163" i="20" s="1"/>
  <c r="X55" i="20"/>
  <c r="Y55" i="20" s="1"/>
  <c r="X160" i="20"/>
  <c r="Y160" i="20" s="1"/>
  <c r="X10" i="20"/>
  <c r="Y10" i="20" s="1"/>
  <c r="X32" i="20"/>
  <c r="Y32" i="20" s="1"/>
  <c r="X112" i="20"/>
  <c r="Y112" i="20" s="1"/>
  <c r="X181" i="20"/>
  <c r="Y181" i="20" s="1"/>
  <c r="X187" i="20"/>
  <c r="Y187" i="20" s="1"/>
  <c r="X56" i="20"/>
  <c r="Y56" i="20" s="1"/>
  <c r="X18" i="20"/>
  <c r="Y18" i="20" s="1"/>
  <c r="X81" i="20"/>
  <c r="Y81" i="20" s="1"/>
  <c r="X226" i="20"/>
  <c r="Y226" i="20" s="1"/>
  <c r="X232" i="20"/>
  <c r="Y232" i="20" s="1"/>
  <c r="X196" i="20"/>
  <c r="Y196" i="20" s="1"/>
  <c r="X77" i="20"/>
  <c r="Y77" i="20" s="1"/>
  <c r="X13" i="20"/>
  <c r="Y13" i="20" s="1"/>
  <c r="X36" i="20"/>
  <c r="Y36" i="20" s="1"/>
  <c r="X14" i="20"/>
  <c r="Y14" i="20" s="1"/>
  <c r="X103" i="20"/>
  <c r="Y103" i="20" s="1"/>
  <c r="X219" i="20"/>
  <c r="Y219" i="20" s="1"/>
  <c r="X176" i="20"/>
  <c r="Y176" i="20" s="1"/>
  <c r="X23" i="20"/>
  <c r="Y23" i="20" s="1"/>
  <c r="X94" i="20"/>
  <c r="Y94" i="20" s="1"/>
  <c r="X11" i="20"/>
  <c r="Y11" i="20" s="1"/>
  <c r="X33" i="20"/>
  <c r="Y33" i="20" s="1"/>
  <c r="X99" i="20"/>
  <c r="Y99" i="20" s="1"/>
  <c r="X73" i="20"/>
  <c r="Y73" i="20" s="1"/>
  <c r="X222" i="20"/>
  <c r="Y222" i="20" s="1"/>
  <c r="X218" i="20"/>
  <c r="Y218" i="20" s="1"/>
  <c r="X136" i="20"/>
  <c r="Y136" i="20" s="1"/>
  <c r="X46" i="20"/>
  <c r="Y46" i="20" s="1"/>
  <c r="X115" i="20"/>
  <c r="Y115" i="20" s="1"/>
  <c r="X134" i="20"/>
  <c r="Y134" i="20" s="1"/>
  <c r="X229" i="20"/>
  <c r="Y229" i="20" s="1"/>
  <c r="X179" i="20"/>
  <c r="Y179" i="20" s="1"/>
  <c r="X189" i="20"/>
  <c r="Y189" i="20" s="1"/>
  <c r="X69" i="20"/>
  <c r="Y69" i="20" s="1"/>
  <c r="X51" i="20"/>
  <c r="Y51" i="20" s="1"/>
  <c r="X145" i="20"/>
  <c r="Y145" i="20" s="1"/>
  <c r="X141" i="20"/>
  <c r="Y141" i="20" s="1"/>
  <c r="X206" i="20"/>
  <c r="Y206" i="20" s="1"/>
  <c r="X102" i="20"/>
  <c r="Y102" i="20" s="1"/>
  <c r="X52" i="20"/>
  <c r="Y52" i="20" s="1"/>
  <c r="X24" i="20"/>
  <c r="Y24" i="20" s="1"/>
  <c r="X96" i="20"/>
  <c r="Y96" i="20" s="1"/>
  <c r="X165" i="20"/>
  <c r="Y165" i="20" s="1"/>
  <c r="X22" i="20"/>
  <c r="Y22" i="20" s="1"/>
  <c r="X182" i="20"/>
  <c r="Y182" i="20" s="1"/>
  <c r="X147" i="20"/>
  <c r="Y147" i="20" s="1"/>
  <c r="X54" i="20"/>
  <c r="Y54" i="20" s="1"/>
  <c r="X148" i="20"/>
  <c r="Y148" i="20" s="1"/>
  <c r="X164" i="20"/>
  <c r="Y164" i="20" s="1"/>
  <c r="X116" i="20"/>
  <c r="Y116" i="20" s="1"/>
  <c r="X161" i="20"/>
  <c r="Y161" i="20" s="1"/>
  <c r="X65" i="20"/>
  <c r="Y65" i="20" s="1"/>
  <c r="X127" i="20"/>
  <c r="Y127" i="20" s="1"/>
  <c r="X153" i="20"/>
  <c r="Y153" i="20" s="1"/>
  <c r="X199" i="20"/>
  <c r="Y199" i="20" s="1"/>
  <c r="X16" i="20"/>
  <c r="Y16" i="20" s="1"/>
  <c r="X224" i="20"/>
  <c r="Y224" i="20" s="1"/>
  <c r="X41" i="20"/>
  <c r="Y41" i="20" s="1"/>
  <c r="X191" i="20"/>
  <c r="Y191" i="20" s="1"/>
  <c r="X117" i="20"/>
  <c r="Y117" i="20" s="1"/>
  <c r="X125" i="20"/>
  <c r="Y125" i="20" s="1"/>
  <c r="X132" i="20"/>
  <c r="Y132" i="20" s="1"/>
  <c r="X140" i="20"/>
  <c r="Y140" i="20" s="1"/>
  <c r="X110" i="20"/>
  <c r="Y110" i="20" s="1"/>
  <c r="X211" i="20"/>
  <c r="Y211" i="20" s="1"/>
  <c r="X20" i="20"/>
  <c r="Y20" i="20" s="1"/>
  <c r="X75" i="20"/>
  <c r="Y75" i="20" s="1"/>
  <c r="X120" i="20"/>
  <c r="Y120" i="20" s="1"/>
  <c r="X85" i="20"/>
  <c r="Y85" i="20" s="1"/>
  <c r="X178" i="20"/>
  <c r="Y178" i="20" s="1"/>
  <c r="X48" i="20"/>
  <c r="Y48" i="20" s="1"/>
  <c r="X207" i="20"/>
  <c r="Y207" i="20" s="1"/>
  <c r="X67" i="20"/>
  <c r="Y67" i="20" s="1"/>
  <c r="X26" i="20"/>
  <c r="Y26" i="20" s="1"/>
  <c r="X131" i="20"/>
  <c r="Y131" i="20" s="1"/>
  <c r="X95" i="20"/>
  <c r="Y95" i="20" s="1"/>
  <c r="X210" i="20"/>
  <c r="Y210" i="20" s="1"/>
  <c r="X233" i="20"/>
  <c r="Y233" i="20" s="1"/>
  <c r="X121" i="20"/>
  <c r="Y121" i="20" s="1"/>
  <c r="X173" i="20"/>
  <c r="Y173" i="20" s="1"/>
  <c r="X167" i="20"/>
  <c r="Y167" i="20" s="1"/>
  <c r="X53" i="20"/>
  <c r="Y53" i="20" s="1"/>
  <c r="X49" i="20"/>
  <c r="Y49" i="20" s="1"/>
  <c r="X150" i="20"/>
  <c r="Y150" i="20" s="1"/>
  <c r="X146" i="20"/>
  <c r="Y146" i="20" s="1"/>
  <c r="X71" i="20"/>
  <c r="Y71" i="20" s="1"/>
  <c r="X157" i="20"/>
  <c r="Y157" i="20" s="1"/>
  <c r="X214" i="20"/>
  <c r="Y214" i="20" s="1"/>
  <c r="X118" i="20"/>
  <c r="Y118" i="20" s="1"/>
  <c r="X21" i="20"/>
  <c r="Y21" i="20" s="1"/>
  <c r="X201" i="20"/>
  <c r="Y201" i="20" s="1"/>
  <c r="X45" i="20"/>
  <c r="Y45" i="20" s="1"/>
  <c r="X47" i="20"/>
  <c r="Y47" i="20" s="1"/>
  <c r="X122" i="20"/>
  <c r="Y122" i="20" s="1"/>
  <c r="X202" i="20"/>
  <c r="Y202" i="20" s="1"/>
  <c r="X188" i="20"/>
  <c r="Y188" i="20" s="1"/>
  <c r="X31" i="20"/>
  <c r="Y31" i="20" s="1"/>
  <c r="X9" i="20"/>
  <c r="Y9" i="20" s="1"/>
  <c r="X74" i="20"/>
  <c r="Y74" i="20" s="1"/>
  <c r="X86" i="20"/>
  <c r="Y86" i="20" s="1"/>
  <c r="X108" i="20"/>
  <c r="Y108" i="20" s="1"/>
  <c r="X64" i="20"/>
  <c r="Y64" i="20" s="1"/>
  <c r="X144" i="20"/>
  <c r="Y144" i="20" s="1"/>
  <c r="X62" i="20"/>
  <c r="Y62" i="20" s="1"/>
  <c r="X223" i="20"/>
  <c r="Y223" i="20" s="1"/>
  <c r="X151" i="20"/>
  <c r="Y151" i="20" s="1"/>
  <c r="X152" i="20"/>
  <c r="Y152" i="20" s="1"/>
  <c r="X88" i="20"/>
  <c r="Y88" i="20" s="1"/>
  <c r="X170" i="20"/>
  <c r="Y170" i="20" s="1"/>
  <c r="X203" i="20"/>
  <c r="Y203" i="20" s="1"/>
  <c r="X156" i="20"/>
  <c r="Y156" i="20" s="1"/>
  <c r="Q341" i="20"/>
  <c r="H6" i="80" s="1"/>
  <c r="Q377" i="20"/>
  <c r="H7" i="80"/>
  <c r="R7" i="80"/>
  <c r="R4" i="80"/>
  <c r="H4" i="80"/>
  <c r="Q335" i="20"/>
  <c r="Q353" i="20"/>
  <c r="H3" i="80"/>
  <c r="R3" i="80"/>
  <c r="R6" i="80" l="1"/>
  <c r="R5" i="80"/>
  <c r="H5" i="80"/>
  <c r="H8" i="80"/>
  <c r="R8" i="8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wthomas</author>
    <author>Thomas Werner</author>
    <author>Werner Thomas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nach Regentrop, Palatina-Jahrbuch, keine Termin- und Tageswerte verfügbar
</t>
        </r>
      </text>
    </comment>
    <comment ref="B12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nach Regentrop. Für 1788 gibt es nur Tagesmittelwerte, keine Terminwerte
</t>
        </r>
      </text>
    </comment>
    <comment ref="N15" authorId="1" shapeId="0" xr:uid="{00000000-0006-0000-0200-000003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s. Regentrop-Tabelle</t>
        </r>
      </text>
    </comment>
    <comment ref="B17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nach Kommentar in Regentrop-Datei, dann um -0.6 Grad nach unten korrigiert</t>
        </r>
      </text>
    </comment>
    <comment ref="B23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nach Kommentar in Regentrop-Datei, dann um -0.6 Grad nach unten korrigiert</t>
        </r>
      </text>
    </comment>
    <comment ref="B35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wthomas:</t>
        </r>
        <r>
          <rPr>
            <sz val="9"/>
            <color indexed="81"/>
            <rFont val="Segoe UI"/>
            <family val="2"/>
          </rPr>
          <t xml:space="preserve">
MMs nach Grebe, jedoch keine Korrektur der Position Fenster/Hütte, aber Winklerkorrektur angebracht</t>
        </r>
      </text>
    </comment>
    <comment ref="B36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wthomas:</t>
        </r>
        <r>
          <rPr>
            <sz val="9"/>
            <color indexed="81"/>
            <rFont val="Segoe UI"/>
            <family val="2"/>
          </rPr>
          <t xml:space="preserve">
MMs nach Grebe, jedoch keine Korrektur der Position Fenster/Hütte</t>
        </r>
      </text>
    </comment>
    <comment ref="B74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aus Terminwerten Regentrop neu berechnet</t>
        </r>
      </text>
    </comment>
    <comment ref="B237" authorId="0" shapeId="0" xr:uid="{00000000-0006-0000-0200-000009000000}">
      <text>
        <r>
          <rPr>
            <b/>
            <sz val="9"/>
            <color indexed="81"/>
            <rFont val="Segoe UI"/>
            <family val="2"/>
          </rPr>
          <t>wthomas:</t>
        </r>
        <r>
          <rPr>
            <sz val="9"/>
            <color indexed="81"/>
            <rFont val="Segoe UI"/>
            <family val="2"/>
          </rPr>
          <t xml:space="preserve">
Korrektur MM ab 9/2013 um 0.2 Grad</t>
        </r>
      </text>
    </comment>
    <comment ref="O237" authorId="1" shapeId="0" xr:uid="{00000000-0006-0000-0200-00000A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MM ab 9/2013</t>
        </r>
      </text>
    </comment>
    <comment ref="B238" authorId="0" shapeId="0" xr:uid="{00000000-0006-0000-0200-00000B000000}">
      <text>
        <r>
          <rPr>
            <b/>
            <sz val="9"/>
            <color indexed="81"/>
            <rFont val="Segoe UI"/>
            <family val="2"/>
          </rPr>
          <t>wthomas:</t>
        </r>
        <r>
          <rPr>
            <sz val="9"/>
            <color indexed="81"/>
            <rFont val="Segoe UI"/>
            <family val="2"/>
          </rPr>
          <t xml:space="preserve">
Korrektur MM bis 10/2014 um 0.2 Grad</t>
        </r>
      </text>
    </comment>
    <comment ref="O238" authorId="2" shapeId="0" xr:uid="{00000000-0006-0000-0200-00000C000000}">
      <text>
        <r>
          <rPr>
            <b/>
            <sz val="9"/>
            <color indexed="81"/>
            <rFont val="Tahoma"/>
            <family val="2"/>
          </rPr>
          <t>Werner Thomas:</t>
        </r>
        <r>
          <rPr>
            <sz val="9"/>
            <color indexed="81"/>
            <rFont val="Tahoma"/>
            <family val="2"/>
          </rPr>
          <t xml:space="preserve">
Korrekur MM bis einschliesslich 10/2014 angewandt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 Werner</author>
    <author>wthomas</author>
  </authors>
  <commentList>
    <comment ref="A145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Alle MMs sind Hellmann-Messungen !</t>
        </r>
      </text>
    </comment>
    <comment ref="A146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Alle MMs sind Hellmann-Messungen !</t>
        </r>
      </text>
    </comment>
    <comment ref="A147" authorId="0" shapeId="0" xr:uid="{00000000-0006-0000-0400-000003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Alle MMs sind Hellmannmessungen</t>
        </r>
      </text>
    </comment>
    <comment ref="A148" authorId="0" shapeId="0" xr:uid="{00000000-0006-0000-0400-000004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Alle MMs sind Hellmannmessungen</t>
        </r>
      </text>
    </comment>
    <comment ref="A149" authorId="1" shapeId="0" xr:uid="{00000000-0006-0000-0400-000005000000}">
      <text>
        <r>
          <rPr>
            <b/>
            <sz val="9"/>
            <color indexed="81"/>
            <rFont val="Segoe UI"/>
            <family val="2"/>
          </rPr>
          <t>wthomas:</t>
        </r>
        <r>
          <rPr>
            <sz val="9"/>
            <color indexed="81"/>
            <rFont val="Segoe UI"/>
            <family val="2"/>
          </rPr>
          <t xml:space="preserve">
Alle MMs sind Hellmann-Messungen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wthomas</author>
  </authors>
  <commentList>
    <comment ref="B5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wthomas</author>
    <author>Thomas Werner</author>
  </authors>
  <commentList>
    <comment ref="E8" authorId="0" shapeId="0" xr:uid="{00000000-0006-0000-4300-000001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lt. Grebe 3.2, Regentrop nimmt 3.3
</t>
        </r>
      </text>
    </comment>
    <comment ref="L8" authorId="0" shapeId="0" xr:uid="{00000000-0006-0000-4300-000002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lt. Grebe 9.5 abzgl. Korrektur um 0.3 wäre 9.2, Regentrop nimmt 9.3
</t>
        </r>
      </text>
    </comment>
    <comment ref="E9" authorId="0" shapeId="0" xr:uid="{00000000-0006-0000-4300-000003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2.3, lt. Grebe abzgl. Korrektur ergibt sich 2.2, bestätigt durch Regentrop</t>
        </r>
      </text>
    </comment>
    <comment ref="I9" authorId="0" shapeId="0" xr:uid="{00000000-0006-0000-4300-000004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lt. Grebe Korrektur um 0.1, d.h. 17.4 war alter Wert, 17.5 bestätigt durch Regentrop</t>
        </r>
      </text>
    </comment>
    <comment ref="M9" authorId="0" shapeId="0" xr:uid="{00000000-0006-0000-4300-000005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-0.6, völlig unverständlich ! Regentrop nennt -0.2</t>
        </r>
      </text>
    </comment>
    <comment ref="B14" authorId="0" shapeId="0" xr:uid="{00000000-0006-0000-4300-000006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von Regentrop</t>
        </r>
      </text>
    </comment>
    <comment ref="C14" authorId="0" shapeId="0" xr:uid="{00000000-0006-0000-4300-000007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-3.4 </t>
        </r>
      </text>
    </comment>
    <comment ref="E14" authorId="0" shapeId="0" xr:uid="{00000000-0006-0000-4300-000008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2.6</t>
        </r>
      </text>
    </comment>
    <comment ref="G14" authorId="0" shapeId="0" xr:uid="{00000000-0006-0000-4300-000009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8.8</t>
        </r>
      </text>
    </comment>
    <comment ref="K14" authorId="0" shapeId="0" xr:uid="{00000000-0006-0000-4300-00000A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11.4 !</t>
        </r>
      </text>
    </comment>
    <comment ref="L14" authorId="0" shapeId="0" xr:uid="{00000000-0006-0000-4300-00000B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10.2</t>
        </r>
      </text>
    </comment>
    <comment ref="B20" authorId="0" shapeId="0" xr:uid="{00000000-0006-0000-4300-00000C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von Regentrop</t>
        </r>
      </text>
    </comment>
    <comment ref="K20" authorId="0" shapeId="0" xr:uid="{00000000-0006-0000-4300-00000D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war 11.6</t>
        </r>
      </text>
    </comment>
    <comment ref="B38" authorId="0" shapeId="0" xr:uid="{00000000-0006-0000-4300-00000E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Alte Werte und Werte von Regentrop passen überhaupt nicht zusammen. Tages-, Monats- und Jahresmittel aus Urwerten neu berechnet mit Formel nach Mannheimer Stunden).</t>
        </r>
      </text>
    </comment>
    <comment ref="B46" authorId="0" shapeId="0" xr:uid="{00000000-0006-0000-4300-00000F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Mittelwerte neu aus Terminwerten nach Regentrop berechnet
</t>
        </r>
      </text>
    </comment>
    <comment ref="M46" authorId="0" shapeId="0" xr:uid="{00000000-0006-0000-4300-000010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Votzeichenfehler !
</t>
        </r>
      </text>
    </comment>
    <comment ref="B69" authorId="0" shapeId="0" xr:uid="{00000000-0006-0000-4300-000011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Mittelwerte aus Terminwerten neu berechnet
</t>
        </r>
      </text>
    </comment>
    <comment ref="E69" authorId="0" shapeId="0" xr:uid="{00000000-0006-0000-4300-000012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Vorzeichenfehler
</t>
        </r>
      </text>
    </comment>
    <comment ref="K232" authorId="1" shapeId="0" xr:uid="{00000000-0006-0000-4300-000013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+0.1</t>
        </r>
      </text>
    </comment>
    <comment ref="L232" authorId="1" shapeId="0" xr:uid="{00000000-0006-0000-4300-000014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M232" authorId="1" shapeId="0" xr:uid="{00000000-0006-0000-4300-000015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N232" authorId="1" shapeId="0" xr:uid="{00000000-0006-0000-4300-000016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P232" authorId="1" shapeId="0" xr:uid="{00000000-0006-0000-4300-000017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der Monatswerte von Aug 2013 bis Okt 2014</t>
        </r>
      </text>
    </comment>
    <comment ref="C233" authorId="1" shapeId="0" xr:uid="{00000000-0006-0000-4300-000018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D233" authorId="1" shapeId="0" xr:uid="{00000000-0006-0000-4300-000019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E233" authorId="1" shapeId="0" xr:uid="{00000000-0006-0000-4300-00001A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F233" authorId="1" shapeId="0" xr:uid="{00000000-0006-0000-4300-00001B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G233" authorId="1" shapeId="0" xr:uid="{00000000-0006-0000-4300-00001C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H233" authorId="1" shapeId="0" xr:uid="{00000000-0006-0000-4300-00001D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I233" authorId="1" shapeId="0" xr:uid="{00000000-0006-0000-4300-00001E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J233" authorId="1" shapeId="0" xr:uid="{00000000-0006-0000-4300-00001F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K233" authorId="1" shapeId="0" xr:uid="{00000000-0006-0000-4300-000020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L233" authorId="1" shapeId="0" xr:uid="{00000000-0006-0000-4300-000021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P233" authorId="1" shapeId="0" xr:uid="{00000000-0006-0000-4300-000022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der Monatswerte von Aug 2013 bis Okt 2014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wthomas</author>
    <author>Thomas Werner</author>
    <author>Werner Thomas</author>
  </authors>
  <commentList>
    <comment ref="B11" authorId="0" shapeId="0" xr:uid="{00000000-0006-0000-4400-000001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Korrekturen nach Grebe, jedoch kein Ausgleich Fenster versus Hütte</t>
        </r>
      </text>
    </comment>
    <comment ref="B12" authorId="0" shapeId="0" xr:uid="{00000000-0006-0000-4400-000002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Korrekturen nach Grebe, jedoch kein Ausgleich Fenster versus Hütte</t>
        </r>
      </text>
    </comment>
    <comment ref="B17" authorId="0" shapeId="0" xr:uid="{00000000-0006-0000-4400-000003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Korrekturen nach Grebe, jedoch kein Ausgleich Fenster versus Hütte</t>
        </r>
      </text>
    </comment>
    <comment ref="B23" authorId="0" shapeId="0" xr:uid="{00000000-0006-0000-4400-000004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Korrekturen nach Grebe, jedoch kein Ausgleich Fenster versus Hütte</t>
        </r>
      </text>
    </comment>
    <comment ref="B34" authorId="0" shapeId="0" xr:uid="{00000000-0006-0000-4400-000005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lt. Grebe völlig andere MMs. Hier NICHT nach Grebe korrigiert.</t>
        </r>
      </text>
    </comment>
    <comment ref="O237" authorId="1" shapeId="0" xr:uid="{00000000-0006-0000-4400-000006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MM ab 8/2013</t>
        </r>
      </text>
    </comment>
    <comment ref="O238" authorId="2" shapeId="0" xr:uid="{00000000-0006-0000-4400-000007000000}">
      <text>
        <r>
          <rPr>
            <b/>
            <sz val="9"/>
            <color indexed="81"/>
            <rFont val="Tahoma"/>
            <family val="2"/>
          </rPr>
          <t>Werner Thomas:</t>
        </r>
        <r>
          <rPr>
            <sz val="9"/>
            <color indexed="81"/>
            <rFont val="Tahoma"/>
            <family val="2"/>
          </rPr>
          <t xml:space="preserve">
Korrekur MM bis einschliesslich 10/2014 angewandt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 Werner</author>
  </authors>
  <commentList>
    <comment ref="J237" authorId="0" shapeId="0" xr:uid="{00000000-0006-0000-4500-000001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+0.1</t>
        </r>
      </text>
    </comment>
    <comment ref="K237" authorId="0" shapeId="0" xr:uid="{00000000-0006-0000-4500-000002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L237" authorId="0" shapeId="0" xr:uid="{00000000-0006-0000-4500-000003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M237" authorId="0" shapeId="0" xr:uid="{00000000-0006-0000-4500-000004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B238" authorId="0" shapeId="0" xr:uid="{00000000-0006-0000-4500-000005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C238" authorId="0" shapeId="0" xr:uid="{00000000-0006-0000-4500-000006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+0.2</t>
        </r>
      </text>
    </comment>
    <comment ref="D238" authorId="0" shapeId="0" xr:uid="{00000000-0006-0000-4500-000007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E238" authorId="0" shapeId="0" xr:uid="{00000000-0006-0000-4500-000008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F238" authorId="0" shapeId="0" xr:uid="{00000000-0006-0000-4500-000009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G238" authorId="0" shapeId="0" xr:uid="{00000000-0006-0000-4500-00000A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H238" authorId="0" shapeId="0" xr:uid="{00000000-0006-0000-4500-00000B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I238" authorId="0" shapeId="0" xr:uid="{00000000-0006-0000-4500-00000C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J238" authorId="0" shapeId="0" xr:uid="{00000000-0006-0000-4500-00000D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  <comment ref="K238" authorId="0" shapeId="0" xr:uid="{00000000-0006-0000-4500-00000E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um +0.3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wthomas</author>
    <author>Thomas Werner</author>
    <author>Werner Thomas</author>
  </authors>
  <commentList>
    <comment ref="B11" authorId="0" shapeId="0" xr:uid="{00000000-0006-0000-4600-000001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nach Regentrop, Palatina-Jahrbuch, keine Termin- und Tageswerte verfügbar
</t>
        </r>
      </text>
    </comment>
    <comment ref="B12" authorId="0" shapeId="0" xr:uid="{00000000-0006-0000-4600-000002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nach Regentrop. Für 1788 gibt es nur Tagesmittelwerte, keine Terminwerte
</t>
        </r>
      </text>
    </comment>
    <comment ref="B17" authorId="0" shapeId="0" xr:uid="{00000000-0006-0000-4600-000003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Korrekturen nach Grebe, jedoch kein Ausgleich Fenster versus Hütte</t>
        </r>
      </text>
    </comment>
    <comment ref="B23" authorId="0" shapeId="0" xr:uid="{00000000-0006-0000-4600-000004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Korrekturen nach Grebe, jedoch kein Ausgleich Fenster versus Hütte</t>
        </r>
      </text>
    </comment>
    <comment ref="B34" authorId="0" shapeId="0" xr:uid="{00000000-0006-0000-4600-000005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lt. Grebe völlig andere MMs. Hier NICHT nach Grebe korrigiert.</t>
        </r>
      </text>
    </comment>
    <comment ref="B43" authorId="0" shapeId="0" xr:uid="{00000000-0006-0000-4600-000006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aus Terminwerten Regentrop neu berechnet</t>
        </r>
      </text>
    </comment>
    <comment ref="B51" authorId="0" shapeId="0" xr:uid="{00000000-0006-0000-4600-000007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aus Terminwerten Regentrop neu berechnet</t>
        </r>
      </text>
    </comment>
    <comment ref="M51" authorId="0" shapeId="0" xr:uid="{00000000-0006-0000-4600-000008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hier stand +1.4. Wahrscheinlich Datenfehler</t>
        </r>
      </text>
    </comment>
    <comment ref="B74" authorId="0" shapeId="0" xr:uid="{00000000-0006-0000-4600-000009000000}">
      <text>
        <r>
          <rPr>
            <b/>
            <sz val="9"/>
            <color indexed="81"/>
            <rFont val="Tahoma"/>
            <family val="2"/>
          </rPr>
          <t>wthomas:</t>
        </r>
        <r>
          <rPr>
            <sz val="9"/>
            <color indexed="81"/>
            <rFont val="Tahoma"/>
            <family val="2"/>
          </rPr>
          <t xml:space="preserve">
Werte aus Terminwerten Regentrop neu berechnet</t>
        </r>
      </text>
    </comment>
    <comment ref="O237" authorId="1" shapeId="0" xr:uid="{00000000-0006-0000-4600-00000A000000}">
      <text>
        <r>
          <rPr>
            <b/>
            <sz val="9"/>
            <color indexed="81"/>
            <rFont val="Segoe UI"/>
            <family val="2"/>
          </rPr>
          <t>Thomas Werner:</t>
        </r>
        <r>
          <rPr>
            <sz val="9"/>
            <color indexed="81"/>
            <rFont val="Segoe UI"/>
            <family val="2"/>
          </rPr>
          <t xml:space="preserve">
Korrektur MM ab 9/2013</t>
        </r>
      </text>
    </comment>
    <comment ref="O238" authorId="2" shapeId="0" xr:uid="{00000000-0006-0000-4600-00000B000000}">
      <text>
        <r>
          <rPr>
            <b/>
            <sz val="9"/>
            <color indexed="81"/>
            <rFont val="Tahoma"/>
            <family val="2"/>
          </rPr>
          <t>Werner Thomas:</t>
        </r>
        <r>
          <rPr>
            <sz val="9"/>
            <color indexed="81"/>
            <rFont val="Tahoma"/>
            <family val="2"/>
          </rPr>
          <t xml:space="preserve">
Korrekur MM bis einschliesslich 10/2014 angewandt</t>
        </r>
      </text>
    </comment>
  </commentList>
</comments>
</file>

<file path=xl/sharedStrings.xml><?xml version="1.0" encoding="utf-8"?>
<sst xmlns="http://schemas.openxmlformats.org/spreadsheetml/2006/main" count="2057" uniqueCount="312">
  <si>
    <t>Hohenpeißenberg</t>
  </si>
  <si>
    <t>Jan</t>
  </si>
  <si>
    <t>Feb</t>
  </si>
  <si>
    <t>Mar</t>
  </si>
  <si>
    <t>Apr</t>
  </si>
  <si>
    <t>Mai</t>
  </si>
  <si>
    <t>Jun</t>
  </si>
  <si>
    <t>Jul</t>
  </si>
  <si>
    <t>Aug</t>
  </si>
  <si>
    <t>Sep</t>
  </si>
  <si>
    <t>Okt</t>
  </si>
  <si>
    <t>Nov</t>
  </si>
  <si>
    <t>Dez</t>
  </si>
  <si>
    <t>Jahr</t>
  </si>
  <si>
    <t>Mrz</t>
  </si>
  <si>
    <t>Mittel</t>
  </si>
  <si>
    <t>Monatsmittel T im Zeitraum 1961-1990</t>
  </si>
  <si>
    <t>1961-1990</t>
  </si>
  <si>
    <t>Tiefpass</t>
  </si>
  <si>
    <t>Gaussgewichte
30 Jahre, 12 Gewichte</t>
  </si>
  <si>
    <t>Monats- und Jahresmittel der Lufttemperatur in °C 1781 - 2009</t>
  </si>
  <si>
    <t xml:space="preserve"> </t>
  </si>
  <si>
    <t>Mär</t>
  </si>
  <si>
    <t>Monatsmittel T im Zeitraum 1981 - 2010</t>
  </si>
  <si>
    <t>1981 - 2010</t>
  </si>
  <si>
    <t>Mittlere Abweichung der Monate</t>
  </si>
  <si>
    <t>MAM</t>
  </si>
  <si>
    <t>JJA</t>
  </si>
  <si>
    <t>SON</t>
  </si>
  <si>
    <t>DJF</t>
  </si>
  <si>
    <t>Jahreszeiten</t>
  </si>
  <si>
    <t>Mittlere Abweichung der Jahreszeiten</t>
  </si>
  <si>
    <t>May</t>
  </si>
  <si>
    <t>Oct</t>
  </si>
  <si>
    <t>Dec</t>
  </si>
  <si>
    <t>Monatsmittel T im Zeitraum 1971 - 2000</t>
  </si>
  <si>
    <t>1971 - 2000</t>
  </si>
  <si>
    <t>mean difference per month</t>
  </si>
  <si>
    <t>mean season difference</t>
  </si>
  <si>
    <t>andere Sortierung Jahreszeiten</t>
  </si>
  <si>
    <t>JFM</t>
  </si>
  <si>
    <t>AMJ</t>
  </si>
  <si>
    <t>JAS</t>
  </si>
  <si>
    <t>OND</t>
  </si>
  <si>
    <t>Mittel
korr</t>
  </si>
  <si>
    <t>Tiefpass
korr</t>
  </si>
  <si>
    <t>Jahreszeiten (Dezember Vorjahr)</t>
  </si>
  <si>
    <t>ok für 2009</t>
  </si>
  <si>
    <t>mittlere Sommertem-peratur</t>
  </si>
  <si>
    <t>mittlere Winter-temperatur</t>
  </si>
  <si>
    <t>mittlere Frühlings-temperatur</t>
  </si>
  <si>
    <t>mittlere Herbsttem-peratur</t>
  </si>
  <si>
    <t>Year</t>
  </si>
  <si>
    <t>max</t>
  </si>
  <si>
    <t>min</t>
  </si>
  <si>
    <t>mean</t>
  </si>
  <si>
    <t>Monatsmittel Sonnenscheindauer im Zeitraum 1961-1990</t>
  </si>
  <si>
    <t>Monatsmittel Niederschlag im Zeitraum 1961-1990</t>
  </si>
  <si>
    <t>Summe</t>
  </si>
  <si>
    <t>Mittelwerte</t>
  </si>
  <si>
    <t>1781-1810</t>
  </si>
  <si>
    <t>1811-1840</t>
  </si>
  <si>
    <t>1841-1870</t>
  </si>
  <si>
    <t>1871-1900</t>
  </si>
  <si>
    <t>1901-1930</t>
  </si>
  <si>
    <t>1931-1960</t>
  </si>
  <si>
    <t>30-Jähriger Zyklus</t>
  </si>
  <si>
    <t>30 Jahre</t>
  </si>
  <si>
    <t>1981-2010</t>
  </si>
  <si>
    <t>Nebel</t>
  </si>
  <si>
    <t>Monatsmittel T im Zeitraum 1991 - 2020</t>
  </si>
  <si>
    <t>1991 - 2020</t>
  </si>
  <si>
    <t>Monatsmittel Sonnenscheindauer im Zeitraum 1971-2000</t>
  </si>
  <si>
    <t>1971-2000</t>
  </si>
  <si>
    <t>Monatsmittel Sonnenscheindauer im Zeitraum 1981-2010</t>
  </si>
  <si>
    <t>Monatsmittel Sonnenscheindauer im Zeitraum 1991-2020</t>
  </si>
  <si>
    <t>1991-2020</t>
  </si>
  <si>
    <t>Monatsmittel Niederschlag im Zeitraum 1971-2000</t>
  </si>
  <si>
    <t>Monatsmittel Niederschlag im Zeitraum 1981-2010</t>
  </si>
  <si>
    <t>Monatsmittel Niederschlag im Zeitraum 1991-2020</t>
  </si>
  <si>
    <t>STD</t>
  </si>
  <si>
    <t>pt100-Problem</t>
  </si>
  <si>
    <t>Anomalie</t>
  </si>
  <si>
    <t>Abweichungen der Monatsmitteltemperaturen Hohenpeißenberg vom Mittelwert des Zeitraums 1961-1990</t>
  </si>
  <si>
    <t>Anomaly of monthly mean temperatures at Hohenpeißenberg relative to the reference period 1961-1990</t>
  </si>
  <si>
    <t>Abweichung der Sonnenscheindauer am Hohenpeißenberg in % vom Mittelwert des Zeitraums 1961-1990</t>
  </si>
  <si>
    <t>Abweichung der Niederschlagssummen am Hohenpeißenberg in % vom Mittelwert des Zeitraums 1961-1990</t>
  </si>
  <si>
    <t>Monats- und Jahressummen der Niederschlagshöhe (mm) 1879 - 2015</t>
  </si>
  <si>
    <t>Regressions-Statistik</t>
  </si>
  <si>
    <t>Multipler Korrelationskoeffizient</t>
  </si>
  <si>
    <t>Bestimmtheitsmaß</t>
  </si>
  <si>
    <t>Adjustiertes Bestimmtheitsmaß</t>
  </si>
  <si>
    <t>Standardfehler</t>
  </si>
  <si>
    <t>Beobachtungen</t>
  </si>
  <si>
    <t>ANOVA</t>
  </si>
  <si>
    <t>Regression</t>
  </si>
  <si>
    <t>Residue</t>
  </si>
  <si>
    <t>Gesamt</t>
  </si>
  <si>
    <t>Schnittpunkt</t>
  </si>
  <si>
    <t>Freiheitsgrade (df)</t>
  </si>
  <si>
    <t>Quadratsummen (SS)</t>
  </si>
  <si>
    <t>Mittlere Quadratsumme (MS)</t>
  </si>
  <si>
    <t>Prüfgröße (F)</t>
  </si>
  <si>
    <t>F krit</t>
  </si>
  <si>
    <t>Koeffizienten</t>
  </si>
  <si>
    <t>t-Statistik</t>
  </si>
  <si>
    <t>P-Wert</t>
  </si>
  <si>
    <t>Untere 95%</t>
  </si>
  <si>
    <t>Obere 95%</t>
  </si>
  <si>
    <t>X Variable 1</t>
  </si>
  <si>
    <t>Abweichungen der Monatsmitteltemperaturen Hohenpeißenberg vom Mittelwert des Zeitraums 1971-2000</t>
  </si>
  <si>
    <t>Abweichungen der Monatsmitteltemperaturen Hohenpeißenberg vom Mittelwert des Zeitraums 1981-2010</t>
  </si>
  <si>
    <t>1781-1790</t>
  </si>
  <si>
    <t>1791-1800</t>
  </si>
  <si>
    <t>1801-1810</t>
  </si>
  <si>
    <t>1811-1820</t>
  </si>
  <si>
    <t>1821-1830</t>
  </si>
  <si>
    <t>1831-1840</t>
  </si>
  <si>
    <t>1851-1860</t>
  </si>
  <si>
    <t>1841-1850</t>
  </si>
  <si>
    <t>Som</t>
  </si>
  <si>
    <t>Win</t>
  </si>
  <si>
    <t>Früh</t>
  </si>
  <si>
    <t>Her</t>
  </si>
  <si>
    <t>1861-1870</t>
  </si>
  <si>
    <t>1871-1880</t>
  </si>
  <si>
    <t>1881-1890</t>
  </si>
  <si>
    <t>1891-1900</t>
  </si>
  <si>
    <t>1901-1910</t>
  </si>
  <si>
    <t>1911-1920</t>
  </si>
  <si>
    <t>1921-1930</t>
  </si>
  <si>
    <t>1931-1940</t>
  </si>
  <si>
    <t>1941-1950</t>
  </si>
  <si>
    <t>1951-1960</t>
  </si>
  <si>
    <t>1961-1970</t>
  </si>
  <si>
    <t>1971-1980</t>
  </si>
  <si>
    <t>1981-1990</t>
  </si>
  <si>
    <t>1991-2000</t>
  </si>
  <si>
    <t>Monatsmittel T im Zeitraum 1951-1980</t>
  </si>
  <si>
    <t>1951-1980</t>
  </si>
  <si>
    <t>Monatsmittel T im Zeitraum 1941 - 1970</t>
  </si>
  <si>
    <t>1941 - 1970</t>
  </si>
  <si>
    <t>Monatsmittel T im Zeitraum 1931 - 1960</t>
  </si>
  <si>
    <t>1931 - 1960</t>
  </si>
  <si>
    <t>Monatsmittel T im Zeitraum 1921 - 1950</t>
  </si>
  <si>
    <t>1921 - 1950</t>
  </si>
  <si>
    <t>Monatsmittel Sonnenscheindauer im Zeitraum 1951-1980</t>
  </si>
  <si>
    <t>Monatsmittel Niederschlag im Zeitraum 1951-1980</t>
  </si>
  <si>
    <t>1941-1970</t>
  </si>
  <si>
    <t>Monatsmittel Niederschlag im Zeitraum 1941-1970</t>
  </si>
  <si>
    <t>Monatsmittel Niederschlag im Zeitraum 1931-1960</t>
  </si>
  <si>
    <t>Monatsmittel Niederschlag im Zeitraum 1921-1950</t>
  </si>
  <si>
    <t>1921-1950</t>
  </si>
  <si>
    <t>Abweichungen der Monatsmitteltemperaturen Hohenpeißenberg vom Mittelwert des Zeitraums 1941-1970</t>
  </si>
  <si>
    <t>Abweichungen der Monatsmitteltemperaturen Hohenpeißenberg vom Mittelwert des Zeitraums 1931-1960</t>
  </si>
  <si>
    <t>Abweichungen der Monatsmitteltemperaturen Hohenpeißenberg vom Mittelwert des Zeitraums 1951-1980</t>
  </si>
  <si>
    <t>2001-2010</t>
  </si>
  <si>
    <t>other sorting of seasons</t>
  </si>
  <si>
    <t>Andere Sortierung Jahreszeiten</t>
  </si>
  <si>
    <t>1791-1820</t>
  </si>
  <si>
    <t>1801-1830</t>
  </si>
  <si>
    <t>1821-1850</t>
  </si>
  <si>
    <t>1831-1860</t>
  </si>
  <si>
    <t>1851-1880</t>
  </si>
  <si>
    <t>1861-1890</t>
  </si>
  <si>
    <t>1881-1910</t>
  </si>
  <si>
    <t>1891-1920</t>
  </si>
  <si>
    <t>1911-1940</t>
  </si>
  <si>
    <t>detrend
Winter</t>
  </si>
  <si>
    <t>detrend
Frühling</t>
  </si>
  <si>
    <t>detrend
Herbst</t>
  </si>
  <si>
    <t>Trend</t>
  </si>
  <si>
    <t>Anomalie
Sommer</t>
  </si>
  <si>
    <t>y = mx + b</t>
  </si>
  <si>
    <t>lfd.Nr.</t>
  </si>
  <si>
    <t>Jahre</t>
  </si>
  <si>
    <t>T_korr</t>
  </si>
  <si>
    <t>m=</t>
  </si>
  <si>
    <t>b=</t>
  </si>
  <si>
    <t>T - Trend</t>
  </si>
  <si>
    <t>Monats- und Jahressummen der Sonnenscheindauer (Std) 1937 - 2018</t>
  </si>
  <si>
    <t>Korrektur</t>
  </si>
  <si>
    <t>Monats- und Jahresmittel der Lufttemperatur in °C 1781 - 2018, Korrektur nach P. Winkler in MM eingearbeitet (Tab "Korrekturwerte_YY_MM")</t>
  </si>
  <si>
    <t>w</t>
  </si>
  <si>
    <t>k</t>
  </si>
  <si>
    <t>S-Anomalie</t>
  </si>
  <si>
    <t>Trends</t>
  </si>
  <si>
    <t>Sommer</t>
  </si>
  <si>
    <t>Herbst</t>
  </si>
  <si>
    <t>Winter</t>
  </si>
  <si>
    <t>Klimaelement</t>
  </si>
  <si>
    <t>Zeitintervall</t>
  </si>
  <si>
    <t>Temperatur</t>
  </si>
  <si>
    <t>1901-2000</t>
  </si>
  <si>
    <t>1951-2000</t>
  </si>
  <si>
    <t>Niederschlag</t>
  </si>
  <si>
    <t>Frühling</t>
  </si>
  <si>
    <t>SommerRR</t>
  </si>
  <si>
    <t>Winter
RR</t>
  </si>
  <si>
    <t>Frühling
RR</t>
  </si>
  <si>
    <t>Herbst
RR</t>
  </si>
  <si>
    <t>Sum
Som</t>
  </si>
  <si>
    <t>Sum
Win</t>
  </si>
  <si>
    <t>Sum
Früh</t>
  </si>
  <si>
    <t>Sum
Her</t>
  </si>
  <si>
    <t>Sonnenstunden</t>
  </si>
  <si>
    <t>51-00</t>
  </si>
  <si>
    <t>y51</t>
  </si>
  <si>
    <t>y00</t>
  </si>
  <si>
    <t>y%</t>
  </si>
  <si>
    <t>61-90</t>
  </si>
  <si>
    <t>So</t>
  </si>
  <si>
    <t>Wi</t>
  </si>
  <si>
    <t>Fr</t>
  </si>
  <si>
    <t>He</t>
  </si>
  <si>
    <t>y61</t>
  </si>
  <si>
    <t>y90</t>
  </si>
  <si>
    <t>71-00</t>
  </si>
  <si>
    <t>y71</t>
  </si>
  <si>
    <t>01-00</t>
  </si>
  <si>
    <t>81-10</t>
  </si>
  <si>
    <t>91-20</t>
  </si>
  <si>
    <t>01-20</t>
  </si>
  <si>
    <t>y81</t>
  </si>
  <si>
    <t>y10</t>
  </si>
  <si>
    <t>y91</t>
  </si>
  <si>
    <t>y20</t>
  </si>
  <si>
    <t>y01</t>
  </si>
  <si>
    <t>YY</t>
  </si>
  <si>
    <t>1901-2020</t>
  </si>
  <si>
    <t>51-20</t>
  </si>
  <si>
    <t>1951-2020</t>
  </si>
  <si>
    <t>1813-20</t>
  </si>
  <si>
    <t>1813-1900</t>
  </si>
  <si>
    <t>in %</t>
  </si>
  <si>
    <t>in °C</t>
  </si>
  <si>
    <t>climate element</t>
  </si>
  <si>
    <t>period</t>
  </si>
  <si>
    <t>spring</t>
  </si>
  <si>
    <t>summer</t>
  </si>
  <si>
    <t>fall</t>
  </si>
  <si>
    <t>winter</t>
  </si>
  <si>
    <t>year</t>
  </si>
  <si>
    <t>temperature</t>
  </si>
  <si>
    <t>precipitation</t>
  </si>
  <si>
    <t>sun shine duration</t>
  </si>
  <si>
    <t>duration in y</t>
  </si>
  <si>
    <t>Dauer in Jahren</t>
  </si>
  <si>
    <t>1880-2018</t>
  </si>
  <si>
    <t>y°C</t>
  </si>
  <si>
    <t>AUSGABE: ZUSAMMENFASSUNG</t>
  </si>
  <si>
    <t>Untere 99.0%</t>
  </si>
  <si>
    <t>Obere 99.0%</t>
  </si>
  <si>
    <t>Sonnenstunden 1947-2018</t>
  </si>
  <si>
    <t>Nebeltage 1947-2018</t>
  </si>
  <si>
    <t>Mirakel+
Winkler</t>
  </si>
  <si>
    <t>Tiefpass
Mira+Win</t>
  </si>
  <si>
    <t>akt. Jahr</t>
  </si>
  <si>
    <t>1991-2019</t>
  </si>
  <si>
    <t>2011-2019</t>
  </si>
  <si>
    <t>mean max</t>
  </si>
  <si>
    <t>2021-2050</t>
  </si>
  <si>
    <t>2021-2030</t>
  </si>
  <si>
    <t>2001-2030</t>
  </si>
  <si>
    <t>mean min</t>
  </si>
  <si>
    <t>Sch</t>
  </si>
  <si>
    <t>Son</t>
  </si>
  <si>
    <t>Nass</t>
  </si>
  <si>
    <t>Trocken</t>
  </si>
  <si>
    <t>seasons (December from previous year)</t>
  </si>
  <si>
    <t>1901-20</t>
  </si>
  <si>
    <t>detrend
Sommer</t>
  </si>
  <si>
    <t>Indexfeld
Prelativ</t>
  </si>
  <si>
    <t>Prelativ
ohne Runden</t>
  </si>
  <si>
    <t>low bound</t>
  </si>
  <si>
    <t>high bound</t>
  </si>
  <si>
    <t>GM
10
det</t>
  </si>
  <si>
    <t>Anzahl Jahre</t>
  </si>
  <si>
    <t>Mittelungsperiode</t>
  </si>
  <si>
    <t>1880-2019</t>
  </si>
  <si>
    <t>Stand Nov 2019 - ohne Korrekturen vom Feb 2020</t>
  </si>
  <si>
    <t xml:space="preserve">  </t>
  </si>
  <si>
    <t>2011-2020</t>
  </si>
  <si>
    <t>Mirakel</t>
  </si>
  <si>
    <t>MM- und JJ-mittel der Lufttemperatur in °C 1781 - 2020</t>
  </si>
  <si>
    <t>Werte in Reaumur aus Regentrop-Datei, dann MW aus MH-Stunden, dann Korrektur nach P. Winkler in MM eingearbeitet</t>
  </si>
  <si>
    <t>Werte zwischen 1879 und 1900 nach Korrekturformel in Grebe (1952) berechnet</t>
  </si>
  <si>
    <t>Mittel ohne Korrektur</t>
  </si>
  <si>
    <t>Winteranomalie</t>
  </si>
  <si>
    <t>DJFM</t>
  </si>
  <si>
    <t>GM10</t>
  </si>
  <si>
    <t>1880-2020</t>
  </si>
  <si>
    <t>y31</t>
  </si>
  <si>
    <t>y121</t>
  </si>
  <si>
    <t>y88</t>
  </si>
  <si>
    <t>y208</t>
  </si>
  <si>
    <t>y141</t>
  </si>
  <si>
    <t>Abweichungen der Monatsmitteltemperaturen Hohenpeißenberg vom Mittelwert des Zeitraums 1991-2020</t>
  </si>
  <si>
    <t>Tiefpass
Anomalie</t>
  </si>
  <si>
    <t>Abweichungen der Monatsmitteltemperaturen Hohenpeißenberg vom Mittelwert des Zeitraums 1781-2022</t>
  </si>
  <si>
    <t>MW ab 1900</t>
  </si>
  <si>
    <t>1961-2023</t>
  </si>
  <si>
    <t>1971-2023</t>
  </si>
  <si>
    <t>1981-2023</t>
  </si>
  <si>
    <t>1991-2023</t>
  </si>
  <si>
    <t>2001-2023</t>
  </si>
  <si>
    <t>2011-2023</t>
  </si>
  <si>
    <t>2021-2023</t>
  </si>
  <si>
    <t>Anomalie minus Tiefpass Anomalie</t>
  </si>
  <si>
    <t>MW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</si>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</sst>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"/>
    <numFmt numFmtId="165" formatCode="0.000"/>
    <numFmt numFmtId="166" formatCode="0.0000"/>
    <numFmt numFmtId="167" formatCode="0.000000"/>
  </numFmts>
  <fonts count="66">
    <font>
      <sz val="10"/>
      <name val="Arial"/>
    </font>
    <font>
      <b/>
      <sz val="10"/>
      <name val="Arial"/>
      <family val="2"/>
    </font>
    <font>
      <sz val="14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indexed="57"/>
      <name val="Arial"/>
      <family val="2"/>
    </font>
    <font>
      <i/>
      <sz val="10"/>
      <name val="Arial"/>
      <family val="2"/>
    </font>
    <font>
      <b/>
      <sz val="10"/>
      <color indexed="9"/>
      <name val="Arial"/>
      <family val="2"/>
    </font>
    <font>
      <strike/>
      <sz val="10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sz val="8"/>
      <name val="Dialog"/>
    </font>
    <font>
      <sz val="11"/>
      <color theme="1"/>
      <name val="Calibri"/>
      <family val="2"/>
      <scheme val="minor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sz val="12"/>
      <color rgb="FFFF0000"/>
      <name val="Arial"/>
      <family val="2"/>
    </font>
    <font>
      <sz val="12"/>
      <color rgb="FF0066FF"/>
      <name val="Arial"/>
      <family val="2"/>
    </font>
    <font>
      <sz val="12"/>
      <color rgb="FFFF3399"/>
      <name val="Arial"/>
      <family val="2"/>
    </font>
    <font>
      <b/>
      <sz val="12"/>
      <color rgb="FFFF0000"/>
      <name val="Arial"/>
      <family val="2"/>
    </font>
    <font>
      <b/>
      <sz val="12"/>
      <color rgb="FF0066FF"/>
      <name val="Arial"/>
      <family val="2"/>
    </font>
    <font>
      <b/>
      <sz val="12"/>
      <color rgb="FFFF3399"/>
      <name val="Arial"/>
      <family val="2"/>
    </font>
    <font>
      <sz val="8"/>
      <color rgb="FF00B050"/>
      <name val="Arial"/>
      <family val="2"/>
    </font>
    <font>
      <b/>
      <sz val="8"/>
      <color rgb="FF00B050"/>
      <name val="Arial"/>
      <family val="2"/>
    </font>
    <font>
      <sz val="8"/>
      <color theme="3" tint="0.39997558519241921"/>
      <name val="Arial"/>
      <family val="2"/>
    </font>
    <font>
      <sz val="10"/>
      <color rgb="FF00B050"/>
      <name val="Arial"/>
      <family val="2"/>
    </font>
    <font>
      <b/>
      <sz val="10"/>
      <color rgb="FFFF0000"/>
      <name val="Arial"/>
      <family val="2"/>
    </font>
    <font>
      <b/>
      <sz val="10"/>
      <color rgb="FFFFFF0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9"/>
      <color rgb="FF000000"/>
      <name val="Arial"/>
      <family val="2"/>
    </font>
    <font>
      <sz val="9"/>
      <color theme="1"/>
      <name val="Arial"/>
      <family val="2"/>
    </font>
    <font>
      <sz val="9"/>
      <color rgb="FFFF0000"/>
      <name val="Arial"/>
      <family val="2"/>
    </font>
    <font>
      <sz val="8"/>
      <color rgb="FFCC99FF"/>
      <name val="Arial"/>
      <family val="2"/>
    </font>
    <font>
      <sz val="9"/>
      <name val="Arial"/>
      <family val="2"/>
    </font>
    <font>
      <b/>
      <sz val="10"/>
      <color rgb="FF00FFFF"/>
      <name val="Arial"/>
      <family val="2"/>
    </font>
    <font>
      <b/>
      <sz val="10"/>
      <color rgb="FF0070C0"/>
      <name val="Arial"/>
      <family val="2"/>
    </font>
    <font>
      <b/>
      <sz val="10"/>
      <color rgb="FFC00000"/>
      <name val="Arial"/>
      <family val="2"/>
    </font>
    <font>
      <sz val="10"/>
      <color rgb="FFFFFF00"/>
      <name val="Arial"/>
      <family val="2"/>
    </font>
    <font>
      <b/>
      <sz val="10"/>
      <color rgb="FF0066FF"/>
      <name val="Arial"/>
      <family val="2"/>
    </font>
  </fonts>
  <fills count="6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FF99CC"/>
        <bgColor indexed="64"/>
      </patternFill>
    </fill>
  </fills>
  <borders count="75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8" borderId="0" applyNumberFormat="0" applyBorder="0" applyAlignment="0" applyProtection="0"/>
    <xf numFmtId="0" fontId="5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9" borderId="0" applyNumberFormat="0" applyBorder="0" applyAlignment="0" applyProtection="0"/>
    <xf numFmtId="0" fontId="7" fillId="20" borderId="1" applyNumberFormat="0" applyAlignment="0" applyProtection="0"/>
    <xf numFmtId="0" fontId="8" fillId="20" borderId="2" applyNumberFormat="0" applyAlignment="0" applyProtection="0"/>
    <xf numFmtId="0" fontId="9" fillId="7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6" fillId="21" borderId="0" applyNumberFormat="0" applyBorder="0" applyAlignment="0" applyProtection="0"/>
    <xf numFmtId="0" fontId="4" fillId="22" borderId="4" applyNumberFormat="0" applyFont="0" applyAlignment="0" applyProtection="0"/>
    <xf numFmtId="0" fontId="17" fillId="3" borderId="0" applyNumberFormat="0" applyBorder="0" applyAlignment="0" applyProtection="0"/>
    <xf numFmtId="0" fontId="35" fillId="0" borderId="0"/>
    <xf numFmtId="0" fontId="4" fillId="0" borderId="0"/>
    <xf numFmtId="0" fontId="18" fillId="0" borderId="0" applyNumberFormat="0" applyFill="0" applyBorder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1" fillId="0" borderId="7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23" borderId="9" applyNumberFormat="0" applyAlignment="0" applyProtection="0"/>
  </cellStyleXfs>
  <cellXfs count="38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4" fillId="0" borderId="0" xfId="35" applyAlignment="1">
      <alignment horizontal="center"/>
    </xf>
    <xf numFmtId="164" fontId="4" fillId="0" borderId="0" xfId="35" applyNumberFormat="1" applyAlignment="1">
      <alignment horizontal="center"/>
    </xf>
    <xf numFmtId="1" fontId="4" fillId="0" borderId="0" xfId="35" applyNumberFormat="1" applyAlignment="1">
      <alignment horizontal="center"/>
    </xf>
    <xf numFmtId="1" fontId="4" fillId="0" borderId="0" xfId="35" quotePrefix="1" applyNumberFormat="1" applyAlignment="1">
      <alignment horizontal="center"/>
    </xf>
    <xf numFmtId="0" fontId="1" fillId="0" borderId="10" xfId="0" applyFon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0" fontId="4" fillId="0" borderId="0" xfId="35" applyAlignment="1">
      <alignment horizontal="center" wrapText="1"/>
    </xf>
    <xf numFmtId="164" fontId="0" fillId="0" borderId="16" xfId="0" applyNumberForma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0" fillId="0" borderId="21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0" fontId="12" fillId="0" borderId="0" xfId="35" applyFont="1" applyAlignment="1">
      <alignment horizontal="left"/>
    </xf>
    <xf numFmtId="0" fontId="12" fillId="0" borderId="0" xfId="35" applyFont="1" applyAlignment="1">
      <alignment horizontal="center" wrapText="1"/>
    </xf>
    <xf numFmtId="164" fontId="12" fillId="0" borderId="0" xfId="35" applyNumberFormat="1" applyFont="1" applyAlignment="1">
      <alignment horizontal="center"/>
    </xf>
    <xf numFmtId="0" fontId="12" fillId="0" borderId="0" xfId="35" applyFont="1" applyAlignment="1">
      <alignment horizontal="center"/>
    </xf>
    <xf numFmtId="164" fontId="0" fillId="0" borderId="23" xfId="0" applyNumberFormat="1" applyBorder="1" applyAlignment="1">
      <alignment horizontal="center"/>
    </xf>
    <xf numFmtId="164" fontId="0" fillId="0" borderId="24" xfId="0" applyNumberFormat="1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49" fontId="4" fillId="0" borderId="0" xfId="35" applyNumberFormat="1" applyAlignment="1">
      <alignment horizontal="center" wrapText="1"/>
    </xf>
    <xf numFmtId="165" fontId="12" fillId="0" borderId="0" xfId="35" applyNumberFormat="1" applyFont="1" applyAlignment="1">
      <alignment horizontal="center"/>
    </xf>
    <xf numFmtId="0" fontId="1" fillId="0" borderId="26" xfId="0" applyFont="1" applyBorder="1" applyAlignment="1">
      <alignment horizontal="center"/>
    </xf>
    <xf numFmtId="164" fontId="0" fillId="0" borderId="27" xfId="0" applyNumberForma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164" fontId="0" fillId="0" borderId="31" xfId="0" applyNumberFormat="1" applyBorder="1" applyAlignment="1">
      <alignment horizontal="center"/>
    </xf>
    <xf numFmtId="0" fontId="1" fillId="0" borderId="32" xfId="0" applyFont="1" applyBorder="1" applyAlignment="1">
      <alignment horizontal="center"/>
    </xf>
    <xf numFmtId="164" fontId="0" fillId="0" borderId="33" xfId="0" applyNumberFormat="1" applyBorder="1" applyAlignment="1">
      <alignment horizontal="center"/>
    </xf>
    <xf numFmtId="164" fontId="0" fillId="0" borderId="26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" fontId="13" fillId="0" borderId="0" xfId="35" applyNumberFormat="1" applyFont="1" applyAlignment="1">
      <alignment horizontal="center"/>
    </xf>
    <xf numFmtId="164" fontId="13" fillId="0" borderId="0" xfId="35" applyNumberFormat="1" applyFont="1" applyAlignment="1">
      <alignment horizontal="center"/>
    </xf>
    <xf numFmtId="0" fontId="13" fillId="0" borderId="0" xfId="35" applyFont="1" applyAlignment="1">
      <alignment horizontal="center"/>
    </xf>
    <xf numFmtId="0" fontId="14" fillId="0" borderId="0" xfId="35" applyFont="1" applyAlignment="1">
      <alignment horizontal="center"/>
    </xf>
    <xf numFmtId="164" fontId="13" fillId="0" borderId="0" xfId="0" applyNumberFormat="1" applyFont="1" applyAlignment="1">
      <alignment horizontal="center"/>
    </xf>
    <xf numFmtId="0" fontId="1" fillId="0" borderId="3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1" fillId="0" borderId="38" xfId="0" applyFont="1" applyBorder="1" applyAlignment="1">
      <alignment horizontal="center"/>
    </xf>
    <xf numFmtId="164" fontId="0" fillId="0" borderId="39" xfId="0" applyNumberFormat="1" applyBorder="1" applyAlignment="1">
      <alignment horizontal="center"/>
    </xf>
    <xf numFmtId="17" fontId="4" fillId="0" borderId="0" xfId="35" applyNumberFormat="1" applyAlignment="1">
      <alignment horizontal="center"/>
    </xf>
    <xf numFmtId="0" fontId="4" fillId="0" borderId="0" xfId="35" quotePrefix="1" applyAlignment="1">
      <alignment horizontal="center"/>
    </xf>
    <xf numFmtId="1" fontId="0" fillId="0" borderId="31" xfId="0" applyNumberFormat="1" applyBorder="1" applyAlignment="1">
      <alignment horizontal="center"/>
    </xf>
    <xf numFmtId="1" fontId="0" fillId="0" borderId="25" xfId="0" applyNumberFormat="1" applyBorder="1" applyAlignment="1">
      <alignment horizontal="center"/>
    </xf>
    <xf numFmtId="1" fontId="0" fillId="0" borderId="40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0" fillId="0" borderId="23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" fontId="0" fillId="0" borderId="42" xfId="0" applyNumberFormat="1" applyBorder="1" applyAlignment="1">
      <alignment horizontal="center"/>
    </xf>
    <xf numFmtId="1" fontId="0" fillId="0" borderId="24" xfId="0" applyNumberFormat="1" applyBorder="1" applyAlignment="1">
      <alignment horizontal="center"/>
    </xf>
    <xf numFmtId="1" fontId="0" fillId="0" borderId="39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4" fillId="0" borderId="0" xfId="35" applyAlignment="1">
      <alignment horizontal="left"/>
    </xf>
    <xf numFmtId="0" fontId="4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" fillId="0" borderId="45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1" fontId="0" fillId="0" borderId="47" xfId="0" applyNumberFormat="1" applyBorder="1" applyAlignment="1">
      <alignment horizontal="center"/>
    </xf>
    <xf numFmtId="164" fontId="0" fillId="0" borderId="48" xfId="0" applyNumberFormat="1" applyBorder="1" applyAlignment="1">
      <alignment horizontal="center"/>
    </xf>
    <xf numFmtId="164" fontId="0" fillId="0" borderId="47" xfId="0" applyNumberFormat="1" applyBorder="1" applyAlignment="1">
      <alignment horizontal="center"/>
    </xf>
    <xf numFmtId="164" fontId="0" fillId="0" borderId="46" xfId="0" applyNumberFormat="1" applyBorder="1" applyAlignment="1">
      <alignment horizontal="center"/>
    </xf>
    <xf numFmtId="164" fontId="0" fillId="0" borderId="49" xfId="0" applyNumberFormat="1" applyBorder="1" applyAlignment="1">
      <alignment horizontal="center"/>
    </xf>
    <xf numFmtId="49" fontId="4" fillId="24" borderId="0" xfId="35" applyNumberFormat="1" applyFill="1" applyAlignment="1">
      <alignment horizontal="center" wrapText="1"/>
    </xf>
    <xf numFmtId="49" fontId="4" fillId="25" borderId="0" xfId="35" applyNumberFormat="1" applyFill="1" applyAlignment="1">
      <alignment horizontal="center" wrapText="1"/>
    </xf>
    <xf numFmtId="49" fontId="4" fillId="26" borderId="0" xfId="35" applyNumberFormat="1" applyFill="1" applyAlignment="1">
      <alignment horizontal="center" wrapText="1"/>
    </xf>
    <xf numFmtId="49" fontId="4" fillId="27" borderId="0" xfId="35" applyNumberFormat="1" applyFill="1" applyAlignment="1">
      <alignment horizontal="center" wrapText="1"/>
    </xf>
    <xf numFmtId="164" fontId="12" fillId="24" borderId="0" xfId="35" applyNumberFormat="1" applyFont="1" applyFill="1" applyAlignment="1">
      <alignment horizontal="center"/>
    </xf>
    <xf numFmtId="0" fontId="1" fillId="0" borderId="50" xfId="0" applyFont="1" applyBorder="1" applyAlignment="1">
      <alignment horizontal="center"/>
    </xf>
    <xf numFmtId="164" fontId="0" fillId="0" borderId="51" xfId="0" applyNumberFormat="1" applyBorder="1" applyAlignment="1">
      <alignment horizontal="center"/>
    </xf>
    <xf numFmtId="164" fontId="0" fillId="0" borderId="52" xfId="0" applyNumberFormat="1" applyBorder="1" applyAlignment="1">
      <alignment horizontal="center"/>
    </xf>
    <xf numFmtId="164" fontId="0" fillId="0" borderId="41" xfId="0" applyNumberFormat="1" applyBorder="1" applyAlignment="1">
      <alignment horizontal="center"/>
    </xf>
    <xf numFmtId="164" fontId="0" fillId="0" borderId="53" xfId="0" applyNumberFormat="1" applyBorder="1" applyAlignment="1">
      <alignment horizontal="center"/>
    </xf>
    <xf numFmtId="1" fontId="0" fillId="0" borderId="46" xfId="0" applyNumberFormat="1" applyBorder="1" applyAlignment="1">
      <alignment horizontal="center"/>
    </xf>
    <xf numFmtId="1" fontId="0" fillId="0" borderId="49" xfId="0" applyNumberFormat="1" applyBorder="1" applyAlignment="1">
      <alignment horizontal="center"/>
    </xf>
    <xf numFmtId="164" fontId="0" fillId="0" borderId="54" xfId="0" applyNumberFormat="1" applyBorder="1"/>
    <xf numFmtId="164" fontId="0" fillId="0" borderId="47" xfId="0" applyNumberFormat="1" applyBorder="1"/>
    <xf numFmtId="1" fontId="0" fillId="0" borderId="15" xfId="0" applyNumberFormat="1" applyBorder="1" applyAlignment="1">
      <alignment horizontal="center"/>
    </xf>
    <xf numFmtId="1" fontId="0" fillId="0" borderId="21" xfId="0" applyNumberFormat="1" applyBorder="1" applyAlignment="1">
      <alignment horizontal="center"/>
    </xf>
    <xf numFmtId="164" fontId="0" fillId="28" borderId="24" xfId="0" applyNumberFormat="1" applyFill="1" applyBorder="1" applyAlignment="1">
      <alignment horizontal="center"/>
    </xf>
    <xf numFmtId="164" fontId="0" fillId="0" borderId="56" xfId="0" applyNumberFormat="1" applyBorder="1" applyAlignment="1">
      <alignment horizontal="center"/>
    </xf>
    <xf numFmtId="164" fontId="0" fillId="0" borderId="43" xfId="0" applyNumberFormat="1" applyBorder="1" applyAlignment="1">
      <alignment horizontal="center"/>
    </xf>
    <xf numFmtId="164" fontId="0" fillId="29" borderId="0" xfId="0" applyNumberFormat="1" applyFill="1" applyAlignment="1">
      <alignment horizontal="center"/>
    </xf>
    <xf numFmtId="164" fontId="0" fillId="25" borderId="0" xfId="0" applyNumberFormat="1" applyFill="1" applyAlignment="1">
      <alignment horizontal="center"/>
    </xf>
    <xf numFmtId="164" fontId="0" fillId="0" borderId="57" xfId="0" applyNumberFormat="1" applyBorder="1" applyAlignment="1">
      <alignment horizontal="center"/>
    </xf>
    <xf numFmtId="0" fontId="1" fillId="0" borderId="58" xfId="0" applyFont="1" applyBorder="1" applyAlignment="1">
      <alignment horizontal="center"/>
    </xf>
    <xf numFmtId="1" fontId="0" fillId="30" borderId="11" xfId="0" applyNumberFormat="1" applyFill="1" applyBorder="1" applyAlignment="1">
      <alignment horizontal="center"/>
    </xf>
    <xf numFmtId="164" fontId="12" fillId="31" borderId="0" xfId="35" applyNumberFormat="1" applyFont="1" applyFill="1" applyAlignment="1">
      <alignment horizontal="center"/>
    </xf>
    <xf numFmtId="165" fontId="28" fillId="0" borderId="0" xfId="35" applyNumberFormat="1" applyFont="1" applyAlignment="1">
      <alignment horizontal="center"/>
    </xf>
    <xf numFmtId="164" fontId="0" fillId="0" borderId="59" xfId="0" applyNumberFormat="1" applyBorder="1" applyAlignment="1">
      <alignment horizontal="center"/>
    </xf>
    <xf numFmtId="164" fontId="0" fillId="0" borderId="60" xfId="0" applyNumberFormat="1" applyBorder="1" applyAlignment="1">
      <alignment horizontal="center"/>
    </xf>
    <xf numFmtId="164" fontId="0" fillId="0" borderId="61" xfId="0" applyNumberFormat="1" applyBorder="1" applyAlignment="1">
      <alignment horizontal="center"/>
    </xf>
    <xf numFmtId="164" fontId="0" fillId="0" borderId="38" xfId="0" applyNumberFormat="1" applyBorder="1" applyAlignment="1">
      <alignment horizontal="center"/>
    </xf>
    <xf numFmtId="2" fontId="12" fillId="0" borderId="0" xfId="35" applyNumberFormat="1" applyFont="1" applyAlignment="1">
      <alignment horizontal="center"/>
    </xf>
    <xf numFmtId="2" fontId="4" fillId="0" borderId="0" xfId="35" applyNumberFormat="1" applyAlignment="1">
      <alignment horizontal="center"/>
    </xf>
    <xf numFmtId="165" fontId="4" fillId="0" borderId="0" xfId="35" applyNumberFormat="1" applyAlignment="1">
      <alignment horizontal="center"/>
    </xf>
    <xf numFmtId="164" fontId="0" fillId="0" borderId="42" xfId="0" applyNumberFormat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0" fontId="0" fillId="0" borderId="22" xfId="0" applyBorder="1"/>
    <xf numFmtId="0" fontId="29" fillId="0" borderId="59" xfId="0" applyFont="1" applyBorder="1" applyAlignment="1">
      <alignment horizontal="center"/>
    </xf>
    <xf numFmtId="0" fontId="29" fillId="0" borderId="59" xfId="0" applyFont="1" applyBorder="1" applyAlignment="1">
      <alignment horizontal="centerContinuous"/>
    </xf>
    <xf numFmtId="164" fontId="0" fillId="31" borderId="20" xfId="0" applyNumberFormat="1" applyFill="1" applyBorder="1" applyAlignment="1">
      <alignment horizontal="center"/>
    </xf>
    <xf numFmtId="164" fontId="0" fillId="0" borderId="62" xfId="0" applyNumberFormat="1" applyBorder="1" applyAlignment="1">
      <alignment horizontal="center"/>
    </xf>
    <xf numFmtId="164" fontId="0" fillId="0" borderId="37" xfId="0" applyNumberFormat="1" applyBorder="1" applyAlignment="1">
      <alignment horizontal="center"/>
    </xf>
    <xf numFmtId="164" fontId="0" fillId="29" borderId="37" xfId="0" applyNumberFormat="1" applyFill="1" applyBorder="1" applyAlignment="1">
      <alignment horizontal="center"/>
    </xf>
    <xf numFmtId="164" fontId="0" fillId="25" borderId="37" xfId="0" applyNumberFormat="1" applyFill="1" applyBorder="1" applyAlignment="1">
      <alignment horizontal="center"/>
    </xf>
    <xf numFmtId="164" fontId="0" fillId="31" borderId="15" xfId="0" applyNumberFormat="1" applyFill="1" applyBorder="1" applyAlignment="1">
      <alignment horizontal="center"/>
    </xf>
    <xf numFmtId="164" fontId="0" fillId="31" borderId="47" xfId="0" applyNumberFormat="1" applyFill="1" applyBorder="1" applyAlignment="1">
      <alignment horizontal="center"/>
    </xf>
    <xf numFmtId="164" fontId="0" fillId="31" borderId="39" xfId="0" applyNumberFormat="1" applyFill="1" applyBorder="1" applyAlignment="1">
      <alignment horizontal="center"/>
    </xf>
    <xf numFmtId="164" fontId="0" fillId="0" borderId="45" xfId="0" applyNumberFormat="1" applyBorder="1" applyAlignment="1">
      <alignment horizontal="center"/>
    </xf>
    <xf numFmtId="164" fontId="30" fillId="0" borderId="11" xfId="0" applyNumberFormat="1" applyFont="1" applyBorder="1" applyAlignment="1">
      <alignment horizontal="center"/>
    </xf>
    <xf numFmtId="164" fontId="30" fillId="0" borderId="16" xfId="0" applyNumberFormat="1" applyFont="1" applyBorder="1" applyAlignment="1">
      <alignment horizontal="center"/>
    </xf>
    <xf numFmtId="0" fontId="1" fillId="32" borderId="37" xfId="0" applyFont="1" applyFill="1" applyBorder="1" applyAlignment="1">
      <alignment horizontal="center"/>
    </xf>
    <xf numFmtId="0" fontId="1" fillId="33" borderId="37" xfId="0" applyFont="1" applyFill="1" applyBorder="1" applyAlignment="1">
      <alignment horizontal="center"/>
    </xf>
    <xf numFmtId="0" fontId="0" fillId="0" borderId="36" xfId="0" applyBorder="1" applyAlignment="1">
      <alignment horizontal="center"/>
    </xf>
    <xf numFmtId="164" fontId="0" fillId="0" borderId="63" xfId="0" applyNumberFormat="1" applyBorder="1" applyAlignment="1">
      <alignment horizontal="center"/>
    </xf>
    <xf numFmtId="1" fontId="0" fillId="0" borderId="37" xfId="0" applyNumberFormat="1" applyBorder="1" applyAlignment="1">
      <alignment horizontal="center"/>
    </xf>
    <xf numFmtId="0" fontId="1" fillId="0" borderId="64" xfId="0" applyFont="1" applyBorder="1" applyAlignment="1">
      <alignment horizontal="center"/>
    </xf>
    <xf numFmtId="0" fontId="1" fillId="34" borderId="37" xfId="0" applyFont="1" applyFill="1" applyBorder="1" applyAlignment="1">
      <alignment horizontal="center"/>
    </xf>
    <xf numFmtId="0" fontId="1" fillId="35" borderId="37" xfId="0" applyFont="1" applyFill="1" applyBorder="1" applyAlignment="1">
      <alignment horizontal="center"/>
    </xf>
    <xf numFmtId="0" fontId="1" fillId="36" borderId="37" xfId="0" applyFont="1" applyFill="1" applyBorder="1" applyAlignment="1">
      <alignment horizontal="center"/>
    </xf>
    <xf numFmtId="1" fontId="0" fillId="0" borderId="36" xfId="0" applyNumberFormat="1" applyBorder="1" applyAlignment="1">
      <alignment horizontal="center"/>
    </xf>
    <xf numFmtId="1" fontId="1" fillId="0" borderId="37" xfId="0" applyNumberFormat="1" applyFont="1" applyBorder="1" applyAlignment="1">
      <alignment horizontal="center"/>
    </xf>
    <xf numFmtId="164" fontId="0" fillId="0" borderId="65" xfId="0" applyNumberFormat="1" applyBorder="1" applyAlignment="1">
      <alignment horizontal="center"/>
    </xf>
    <xf numFmtId="0" fontId="1" fillId="34" borderId="36" xfId="0" applyFont="1" applyFill="1" applyBorder="1" applyAlignment="1">
      <alignment horizontal="center"/>
    </xf>
    <xf numFmtId="0" fontId="4" fillId="37" borderId="0" xfId="35" applyFill="1" applyAlignment="1">
      <alignment horizontal="center"/>
    </xf>
    <xf numFmtId="0" fontId="25" fillId="0" borderId="0" xfId="0" applyFont="1"/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right"/>
    </xf>
    <xf numFmtId="164" fontId="36" fillId="0" borderId="0" xfId="35" applyNumberFormat="1" applyFont="1" applyAlignment="1">
      <alignment horizontal="center"/>
    </xf>
    <xf numFmtId="1" fontId="36" fillId="0" borderId="0" xfId="35" applyNumberFormat="1" applyFont="1" applyAlignment="1">
      <alignment horizontal="center"/>
    </xf>
    <xf numFmtId="164" fontId="37" fillId="0" borderId="0" xfId="35" applyNumberFormat="1" applyFont="1" applyAlignment="1">
      <alignment horizontal="center"/>
    </xf>
    <xf numFmtId="164" fontId="0" fillId="0" borderId="54" xfId="0" applyNumberFormat="1" applyBorder="1" applyAlignment="1">
      <alignment horizontal="center"/>
    </xf>
    <xf numFmtId="0" fontId="1" fillId="38" borderId="37" xfId="0" applyFont="1" applyFill="1" applyBorder="1" applyAlignment="1">
      <alignment horizontal="center"/>
    </xf>
    <xf numFmtId="1" fontId="0" fillId="0" borderId="26" xfId="0" applyNumberFormat="1" applyBorder="1" applyAlignment="1">
      <alignment horizontal="center"/>
    </xf>
    <xf numFmtId="1" fontId="0" fillId="0" borderId="56" xfId="0" applyNumberFormat="1" applyBorder="1" applyAlignment="1">
      <alignment horizontal="center"/>
    </xf>
    <xf numFmtId="1" fontId="0" fillId="0" borderId="27" xfId="0" applyNumberFormat="1" applyBorder="1" applyAlignment="1">
      <alignment horizontal="center"/>
    </xf>
    <xf numFmtId="164" fontId="38" fillId="0" borderId="43" xfId="0" applyNumberFormat="1" applyFont="1" applyBorder="1" applyAlignment="1">
      <alignment horizontal="center"/>
    </xf>
    <xf numFmtId="164" fontId="38" fillId="0" borderId="16" xfId="0" applyNumberFormat="1" applyFont="1" applyBorder="1" applyAlignment="1">
      <alignment horizontal="center"/>
    </xf>
    <xf numFmtId="164" fontId="0" fillId="0" borderId="66" xfId="0" applyNumberFormat="1" applyBorder="1" applyAlignment="1">
      <alignment horizontal="center"/>
    </xf>
    <xf numFmtId="164" fontId="39" fillId="0" borderId="25" xfId="0" applyNumberFormat="1" applyFont="1" applyBorder="1" applyAlignment="1">
      <alignment horizontal="center"/>
    </xf>
    <xf numFmtId="164" fontId="39" fillId="0" borderId="11" xfId="0" applyNumberFormat="1" applyFont="1" applyBorder="1" applyAlignment="1">
      <alignment horizontal="center"/>
    </xf>
    <xf numFmtId="0" fontId="37" fillId="0" borderId="0" xfId="35" applyFont="1" applyAlignment="1">
      <alignment horizontal="center"/>
    </xf>
    <xf numFmtId="0" fontId="35" fillId="0" borderId="0" xfId="34"/>
    <xf numFmtId="164" fontId="4" fillId="40" borderId="0" xfId="35" applyNumberFormat="1" applyFill="1" applyAlignment="1">
      <alignment horizontal="center"/>
    </xf>
    <xf numFmtId="0" fontId="1" fillId="41" borderId="26" xfId="0" applyFont="1" applyFill="1" applyBorder="1" applyAlignment="1">
      <alignment horizontal="center"/>
    </xf>
    <xf numFmtId="0" fontId="1" fillId="41" borderId="27" xfId="0" applyFont="1" applyFill="1" applyBorder="1" applyAlignment="1">
      <alignment horizontal="center"/>
    </xf>
    <xf numFmtId="1" fontId="0" fillId="0" borderId="67" xfId="0" applyNumberFormat="1" applyBorder="1" applyAlignment="1">
      <alignment horizontal="center"/>
    </xf>
    <xf numFmtId="0" fontId="1" fillId="42" borderId="13" xfId="0" applyFont="1" applyFill="1" applyBorder="1" applyAlignment="1">
      <alignment horizontal="center"/>
    </xf>
    <xf numFmtId="0" fontId="1" fillId="42" borderId="14" xfId="0" applyFont="1" applyFill="1" applyBorder="1" applyAlignment="1">
      <alignment horizontal="center"/>
    </xf>
    <xf numFmtId="0" fontId="1" fillId="42" borderId="30" xfId="0" applyFont="1" applyFill="1" applyBorder="1" applyAlignment="1">
      <alignment horizontal="center"/>
    </xf>
    <xf numFmtId="164" fontId="38" fillId="0" borderId="11" xfId="0" applyNumberFormat="1" applyFont="1" applyBorder="1" applyAlignment="1">
      <alignment horizontal="center"/>
    </xf>
    <xf numFmtId="164" fontId="38" fillId="0" borderId="23" xfId="0" applyNumberFormat="1" applyFont="1" applyBorder="1" applyAlignment="1">
      <alignment horizontal="center"/>
    </xf>
    <xf numFmtId="1" fontId="38" fillId="0" borderId="27" xfId="0" applyNumberFormat="1" applyFont="1" applyBorder="1" applyAlignment="1">
      <alignment horizontal="center"/>
    </xf>
    <xf numFmtId="1" fontId="38" fillId="0" borderId="11" xfId="0" applyNumberFormat="1" applyFont="1" applyBorder="1" applyAlignment="1">
      <alignment horizontal="center"/>
    </xf>
    <xf numFmtId="1" fontId="38" fillId="30" borderId="11" xfId="0" applyNumberFormat="1" applyFont="1" applyFill="1" applyBorder="1" applyAlignment="1">
      <alignment horizontal="center"/>
    </xf>
    <xf numFmtId="1" fontId="38" fillId="0" borderId="14" xfId="0" applyNumberFormat="1" applyFont="1" applyBorder="1" applyAlignment="1">
      <alignment horizontal="center"/>
    </xf>
    <xf numFmtId="1" fontId="38" fillId="0" borderId="24" xfId="0" applyNumberFormat="1" applyFont="1" applyBorder="1" applyAlignment="1">
      <alignment horizontal="center"/>
    </xf>
    <xf numFmtId="1" fontId="0" fillId="0" borderId="33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1" fontId="1" fillId="0" borderId="37" xfId="35" applyNumberFormat="1" applyFont="1" applyBorder="1" applyAlignment="1">
      <alignment horizontal="center"/>
    </xf>
    <xf numFmtId="1" fontId="1" fillId="0" borderId="37" xfId="35" quotePrefix="1" applyNumberFormat="1" applyFont="1" applyBorder="1" applyAlignment="1">
      <alignment horizontal="center"/>
    </xf>
    <xf numFmtId="1" fontId="1" fillId="0" borderId="38" xfId="35" applyNumberFormat="1" applyFont="1" applyBorder="1" applyAlignment="1">
      <alignment horizontal="center"/>
    </xf>
    <xf numFmtId="0" fontId="1" fillId="0" borderId="67" xfId="0" applyFont="1" applyBorder="1" applyAlignment="1">
      <alignment horizontal="center"/>
    </xf>
    <xf numFmtId="164" fontId="0" fillId="0" borderId="28" xfId="0" applyNumberFormat="1" applyBorder="1" applyAlignment="1">
      <alignment horizontal="center"/>
    </xf>
    <xf numFmtId="164" fontId="0" fillId="0" borderId="29" xfId="0" applyNumberFormat="1" applyBorder="1" applyAlignment="1">
      <alignment horizontal="center"/>
    </xf>
    <xf numFmtId="164" fontId="14" fillId="0" borderId="0" xfId="35" applyNumberFormat="1" applyFont="1" applyAlignment="1">
      <alignment horizontal="center"/>
    </xf>
    <xf numFmtId="0" fontId="3" fillId="0" borderId="67" xfId="0" applyFont="1" applyBorder="1" applyAlignment="1">
      <alignment horizontal="center"/>
    </xf>
    <xf numFmtId="0" fontId="3" fillId="0" borderId="58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33" fillId="0" borderId="17" xfId="0" applyFont="1" applyBorder="1"/>
    <xf numFmtId="0" fontId="33" fillId="0" borderId="18" xfId="0" applyFont="1" applyBorder="1" applyAlignment="1">
      <alignment horizontal="center"/>
    </xf>
    <xf numFmtId="0" fontId="33" fillId="0" borderId="55" xfId="0" applyFont="1" applyBorder="1"/>
    <xf numFmtId="0" fontId="33" fillId="0" borderId="0" xfId="0" applyFont="1" applyAlignment="1">
      <alignment horizontal="center"/>
    </xf>
    <xf numFmtId="0" fontId="33" fillId="0" borderId="68" xfId="0" applyFont="1" applyBorder="1"/>
    <xf numFmtId="0" fontId="33" fillId="0" borderId="22" xfId="0" applyFont="1" applyBorder="1" applyAlignment="1">
      <alignment horizontal="center"/>
    </xf>
    <xf numFmtId="49" fontId="25" fillId="0" borderId="0" xfId="0" applyNumberFormat="1" applyFont="1"/>
    <xf numFmtId="10" fontId="4" fillId="0" borderId="0" xfId="35" applyNumberFormat="1" applyAlignment="1">
      <alignment horizontal="center"/>
    </xf>
    <xf numFmtId="49" fontId="4" fillId="0" borderId="0" xfId="35" applyNumberFormat="1" applyAlignment="1">
      <alignment horizontal="center"/>
    </xf>
    <xf numFmtId="9" fontId="40" fillId="0" borderId="18" xfId="0" applyNumberFormat="1" applyFont="1" applyBorder="1" applyAlignment="1">
      <alignment horizontal="center"/>
    </xf>
    <xf numFmtId="9" fontId="40" fillId="0" borderId="0" xfId="0" applyNumberFormat="1" applyFont="1" applyAlignment="1">
      <alignment horizontal="center"/>
    </xf>
    <xf numFmtId="9" fontId="33" fillId="0" borderId="0" xfId="0" applyNumberFormat="1" applyFont="1" applyAlignment="1">
      <alignment horizontal="center"/>
    </xf>
    <xf numFmtId="9" fontId="41" fillId="0" borderId="0" xfId="0" applyNumberFormat="1" applyFont="1" applyAlignment="1">
      <alignment horizontal="center"/>
    </xf>
    <xf numFmtId="9" fontId="40" fillId="0" borderId="69" xfId="0" applyNumberFormat="1" applyFont="1" applyBorder="1" applyAlignment="1">
      <alignment horizontal="center"/>
    </xf>
    <xf numFmtId="9" fontId="42" fillId="0" borderId="0" xfId="0" applyNumberFormat="1" applyFont="1" applyAlignment="1">
      <alignment horizontal="center"/>
    </xf>
    <xf numFmtId="9" fontId="43" fillId="0" borderId="0" xfId="0" applyNumberFormat="1" applyFont="1" applyAlignment="1">
      <alignment horizontal="center"/>
    </xf>
    <xf numFmtId="9" fontId="40" fillId="0" borderId="19" xfId="0" applyNumberFormat="1" applyFont="1" applyBorder="1" applyAlignment="1">
      <alignment horizontal="center"/>
    </xf>
    <xf numFmtId="9" fontId="42" fillId="0" borderId="22" xfId="0" applyNumberFormat="1" applyFont="1" applyBorder="1" applyAlignment="1">
      <alignment horizontal="center"/>
    </xf>
    <xf numFmtId="9" fontId="41" fillId="0" borderId="22" xfId="0" applyNumberFormat="1" applyFont="1" applyBorder="1" applyAlignment="1">
      <alignment horizontal="center"/>
    </xf>
    <xf numFmtId="9" fontId="42" fillId="0" borderId="70" xfId="0" applyNumberFormat="1" applyFont="1" applyBorder="1" applyAlignment="1">
      <alignment horizontal="center"/>
    </xf>
    <xf numFmtId="9" fontId="44" fillId="0" borderId="69" xfId="0" applyNumberFormat="1" applyFont="1" applyBorder="1" applyAlignment="1">
      <alignment horizontal="center"/>
    </xf>
    <xf numFmtId="9" fontId="45" fillId="0" borderId="0" xfId="0" applyNumberFormat="1" applyFont="1" applyAlignment="1">
      <alignment horizontal="center"/>
    </xf>
    <xf numFmtId="9" fontId="45" fillId="0" borderId="22" xfId="0" applyNumberFormat="1" applyFont="1" applyBorder="1" applyAlignment="1">
      <alignment horizontal="center"/>
    </xf>
    <xf numFmtId="9" fontId="44" fillId="0" borderId="0" xfId="0" applyNumberFormat="1" applyFont="1" applyAlignment="1">
      <alignment horizontal="center"/>
    </xf>
    <xf numFmtId="9" fontId="43" fillId="0" borderId="22" xfId="0" applyNumberFormat="1" applyFont="1" applyBorder="1" applyAlignment="1">
      <alignment horizontal="center"/>
    </xf>
    <xf numFmtId="9" fontId="43" fillId="0" borderId="70" xfId="0" applyNumberFormat="1" applyFont="1" applyBorder="1" applyAlignment="1">
      <alignment horizontal="center"/>
    </xf>
    <xf numFmtId="9" fontId="41" fillId="0" borderId="69" xfId="0" applyNumberFormat="1" applyFont="1" applyBorder="1" applyAlignment="1">
      <alignment horizontal="center"/>
    </xf>
    <xf numFmtId="9" fontId="41" fillId="0" borderId="18" xfId="0" applyNumberFormat="1" applyFont="1" applyBorder="1" applyAlignment="1">
      <alignment horizontal="center"/>
    </xf>
    <xf numFmtId="166" fontId="4" fillId="0" borderId="0" xfId="35" applyNumberFormat="1" applyAlignment="1">
      <alignment horizontal="center"/>
    </xf>
    <xf numFmtId="49" fontId="4" fillId="0" borderId="0" xfId="35" applyNumberFormat="1" applyAlignment="1">
      <alignment horizontal="left"/>
    </xf>
    <xf numFmtId="164" fontId="40" fillId="0" borderId="18" xfId="0" applyNumberFormat="1" applyFont="1" applyBorder="1" applyAlignment="1">
      <alignment horizontal="center"/>
    </xf>
    <xf numFmtId="164" fontId="40" fillId="0" borderId="0" xfId="0" applyNumberFormat="1" applyFont="1" applyAlignment="1">
      <alignment horizontal="center"/>
    </xf>
    <xf numFmtId="164" fontId="40" fillId="0" borderId="69" xfId="0" applyNumberFormat="1" applyFont="1" applyBorder="1" applyAlignment="1">
      <alignment horizontal="center"/>
    </xf>
    <xf numFmtId="164" fontId="43" fillId="0" borderId="18" xfId="0" applyNumberFormat="1" applyFont="1" applyBorder="1" applyAlignment="1">
      <alignment horizontal="center"/>
    </xf>
    <xf numFmtId="164" fontId="43" fillId="0" borderId="0" xfId="0" applyNumberFormat="1" applyFont="1" applyAlignment="1">
      <alignment horizontal="center"/>
    </xf>
    <xf numFmtId="164" fontId="43" fillId="0" borderId="19" xfId="0" applyNumberFormat="1" applyFont="1" applyBorder="1" applyAlignment="1">
      <alignment horizontal="center"/>
    </xf>
    <xf numFmtId="165" fontId="37" fillId="0" borderId="0" xfId="35" applyNumberFormat="1" applyFont="1" applyAlignment="1">
      <alignment horizontal="center"/>
    </xf>
    <xf numFmtId="2" fontId="36" fillId="0" borderId="0" xfId="35" applyNumberFormat="1" applyFont="1" applyAlignment="1">
      <alignment horizontal="center"/>
    </xf>
    <xf numFmtId="164" fontId="39" fillId="0" borderId="53" xfId="0" applyNumberFormat="1" applyFont="1" applyBorder="1" applyAlignment="1">
      <alignment horizontal="center"/>
    </xf>
    <xf numFmtId="9" fontId="0" fillId="0" borderId="0" xfId="0" applyNumberFormat="1"/>
    <xf numFmtId="0" fontId="46" fillId="0" borderId="0" xfId="35" applyFont="1" applyAlignment="1">
      <alignment horizontal="center" wrapText="1"/>
    </xf>
    <xf numFmtId="2" fontId="34" fillId="0" borderId="0" xfId="0" applyNumberFormat="1" applyFont="1" applyAlignment="1">
      <alignment horizontal="center"/>
    </xf>
    <xf numFmtId="2" fontId="34" fillId="44" borderId="0" xfId="0" applyNumberFormat="1" applyFont="1" applyFill="1" applyAlignment="1">
      <alignment horizontal="center"/>
    </xf>
    <xf numFmtId="2" fontId="47" fillId="0" borderId="0" xfId="35" applyNumberFormat="1" applyFont="1" applyAlignment="1">
      <alignment horizontal="center"/>
    </xf>
    <xf numFmtId="165" fontId="46" fillId="0" borderId="0" xfId="35" applyNumberFormat="1" applyFont="1" applyAlignment="1">
      <alignment horizontal="center"/>
    </xf>
    <xf numFmtId="164" fontId="46" fillId="0" borderId="0" xfId="35" applyNumberFormat="1" applyFont="1" applyAlignment="1">
      <alignment horizontal="center"/>
    </xf>
    <xf numFmtId="164" fontId="48" fillId="0" borderId="0" xfId="35" applyNumberFormat="1" applyFont="1" applyAlignment="1">
      <alignment horizontal="center"/>
    </xf>
    <xf numFmtId="1" fontId="1" fillId="0" borderId="0" xfId="35" applyNumberFormat="1" applyFont="1" applyAlignment="1">
      <alignment horizontal="center"/>
    </xf>
    <xf numFmtId="1" fontId="1" fillId="0" borderId="36" xfId="35" applyNumberFormat="1" applyFont="1" applyBorder="1" applyAlignment="1">
      <alignment horizontal="center"/>
    </xf>
    <xf numFmtId="1" fontId="1" fillId="42" borderId="37" xfId="35" applyNumberFormat="1" applyFont="1" applyFill="1" applyBorder="1" applyAlignment="1">
      <alignment horizontal="center"/>
    </xf>
    <xf numFmtId="1" fontId="1" fillId="43" borderId="37" xfId="35" applyNumberFormat="1" applyFont="1" applyFill="1" applyBorder="1" applyAlignment="1">
      <alignment horizontal="center"/>
    </xf>
    <xf numFmtId="164" fontId="25" fillId="0" borderId="0" xfId="0" applyNumberFormat="1" applyFont="1" applyAlignment="1">
      <alignment horizontal="center"/>
    </xf>
    <xf numFmtId="1" fontId="0" fillId="0" borderId="16" xfId="0" applyNumberFormat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1" fillId="0" borderId="69" xfId="0" applyFont="1" applyBorder="1" applyAlignment="1">
      <alignment horizontal="center"/>
    </xf>
    <xf numFmtId="0" fontId="1" fillId="45" borderId="26" xfId="0" applyFont="1" applyFill="1" applyBorder="1" applyAlignment="1">
      <alignment horizontal="center"/>
    </xf>
    <xf numFmtId="0" fontId="1" fillId="45" borderId="27" xfId="0" applyFont="1" applyFill="1" applyBorder="1" applyAlignment="1">
      <alignment horizontal="center"/>
    </xf>
    <xf numFmtId="0" fontId="1" fillId="46" borderId="13" xfId="0" applyFont="1" applyFill="1" applyBorder="1" applyAlignment="1">
      <alignment horizontal="center"/>
    </xf>
    <xf numFmtId="0" fontId="1" fillId="46" borderId="14" xfId="0" applyFont="1" applyFill="1" applyBorder="1" applyAlignment="1">
      <alignment horizontal="center"/>
    </xf>
    <xf numFmtId="0" fontId="1" fillId="46" borderId="30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0" fontId="1" fillId="38" borderId="27" xfId="0" applyFont="1" applyFill="1" applyBorder="1" applyAlignment="1">
      <alignment horizontal="center"/>
    </xf>
    <xf numFmtId="0" fontId="1" fillId="44" borderId="14" xfId="0" applyFont="1" applyFill="1" applyBorder="1" applyAlignment="1">
      <alignment horizontal="center"/>
    </xf>
    <xf numFmtId="0" fontId="1" fillId="38" borderId="28" xfId="0" applyFont="1" applyFill="1" applyBorder="1" applyAlignment="1">
      <alignment horizontal="center"/>
    </xf>
    <xf numFmtId="0" fontId="1" fillId="44" borderId="30" xfId="0" applyFont="1" applyFill="1" applyBorder="1" applyAlignment="1">
      <alignment horizontal="center"/>
    </xf>
    <xf numFmtId="0" fontId="50" fillId="38" borderId="27" xfId="0" applyFont="1" applyFill="1" applyBorder="1" applyAlignment="1">
      <alignment horizontal="center"/>
    </xf>
    <xf numFmtId="0" fontId="50" fillId="44" borderId="14" xfId="0" applyFont="1" applyFill="1" applyBorder="1" applyAlignment="1">
      <alignment horizontal="center"/>
    </xf>
    <xf numFmtId="0" fontId="51" fillId="45" borderId="27" xfId="0" applyFont="1" applyFill="1" applyBorder="1" applyAlignment="1">
      <alignment horizontal="center"/>
    </xf>
    <xf numFmtId="0" fontId="51" fillId="46" borderId="14" xfId="0" applyFont="1" applyFill="1" applyBorder="1" applyAlignment="1">
      <alignment horizontal="center"/>
    </xf>
    <xf numFmtId="0" fontId="51" fillId="41" borderId="27" xfId="0" applyFont="1" applyFill="1" applyBorder="1" applyAlignment="1">
      <alignment horizontal="center"/>
    </xf>
    <xf numFmtId="0" fontId="51" fillId="42" borderId="14" xfId="0" applyFont="1" applyFill="1" applyBorder="1" applyAlignment="1">
      <alignment horizontal="center"/>
    </xf>
    <xf numFmtId="0" fontId="35" fillId="0" borderId="0" xfId="34" applyAlignment="1">
      <alignment horizontal="center"/>
    </xf>
    <xf numFmtId="1" fontId="37" fillId="0" borderId="0" xfId="35" applyNumberFormat="1" applyFont="1" applyAlignment="1">
      <alignment horizontal="center"/>
    </xf>
    <xf numFmtId="164" fontId="0" fillId="0" borderId="71" xfId="0" applyNumberFormat="1" applyBorder="1" applyAlignment="1">
      <alignment horizontal="center"/>
    </xf>
    <xf numFmtId="164" fontId="4" fillId="48" borderId="0" xfId="35" applyNumberFormat="1" applyFill="1" applyAlignment="1">
      <alignment horizontal="center"/>
    </xf>
    <xf numFmtId="164" fontId="4" fillId="39" borderId="0" xfId="35" applyNumberFormat="1" applyFill="1" applyAlignment="1">
      <alignment horizontal="center"/>
    </xf>
    <xf numFmtId="164" fontId="4" fillId="49" borderId="0" xfId="35" applyNumberFormat="1" applyFill="1" applyAlignment="1">
      <alignment horizontal="center"/>
    </xf>
    <xf numFmtId="164" fontId="4" fillId="50" borderId="0" xfId="35" applyNumberFormat="1" applyFill="1" applyAlignment="1">
      <alignment horizontal="center"/>
    </xf>
    <xf numFmtId="164" fontId="38" fillId="0" borderId="42" xfId="0" applyNumberFormat="1" applyFont="1" applyBorder="1" applyAlignment="1">
      <alignment horizontal="center"/>
    </xf>
    <xf numFmtId="0" fontId="1" fillId="33" borderId="36" xfId="0" applyFont="1" applyFill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164" fontId="54" fillId="47" borderId="25" xfId="0" applyNumberFormat="1" applyFont="1" applyFill="1" applyBorder="1" applyAlignment="1">
      <alignment horizontal="center"/>
    </xf>
    <xf numFmtId="164" fontId="1" fillId="0" borderId="49" xfId="0" applyNumberFormat="1" applyFont="1" applyBorder="1" applyAlignment="1">
      <alignment horizontal="center"/>
    </xf>
    <xf numFmtId="164" fontId="38" fillId="0" borderId="57" xfId="0" applyNumberFormat="1" applyFont="1" applyBorder="1" applyAlignment="1">
      <alignment horizontal="center"/>
    </xf>
    <xf numFmtId="164" fontId="1" fillId="0" borderId="46" xfId="0" applyNumberFormat="1" applyFont="1" applyBorder="1" applyAlignment="1">
      <alignment horizontal="center"/>
    </xf>
    <xf numFmtId="164" fontId="1" fillId="0" borderId="51" xfId="0" applyNumberFormat="1" applyFont="1" applyBorder="1" applyAlignment="1">
      <alignment horizontal="center"/>
    </xf>
    <xf numFmtId="1" fontId="1" fillId="0" borderId="36" xfId="0" applyNumberFormat="1" applyFont="1" applyBorder="1" applyAlignment="1">
      <alignment horizontal="center"/>
    </xf>
    <xf numFmtId="0" fontId="51" fillId="42" borderId="25" xfId="0" applyFont="1" applyFill="1" applyBorder="1" applyAlignment="1">
      <alignment horizontal="center"/>
    </xf>
    <xf numFmtId="1" fontId="1" fillId="0" borderId="49" xfId="0" applyNumberFormat="1" applyFont="1" applyBorder="1" applyAlignment="1">
      <alignment horizontal="center"/>
    </xf>
    <xf numFmtId="1" fontId="0" fillId="0" borderId="45" xfId="0" applyNumberFormat="1" applyBorder="1" applyAlignment="1">
      <alignment horizontal="center"/>
    </xf>
    <xf numFmtId="1" fontId="0" fillId="0" borderId="53" xfId="0" applyNumberFormat="1" applyBorder="1" applyAlignment="1">
      <alignment horizontal="center"/>
    </xf>
    <xf numFmtId="164" fontId="1" fillId="51" borderId="51" xfId="0" applyNumberFormat="1" applyFont="1" applyFill="1" applyBorder="1" applyAlignment="1">
      <alignment horizontal="center"/>
    </xf>
    <xf numFmtId="164" fontId="1" fillId="0" borderId="61" xfId="0" applyNumberFormat="1" applyFont="1" applyBorder="1" applyAlignment="1">
      <alignment horizontal="center"/>
    </xf>
    <xf numFmtId="0" fontId="55" fillId="41" borderId="27" xfId="0" applyFont="1" applyFill="1" applyBorder="1" applyAlignment="1">
      <alignment horizontal="center"/>
    </xf>
    <xf numFmtId="0" fontId="1" fillId="45" borderId="28" xfId="0" applyFont="1" applyFill="1" applyBorder="1" applyAlignment="1">
      <alignment horizontal="center"/>
    </xf>
    <xf numFmtId="0" fontId="37" fillId="0" borderId="0" xfId="35" applyFont="1" applyAlignment="1">
      <alignment horizontal="left"/>
    </xf>
    <xf numFmtId="0" fontId="36" fillId="0" borderId="0" xfId="35" applyFont="1" applyAlignment="1">
      <alignment horizontal="left"/>
    </xf>
    <xf numFmtId="167" fontId="4" fillId="0" borderId="0" xfId="35" applyNumberFormat="1" applyAlignment="1">
      <alignment horizontal="center"/>
    </xf>
    <xf numFmtId="0" fontId="50" fillId="44" borderId="43" xfId="0" applyFont="1" applyFill="1" applyBorder="1" applyAlignment="1">
      <alignment horizontal="center"/>
    </xf>
    <xf numFmtId="164" fontId="56" fillId="0" borderId="0" xfId="0" applyNumberFormat="1" applyFont="1" applyAlignment="1">
      <alignment horizontal="center"/>
    </xf>
    <xf numFmtId="1" fontId="4" fillId="0" borderId="0" xfId="35" applyNumberFormat="1" applyAlignment="1">
      <alignment horizontal="left"/>
    </xf>
    <xf numFmtId="164" fontId="57" fillId="0" borderId="0" xfId="0" applyNumberFormat="1" applyFont="1" applyAlignment="1">
      <alignment horizontal="center"/>
    </xf>
    <xf numFmtId="164" fontId="58" fillId="40" borderId="36" xfId="0" applyNumberFormat="1" applyFont="1" applyFill="1" applyBorder="1" applyAlignment="1">
      <alignment horizontal="center"/>
    </xf>
    <xf numFmtId="164" fontId="58" fillId="40" borderId="37" xfId="0" applyNumberFormat="1" applyFont="1" applyFill="1" applyBorder="1" applyAlignment="1">
      <alignment horizontal="center"/>
    </xf>
    <xf numFmtId="164" fontId="58" fillId="0" borderId="0" xfId="0" applyNumberFormat="1" applyFont="1" applyAlignment="1">
      <alignment horizontal="center"/>
    </xf>
    <xf numFmtId="0" fontId="1" fillId="0" borderId="0" xfId="0" applyFont="1"/>
    <xf numFmtId="0" fontId="0" fillId="0" borderId="37" xfId="0" applyBorder="1"/>
    <xf numFmtId="164" fontId="57" fillId="0" borderId="69" xfId="0" applyNumberFormat="1" applyFont="1" applyBorder="1" applyAlignment="1">
      <alignment horizontal="center"/>
    </xf>
    <xf numFmtId="1" fontId="0" fillId="52" borderId="11" xfId="0" applyNumberFormat="1" applyFill="1" applyBorder="1" applyAlignment="1">
      <alignment horizontal="center"/>
    </xf>
    <xf numFmtId="0" fontId="1" fillId="41" borderId="20" xfId="0" applyFont="1" applyFill="1" applyBorder="1" applyAlignment="1">
      <alignment horizontal="center"/>
    </xf>
    <xf numFmtId="0" fontId="1" fillId="42" borderId="21" xfId="0" applyFont="1" applyFill="1" applyBorder="1" applyAlignment="1">
      <alignment horizontal="center"/>
    </xf>
    <xf numFmtId="0" fontId="59" fillId="0" borderId="0" xfId="35" applyFont="1" applyAlignment="1">
      <alignment horizontal="center" wrapText="1"/>
    </xf>
    <xf numFmtId="164" fontId="4" fillId="53" borderId="0" xfId="35" applyNumberFormat="1" applyFill="1" applyAlignment="1">
      <alignment horizontal="center"/>
    </xf>
    <xf numFmtId="164" fontId="1" fillId="0" borderId="47" xfId="0" applyNumberFormat="1" applyFont="1" applyBorder="1" applyAlignment="1">
      <alignment horizontal="center"/>
    </xf>
    <xf numFmtId="164" fontId="0" fillId="31" borderId="48" xfId="0" applyNumberFormat="1" applyFill="1" applyBorder="1" applyAlignment="1">
      <alignment horizontal="center"/>
    </xf>
    <xf numFmtId="1" fontId="0" fillId="0" borderId="57" xfId="0" applyNumberFormat="1" applyBorder="1" applyAlignment="1">
      <alignment horizontal="center"/>
    </xf>
    <xf numFmtId="1" fontId="38" fillId="0" borderId="16" xfId="0" applyNumberFormat="1" applyFont="1" applyBorder="1" applyAlignment="1">
      <alignment horizontal="center"/>
    </xf>
    <xf numFmtId="1" fontId="0" fillId="0" borderId="51" xfId="0" applyNumberFormat="1" applyBorder="1" applyAlignment="1">
      <alignment horizontal="center"/>
    </xf>
    <xf numFmtId="9" fontId="40" fillId="0" borderId="22" xfId="0" applyNumberFormat="1" applyFont="1" applyBorder="1" applyAlignment="1">
      <alignment horizontal="center"/>
    </xf>
    <xf numFmtId="9" fontId="43" fillId="0" borderId="18" xfId="0" applyNumberFormat="1" applyFont="1" applyBorder="1" applyAlignment="1">
      <alignment horizontal="center"/>
    </xf>
    <xf numFmtId="164" fontId="1" fillId="51" borderId="49" xfId="0" applyNumberFormat="1" applyFont="1" applyFill="1" applyBorder="1" applyAlignment="1">
      <alignment horizontal="center"/>
    </xf>
    <xf numFmtId="1" fontId="0" fillId="0" borderId="61" xfId="0" applyNumberFormat="1" applyBorder="1" applyAlignment="1">
      <alignment horizontal="center"/>
    </xf>
    <xf numFmtId="1" fontId="0" fillId="43" borderId="67" xfId="0" applyNumberFormat="1" applyFill="1" applyBorder="1" applyAlignment="1">
      <alignment horizontal="center"/>
    </xf>
    <xf numFmtId="164" fontId="54" fillId="47" borderId="27" xfId="0" applyNumberFormat="1" applyFont="1" applyFill="1" applyBorder="1" applyAlignment="1">
      <alignment horizontal="center"/>
    </xf>
    <xf numFmtId="164" fontId="54" fillId="47" borderId="14" xfId="0" applyNumberFormat="1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54" fillId="47" borderId="0" xfId="0" applyNumberFormat="1" applyFont="1" applyFill="1" applyAlignment="1">
      <alignment horizontal="center"/>
    </xf>
    <xf numFmtId="164" fontId="4" fillId="0" borderId="0" xfId="35" applyNumberFormat="1" applyAlignment="1">
      <alignment horizontal="right"/>
    </xf>
    <xf numFmtId="1" fontId="1" fillId="0" borderId="51" xfId="35" applyNumberFormat="1" applyFont="1" applyBorder="1" applyAlignment="1">
      <alignment horizontal="center"/>
    </xf>
    <xf numFmtId="164" fontId="25" fillId="43" borderId="25" xfId="35" applyNumberFormat="1" applyFont="1" applyFill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1" fontId="0" fillId="0" borderId="72" xfId="0" applyNumberFormat="1" applyBorder="1" applyAlignment="1">
      <alignment horizontal="center"/>
    </xf>
    <xf numFmtId="1" fontId="0" fillId="0" borderId="73" xfId="0" applyNumberFormat="1" applyBorder="1" applyAlignment="1">
      <alignment horizontal="center"/>
    </xf>
    <xf numFmtId="0" fontId="50" fillId="38" borderId="26" xfId="0" applyFont="1" applyFill="1" applyBorder="1" applyAlignment="1">
      <alignment horizontal="center"/>
    </xf>
    <xf numFmtId="0" fontId="50" fillId="44" borderId="13" xfId="0" applyFont="1" applyFill="1" applyBorder="1" applyAlignment="1">
      <alignment horizontal="center"/>
    </xf>
    <xf numFmtId="0" fontId="1" fillId="44" borderId="70" xfId="0" applyFont="1" applyFill="1" applyBorder="1" applyAlignment="1">
      <alignment horizontal="center"/>
    </xf>
    <xf numFmtId="1" fontId="1" fillId="0" borderId="68" xfId="35" applyNumberFormat="1" applyFont="1" applyBorder="1" applyAlignment="1">
      <alignment horizontal="center"/>
    </xf>
    <xf numFmtId="164" fontId="60" fillId="0" borderId="0" xfId="35" applyNumberFormat="1" applyFont="1" applyAlignment="1">
      <alignment horizontal="center"/>
    </xf>
    <xf numFmtId="0" fontId="60" fillId="0" borderId="0" xfId="35" applyFont="1" applyAlignment="1">
      <alignment horizontal="center"/>
    </xf>
    <xf numFmtId="164" fontId="0" fillId="54" borderId="11" xfId="0" applyNumberFormat="1" applyFill="1" applyBorder="1" applyAlignment="1">
      <alignment horizontal="center"/>
    </xf>
    <xf numFmtId="164" fontId="49" fillId="55" borderId="11" xfId="0" applyNumberFormat="1" applyFont="1" applyFill="1" applyBorder="1" applyAlignment="1">
      <alignment horizontal="center"/>
    </xf>
    <xf numFmtId="164" fontId="49" fillId="56" borderId="11" xfId="0" applyNumberFormat="1" applyFont="1" applyFill="1" applyBorder="1" applyAlignment="1">
      <alignment horizontal="center"/>
    </xf>
    <xf numFmtId="0" fontId="61" fillId="42" borderId="14" xfId="0" applyFont="1" applyFill="1" applyBorder="1" applyAlignment="1">
      <alignment horizontal="center"/>
    </xf>
    <xf numFmtId="0" fontId="61" fillId="41" borderId="27" xfId="0" applyFont="1" applyFill="1" applyBorder="1" applyAlignment="1">
      <alignment horizontal="center"/>
    </xf>
    <xf numFmtId="0" fontId="62" fillId="45" borderId="27" xfId="0" applyFont="1" applyFill="1" applyBorder="1" applyAlignment="1">
      <alignment horizontal="center"/>
    </xf>
    <xf numFmtId="0" fontId="62" fillId="46" borderId="14" xfId="0" applyFont="1" applyFill="1" applyBorder="1" applyAlignment="1">
      <alignment horizontal="center"/>
    </xf>
    <xf numFmtId="164" fontId="0" fillId="39" borderId="56" xfId="0" applyNumberFormat="1" applyFill="1" applyBorder="1" applyAlignment="1">
      <alignment horizontal="center"/>
    </xf>
    <xf numFmtId="164" fontId="31" fillId="0" borderId="56" xfId="0" applyNumberFormat="1" applyFont="1" applyBorder="1" applyAlignment="1">
      <alignment horizontal="center"/>
    </xf>
    <xf numFmtId="164" fontId="0" fillId="57" borderId="24" xfId="0" applyNumberFormat="1" applyFill="1" applyBorder="1" applyAlignment="1">
      <alignment horizontal="center"/>
    </xf>
    <xf numFmtId="164" fontId="0" fillId="57" borderId="39" xfId="0" applyNumberFormat="1" applyFill="1" applyBorder="1" applyAlignment="1">
      <alignment horizontal="center"/>
    </xf>
    <xf numFmtId="164" fontId="0" fillId="57" borderId="11" xfId="0" applyNumberFormat="1" applyFill="1" applyBorder="1" applyAlignment="1">
      <alignment horizontal="center"/>
    </xf>
    <xf numFmtId="164" fontId="0" fillId="59" borderId="11" xfId="0" applyNumberFormat="1" applyFill="1" applyBorder="1" applyAlignment="1">
      <alignment horizontal="center"/>
    </xf>
    <xf numFmtId="0" fontId="0" fillId="58" borderId="11" xfId="0" applyFill="1" applyBorder="1"/>
    <xf numFmtId="0" fontId="63" fillId="41" borderId="27" xfId="0" applyFont="1" applyFill="1" applyBorder="1" applyAlignment="1">
      <alignment horizontal="center"/>
    </xf>
    <xf numFmtId="0" fontId="63" fillId="42" borderId="14" xfId="0" applyFont="1" applyFill="1" applyBorder="1" applyAlignment="1">
      <alignment horizontal="center"/>
    </xf>
    <xf numFmtId="164" fontId="0" fillId="0" borderId="44" xfId="0" applyNumberFormat="1" applyBorder="1" applyAlignment="1">
      <alignment horizontal="center"/>
    </xf>
    <xf numFmtId="164" fontId="57" fillId="60" borderId="0" xfId="0" applyNumberFormat="1" applyFont="1" applyFill="1" applyAlignment="1">
      <alignment horizontal="center"/>
    </xf>
    <xf numFmtId="0" fontId="4" fillId="40" borderId="0" xfId="35" applyFill="1" applyAlignment="1">
      <alignment horizontal="center"/>
    </xf>
    <xf numFmtId="1" fontId="4" fillId="40" borderId="0" xfId="35" applyNumberFormat="1" applyFill="1" applyAlignment="1">
      <alignment horizontal="center"/>
    </xf>
    <xf numFmtId="1" fontId="4" fillId="46" borderId="0" xfId="35" applyNumberFormat="1" applyFill="1" applyAlignment="1">
      <alignment horizontal="center"/>
    </xf>
    <xf numFmtId="0" fontId="4" fillId="46" borderId="0" xfId="35" applyFill="1" applyAlignment="1">
      <alignment horizontal="center"/>
    </xf>
    <xf numFmtId="0" fontId="4" fillId="38" borderId="0" xfId="35" applyFill="1" applyAlignment="1">
      <alignment horizontal="center"/>
    </xf>
    <xf numFmtId="164" fontId="4" fillId="44" borderId="0" xfId="35" applyNumberFormat="1" applyFill="1" applyAlignment="1">
      <alignment horizontal="center"/>
    </xf>
    <xf numFmtId="164" fontId="4" fillId="38" borderId="0" xfId="35" applyNumberFormat="1" applyFill="1" applyAlignment="1">
      <alignment horizontal="center"/>
    </xf>
    <xf numFmtId="0" fontId="0" fillId="0" borderId="11" xfId="0" applyBorder="1"/>
    <xf numFmtId="0" fontId="60" fillId="60" borderId="0" xfId="35" applyFont="1" applyFill="1" applyAlignment="1">
      <alignment horizontal="center"/>
    </xf>
    <xf numFmtId="164" fontId="0" fillId="0" borderId="40" xfId="0" applyNumberFormat="1" applyBorder="1" applyAlignment="1">
      <alignment horizontal="center"/>
    </xf>
    <xf numFmtId="164" fontId="64" fillId="40" borderId="11" xfId="0" applyNumberFormat="1" applyFont="1" applyFill="1" applyBorder="1" applyAlignment="1">
      <alignment horizontal="center"/>
    </xf>
    <xf numFmtId="164" fontId="0" fillId="0" borderId="40" xfId="0" applyNumberFormat="1" applyBorder="1"/>
    <xf numFmtId="0" fontId="0" fillId="58" borderId="0" xfId="0" applyFill="1"/>
    <xf numFmtId="164" fontId="0" fillId="40" borderId="24" xfId="0" applyNumberFormat="1" applyFill="1" applyBorder="1" applyAlignment="1">
      <alignment horizontal="center"/>
    </xf>
    <xf numFmtId="164" fontId="0" fillId="0" borderId="74" xfId="0" applyNumberFormat="1" applyBorder="1" applyAlignment="1">
      <alignment horizontal="center"/>
    </xf>
    <xf numFmtId="164" fontId="1" fillId="51" borderId="38" xfId="0" applyNumberFormat="1" applyFont="1" applyFill="1" applyBorder="1" applyAlignment="1">
      <alignment horizontal="center"/>
    </xf>
    <xf numFmtId="164" fontId="54" fillId="47" borderId="71" xfId="0" applyNumberFormat="1" applyFont="1" applyFill="1" applyBorder="1" applyAlignment="1">
      <alignment horizontal="center"/>
    </xf>
    <xf numFmtId="1" fontId="1" fillId="0" borderId="47" xfId="0" applyNumberFormat="1" applyFont="1" applyBorder="1" applyAlignment="1">
      <alignment horizontal="center"/>
    </xf>
    <xf numFmtId="0" fontId="51" fillId="46" borderId="25" xfId="0" applyFont="1" applyFill="1" applyBorder="1" applyAlignment="1">
      <alignment horizontal="center"/>
    </xf>
    <xf numFmtId="1" fontId="0" fillId="0" borderId="62" xfId="0" applyNumberFormat="1" applyBorder="1" applyAlignment="1">
      <alignment horizontal="center"/>
    </xf>
    <xf numFmtId="1" fontId="0" fillId="0" borderId="71" xfId="0" applyNumberFormat="1" applyBorder="1" applyAlignment="1">
      <alignment horizontal="center"/>
    </xf>
    <xf numFmtId="0" fontId="1" fillId="44" borderId="25" xfId="0" applyFont="1" applyFill="1" applyBorder="1" applyAlignment="1">
      <alignment horizontal="center"/>
    </xf>
    <xf numFmtId="0" fontId="1" fillId="38" borderId="20" xfId="0" applyFont="1" applyFill="1" applyBorder="1" applyAlignment="1">
      <alignment horizontal="center"/>
    </xf>
    <xf numFmtId="0" fontId="1" fillId="43" borderId="37" xfId="0" applyFont="1" applyFill="1" applyBorder="1" applyAlignment="1">
      <alignment horizontal="center"/>
    </xf>
    <xf numFmtId="0" fontId="1" fillId="41" borderId="65" xfId="0" applyFont="1" applyFill="1" applyBorder="1" applyAlignment="1">
      <alignment horizontal="center"/>
    </xf>
    <xf numFmtId="0" fontId="1" fillId="45" borderId="65" xfId="0" applyFont="1" applyFill="1" applyBorder="1" applyAlignment="1">
      <alignment horizontal="center"/>
    </xf>
    <xf numFmtId="0" fontId="1" fillId="46" borderId="70" xfId="0" applyFont="1" applyFill="1" applyBorder="1" applyAlignment="1">
      <alignment horizontal="center"/>
    </xf>
    <xf numFmtId="0" fontId="65" fillId="38" borderId="27" xfId="0" applyFont="1" applyFill="1" applyBorder="1" applyAlignment="1">
      <alignment horizontal="center"/>
    </xf>
    <xf numFmtId="0" fontId="65" fillId="44" borderId="14" xfId="0" applyFont="1" applyFill="1" applyBorder="1" applyAlignment="1">
      <alignment horizontal="center"/>
    </xf>
    <xf numFmtId="164" fontId="54" fillId="47" borderId="20" xfId="0" applyNumberFormat="1" applyFont="1" applyFill="1" applyBorder="1" applyAlignment="1">
      <alignment horizontal="center"/>
    </xf>
    <xf numFmtId="0" fontId="1" fillId="42" borderId="70" xfId="0" applyFont="1" applyFill="1" applyBorder="1" applyAlignment="1">
      <alignment horizontal="center"/>
    </xf>
    <xf numFmtId="164" fontId="0" fillId="57" borderId="15" xfId="0" applyNumberFormat="1" applyFill="1" applyBorder="1" applyAlignment="1">
      <alignment horizontal="center"/>
    </xf>
    <xf numFmtId="0" fontId="4" fillId="44" borderId="0" xfId="35" applyFill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35" applyAlignment="1">
      <alignment horizontal="left"/>
    </xf>
    <xf numFmtId="0" fontId="1" fillId="0" borderId="0" xfId="0" applyFont="1" applyAlignment="1">
      <alignment horizontal="center"/>
    </xf>
    <xf numFmtId="0" fontId="32" fillId="0" borderId="67" xfId="0" applyFont="1" applyBorder="1" applyAlignment="1">
      <alignment horizontal="center"/>
    </xf>
    <xf numFmtId="0" fontId="32" fillId="0" borderId="58" xfId="0" applyFont="1" applyBorder="1" applyAlignment="1">
      <alignment horizontal="center"/>
    </xf>
    <xf numFmtId="0" fontId="32" fillId="0" borderId="32" xfId="0" applyFont="1" applyBorder="1" applyAlignment="1">
      <alignment horizontal="center"/>
    </xf>
  </cellXfs>
  <cellStyles count="44">
    <cellStyle name="20 % - Akzent1" xfId="1" builtinId="30" customBuiltin="1"/>
    <cellStyle name="20 % - Akzent2" xfId="2" builtinId="34" customBuiltin="1"/>
    <cellStyle name="20 % - Akzent3" xfId="3" builtinId="38" customBuiltin="1"/>
    <cellStyle name="20 % - Akzent4" xfId="4" builtinId="42" customBuiltin="1"/>
    <cellStyle name="20 % - Akzent5" xfId="5" builtinId="46" customBuiltin="1"/>
    <cellStyle name="20 % - Akzent6" xfId="6" builtinId="50" customBuiltin="1"/>
    <cellStyle name="40 % - Akzent1" xfId="7" builtinId="31" customBuiltin="1"/>
    <cellStyle name="40 % - Akzent2" xfId="8" builtinId="35" customBuiltin="1"/>
    <cellStyle name="40 % - Akzent3" xfId="9" builtinId="39" customBuiltin="1"/>
    <cellStyle name="40 % - Akzent4" xfId="10" builtinId="43" customBuiltin="1"/>
    <cellStyle name="40 % - Akzent5" xfId="11" builtinId="47" customBuiltin="1"/>
    <cellStyle name="40 % - Akzent6" xfId="12" builtinId="51" customBuiltin="1"/>
    <cellStyle name="60 % - Akzent1" xfId="13" builtinId="32" customBuiltin="1"/>
    <cellStyle name="60 % - Akzent2" xfId="14" builtinId="36" customBuiltin="1"/>
    <cellStyle name="60 % - Akzent3" xfId="15" builtinId="40" customBuiltin="1"/>
    <cellStyle name="60 % - Akzent4" xfId="16" builtinId="44" customBuiltin="1"/>
    <cellStyle name="60 % - Akzent5" xfId="17" builtinId="48" customBuiltin="1"/>
    <cellStyle name="60 % - Akzent6" xfId="18" builtinId="52" customBuiltin="1"/>
    <cellStyle name="Akzent1" xfId="19" builtinId="29" customBuiltin="1"/>
    <cellStyle name="Akzent2" xfId="20" builtinId="33" customBuiltin="1"/>
    <cellStyle name="Akzent3" xfId="21" builtinId="37" customBuiltin="1"/>
    <cellStyle name="Akzent4" xfId="22" builtinId="41" customBuiltin="1"/>
    <cellStyle name="Akzent5" xfId="23" builtinId="45" customBuiltin="1"/>
    <cellStyle name="Akzent6" xfId="24" builtinId="49" customBuiltin="1"/>
    <cellStyle name="Ausgabe" xfId="25" builtinId="21" customBuiltin="1"/>
    <cellStyle name="Berechnung" xfId="26" builtinId="22" customBuiltin="1"/>
    <cellStyle name="Eingabe" xfId="27" builtinId="20" customBuiltin="1"/>
    <cellStyle name="Ergebnis" xfId="28" builtinId="25" customBuiltin="1"/>
    <cellStyle name="Erklärender Text" xfId="29" builtinId="53" customBuiltin="1"/>
    <cellStyle name="Gut" xfId="30" builtinId="26" customBuiltin="1"/>
    <cellStyle name="Neutral" xfId="31" builtinId="28" customBuiltin="1"/>
    <cellStyle name="Notiz" xfId="32" builtinId="10" customBuiltin="1"/>
    <cellStyle name="Schlecht" xfId="33" builtinId="27" customBuiltin="1"/>
    <cellStyle name="Standard" xfId="0" builtinId="0"/>
    <cellStyle name="Standard 2" xfId="34" xr:uid="{00000000-0005-0000-0000-000022000000}"/>
    <cellStyle name="Standard_Klima_Monate" xfId="35" xr:uid="{00000000-0005-0000-0000-000023000000}"/>
    <cellStyle name="Überschrift" xfId="36" builtinId="15" customBuiltin="1"/>
    <cellStyle name="Überschrift 1" xfId="37" builtinId="16" customBuiltin="1"/>
    <cellStyle name="Überschrift 2" xfId="38" builtinId="17" customBuiltin="1"/>
    <cellStyle name="Überschrift 3" xfId="39" builtinId="18" customBuiltin="1"/>
    <cellStyle name="Überschrift 4" xfId="40" builtinId="19" customBuiltin="1"/>
    <cellStyle name="Verknüpfte Zelle" xfId="41" builtinId="24" customBuiltin="1"/>
    <cellStyle name="Warnender Text" xfId="42" builtinId="11" customBuiltin="1"/>
    <cellStyle name="Zelle überprüfen" xfId="43" builtinId="23" customBuiltin="1"/>
  </cellStyles>
  <dxfs count="5202">
    <dxf>
      <fill>
        <patternFill>
          <bgColor rgb="FFFF33CC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indexed="9"/>
        </patternFill>
      </fill>
    </dxf>
    <dxf>
      <fill>
        <patternFill>
          <bgColor rgb="FFFF33CC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rgb="FFFF33CC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ont>
        <strike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66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1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</font>
      <fill>
        <patternFill>
          <bgColor rgb="FF993300"/>
        </patternFill>
      </fill>
    </dxf>
    <dxf>
      <font>
        <strike val="0"/>
        <color theme="0"/>
      </font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ont>
        <strike val="0"/>
        <color theme="0"/>
      </font>
    </dxf>
    <dxf>
      <fill>
        <patternFill>
          <bgColor indexed="10"/>
        </patternFill>
      </fill>
    </dxf>
    <dxf>
      <font>
        <strike val="0"/>
      </font>
      <fill>
        <patternFill>
          <bgColor rgb="FF9933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</dxf>
    <dxf>
      <font>
        <strike val="0"/>
      </font>
      <fill>
        <patternFill>
          <bgColor rgb="FF993300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ont>
        <strike val="0"/>
      </font>
      <fill>
        <patternFill>
          <bgColor rgb="FF993300"/>
        </patternFill>
      </fill>
    </dxf>
    <dxf>
      <font>
        <strike val="0"/>
        <color theme="0"/>
      </font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4"/>
        </patternFill>
      </fill>
    </dxf>
    <dxf>
      <fill>
        <patternFill>
          <bgColor indexed="60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0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rgb="FFFFFFFF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rgb="FF00FFFF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0066FF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rgb="FF00FFFF"/>
        </patternFill>
      </fill>
    </dxf>
    <dxf>
      <fill>
        <patternFill>
          <bgColor rgb="FFFF0000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indexed="44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9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ill>
        <patternFill>
          <bgColor indexed="29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indexed="9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rgb="FF00FFFF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>
          <bgColor rgb="FF00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indexed="29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indexed="44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rgb="FFFF0000"/>
        </patternFill>
      </fill>
    </dxf>
    <dxf>
      <fill>
        <patternFill>
          <bgColor rgb="FF0033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FFFF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rgb="FF00FFFF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ont>
        <strike val="0"/>
        <color theme="0"/>
      </font>
    </dxf>
    <dxf>
      <font>
        <strike val="0"/>
      </font>
      <fill>
        <patternFill>
          <bgColor rgb="FF993300"/>
        </patternFill>
      </fill>
    </dxf>
    <dxf>
      <fill>
        <patternFill>
          <bgColor indexed="10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rgb="FFFF3399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00FF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66FF"/>
        </patternFill>
      </fill>
    </dxf>
    <dxf>
      <fill>
        <patternFill>
          <bgColor rgb="FF00FFFF"/>
        </patternFill>
      </fill>
    </dxf>
    <dxf>
      <fill>
        <patternFill>
          <bgColor indexed="10"/>
        </patternFill>
      </fill>
    </dxf>
    <dxf>
      <font>
        <strike val="0"/>
      </font>
      <fill>
        <patternFill>
          <bgColor rgb="FF993300"/>
        </patternFill>
      </fill>
    </dxf>
    <dxf>
      <font>
        <strike val="0"/>
        <color theme="0"/>
      </font>
    </dxf>
    <dxf>
      <fill>
        <patternFill>
          <bgColor rgb="FFFF3399"/>
        </patternFill>
      </fill>
    </dxf>
    <dxf>
      <fill>
        <patternFill>
          <bgColor rgb="FFFF0000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</font>
      <fill>
        <patternFill>
          <bgColor rgb="FF993300"/>
        </patternFill>
      </fill>
    </dxf>
    <dxf>
      <font>
        <strike val="0"/>
        <color theme="0"/>
      </font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3399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ont>
        <strike val="0"/>
      </font>
      <fill>
        <patternFill>
          <bgColor rgb="FF993300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ont>
        <color theme="0"/>
      </font>
      <fill>
        <patternFill>
          <bgColor rgb="FF0066FF"/>
        </patternFill>
      </fill>
    </dxf>
    <dxf>
      <fill>
        <patternFill>
          <bgColor rgb="FF00FFFF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indexed="29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3399"/>
        </patternFill>
      </fill>
    </dxf>
    <dxf>
      <fill>
        <patternFill>
          <bgColor rgb="FF00FFFF"/>
        </patternFill>
      </fill>
    </dxf>
    <dxf>
      <fill>
        <patternFill>
          <bgColor rgb="FFFF0000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rgb="FF00FFFF"/>
        </patternFill>
      </fill>
    </dxf>
    <dxf>
      <fill>
        <patternFill>
          <bgColor indexed="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ont>
        <color theme="0"/>
      </font>
      <fill>
        <patternFill>
          <bgColor rgb="FF0066FF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66FF"/>
        </patternFill>
      </fill>
    </dxf>
    <dxf>
      <fill>
        <patternFill>
          <bgColor rgb="FF00FFFF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ont>
        <color theme="0"/>
      </font>
      <fill>
        <patternFill>
          <bgColor rgb="FF0066FF"/>
        </patternFill>
      </fill>
    </dxf>
    <dxf>
      <fill>
        <patternFill>
          <bgColor rgb="FF00FFFF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0033CC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indexed="9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66FF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rgb="FFFF33CC"/>
        </patternFill>
      </fill>
    </dxf>
    <dxf>
      <fill>
        <patternFill>
          <bgColor rgb="FFFF0000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66FF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41"/>
        </patternFill>
      </fill>
    </dxf>
    <dxf>
      <fill>
        <patternFill>
          <bgColor indexed="45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52"/>
        </patternFill>
      </fill>
    </dxf>
    <dxf>
      <fill>
        <patternFill>
          <bgColor indexed="42"/>
        </patternFill>
      </fill>
    </dxf>
    <dxf>
      <fill>
        <patternFill>
          <bgColor indexed="10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52"/>
        </patternFill>
      </fill>
    </dxf>
    <dxf>
      <fill>
        <patternFill>
          <bgColor indexed="4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45"/>
        </patternFill>
      </fill>
    </dxf>
    <dxf>
      <fill>
        <patternFill>
          <bgColor indexed="41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color rgb="FF9C0006"/>
      </font>
    </dxf>
    <dxf>
      <font>
        <strike val="0"/>
        <color rgb="FF3399FF"/>
      </font>
    </dxf>
    <dxf>
      <font>
        <color rgb="FF9C0006"/>
      </font>
    </dxf>
    <dxf>
      <font>
        <strike val="0"/>
        <color rgb="FFFF0000"/>
      </font>
    </dxf>
    <dxf>
      <font>
        <color rgb="FF9C0006"/>
      </font>
    </dxf>
    <dxf>
      <font>
        <strike val="0"/>
        <color rgb="FF3399FF"/>
      </font>
    </dxf>
    <dxf>
      <font>
        <color rgb="FF9C0006"/>
      </font>
    </dxf>
    <dxf>
      <font>
        <strike val="0"/>
        <color rgb="FFFF0000"/>
      </font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53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60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60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0"/>
        </patternFill>
      </fill>
    </dxf>
    <dxf>
      <fill>
        <patternFill>
          <bgColor indexed="52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60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53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48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7"/>
        </patternFill>
      </fill>
    </dxf>
    <dxf>
      <fill>
        <patternFill>
          <bgColor indexed="9"/>
        </patternFill>
      </fill>
    </dxf>
    <dxf>
      <fill>
        <patternFill>
          <bgColor indexed="15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rgb="FFFF6600"/>
        </patternFill>
      </fill>
    </dxf>
    <dxf>
      <fill>
        <patternFill>
          <bgColor rgb="FFFFCC66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rgb="FFFF6600"/>
        </patternFill>
      </fill>
    </dxf>
    <dxf>
      <fill>
        <patternFill>
          <bgColor rgb="FFFFCC66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rgb="FFFF6600"/>
        </patternFill>
      </fill>
    </dxf>
    <dxf>
      <fill>
        <patternFill>
          <bgColor rgb="FFFFCC66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ont>
        <b val="0"/>
        <i val="0"/>
        <strike val="0"/>
        <color auto="1"/>
      </font>
      <fill>
        <patternFill>
          <bgColor rgb="FF99FF33"/>
        </patternFill>
      </fill>
    </dxf>
    <dxf>
      <font>
        <b val="0"/>
        <i val="0"/>
        <strike val="0"/>
        <color auto="1"/>
      </font>
      <fill>
        <patternFill>
          <bgColor rgb="FF99FF3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rgb="FFFF6600"/>
        </patternFill>
      </fill>
    </dxf>
    <dxf>
      <fill>
        <patternFill>
          <bgColor rgb="FFFFCC66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43"/>
        </patternFill>
      </fill>
    </dxf>
    <dxf>
      <fill>
        <patternFill>
          <bgColor indexed="54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1"/>
        </patternFill>
      </fill>
    </dxf>
    <dxf>
      <fill>
        <patternFill>
          <bgColor indexed="22"/>
        </patternFill>
      </fill>
    </dxf>
    <dxf>
      <fill>
        <patternFill>
          <bgColor indexed="9"/>
        </patternFill>
      </fill>
    </dxf>
    <dxf>
      <fill>
        <patternFill>
          <bgColor indexed="5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1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theme="5" tint="-0.24994659260841701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12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6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00FFFF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9" tint="-0.499984740745262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rgb="FFFF66CC"/>
        </patternFill>
      </fill>
    </dxf>
    <dxf>
      <font>
        <strike val="0"/>
        <color auto="1"/>
      </font>
      <numFmt numFmtId="164" formatCode="0.0"/>
      <fill>
        <patternFill>
          <bgColor rgb="FFFF66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ont>
        <strike val="0"/>
        <color theme="0"/>
      </font>
      <fill>
        <patternFill>
          <bgColor rgb="FFC0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000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rgb="FFFF33CC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33"/>
        </patternFill>
      </fill>
    </dxf>
    <dxf>
      <fill>
        <patternFill>
          <bgColor indexed="15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60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0"/>
        </patternFill>
      </fill>
    </dxf>
    <dxf>
      <fill>
        <patternFill>
          <bgColor indexed="48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14"/>
        </patternFill>
      </fill>
    </dxf>
    <dxf>
      <fill>
        <patternFill>
          <bgColor indexed="44"/>
        </patternFill>
      </fill>
    </dxf>
    <dxf>
      <fill>
        <patternFill>
          <bgColor indexed="9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ill>
        <patternFill>
          <bgColor indexed="44"/>
        </patternFill>
      </fill>
    </dxf>
    <dxf>
      <fill>
        <patternFill>
          <bgColor indexed="29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5201"/>
      <tableStyleElement type="headerRow" dxfId="5200"/>
    </tableStyle>
  </tableStyles>
  <colors>
    <mruColors>
      <color rgb="FF00FFFF"/>
      <color rgb="FF0066FF"/>
      <color rgb="FF3333CC"/>
      <color rgb="FFFF33CC"/>
      <color rgb="FFFF7C80"/>
      <color rgb="FFFF99CC"/>
      <color rgb="FFFF00FF"/>
      <color rgb="FFCCFF66"/>
      <color rgb="FF99FF33"/>
      <color rgb="FF00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4.xml"/><Relationship Id="rId26" Type="http://schemas.openxmlformats.org/officeDocument/2006/relationships/chartsheet" Target="chartsheets/sheet10.xml"/><Relationship Id="rId39" Type="http://schemas.openxmlformats.org/officeDocument/2006/relationships/chartsheet" Target="chartsheets/sheet23.xml"/><Relationship Id="rId21" Type="http://schemas.openxmlformats.org/officeDocument/2006/relationships/chartsheet" Target="chartsheets/sheet5.xml"/><Relationship Id="rId34" Type="http://schemas.openxmlformats.org/officeDocument/2006/relationships/chartsheet" Target="chartsheets/sheet18.xml"/><Relationship Id="rId42" Type="http://schemas.openxmlformats.org/officeDocument/2006/relationships/chartsheet" Target="chartsheets/sheet26.xml"/><Relationship Id="rId47" Type="http://schemas.openxmlformats.org/officeDocument/2006/relationships/chartsheet" Target="chartsheets/sheet31.xml"/><Relationship Id="rId50" Type="http://schemas.openxmlformats.org/officeDocument/2006/relationships/chartsheet" Target="chartsheets/sheet34.xml"/><Relationship Id="rId55" Type="http://schemas.openxmlformats.org/officeDocument/2006/relationships/worksheet" Target="worksheets/sheet18.xml"/><Relationship Id="rId63" Type="http://schemas.openxmlformats.org/officeDocument/2006/relationships/chartsheet" Target="chartsheets/sheet44.xml"/><Relationship Id="rId68" Type="http://schemas.openxmlformats.org/officeDocument/2006/relationships/worksheet" Target="worksheets/sheet20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23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2.xml"/><Relationship Id="rId29" Type="http://schemas.openxmlformats.org/officeDocument/2006/relationships/chartsheet" Target="chartsheets/sheet13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8.xml"/><Relationship Id="rId32" Type="http://schemas.openxmlformats.org/officeDocument/2006/relationships/chartsheet" Target="chartsheets/sheet16.xml"/><Relationship Id="rId37" Type="http://schemas.openxmlformats.org/officeDocument/2006/relationships/chartsheet" Target="chartsheets/sheet21.xml"/><Relationship Id="rId40" Type="http://schemas.openxmlformats.org/officeDocument/2006/relationships/chartsheet" Target="chartsheets/sheet24.xml"/><Relationship Id="rId45" Type="http://schemas.openxmlformats.org/officeDocument/2006/relationships/chartsheet" Target="chartsheets/sheet29.xml"/><Relationship Id="rId53" Type="http://schemas.openxmlformats.org/officeDocument/2006/relationships/chartsheet" Target="chartsheets/sheet36.xml"/><Relationship Id="rId58" Type="http://schemas.openxmlformats.org/officeDocument/2006/relationships/chartsheet" Target="chartsheets/sheet39.xml"/><Relationship Id="rId66" Type="http://schemas.openxmlformats.org/officeDocument/2006/relationships/chartsheet" Target="chartsheets/sheet47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23" Type="http://schemas.openxmlformats.org/officeDocument/2006/relationships/chartsheet" Target="chartsheets/sheet7.xml"/><Relationship Id="rId28" Type="http://schemas.openxmlformats.org/officeDocument/2006/relationships/chartsheet" Target="chartsheets/sheet12.xml"/><Relationship Id="rId36" Type="http://schemas.openxmlformats.org/officeDocument/2006/relationships/chartsheet" Target="chartsheets/sheet20.xml"/><Relationship Id="rId49" Type="http://schemas.openxmlformats.org/officeDocument/2006/relationships/chartsheet" Target="chartsheets/sheet33.xml"/><Relationship Id="rId57" Type="http://schemas.openxmlformats.org/officeDocument/2006/relationships/chartsheet" Target="chartsheets/sheet38.xml"/><Relationship Id="rId61" Type="http://schemas.openxmlformats.org/officeDocument/2006/relationships/chartsheet" Target="chartsheets/sheet4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5.xml"/><Relationship Id="rId31" Type="http://schemas.openxmlformats.org/officeDocument/2006/relationships/chartsheet" Target="chartsheets/sheet15.xml"/><Relationship Id="rId44" Type="http://schemas.openxmlformats.org/officeDocument/2006/relationships/chartsheet" Target="chartsheets/sheet28.xml"/><Relationship Id="rId52" Type="http://schemas.openxmlformats.org/officeDocument/2006/relationships/worksheet" Target="worksheets/sheet17.xml"/><Relationship Id="rId60" Type="http://schemas.openxmlformats.org/officeDocument/2006/relationships/chartsheet" Target="chartsheets/sheet41.xml"/><Relationship Id="rId65" Type="http://schemas.openxmlformats.org/officeDocument/2006/relationships/chartsheet" Target="chartsheets/sheet46.xml"/><Relationship Id="rId73" Type="http://schemas.openxmlformats.org/officeDocument/2006/relationships/worksheet" Target="worksheets/sheet2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6.xml"/><Relationship Id="rId27" Type="http://schemas.openxmlformats.org/officeDocument/2006/relationships/chartsheet" Target="chartsheets/sheet11.xml"/><Relationship Id="rId30" Type="http://schemas.openxmlformats.org/officeDocument/2006/relationships/chartsheet" Target="chartsheets/sheet14.xml"/><Relationship Id="rId35" Type="http://schemas.openxmlformats.org/officeDocument/2006/relationships/chartsheet" Target="chartsheets/sheet19.xml"/><Relationship Id="rId43" Type="http://schemas.openxmlformats.org/officeDocument/2006/relationships/chartsheet" Target="chartsheets/sheet27.xml"/><Relationship Id="rId48" Type="http://schemas.openxmlformats.org/officeDocument/2006/relationships/chartsheet" Target="chartsheets/sheet32.xml"/><Relationship Id="rId56" Type="http://schemas.openxmlformats.org/officeDocument/2006/relationships/worksheet" Target="worksheets/sheet19.xml"/><Relationship Id="rId64" Type="http://schemas.openxmlformats.org/officeDocument/2006/relationships/chartsheet" Target="chartsheets/sheet45.xml"/><Relationship Id="rId69" Type="http://schemas.openxmlformats.org/officeDocument/2006/relationships/worksheet" Target="worksheets/sheet21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35.xml"/><Relationship Id="rId72" Type="http://schemas.openxmlformats.org/officeDocument/2006/relationships/chartsheet" Target="chartsheets/sheet4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chartsheet" Target="chartsheets/sheet3.xml"/><Relationship Id="rId25" Type="http://schemas.openxmlformats.org/officeDocument/2006/relationships/chartsheet" Target="chartsheets/sheet9.xml"/><Relationship Id="rId33" Type="http://schemas.openxmlformats.org/officeDocument/2006/relationships/chartsheet" Target="chartsheets/sheet17.xml"/><Relationship Id="rId38" Type="http://schemas.openxmlformats.org/officeDocument/2006/relationships/chartsheet" Target="chartsheets/sheet22.xml"/><Relationship Id="rId46" Type="http://schemas.openxmlformats.org/officeDocument/2006/relationships/chartsheet" Target="chartsheets/sheet30.xml"/><Relationship Id="rId59" Type="http://schemas.openxmlformats.org/officeDocument/2006/relationships/chartsheet" Target="chartsheets/sheet40.xml"/><Relationship Id="rId67" Type="http://schemas.openxmlformats.org/officeDocument/2006/relationships/chartsheet" Target="chartsheets/sheet48.xml"/><Relationship Id="rId20" Type="http://schemas.openxmlformats.org/officeDocument/2006/relationships/worksheet" Target="worksheets/sheet16.xml"/><Relationship Id="rId41" Type="http://schemas.openxmlformats.org/officeDocument/2006/relationships/chartsheet" Target="chartsheets/sheet25.xml"/><Relationship Id="rId54" Type="http://schemas.openxmlformats.org/officeDocument/2006/relationships/chartsheet" Target="chartsheets/sheet37.xml"/><Relationship Id="rId62" Type="http://schemas.openxmlformats.org/officeDocument/2006/relationships/chartsheet" Target="chartsheets/sheet43.xml"/><Relationship Id="rId70" Type="http://schemas.openxmlformats.org/officeDocument/2006/relationships/worksheet" Target="worksheets/sheet22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TempMittel_korr!$P$5:$P$230</c:f>
              <c:numCache>
                <c:formatCode>0.0</c:formatCode>
                <c:ptCount val="226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7.4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5.8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0">
                  <c:v>7.6</c:v>
                </c:pt>
                <c:pt idx="31">
                  <c:v>4.9000000000000004</c:v>
                </c:pt>
                <c:pt idx="32">
                  <c:v>5.5</c:v>
                </c:pt>
                <c:pt idx="33">
                  <c:v>5.4</c:v>
                </c:pt>
                <c:pt idx="34">
                  <c:v>5.8</c:v>
                </c:pt>
                <c:pt idx="35">
                  <c:v>4.5999999999999996</c:v>
                </c:pt>
                <c:pt idx="36">
                  <c:v>5.9</c:v>
                </c:pt>
                <c:pt idx="37">
                  <c:v>7</c:v>
                </c:pt>
                <c:pt idx="38">
                  <c:v>7</c:v>
                </c:pt>
                <c:pt idx="39">
                  <c:v>5.5</c:v>
                </c:pt>
                <c:pt idx="40">
                  <c:v>6.8</c:v>
                </c:pt>
                <c:pt idx="41">
                  <c:v>8</c:v>
                </c:pt>
                <c:pt idx="42">
                  <c:v>6.3</c:v>
                </c:pt>
                <c:pt idx="43">
                  <c:v>6.7</c:v>
                </c:pt>
                <c:pt idx="44">
                  <c:v>6.5</c:v>
                </c:pt>
                <c:pt idx="45">
                  <c:v>6.5</c:v>
                </c:pt>
                <c:pt idx="46">
                  <c:v>6.3</c:v>
                </c:pt>
                <c:pt idx="47">
                  <c:v>6.9</c:v>
                </c:pt>
                <c:pt idx="48">
                  <c:v>4.3</c:v>
                </c:pt>
                <c:pt idx="49">
                  <c:v>6</c:v>
                </c:pt>
                <c:pt idx="50">
                  <c:v>6.8</c:v>
                </c:pt>
                <c:pt idx="51">
                  <c:v>6.2</c:v>
                </c:pt>
                <c:pt idx="52">
                  <c:v>6.4</c:v>
                </c:pt>
                <c:pt idx="53">
                  <c:v>7.7</c:v>
                </c:pt>
                <c:pt idx="54">
                  <c:v>5.8</c:v>
                </c:pt>
                <c:pt idx="55">
                  <c:v>6.2</c:v>
                </c:pt>
                <c:pt idx="56">
                  <c:v>5.3</c:v>
                </c:pt>
                <c:pt idx="57">
                  <c:v>5.3</c:v>
                </c:pt>
                <c:pt idx="58">
                  <c:v>6.4</c:v>
                </c:pt>
                <c:pt idx="59">
                  <c:v>5.4</c:v>
                </c:pt>
                <c:pt idx="60">
                  <c:v>6.9</c:v>
                </c:pt>
                <c:pt idx="61">
                  <c:v>5.7</c:v>
                </c:pt>
                <c:pt idx="62">
                  <c:v>5.9</c:v>
                </c:pt>
                <c:pt idx="63">
                  <c:v>5.2</c:v>
                </c:pt>
                <c:pt idx="64">
                  <c:v>5.4</c:v>
                </c:pt>
                <c:pt idx="65">
                  <c:v>7.2</c:v>
                </c:pt>
                <c:pt idx="66">
                  <c:v>5.6</c:v>
                </c:pt>
                <c:pt idx="67">
                  <c:v>6.4</c:v>
                </c:pt>
                <c:pt idx="68">
                  <c:v>6</c:v>
                </c:pt>
                <c:pt idx="69">
                  <c:v>5.3</c:v>
                </c:pt>
                <c:pt idx="70">
                  <c:v>5.0999999999999996</c:v>
                </c:pt>
                <c:pt idx="71">
                  <c:v>7</c:v>
                </c:pt>
                <c:pt idx="72">
                  <c:v>5.4</c:v>
                </c:pt>
                <c:pt idx="73">
                  <c:v>5.9</c:v>
                </c:pt>
                <c:pt idx="74">
                  <c:v>5.5</c:v>
                </c:pt>
                <c:pt idx="75">
                  <c:v>6.6</c:v>
                </c:pt>
                <c:pt idx="76">
                  <c:v>6.9</c:v>
                </c:pt>
                <c:pt idx="77">
                  <c:v>5.7</c:v>
                </c:pt>
                <c:pt idx="78">
                  <c:v>7</c:v>
                </c:pt>
                <c:pt idx="79">
                  <c:v>5</c:v>
                </c:pt>
                <c:pt idx="80">
                  <c:v>6.5</c:v>
                </c:pt>
                <c:pt idx="81">
                  <c:v>7.1</c:v>
                </c:pt>
                <c:pt idx="82">
                  <c:v>6.9</c:v>
                </c:pt>
                <c:pt idx="83">
                  <c:v>4.5999999999999996</c:v>
                </c:pt>
                <c:pt idx="84">
                  <c:v>6.4</c:v>
                </c:pt>
                <c:pt idx="85">
                  <c:v>6.7</c:v>
                </c:pt>
                <c:pt idx="86">
                  <c:v>5.7</c:v>
                </c:pt>
                <c:pt idx="87">
                  <c:v>6.8</c:v>
                </c:pt>
                <c:pt idx="88">
                  <c:v>5.8</c:v>
                </c:pt>
                <c:pt idx="89">
                  <c:v>4.5999999999999996</c:v>
                </c:pt>
                <c:pt idx="90">
                  <c:v>4.5</c:v>
                </c:pt>
                <c:pt idx="91">
                  <c:v>7.1</c:v>
                </c:pt>
                <c:pt idx="92">
                  <c:v>6.3</c:v>
                </c:pt>
                <c:pt idx="93">
                  <c:v>5.9</c:v>
                </c:pt>
                <c:pt idx="94">
                  <c:v>5.4</c:v>
                </c:pt>
                <c:pt idx="95">
                  <c:v>6.2</c:v>
                </c:pt>
                <c:pt idx="96">
                  <c:v>5.8</c:v>
                </c:pt>
                <c:pt idx="97">
                  <c:v>5.6</c:v>
                </c:pt>
                <c:pt idx="98">
                  <c:v>4.2</c:v>
                </c:pt>
                <c:pt idx="99">
                  <c:v>6</c:v>
                </c:pt>
                <c:pt idx="100">
                  <c:v>5.3</c:v>
                </c:pt>
                <c:pt idx="101">
                  <c:v>5.9</c:v>
                </c:pt>
                <c:pt idx="102">
                  <c:v>4.9000000000000004</c:v>
                </c:pt>
                <c:pt idx="103">
                  <c:v>5.9</c:v>
                </c:pt>
                <c:pt idx="104">
                  <c:v>5.8</c:v>
                </c:pt>
                <c:pt idx="105">
                  <c:v>5.7</c:v>
                </c:pt>
                <c:pt idx="106">
                  <c:v>4.5</c:v>
                </c:pt>
                <c:pt idx="107">
                  <c:v>5</c:v>
                </c:pt>
                <c:pt idx="108">
                  <c:v>4.5999999999999996</c:v>
                </c:pt>
                <c:pt idx="109">
                  <c:v>4.7</c:v>
                </c:pt>
                <c:pt idx="110">
                  <c:v>5.2</c:v>
                </c:pt>
                <c:pt idx="111">
                  <c:v>5.7</c:v>
                </c:pt>
                <c:pt idx="112">
                  <c:v>5.8</c:v>
                </c:pt>
                <c:pt idx="113">
                  <c:v>5.7</c:v>
                </c:pt>
                <c:pt idx="114">
                  <c:v>5.3</c:v>
                </c:pt>
                <c:pt idx="115">
                  <c:v>4.9000000000000004</c:v>
                </c:pt>
                <c:pt idx="116">
                  <c:v>5.9</c:v>
                </c:pt>
                <c:pt idx="117">
                  <c:v>6.8</c:v>
                </c:pt>
                <c:pt idx="118">
                  <c:v>6.1</c:v>
                </c:pt>
                <c:pt idx="119">
                  <c:v>6.4</c:v>
                </c:pt>
                <c:pt idx="120">
                  <c:v>5.6</c:v>
                </c:pt>
                <c:pt idx="121">
                  <c:v>5.7</c:v>
                </c:pt>
                <c:pt idx="122">
                  <c:v>6.6</c:v>
                </c:pt>
                <c:pt idx="123">
                  <c:v>6.8</c:v>
                </c:pt>
                <c:pt idx="124">
                  <c:v>5.5</c:v>
                </c:pt>
                <c:pt idx="125">
                  <c:v>5.8</c:v>
                </c:pt>
                <c:pt idx="126">
                  <c:v>6</c:v>
                </c:pt>
                <c:pt idx="127">
                  <c:v>5.7</c:v>
                </c:pt>
                <c:pt idx="128">
                  <c:v>5.2</c:v>
                </c:pt>
                <c:pt idx="129">
                  <c:v>6.1</c:v>
                </c:pt>
                <c:pt idx="130">
                  <c:v>7.2</c:v>
                </c:pt>
                <c:pt idx="131">
                  <c:v>5.8</c:v>
                </c:pt>
                <c:pt idx="132">
                  <c:v>6.4</c:v>
                </c:pt>
                <c:pt idx="133">
                  <c:v>6.2</c:v>
                </c:pt>
                <c:pt idx="134">
                  <c:v>5.8</c:v>
                </c:pt>
                <c:pt idx="135">
                  <c:v>6.5</c:v>
                </c:pt>
                <c:pt idx="136">
                  <c:v>5.3</c:v>
                </c:pt>
                <c:pt idx="137">
                  <c:v>6.7</c:v>
                </c:pt>
                <c:pt idx="138">
                  <c:v>5.4</c:v>
                </c:pt>
                <c:pt idx="139">
                  <c:v>7.1</c:v>
                </c:pt>
                <c:pt idx="140">
                  <c:v>7.2</c:v>
                </c:pt>
                <c:pt idx="141">
                  <c:v>5.3</c:v>
                </c:pt>
                <c:pt idx="142">
                  <c:v>6.3</c:v>
                </c:pt>
                <c:pt idx="143">
                  <c:v>5.8</c:v>
                </c:pt>
                <c:pt idx="144">
                  <c:v>6</c:v>
                </c:pt>
                <c:pt idx="145">
                  <c:v>6.7</c:v>
                </c:pt>
                <c:pt idx="146">
                  <c:v>6.3</c:v>
                </c:pt>
                <c:pt idx="147">
                  <c:v>6.7</c:v>
                </c:pt>
                <c:pt idx="148">
                  <c:v>6</c:v>
                </c:pt>
                <c:pt idx="149">
                  <c:v>6.9</c:v>
                </c:pt>
                <c:pt idx="150">
                  <c:v>5.2</c:v>
                </c:pt>
                <c:pt idx="151">
                  <c:v>6.3</c:v>
                </c:pt>
                <c:pt idx="152">
                  <c:v>5.4</c:v>
                </c:pt>
                <c:pt idx="153">
                  <c:v>7.5</c:v>
                </c:pt>
                <c:pt idx="154">
                  <c:v>5.9</c:v>
                </c:pt>
                <c:pt idx="155">
                  <c:v>6.4</c:v>
                </c:pt>
                <c:pt idx="156">
                  <c:v>6.9</c:v>
                </c:pt>
                <c:pt idx="157">
                  <c:v>6.6</c:v>
                </c:pt>
                <c:pt idx="158">
                  <c:v>6.1</c:v>
                </c:pt>
                <c:pt idx="159">
                  <c:v>5.2</c:v>
                </c:pt>
                <c:pt idx="160">
                  <c:v>5.2</c:v>
                </c:pt>
                <c:pt idx="161">
                  <c:v>6</c:v>
                </c:pt>
                <c:pt idx="162">
                  <c:v>7.4</c:v>
                </c:pt>
                <c:pt idx="163">
                  <c:v>5.7</c:v>
                </c:pt>
                <c:pt idx="164">
                  <c:v>7.2</c:v>
                </c:pt>
                <c:pt idx="165">
                  <c:v>6.7</c:v>
                </c:pt>
                <c:pt idx="166">
                  <c:v>7.5</c:v>
                </c:pt>
                <c:pt idx="167">
                  <c:v>7.4</c:v>
                </c:pt>
                <c:pt idx="168">
                  <c:v>7.4</c:v>
                </c:pt>
                <c:pt idx="169">
                  <c:v>7.1</c:v>
                </c:pt>
                <c:pt idx="170">
                  <c:v>7</c:v>
                </c:pt>
                <c:pt idx="171">
                  <c:v>6.2</c:v>
                </c:pt>
                <c:pt idx="172">
                  <c:v>7.1</c:v>
                </c:pt>
                <c:pt idx="173">
                  <c:v>5.6</c:v>
                </c:pt>
                <c:pt idx="174">
                  <c:v>5.8</c:v>
                </c:pt>
                <c:pt idx="175">
                  <c:v>4.9000000000000004</c:v>
                </c:pt>
                <c:pt idx="176">
                  <c:v>6.8</c:v>
                </c:pt>
                <c:pt idx="177">
                  <c:v>6.4</c:v>
                </c:pt>
                <c:pt idx="178">
                  <c:v>7.5</c:v>
                </c:pt>
                <c:pt idx="179">
                  <c:v>6.5</c:v>
                </c:pt>
                <c:pt idx="180">
                  <c:v>7.7</c:v>
                </c:pt>
                <c:pt idx="181">
                  <c:v>5.5</c:v>
                </c:pt>
                <c:pt idx="182">
                  <c:v>5.7</c:v>
                </c:pt>
                <c:pt idx="183">
                  <c:v>6.5</c:v>
                </c:pt>
                <c:pt idx="184">
                  <c:v>5.5</c:v>
                </c:pt>
                <c:pt idx="185">
                  <c:v>6.7</c:v>
                </c:pt>
                <c:pt idx="186">
                  <c:v>6.9</c:v>
                </c:pt>
                <c:pt idx="187">
                  <c:v>6.2</c:v>
                </c:pt>
                <c:pt idx="188">
                  <c:v>6</c:v>
                </c:pt>
                <c:pt idx="189">
                  <c:v>5.9</c:v>
                </c:pt>
                <c:pt idx="190">
                  <c:v>6.7</c:v>
                </c:pt>
                <c:pt idx="191">
                  <c:v>6.4</c:v>
                </c:pt>
                <c:pt idx="192">
                  <c:v>5.9</c:v>
                </c:pt>
                <c:pt idx="193">
                  <c:v>6.6</c:v>
                </c:pt>
                <c:pt idx="194">
                  <c:v>6.6</c:v>
                </c:pt>
                <c:pt idx="195">
                  <c:v>6.6</c:v>
                </c:pt>
                <c:pt idx="196">
                  <c:v>7</c:v>
                </c:pt>
                <c:pt idx="197">
                  <c:v>5.8</c:v>
                </c:pt>
                <c:pt idx="198">
                  <c:v>6.3</c:v>
                </c:pt>
                <c:pt idx="199">
                  <c:v>5.7</c:v>
                </c:pt>
                <c:pt idx="200">
                  <c:v>6.4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7C-41B8-90CF-3EDD1FF2D167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327C-41B8-90CF-3EDD1FF2D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467264"/>
        <c:axId val="357469568"/>
      </c:lineChart>
      <c:catAx>
        <c:axId val="35746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Datenpunkt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469568"/>
        <c:crosses val="autoZero"/>
        <c:auto val="1"/>
        <c:lblAlgn val="ctr"/>
        <c:lblOffset val="100"/>
        <c:tickLblSkip val="224"/>
        <c:tickMarkSkip val="1"/>
        <c:noMultiLvlLbl val="0"/>
      </c:catAx>
      <c:valAx>
        <c:axId val="357469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4672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TempMittel_korr!$P$5:$P$230</c:f>
              <c:numCache>
                <c:formatCode>0.0</c:formatCode>
                <c:ptCount val="226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7.4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5.8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0">
                  <c:v>7.6</c:v>
                </c:pt>
                <c:pt idx="31">
                  <c:v>4.9000000000000004</c:v>
                </c:pt>
                <c:pt idx="32">
                  <c:v>5.5</c:v>
                </c:pt>
                <c:pt idx="33">
                  <c:v>5.4</c:v>
                </c:pt>
                <c:pt idx="34">
                  <c:v>5.8</c:v>
                </c:pt>
                <c:pt idx="35">
                  <c:v>4.5999999999999996</c:v>
                </c:pt>
                <c:pt idx="36">
                  <c:v>5.9</c:v>
                </c:pt>
                <c:pt idx="37">
                  <c:v>7</c:v>
                </c:pt>
                <c:pt idx="38">
                  <c:v>7</c:v>
                </c:pt>
                <c:pt idx="39">
                  <c:v>5.5</c:v>
                </c:pt>
                <c:pt idx="40">
                  <c:v>6.8</c:v>
                </c:pt>
                <c:pt idx="41">
                  <c:v>8</c:v>
                </c:pt>
                <c:pt idx="42">
                  <c:v>6.3</c:v>
                </c:pt>
                <c:pt idx="43">
                  <c:v>6.7</c:v>
                </c:pt>
                <c:pt idx="44">
                  <c:v>6.5</c:v>
                </c:pt>
                <c:pt idx="45">
                  <c:v>6.5</c:v>
                </c:pt>
                <c:pt idx="46">
                  <c:v>6.3</c:v>
                </c:pt>
                <c:pt idx="47">
                  <c:v>6.9</c:v>
                </c:pt>
                <c:pt idx="48">
                  <c:v>4.3</c:v>
                </c:pt>
                <c:pt idx="49">
                  <c:v>6</c:v>
                </c:pt>
                <c:pt idx="50">
                  <c:v>6.8</c:v>
                </c:pt>
                <c:pt idx="51">
                  <c:v>6.2</c:v>
                </c:pt>
                <c:pt idx="52">
                  <c:v>6.4</c:v>
                </c:pt>
                <c:pt idx="53">
                  <c:v>7.7</c:v>
                </c:pt>
                <c:pt idx="54">
                  <c:v>5.8</c:v>
                </c:pt>
                <c:pt idx="55">
                  <c:v>6.2</c:v>
                </c:pt>
                <c:pt idx="56">
                  <c:v>5.3</c:v>
                </c:pt>
                <c:pt idx="57">
                  <c:v>5.3</c:v>
                </c:pt>
                <c:pt idx="58">
                  <c:v>6.4</c:v>
                </c:pt>
                <c:pt idx="59">
                  <c:v>5.4</c:v>
                </c:pt>
                <c:pt idx="60">
                  <c:v>6.9</c:v>
                </c:pt>
                <c:pt idx="61">
                  <c:v>5.7</c:v>
                </c:pt>
                <c:pt idx="62">
                  <c:v>5.9</c:v>
                </c:pt>
                <c:pt idx="63">
                  <c:v>5.2</c:v>
                </c:pt>
                <c:pt idx="64">
                  <c:v>5.4</c:v>
                </c:pt>
                <c:pt idx="65">
                  <c:v>7.2</c:v>
                </c:pt>
                <c:pt idx="66">
                  <c:v>5.6</c:v>
                </c:pt>
                <c:pt idx="67">
                  <c:v>6.4</c:v>
                </c:pt>
                <c:pt idx="68">
                  <c:v>6</c:v>
                </c:pt>
                <c:pt idx="69">
                  <c:v>5.3</c:v>
                </c:pt>
                <c:pt idx="70">
                  <c:v>5.0999999999999996</c:v>
                </c:pt>
                <c:pt idx="71">
                  <c:v>7</c:v>
                </c:pt>
                <c:pt idx="72">
                  <c:v>5.4</c:v>
                </c:pt>
                <c:pt idx="73">
                  <c:v>5.9</c:v>
                </c:pt>
                <c:pt idx="74">
                  <c:v>5.5</c:v>
                </c:pt>
                <c:pt idx="75">
                  <c:v>6.6</c:v>
                </c:pt>
                <c:pt idx="76">
                  <c:v>6.9</c:v>
                </c:pt>
                <c:pt idx="77">
                  <c:v>5.7</c:v>
                </c:pt>
                <c:pt idx="78">
                  <c:v>7</c:v>
                </c:pt>
                <c:pt idx="79">
                  <c:v>5</c:v>
                </c:pt>
                <c:pt idx="80">
                  <c:v>6.5</c:v>
                </c:pt>
                <c:pt idx="81">
                  <c:v>7.1</c:v>
                </c:pt>
                <c:pt idx="82">
                  <c:v>6.9</c:v>
                </c:pt>
                <c:pt idx="83">
                  <c:v>4.5999999999999996</c:v>
                </c:pt>
                <c:pt idx="84">
                  <c:v>6.4</c:v>
                </c:pt>
                <c:pt idx="85">
                  <c:v>6.7</c:v>
                </c:pt>
                <c:pt idx="86">
                  <c:v>5.7</c:v>
                </c:pt>
                <c:pt idx="87">
                  <c:v>6.8</c:v>
                </c:pt>
                <c:pt idx="88">
                  <c:v>5.8</c:v>
                </c:pt>
                <c:pt idx="89">
                  <c:v>4.5999999999999996</c:v>
                </c:pt>
                <c:pt idx="90">
                  <c:v>4.5</c:v>
                </c:pt>
                <c:pt idx="91">
                  <c:v>7.1</c:v>
                </c:pt>
                <c:pt idx="92">
                  <c:v>6.3</c:v>
                </c:pt>
                <c:pt idx="93">
                  <c:v>5.9</c:v>
                </c:pt>
                <c:pt idx="94">
                  <c:v>5.4</c:v>
                </c:pt>
                <c:pt idx="95">
                  <c:v>6.2</c:v>
                </c:pt>
                <c:pt idx="96">
                  <c:v>5.8</c:v>
                </c:pt>
                <c:pt idx="97">
                  <c:v>5.6</c:v>
                </c:pt>
                <c:pt idx="98">
                  <c:v>4.2</c:v>
                </c:pt>
                <c:pt idx="99">
                  <c:v>6</c:v>
                </c:pt>
                <c:pt idx="100">
                  <c:v>5.3</c:v>
                </c:pt>
                <c:pt idx="101">
                  <c:v>5.9</c:v>
                </c:pt>
                <c:pt idx="102">
                  <c:v>4.9000000000000004</c:v>
                </c:pt>
                <c:pt idx="103">
                  <c:v>5.9</c:v>
                </c:pt>
                <c:pt idx="104">
                  <c:v>5.8</c:v>
                </c:pt>
                <c:pt idx="105">
                  <c:v>5.7</c:v>
                </c:pt>
                <c:pt idx="106">
                  <c:v>4.5</c:v>
                </c:pt>
                <c:pt idx="107">
                  <c:v>5</c:v>
                </c:pt>
                <c:pt idx="108">
                  <c:v>4.5999999999999996</c:v>
                </c:pt>
                <c:pt idx="109">
                  <c:v>4.7</c:v>
                </c:pt>
                <c:pt idx="110">
                  <c:v>5.2</c:v>
                </c:pt>
                <c:pt idx="111">
                  <c:v>5.7</c:v>
                </c:pt>
                <c:pt idx="112">
                  <c:v>5.8</c:v>
                </c:pt>
                <c:pt idx="113">
                  <c:v>5.7</c:v>
                </c:pt>
                <c:pt idx="114">
                  <c:v>5.3</c:v>
                </c:pt>
                <c:pt idx="115">
                  <c:v>4.9000000000000004</c:v>
                </c:pt>
                <c:pt idx="116">
                  <c:v>5.9</c:v>
                </c:pt>
                <c:pt idx="117">
                  <c:v>6.8</c:v>
                </c:pt>
                <c:pt idx="118">
                  <c:v>6.1</c:v>
                </c:pt>
                <c:pt idx="119">
                  <c:v>6.4</c:v>
                </c:pt>
                <c:pt idx="120">
                  <c:v>5.6</c:v>
                </c:pt>
                <c:pt idx="121">
                  <c:v>5.7</c:v>
                </c:pt>
                <c:pt idx="122">
                  <c:v>6.6</c:v>
                </c:pt>
                <c:pt idx="123">
                  <c:v>6.8</c:v>
                </c:pt>
                <c:pt idx="124">
                  <c:v>5.5</c:v>
                </c:pt>
                <c:pt idx="125">
                  <c:v>5.8</c:v>
                </c:pt>
                <c:pt idx="126">
                  <c:v>6</c:v>
                </c:pt>
                <c:pt idx="127">
                  <c:v>5.7</c:v>
                </c:pt>
                <c:pt idx="128">
                  <c:v>5.2</c:v>
                </c:pt>
                <c:pt idx="129">
                  <c:v>6.1</c:v>
                </c:pt>
                <c:pt idx="130">
                  <c:v>7.2</c:v>
                </c:pt>
                <c:pt idx="131">
                  <c:v>5.8</c:v>
                </c:pt>
                <c:pt idx="132">
                  <c:v>6.4</c:v>
                </c:pt>
                <c:pt idx="133">
                  <c:v>6.2</c:v>
                </c:pt>
                <c:pt idx="134">
                  <c:v>5.8</c:v>
                </c:pt>
                <c:pt idx="135">
                  <c:v>6.5</c:v>
                </c:pt>
                <c:pt idx="136">
                  <c:v>5.3</c:v>
                </c:pt>
                <c:pt idx="137">
                  <c:v>6.7</c:v>
                </c:pt>
                <c:pt idx="138">
                  <c:v>5.4</c:v>
                </c:pt>
                <c:pt idx="139">
                  <c:v>7.1</c:v>
                </c:pt>
                <c:pt idx="140">
                  <c:v>7.2</c:v>
                </c:pt>
                <c:pt idx="141">
                  <c:v>5.3</c:v>
                </c:pt>
                <c:pt idx="142">
                  <c:v>6.3</c:v>
                </c:pt>
                <c:pt idx="143">
                  <c:v>5.8</c:v>
                </c:pt>
                <c:pt idx="144">
                  <c:v>6</c:v>
                </c:pt>
                <c:pt idx="145">
                  <c:v>6.7</c:v>
                </c:pt>
                <c:pt idx="146">
                  <c:v>6.3</c:v>
                </c:pt>
                <c:pt idx="147">
                  <c:v>6.7</c:v>
                </c:pt>
                <c:pt idx="148">
                  <c:v>6</c:v>
                </c:pt>
                <c:pt idx="149">
                  <c:v>6.9</c:v>
                </c:pt>
                <c:pt idx="150">
                  <c:v>5.2</c:v>
                </c:pt>
                <c:pt idx="151">
                  <c:v>6.3</c:v>
                </c:pt>
                <c:pt idx="152">
                  <c:v>5.4</c:v>
                </c:pt>
                <c:pt idx="153">
                  <c:v>7.5</c:v>
                </c:pt>
                <c:pt idx="154">
                  <c:v>5.9</c:v>
                </c:pt>
                <c:pt idx="155">
                  <c:v>6.4</c:v>
                </c:pt>
                <c:pt idx="156">
                  <c:v>6.9</c:v>
                </c:pt>
                <c:pt idx="157">
                  <c:v>6.6</c:v>
                </c:pt>
                <c:pt idx="158">
                  <c:v>6.1</c:v>
                </c:pt>
                <c:pt idx="159">
                  <c:v>5.2</c:v>
                </c:pt>
                <c:pt idx="160">
                  <c:v>5.2</c:v>
                </c:pt>
                <c:pt idx="161">
                  <c:v>6</c:v>
                </c:pt>
                <c:pt idx="162">
                  <c:v>7.4</c:v>
                </c:pt>
                <c:pt idx="163">
                  <c:v>5.7</c:v>
                </c:pt>
                <c:pt idx="164">
                  <c:v>7.2</c:v>
                </c:pt>
                <c:pt idx="165">
                  <c:v>6.7</c:v>
                </c:pt>
                <c:pt idx="166">
                  <c:v>7.5</c:v>
                </c:pt>
                <c:pt idx="167">
                  <c:v>7.4</c:v>
                </c:pt>
                <c:pt idx="168">
                  <c:v>7.4</c:v>
                </c:pt>
                <c:pt idx="169">
                  <c:v>7.1</c:v>
                </c:pt>
                <c:pt idx="170">
                  <c:v>7</c:v>
                </c:pt>
                <c:pt idx="171">
                  <c:v>6.2</c:v>
                </c:pt>
                <c:pt idx="172">
                  <c:v>7.1</c:v>
                </c:pt>
                <c:pt idx="173">
                  <c:v>5.6</c:v>
                </c:pt>
                <c:pt idx="174">
                  <c:v>5.8</c:v>
                </c:pt>
                <c:pt idx="175">
                  <c:v>4.9000000000000004</c:v>
                </c:pt>
                <c:pt idx="176">
                  <c:v>6.8</c:v>
                </c:pt>
                <c:pt idx="177">
                  <c:v>6.4</c:v>
                </c:pt>
                <c:pt idx="178">
                  <c:v>7.5</c:v>
                </c:pt>
                <c:pt idx="179">
                  <c:v>6.5</c:v>
                </c:pt>
                <c:pt idx="180">
                  <c:v>7.7</c:v>
                </c:pt>
                <c:pt idx="181">
                  <c:v>5.5</c:v>
                </c:pt>
                <c:pt idx="182">
                  <c:v>5.7</c:v>
                </c:pt>
                <c:pt idx="183">
                  <c:v>6.5</c:v>
                </c:pt>
                <c:pt idx="184">
                  <c:v>5.5</c:v>
                </c:pt>
                <c:pt idx="185">
                  <c:v>6.7</c:v>
                </c:pt>
                <c:pt idx="186">
                  <c:v>6.9</c:v>
                </c:pt>
                <c:pt idx="187">
                  <c:v>6.2</c:v>
                </c:pt>
                <c:pt idx="188">
                  <c:v>6</c:v>
                </c:pt>
                <c:pt idx="189">
                  <c:v>5.9</c:v>
                </c:pt>
                <c:pt idx="190">
                  <c:v>6.7</c:v>
                </c:pt>
                <c:pt idx="191">
                  <c:v>6.4</c:v>
                </c:pt>
                <c:pt idx="192">
                  <c:v>5.9</c:v>
                </c:pt>
                <c:pt idx="193">
                  <c:v>6.6</c:v>
                </c:pt>
                <c:pt idx="194">
                  <c:v>6.6</c:v>
                </c:pt>
                <c:pt idx="195">
                  <c:v>6.6</c:v>
                </c:pt>
                <c:pt idx="196">
                  <c:v>7</c:v>
                </c:pt>
                <c:pt idx="197">
                  <c:v>5.8</c:v>
                </c:pt>
                <c:pt idx="198">
                  <c:v>6.3</c:v>
                </c:pt>
                <c:pt idx="199">
                  <c:v>5.7</c:v>
                </c:pt>
                <c:pt idx="200">
                  <c:v>6.4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D-4F6F-A3DE-A5F368160032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7FD-4F6F-A3DE-A5F368160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171776"/>
        <c:axId val="358173696"/>
      </c:lineChart>
      <c:catAx>
        <c:axId val="35817177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173696"/>
        <c:crosses val="autoZero"/>
        <c:auto val="1"/>
        <c:lblAlgn val="ctr"/>
        <c:lblOffset val="100"/>
        <c:tickLblSkip val="224"/>
        <c:tickMarkSkip val="1"/>
        <c:noMultiLvlLbl val="0"/>
      </c:catAx>
      <c:valAx>
        <c:axId val="358173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1717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Januar</a:t>
            </a:r>
          </a:p>
        </c:rich>
      </c:tx>
      <c:layout>
        <c:manualLayout>
          <c:xMode val="edge"/>
          <c:yMode val="edge"/>
          <c:x val="0.47477823520790863"/>
          <c:y val="3.856048606169126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294416243654817E-2"/>
          <c:y val="0.15743462645007639"/>
          <c:w val="0.87944162436548223"/>
          <c:h val="0.67055489043551053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TempMittel_korr!$C$5:$C$247</c:f>
              <c:numCache>
                <c:formatCode>0.0</c:formatCode>
                <c:ptCount val="243"/>
                <c:pt idx="0">
                  <c:v>-1.8612903225806452</c:v>
                </c:pt>
                <c:pt idx="1">
                  <c:v>-1.2258064516129035</c:v>
                </c:pt>
                <c:pt idx="2">
                  <c:v>0.39677419354838711</c:v>
                </c:pt>
                <c:pt idx="3">
                  <c:v>-5.7612903225806429</c:v>
                </c:pt>
                <c:pt idx="4">
                  <c:v>7.7419354838709611E-2</c:v>
                </c:pt>
                <c:pt idx="5">
                  <c:v>-0.65806451612903172</c:v>
                </c:pt>
                <c:pt idx="6">
                  <c:v>-4.0999999999999996</c:v>
                </c:pt>
                <c:pt idx="7">
                  <c:v>-2.5</c:v>
                </c:pt>
                <c:pt idx="8">
                  <c:v>-1.6258064516129036</c:v>
                </c:pt>
                <c:pt idx="9">
                  <c:v>-1.2354838709677418</c:v>
                </c:pt>
                <c:pt idx="10">
                  <c:v>0.32903225806451625</c:v>
                </c:pt>
                <c:pt idx="11">
                  <c:v>-1.4741935483870976</c:v>
                </c:pt>
                <c:pt idx="12">
                  <c:v>-3.9</c:v>
                </c:pt>
                <c:pt idx="13">
                  <c:v>-2.2451612903225806</c:v>
                </c:pt>
                <c:pt idx="14">
                  <c:v>-7.7064516129032263</c:v>
                </c:pt>
                <c:pt idx="15">
                  <c:v>5.4935483870967738</c:v>
                </c:pt>
                <c:pt idx="16">
                  <c:v>-2.0225806451612898</c:v>
                </c:pt>
                <c:pt idx="17">
                  <c:v>-2.9645161290322584</c:v>
                </c:pt>
                <c:pt idx="18">
                  <c:v>-4.0999999999999996</c:v>
                </c:pt>
                <c:pt idx="19">
                  <c:v>0.79032258064516114</c:v>
                </c:pt>
                <c:pt idx="20">
                  <c:v>-0.24193548387096761</c:v>
                </c:pt>
                <c:pt idx="21">
                  <c:v>-5.1096774193548367</c:v>
                </c:pt>
                <c:pt idx="22">
                  <c:v>-4.2935483870967746</c:v>
                </c:pt>
                <c:pt idx="23">
                  <c:v>2.8225806451612905</c:v>
                </c:pt>
                <c:pt idx="24">
                  <c:v>-2.5935483870967739</c:v>
                </c:pt>
                <c:pt idx="25">
                  <c:v>-0.13225806451612926</c:v>
                </c:pt>
                <c:pt idx="26">
                  <c:v>-4.2483870967741932</c:v>
                </c:pt>
                <c:pt idx="27">
                  <c:v>-3.5419354838709669</c:v>
                </c:pt>
                <c:pt idx="28">
                  <c:v>0.85161290322580618</c:v>
                </c:pt>
                <c:pt idx="29">
                  <c:v>-2.0290322580645159</c:v>
                </c:pt>
                <c:pt idx="30">
                  <c:v>-6.3</c:v>
                </c:pt>
                <c:pt idx="31">
                  <c:v>-4.8</c:v>
                </c:pt>
                <c:pt idx="32">
                  <c:v>-5.7419354838709689</c:v>
                </c:pt>
                <c:pt idx="33">
                  <c:v>-3.9838709677419359</c:v>
                </c:pt>
                <c:pt idx="34">
                  <c:v>-7.8096774193548386</c:v>
                </c:pt>
                <c:pt idx="35">
                  <c:v>-3.8580645161290326</c:v>
                </c:pt>
                <c:pt idx="36">
                  <c:v>0.45806451612903215</c:v>
                </c:pt>
                <c:pt idx="37">
                  <c:v>-0.42903225806451606</c:v>
                </c:pt>
                <c:pt idx="38">
                  <c:v>-0.23548387096774182</c:v>
                </c:pt>
                <c:pt idx="39">
                  <c:v>-5.8903225806451607</c:v>
                </c:pt>
                <c:pt idx="40">
                  <c:v>-0.75806451612903225</c:v>
                </c:pt>
                <c:pt idx="41">
                  <c:v>-3.4935483870967743</c:v>
                </c:pt>
                <c:pt idx="42">
                  <c:v>-4.1580645161290315</c:v>
                </c:pt>
                <c:pt idx="43">
                  <c:v>-3.9032258064516134</c:v>
                </c:pt>
                <c:pt idx="44">
                  <c:v>-3.6741935483870969</c:v>
                </c:pt>
                <c:pt idx="45">
                  <c:v>-7.3032258064516151</c:v>
                </c:pt>
                <c:pt idx="46">
                  <c:v>-5.4903225806451621</c:v>
                </c:pt>
                <c:pt idx="47">
                  <c:v>0.70967741935483908</c:v>
                </c:pt>
                <c:pt idx="48">
                  <c:v>-6.1096774193548375</c:v>
                </c:pt>
                <c:pt idx="49">
                  <c:v>-8.6451612903225801</c:v>
                </c:pt>
                <c:pt idx="50">
                  <c:v>-3.4709677419354836</c:v>
                </c:pt>
                <c:pt idx="51">
                  <c:v>-1.2129032258064516</c:v>
                </c:pt>
                <c:pt idx="52">
                  <c:v>-4.0645161290322589</c:v>
                </c:pt>
                <c:pt idx="53">
                  <c:v>1.8129032258064515</c:v>
                </c:pt>
                <c:pt idx="54">
                  <c:v>-0.99677419354838737</c:v>
                </c:pt>
                <c:pt idx="55">
                  <c:v>-3.3806451612903214</c:v>
                </c:pt>
                <c:pt idx="56">
                  <c:v>-2.3580645161290326</c:v>
                </c:pt>
                <c:pt idx="57">
                  <c:v>-6.2161290322580651</c:v>
                </c:pt>
                <c:pt idx="58">
                  <c:v>-4.877419354838711</c:v>
                </c:pt>
                <c:pt idx="59">
                  <c:v>-0.49032258064516171</c:v>
                </c:pt>
                <c:pt idx="60">
                  <c:v>-4.2096774193548381</c:v>
                </c:pt>
                <c:pt idx="61">
                  <c:v>-7.6645161290322594</c:v>
                </c:pt>
                <c:pt idx="62">
                  <c:v>-2.3096774193548386</c:v>
                </c:pt>
                <c:pt idx="63">
                  <c:v>-5.6290322580645151</c:v>
                </c:pt>
                <c:pt idx="64">
                  <c:v>-0.6</c:v>
                </c:pt>
                <c:pt idx="65">
                  <c:v>-0.36129032258064525</c:v>
                </c:pt>
                <c:pt idx="66">
                  <c:v>-1.0677419354838706</c:v>
                </c:pt>
                <c:pt idx="67">
                  <c:v>-9.132258064516126</c:v>
                </c:pt>
                <c:pt idx="68">
                  <c:v>-1.9419354838709675</c:v>
                </c:pt>
                <c:pt idx="69">
                  <c:v>-6.9161290322580662</c:v>
                </c:pt>
                <c:pt idx="70">
                  <c:v>0.28064516129032269</c:v>
                </c:pt>
                <c:pt idx="71">
                  <c:v>1.383870967741935</c:v>
                </c:pt>
                <c:pt idx="72">
                  <c:v>1.861290322580645</c:v>
                </c:pt>
                <c:pt idx="73">
                  <c:v>0.24516129032258072</c:v>
                </c:pt>
                <c:pt idx="74">
                  <c:v>-5.990322580645163</c:v>
                </c:pt>
                <c:pt idx="75">
                  <c:v>1.5161290322580641</c:v>
                </c:pt>
                <c:pt idx="76">
                  <c:v>-4.2935483870967746</c:v>
                </c:pt>
                <c:pt idx="77">
                  <c:v>-4.4709677419354845</c:v>
                </c:pt>
                <c:pt idx="78">
                  <c:v>-2.2645161290322582</c:v>
                </c:pt>
                <c:pt idx="79">
                  <c:v>0.70322580645161281</c:v>
                </c:pt>
                <c:pt idx="80">
                  <c:v>-4.8677419354838714</c:v>
                </c:pt>
                <c:pt idx="81">
                  <c:v>-2.754838709677419</c:v>
                </c:pt>
                <c:pt idx="82">
                  <c:v>1.0096774193548388</c:v>
                </c:pt>
                <c:pt idx="83">
                  <c:v>-5.4967741935483874</c:v>
                </c:pt>
                <c:pt idx="84">
                  <c:v>-1.4645161290322575</c:v>
                </c:pt>
                <c:pt idx="85">
                  <c:v>1.6258064516129034</c:v>
                </c:pt>
                <c:pt idx="86">
                  <c:v>-2.8612903225806452</c:v>
                </c:pt>
                <c:pt idx="87">
                  <c:v>-5.0709677419354833</c:v>
                </c:pt>
                <c:pt idx="88">
                  <c:v>-4.1290322580645169</c:v>
                </c:pt>
                <c:pt idx="89">
                  <c:v>-3.8838709677419359</c:v>
                </c:pt>
                <c:pt idx="90">
                  <c:v>-6.8483870967741947</c:v>
                </c:pt>
                <c:pt idx="91">
                  <c:v>-0.5161290322580645</c:v>
                </c:pt>
                <c:pt idx="92">
                  <c:v>0.77741935483871027</c:v>
                </c:pt>
                <c:pt idx="93">
                  <c:v>-0.58064516129032262</c:v>
                </c:pt>
                <c:pt idx="94">
                  <c:v>2.5806451612903136E-2</c:v>
                </c:pt>
                <c:pt idx="95">
                  <c:v>-2.8903225806451611</c:v>
                </c:pt>
                <c:pt idx="96">
                  <c:v>1.1129032258064508</c:v>
                </c:pt>
                <c:pt idx="97">
                  <c:v>-3.9741935483870958</c:v>
                </c:pt>
                <c:pt idx="98">
                  <c:v>-2.7451612903225806</c:v>
                </c:pt>
                <c:pt idx="99">
                  <c:v>-5.4225806451612888</c:v>
                </c:pt>
                <c:pt idx="100">
                  <c:v>-5.8774193548387093</c:v>
                </c:pt>
                <c:pt idx="101">
                  <c:v>0.74193548387096797</c:v>
                </c:pt>
                <c:pt idx="102">
                  <c:v>-1.5096774193548388</c:v>
                </c:pt>
                <c:pt idx="103">
                  <c:v>0.69354838709677424</c:v>
                </c:pt>
                <c:pt idx="104">
                  <c:v>-3.2193548387096778</c:v>
                </c:pt>
                <c:pt idx="105">
                  <c:v>-3.1129032258064511</c:v>
                </c:pt>
                <c:pt idx="106">
                  <c:v>-3.8677419354838696</c:v>
                </c:pt>
                <c:pt idx="107">
                  <c:v>-3.7903225806451619</c:v>
                </c:pt>
                <c:pt idx="108">
                  <c:v>-4.2</c:v>
                </c:pt>
                <c:pt idx="109">
                  <c:v>1.6096774193548391</c:v>
                </c:pt>
                <c:pt idx="110">
                  <c:v>-6.7677419354838717</c:v>
                </c:pt>
                <c:pt idx="111">
                  <c:v>-3.8387096774193559</c:v>
                </c:pt>
                <c:pt idx="112">
                  <c:v>-8.0354838709677434</c:v>
                </c:pt>
                <c:pt idx="113">
                  <c:v>-2.9</c:v>
                </c:pt>
                <c:pt idx="114">
                  <c:v>-6.5064516129032253</c:v>
                </c:pt>
                <c:pt idx="115">
                  <c:v>-3.7870967741935488</c:v>
                </c:pt>
                <c:pt idx="116">
                  <c:v>-2.564516129032258</c:v>
                </c:pt>
                <c:pt idx="117">
                  <c:v>2.8806451612903237</c:v>
                </c:pt>
                <c:pt idx="118">
                  <c:v>0.98387096774193583</c:v>
                </c:pt>
                <c:pt idx="119">
                  <c:v>-1.264516129032258</c:v>
                </c:pt>
                <c:pt idx="120">
                  <c:v>-2.9258064516129028</c:v>
                </c:pt>
                <c:pt idx="121">
                  <c:v>-0.14516129032258063</c:v>
                </c:pt>
                <c:pt idx="122">
                  <c:v>-2.9032258064515985E-2</c:v>
                </c:pt>
                <c:pt idx="123">
                  <c:v>-1.1903225806451612</c:v>
                </c:pt>
                <c:pt idx="124">
                  <c:v>-4.258064516129032</c:v>
                </c:pt>
                <c:pt idx="125">
                  <c:v>-1.5000000000000002</c:v>
                </c:pt>
                <c:pt idx="126">
                  <c:v>-3.6548387096774198</c:v>
                </c:pt>
                <c:pt idx="127">
                  <c:v>-1.8290322580645162</c:v>
                </c:pt>
                <c:pt idx="128">
                  <c:v>-4.193548387096774</c:v>
                </c:pt>
                <c:pt idx="129">
                  <c:v>-1.4064516129032258</c:v>
                </c:pt>
                <c:pt idx="130">
                  <c:v>-4.0870967741935482</c:v>
                </c:pt>
                <c:pt idx="131">
                  <c:v>-1.3806451612903228</c:v>
                </c:pt>
                <c:pt idx="132">
                  <c:v>-0.65161290322580656</c:v>
                </c:pt>
                <c:pt idx="133">
                  <c:v>-6.1999999999999993</c:v>
                </c:pt>
                <c:pt idx="134">
                  <c:v>-2.6548387096774193</c:v>
                </c:pt>
                <c:pt idx="135">
                  <c:v>1.6548387096774198</c:v>
                </c:pt>
                <c:pt idx="136">
                  <c:v>-5.6516129032258071</c:v>
                </c:pt>
                <c:pt idx="137">
                  <c:v>0.69677419354838666</c:v>
                </c:pt>
                <c:pt idx="138">
                  <c:v>-1.4774193548387098</c:v>
                </c:pt>
                <c:pt idx="139">
                  <c:v>1.490322580645161</c:v>
                </c:pt>
                <c:pt idx="140">
                  <c:v>2.2322580645161292</c:v>
                </c:pt>
                <c:pt idx="141">
                  <c:v>-3.6483870967741945</c:v>
                </c:pt>
                <c:pt idx="142">
                  <c:v>-2.7806451612903227</c:v>
                </c:pt>
                <c:pt idx="143">
                  <c:v>-2.4354838709677411</c:v>
                </c:pt>
                <c:pt idx="144">
                  <c:v>1.1290322580645165</c:v>
                </c:pt>
                <c:pt idx="145">
                  <c:v>-1.8709677419354847</c:v>
                </c:pt>
                <c:pt idx="146">
                  <c:v>-1.2838709677419349</c:v>
                </c:pt>
                <c:pt idx="147">
                  <c:v>8.7096774193548415E-2</c:v>
                </c:pt>
                <c:pt idx="148">
                  <c:v>-6.112903225806452</c:v>
                </c:pt>
                <c:pt idx="149">
                  <c:v>2.8000000000000003</c:v>
                </c:pt>
                <c:pt idx="150">
                  <c:v>-2.6032258064516127</c:v>
                </c:pt>
                <c:pt idx="151">
                  <c:v>0.3225806451612902</c:v>
                </c:pt>
                <c:pt idx="152">
                  <c:v>-4.1419354838709683</c:v>
                </c:pt>
                <c:pt idx="153">
                  <c:v>-1.3806451612903228</c:v>
                </c:pt>
                <c:pt idx="154">
                  <c:v>-5.2193548387096778</c:v>
                </c:pt>
                <c:pt idx="155">
                  <c:v>2.1322580645161286</c:v>
                </c:pt>
                <c:pt idx="156">
                  <c:v>0.37419354838709679</c:v>
                </c:pt>
                <c:pt idx="157">
                  <c:v>-1.2580645161290318</c:v>
                </c:pt>
                <c:pt idx="158">
                  <c:v>0.79354838709677422</c:v>
                </c:pt>
                <c:pt idx="159">
                  <c:v>-7.4129032258064509</c:v>
                </c:pt>
                <c:pt idx="160">
                  <c:v>-4.8032258064516125</c:v>
                </c:pt>
                <c:pt idx="161">
                  <c:v>-7.6903225806451614</c:v>
                </c:pt>
                <c:pt idx="162">
                  <c:v>2.5806451612903077E-2</c:v>
                </c:pt>
                <c:pt idx="163">
                  <c:v>0.39677419354838717</c:v>
                </c:pt>
                <c:pt idx="164">
                  <c:v>-6.8290322580645171</c:v>
                </c:pt>
                <c:pt idx="165">
                  <c:v>-2.4354838709677429</c:v>
                </c:pt>
                <c:pt idx="166">
                  <c:v>-5.7516129032258068</c:v>
                </c:pt>
                <c:pt idx="167">
                  <c:v>2.5</c:v>
                </c:pt>
                <c:pt idx="168">
                  <c:v>-0.17741935483870969</c:v>
                </c:pt>
                <c:pt idx="169">
                  <c:v>-2.467741935483871</c:v>
                </c:pt>
                <c:pt idx="170">
                  <c:v>-1.2903225806451609E-2</c:v>
                </c:pt>
                <c:pt idx="171">
                  <c:v>-2.4419354838709677</c:v>
                </c:pt>
                <c:pt idx="172">
                  <c:v>-4.4129032258064518</c:v>
                </c:pt>
                <c:pt idx="173">
                  <c:v>-6.4580645161290331</c:v>
                </c:pt>
                <c:pt idx="174">
                  <c:v>-0.60645161290322536</c:v>
                </c:pt>
                <c:pt idx="175">
                  <c:v>-0.86451612903225816</c:v>
                </c:pt>
                <c:pt idx="176">
                  <c:v>-0.84516129032258058</c:v>
                </c:pt>
                <c:pt idx="177">
                  <c:v>-1.6290322580645158</c:v>
                </c:pt>
                <c:pt idx="178">
                  <c:v>-1.754838709677419</c:v>
                </c:pt>
                <c:pt idx="179">
                  <c:v>-1.9451612903225806</c:v>
                </c:pt>
                <c:pt idx="180">
                  <c:v>-1.8483870967741933</c:v>
                </c:pt>
                <c:pt idx="181">
                  <c:v>-0.60967741935483888</c:v>
                </c:pt>
                <c:pt idx="182">
                  <c:v>-8.3096774193548395</c:v>
                </c:pt>
                <c:pt idx="183">
                  <c:v>-2.7290322580645165</c:v>
                </c:pt>
                <c:pt idx="184">
                  <c:v>-0.47419354838709671</c:v>
                </c:pt>
                <c:pt idx="185">
                  <c:v>-4.0999999999999996</c:v>
                </c:pt>
                <c:pt idx="186">
                  <c:v>-1.5387096774193549</c:v>
                </c:pt>
                <c:pt idx="187">
                  <c:v>-3.8000000000000007</c:v>
                </c:pt>
                <c:pt idx="188">
                  <c:v>-7.7419354838709833E-2</c:v>
                </c:pt>
                <c:pt idx="189">
                  <c:v>-0.89677419354838728</c:v>
                </c:pt>
                <c:pt idx="190">
                  <c:v>0.33548387096774179</c:v>
                </c:pt>
                <c:pt idx="191">
                  <c:v>-1.9258064516129034</c:v>
                </c:pt>
                <c:pt idx="192">
                  <c:v>-2.2516129032258059</c:v>
                </c:pt>
                <c:pt idx="193">
                  <c:v>2.5709677419354842</c:v>
                </c:pt>
                <c:pt idx="194">
                  <c:v>2.4419354838709673</c:v>
                </c:pt>
                <c:pt idx="195">
                  <c:v>-1.3290322580645162</c:v>
                </c:pt>
                <c:pt idx="196">
                  <c:v>-0.51290322580645187</c:v>
                </c:pt>
                <c:pt idx="197">
                  <c:v>-1.6419354838709677</c:v>
                </c:pt>
                <c:pt idx="198">
                  <c:v>-4.7451612903225797</c:v>
                </c:pt>
                <c:pt idx="199">
                  <c:v>-3.5387096774193547</c:v>
                </c:pt>
                <c:pt idx="200">
                  <c:v>-3.7677419354838704</c:v>
                </c:pt>
                <c:pt idx="201">
                  <c:v>-0.20645161290322597</c:v>
                </c:pt>
                <c:pt idx="202">
                  <c:v>2.2483870967741937</c:v>
                </c:pt>
                <c:pt idx="203">
                  <c:v>-0.74516129032258072</c:v>
                </c:pt>
                <c:pt idx="204">
                  <c:v>-6.4645161290322566</c:v>
                </c:pt>
                <c:pt idx="205">
                  <c:v>-1.7774193548387092</c:v>
                </c:pt>
                <c:pt idx="206">
                  <c:v>-7.0677419354838715</c:v>
                </c:pt>
                <c:pt idx="207">
                  <c:v>2.9451612903225812</c:v>
                </c:pt>
                <c:pt idx="208">
                  <c:v>1.3483870967741935</c:v>
                </c:pt>
                <c:pt idx="209">
                  <c:v>1.6838709677419355</c:v>
                </c:pt>
                <c:pt idx="210">
                  <c:v>-1.3774193548387095</c:v>
                </c:pt>
                <c:pt idx="211">
                  <c:v>-0.41612903225806419</c:v>
                </c:pt>
                <c:pt idx="212">
                  <c:v>2.1645161290322581</c:v>
                </c:pt>
                <c:pt idx="213">
                  <c:v>0.46774193548387105</c:v>
                </c:pt>
                <c:pt idx="214">
                  <c:v>-1.9967741935483867</c:v>
                </c:pt>
                <c:pt idx="215">
                  <c:v>-1.6032258064516125</c:v>
                </c:pt>
                <c:pt idx="216">
                  <c:v>-0.97096774193548407</c:v>
                </c:pt>
                <c:pt idx="217">
                  <c:v>0.52903225806451626</c:v>
                </c:pt>
                <c:pt idx="218">
                  <c:v>2.0096774193548383</c:v>
                </c:pt>
                <c:pt idx="219">
                  <c:v>-1.9645161290322581</c:v>
                </c:pt>
                <c:pt idx="220">
                  <c:v>-3.5483870967741866E-2</c:v>
                </c:pt>
                <c:pt idx="221">
                  <c:v>0.74193548387096775</c:v>
                </c:pt>
                <c:pt idx="222">
                  <c:v>-2.3032258064516133</c:v>
                </c:pt>
                <c:pt idx="223">
                  <c:v>-2.148387096774194</c:v>
                </c:pt>
                <c:pt idx="224">
                  <c:v>-0.94193548387096759</c:v>
                </c:pt>
                <c:pt idx="225">
                  <c:v>-2.2677419354838708</c:v>
                </c:pt>
                <c:pt idx="226">
                  <c:v>2.206451612903225</c:v>
                </c:pt>
                <c:pt idx="227">
                  <c:v>2.5451612903225804</c:v>
                </c:pt>
                <c:pt idx="228">
                  <c:v>-2.6677419354838712</c:v>
                </c:pt>
                <c:pt idx="229">
                  <c:v>-4.5903225806451609</c:v>
                </c:pt>
                <c:pt idx="230">
                  <c:v>-1.0225806451612904</c:v>
                </c:pt>
                <c:pt idx="231">
                  <c:v>-0.84193548387096784</c:v>
                </c:pt>
                <c:pt idx="232">
                  <c:v>-1.4193548387096773</c:v>
                </c:pt>
                <c:pt idx="233">
                  <c:v>2.616129032258065</c:v>
                </c:pt>
                <c:pt idx="234">
                  <c:v>9.0322580645161119E-2</c:v>
                </c:pt>
                <c:pt idx="235">
                  <c:v>0.83548387096774201</c:v>
                </c:pt>
                <c:pt idx="236">
                  <c:v>-3.6451612903225801</c:v>
                </c:pt>
                <c:pt idx="237">
                  <c:v>2.7161290322580647</c:v>
                </c:pt>
                <c:pt idx="238">
                  <c:v>-3.0258064516129028</c:v>
                </c:pt>
                <c:pt idx="239">
                  <c:v>2.7161290322580642</c:v>
                </c:pt>
                <c:pt idx="240">
                  <c:v>-2.2999999999999998</c:v>
                </c:pt>
                <c:pt idx="241">
                  <c:v>0.5</c:v>
                </c:pt>
                <c:pt idx="242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5E7-AA86-0981C95A0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17216"/>
        <c:axId val="358219136"/>
      </c:scatterChart>
      <c:valAx>
        <c:axId val="358217216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445194985144626"/>
              <c:y val="0.8946014401261067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219136"/>
        <c:crossesAt val="-10"/>
        <c:crossBetween val="midCat"/>
        <c:majorUnit val="20"/>
      </c:valAx>
      <c:valAx>
        <c:axId val="358219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93317079019944E-2"/>
              <c:y val="0.3547558595991827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217216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Februar</a:t>
            </a:r>
          </a:p>
        </c:rich>
      </c:tx>
      <c:layout>
        <c:manualLayout>
          <c:xMode val="edge"/>
          <c:yMode val="edge"/>
          <c:x val="0.47035571123951714"/>
          <c:y val="3.82652749801623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18515103318955E-2"/>
          <c:y val="0.15697674418604651"/>
          <c:w val="0.87959551201519925"/>
          <c:h val="0.67151162790697672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TempMittel_korr!$D$5:$D$247</c:f>
              <c:numCache>
                <c:formatCode>0.0</c:formatCode>
                <c:ptCount val="243"/>
                <c:pt idx="0">
                  <c:v>-1.1214285714285714</c:v>
                </c:pt>
                <c:pt idx="1">
                  <c:v>-5.7821428571428566</c:v>
                </c:pt>
                <c:pt idx="2">
                  <c:v>1.4285714285714044E-2</c:v>
                </c:pt>
                <c:pt idx="3">
                  <c:v>-4.9413793103448294</c:v>
                </c:pt>
                <c:pt idx="4">
                  <c:v>-7.0464285714285735</c:v>
                </c:pt>
                <c:pt idx="5">
                  <c:v>-3.6</c:v>
                </c:pt>
                <c:pt idx="6">
                  <c:v>0.20000000000000007</c:v>
                </c:pt>
                <c:pt idx="7">
                  <c:v>1.5</c:v>
                </c:pt>
                <c:pt idx="8">
                  <c:v>-1.1321428571428571</c:v>
                </c:pt>
                <c:pt idx="9">
                  <c:v>0.27500000000000008</c:v>
                </c:pt>
                <c:pt idx="10">
                  <c:v>-2.3749999999999996</c:v>
                </c:pt>
                <c:pt idx="11">
                  <c:v>-2.6965517241379304</c:v>
                </c:pt>
                <c:pt idx="12">
                  <c:v>0.30000000000000004</c:v>
                </c:pt>
                <c:pt idx="13">
                  <c:v>2.3642857142857139</c:v>
                </c:pt>
                <c:pt idx="14">
                  <c:v>-1.017857142857143</c:v>
                </c:pt>
                <c:pt idx="15">
                  <c:v>-1.9413793103448276</c:v>
                </c:pt>
                <c:pt idx="16">
                  <c:v>0.51071428571428612</c:v>
                </c:pt>
                <c:pt idx="17">
                  <c:v>-1.4321428571428572</c:v>
                </c:pt>
                <c:pt idx="18">
                  <c:v>0.50000000000000011</c:v>
                </c:pt>
                <c:pt idx="19">
                  <c:v>-2.210714285714285</c:v>
                </c:pt>
                <c:pt idx="20">
                  <c:v>-1.4642857142857137</c:v>
                </c:pt>
                <c:pt idx="21">
                  <c:v>-1.107142857142857</c:v>
                </c:pt>
                <c:pt idx="22">
                  <c:v>-5.0714285714285721</c:v>
                </c:pt>
                <c:pt idx="23">
                  <c:v>-5.3137931034482744</c:v>
                </c:pt>
                <c:pt idx="24">
                  <c:v>-1.5321428571428568</c:v>
                </c:pt>
                <c:pt idx="25">
                  <c:v>0.55357142857142849</c:v>
                </c:pt>
                <c:pt idx="26">
                  <c:v>3.5714285714285904E-3</c:v>
                </c:pt>
                <c:pt idx="27">
                  <c:v>-4.0827586206896544</c:v>
                </c:pt>
                <c:pt idx="28">
                  <c:v>3.1285714285714286</c:v>
                </c:pt>
                <c:pt idx="29">
                  <c:v>-2.6464285714285718</c:v>
                </c:pt>
                <c:pt idx="30">
                  <c:v>-0.7</c:v>
                </c:pt>
                <c:pt idx="31">
                  <c:v>-0.2</c:v>
                </c:pt>
                <c:pt idx="32">
                  <c:v>0.72499999999999964</c:v>
                </c:pt>
                <c:pt idx="33">
                  <c:v>-8.4321428571428569</c:v>
                </c:pt>
                <c:pt idx="34">
                  <c:v>1.8357142857142856</c:v>
                </c:pt>
                <c:pt idx="35">
                  <c:v>-4.4793103448275868</c:v>
                </c:pt>
                <c:pt idx="36">
                  <c:v>-0.19285714285714292</c:v>
                </c:pt>
                <c:pt idx="37">
                  <c:v>-0.52142857142857135</c:v>
                </c:pt>
                <c:pt idx="38">
                  <c:v>-1.1214285714285714</c:v>
                </c:pt>
                <c:pt idx="39">
                  <c:v>-0.76896551724137918</c:v>
                </c:pt>
                <c:pt idx="40">
                  <c:v>-2.6892857142857136</c:v>
                </c:pt>
                <c:pt idx="41">
                  <c:v>0.81428571428571461</c:v>
                </c:pt>
                <c:pt idx="42">
                  <c:v>-0.61428571428571443</c:v>
                </c:pt>
                <c:pt idx="43">
                  <c:v>0.56551724137931036</c:v>
                </c:pt>
                <c:pt idx="44">
                  <c:v>-3.2499999999999991</c:v>
                </c:pt>
                <c:pt idx="45">
                  <c:v>1.3035714285714286</c:v>
                </c:pt>
                <c:pt idx="46">
                  <c:v>-5.1857142857142833</c:v>
                </c:pt>
                <c:pt idx="47">
                  <c:v>-2.1241379310344821</c:v>
                </c:pt>
                <c:pt idx="48">
                  <c:v>-4.9571428571428564</c:v>
                </c:pt>
                <c:pt idx="49">
                  <c:v>-4.2750000000000004</c:v>
                </c:pt>
                <c:pt idx="50">
                  <c:v>-0.1464285714285711</c:v>
                </c:pt>
                <c:pt idx="51">
                  <c:v>-1.2275862068965513</c:v>
                </c:pt>
                <c:pt idx="52">
                  <c:v>1.5714285714285712</c:v>
                </c:pt>
                <c:pt idx="53">
                  <c:v>-1.2142857142857137</c:v>
                </c:pt>
                <c:pt idx="54">
                  <c:v>-1.053571428571429</c:v>
                </c:pt>
                <c:pt idx="55">
                  <c:v>-2.875862068965517</c:v>
                </c:pt>
                <c:pt idx="56">
                  <c:v>-1.7892857142857144</c:v>
                </c:pt>
                <c:pt idx="57">
                  <c:v>-3.3857142857142861</c:v>
                </c:pt>
                <c:pt idx="58">
                  <c:v>-1.7571428571428578</c:v>
                </c:pt>
                <c:pt idx="59">
                  <c:v>-3.4379310344827592</c:v>
                </c:pt>
                <c:pt idx="60">
                  <c:v>-2.0178571428571432</c:v>
                </c:pt>
                <c:pt idx="61">
                  <c:v>-1.4250000000000005</c:v>
                </c:pt>
                <c:pt idx="62">
                  <c:v>1.7714285714285711</c:v>
                </c:pt>
                <c:pt idx="63">
                  <c:v>-4.2758620689655169</c:v>
                </c:pt>
                <c:pt idx="64">
                  <c:v>-8.7392857142857157</c:v>
                </c:pt>
                <c:pt idx="65">
                  <c:v>0.39285714285714263</c:v>
                </c:pt>
                <c:pt idx="66">
                  <c:v>-5.128571428571429</c:v>
                </c:pt>
                <c:pt idx="67">
                  <c:v>0.79655172413793107</c:v>
                </c:pt>
                <c:pt idx="68">
                  <c:v>-0.44642857142857134</c:v>
                </c:pt>
                <c:pt idx="69">
                  <c:v>1.0107142857142859</c:v>
                </c:pt>
                <c:pt idx="70">
                  <c:v>-1.8178571428571431</c:v>
                </c:pt>
                <c:pt idx="71">
                  <c:v>-2.1517241379310343</c:v>
                </c:pt>
                <c:pt idx="72">
                  <c:v>-4.8107142857142851</c:v>
                </c:pt>
                <c:pt idx="73">
                  <c:v>-4.7607142857142852</c:v>
                </c:pt>
                <c:pt idx="74">
                  <c:v>-2.0035714285714286</c:v>
                </c:pt>
                <c:pt idx="75">
                  <c:v>1.2034482758620686</c:v>
                </c:pt>
                <c:pt idx="76">
                  <c:v>-0.76785714285714302</c:v>
                </c:pt>
                <c:pt idx="77">
                  <c:v>-4.0964285714285715</c:v>
                </c:pt>
                <c:pt idx="78">
                  <c:v>-0.39642857142857146</c:v>
                </c:pt>
                <c:pt idx="79">
                  <c:v>-6.2517241379310349</c:v>
                </c:pt>
                <c:pt idx="80">
                  <c:v>2.621428571428571</c:v>
                </c:pt>
                <c:pt idx="81">
                  <c:v>-2.0821428571428577</c:v>
                </c:pt>
                <c:pt idx="82">
                  <c:v>-0.6714285714285716</c:v>
                </c:pt>
                <c:pt idx="83">
                  <c:v>-1.99655172413793</c:v>
                </c:pt>
                <c:pt idx="84">
                  <c:v>-5.7749999999999995</c:v>
                </c:pt>
                <c:pt idx="85">
                  <c:v>0.81071428571428572</c:v>
                </c:pt>
                <c:pt idx="86">
                  <c:v>1.7607142857142855</c:v>
                </c:pt>
                <c:pt idx="87">
                  <c:v>4.4827586206896607E-2</c:v>
                </c:pt>
                <c:pt idx="88">
                  <c:v>3.899999999999999</c:v>
                </c:pt>
                <c:pt idx="89">
                  <c:v>-4.2035714285714283</c:v>
                </c:pt>
                <c:pt idx="90">
                  <c:v>0.13571428571428559</c:v>
                </c:pt>
                <c:pt idx="91">
                  <c:v>0.65517241379310387</c:v>
                </c:pt>
                <c:pt idx="92">
                  <c:v>-2.5428571428571431</c:v>
                </c:pt>
                <c:pt idx="93">
                  <c:v>-2.0499999999999998</c:v>
                </c:pt>
                <c:pt idx="94">
                  <c:v>-6.1928571428571439</c:v>
                </c:pt>
                <c:pt idx="95">
                  <c:v>-6.8965517241379282E-2</c:v>
                </c:pt>
                <c:pt idx="96">
                  <c:v>-0.34285714285714303</c:v>
                </c:pt>
                <c:pt idx="97">
                  <c:v>0</c:v>
                </c:pt>
                <c:pt idx="98">
                  <c:v>-1.1714285714285713</c:v>
                </c:pt>
                <c:pt idx="99">
                  <c:v>1.4586206896551726</c:v>
                </c:pt>
                <c:pt idx="100">
                  <c:v>0.49642857142857139</c:v>
                </c:pt>
                <c:pt idx="101">
                  <c:v>-0.28214285714285697</c:v>
                </c:pt>
                <c:pt idx="102">
                  <c:v>0.28214285714285714</c:v>
                </c:pt>
                <c:pt idx="103">
                  <c:v>1.072413793103449</c:v>
                </c:pt>
                <c:pt idx="104">
                  <c:v>2.8857142857142857</c:v>
                </c:pt>
                <c:pt idx="105">
                  <c:v>-4.7642857142857142</c:v>
                </c:pt>
                <c:pt idx="106">
                  <c:v>-3.9857142857142853</c:v>
                </c:pt>
                <c:pt idx="107">
                  <c:v>-3.3931034482758617</c:v>
                </c:pt>
                <c:pt idx="108">
                  <c:v>-5.5964285714285724</c:v>
                </c:pt>
                <c:pt idx="109">
                  <c:v>-5.632142857142858</c:v>
                </c:pt>
                <c:pt idx="110">
                  <c:v>-2.6357142857142852</c:v>
                </c:pt>
                <c:pt idx="111">
                  <c:v>-0.19655172413793073</c:v>
                </c:pt>
                <c:pt idx="112">
                  <c:v>0.21785714285714317</c:v>
                </c:pt>
                <c:pt idx="113">
                  <c:v>-1.2178571428571427</c:v>
                </c:pt>
                <c:pt idx="114">
                  <c:v>-9.2857142857142865</c:v>
                </c:pt>
                <c:pt idx="115">
                  <c:v>-2.1586206896551721</c:v>
                </c:pt>
                <c:pt idx="116">
                  <c:v>1.6321428571428569</c:v>
                </c:pt>
                <c:pt idx="117">
                  <c:v>-1.9035714285714291</c:v>
                </c:pt>
                <c:pt idx="118">
                  <c:v>1.9571428571428577</c:v>
                </c:pt>
                <c:pt idx="119">
                  <c:v>1.4357142857142855</c:v>
                </c:pt>
                <c:pt idx="120">
                  <c:v>-6.3035714285714262</c:v>
                </c:pt>
                <c:pt idx="121">
                  <c:v>-2.0785714285714287</c:v>
                </c:pt>
                <c:pt idx="122">
                  <c:v>2.6142857142857143</c:v>
                </c:pt>
                <c:pt idx="123">
                  <c:v>-1.3206896551724137</c:v>
                </c:pt>
                <c:pt idx="124">
                  <c:v>-2.0678571428571426</c:v>
                </c:pt>
                <c:pt idx="125">
                  <c:v>-2.9250000000000003</c:v>
                </c:pt>
                <c:pt idx="126">
                  <c:v>-4.8214285714285712</c:v>
                </c:pt>
                <c:pt idx="127">
                  <c:v>-2.2310344827586204</c:v>
                </c:pt>
                <c:pt idx="128">
                  <c:v>-5.4392857142857149</c:v>
                </c:pt>
                <c:pt idx="129">
                  <c:v>-7.5000000000000067E-2</c:v>
                </c:pt>
                <c:pt idx="130">
                  <c:v>-1.4928571428571424</c:v>
                </c:pt>
                <c:pt idx="131">
                  <c:v>3.0103448275862066</c:v>
                </c:pt>
                <c:pt idx="132">
                  <c:v>-1.3678571428571433</c:v>
                </c:pt>
                <c:pt idx="133">
                  <c:v>3.2607142857142857</c:v>
                </c:pt>
                <c:pt idx="134">
                  <c:v>-0.50714285714285723</c:v>
                </c:pt>
                <c:pt idx="135">
                  <c:v>-0.38275862068965522</c:v>
                </c:pt>
                <c:pt idx="136">
                  <c:v>-4.4178571428571418</c:v>
                </c:pt>
                <c:pt idx="137">
                  <c:v>0.29999999999999966</c:v>
                </c:pt>
                <c:pt idx="138">
                  <c:v>-1.7928571428571425</c:v>
                </c:pt>
                <c:pt idx="139">
                  <c:v>2.1517241379310348</c:v>
                </c:pt>
                <c:pt idx="140">
                  <c:v>-1.5821428571428566</c:v>
                </c:pt>
                <c:pt idx="141">
                  <c:v>-2.2428571428571424</c:v>
                </c:pt>
                <c:pt idx="142">
                  <c:v>0.26428571428571435</c:v>
                </c:pt>
                <c:pt idx="143">
                  <c:v>-5.3655172413793109</c:v>
                </c:pt>
                <c:pt idx="144">
                  <c:v>1.3857142857142855</c:v>
                </c:pt>
                <c:pt idx="145">
                  <c:v>4.2607142857142852</c:v>
                </c:pt>
                <c:pt idx="146">
                  <c:v>-1.3249999999999997</c:v>
                </c:pt>
                <c:pt idx="147">
                  <c:v>-2.0689655172413841E-2</c:v>
                </c:pt>
                <c:pt idx="148">
                  <c:v>-8.6142857142857157</c:v>
                </c:pt>
                <c:pt idx="149">
                  <c:v>-2.899999999999999</c:v>
                </c:pt>
                <c:pt idx="150">
                  <c:v>-3.7250000000000001</c:v>
                </c:pt>
                <c:pt idx="151">
                  <c:v>-6.9862068965517237</c:v>
                </c:pt>
                <c:pt idx="152">
                  <c:v>-2.4464285714285716</c:v>
                </c:pt>
                <c:pt idx="153">
                  <c:v>-1.5142857142857142</c:v>
                </c:pt>
                <c:pt idx="154">
                  <c:v>-1.4428571428571426</c:v>
                </c:pt>
                <c:pt idx="155">
                  <c:v>-0.63793103448275823</c:v>
                </c:pt>
                <c:pt idx="156">
                  <c:v>0.78571428571428559</c:v>
                </c:pt>
                <c:pt idx="157">
                  <c:v>-1.3214285714285714</c:v>
                </c:pt>
                <c:pt idx="158">
                  <c:v>0.97142857142857131</c:v>
                </c:pt>
                <c:pt idx="159">
                  <c:v>-1.0827586206896551</c:v>
                </c:pt>
                <c:pt idx="160">
                  <c:v>-0.58571428571428596</c:v>
                </c:pt>
                <c:pt idx="161">
                  <c:v>-6.2607142857142861</c:v>
                </c:pt>
                <c:pt idx="162">
                  <c:v>1.3071428571428569</c:v>
                </c:pt>
                <c:pt idx="163">
                  <c:v>-4.5655172413793101</c:v>
                </c:pt>
                <c:pt idx="164">
                  <c:v>2.0035714285714286</c:v>
                </c:pt>
                <c:pt idx="165">
                  <c:v>-0.21071428571428572</c:v>
                </c:pt>
                <c:pt idx="166">
                  <c:v>-3.7571428571428571</c:v>
                </c:pt>
                <c:pt idx="167">
                  <c:v>-1.5931034482758626</c:v>
                </c:pt>
                <c:pt idx="168">
                  <c:v>0.43571428571428561</c:v>
                </c:pt>
                <c:pt idx="169">
                  <c:v>2.0107142857142861</c:v>
                </c:pt>
                <c:pt idx="170">
                  <c:v>4.6428571428571611E-2</c:v>
                </c:pt>
                <c:pt idx="171">
                  <c:v>-3.5586206896551729</c:v>
                </c:pt>
                <c:pt idx="172">
                  <c:v>-2.8142857142857145</c:v>
                </c:pt>
                <c:pt idx="173">
                  <c:v>-4.4214285714285717</c:v>
                </c:pt>
                <c:pt idx="174">
                  <c:v>-2.660714285714286</c:v>
                </c:pt>
                <c:pt idx="175">
                  <c:v>-12.437931034482757</c:v>
                </c:pt>
                <c:pt idx="176">
                  <c:v>2.628571428571429</c:v>
                </c:pt>
                <c:pt idx="177">
                  <c:v>1.5428571428571429</c:v>
                </c:pt>
                <c:pt idx="178">
                  <c:v>1.3642857142857141</c:v>
                </c:pt>
                <c:pt idx="179">
                  <c:v>3.4482758620689655E-2</c:v>
                </c:pt>
                <c:pt idx="180">
                  <c:v>3.4071428571428575</c:v>
                </c:pt>
                <c:pt idx="181">
                  <c:v>-3.2499999999999996</c:v>
                </c:pt>
                <c:pt idx="182">
                  <c:v>-5.8214285714285712</c:v>
                </c:pt>
                <c:pt idx="183">
                  <c:v>-0.25862068965517254</c:v>
                </c:pt>
                <c:pt idx="184">
                  <c:v>-6.1964285714285712</c:v>
                </c:pt>
                <c:pt idx="185">
                  <c:v>4.7214285714285706</c:v>
                </c:pt>
                <c:pt idx="186">
                  <c:v>0.47857142857142865</c:v>
                </c:pt>
                <c:pt idx="187">
                  <c:v>-0.32413793103448285</c:v>
                </c:pt>
                <c:pt idx="188">
                  <c:v>-3.3535714285714291</c:v>
                </c:pt>
                <c:pt idx="189">
                  <c:v>-2.8750000000000004</c:v>
                </c:pt>
                <c:pt idx="190">
                  <c:v>-2.7285714285714282</c:v>
                </c:pt>
                <c:pt idx="191">
                  <c:v>2.6172413793103444</c:v>
                </c:pt>
                <c:pt idx="192">
                  <c:v>-3.096428571428572</c:v>
                </c:pt>
                <c:pt idx="193">
                  <c:v>0.875</c:v>
                </c:pt>
                <c:pt idx="194">
                  <c:v>0.2892857142857142</c:v>
                </c:pt>
                <c:pt idx="195">
                  <c:v>0.22068965517241382</c:v>
                </c:pt>
                <c:pt idx="196">
                  <c:v>1.8821428571428573</c:v>
                </c:pt>
                <c:pt idx="197">
                  <c:v>-2.7285714285714278</c:v>
                </c:pt>
                <c:pt idx="198">
                  <c:v>-1.035714285714286</c:v>
                </c:pt>
                <c:pt idx="199">
                  <c:v>1.4000000000000001</c:v>
                </c:pt>
                <c:pt idx="200">
                  <c:v>-3.1714285714285708</c:v>
                </c:pt>
                <c:pt idx="201">
                  <c:v>-1.4</c:v>
                </c:pt>
                <c:pt idx="202">
                  <c:v>-4.2035714285714301</c:v>
                </c:pt>
                <c:pt idx="203">
                  <c:v>-3.9103448275862074</c:v>
                </c:pt>
                <c:pt idx="204">
                  <c:v>-2.9499999999999997</c:v>
                </c:pt>
                <c:pt idx="205">
                  <c:v>-8.1892857142857149</c:v>
                </c:pt>
                <c:pt idx="206">
                  <c:v>-0.19285714285714278</c:v>
                </c:pt>
                <c:pt idx="207">
                  <c:v>-0.85517241379310338</c:v>
                </c:pt>
                <c:pt idx="208">
                  <c:v>3.1071428571428577</c:v>
                </c:pt>
                <c:pt idx="209">
                  <c:v>5.0821428571428573</c:v>
                </c:pt>
                <c:pt idx="210">
                  <c:v>-2.6535714285714285</c:v>
                </c:pt>
                <c:pt idx="211">
                  <c:v>0.92758620689655169</c:v>
                </c:pt>
                <c:pt idx="212">
                  <c:v>-1.8035714285714286</c:v>
                </c:pt>
                <c:pt idx="213">
                  <c:v>5.0000000000000523E-2</c:v>
                </c:pt>
                <c:pt idx="214">
                  <c:v>3.0428571428571423</c:v>
                </c:pt>
                <c:pt idx="215">
                  <c:v>-3.1551724137931028</c:v>
                </c:pt>
                <c:pt idx="216">
                  <c:v>2.7071428571428569</c:v>
                </c:pt>
                <c:pt idx="217">
                  <c:v>3.3785714285714294</c:v>
                </c:pt>
                <c:pt idx="218">
                  <c:v>-3.153571428571428</c:v>
                </c:pt>
                <c:pt idx="219">
                  <c:v>1.8758620689655172</c:v>
                </c:pt>
                <c:pt idx="220">
                  <c:v>0.82500000000000029</c:v>
                </c:pt>
                <c:pt idx="221">
                  <c:v>3.1999999999999988</c:v>
                </c:pt>
                <c:pt idx="222">
                  <c:v>-3.839285714285714</c:v>
                </c:pt>
                <c:pt idx="223">
                  <c:v>0.19999999999999976</c:v>
                </c:pt>
                <c:pt idx="224">
                  <c:v>-3.9464285714285707</c:v>
                </c:pt>
                <c:pt idx="225">
                  <c:v>-2.5357142857142856</c:v>
                </c:pt>
                <c:pt idx="226">
                  <c:v>2.8678571428571429</c:v>
                </c:pt>
                <c:pt idx="227">
                  <c:v>2.6620689655172409</c:v>
                </c:pt>
                <c:pt idx="228">
                  <c:v>-1.6928571428571428</c:v>
                </c:pt>
                <c:pt idx="229">
                  <c:v>-1.1678571428571427</c:v>
                </c:pt>
                <c:pt idx="230">
                  <c:v>0.67500000000000004</c:v>
                </c:pt>
                <c:pt idx="231">
                  <c:v>-6.275862068965516</c:v>
                </c:pt>
                <c:pt idx="232">
                  <c:v>-4.4321428571428578</c:v>
                </c:pt>
                <c:pt idx="233">
                  <c:v>3.1107142857142853</c:v>
                </c:pt>
                <c:pt idx="234">
                  <c:v>-1.4321428571428569</c:v>
                </c:pt>
                <c:pt idx="235">
                  <c:v>1.9586206896551728</c:v>
                </c:pt>
                <c:pt idx="236">
                  <c:v>2.4500000000000006</c:v>
                </c:pt>
                <c:pt idx="237">
                  <c:v>-5.0785714285714283</c:v>
                </c:pt>
                <c:pt idx="238">
                  <c:v>3.5500000000000003</c:v>
                </c:pt>
                <c:pt idx="239">
                  <c:v>3.8</c:v>
                </c:pt>
                <c:pt idx="240" formatCode="General">
                  <c:v>3.4</c:v>
                </c:pt>
                <c:pt idx="241" formatCode="General">
                  <c:v>1.9</c:v>
                </c:pt>
                <c:pt idx="242" formatCode="General">
                  <c:v>1.6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C4-4102-899C-286BC6B92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352960"/>
        <c:axId val="357354880"/>
      </c:scatterChart>
      <c:valAx>
        <c:axId val="357352960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494070370481259"/>
              <c:y val="0.8954098760910700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354880"/>
        <c:crossesAt val="-14"/>
        <c:crossBetween val="midCat"/>
        <c:majorUnit val="20"/>
      </c:valAx>
      <c:valAx>
        <c:axId val="357354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74687384609242E-2"/>
              <c:y val="0.3571433803332723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35296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März</a:t>
            </a:r>
          </a:p>
        </c:rich>
      </c:tx>
      <c:layout>
        <c:manualLayout>
          <c:xMode val="edge"/>
          <c:yMode val="edge"/>
          <c:x val="0.48173759925578929"/>
          <c:y val="3.836311765377153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481061165608421E-2"/>
          <c:y val="0.15652218218461897"/>
          <c:w val="0.88734232059825002"/>
          <c:h val="0.67246567160799253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TempMittel_korr!$E$5:$E$247</c:f>
              <c:numCache>
                <c:formatCode>0.0</c:formatCode>
                <c:ptCount val="243"/>
                <c:pt idx="0">
                  <c:v>2.2774193548387087</c:v>
                </c:pt>
                <c:pt idx="1">
                  <c:v>-0.18709677419354864</c:v>
                </c:pt>
                <c:pt idx="2">
                  <c:v>-0.65483870967741942</c:v>
                </c:pt>
                <c:pt idx="3">
                  <c:v>-0.3387096774193547</c:v>
                </c:pt>
                <c:pt idx="4">
                  <c:v>-6.5000000000000009</c:v>
                </c:pt>
                <c:pt idx="5">
                  <c:v>-1.0838709677419356</c:v>
                </c:pt>
                <c:pt idx="6">
                  <c:v>2.7</c:v>
                </c:pt>
                <c:pt idx="7">
                  <c:v>1.6</c:v>
                </c:pt>
                <c:pt idx="8">
                  <c:v>-4.0258064516129037</c:v>
                </c:pt>
                <c:pt idx="9">
                  <c:v>1.0322580645161292</c:v>
                </c:pt>
                <c:pt idx="10">
                  <c:v>1.3548387096774188</c:v>
                </c:pt>
                <c:pt idx="11">
                  <c:v>3.0677419354838702</c:v>
                </c:pt>
                <c:pt idx="12">
                  <c:v>2.1</c:v>
                </c:pt>
                <c:pt idx="13">
                  <c:v>5.2580645161290329</c:v>
                </c:pt>
                <c:pt idx="14">
                  <c:v>0.967741935483871</c:v>
                </c:pt>
                <c:pt idx="15">
                  <c:v>-1.8483870967741938</c:v>
                </c:pt>
                <c:pt idx="16">
                  <c:v>-0.7967741935483873</c:v>
                </c:pt>
                <c:pt idx="17">
                  <c:v>0.62258064516129064</c:v>
                </c:pt>
                <c:pt idx="18">
                  <c:v>0.30000000000000004</c:v>
                </c:pt>
                <c:pt idx="19">
                  <c:v>-2.145161290322581</c:v>
                </c:pt>
                <c:pt idx="20">
                  <c:v>2.5354838709677416</c:v>
                </c:pt>
                <c:pt idx="21">
                  <c:v>1.2999999999999996</c:v>
                </c:pt>
                <c:pt idx="22">
                  <c:v>0.50967741935483857</c:v>
                </c:pt>
                <c:pt idx="23">
                  <c:v>0.13870967741935503</c:v>
                </c:pt>
                <c:pt idx="24">
                  <c:v>-0.59354838709677382</c:v>
                </c:pt>
                <c:pt idx="25">
                  <c:v>0.89999999999999969</c:v>
                </c:pt>
                <c:pt idx="26">
                  <c:v>-3.2741935483870965</c:v>
                </c:pt>
                <c:pt idx="27">
                  <c:v>-4.1290322580645169</c:v>
                </c:pt>
                <c:pt idx="28">
                  <c:v>2.8935483870967742</c:v>
                </c:pt>
                <c:pt idx="29">
                  <c:v>4.3516129032258046</c:v>
                </c:pt>
                <c:pt idx="30">
                  <c:v>3.4</c:v>
                </c:pt>
                <c:pt idx="31">
                  <c:v>0.9</c:v>
                </c:pt>
                <c:pt idx="32">
                  <c:v>-0.56774193548387086</c:v>
                </c:pt>
                <c:pt idx="33">
                  <c:v>-0.71612903225806412</c:v>
                </c:pt>
                <c:pt idx="34">
                  <c:v>3.7677419354838708</c:v>
                </c:pt>
                <c:pt idx="35">
                  <c:v>-1.203225806451613</c:v>
                </c:pt>
                <c:pt idx="36">
                  <c:v>-1.3032258064516129</c:v>
                </c:pt>
                <c:pt idx="37">
                  <c:v>0.65483870967741931</c:v>
                </c:pt>
                <c:pt idx="38">
                  <c:v>1.3451612903225807</c:v>
                </c:pt>
                <c:pt idx="39">
                  <c:v>-1.5451612903225809</c:v>
                </c:pt>
                <c:pt idx="40">
                  <c:v>1.1193548387096774</c:v>
                </c:pt>
                <c:pt idx="41">
                  <c:v>5.5774193548387112</c:v>
                </c:pt>
                <c:pt idx="42">
                  <c:v>1.9354838709677837E-2</c:v>
                </c:pt>
                <c:pt idx="43">
                  <c:v>-1.3483870967741935</c:v>
                </c:pt>
                <c:pt idx="44">
                  <c:v>-2.0290322580645155</c:v>
                </c:pt>
                <c:pt idx="45">
                  <c:v>1.7161290322580647</c:v>
                </c:pt>
                <c:pt idx="46">
                  <c:v>1.5193548387096769</c:v>
                </c:pt>
                <c:pt idx="47">
                  <c:v>0.74516129032258105</c:v>
                </c:pt>
                <c:pt idx="48">
                  <c:v>8.0645161290322981E-2</c:v>
                </c:pt>
                <c:pt idx="49">
                  <c:v>2.6096774193548384</c:v>
                </c:pt>
                <c:pt idx="50">
                  <c:v>1.5999999999999999</c:v>
                </c:pt>
                <c:pt idx="51">
                  <c:v>0.81290322580645169</c:v>
                </c:pt>
                <c:pt idx="52">
                  <c:v>0.18064516129032257</c:v>
                </c:pt>
                <c:pt idx="53">
                  <c:v>-3.2258064516129108E-2</c:v>
                </c:pt>
                <c:pt idx="54">
                  <c:v>-0.87419354838709684</c:v>
                </c:pt>
                <c:pt idx="55">
                  <c:v>4.9096774193548374</c:v>
                </c:pt>
                <c:pt idx="56">
                  <c:v>-3.2806451612903218</c:v>
                </c:pt>
                <c:pt idx="57">
                  <c:v>2.2580645161290321E-2</c:v>
                </c:pt>
                <c:pt idx="58">
                  <c:v>-1.8225806451612905</c:v>
                </c:pt>
                <c:pt idx="59">
                  <c:v>-4.5290322580645155</c:v>
                </c:pt>
                <c:pt idx="60">
                  <c:v>3.7419354838709671</c:v>
                </c:pt>
                <c:pt idx="61">
                  <c:v>0.74193548387096797</c:v>
                </c:pt>
                <c:pt idx="62">
                  <c:v>-0.27419354838709764</c:v>
                </c:pt>
                <c:pt idx="63">
                  <c:v>-1.4677419354838708</c:v>
                </c:pt>
                <c:pt idx="64">
                  <c:v>-3.6903225806451614</c:v>
                </c:pt>
                <c:pt idx="65">
                  <c:v>2.5870967741935487</c:v>
                </c:pt>
                <c:pt idx="66">
                  <c:v>-0.69032258064516183</c:v>
                </c:pt>
                <c:pt idx="67">
                  <c:v>1.3290322580645162</c:v>
                </c:pt>
                <c:pt idx="68">
                  <c:v>-1.3903225806451618</c:v>
                </c:pt>
                <c:pt idx="69">
                  <c:v>-1.9709677419354839</c:v>
                </c:pt>
                <c:pt idx="70">
                  <c:v>-6.4516129032257702E-2</c:v>
                </c:pt>
                <c:pt idx="71">
                  <c:v>-1.7580645161290316</c:v>
                </c:pt>
                <c:pt idx="72">
                  <c:v>-3.129032258064516</c:v>
                </c:pt>
                <c:pt idx="73">
                  <c:v>0.47419354838709682</c:v>
                </c:pt>
                <c:pt idx="74">
                  <c:v>0.40967741935483881</c:v>
                </c:pt>
                <c:pt idx="75">
                  <c:v>-0.10322580645161288</c:v>
                </c:pt>
                <c:pt idx="76">
                  <c:v>7.0967741935484191E-2</c:v>
                </c:pt>
                <c:pt idx="77">
                  <c:v>-0.20645161290322595</c:v>
                </c:pt>
                <c:pt idx="78">
                  <c:v>3.9419354838709681</c:v>
                </c:pt>
                <c:pt idx="79">
                  <c:v>-1.5935483870967742</c:v>
                </c:pt>
                <c:pt idx="80">
                  <c:v>1.5483870967741937</c:v>
                </c:pt>
                <c:pt idx="81">
                  <c:v>5.7258064516129021</c:v>
                </c:pt>
                <c:pt idx="82">
                  <c:v>1.1354838709677415</c:v>
                </c:pt>
                <c:pt idx="83">
                  <c:v>2.0870967741935487</c:v>
                </c:pt>
                <c:pt idx="84">
                  <c:v>-4.9774193548387098</c:v>
                </c:pt>
                <c:pt idx="85">
                  <c:v>0.52580645161290307</c:v>
                </c:pt>
                <c:pt idx="86">
                  <c:v>0.41935483870967738</c:v>
                </c:pt>
                <c:pt idx="87">
                  <c:v>-0.80645161290322565</c:v>
                </c:pt>
                <c:pt idx="88">
                  <c:v>-3.3032258064516129</c:v>
                </c:pt>
                <c:pt idx="89">
                  <c:v>-2.2838709677419353</c:v>
                </c:pt>
                <c:pt idx="90">
                  <c:v>2.0387096774193547</c:v>
                </c:pt>
                <c:pt idx="91">
                  <c:v>2.6774193548387095</c:v>
                </c:pt>
                <c:pt idx="92">
                  <c:v>3.4806451612903233</c:v>
                </c:pt>
                <c:pt idx="93">
                  <c:v>0.2870967741935484</c:v>
                </c:pt>
                <c:pt idx="94">
                  <c:v>-1.7387096774193549</c:v>
                </c:pt>
                <c:pt idx="95">
                  <c:v>1.3096774193548391</c:v>
                </c:pt>
                <c:pt idx="96">
                  <c:v>-0.7096774193548383</c:v>
                </c:pt>
                <c:pt idx="97">
                  <c:v>-0.5838709677419357</c:v>
                </c:pt>
                <c:pt idx="98">
                  <c:v>0.48064516129032242</c:v>
                </c:pt>
                <c:pt idx="99">
                  <c:v>3.4709677419354845</c:v>
                </c:pt>
                <c:pt idx="100">
                  <c:v>1.8096774193548384</c:v>
                </c:pt>
                <c:pt idx="101">
                  <c:v>4.5612903225806454</c:v>
                </c:pt>
                <c:pt idx="102">
                  <c:v>-4.1193548387096754</c:v>
                </c:pt>
                <c:pt idx="103">
                  <c:v>3.2838709677419353</c:v>
                </c:pt>
                <c:pt idx="104">
                  <c:v>1.2903225806451568E-2</c:v>
                </c:pt>
                <c:pt idx="105">
                  <c:v>-0.59354838709677504</c:v>
                </c:pt>
                <c:pt idx="106">
                  <c:v>-0.8354838709677419</c:v>
                </c:pt>
                <c:pt idx="107">
                  <c:v>-0.46774193548387044</c:v>
                </c:pt>
                <c:pt idx="108">
                  <c:v>-1.8225806451612898</c:v>
                </c:pt>
                <c:pt idx="109">
                  <c:v>1.7741935483870963</c:v>
                </c:pt>
                <c:pt idx="110">
                  <c:v>0.95483870967741891</c:v>
                </c:pt>
                <c:pt idx="111">
                  <c:v>-1.1709677419354847</c:v>
                </c:pt>
                <c:pt idx="112">
                  <c:v>2.2806451612903227</c:v>
                </c:pt>
                <c:pt idx="113">
                  <c:v>2.129032258064516</c:v>
                </c:pt>
                <c:pt idx="114">
                  <c:v>-6.4516129032258836E-3</c:v>
                </c:pt>
                <c:pt idx="115">
                  <c:v>3.95483870967742</c:v>
                </c:pt>
                <c:pt idx="116">
                  <c:v>3.3967741935483873</c:v>
                </c:pt>
                <c:pt idx="117">
                  <c:v>0.87096774193548387</c:v>
                </c:pt>
                <c:pt idx="118">
                  <c:v>1.9935483870967747</c:v>
                </c:pt>
                <c:pt idx="119">
                  <c:v>-2.2774193548387087</c:v>
                </c:pt>
                <c:pt idx="120">
                  <c:v>-1.9354838709677351E-2</c:v>
                </c:pt>
                <c:pt idx="121">
                  <c:v>1.3354838709677419</c:v>
                </c:pt>
                <c:pt idx="122">
                  <c:v>3.9161290322580649</c:v>
                </c:pt>
                <c:pt idx="123">
                  <c:v>1.7290322580645161</c:v>
                </c:pt>
                <c:pt idx="124">
                  <c:v>2.3419354838709676</c:v>
                </c:pt>
                <c:pt idx="125">
                  <c:v>-0.33870967741935459</c:v>
                </c:pt>
                <c:pt idx="126">
                  <c:v>-0.71935483870967731</c:v>
                </c:pt>
                <c:pt idx="127">
                  <c:v>0.10322580645161297</c:v>
                </c:pt>
                <c:pt idx="128">
                  <c:v>0.16451612903225801</c:v>
                </c:pt>
                <c:pt idx="129">
                  <c:v>1.8999999999999997</c:v>
                </c:pt>
                <c:pt idx="130">
                  <c:v>2.2483870967741937</c:v>
                </c:pt>
                <c:pt idx="131">
                  <c:v>4.1258064516129034</c:v>
                </c:pt>
                <c:pt idx="132">
                  <c:v>4.6322580645161286</c:v>
                </c:pt>
                <c:pt idx="133">
                  <c:v>2.0806451612903225</c:v>
                </c:pt>
                <c:pt idx="134">
                  <c:v>-0.40967741935483881</c:v>
                </c:pt>
                <c:pt idx="135">
                  <c:v>2.935483870967742</c:v>
                </c:pt>
                <c:pt idx="136">
                  <c:v>-1.0838709677419354</c:v>
                </c:pt>
                <c:pt idx="137">
                  <c:v>2.661290322580645</c:v>
                </c:pt>
                <c:pt idx="138">
                  <c:v>1.3870967741935485</c:v>
                </c:pt>
                <c:pt idx="139">
                  <c:v>4.7516129032258068</c:v>
                </c:pt>
                <c:pt idx="140">
                  <c:v>4.2709677419354843</c:v>
                </c:pt>
                <c:pt idx="141">
                  <c:v>2.2999999999999994</c:v>
                </c:pt>
                <c:pt idx="142">
                  <c:v>2.2580645161290325</c:v>
                </c:pt>
                <c:pt idx="143">
                  <c:v>0.40967741935483881</c:v>
                </c:pt>
                <c:pt idx="144">
                  <c:v>-2.3903225806451616</c:v>
                </c:pt>
                <c:pt idx="145">
                  <c:v>1.332258064516129</c:v>
                </c:pt>
                <c:pt idx="146">
                  <c:v>3.1548387096774189</c:v>
                </c:pt>
                <c:pt idx="147">
                  <c:v>1.6</c:v>
                </c:pt>
                <c:pt idx="148">
                  <c:v>1.5709677419354837</c:v>
                </c:pt>
                <c:pt idx="149">
                  <c:v>2.9129032258064509</c:v>
                </c:pt>
                <c:pt idx="150">
                  <c:v>-2.2451612903225806</c:v>
                </c:pt>
                <c:pt idx="151">
                  <c:v>-0.99999999999999989</c:v>
                </c:pt>
                <c:pt idx="152">
                  <c:v>3.0838709677419347</c:v>
                </c:pt>
                <c:pt idx="153">
                  <c:v>1.9451612903225808</c:v>
                </c:pt>
                <c:pt idx="154">
                  <c:v>6.1290322580645103E-2</c:v>
                </c:pt>
                <c:pt idx="155">
                  <c:v>4.1387096774193539</c:v>
                </c:pt>
                <c:pt idx="156">
                  <c:v>1.2096774193548387</c:v>
                </c:pt>
                <c:pt idx="157">
                  <c:v>5.7935483870967719</c:v>
                </c:pt>
                <c:pt idx="158">
                  <c:v>-1.8645161290322583</c:v>
                </c:pt>
                <c:pt idx="159">
                  <c:v>1.1870967741935483</c:v>
                </c:pt>
                <c:pt idx="160">
                  <c:v>2.254838709677419</c:v>
                </c:pt>
                <c:pt idx="161">
                  <c:v>2.8032258064516125</c:v>
                </c:pt>
                <c:pt idx="162">
                  <c:v>4.9870967741935486</c:v>
                </c:pt>
                <c:pt idx="163">
                  <c:v>-3.0903225806451613</c:v>
                </c:pt>
                <c:pt idx="164">
                  <c:v>3.403225806451613</c:v>
                </c:pt>
                <c:pt idx="165">
                  <c:v>2.9064516129032256</c:v>
                </c:pt>
                <c:pt idx="166">
                  <c:v>3.3516129032258055</c:v>
                </c:pt>
                <c:pt idx="167">
                  <c:v>5.380645161290321</c:v>
                </c:pt>
                <c:pt idx="168">
                  <c:v>-0.37741935483870914</c:v>
                </c:pt>
                <c:pt idx="169">
                  <c:v>3.2322580645161283</c:v>
                </c:pt>
                <c:pt idx="170">
                  <c:v>0.31935483870967735</c:v>
                </c:pt>
                <c:pt idx="171">
                  <c:v>1.7064516129032254</c:v>
                </c:pt>
                <c:pt idx="172">
                  <c:v>3.7483870967741937</c:v>
                </c:pt>
                <c:pt idx="173">
                  <c:v>3.5741935483870968</c:v>
                </c:pt>
                <c:pt idx="174">
                  <c:v>-1.1870967741935481</c:v>
                </c:pt>
                <c:pt idx="175">
                  <c:v>1.4129032258064513</c:v>
                </c:pt>
                <c:pt idx="176">
                  <c:v>6.2161290322580642</c:v>
                </c:pt>
                <c:pt idx="177">
                  <c:v>-2.725806451612903</c:v>
                </c:pt>
                <c:pt idx="178">
                  <c:v>5.2516129032258068</c:v>
                </c:pt>
                <c:pt idx="179">
                  <c:v>2.9516129032258069</c:v>
                </c:pt>
                <c:pt idx="180">
                  <c:v>4.3322580645161288</c:v>
                </c:pt>
                <c:pt idx="181">
                  <c:v>-2.1645161290322585</c:v>
                </c:pt>
                <c:pt idx="182">
                  <c:v>1.4516129032258069</c:v>
                </c:pt>
                <c:pt idx="183">
                  <c:v>-0.87741935483870959</c:v>
                </c:pt>
                <c:pt idx="184">
                  <c:v>1.0096774193548388</c:v>
                </c:pt>
                <c:pt idx="185">
                  <c:v>-4.838709677419363E-2</c:v>
                </c:pt>
                <c:pt idx="186">
                  <c:v>2.5806451612903234</c:v>
                </c:pt>
                <c:pt idx="187">
                  <c:v>2.0193548387096776</c:v>
                </c:pt>
                <c:pt idx="188">
                  <c:v>0.32258064516129042</c:v>
                </c:pt>
                <c:pt idx="189">
                  <c:v>-1.4290322580645156</c:v>
                </c:pt>
                <c:pt idx="190">
                  <c:v>-2.2870967741935493</c:v>
                </c:pt>
                <c:pt idx="191">
                  <c:v>4.8258064516129027</c:v>
                </c:pt>
                <c:pt idx="192">
                  <c:v>0.25161290322580648</c:v>
                </c:pt>
                <c:pt idx="193">
                  <c:v>4.6870967741935488</c:v>
                </c:pt>
                <c:pt idx="194">
                  <c:v>1.1290322580645165</c:v>
                </c:pt>
                <c:pt idx="195">
                  <c:v>3.8709677419355278E-2</c:v>
                </c:pt>
                <c:pt idx="196">
                  <c:v>5.4548387096774196</c:v>
                </c:pt>
                <c:pt idx="197">
                  <c:v>2.3258064516129036</c:v>
                </c:pt>
                <c:pt idx="198">
                  <c:v>2.8451612903225807</c:v>
                </c:pt>
                <c:pt idx="199">
                  <c:v>1.9870967741935479</c:v>
                </c:pt>
                <c:pt idx="200">
                  <c:v>5.6000000000000005</c:v>
                </c:pt>
                <c:pt idx="201">
                  <c:v>1.7225806451612902</c:v>
                </c:pt>
                <c:pt idx="202">
                  <c:v>2.8483870967741938</c:v>
                </c:pt>
                <c:pt idx="203">
                  <c:v>-0.39354838709677398</c:v>
                </c:pt>
                <c:pt idx="204">
                  <c:v>0.25161290322580626</c:v>
                </c:pt>
                <c:pt idx="205">
                  <c:v>1.5548387096774194</c:v>
                </c:pt>
                <c:pt idx="206">
                  <c:v>-2.7677419354838713</c:v>
                </c:pt>
                <c:pt idx="207">
                  <c:v>-0.27096774193548412</c:v>
                </c:pt>
                <c:pt idx="208">
                  <c:v>6.2064516129032263</c:v>
                </c:pt>
                <c:pt idx="209">
                  <c:v>5.5161290322580623</c:v>
                </c:pt>
                <c:pt idx="210">
                  <c:v>5.0032258064516135</c:v>
                </c:pt>
                <c:pt idx="211">
                  <c:v>2.8322580645161284</c:v>
                </c:pt>
                <c:pt idx="212">
                  <c:v>1.3516129032258064</c:v>
                </c:pt>
                <c:pt idx="213">
                  <c:v>6.1032258064516123</c:v>
                </c:pt>
                <c:pt idx="214">
                  <c:v>0.49677419354838703</c:v>
                </c:pt>
                <c:pt idx="215">
                  <c:v>-1.2032258064516126</c:v>
                </c:pt>
                <c:pt idx="216">
                  <c:v>4.5225806451612893</c:v>
                </c:pt>
                <c:pt idx="217">
                  <c:v>1.7548387096774196</c:v>
                </c:pt>
                <c:pt idx="218">
                  <c:v>3.5774193548387099</c:v>
                </c:pt>
                <c:pt idx="219">
                  <c:v>2.4741935483870967</c:v>
                </c:pt>
                <c:pt idx="220">
                  <c:v>4.3</c:v>
                </c:pt>
                <c:pt idx="221">
                  <c:v>4.8193548387096783</c:v>
                </c:pt>
                <c:pt idx="222">
                  <c:v>4.8483870967741938</c:v>
                </c:pt>
                <c:pt idx="223">
                  <c:v>1.893548387096774</c:v>
                </c:pt>
                <c:pt idx="224">
                  <c:v>2.2967741935483872</c:v>
                </c:pt>
                <c:pt idx="225">
                  <c:v>-0.29032258064516114</c:v>
                </c:pt>
                <c:pt idx="226">
                  <c:v>3.5709677419354828</c:v>
                </c:pt>
                <c:pt idx="227">
                  <c:v>1.5580645161290316</c:v>
                </c:pt>
                <c:pt idx="228">
                  <c:v>0.87096774193548376</c:v>
                </c:pt>
                <c:pt idx="229">
                  <c:v>1.9967741935483863</c:v>
                </c:pt>
                <c:pt idx="230">
                  <c:v>4.17741935483871</c:v>
                </c:pt>
                <c:pt idx="231">
                  <c:v>6.1451612903225801</c:v>
                </c:pt>
                <c:pt idx="232">
                  <c:v>9.6774193548387205E-2</c:v>
                </c:pt>
                <c:pt idx="233">
                  <c:v>5.5838709677419347</c:v>
                </c:pt>
                <c:pt idx="234">
                  <c:v>3.7322580645161296</c:v>
                </c:pt>
                <c:pt idx="235">
                  <c:v>2.0096774193548388</c:v>
                </c:pt>
                <c:pt idx="236">
                  <c:v>6.0774193548387094</c:v>
                </c:pt>
                <c:pt idx="237">
                  <c:v>1.4322580645161289</c:v>
                </c:pt>
                <c:pt idx="238">
                  <c:v>4.709677419354839</c:v>
                </c:pt>
                <c:pt idx="239">
                  <c:v>3.1</c:v>
                </c:pt>
                <c:pt idx="240" formatCode="General">
                  <c:v>3</c:v>
                </c:pt>
                <c:pt idx="241" formatCode="General">
                  <c:v>4.8</c:v>
                </c:pt>
                <c:pt idx="242" formatCode="General">
                  <c:v>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AF-4E4C-9DFF-90A7E62FF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545472"/>
        <c:axId val="357547392"/>
      </c:scatterChart>
      <c:valAx>
        <c:axId val="357545472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8084653975222"/>
              <c:y val="0.8951415420898475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547392"/>
        <c:crossesAt val="-14"/>
        <c:crossBetween val="midCat"/>
        <c:majorUnit val="20"/>
      </c:valAx>
      <c:valAx>
        <c:axId val="357547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5610485398186E-2"/>
              <c:y val="0.3554989539351059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545472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April</a:t>
            </a:r>
          </a:p>
        </c:rich>
      </c:tx>
      <c:layout>
        <c:manualLayout>
          <c:xMode val="edge"/>
          <c:yMode val="edge"/>
          <c:x val="0.48275899140925965"/>
          <c:y val="3.82652890931986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910240202275607E-2"/>
          <c:y val="0.1560695844099762"/>
          <c:w val="0.88495575221238942"/>
          <c:h val="0.67341135495415649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TempMittel_korr!$F$5:$F$246</c:f>
              <c:numCache>
                <c:formatCode>0.0</c:formatCode>
                <c:ptCount val="242"/>
                <c:pt idx="0">
                  <c:v>8.6366666666666667</c:v>
                </c:pt>
                <c:pt idx="1">
                  <c:v>3.5933333333333337</c:v>
                </c:pt>
                <c:pt idx="2">
                  <c:v>6.046666666666666</c:v>
                </c:pt>
                <c:pt idx="3">
                  <c:v>1.6933333333333331</c:v>
                </c:pt>
                <c:pt idx="4">
                  <c:v>0.77</c:v>
                </c:pt>
                <c:pt idx="5">
                  <c:v>6.4733333333333327</c:v>
                </c:pt>
                <c:pt idx="6">
                  <c:v>3.1999999999999997</c:v>
                </c:pt>
                <c:pt idx="7">
                  <c:v>5</c:v>
                </c:pt>
                <c:pt idx="8">
                  <c:v>6.7899999999999983</c:v>
                </c:pt>
                <c:pt idx="9">
                  <c:v>3.19</c:v>
                </c:pt>
                <c:pt idx="10">
                  <c:v>8.3466666666666676</c:v>
                </c:pt>
                <c:pt idx="11">
                  <c:v>7.2366666666666672</c:v>
                </c:pt>
                <c:pt idx="12">
                  <c:v>3.8000000000000003</c:v>
                </c:pt>
                <c:pt idx="13">
                  <c:v>9.4966666666666661</c:v>
                </c:pt>
                <c:pt idx="14">
                  <c:v>8.3966666666666665</c:v>
                </c:pt>
                <c:pt idx="15">
                  <c:v>3.82</c:v>
                </c:pt>
                <c:pt idx="16">
                  <c:v>7.1166666666666663</c:v>
                </c:pt>
                <c:pt idx="17">
                  <c:v>6.0266666666666664</c:v>
                </c:pt>
                <c:pt idx="18">
                  <c:v>3.4</c:v>
                </c:pt>
                <c:pt idx="19">
                  <c:v>11.556666666666665</c:v>
                </c:pt>
                <c:pt idx="20">
                  <c:v>5.8900000000000015</c:v>
                </c:pt>
                <c:pt idx="21">
                  <c:v>5.9466666666666681</c:v>
                </c:pt>
                <c:pt idx="22">
                  <c:v>8.41</c:v>
                </c:pt>
                <c:pt idx="23">
                  <c:v>4.6166666666666654</c:v>
                </c:pt>
                <c:pt idx="24">
                  <c:v>3.1066666666666665</c:v>
                </c:pt>
                <c:pt idx="25">
                  <c:v>1.9466666666666668</c:v>
                </c:pt>
                <c:pt idx="26">
                  <c:v>3.7566666666666659</c:v>
                </c:pt>
                <c:pt idx="27">
                  <c:v>3.7933333333333334</c:v>
                </c:pt>
                <c:pt idx="28">
                  <c:v>3.5599999999999996</c:v>
                </c:pt>
                <c:pt idx="29">
                  <c:v>6.1099999999999994</c:v>
                </c:pt>
                <c:pt idx="30">
                  <c:v>6.9</c:v>
                </c:pt>
                <c:pt idx="31">
                  <c:v>1.4</c:v>
                </c:pt>
                <c:pt idx="32">
                  <c:v>6.3666666666666663</c:v>
                </c:pt>
                <c:pt idx="33">
                  <c:v>7.2933333333333339</c:v>
                </c:pt>
                <c:pt idx="34">
                  <c:v>6.1466666666666656</c:v>
                </c:pt>
                <c:pt idx="35">
                  <c:v>4.5366666666666662</c:v>
                </c:pt>
                <c:pt idx="36">
                  <c:v>-1.0666666666666667</c:v>
                </c:pt>
                <c:pt idx="37">
                  <c:v>7.5933333333333328</c:v>
                </c:pt>
                <c:pt idx="38">
                  <c:v>6.73</c:v>
                </c:pt>
                <c:pt idx="39">
                  <c:v>6.9066666666666663</c:v>
                </c:pt>
                <c:pt idx="40">
                  <c:v>7.253333333333333</c:v>
                </c:pt>
                <c:pt idx="41">
                  <c:v>6.3999999999999995</c:v>
                </c:pt>
                <c:pt idx="42">
                  <c:v>3.53</c:v>
                </c:pt>
                <c:pt idx="43">
                  <c:v>2.7066666666666661</c:v>
                </c:pt>
                <c:pt idx="44">
                  <c:v>6.9600000000000017</c:v>
                </c:pt>
                <c:pt idx="45">
                  <c:v>4.203333333333334</c:v>
                </c:pt>
                <c:pt idx="46">
                  <c:v>6.1566666666666663</c:v>
                </c:pt>
                <c:pt idx="47">
                  <c:v>5.1466666666666656</c:v>
                </c:pt>
                <c:pt idx="48">
                  <c:v>5.3133333333333335</c:v>
                </c:pt>
                <c:pt idx="49">
                  <c:v>7.4400000000000013</c:v>
                </c:pt>
                <c:pt idx="50">
                  <c:v>7.2833333333333332</c:v>
                </c:pt>
                <c:pt idx="51">
                  <c:v>5.8033333333333319</c:v>
                </c:pt>
                <c:pt idx="52">
                  <c:v>2.6433333333333331</c:v>
                </c:pt>
                <c:pt idx="53">
                  <c:v>2.6333333333333337</c:v>
                </c:pt>
                <c:pt idx="54">
                  <c:v>3.183333333333334</c:v>
                </c:pt>
                <c:pt idx="55">
                  <c:v>3.5233333333333334</c:v>
                </c:pt>
                <c:pt idx="56">
                  <c:v>2.253333333333333</c:v>
                </c:pt>
                <c:pt idx="57">
                  <c:v>1.3399999999999996</c:v>
                </c:pt>
                <c:pt idx="58">
                  <c:v>0.90999999999999992</c:v>
                </c:pt>
                <c:pt idx="59">
                  <c:v>6.0600000000000005</c:v>
                </c:pt>
                <c:pt idx="60">
                  <c:v>5.6366666666666676</c:v>
                </c:pt>
                <c:pt idx="61">
                  <c:v>3.4666666666666663</c:v>
                </c:pt>
                <c:pt idx="62">
                  <c:v>4.3433333333333337</c:v>
                </c:pt>
                <c:pt idx="63">
                  <c:v>6.2366666666666681</c:v>
                </c:pt>
                <c:pt idx="64">
                  <c:v>5.2266666666666657</c:v>
                </c:pt>
                <c:pt idx="65">
                  <c:v>5.0499999999999989</c:v>
                </c:pt>
                <c:pt idx="66">
                  <c:v>1.1133333333333331</c:v>
                </c:pt>
                <c:pt idx="67">
                  <c:v>6.6766666666666667</c:v>
                </c:pt>
                <c:pt idx="68">
                  <c:v>3.0666666666666673</c:v>
                </c:pt>
                <c:pt idx="69">
                  <c:v>4.4733333333333336</c:v>
                </c:pt>
                <c:pt idx="70">
                  <c:v>6.4766666666666657</c:v>
                </c:pt>
                <c:pt idx="71">
                  <c:v>2.8266666666666667</c:v>
                </c:pt>
                <c:pt idx="72">
                  <c:v>2.6433333333333335</c:v>
                </c:pt>
                <c:pt idx="73">
                  <c:v>6.2433333333333314</c:v>
                </c:pt>
                <c:pt idx="74">
                  <c:v>3.6833333333333327</c:v>
                </c:pt>
                <c:pt idx="75">
                  <c:v>7.8533333333333344</c:v>
                </c:pt>
                <c:pt idx="76">
                  <c:v>4.5000000000000009</c:v>
                </c:pt>
                <c:pt idx="77">
                  <c:v>6.64</c:v>
                </c:pt>
                <c:pt idx="78">
                  <c:v>5.9133333333333349</c:v>
                </c:pt>
                <c:pt idx="79">
                  <c:v>3.9600000000000004</c:v>
                </c:pt>
                <c:pt idx="80">
                  <c:v>3.4500000000000011</c:v>
                </c:pt>
                <c:pt idx="81">
                  <c:v>8.07</c:v>
                </c:pt>
                <c:pt idx="82">
                  <c:v>6.1133333333333333</c:v>
                </c:pt>
                <c:pt idx="83">
                  <c:v>2.6966666666666668</c:v>
                </c:pt>
                <c:pt idx="84">
                  <c:v>9.92</c:v>
                </c:pt>
                <c:pt idx="85">
                  <c:v>6.8333333333333339</c:v>
                </c:pt>
                <c:pt idx="86">
                  <c:v>5.3233333333333333</c:v>
                </c:pt>
                <c:pt idx="87">
                  <c:v>4.3200000000000012</c:v>
                </c:pt>
                <c:pt idx="88">
                  <c:v>7.3266666666666671</c:v>
                </c:pt>
                <c:pt idx="89">
                  <c:v>4.2100000000000009</c:v>
                </c:pt>
                <c:pt idx="90">
                  <c:v>4.72</c:v>
                </c:pt>
                <c:pt idx="91">
                  <c:v>5.9966666666666661</c:v>
                </c:pt>
                <c:pt idx="92">
                  <c:v>4.0133333333333336</c:v>
                </c:pt>
                <c:pt idx="93">
                  <c:v>6.6933333333333334</c:v>
                </c:pt>
                <c:pt idx="94">
                  <c:v>5.15</c:v>
                </c:pt>
                <c:pt idx="95">
                  <c:v>5.6733333333333338</c:v>
                </c:pt>
                <c:pt idx="96">
                  <c:v>3.6899999999999995</c:v>
                </c:pt>
                <c:pt idx="97">
                  <c:v>5.3966666666666665</c:v>
                </c:pt>
                <c:pt idx="98">
                  <c:v>3.8066666666666662</c:v>
                </c:pt>
                <c:pt idx="99">
                  <c:v>6.089999999999999</c:v>
                </c:pt>
                <c:pt idx="100">
                  <c:v>3.413333333333334</c:v>
                </c:pt>
                <c:pt idx="101">
                  <c:v>4.9366666666666683</c:v>
                </c:pt>
                <c:pt idx="102">
                  <c:v>3.7966666666666669</c:v>
                </c:pt>
                <c:pt idx="103">
                  <c:v>4.163333333333334</c:v>
                </c:pt>
                <c:pt idx="104">
                  <c:v>7.5400000000000009</c:v>
                </c:pt>
                <c:pt idx="105">
                  <c:v>7.3633333333333324</c:v>
                </c:pt>
                <c:pt idx="106">
                  <c:v>5.1033333333333335</c:v>
                </c:pt>
                <c:pt idx="107">
                  <c:v>3.0933333333333333</c:v>
                </c:pt>
                <c:pt idx="108">
                  <c:v>4.0166666666666648</c:v>
                </c:pt>
                <c:pt idx="109">
                  <c:v>4.71</c:v>
                </c:pt>
                <c:pt idx="110">
                  <c:v>2.3766666666666665</c:v>
                </c:pt>
                <c:pt idx="111">
                  <c:v>5.5566666666666675</c:v>
                </c:pt>
                <c:pt idx="112">
                  <c:v>8.5699999999999985</c:v>
                </c:pt>
                <c:pt idx="113">
                  <c:v>8.2666666666666675</c:v>
                </c:pt>
                <c:pt idx="114">
                  <c:v>6.4766666666666648</c:v>
                </c:pt>
                <c:pt idx="115">
                  <c:v>2.3866666666666663</c:v>
                </c:pt>
                <c:pt idx="116">
                  <c:v>4.8966666666666665</c:v>
                </c:pt>
                <c:pt idx="117">
                  <c:v>5.8033333333333355</c:v>
                </c:pt>
                <c:pt idx="118">
                  <c:v>4.6366666666666667</c:v>
                </c:pt>
                <c:pt idx="119">
                  <c:v>4.1833333333333327</c:v>
                </c:pt>
                <c:pt idx="120">
                  <c:v>5.2833333333333332</c:v>
                </c:pt>
                <c:pt idx="121">
                  <c:v>7.0233333333333343</c:v>
                </c:pt>
                <c:pt idx="122">
                  <c:v>1.4366666666666668</c:v>
                </c:pt>
                <c:pt idx="123">
                  <c:v>7.2366666666666672</c:v>
                </c:pt>
                <c:pt idx="124">
                  <c:v>3.9466666666666668</c:v>
                </c:pt>
                <c:pt idx="125">
                  <c:v>4.8933333333333326</c:v>
                </c:pt>
                <c:pt idx="126">
                  <c:v>2.8400000000000003</c:v>
                </c:pt>
                <c:pt idx="127">
                  <c:v>2.5066666666666668</c:v>
                </c:pt>
                <c:pt idx="128">
                  <c:v>6.55</c:v>
                </c:pt>
                <c:pt idx="129">
                  <c:v>4.3833333333333337</c:v>
                </c:pt>
                <c:pt idx="130">
                  <c:v>4.3633333333333324</c:v>
                </c:pt>
                <c:pt idx="131">
                  <c:v>3.5866666666666673</c:v>
                </c:pt>
                <c:pt idx="132">
                  <c:v>4.88</c:v>
                </c:pt>
                <c:pt idx="133">
                  <c:v>7.823333333333335</c:v>
                </c:pt>
                <c:pt idx="134">
                  <c:v>4.33</c:v>
                </c:pt>
                <c:pt idx="135">
                  <c:v>5.3566666666666665</c:v>
                </c:pt>
                <c:pt idx="136">
                  <c:v>1.4</c:v>
                </c:pt>
                <c:pt idx="137">
                  <c:v>6.4266666666666641</c:v>
                </c:pt>
                <c:pt idx="138">
                  <c:v>1.9466666666666668</c:v>
                </c:pt>
                <c:pt idx="139">
                  <c:v>6.5400000000000009</c:v>
                </c:pt>
                <c:pt idx="140">
                  <c:v>3.9733333333333323</c:v>
                </c:pt>
                <c:pt idx="141">
                  <c:v>3.183333333333334</c:v>
                </c:pt>
                <c:pt idx="142">
                  <c:v>4.753333333333333</c:v>
                </c:pt>
                <c:pt idx="143">
                  <c:v>4.55</c:v>
                </c:pt>
                <c:pt idx="144">
                  <c:v>5.56</c:v>
                </c:pt>
                <c:pt idx="145">
                  <c:v>7.379999999999999</c:v>
                </c:pt>
                <c:pt idx="146">
                  <c:v>4.8466666666666658</c:v>
                </c:pt>
                <c:pt idx="147">
                  <c:v>5.6766666666666676</c:v>
                </c:pt>
                <c:pt idx="148">
                  <c:v>2.0900000000000007</c:v>
                </c:pt>
                <c:pt idx="149">
                  <c:v>6.003333333333333</c:v>
                </c:pt>
                <c:pt idx="150">
                  <c:v>3.4066666666666658</c:v>
                </c:pt>
                <c:pt idx="151">
                  <c:v>4.1633333333333331</c:v>
                </c:pt>
                <c:pt idx="152">
                  <c:v>4.7966666666666669</c:v>
                </c:pt>
                <c:pt idx="153">
                  <c:v>8.6199999999999974</c:v>
                </c:pt>
                <c:pt idx="154">
                  <c:v>3.8733333333333331</c:v>
                </c:pt>
                <c:pt idx="155">
                  <c:v>4.8333333333333339</c:v>
                </c:pt>
                <c:pt idx="156">
                  <c:v>4.9066666666666672</c:v>
                </c:pt>
                <c:pt idx="157">
                  <c:v>1.1033333333333331</c:v>
                </c:pt>
                <c:pt idx="158">
                  <c:v>7.4566666666666652</c:v>
                </c:pt>
                <c:pt idx="159">
                  <c:v>6.3366666666666669</c:v>
                </c:pt>
                <c:pt idx="160">
                  <c:v>3.1699999999999995</c:v>
                </c:pt>
                <c:pt idx="161">
                  <c:v>4.5066666666666668</c:v>
                </c:pt>
                <c:pt idx="162">
                  <c:v>7.126666666666666</c:v>
                </c:pt>
                <c:pt idx="163">
                  <c:v>6.6800000000000006</c:v>
                </c:pt>
                <c:pt idx="164">
                  <c:v>7.796666666666666</c:v>
                </c:pt>
                <c:pt idx="165">
                  <c:v>9.0033333333333321</c:v>
                </c:pt>
                <c:pt idx="166">
                  <c:v>8.9333333333333336</c:v>
                </c:pt>
                <c:pt idx="167">
                  <c:v>7.3333333333333339</c:v>
                </c:pt>
                <c:pt idx="168">
                  <c:v>8.8199999999999985</c:v>
                </c:pt>
                <c:pt idx="169">
                  <c:v>4.1833333333333336</c:v>
                </c:pt>
                <c:pt idx="170">
                  <c:v>5.3233333333333333</c:v>
                </c:pt>
                <c:pt idx="171">
                  <c:v>8.1866666666666674</c:v>
                </c:pt>
                <c:pt idx="172">
                  <c:v>7.2466666666666661</c:v>
                </c:pt>
                <c:pt idx="173">
                  <c:v>2.69</c:v>
                </c:pt>
                <c:pt idx="174">
                  <c:v>4.5199999999999996</c:v>
                </c:pt>
                <c:pt idx="175">
                  <c:v>3.6799999999999997</c:v>
                </c:pt>
                <c:pt idx="176">
                  <c:v>4.9033333333333333</c:v>
                </c:pt>
                <c:pt idx="177">
                  <c:v>2.3533333333333331</c:v>
                </c:pt>
                <c:pt idx="178">
                  <c:v>7.2766666666666673</c:v>
                </c:pt>
                <c:pt idx="179">
                  <c:v>5.1100000000000003</c:v>
                </c:pt>
                <c:pt idx="180">
                  <c:v>9.0199999999999978</c:v>
                </c:pt>
                <c:pt idx="181">
                  <c:v>6.3066666666666666</c:v>
                </c:pt>
                <c:pt idx="182">
                  <c:v>6.7299999999999995</c:v>
                </c:pt>
                <c:pt idx="183">
                  <c:v>6.9066666666666672</c:v>
                </c:pt>
                <c:pt idx="184">
                  <c:v>3.6766666666666654</c:v>
                </c:pt>
                <c:pt idx="185">
                  <c:v>7.703333333333334</c:v>
                </c:pt>
                <c:pt idx="186">
                  <c:v>3.9933333333333323</c:v>
                </c:pt>
                <c:pt idx="187">
                  <c:v>7.17</c:v>
                </c:pt>
                <c:pt idx="188">
                  <c:v>4.7600000000000007</c:v>
                </c:pt>
                <c:pt idx="189">
                  <c:v>2.5866666666666669</c:v>
                </c:pt>
                <c:pt idx="190">
                  <c:v>7.9866666666666664</c:v>
                </c:pt>
                <c:pt idx="191">
                  <c:v>4.1433333333333318</c:v>
                </c:pt>
                <c:pt idx="192">
                  <c:v>1.8033333333333332</c:v>
                </c:pt>
                <c:pt idx="193">
                  <c:v>5.2333333333333343</c:v>
                </c:pt>
                <c:pt idx="194">
                  <c:v>4.1766666666666659</c:v>
                </c:pt>
                <c:pt idx="195">
                  <c:v>4.839999999999999</c:v>
                </c:pt>
                <c:pt idx="196">
                  <c:v>3.04</c:v>
                </c:pt>
                <c:pt idx="197">
                  <c:v>4.45</c:v>
                </c:pt>
                <c:pt idx="198">
                  <c:v>2.976666666666667</c:v>
                </c:pt>
                <c:pt idx="199">
                  <c:v>2.0966666666666667</c:v>
                </c:pt>
                <c:pt idx="200">
                  <c:v>6.7366666666666672</c:v>
                </c:pt>
                <c:pt idx="201">
                  <c:v>3.3799999999999986</c:v>
                </c:pt>
                <c:pt idx="202">
                  <c:v>7.0433333333333339</c:v>
                </c:pt>
                <c:pt idx="203">
                  <c:v>3.9466666666666663</c:v>
                </c:pt>
                <c:pt idx="204">
                  <c:v>5.4399999999999986</c:v>
                </c:pt>
                <c:pt idx="205">
                  <c:v>4.3166666666666673</c:v>
                </c:pt>
                <c:pt idx="206">
                  <c:v>7.3299999999999992</c:v>
                </c:pt>
                <c:pt idx="207">
                  <c:v>6.5400000000000009</c:v>
                </c:pt>
                <c:pt idx="208">
                  <c:v>5.0799999999999983</c:v>
                </c:pt>
                <c:pt idx="209">
                  <c:v>3.68</c:v>
                </c:pt>
                <c:pt idx="210">
                  <c:v>4.2099999999999991</c:v>
                </c:pt>
                <c:pt idx="211">
                  <c:v>5.2766666666666682</c:v>
                </c:pt>
                <c:pt idx="212">
                  <c:v>8.11</c:v>
                </c:pt>
                <c:pt idx="213">
                  <c:v>4.6066666666666665</c:v>
                </c:pt>
                <c:pt idx="214">
                  <c:v>6.0699999999999994</c:v>
                </c:pt>
                <c:pt idx="215">
                  <c:v>6.15</c:v>
                </c:pt>
                <c:pt idx="216">
                  <c:v>3.683333333333334</c:v>
                </c:pt>
                <c:pt idx="217">
                  <c:v>6.4466666666666663</c:v>
                </c:pt>
                <c:pt idx="218">
                  <c:v>5.9566666666666661</c:v>
                </c:pt>
                <c:pt idx="219">
                  <c:v>8.3233333333333324</c:v>
                </c:pt>
                <c:pt idx="220">
                  <c:v>4.3600000000000003</c:v>
                </c:pt>
                <c:pt idx="221">
                  <c:v>5.5799999999999992</c:v>
                </c:pt>
                <c:pt idx="222">
                  <c:v>6.2566666666666668</c:v>
                </c:pt>
                <c:pt idx="223">
                  <c:v>7.0633333333333335</c:v>
                </c:pt>
                <c:pt idx="224">
                  <c:v>6.9899999999999993</c:v>
                </c:pt>
                <c:pt idx="225">
                  <c:v>6.0566666666666684</c:v>
                </c:pt>
                <c:pt idx="226">
                  <c:v>11.236666666666668</c:v>
                </c:pt>
                <c:pt idx="227">
                  <c:v>5.2766666666666664</c:v>
                </c:pt>
                <c:pt idx="228">
                  <c:v>10.136666666666668</c:v>
                </c:pt>
                <c:pt idx="229">
                  <c:v>7.0699999999999985</c:v>
                </c:pt>
                <c:pt idx="230">
                  <c:v>10.169999999999998</c:v>
                </c:pt>
                <c:pt idx="231">
                  <c:v>6.63</c:v>
                </c:pt>
                <c:pt idx="232">
                  <c:v>6.3566666666666674</c:v>
                </c:pt>
                <c:pt idx="233">
                  <c:v>8.2799999999999994</c:v>
                </c:pt>
                <c:pt idx="234">
                  <c:v>7.3066666666666684</c:v>
                </c:pt>
                <c:pt idx="235">
                  <c:v>6.7466666666666688</c:v>
                </c:pt>
                <c:pt idx="236">
                  <c:v>5.3833333333333337</c:v>
                </c:pt>
                <c:pt idx="237">
                  <c:v>12.153333333333332</c:v>
                </c:pt>
                <c:pt idx="238">
                  <c:v>7.5933333333333328</c:v>
                </c:pt>
                <c:pt idx="239">
                  <c:v>10.3</c:v>
                </c:pt>
                <c:pt idx="240" formatCode="General">
                  <c:v>4.5999999999999996</c:v>
                </c:pt>
                <c:pt idx="241" formatCode="General">
                  <c:v>5.7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D8-49E3-B1D5-E3F1AE86E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95744"/>
        <c:axId val="358497664"/>
      </c:scatterChart>
      <c:valAx>
        <c:axId val="358495744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46347525143431"/>
              <c:y val="0.895409706734635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497664"/>
        <c:crossesAt val="-14"/>
        <c:crossBetween val="midCat"/>
        <c:majorUnit val="20"/>
      </c:valAx>
      <c:valAx>
        <c:axId val="35849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19253013727268E-2"/>
              <c:y val="0.357143507350598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495744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Mai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TempMittel_korr!$G$5:$G$246</c:f>
              <c:numCache>
                <c:formatCode>0.0</c:formatCode>
                <c:ptCount val="242"/>
                <c:pt idx="0">
                  <c:v>12.170967741935485</c:v>
                </c:pt>
                <c:pt idx="1">
                  <c:v>9.1806451612903235</c:v>
                </c:pt>
                <c:pt idx="2">
                  <c:v>10.632258064516128</c:v>
                </c:pt>
                <c:pt idx="3">
                  <c:v>12.412903225806456</c:v>
                </c:pt>
                <c:pt idx="4">
                  <c:v>8.6225806451612907</c:v>
                </c:pt>
                <c:pt idx="5">
                  <c:v>8.5612903225806445</c:v>
                </c:pt>
                <c:pt idx="6">
                  <c:v>6.6000000000000005</c:v>
                </c:pt>
                <c:pt idx="7">
                  <c:v>11</c:v>
                </c:pt>
                <c:pt idx="8">
                  <c:v>12.516129032258059</c:v>
                </c:pt>
                <c:pt idx="9">
                  <c:v>11.40322580645161</c:v>
                </c:pt>
                <c:pt idx="10">
                  <c:v>9.1451612903225801</c:v>
                </c:pt>
                <c:pt idx="11">
                  <c:v>8.5161290322580641</c:v>
                </c:pt>
                <c:pt idx="12">
                  <c:v>8.6</c:v>
                </c:pt>
                <c:pt idx="13">
                  <c:v>10.225806451612902</c:v>
                </c:pt>
                <c:pt idx="14">
                  <c:v>10.374193548387098</c:v>
                </c:pt>
                <c:pt idx="15">
                  <c:v>10.019354838709678</c:v>
                </c:pt>
                <c:pt idx="16">
                  <c:v>12.709677419354838</c:v>
                </c:pt>
                <c:pt idx="17">
                  <c:v>10.622580645161293</c:v>
                </c:pt>
                <c:pt idx="18">
                  <c:v>8.8000000000000007</c:v>
                </c:pt>
                <c:pt idx="19">
                  <c:v>11.909677419354839</c:v>
                </c:pt>
                <c:pt idx="20">
                  <c:v>11.535483870967742</c:v>
                </c:pt>
                <c:pt idx="21">
                  <c:v>9.509677419354837</c:v>
                </c:pt>
                <c:pt idx="22">
                  <c:v>7.0935483870967753</c:v>
                </c:pt>
                <c:pt idx="23">
                  <c:v>11.345161290322583</c:v>
                </c:pt>
                <c:pt idx="24">
                  <c:v>7.9322580645161276</c:v>
                </c:pt>
                <c:pt idx="25">
                  <c:v>13.906451612903224</c:v>
                </c:pt>
                <c:pt idx="26">
                  <c:v>12.899999999999999</c:v>
                </c:pt>
                <c:pt idx="27">
                  <c:v>14.387096774193548</c:v>
                </c:pt>
                <c:pt idx="28">
                  <c:v>13.125806451612902</c:v>
                </c:pt>
                <c:pt idx="29">
                  <c:v>12.748387096774193</c:v>
                </c:pt>
                <c:pt idx="30">
                  <c:v>14</c:v>
                </c:pt>
                <c:pt idx="31">
                  <c:v>11</c:v>
                </c:pt>
                <c:pt idx="32">
                  <c:v>10.303225806451612</c:v>
                </c:pt>
                <c:pt idx="33">
                  <c:v>7.5161290322580649</c:v>
                </c:pt>
                <c:pt idx="34">
                  <c:v>10.848387096774191</c:v>
                </c:pt>
                <c:pt idx="35">
                  <c:v>7.1161290322580646</c:v>
                </c:pt>
                <c:pt idx="36">
                  <c:v>8.8903225806451598</c:v>
                </c:pt>
                <c:pt idx="37">
                  <c:v>9.0709677419354833</c:v>
                </c:pt>
                <c:pt idx="38">
                  <c:v>10.96451612903226</c:v>
                </c:pt>
                <c:pt idx="39">
                  <c:v>10.819354838709677</c:v>
                </c:pt>
                <c:pt idx="40">
                  <c:v>7.8967741935483851</c:v>
                </c:pt>
                <c:pt idx="41">
                  <c:v>12.451612903225804</c:v>
                </c:pt>
                <c:pt idx="42">
                  <c:v>11.319354838709677</c:v>
                </c:pt>
                <c:pt idx="43">
                  <c:v>8.6774193548387135</c:v>
                </c:pt>
                <c:pt idx="44">
                  <c:v>9.8000000000000007</c:v>
                </c:pt>
                <c:pt idx="45">
                  <c:v>6.9354838709677411</c:v>
                </c:pt>
                <c:pt idx="46">
                  <c:v>11.812903225806451</c:v>
                </c:pt>
                <c:pt idx="47">
                  <c:v>10.348387096774191</c:v>
                </c:pt>
                <c:pt idx="48">
                  <c:v>9</c:v>
                </c:pt>
                <c:pt idx="49">
                  <c:v>10.854838709677418</c:v>
                </c:pt>
                <c:pt idx="50">
                  <c:v>9.1870967741935505</c:v>
                </c:pt>
                <c:pt idx="51">
                  <c:v>8.0258064516129028</c:v>
                </c:pt>
                <c:pt idx="52">
                  <c:v>13.641935483870967</c:v>
                </c:pt>
                <c:pt idx="53">
                  <c:v>13.067741935483873</c:v>
                </c:pt>
                <c:pt idx="54">
                  <c:v>9.8096774193548377</c:v>
                </c:pt>
                <c:pt idx="55">
                  <c:v>6.725806451612903</c:v>
                </c:pt>
                <c:pt idx="56">
                  <c:v>6.0935483870967735</c:v>
                </c:pt>
                <c:pt idx="57">
                  <c:v>9.796774193548389</c:v>
                </c:pt>
                <c:pt idx="58">
                  <c:v>8.1451612903225801</c:v>
                </c:pt>
                <c:pt idx="59">
                  <c:v>8.8741935483870975</c:v>
                </c:pt>
                <c:pt idx="60">
                  <c:v>13.841935483870966</c:v>
                </c:pt>
                <c:pt idx="61">
                  <c:v>9.4483870967741908</c:v>
                </c:pt>
                <c:pt idx="62">
                  <c:v>7.2709677419354817</c:v>
                </c:pt>
                <c:pt idx="63">
                  <c:v>7.5580645161290319</c:v>
                </c:pt>
                <c:pt idx="64">
                  <c:v>5.6903225806451605</c:v>
                </c:pt>
                <c:pt idx="65">
                  <c:v>10.538709677419357</c:v>
                </c:pt>
                <c:pt idx="66">
                  <c:v>12.993548387096775</c:v>
                </c:pt>
                <c:pt idx="67">
                  <c:v>9.7516129032258068</c:v>
                </c:pt>
                <c:pt idx="68">
                  <c:v>9.8258064516129053</c:v>
                </c:pt>
                <c:pt idx="69">
                  <c:v>7.4612903225806448</c:v>
                </c:pt>
                <c:pt idx="70">
                  <c:v>5.9451612903225817</c:v>
                </c:pt>
                <c:pt idx="71">
                  <c:v>10.429032258064517</c:v>
                </c:pt>
                <c:pt idx="72">
                  <c:v>8.7322580645161292</c:v>
                </c:pt>
                <c:pt idx="73">
                  <c:v>10.49677419354839</c:v>
                </c:pt>
                <c:pt idx="74">
                  <c:v>8.9741935483870972</c:v>
                </c:pt>
                <c:pt idx="75">
                  <c:v>8.5</c:v>
                </c:pt>
                <c:pt idx="76">
                  <c:v>10.438709677419354</c:v>
                </c:pt>
                <c:pt idx="77">
                  <c:v>7.7677419354838708</c:v>
                </c:pt>
                <c:pt idx="78">
                  <c:v>9.3774193548387093</c:v>
                </c:pt>
                <c:pt idx="79">
                  <c:v>10.387096774193548</c:v>
                </c:pt>
                <c:pt idx="80">
                  <c:v>8.5806451612903221</c:v>
                </c:pt>
                <c:pt idx="81">
                  <c:v>12.287096774193548</c:v>
                </c:pt>
                <c:pt idx="82">
                  <c:v>11.125806451612904</c:v>
                </c:pt>
                <c:pt idx="83">
                  <c:v>9.1193548387096772</c:v>
                </c:pt>
                <c:pt idx="84">
                  <c:v>13.703225806451613</c:v>
                </c:pt>
                <c:pt idx="85">
                  <c:v>6.687096774193547</c:v>
                </c:pt>
                <c:pt idx="86">
                  <c:v>10.28709677419355</c:v>
                </c:pt>
                <c:pt idx="87">
                  <c:v>15.283870967741937</c:v>
                </c:pt>
                <c:pt idx="88">
                  <c:v>11.741935483870968</c:v>
                </c:pt>
                <c:pt idx="89">
                  <c:v>11.619354838709679</c:v>
                </c:pt>
                <c:pt idx="90">
                  <c:v>7.006451612903227</c:v>
                </c:pt>
                <c:pt idx="91">
                  <c:v>9.4322580645161285</c:v>
                </c:pt>
                <c:pt idx="92">
                  <c:v>6.1548387096774206</c:v>
                </c:pt>
                <c:pt idx="93">
                  <c:v>5.7645161290322573</c:v>
                </c:pt>
                <c:pt idx="94">
                  <c:v>11.716129032258063</c:v>
                </c:pt>
                <c:pt idx="95">
                  <c:v>5.1677419354838712</c:v>
                </c:pt>
                <c:pt idx="96">
                  <c:v>6.5258064516129037</c:v>
                </c:pt>
                <c:pt idx="97">
                  <c:v>10.793548387096774</c:v>
                </c:pt>
                <c:pt idx="98">
                  <c:v>5.6612903225806459</c:v>
                </c:pt>
                <c:pt idx="99">
                  <c:v>7.796774193548389</c:v>
                </c:pt>
                <c:pt idx="100">
                  <c:v>8.6483870967741936</c:v>
                </c:pt>
                <c:pt idx="101">
                  <c:v>9.9193548387096762</c:v>
                </c:pt>
                <c:pt idx="102">
                  <c:v>10.203225806451611</c:v>
                </c:pt>
                <c:pt idx="103">
                  <c:v>11.206451612903223</c:v>
                </c:pt>
                <c:pt idx="104">
                  <c:v>7.790322580645161</c:v>
                </c:pt>
                <c:pt idx="105">
                  <c:v>10.874193548387096</c:v>
                </c:pt>
                <c:pt idx="106">
                  <c:v>6.8838709677419354</c:v>
                </c:pt>
                <c:pt idx="107">
                  <c:v>10.835483870967741</c:v>
                </c:pt>
                <c:pt idx="108">
                  <c:v>12.783870967741931</c:v>
                </c:pt>
                <c:pt idx="109">
                  <c:v>11.43225806451613</c:v>
                </c:pt>
                <c:pt idx="110">
                  <c:v>10.622580645161289</c:v>
                </c:pt>
                <c:pt idx="111">
                  <c:v>10.08064516129032</c:v>
                </c:pt>
                <c:pt idx="112">
                  <c:v>9.203225806451611</c:v>
                </c:pt>
                <c:pt idx="113">
                  <c:v>8.7838709677419349</c:v>
                </c:pt>
                <c:pt idx="114">
                  <c:v>9.1322580645161295</c:v>
                </c:pt>
                <c:pt idx="115">
                  <c:v>7.3032258064516125</c:v>
                </c:pt>
                <c:pt idx="116">
                  <c:v>7.1612903225806441</c:v>
                </c:pt>
                <c:pt idx="117">
                  <c:v>9.2451612903225797</c:v>
                </c:pt>
                <c:pt idx="118">
                  <c:v>8.4870967741935495</c:v>
                </c:pt>
                <c:pt idx="119">
                  <c:v>8.112903225806452</c:v>
                </c:pt>
                <c:pt idx="120">
                  <c:v>10.429032258064517</c:v>
                </c:pt>
                <c:pt idx="121">
                  <c:v>5.3290322580645144</c:v>
                </c:pt>
                <c:pt idx="122">
                  <c:v>10.203225806451613</c:v>
                </c:pt>
                <c:pt idx="123">
                  <c:v>10.819354838709677</c:v>
                </c:pt>
                <c:pt idx="124">
                  <c:v>8.1193548387096772</c:v>
                </c:pt>
                <c:pt idx="125">
                  <c:v>9.5612903225806463</c:v>
                </c:pt>
                <c:pt idx="126">
                  <c:v>11.616129032258064</c:v>
                </c:pt>
                <c:pt idx="127">
                  <c:v>11.748387096774193</c:v>
                </c:pt>
                <c:pt idx="128">
                  <c:v>8.2709677419354826</c:v>
                </c:pt>
                <c:pt idx="129">
                  <c:v>8.5709677419354851</c:v>
                </c:pt>
                <c:pt idx="130">
                  <c:v>9.6</c:v>
                </c:pt>
                <c:pt idx="131">
                  <c:v>10.277419354838708</c:v>
                </c:pt>
                <c:pt idx="132">
                  <c:v>9.316129032258063</c:v>
                </c:pt>
                <c:pt idx="133">
                  <c:v>7.6225806451612899</c:v>
                </c:pt>
                <c:pt idx="134">
                  <c:v>11.548387096774196</c:v>
                </c:pt>
                <c:pt idx="135">
                  <c:v>10.919354838709676</c:v>
                </c:pt>
                <c:pt idx="136">
                  <c:v>13.445161290322581</c:v>
                </c:pt>
                <c:pt idx="137">
                  <c:v>11.296774193548389</c:v>
                </c:pt>
                <c:pt idx="138">
                  <c:v>8.0741935483870968</c:v>
                </c:pt>
                <c:pt idx="139">
                  <c:v>12.206451612903226</c:v>
                </c:pt>
                <c:pt idx="140">
                  <c:v>11.35483870967742</c:v>
                </c:pt>
                <c:pt idx="141">
                  <c:v>11.548387096774196</c:v>
                </c:pt>
                <c:pt idx="142">
                  <c:v>10.387096774193548</c:v>
                </c:pt>
                <c:pt idx="143">
                  <c:v>11.306451612903222</c:v>
                </c:pt>
                <c:pt idx="144">
                  <c:v>10.196774193548388</c:v>
                </c:pt>
                <c:pt idx="145">
                  <c:v>8.2387096774193562</c:v>
                </c:pt>
                <c:pt idx="146">
                  <c:v>10.025806451612906</c:v>
                </c:pt>
                <c:pt idx="147">
                  <c:v>6.9225806451612915</c:v>
                </c:pt>
                <c:pt idx="148">
                  <c:v>10.283870967741937</c:v>
                </c:pt>
                <c:pt idx="149">
                  <c:v>8.796774193548389</c:v>
                </c:pt>
                <c:pt idx="150">
                  <c:v>12.61290322580645</c:v>
                </c:pt>
                <c:pt idx="151">
                  <c:v>9.4</c:v>
                </c:pt>
                <c:pt idx="152">
                  <c:v>7.6258064516129052</c:v>
                </c:pt>
                <c:pt idx="153">
                  <c:v>11.583870967741937</c:v>
                </c:pt>
                <c:pt idx="154">
                  <c:v>7.9548387096774196</c:v>
                </c:pt>
                <c:pt idx="155">
                  <c:v>9.5451612903225804</c:v>
                </c:pt>
                <c:pt idx="156">
                  <c:v>12.280645161290327</c:v>
                </c:pt>
                <c:pt idx="157">
                  <c:v>8.1193548387096772</c:v>
                </c:pt>
                <c:pt idx="158">
                  <c:v>6.493548387096773</c:v>
                </c:pt>
                <c:pt idx="159">
                  <c:v>9.3677419354838722</c:v>
                </c:pt>
                <c:pt idx="160">
                  <c:v>6.0451612903225813</c:v>
                </c:pt>
                <c:pt idx="161">
                  <c:v>10.167741935483871</c:v>
                </c:pt>
                <c:pt idx="162">
                  <c:v>10.277419354838708</c:v>
                </c:pt>
                <c:pt idx="163">
                  <c:v>8.990322580645163</c:v>
                </c:pt>
                <c:pt idx="164">
                  <c:v>13.014999999999997</c:v>
                </c:pt>
                <c:pt idx="165">
                  <c:v>11.448387096774191</c:v>
                </c:pt>
                <c:pt idx="166">
                  <c:v>12.441935483870965</c:v>
                </c:pt>
                <c:pt idx="167">
                  <c:v>11.548387096774194</c:v>
                </c:pt>
                <c:pt idx="168">
                  <c:v>8.8483870967741964</c:v>
                </c:pt>
                <c:pt idx="169">
                  <c:v>12.383870967741936</c:v>
                </c:pt>
                <c:pt idx="170">
                  <c:v>9.3612903225806452</c:v>
                </c:pt>
                <c:pt idx="171">
                  <c:v>9.6419354838709648</c:v>
                </c:pt>
                <c:pt idx="172">
                  <c:v>10.732258064516129</c:v>
                </c:pt>
                <c:pt idx="173">
                  <c:v>8.2870967741935502</c:v>
                </c:pt>
                <c:pt idx="174">
                  <c:v>8.622580645161289</c:v>
                </c:pt>
                <c:pt idx="175">
                  <c:v>10.225806451612904</c:v>
                </c:pt>
                <c:pt idx="176">
                  <c:v>6.2806451612903222</c:v>
                </c:pt>
                <c:pt idx="177">
                  <c:v>12.661290322580648</c:v>
                </c:pt>
                <c:pt idx="178">
                  <c:v>9.8483870967741911</c:v>
                </c:pt>
                <c:pt idx="179">
                  <c:v>10.548387096774194</c:v>
                </c:pt>
                <c:pt idx="180">
                  <c:v>7.3225806451612891</c:v>
                </c:pt>
                <c:pt idx="181">
                  <c:v>7.4096774193548391</c:v>
                </c:pt>
                <c:pt idx="182">
                  <c:v>8.7709677419354843</c:v>
                </c:pt>
                <c:pt idx="183">
                  <c:v>11.293548387096772</c:v>
                </c:pt>
                <c:pt idx="184">
                  <c:v>7.8903225806451633</c:v>
                </c:pt>
                <c:pt idx="185">
                  <c:v>9.9193548387096815</c:v>
                </c:pt>
                <c:pt idx="186">
                  <c:v>10.025806451612905</c:v>
                </c:pt>
                <c:pt idx="187">
                  <c:v>9.0548387096774192</c:v>
                </c:pt>
                <c:pt idx="188">
                  <c:v>11.658064516129036</c:v>
                </c:pt>
                <c:pt idx="189">
                  <c:v>7.8064516129032251</c:v>
                </c:pt>
                <c:pt idx="190">
                  <c:v>11.170967741935486</c:v>
                </c:pt>
                <c:pt idx="191">
                  <c:v>8.751612903225805</c:v>
                </c:pt>
                <c:pt idx="192">
                  <c:v>11.035483870967742</c:v>
                </c:pt>
                <c:pt idx="193">
                  <c:v>8.306451612903226</c:v>
                </c:pt>
                <c:pt idx="194">
                  <c:v>10.051612903225807</c:v>
                </c:pt>
                <c:pt idx="195">
                  <c:v>10.780645161290325</c:v>
                </c:pt>
                <c:pt idx="196">
                  <c:v>9.306451612903226</c:v>
                </c:pt>
                <c:pt idx="197">
                  <c:v>7.8967741935483868</c:v>
                </c:pt>
                <c:pt idx="198">
                  <c:v>10.316129032258065</c:v>
                </c:pt>
                <c:pt idx="199">
                  <c:v>7.2870967741935484</c:v>
                </c:pt>
                <c:pt idx="200">
                  <c:v>9.9064516129032292</c:v>
                </c:pt>
                <c:pt idx="201">
                  <c:v>10.577419354838709</c:v>
                </c:pt>
                <c:pt idx="202">
                  <c:v>8.9806451612903224</c:v>
                </c:pt>
                <c:pt idx="203">
                  <c:v>7.6838709677419352</c:v>
                </c:pt>
                <c:pt idx="204">
                  <c:v>10.732258064516131</c:v>
                </c:pt>
                <c:pt idx="205">
                  <c:v>12.354838709677423</c:v>
                </c:pt>
                <c:pt idx="206">
                  <c:v>6.6451612903225836</c:v>
                </c:pt>
                <c:pt idx="207">
                  <c:v>11.606451612903228</c:v>
                </c:pt>
                <c:pt idx="208">
                  <c:v>11.232258064516127</c:v>
                </c:pt>
                <c:pt idx="209">
                  <c:v>11.983870967741931</c:v>
                </c:pt>
                <c:pt idx="210">
                  <c:v>6.1419354838709683</c:v>
                </c:pt>
                <c:pt idx="211">
                  <c:v>12.477419354838709</c:v>
                </c:pt>
                <c:pt idx="212">
                  <c:v>12.480645161290324</c:v>
                </c:pt>
                <c:pt idx="213">
                  <c:v>10.554838709677419</c:v>
                </c:pt>
                <c:pt idx="214">
                  <c:v>10.361290322580647</c:v>
                </c:pt>
                <c:pt idx="215">
                  <c:v>9.8000000000000007</c:v>
                </c:pt>
                <c:pt idx="216">
                  <c:v>10.95483870967742</c:v>
                </c:pt>
                <c:pt idx="217">
                  <c:v>11.5</c:v>
                </c:pt>
                <c:pt idx="218">
                  <c:v>12.164516129032259</c:v>
                </c:pt>
                <c:pt idx="219">
                  <c:v>12.593548387096776</c:v>
                </c:pt>
                <c:pt idx="220">
                  <c:v>13.125806451612906</c:v>
                </c:pt>
                <c:pt idx="221">
                  <c:v>11.296774193548387</c:v>
                </c:pt>
                <c:pt idx="222">
                  <c:v>12.683870967741937</c:v>
                </c:pt>
                <c:pt idx="223">
                  <c:v>8.9645161290322566</c:v>
                </c:pt>
                <c:pt idx="224">
                  <c:v>11.267741935483867</c:v>
                </c:pt>
                <c:pt idx="225">
                  <c:v>10.916129032258066</c:v>
                </c:pt>
                <c:pt idx="226">
                  <c:v>12.122580645161291</c:v>
                </c:pt>
                <c:pt idx="227">
                  <c:v>12.738709677419356</c:v>
                </c:pt>
                <c:pt idx="228">
                  <c:v>12.712903225806452</c:v>
                </c:pt>
                <c:pt idx="229">
                  <c:v>8.4645161290322566</c:v>
                </c:pt>
                <c:pt idx="230">
                  <c:v>12.432258064516128</c:v>
                </c:pt>
                <c:pt idx="231">
                  <c:v>12.361290322580647</c:v>
                </c:pt>
                <c:pt idx="232">
                  <c:v>8.5516129032258075</c:v>
                </c:pt>
                <c:pt idx="233">
                  <c:v>9.7354838709677445</c:v>
                </c:pt>
                <c:pt idx="234">
                  <c:v>11.106451612903223</c:v>
                </c:pt>
                <c:pt idx="235">
                  <c:v>10.519354838709678</c:v>
                </c:pt>
                <c:pt idx="236">
                  <c:v>12.274193548387096</c:v>
                </c:pt>
                <c:pt idx="237">
                  <c:v>13.158064516129032</c:v>
                </c:pt>
                <c:pt idx="238">
                  <c:v>7.880645161290321</c:v>
                </c:pt>
                <c:pt idx="239">
                  <c:v>10.3</c:v>
                </c:pt>
                <c:pt idx="240" formatCode="General">
                  <c:v>8.1999999999999993</c:v>
                </c:pt>
                <c:pt idx="241" formatCode="General">
                  <c:v>13.2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BA-4BC2-A06E-B8B297250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897152"/>
        <c:axId val="358899072"/>
      </c:scatterChart>
      <c:valAx>
        <c:axId val="358897152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99072"/>
        <c:crossesAt val="-14"/>
        <c:crossBetween val="midCat"/>
        <c:majorUnit val="20"/>
      </c:valAx>
      <c:valAx>
        <c:axId val="358899072"/>
        <c:scaling>
          <c:orientation val="minMax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97152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Juni</a:t>
            </a:r>
          </a:p>
        </c:rich>
      </c:tx>
      <c:layout>
        <c:manualLayout>
          <c:xMode val="edge"/>
          <c:yMode val="edge"/>
          <c:x val="0.48377648254245648"/>
          <c:y val="3.80710169849458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967263585218067E-2"/>
          <c:y val="0.15804642052358489"/>
          <c:w val="0.88398541189596713"/>
          <c:h val="0.66954210876355058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TempMittel_korr!$H$5:$H$246</c:f>
              <c:numCache>
                <c:formatCode>0.0</c:formatCode>
                <c:ptCount val="242"/>
                <c:pt idx="0">
                  <c:v>14.453333333333335</c:v>
                </c:pt>
                <c:pt idx="1">
                  <c:v>15.479999999999999</c:v>
                </c:pt>
                <c:pt idx="2">
                  <c:v>12.786666666666665</c:v>
                </c:pt>
                <c:pt idx="3">
                  <c:v>12.809999999999999</c:v>
                </c:pt>
                <c:pt idx="4">
                  <c:v>11.229999999999999</c:v>
                </c:pt>
                <c:pt idx="5">
                  <c:v>13.289999999999997</c:v>
                </c:pt>
                <c:pt idx="6">
                  <c:v>13.5</c:v>
                </c:pt>
                <c:pt idx="7">
                  <c:v>14.200000000000001</c:v>
                </c:pt>
                <c:pt idx="8">
                  <c:v>10.456666666666667</c:v>
                </c:pt>
                <c:pt idx="9">
                  <c:v>13.856666666666666</c:v>
                </c:pt>
                <c:pt idx="10">
                  <c:v>12.403333333333332</c:v>
                </c:pt>
                <c:pt idx="11">
                  <c:v>13.18</c:v>
                </c:pt>
                <c:pt idx="12">
                  <c:v>12</c:v>
                </c:pt>
                <c:pt idx="13">
                  <c:v>13.553333333333336</c:v>
                </c:pt>
                <c:pt idx="14">
                  <c:v>13.666666666666668</c:v>
                </c:pt>
                <c:pt idx="15">
                  <c:v>12.589999999999996</c:v>
                </c:pt>
                <c:pt idx="16">
                  <c:v>10.793333333333329</c:v>
                </c:pt>
                <c:pt idx="17">
                  <c:v>13.276666666666666</c:v>
                </c:pt>
                <c:pt idx="18">
                  <c:v>11.200000000000001</c:v>
                </c:pt>
                <c:pt idx="19">
                  <c:v>10.176666666666666</c:v>
                </c:pt>
                <c:pt idx="20">
                  <c:v>10.643333333333336</c:v>
                </c:pt>
                <c:pt idx="21">
                  <c:v>14.776666666666667</c:v>
                </c:pt>
                <c:pt idx="22">
                  <c:v>11.766666666666669</c:v>
                </c:pt>
                <c:pt idx="23">
                  <c:v>13.273333333333335</c:v>
                </c:pt>
                <c:pt idx="24">
                  <c:v>11.593333333333332</c:v>
                </c:pt>
                <c:pt idx="25">
                  <c:v>13.916666666666666</c:v>
                </c:pt>
                <c:pt idx="26">
                  <c:v>12.976666666666668</c:v>
                </c:pt>
                <c:pt idx="27">
                  <c:v>12.623333333333333</c:v>
                </c:pt>
                <c:pt idx="28">
                  <c:v>14.96</c:v>
                </c:pt>
                <c:pt idx="29">
                  <c:v>13.28</c:v>
                </c:pt>
                <c:pt idx="30">
                  <c:v>16.600000000000001</c:v>
                </c:pt>
                <c:pt idx="31">
                  <c:v>13.1</c:v>
                </c:pt>
                <c:pt idx="32">
                  <c:v>10.343333333333334</c:v>
                </c:pt>
                <c:pt idx="33">
                  <c:v>10.479999999999997</c:v>
                </c:pt>
                <c:pt idx="34">
                  <c:v>11.526666666666669</c:v>
                </c:pt>
                <c:pt idx="35">
                  <c:v>9.7533333333333339</c:v>
                </c:pt>
                <c:pt idx="36">
                  <c:v>13.973333333333334</c:v>
                </c:pt>
                <c:pt idx="37">
                  <c:v>13.883333333333333</c:v>
                </c:pt>
                <c:pt idx="38">
                  <c:v>12.866666666666669</c:v>
                </c:pt>
                <c:pt idx="39">
                  <c:v>10.076666666666664</c:v>
                </c:pt>
                <c:pt idx="40">
                  <c:v>9.4133333333333322</c:v>
                </c:pt>
                <c:pt idx="41">
                  <c:v>17.733333333333334</c:v>
                </c:pt>
                <c:pt idx="42">
                  <c:v>11.360000000000001</c:v>
                </c:pt>
                <c:pt idx="43">
                  <c:v>11.650000000000002</c:v>
                </c:pt>
                <c:pt idx="44">
                  <c:v>11.653333333333332</c:v>
                </c:pt>
                <c:pt idx="45">
                  <c:v>11.95</c:v>
                </c:pt>
                <c:pt idx="46">
                  <c:v>12.163333333333332</c:v>
                </c:pt>
                <c:pt idx="47">
                  <c:v>12.973333333333331</c:v>
                </c:pt>
                <c:pt idx="48">
                  <c:v>10.7</c:v>
                </c:pt>
                <c:pt idx="49">
                  <c:v>12.296666666666665</c:v>
                </c:pt>
                <c:pt idx="50">
                  <c:v>11.306666666666667</c:v>
                </c:pt>
                <c:pt idx="51">
                  <c:v>11.126666666666669</c:v>
                </c:pt>
                <c:pt idx="52">
                  <c:v>14.366666666666665</c:v>
                </c:pt>
                <c:pt idx="53">
                  <c:v>15.113333333333337</c:v>
                </c:pt>
                <c:pt idx="54">
                  <c:v>12.853333333333335</c:v>
                </c:pt>
                <c:pt idx="55">
                  <c:v>13.390000000000002</c:v>
                </c:pt>
                <c:pt idx="56">
                  <c:v>13.76896551724138</c:v>
                </c:pt>
                <c:pt idx="57">
                  <c:v>12.043333333333331</c:v>
                </c:pt>
                <c:pt idx="58">
                  <c:v>15.833333333333336</c:v>
                </c:pt>
                <c:pt idx="59">
                  <c:v>12.379999999999999</c:v>
                </c:pt>
                <c:pt idx="60">
                  <c:v>10.623333333333335</c:v>
                </c:pt>
                <c:pt idx="61">
                  <c:v>13.693333333333335</c:v>
                </c:pt>
                <c:pt idx="62">
                  <c:v>9.1966666666666672</c:v>
                </c:pt>
                <c:pt idx="63">
                  <c:v>13.653333333333336</c:v>
                </c:pt>
                <c:pt idx="64">
                  <c:v>13.386666666666667</c:v>
                </c:pt>
                <c:pt idx="65">
                  <c:v>15.526666666666669</c:v>
                </c:pt>
                <c:pt idx="66">
                  <c:v>9.4366666666666656</c:v>
                </c:pt>
                <c:pt idx="67">
                  <c:v>13.986666666666668</c:v>
                </c:pt>
                <c:pt idx="68">
                  <c:v>13.993333333333331</c:v>
                </c:pt>
                <c:pt idx="69">
                  <c:v>12.633333333333331</c:v>
                </c:pt>
                <c:pt idx="70">
                  <c:v>13.426666666666669</c:v>
                </c:pt>
                <c:pt idx="71">
                  <c:v>13.51</c:v>
                </c:pt>
                <c:pt idx="72">
                  <c:v>12.483333333333333</c:v>
                </c:pt>
                <c:pt idx="73">
                  <c:v>12.526666666666664</c:v>
                </c:pt>
                <c:pt idx="74">
                  <c:v>13.123333333333331</c:v>
                </c:pt>
                <c:pt idx="75">
                  <c:v>14.806666666666663</c:v>
                </c:pt>
                <c:pt idx="76">
                  <c:v>13.150000000000002</c:v>
                </c:pt>
                <c:pt idx="77">
                  <c:v>16.899999999999999</c:v>
                </c:pt>
                <c:pt idx="78">
                  <c:v>13.733333333333336</c:v>
                </c:pt>
                <c:pt idx="79">
                  <c:v>12.913333333333332</c:v>
                </c:pt>
                <c:pt idx="80">
                  <c:v>14.016666666666669</c:v>
                </c:pt>
                <c:pt idx="81">
                  <c:v>11.796666666666665</c:v>
                </c:pt>
                <c:pt idx="82">
                  <c:v>12.786666666666665</c:v>
                </c:pt>
                <c:pt idx="83">
                  <c:v>12.036666666666665</c:v>
                </c:pt>
                <c:pt idx="84">
                  <c:v>11.943333333333333</c:v>
                </c:pt>
                <c:pt idx="85">
                  <c:v>14.596666666666664</c:v>
                </c:pt>
                <c:pt idx="86">
                  <c:v>12.703333333333338</c:v>
                </c:pt>
                <c:pt idx="87">
                  <c:v>14.25</c:v>
                </c:pt>
                <c:pt idx="88">
                  <c:v>9.8000000000000007</c:v>
                </c:pt>
                <c:pt idx="89">
                  <c:v>13.083333333333336</c:v>
                </c:pt>
                <c:pt idx="90">
                  <c:v>9.33</c:v>
                </c:pt>
                <c:pt idx="91">
                  <c:v>12.113333333333333</c:v>
                </c:pt>
                <c:pt idx="92">
                  <c:v>12.700000000000001</c:v>
                </c:pt>
                <c:pt idx="93">
                  <c:v>13.523333333333333</c:v>
                </c:pt>
                <c:pt idx="94">
                  <c:v>13.956666666666669</c:v>
                </c:pt>
                <c:pt idx="95">
                  <c:v>12.81666666666667</c:v>
                </c:pt>
                <c:pt idx="96">
                  <c:v>15.780000000000003</c:v>
                </c:pt>
                <c:pt idx="97">
                  <c:v>12.63</c:v>
                </c:pt>
                <c:pt idx="98">
                  <c:v>13.546666666666669</c:v>
                </c:pt>
                <c:pt idx="99">
                  <c:v>11.816666666666668</c:v>
                </c:pt>
                <c:pt idx="100">
                  <c:v>12.563333333333333</c:v>
                </c:pt>
                <c:pt idx="101">
                  <c:v>11.473333333333333</c:v>
                </c:pt>
                <c:pt idx="102">
                  <c:v>12.663333333333334</c:v>
                </c:pt>
                <c:pt idx="103">
                  <c:v>9.42</c:v>
                </c:pt>
                <c:pt idx="104">
                  <c:v>14.979999999999999</c:v>
                </c:pt>
                <c:pt idx="105">
                  <c:v>11.216666666666669</c:v>
                </c:pt>
                <c:pt idx="106">
                  <c:v>13.856666666666673</c:v>
                </c:pt>
                <c:pt idx="107">
                  <c:v>13.92333333333333</c:v>
                </c:pt>
                <c:pt idx="108">
                  <c:v>14.706666666666667</c:v>
                </c:pt>
                <c:pt idx="109">
                  <c:v>11.436666666666667</c:v>
                </c:pt>
                <c:pt idx="110">
                  <c:v>13.24666666666667</c:v>
                </c:pt>
                <c:pt idx="111">
                  <c:v>13.139999999999995</c:v>
                </c:pt>
                <c:pt idx="112">
                  <c:v>13.399999999999995</c:v>
                </c:pt>
                <c:pt idx="113">
                  <c:v>11.963333333333335</c:v>
                </c:pt>
                <c:pt idx="114">
                  <c:v>13.063333333333333</c:v>
                </c:pt>
                <c:pt idx="115">
                  <c:v>13.420000000000003</c:v>
                </c:pt>
                <c:pt idx="116">
                  <c:v>14.613333333333335</c:v>
                </c:pt>
                <c:pt idx="117">
                  <c:v>12.28</c:v>
                </c:pt>
                <c:pt idx="118">
                  <c:v>12.510000000000003</c:v>
                </c:pt>
                <c:pt idx="119">
                  <c:v>14.060000000000002</c:v>
                </c:pt>
                <c:pt idx="120">
                  <c:v>13.703333333333335</c:v>
                </c:pt>
                <c:pt idx="121">
                  <c:v>11.656666666666666</c:v>
                </c:pt>
                <c:pt idx="122">
                  <c:v>12.106666666666667</c:v>
                </c:pt>
                <c:pt idx="123">
                  <c:v>13.923333333333328</c:v>
                </c:pt>
                <c:pt idx="124">
                  <c:v>14.056666666666661</c:v>
                </c:pt>
                <c:pt idx="125">
                  <c:v>11.059999999999999</c:v>
                </c:pt>
                <c:pt idx="126">
                  <c:v>12.783333333333335</c:v>
                </c:pt>
                <c:pt idx="127">
                  <c:v>15.003333333333332</c:v>
                </c:pt>
                <c:pt idx="128">
                  <c:v>11.37</c:v>
                </c:pt>
                <c:pt idx="129">
                  <c:v>13.28</c:v>
                </c:pt>
                <c:pt idx="130">
                  <c:v>12.193333333333332</c:v>
                </c:pt>
                <c:pt idx="131">
                  <c:v>13.200000000000001</c:v>
                </c:pt>
                <c:pt idx="132">
                  <c:v>11.503333333333334</c:v>
                </c:pt>
                <c:pt idx="133">
                  <c:v>11.26</c:v>
                </c:pt>
                <c:pt idx="134">
                  <c:v>14.999999999999998</c:v>
                </c:pt>
                <c:pt idx="135">
                  <c:v>10.163333333333334</c:v>
                </c:pt>
                <c:pt idx="136">
                  <c:v>15.696666666666667</c:v>
                </c:pt>
                <c:pt idx="137">
                  <c:v>9.8933333333333344</c:v>
                </c:pt>
                <c:pt idx="138">
                  <c:v>12.696666666666665</c:v>
                </c:pt>
                <c:pt idx="139">
                  <c:v>11.823333333333334</c:v>
                </c:pt>
                <c:pt idx="140">
                  <c:v>11.926666666666668</c:v>
                </c:pt>
                <c:pt idx="141">
                  <c:v>13.553333333333333</c:v>
                </c:pt>
                <c:pt idx="142">
                  <c:v>8.7533333333333339</c:v>
                </c:pt>
                <c:pt idx="143">
                  <c:v>12.306666666666667</c:v>
                </c:pt>
                <c:pt idx="144">
                  <c:v>12.663333333333338</c:v>
                </c:pt>
                <c:pt idx="145">
                  <c:v>10.063333333333333</c:v>
                </c:pt>
                <c:pt idx="146">
                  <c:v>13.229999999999997</c:v>
                </c:pt>
                <c:pt idx="147">
                  <c:v>12.993333333333336</c:v>
                </c:pt>
                <c:pt idx="148">
                  <c:v>12.996666666666668</c:v>
                </c:pt>
                <c:pt idx="149">
                  <c:v>16.256666666666668</c:v>
                </c:pt>
                <c:pt idx="150">
                  <c:v>15.16333333333333</c:v>
                </c:pt>
                <c:pt idx="151">
                  <c:v>11.96</c:v>
                </c:pt>
                <c:pt idx="152">
                  <c:v>10.166666666666668</c:v>
                </c:pt>
                <c:pt idx="153">
                  <c:v>13.216666666666665</c:v>
                </c:pt>
                <c:pt idx="154">
                  <c:v>15.283333333333335</c:v>
                </c:pt>
                <c:pt idx="155">
                  <c:v>12.483333333333336</c:v>
                </c:pt>
                <c:pt idx="156">
                  <c:v>14.06</c:v>
                </c:pt>
                <c:pt idx="157">
                  <c:v>14.673333333333334</c:v>
                </c:pt>
                <c:pt idx="158">
                  <c:v>13.26</c:v>
                </c:pt>
                <c:pt idx="159">
                  <c:v>12.596666666666669</c:v>
                </c:pt>
                <c:pt idx="160">
                  <c:v>13.726666666666668</c:v>
                </c:pt>
                <c:pt idx="161">
                  <c:v>12.596666666666666</c:v>
                </c:pt>
                <c:pt idx="162">
                  <c:v>11.210000000000003</c:v>
                </c:pt>
                <c:pt idx="163">
                  <c:v>11.396666666666667</c:v>
                </c:pt>
                <c:pt idx="164">
                  <c:v>15.063333333333338</c:v>
                </c:pt>
                <c:pt idx="165">
                  <c:v>12.196666666666667</c:v>
                </c:pt>
                <c:pt idx="166">
                  <c:v>15.09</c:v>
                </c:pt>
                <c:pt idx="167">
                  <c:v>12.090000000000002</c:v>
                </c:pt>
                <c:pt idx="168">
                  <c:v>11.81</c:v>
                </c:pt>
                <c:pt idx="169">
                  <c:v>16.329999999999998</c:v>
                </c:pt>
                <c:pt idx="170">
                  <c:v>12.69</c:v>
                </c:pt>
                <c:pt idx="171">
                  <c:v>14.076666666666663</c:v>
                </c:pt>
                <c:pt idx="172">
                  <c:v>12.306666666666667</c:v>
                </c:pt>
                <c:pt idx="173">
                  <c:v>12.99666666666667</c:v>
                </c:pt>
                <c:pt idx="174">
                  <c:v>12.603333333333333</c:v>
                </c:pt>
                <c:pt idx="175">
                  <c:v>9.9166666666666661</c:v>
                </c:pt>
                <c:pt idx="176">
                  <c:v>14</c:v>
                </c:pt>
                <c:pt idx="177">
                  <c:v>12.173333333333334</c:v>
                </c:pt>
                <c:pt idx="178">
                  <c:v>13.036666666666667</c:v>
                </c:pt>
                <c:pt idx="179">
                  <c:v>13.536666666666667</c:v>
                </c:pt>
                <c:pt idx="180">
                  <c:v>13.746666666666668</c:v>
                </c:pt>
                <c:pt idx="181">
                  <c:v>11.813333333333333</c:v>
                </c:pt>
                <c:pt idx="182">
                  <c:v>13.053333333333331</c:v>
                </c:pt>
                <c:pt idx="183">
                  <c:v>14.273333333333335</c:v>
                </c:pt>
                <c:pt idx="184">
                  <c:v>13.666666666666668</c:v>
                </c:pt>
                <c:pt idx="185">
                  <c:v>13.976666666666668</c:v>
                </c:pt>
                <c:pt idx="186">
                  <c:v>12.086666666666666</c:v>
                </c:pt>
                <c:pt idx="187">
                  <c:v>13.030000000000001</c:v>
                </c:pt>
                <c:pt idx="188">
                  <c:v>10.733333333333336</c:v>
                </c:pt>
                <c:pt idx="189">
                  <c:v>14.406666666666665</c:v>
                </c:pt>
                <c:pt idx="190">
                  <c:v>11.053333333333335</c:v>
                </c:pt>
                <c:pt idx="191">
                  <c:v>11.83</c:v>
                </c:pt>
                <c:pt idx="192">
                  <c:v>13.16333333333333</c:v>
                </c:pt>
                <c:pt idx="193">
                  <c:v>11.033333333333333</c:v>
                </c:pt>
                <c:pt idx="194">
                  <c:v>10.956666666666667</c:v>
                </c:pt>
                <c:pt idx="195">
                  <c:v>15.303333333333336</c:v>
                </c:pt>
                <c:pt idx="196">
                  <c:v>12.97</c:v>
                </c:pt>
                <c:pt idx="197">
                  <c:v>12.056666666666665</c:v>
                </c:pt>
                <c:pt idx="198">
                  <c:v>13.51</c:v>
                </c:pt>
                <c:pt idx="199">
                  <c:v>11.446666666666665</c:v>
                </c:pt>
                <c:pt idx="200">
                  <c:v>13.303333333333333</c:v>
                </c:pt>
                <c:pt idx="201">
                  <c:v>14.27333333333333</c:v>
                </c:pt>
                <c:pt idx="202">
                  <c:v>13.803333333333333</c:v>
                </c:pt>
                <c:pt idx="203">
                  <c:v>12.073333333333332</c:v>
                </c:pt>
                <c:pt idx="204">
                  <c:v>11.240000000000002</c:v>
                </c:pt>
                <c:pt idx="205">
                  <c:v>13.096666666666668</c:v>
                </c:pt>
                <c:pt idx="206">
                  <c:v>11.860000000000001</c:v>
                </c:pt>
                <c:pt idx="207">
                  <c:v>12.440000000000001</c:v>
                </c:pt>
                <c:pt idx="208">
                  <c:v>11.923333333333336</c:v>
                </c:pt>
                <c:pt idx="209">
                  <c:v>12.386666666666668</c:v>
                </c:pt>
                <c:pt idx="210">
                  <c:v>11.893333333333334</c:v>
                </c:pt>
                <c:pt idx="211">
                  <c:v>13.62</c:v>
                </c:pt>
                <c:pt idx="212">
                  <c:v>13.76333333333333</c:v>
                </c:pt>
                <c:pt idx="213">
                  <c:v>14.473333333333331</c:v>
                </c:pt>
                <c:pt idx="214">
                  <c:v>11.056666666666667</c:v>
                </c:pt>
                <c:pt idx="215">
                  <c:v>14.116666666666667</c:v>
                </c:pt>
                <c:pt idx="216">
                  <c:v>12.833333333333336</c:v>
                </c:pt>
                <c:pt idx="217">
                  <c:v>14.853333333333332</c:v>
                </c:pt>
                <c:pt idx="218">
                  <c:v>12.513333333333334</c:v>
                </c:pt>
                <c:pt idx="219">
                  <c:v>15.699999999999998</c:v>
                </c:pt>
                <c:pt idx="220">
                  <c:v>12.283333333333333</c:v>
                </c:pt>
                <c:pt idx="221">
                  <c:v>16.663333333333334</c:v>
                </c:pt>
                <c:pt idx="222">
                  <c:v>19.266666666666662</c:v>
                </c:pt>
                <c:pt idx="223">
                  <c:v>13.37</c:v>
                </c:pt>
                <c:pt idx="224">
                  <c:v>15.426666666666669</c:v>
                </c:pt>
                <c:pt idx="225">
                  <c:v>15.043333333333335</c:v>
                </c:pt>
                <c:pt idx="226">
                  <c:v>15.076666666666666</c:v>
                </c:pt>
                <c:pt idx="227">
                  <c:v>15.006666666666666</c:v>
                </c:pt>
                <c:pt idx="228">
                  <c:v>12.883333333333335</c:v>
                </c:pt>
                <c:pt idx="229">
                  <c:v>14.259999999999998</c:v>
                </c:pt>
                <c:pt idx="230">
                  <c:v>13.909999999999998</c:v>
                </c:pt>
                <c:pt idx="231">
                  <c:v>15.2</c:v>
                </c:pt>
                <c:pt idx="232">
                  <c:v>13.29666666666667</c:v>
                </c:pt>
                <c:pt idx="233">
                  <c:v>15.033333333333335</c:v>
                </c:pt>
                <c:pt idx="234">
                  <c:v>14.979999999999997</c:v>
                </c:pt>
                <c:pt idx="235">
                  <c:v>14.186666666666669</c:v>
                </c:pt>
                <c:pt idx="236">
                  <c:v>16.903333333333332</c:v>
                </c:pt>
                <c:pt idx="237">
                  <c:v>15.386666666666667</c:v>
                </c:pt>
                <c:pt idx="238">
                  <c:v>18.276666666666664</c:v>
                </c:pt>
                <c:pt idx="239">
                  <c:v>13.6</c:v>
                </c:pt>
                <c:pt idx="240" formatCode="General">
                  <c:v>16.899999999999999</c:v>
                </c:pt>
                <c:pt idx="241" formatCode="General">
                  <c:v>17.2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C-4489-93C4-C455B067A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935936"/>
        <c:axId val="358813056"/>
      </c:scatterChart>
      <c:valAx>
        <c:axId val="358935936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755753260981"/>
              <c:y val="0.8934036262708540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13056"/>
        <c:crossesAt val="-14"/>
        <c:crossBetween val="midCat"/>
        <c:majorUnit val="20"/>
      </c:valAx>
      <c:valAx>
        <c:axId val="358813056"/>
        <c:scaling>
          <c:orientation val="minMax"/>
          <c:max val="20"/>
          <c:min val="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82368360953619E-2"/>
              <c:y val="0.3426406612966482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935936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Juli</a:t>
            </a:r>
          </a:p>
        </c:rich>
      </c:tx>
      <c:layout>
        <c:manualLayout>
          <c:xMode val="edge"/>
          <c:yMode val="edge"/>
          <c:x val="0.48624830586353029"/>
          <c:y val="3.787890410546819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863979848866494E-2"/>
          <c:y val="0.15759334369591649"/>
          <c:w val="0.88413098236775822"/>
          <c:h val="0.67048804408808105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TempMittel_korr!$I$5:$I$246</c:f>
              <c:numCache>
                <c:formatCode>0.0</c:formatCode>
                <c:ptCount val="242"/>
                <c:pt idx="0">
                  <c:v>15.564516129032262</c:v>
                </c:pt>
                <c:pt idx="1">
                  <c:v>17.038709677419355</c:v>
                </c:pt>
                <c:pt idx="2">
                  <c:v>15.932258064516128</c:v>
                </c:pt>
                <c:pt idx="3">
                  <c:v>14.783870967741937</c:v>
                </c:pt>
                <c:pt idx="4">
                  <c:v>12.59677419354839</c:v>
                </c:pt>
                <c:pt idx="5">
                  <c:v>11.216129032258063</c:v>
                </c:pt>
                <c:pt idx="6">
                  <c:v>13.700000000000001</c:v>
                </c:pt>
                <c:pt idx="7">
                  <c:v>16.899999999999999</c:v>
                </c:pt>
                <c:pt idx="8">
                  <c:v>14.083870967741936</c:v>
                </c:pt>
                <c:pt idx="9">
                  <c:v>12.938709677419354</c:v>
                </c:pt>
                <c:pt idx="10">
                  <c:v>14.251612903225805</c:v>
                </c:pt>
                <c:pt idx="11">
                  <c:v>14.79032258064516</c:v>
                </c:pt>
                <c:pt idx="12">
                  <c:v>17.5</c:v>
                </c:pt>
                <c:pt idx="13">
                  <c:v>17.806451612903224</c:v>
                </c:pt>
                <c:pt idx="14">
                  <c:v>11.625806451612902</c:v>
                </c:pt>
                <c:pt idx="15">
                  <c:v>14.848387096774196</c:v>
                </c:pt>
                <c:pt idx="16">
                  <c:v>16.558064516129029</c:v>
                </c:pt>
                <c:pt idx="17">
                  <c:v>14.10967741935484</c:v>
                </c:pt>
                <c:pt idx="18">
                  <c:v>13.4</c:v>
                </c:pt>
                <c:pt idx="19">
                  <c:v>14.464516129032255</c:v>
                </c:pt>
                <c:pt idx="20">
                  <c:v>13.75806451612903</c:v>
                </c:pt>
                <c:pt idx="21">
                  <c:v>13.845161290322586</c:v>
                </c:pt>
                <c:pt idx="22">
                  <c:v>15.606451612903228</c:v>
                </c:pt>
                <c:pt idx="23">
                  <c:v>14.235483870967739</c:v>
                </c:pt>
                <c:pt idx="24">
                  <c:v>13.116129032258062</c:v>
                </c:pt>
                <c:pt idx="25">
                  <c:v>14.812903225806453</c:v>
                </c:pt>
                <c:pt idx="26">
                  <c:v>18.235483870967744</c:v>
                </c:pt>
                <c:pt idx="27">
                  <c:v>17.735483870967744</c:v>
                </c:pt>
                <c:pt idx="28">
                  <c:v>15.661290322580644</c:v>
                </c:pt>
                <c:pt idx="29">
                  <c:v>15.93225806451613</c:v>
                </c:pt>
                <c:pt idx="30">
                  <c:v>16.5</c:v>
                </c:pt>
                <c:pt idx="31">
                  <c:v>13</c:v>
                </c:pt>
                <c:pt idx="32">
                  <c:v>11.825806451612907</c:v>
                </c:pt>
                <c:pt idx="33">
                  <c:v>14.95806451612903</c:v>
                </c:pt>
                <c:pt idx="34">
                  <c:v>11.790322580645162</c:v>
                </c:pt>
                <c:pt idx="35">
                  <c:v>11.483870967741934</c:v>
                </c:pt>
                <c:pt idx="36">
                  <c:v>13.109677419354838</c:v>
                </c:pt>
                <c:pt idx="37">
                  <c:v>14.741935483870968</c:v>
                </c:pt>
                <c:pt idx="38">
                  <c:v>15.083870967741937</c:v>
                </c:pt>
                <c:pt idx="39">
                  <c:v>13.390322580645163</c:v>
                </c:pt>
                <c:pt idx="40">
                  <c:v>12.067741935483872</c:v>
                </c:pt>
                <c:pt idx="41">
                  <c:v>15.383870967741933</c:v>
                </c:pt>
                <c:pt idx="42">
                  <c:v>12.751612903225809</c:v>
                </c:pt>
                <c:pt idx="43">
                  <c:v>15.203225806451613</c:v>
                </c:pt>
                <c:pt idx="44">
                  <c:v>13.941935483870967</c:v>
                </c:pt>
                <c:pt idx="45">
                  <c:v>15.429032258064517</c:v>
                </c:pt>
                <c:pt idx="46">
                  <c:v>16.387096774193548</c:v>
                </c:pt>
                <c:pt idx="47">
                  <c:v>14.664516129032258</c:v>
                </c:pt>
                <c:pt idx="48">
                  <c:v>14.554838709677423</c:v>
                </c:pt>
                <c:pt idx="49">
                  <c:v>15.187096774193549</c:v>
                </c:pt>
                <c:pt idx="50">
                  <c:v>14.36451612903226</c:v>
                </c:pt>
                <c:pt idx="51">
                  <c:v>13.71935483870968</c:v>
                </c:pt>
                <c:pt idx="52">
                  <c:v>11.412903225806451</c:v>
                </c:pt>
                <c:pt idx="53">
                  <c:v>17.312903225806448</c:v>
                </c:pt>
                <c:pt idx="54">
                  <c:v>16.535483870967742</c:v>
                </c:pt>
                <c:pt idx="55">
                  <c:v>15.154838709677422</c:v>
                </c:pt>
                <c:pt idx="56">
                  <c:v>12.816129032258065</c:v>
                </c:pt>
                <c:pt idx="57">
                  <c:v>13.580645161290322</c:v>
                </c:pt>
                <c:pt idx="58">
                  <c:v>15.696774193548384</c:v>
                </c:pt>
                <c:pt idx="59">
                  <c:v>12.032258064516132</c:v>
                </c:pt>
                <c:pt idx="60">
                  <c:v>12.406451612903227</c:v>
                </c:pt>
                <c:pt idx="61">
                  <c:v>13.787096774193548</c:v>
                </c:pt>
                <c:pt idx="62">
                  <c:v>12.051612903225809</c:v>
                </c:pt>
                <c:pt idx="63">
                  <c:v>11.945161290322583</c:v>
                </c:pt>
                <c:pt idx="64">
                  <c:v>14.63225806451613</c:v>
                </c:pt>
                <c:pt idx="65">
                  <c:v>16.096774193548388</c:v>
                </c:pt>
                <c:pt idx="66">
                  <c:v>14.806451612903226</c:v>
                </c:pt>
                <c:pt idx="67">
                  <c:v>14.3</c:v>
                </c:pt>
                <c:pt idx="68">
                  <c:v>14.345161290322578</c:v>
                </c:pt>
                <c:pt idx="69">
                  <c:v>13.412903225806454</c:v>
                </c:pt>
                <c:pt idx="70">
                  <c:v>13.370967741935482</c:v>
                </c:pt>
                <c:pt idx="71">
                  <c:v>16.361290322580643</c:v>
                </c:pt>
                <c:pt idx="72">
                  <c:v>16.187096774193552</c:v>
                </c:pt>
                <c:pt idx="73">
                  <c:v>15.158064516129034</c:v>
                </c:pt>
                <c:pt idx="74">
                  <c:v>14.770967741935484</c:v>
                </c:pt>
                <c:pt idx="75">
                  <c:v>13.209677419354836</c:v>
                </c:pt>
                <c:pt idx="76">
                  <c:v>16.987096774193546</c:v>
                </c:pt>
                <c:pt idx="77">
                  <c:v>13.522580645161289</c:v>
                </c:pt>
                <c:pt idx="78">
                  <c:v>19.416129032258066</c:v>
                </c:pt>
                <c:pt idx="79">
                  <c:v>11.587096774193544</c:v>
                </c:pt>
                <c:pt idx="80">
                  <c:v>14.558064516129036</c:v>
                </c:pt>
                <c:pt idx="81">
                  <c:v>15.545161290322582</c:v>
                </c:pt>
                <c:pt idx="82">
                  <c:v>13.822580645161292</c:v>
                </c:pt>
                <c:pt idx="83">
                  <c:v>13.606451612903225</c:v>
                </c:pt>
                <c:pt idx="84">
                  <c:v>17.048387096774192</c:v>
                </c:pt>
                <c:pt idx="85">
                  <c:v>13.938709677419356</c:v>
                </c:pt>
                <c:pt idx="86">
                  <c:v>13.27741935483871</c:v>
                </c:pt>
                <c:pt idx="87">
                  <c:v>14.758064516129034</c:v>
                </c:pt>
                <c:pt idx="88">
                  <c:v>16.954838709677421</c:v>
                </c:pt>
                <c:pt idx="89">
                  <c:v>16.658064516129031</c:v>
                </c:pt>
                <c:pt idx="90">
                  <c:v>15.374193548387096</c:v>
                </c:pt>
                <c:pt idx="91">
                  <c:v>15.35483870967742</c:v>
                </c:pt>
                <c:pt idx="92">
                  <c:v>16.758064516129032</c:v>
                </c:pt>
                <c:pt idx="93">
                  <c:v>17.63870967741936</c:v>
                </c:pt>
                <c:pt idx="94">
                  <c:v>13.729032258064517</c:v>
                </c:pt>
                <c:pt idx="95">
                  <c:v>15.422580645161291</c:v>
                </c:pt>
                <c:pt idx="96">
                  <c:v>13.829032258064514</c:v>
                </c:pt>
                <c:pt idx="97">
                  <c:v>13.532258064516135</c:v>
                </c:pt>
                <c:pt idx="98">
                  <c:v>12.158064516129032</c:v>
                </c:pt>
                <c:pt idx="99">
                  <c:v>16.164516129032254</c:v>
                </c:pt>
                <c:pt idx="100">
                  <c:v>17.580645161290327</c:v>
                </c:pt>
                <c:pt idx="101">
                  <c:v>13.748387096774195</c:v>
                </c:pt>
                <c:pt idx="102">
                  <c:v>13.945161290322579</c:v>
                </c:pt>
                <c:pt idx="103">
                  <c:v>16.064516129032256</c:v>
                </c:pt>
                <c:pt idx="104">
                  <c:v>15.535483870967743</c:v>
                </c:pt>
                <c:pt idx="105">
                  <c:v>15.690322580645162</c:v>
                </c:pt>
                <c:pt idx="106">
                  <c:v>17.316129032258065</c:v>
                </c:pt>
                <c:pt idx="107">
                  <c:v>12.52903225806452</c:v>
                </c:pt>
                <c:pt idx="108">
                  <c:v>14.112903225806448</c:v>
                </c:pt>
                <c:pt idx="109">
                  <c:v>13.177419354838712</c:v>
                </c:pt>
                <c:pt idx="110">
                  <c:v>13.780645161290327</c:v>
                </c:pt>
                <c:pt idx="111">
                  <c:v>14.187096774193545</c:v>
                </c:pt>
                <c:pt idx="112">
                  <c:v>15.109677419354838</c:v>
                </c:pt>
                <c:pt idx="113">
                  <c:v>15.809677419354836</c:v>
                </c:pt>
                <c:pt idx="114">
                  <c:v>16.21290322580645</c:v>
                </c:pt>
                <c:pt idx="115">
                  <c:v>15.070967741935481</c:v>
                </c:pt>
                <c:pt idx="116">
                  <c:v>14.500000000000002</c:v>
                </c:pt>
                <c:pt idx="117">
                  <c:v>13.125806451612904</c:v>
                </c:pt>
                <c:pt idx="118">
                  <c:v>14.558064516129033</c:v>
                </c:pt>
                <c:pt idx="119">
                  <c:v>16.57741935483871</c:v>
                </c:pt>
                <c:pt idx="120">
                  <c:v>15.638709677419351</c:v>
                </c:pt>
                <c:pt idx="121">
                  <c:v>15.316129032258067</c:v>
                </c:pt>
                <c:pt idx="122">
                  <c:v>13.683870967741937</c:v>
                </c:pt>
                <c:pt idx="123">
                  <c:v>18.041935483870969</c:v>
                </c:pt>
                <c:pt idx="124">
                  <c:v>17.480645161290319</c:v>
                </c:pt>
                <c:pt idx="125">
                  <c:v>14.748387096774195</c:v>
                </c:pt>
                <c:pt idx="126">
                  <c:v>12.700000000000001</c:v>
                </c:pt>
                <c:pt idx="127">
                  <c:v>14.432258064516128</c:v>
                </c:pt>
                <c:pt idx="128">
                  <c:v>12.429032258064517</c:v>
                </c:pt>
                <c:pt idx="129">
                  <c:v>12.764516129032257</c:v>
                </c:pt>
                <c:pt idx="130">
                  <c:v>17.661290322580644</c:v>
                </c:pt>
                <c:pt idx="131">
                  <c:v>14.099999999999998</c:v>
                </c:pt>
                <c:pt idx="132">
                  <c:v>11.296774193548387</c:v>
                </c:pt>
                <c:pt idx="133">
                  <c:v>13.409677419354837</c:v>
                </c:pt>
                <c:pt idx="134">
                  <c:v>13.967741935483875</c:v>
                </c:pt>
                <c:pt idx="135">
                  <c:v>13.570967741935481</c:v>
                </c:pt>
                <c:pt idx="136">
                  <c:v>14.735483870967743</c:v>
                </c:pt>
                <c:pt idx="137">
                  <c:v>14.312903225806453</c:v>
                </c:pt>
                <c:pt idx="138">
                  <c:v>11.36774193548387</c:v>
                </c:pt>
                <c:pt idx="139">
                  <c:v>14.864516129032259</c:v>
                </c:pt>
                <c:pt idx="140">
                  <c:v>17.558064516129029</c:v>
                </c:pt>
                <c:pt idx="141">
                  <c:v>13.590322580645161</c:v>
                </c:pt>
                <c:pt idx="142">
                  <c:v>17.067741935483873</c:v>
                </c:pt>
                <c:pt idx="143">
                  <c:v>14.525806451612899</c:v>
                </c:pt>
                <c:pt idx="144">
                  <c:v>14.661290322580646</c:v>
                </c:pt>
                <c:pt idx="145">
                  <c:v>13.422580645161293</c:v>
                </c:pt>
                <c:pt idx="146">
                  <c:v>14.796774193548385</c:v>
                </c:pt>
                <c:pt idx="147">
                  <c:v>18.216129032258063</c:v>
                </c:pt>
                <c:pt idx="148">
                  <c:v>15.980645161290321</c:v>
                </c:pt>
                <c:pt idx="149">
                  <c:v>13.70967741935484</c:v>
                </c:pt>
                <c:pt idx="150">
                  <c:v>14.216129032258065</c:v>
                </c:pt>
                <c:pt idx="151">
                  <c:v>14.748387096774197</c:v>
                </c:pt>
                <c:pt idx="152">
                  <c:v>15.845161290322578</c:v>
                </c:pt>
                <c:pt idx="153">
                  <c:v>16.374193548387094</c:v>
                </c:pt>
                <c:pt idx="154">
                  <c:v>16.054838709677416</c:v>
                </c:pt>
                <c:pt idx="155">
                  <c:v>14.009677419354841</c:v>
                </c:pt>
                <c:pt idx="156">
                  <c:v>15.21290322580645</c:v>
                </c:pt>
                <c:pt idx="157">
                  <c:v>14.454838709677418</c:v>
                </c:pt>
                <c:pt idx="158">
                  <c:v>14.274193548387096</c:v>
                </c:pt>
                <c:pt idx="159">
                  <c:v>13.664516129032259</c:v>
                </c:pt>
                <c:pt idx="160">
                  <c:v>15.235483870967743</c:v>
                </c:pt>
                <c:pt idx="161">
                  <c:v>14.24193548387097</c:v>
                </c:pt>
                <c:pt idx="162">
                  <c:v>15.448387096774194</c:v>
                </c:pt>
                <c:pt idx="163">
                  <c:v>14.245161290322583</c:v>
                </c:pt>
                <c:pt idx="164">
                  <c:v>16.100000000000001</c:v>
                </c:pt>
                <c:pt idx="165">
                  <c:v>16.038709677419355</c:v>
                </c:pt>
                <c:pt idx="166">
                  <c:v>17.058064516129029</c:v>
                </c:pt>
                <c:pt idx="167">
                  <c:v>12.412903225806454</c:v>
                </c:pt>
                <c:pt idx="168">
                  <c:v>16.009677419354841</c:v>
                </c:pt>
                <c:pt idx="169">
                  <c:v>17.270967741935486</c:v>
                </c:pt>
                <c:pt idx="170">
                  <c:v>15.441935483870969</c:v>
                </c:pt>
                <c:pt idx="171">
                  <c:v>17.916129032258059</c:v>
                </c:pt>
                <c:pt idx="172">
                  <c:v>15.322580645161288</c:v>
                </c:pt>
                <c:pt idx="173">
                  <c:v>12.148387096774192</c:v>
                </c:pt>
                <c:pt idx="174">
                  <c:v>14.009677419354839</c:v>
                </c:pt>
                <c:pt idx="175">
                  <c:v>14.764516129032257</c:v>
                </c:pt>
                <c:pt idx="176">
                  <c:v>14.909677419354846</c:v>
                </c:pt>
                <c:pt idx="177">
                  <c:v>15.267741935483871</c:v>
                </c:pt>
                <c:pt idx="178">
                  <c:v>16.458064516129035</c:v>
                </c:pt>
                <c:pt idx="179">
                  <c:v>12.603225806451613</c:v>
                </c:pt>
                <c:pt idx="180">
                  <c:v>13.451612903225806</c:v>
                </c:pt>
                <c:pt idx="181">
                  <c:v>13.964516129032255</c:v>
                </c:pt>
                <c:pt idx="182">
                  <c:v>15.883870967741935</c:v>
                </c:pt>
                <c:pt idx="183">
                  <c:v>16.929032258064517</c:v>
                </c:pt>
                <c:pt idx="184">
                  <c:v>13.177419354838708</c:v>
                </c:pt>
                <c:pt idx="185">
                  <c:v>12.858064516129032</c:v>
                </c:pt>
                <c:pt idx="186">
                  <c:v>17.016129032258064</c:v>
                </c:pt>
                <c:pt idx="187">
                  <c:v>13.700000000000003</c:v>
                </c:pt>
                <c:pt idx="188">
                  <c:v>15.474193548387101</c:v>
                </c:pt>
                <c:pt idx="189">
                  <c:v>14.332258064516131</c:v>
                </c:pt>
                <c:pt idx="190">
                  <c:v>16.535483870967742</c:v>
                </c:pt>
                <c:pt idx="191">
                  <c:v>14.329032258064521</c:v>
                </c:pt>
                <c:pt idx="192">
                  <c:v>13.903225806451614</c:v>
                </c:pt>
                <c:pt idx="193">
                  <c:v>13.887096774193552</c:v>
                </c:pt>
                <c:pt idx="194">
                  <c:v>14.96774193548387</c:v>
                </c:pt>
                <c:pt idx="195">
                  <c:v>16.464516129032258</c:v>
                </c:pt>
                <c:pt idx="196">
                  <c:v>14.770967741935481</c:v>
                </c:pt>
                <c:pt idx="197">
                  <c:v>13.341935483870966</c:v>
                </c:pt>
                <c:pt idx="198">
                  <c:v>13.725806451612906</c:v>
                </c:pt>
                <c:pt idx="199">
                  <c:v>12.406451612903222</c:v>
                </c:pt>
                <c:pt idx="200">
                  <c:v>13.941935483870969</c:v>
                </c:pt>
                <c:pt idx="201">
                  <c:v>16.741935483870975</c:v>
                </c:pt>
                <c:pt idx="202">
                  <c:v>19.683870967741928</c:v>
                </c:pt>
                <c:pt idx="203">
                  <c:v>14.696774193548386</c:v>
                </c:pt>
                <c:pt idx="204">
                  <c:v>16.42258064516129</c:v>
                </c:pt>
                <c:pt idx="205">
                  <c:v>14.725806451612906</c:v>
                </c:pt>
                <c:pt idx="206">
                  <c:v>15.206451612903225</c:v>
                </c:pt>
                <c:pt idx="207">
                  <c:v>15.61290322580645</c:v>
                </c:pt>
                <c:pt idx="208">
                  <c:v>15.619354838709681</c:v>
                </c:pt>
                <c:pt idx="209">
                  <c:v>15.135483870967738</c:v>
                </c:pt>
                <c:pt idx="210">
                  <c:v>16.8</c:v>
                </c:pt>
                <c:pt idx="211">
                  <c:v>16.354838709677416</c:v>
                </c:pt>
                <c:pt idx="212">
                  <c:v>13.941935483870965</c:v>
                </c:pt>
                <c:pt idx="213">
                  <c:v>18.890322580645162</c:v>
                </c:pt>
                <c:pt idx="214">
                  <c:v>18.090322580645164</c:v>
                </c:pt>
                <c:pt idx="215">
                  <c:v>14.041935483870965</c:v>
                </c:pt>
                <c:pt idx="216">
                  <c:v>13.870967741935488</c:v>
                </c:pt>
                <c:pt idx="217">
                  <c:v>15.180645161290323</c:v>
                </c:pt>
                <c:pt idx="218">
                  <c:v>16.14516129032258</c:v>
                </c:pt>
                <c:pt idx="219">
                  <c:v>12.922580645161291</c:v>
                </c:pt>
                <c:pt idx="220">
                  <c:v>16.261290322580646</c:v>
                </c:pt>
                <c:pt idx="221">
                  <c:v>15.451612903225802</c:v>
                </c:pt>
                <c:pt idx="222">
                  <c:v>17.164516129032258</c:v>
                </c:pt>
                <c:pt idx="223">
                  <c:v>15.316129032258065</c:v>
                </c:pt>
                <c:pt idx="224">
                  <c:v>15.667741935483873</c:v>
                </c:pt>
                <c:pt idx="225">
                  <c:v>19.758064516129032</c:v>
                </c:pt>
                <c:pt idx="226">
                  <c:v>15.535483870967742</c:v>
                </c:pt>
                <c:pt idx="227">
                  <c:v>15.503225806451614</c:v>
                </c:pt>
                <c:pt idx="228">
                  <c:v>16.251612903225805</c:v>
                </c:pt>
                <c:pt idx="229">
                  <c:v>17.664516129032254</c:v>
                </c:pt>
                <c:pt idx="230">
                  <c:v>13.593548387096778</c:v>
                </c:pt>
                <c:pt idx="231">
                  <c:v>15.696774193548388</c:v>
                </c:pt>
                <c:pt idx="232">
                  <c:v>18.429032258064517</c:v>
                </c:pt>
                <c:pt idx="233">
                  <c:v>15.696774193548389</c:v>
                </c:pt>
                <c:pt idx="234">
                  <c:v>19.500000000000004</c:v>
                </c:pt>
                <c:pt idx="235">
                  <c:v>17.038709677419355</c:v>
                </c:pt>
                <c:pt idx="236">
                  <c:v>16.667741935483868</c:v>
                </c:pt>
                <c:pt idx="237">
                  <c:v>18.058064516129033</c:v>
                </c:pt>
                <c:pt idx="238">
                  <c:v>17.787096774193543</c:v>
                </c:pt>
                <c:pt idx="239">
                  <c:v>17</c:v>
                </c:pt>
                <c:pt idx="240" formatCode="General">
                  <c:v>15.7</c:v>
                </c:pt>
                <c:pt idx="241" formatCode="General">
                  <c:v>18.100000000000001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C8-4B6A-8459-7FABA01B0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864384"/>
        <c:axId val="358866304"/>
      </c:scatterChart>
      <c:valAx>
        <c:axId val="358864384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6539664280004"/>
              <c:y val="0.8939434003414329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66304"/>
        <c:crossesAt val="-14"/>
        <c:crossBetween val="midCat"/>
        <c:majorUnit val="20"/>
      </c:valAx>
      <c:valAx>
        <c:axId val="358866304"/>
        <c:scaling>
          <c:orientation val="minMax"/>
          <c:max val="22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63995715900751E-2"/>
              <c:y val="0.34343553760650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64384"/>
        <c:crosses val="autoZero"/>
        <c:crossBetween val="midCat"/>
        <c:majorUnit val="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August</a:t>
            </a:r>
          </a:p>
        </c:rich>
      </c:tx>
      <c:layout>
        <c:manualLayout>
          <c:xMode val="edge"/>
          <c:yMode val="edge"/>
          <c:x val="0.47450991267600984"/>
          <c:y val="3.77832770903637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761106723057586E-2"/>
          <c:y val="0.15714285714285714"/>
          <c:w val="0.8842778157893767"/>
          <c:h val="0.67142857142857137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TempMittel_korr!$J$5:$J$246</c:f>
              <c:numCache>
                <c:formatCode>0.0</c:formatCode>
                <c:ptCount val="242"/>
                <c:pt idx="0">
                  <c:v>16.567741935483877</c:v>
                </c:pt>
                <c:pt idx="1">
                  <c:v>14.219354838709679</c:v>
                </c:pt>
                <c:pt idx="2">
                  <c:v>14.122580645161289</c:v>
                </c:pt>
                <c:pt idx="3">
                  <c:v>13.248387096774195</c:v>
                </c:pt>
                <c:pt idx="4">
                  <c:v>12.670967741935483</c:v>
                </c:pt>
                <c:pt idx="5">
                  <c:v>11.712903225806452</c:v>
                </c:pt>
                <c:pt idx="6">
                  <c:v>15.500000000000002</c:v>
                </c:pt>
                <c:pt idx="7">
                  <c:v>13.4</c:v>
                </c:pt>
                <c:pt idx="8">
                  <c:v>13.777419354838708</c:v>
                </c:pt>
                <c:pt idx="9">
                  <c:v>15.074193548387097</c:v>
                </c:pt>
                <c:pt idx="10">
                  <c:v>15.787096774193548</c:v>
                </c:pt>
                <c:pt idx="11">
                  <c:v>15.193548387096776</c:v>
                </c:pt>
                <c:pt idx="12">
                  <c:v>16.899999999999999</c:v>
                </c:pt>
                <c:pt idx="13">
                  <c:v>13.380645161290323</c:v>
                </c:pt>
                <c:pt idx="14">
                  <c:v>15.167741935483875</c:v>
                </c:pt>
                <c:pt idx="15">
                  <c:v>13.877419354838709</c:v>
                </c:pt>
                <c:pt idx="16">
                  <c:v>15.841935483870966</c:v>
                </c:pt>
                <c:pt idx="17">
                  <c:v>14.545161290322582</c:v>
                </c:pt>
                <c:pt idx="18">
                  <c:v>15.3</c:v>
                </c:pt>
                <c:pt idx="19">
                  <c:v>15.509677419354841</c:v>
                </c:pt>
                <c:pt idx="20">
                  <c:v>13.135483870967738</c:v>
                </c:pt>
                <c:pt idx="21">
                  <c:v>17.899999999999995</c:v>
                </c:pt>
                <c:pt idx="22">
                  <c:v>15.067741935483875</c:v>
                </c:pt>
                <c:pt idx="23">
                  <c:v>13.967741935483874</c:v>
                </c:pt>
                <c:pt idx="24">
                  <c:v>12.541935483870969</c:v>
                </c:pt>
                <c:pt idx="25">
                  <c:v>14.361290322580647</c:v>
                </c:pt>
                <c:pt idx="26">
                  <c:v>18.987096774193546</c:v>
                </c:pt>
                <c:pt idx="27">
                  <c:v>16.635483870967736</c:v>
                </c:pt>
                <c:pt idx="28">
                  <c:v>15.732258064516131</c:v>
                </c:pt>
                <c:pt idx="29">
                  <c:v>15.458064516129031</c:v>
                </c:pt>
                <c:pt idx="30">
                  <c:v>14.4</c:v>
                </c:pt>
                <c:pt idx="31">
                  <c:v>13.4</c:v>
                </c:pt>
                <c:pt idx="32">
                  <c:v>11.164516129032256</c:v>
                </c:pt>
                <c:pt idx="33">
                  <c:v>13.016129032258064</c:v>
                </c:pt>
                <c:pt idx="34">
                  <c:v>12.296774193548389</c:v>
                </c:pt>
                <c:pt idx="35">
                  <c:v>11.251612903225809</c:v>
                </c:pt>
                <c:pt idx="36">
                  <c:v>13.035483870967745</c:v>
                </c:pt>
                <c:pt idx="37">
                  <c:v>12.30322580645162</c:v>
                </c:pt>
                <c:pt idx="38">
                  <c:v>13.812903225806448</c:v>
                </c:pt>
                <c:pt idx="39">
                  <c:v>16.493548387096777</c:v>
                </c:pt>
                <c:pt idx="40">
                  <c:v>14.60967741935484</c:v>
                </c:pt>
                <c:pt idx="41">
                  <c:v>13.587096774193544</c:v>
                </c:pt>
                <c:pt idx="42">
                  <c:v>15.051612903225807</c:v>
                </c:pt>
                <c:pt idx="43">
                  <c:v>13.725806451612906</c:v>
                </c:pt>
                <c:pt idx="44">
                  <c:v>13.774193548387093</c:v>
                </c:pt>
                <c:pt idx="45">
                  <c:v>17.251612903225809</c:v>
                </c:pt>
                <c:pt idx="46">
                  <c:v>12.554838709677416</c:v>
                </c:pt>
                <c:pt idx="47">
                  <c:v>12.248387096774191</c:v>
                </c:pt>
                <c:pt idx="48">
                  <c:v>11.916129032258066</c:v>
                </c:pt>
                <c:pt idx="49">
                  <c:v>13.809677419354838</c:v>
                </c:pt>
                <c:pt idx="50">
                  <c:v>14.009677419354839</c:v>
                </c:pt>
                <c:pt idx="51">
                  <c:v>15.616129032258067</c:v>
                </c:pt>
                <c:pt idx="52">
                  <c:v>10.641935483870968</c:v>
                </c:pt>
                <c:pt idx="53">
                  <c:v>15.212903225806452</c:v>
                </c:pt>
                <c:pt idx="54">
                  <c:v>13.429032258064515</c:v>
                </c:pt>
                <c:pt idx="55">
                  <c:v>14.658064516129029</c:v>
                </c:pt>
                <c:pt idx="56">
                  <c:v>16.451612903225808</c:v>
                </c:pt>
                <c:pt idx="57">
                  <c:v>12.390322580645162</c:v>
                </c:pt>
                <c:pt idx="58">
                  <c:v>11.870967741935482</c:v>
                </c:pt>
                <c:pt idx="59">
                  <c:v>13.822580645161292</c:v>
                </c:pt>
                <c:pt idx="60">
                  <c:v>13.293548387096777</c:v>
                </c:pt>
                <c:pt idx="61">
                  <c:v>16.099999999999998</c:v>
                </c:pt>
                <c:pt idx="62">
                  <c:v>13.767741935483871</c:v>
                </c:pt>
                <c:pt idx="63">
                  <c:v>10.641935483870968</c:v>
                </c:pt>
                <c:pt idx="64">
                  <c:v>11.312903225806451</c:v>
                </c:pt>
                <c:pt idx="65">
                  <c:v>15.261290322580644</c:v>
                </c:pt>
                <c:pt idx="66">
                  <c:v>14.006451612903229</c:v>
                </c:pt>
                <c:pt idx="67">
                  <c:v>14.022580645161289</c:v>
                </c:pt>
                <c:pt idx="68">
                  <c:v>12.361290322580645</c:v>
                </c:pt>
                <c:pt idx="69">
                  <c:v>13.767741935483869</c:v>
                </c:pt>
                <c:pt idx="70">
                  <c:v>14.067741935483872</c:v>
                </c:pt>
                <c:pt idx="71">
                  <c:v>14.648387096774197</c:v>
                </c:pt>
                <c:pt idx="72">
                  <c:v>15.293548387096775</c:v>
                </c:pt>
                <c:pt idx="73">
                  <c:v>13.461290322580645</c:v>
                </c:pt>
                <c:pt idx="74">
                  <c:v>15.767741935483867</c:v>
                </c:pt>
                <c:pt idx="75">
                  <c:v>16.58064516129032</c:v>
                </c:pt>
                <c:pt idx="76">
                  <c:v>15.503225806451612</c:v>
                </c:pt>
                <c:pt idx="77">
                  <c:v>13.048387096774196</c:v>
                </c:pt>
                <c:pt idx="78">
                  <c:v>17.106451612903225</c:v>
                </c:pt>
                <c:pt idx="79">
                  <c:v>13.512903225806451</c:v>
                </c:pt>
                <c:pt idx="80">
                  <c:v>17.277419354838706</c:v>
                </c:pt>
                <c:pt idx="81">
                  <c:v>13.796774193548389</c:v>
                </c:pt>
                <c:pt idx="82">
                  <c:v>16.912903225806453</c:v>
                </c:pt>
                <c:pt idx="83">
                  <c:v>12.722580645161285</c:v>
                </c:pt>
                <c:pt idx="84">
                  <c:v>13.622580645161287</c:v>
                </c:pt>
                <c:pt idx="85">
                  <c:v>13.25483870967742</c:v>
                </c:pt>
                <c:pt idx="86">
                  <c:v>15.606451612903228</c:v>
                </c:pt>
                <c:pt idx="87">
                  <c:v>15.122580645161287</c:v>
                </c:pt>
                <c:pt idx="88">
                  <c:v>12.432258064516132</c:v>
                </c:pt>
                <c:pt idx="89">
                  <c:v>11.751612903225807</c:v>
                </c:pt>
                <c:pt idx="90">
                  <c:v>14.664516129032263</c:v>
                </c:pt>
                <c:pt idx="91">
                  <c:v>12.964516129032257</c:v>
                </c:pt>
                <c:pt idx="92">
                  <c:v>15.854838709677416</c:v>
                </c:pt>
                <c:pt idx="93">
                  <c:v>12.306451612903226</c:v>
                </c:pt>
                <c:pt idx="94">
                  <c:v>16.090322580645164</c:v>
                </c:pt>
                <c:pt idx="95">
                  <c:v>15.267741935483871</c:v>
                </c:pt>
                <c:pt idx="96">
                  <c:v>15.793548387096774</c:v>
                </c:pt>
                <c:pt idx="97">
                  <c:v>14.329032258064515</c:v>
                </c:pt>
                <c:pt idx="98">
                  <c:v>16.190322580645162</c:v>
                </c:pt>
                <c:pt idx="99">
                  <c:v>13.425806451612903</c:v>
                </c:pt>
                <c:pt idx="100">
                  <c:v>15.335483870967746</c:v>
                </c:pt>
                <c:pt idx="101">
                  <c:v>12.058064516129031</c:v>
                </c:pt>
                <c:pt idx="102">
                  <c:v>14.161290322580644</c:v>
                </c:pt>
                <c:pt idx="103">
                  <c:v>15.203225806451613</c:v>
                </c:pt>
                <c:pt idx="104">
                  <c:v>14.106451612903228</c:v>
                </c:pt>
                <c:pt idx="105">
                  <c:v>14.712903225806453</c:v>
                </c:pt>
                <c:pt idx="106">
                  <c:v>14.293548387096774</c:v>
                </c:pt>
                <c:pt idx="107">
                  <c:v>13.293548387096779</c:v>
                </c:pt>
                <c:pt idx="108">
                  <c:v>13.448387096774193</c:v>
                </c:pt>
                <c:pt idx="109">
                  <c:v>14.53548387096774</c:v>
                </c:pt>
                <c:pt idx="110">
                  <c:v>13.14838709677419</c:v>
                </c:pt>
                <c:pt idx="111">
                  <c:v>17.461290322580645</c:v>
                </c:pt>
                <c:pt idx="112">
                  <c:v>15.638709677419353</c:v>
                </c:pt>
                <c:pt idx="113">
                  <c:v>14.390322580645158</c:v>
                </c:pt>
                <c:pt idx="114">
                  <c:v>14.861290322580645</c:v>
                </c:pt>
                <c:pt idx="115">
                  <c:v>11.719354838709673</c:v>
                </c:pt>
                <c:pt idx="116">
                  <c:v>14.609677419354842</c:v>
                </c:pt>
                <c:pt idx="117">
                  <c:v>17.141935483870967</c:v>
                </c:pt>
                <c:pt idx="118">
                  <c:v>15.674193548387096</c:v>
                </c:pt>
                <c:pt idx="119">
                  <c:v>13.974193548387099</c:v>
                </c:pt>
                <c:pt idx="120">
                  <c:v>14.019354838709679</c:v>
                </c:pt>
                <c:pt idx="121">
                  <c:v>14.196774193548386</c:v>
                </c:pt>
                <c:pt idx="122">
                  <c:v>14.519354838709678</c:v>
                </c:pt>
                <c:pt idx="123">
                  <c:v>15.35483870967742</c:v>
                </c:pt>
                <c:pt idx="124">
                  <c:v>14.403225806451612</c:v>
                </c:pt>
                <c:pt idx="125">
                  <c:v>14.993548387096777</c:v>
                </c:pt>
                <c:pt idx="126">
                  <c:v>15.377419354838707</c:v>
                </c:pt>
                <c:pt idx="127">
                  <c:v>12.596774193548388</c:v>
                </c:pt>
                <c:pt idx="128">
                  <c:v>14.2258064516129</c:v>
                </c:pt>
                <c:pt idx="129">
                  <c:v>13.880645161290323</c:v>
                </c:pt>
                <c:pt idx="130">
                  <c:v>17.525806451612905</c:v>
                </c:pt>
                <c:pt idx="131">
                  <c:v>11.296774193548387</c:v>
                </c:pt>
                <c:pt idx="132">
                  <c:v>12.767741935483873</c:v>
                </c:pt>
                <c:pt idx="133">
                  <c:v>15.170967741935486</c:v>
                </c:pt>
                <c:pt idx="134">
                  <c:v>12.580645161290322</c:v>
                </c:pt>
                <c:pt idx="135">
                  <c:v>13.648387096774192</c:v>
                </c:pt>
                <c:pt idx="136">
                  <c:v>14.21290322580645</c:v>
                </c:pt>
                <c:pt idx="137">
                  <c:v>13.706451612903225</c:v>
                </c:pt>
                <c:pt idx="138">
                  <c:v>15.43225806451613</c:v>
                </c:pt>
                <c:pt idx="139">
                  <c:v>12.729032258064519</c:v>
                </c:pt>
                <c:pt idx="140">
                  <c:v>15.158064516129036</c:v>
                </c:pt>
                <c:pt idx="141">
                  <c:v>14.264516129032257</c:v>
                </c:pt>
                <c:pt idx="142">
                  <c:v>15.280645161290321</c:v>
                </c:pt>
                <c:pt idx="143">
                  <c:v>11.283870967741937</c:v>
                </c:pt>
                <c:pt idx="144">
                  <c:v>14.019354838709672</c:v>
                </c:pt>
                <c:pt idx="145">
                  <c:v>14.219354838709675</c:v>
                </c:pt>
                <c:pt idx="146">
                  <c:v>14.096774193548383</c:v>
                </c:pt>
                <c:pt idx="147">
                  <c:v>15.354838709677423</c:v>
                </c:pt>
                <c:pt idx="148">
                  <c:v>15.261290322580644</c:v>
                </c:pt>
                <c:pt idx="149">
                  <c:v>13.877419354838709</c:v>
                </c:pt>
                <c:pt idx="150">
                  <c:v>12.829032258064517</c:v>
                </c:pt>
                <c:pt idx="151">
                  <c:v>17.141935483870967</c:v>
                </c:pt>
                <c:pt idx="152">
                  <c:v>15.445161290322583</c:v>
                </c:pt>
                <c:pt idx="153">
                  <c:v>13.864516129032259</c:v>
                </c:pt>
                <c:pt idx="154">
                  <c:v>14.258064516129034</c:v>
                </c:pt>
                <c:pt idx="155">
                  <c:v>13.964516129032257</c:v>
                </c:pt>
                <c:pt idx="156">
                  <c:v>14.600000000000003</c:v>
                </c:pt>
                <c:pt idx="157">
                  <c:v>14.36774193548387</c:v>
                </c:pt>
                <c:pt idx="158">
                  <c:v>14.845161290322581</c:v>
                </c:pt>
                <c:pt idx="159">
                  <c:v>12.458064516129033</c:v>
                </c:pt>
                <c:pt idx="160">
                  <c:v>12.951612903225806</c:v>
                </c:pt>
                <c:pt idx="161">
                  <c:v>15.351612903225806</c:v>
                </c:pt>
                <c:pt idx="162">
                  <c:v>17.035483870967742</c:v>
                </c:pt>
                <c:pt idx="163">
                  <c:v>17.816129032258072</c:v>
                </c:pt>
                <c:pt idx="164">
                  <c:v>14.161290322580646</c:v>
                </c:pt>
                <c:pt idx="165">
                  <c:v>14.403225806451612</c:v>
                </c:pt>
                <c:pt idx="166">
                  <c:v>17.222580645161294</c:v>
                </c:pt>
                <c:pt idx="167">
                  <c:v>14.077419354838712</c:v>
                </c:pt>
                <c:pt idx="168">
                  <c:v>15.022580645161291</c:v>
                </c:pt>
                <c:pt idx="169">
                  <c:v>15.474193548387097</c:v>
                </c:pt>
                <c:pt idx="170">
                  <c:v>15.248387096774193</c:v>
                </c:pt>
                <c:pt idx="171">
                  <c:v>16.56451612903226</c:v>
                </c:pt>
                <c:pt idx="172">
                  <c:v>14.654838709677422</c:v>
                </c:pt>
                <c:pt idx="173">
                  <c:v>13.499999999999998</c:v>
                </c:pt>
                <c:pt idx="174">
                  <c:v>13.945161290322584</c:v>
                </c:pt>
                <c:pt idx="175">
                  <c:v>12.951612903225804</c:v>
                </c:pt>
                <c:pt idx="176">
                  <c:v>12.912903225806454</c:v>
                </c:pt>
                <c:pt idx="177">
                  <c:v>15.812903225806449</c:v>
                </c:pt>
                <c:pt idx="178">
                  <c:v>14.03548387096774</c:v>
                </c:pt>
                <c:pt idx="179">
                  <c:v>14.212903225806446</c:v>
                </c:pt>
                <c:pt idx="180">
                  <c:v>14.616129032258064</c:v>
                </c:pt>
                <c:pt idx="181">
                  <c:v>16.174193548387098</c:v>
                </c:pt>
                <c:pt idx="182">
                  <c:v>13.732258064516129</c:v>
                </c:pt>
                <c:pt idx="183">
                  <c:v>14.083870967741937</c:v>
                </c:pt>
                <c:pt idx="184">
                  <c:v>13.370967741935486</c:v>
                </c:pt>
                <c:pt idx="185">
                  <c:v>12.690322580645162</c:v>
                </c:pt>
                <c:pt idx="186">
                  <c:v>14.867741935483869</c:v>
                </c:pt>
                <c:pt idx="187">
                  <c:v>12.954838709677416</c:v>
                </c:pt>
                <c:pt idx="188">
                  <c:v>13.22258064516129</c:v>
                </c:pt>
                <c:pt idx="189">
                  <c:v>14.835483870967741</c:v>
                </c:pt>
                <c:pt idx="190">
                  <c:v>16.067741935483866</c:v>
                </c:pt>
                <c:pt idx="191">
                  <c:v>13.948387096774194</c:v>
                </c:pt>
                <c:pt idx="192">
                  <c:v>16.470967741935482</c:v>
                </c:pt>
                <c:pt idx="193">
                  <c:v>15.680645161290323</c:v>
                </c:pt>
                <c:pt idx="194">
                  <c:v>14.880645161290323</c:v>
                </c:pt>
                <c:pt idx="195">
                  <c:v>12.493548387096777</c:v>
                </c:pt>
                <c:pt idx="196">
                  <c:v>13.383870967741935</c:v>
                </c:pt>
                <c:pt idx="197">
                  <c:v>12.945161290322581</c:v>
                </c:pt>
                <c:pt idx="198">
                  <c:v>13.380645161290321</c:v>
                </c:pt>
                <c:pt idx="199">
                  <c:v>15.629032258064514</c:v>
                </c:pt>
                <c:pt idx="200">
                  <c:v>15.167741935483871</c:v>
                </c:pt>
                <c:pt idx="201">
                  <c:v>14.503225806451612</c:v>
                </c:pt>
                <c:pt idx="202">
                  <c:v>15.316129032258065</c:v>
                </c:pt>
                <c:pt idx="203">
                  <c:v>14.512903225806454</c:v>
                </c:pt>
                <c:pt idx="204">
                  <c:v>15.148387096774199</c:v>
                </c:pt>
                <c:pt idx="205">
                  <c:v>14.864516129032262</c:v>
                </c:pt>
                <c:pt idx="206">
                  <c:v>14.425806451612901</c:v>
                </c:pt>
                <c:pt idx="207">
                  <c:v>15.538709677419353</c:v>
                </c:pt>
                <c:pt idx="208">
                  <c:v>15.225806451612906</c:v>
                </c:pt>
                <c:pt idx="209">
                  <c:v>16.470967741935482</c:v>
                </c:pt>
                <c:pt idx="210">
                  <c:v>16.567741935483873</c:v>
                </c:pt>
                <c:pt idx="211">
                  <c:v>19.100000000000005</c:v>
                </c:pt>
                <c:pt idx="212">
                  <c:v>14.977419354838714</c:v>
                </c:pt>
                <c:pt idx="213">
                  <c:v>17.019354838709674</c:v>
                </c:pt>
                <c:pt idx="214">
                  <c:v>14.583870967741939</c:v>
                </c:pt>
                <c:pt idx="215">
                  <c:v>13.922580645161293</c:v>
                </c:pt>
                <c:pt idx="216">
                  <c:v>16.993548387096773</c:v>
                </c:pt>
                <c:pt idx="217">
                  <c:v>16.096774193548388</c:v>
                </c:pt>
                <c:pt idx="218">
                  <c:v>15.506451612903229</c:v>
                </c:pt>
                <c:pt idx="219">
                  <c:v>17.187096774193545</c:v>
                </c:pt>
                <c:pt idx="220">
                  <c:v>17.038709677419348</c:v>
                </c:pt>
                <c:pt idx="221">
                  <c:v>15.432258064516132</c:v>
                </c:pt>
                <c:pt idx="222">
                  <c:v>20.667741935483871</c:v>
                </c:pt>
                <c:pt idx="223">
                  <c:v>16.448387096774194</c:v>
                </c:pt>
                <c:pt idx="224">
                  <c:v>13.416129032258064</c:v>
                </c:pt>
                <c:pt idx="225">
                  <c:v>12.122580645161293</c:v>
                </c:pt>
                <c:pt idx="226">
                  <c:v>14.851612903225808</c:v>
                </c:pt>
                <c:pt idx="227">
                  <c:v>15.654838709677417</c:v>
                </c:pt>
                <c:pt idx="228">
                  <c:v>17.72258064516129</c:v>
                </c:pt>
                <c:pt idx="229">
                  <c:v>14.638709677419355</c:v>
                </c:pt>
                <c:pt idx="230">
                  <c:v>17.329032258064519</c:v>
                </c:pt>
                <c:pt idx="231">
                  <c:v>17.412903225806453</c:v>
                </c:pt>
                <c:pt idx="232">
                  <c:v>16.454838709677418</c:v>
                </c:pt>
                <c:pt idx="233">
                  <c:v>13.674193548387096</c:v>
                </c:pt>
                <c:pt idx="234">
                  <c:v>18.864516129032257</c:v>
                </c:pt>
                <c:pt idx="235">
                  <c:v>16.454838709677414</c:v>
                </c:pt>
                <c:pt idx="236">
                  <c:v>17.654838709677417</c:v>
                </c:pt>
                <c:pt idx="237">
                  <c:v>18.64516129032258</c:v>
                </c:pt>
                <c:pt idx="238">
                  <c:v>16.958064516129035</c:v>
                </c:pt>
                <c:pt idx="239">
                  <c:v>17.5</c:v>
                </c:pt>
                <c:pt idx="240" formatCode="General">
                  <c:v>14.5</c:v>
                </c:pt>
                <c:pt idx="241" formatCode="General">
                  <c:v>17.8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9E-49A8-99E0-EB6632425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663680"/>
        <c:axId val="358665600"/>
      </c:scatterChart>
      <c:valAx>
        <c:axId val="358663680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6087753181795"/>
              <c:y val="0.894206824146981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665600"/>
        <c:crossesAt val="-14"/>
        <c:crossBetween val="midCat"/>
        <c:majorUnit val="20"/>
      </c:valAx>
      <c:valAx>
        <c:axId val="358665600"/>
        <c:scaling>
          <c:orientation val="minMax"/>
          <c:max val="22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27445154261377E-2"/>
              <c:y val="0.345088263967004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66368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September</a:t>
            </a:r>
          </a:p>
        </c:rich>
      </c:tx>
      <c:layout>
        <c:manualLayout>
          <c:xMode val="edge"/>
          <c:yMode val="edge"/>
          <c:x val="0.46033329376541504"/>
          <c:y val="3.71285640576979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658341548036542E-2"/>
          <c:y val="0.15669559265823277"/>
          <c:w val="0.88442265307411883"/>
          <c:h val="0.6723665430425988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TempMittel_korr!$K$5:$K$246</c:f>
              <c:numCache>
                <c:formatCode>0.0</c:formatCode>
                <c:ptCount val="242"/>
                <c:pt idx="0">
                  <c:v>12.643333333333333</c:v>
                </c:pt>
                <c:pt idx="1">
                  <c:v>10.613333333333332</c:v>
                </c:pt>
                <c:pt idx="2">
                  <c:v>11.69</c:v>
                </c:pt>
                <c:pt idx="3">
                  <c:v>13.93</c:v>
                </c:pt>
                <c:pt idx="4">
                  <c:v>13.600000000000001</c:v>
                </c:pt>
                <c:pt idx="5">
                  <c:v>8.8566666666666656</c:v>
                </c:pt>
                <c:pt idx="6">
                  <c:v>11.4</c:v>
                </c:pt>
                <c:pt idx="7">
                  <c:v>12.9</c:v>
                </c:pt>
                <c:pt idx="8">
                  <c:v>10.383333333333333</c:v>
                </c:pt>
                <c:pt idx="9">
                  <c:v>10.303333333333335</c:v>
                </c:pt>
                <c:pt idx="10">
                  <c:v>10.4</c:v>
                </c:pt>
                <c:pt idx="11">
                  <c:v>9.1733333333333338</c:v>
                </c:pt>
                <c:pt idx="12">
                  <c:v>10.700000000000001</c:v>
                </c:pt>
                <c:pt idx="13">
                  <c:v>8.9533333333333349</c:v>
                </c:pt>
                <c:pt idx="14">
                  <c:v>13.21</c:v>
                </c:pt>
                <c:pt idx="15">
                  <c:v>13.640000000000002</c:v>
                </c:pt>
                <c:pt idx="16">
                  <c:v>11.899999999999997</c:v>
                </c:pt>
                <c:pt idx="17">
                  <c:v>12.246666666666668</c:v>
                </c:pt>
                <c:pt idx="18">
                  <c:v>11.1</c:v>
                </c:pt>
                <c:pt idx="19">
                  <c:v>11.520000000000001</c:v>
                </c:pt>
                <c:pt idx="20">
                  <c:v>11.666666666666664</c:v>
                </c:pt>
                <c:pt idx="21">
                  <c:v>11.416666666666664</c:v>
                </c:pt>
                <c:pt idx="22">
                  <c:v>8.6333333333333329</c:v>
                </c:pt>
                <c:pt idx="23">
                  <c:v>12.293333333333331</c:v>
                </c:pt>
                <c:pt idx="24">
                  <c:v>11.493333333333334</c:v>
                </c:pt>
                <c:pt idx="25">
                  <c:v>11.366666666666669</c:v>
                </c:pt>
                <c:pt idx="26">
                  <c:v>9.8833333333333311</c:v>
                </c:pt>
                <c:pt idx="27">
                  <c:v>11.973333333333333</c:v>
                </c:pt>
                <c:pt idx="28">
                  <c:v>11.283333333333333</c:v>
                </c:pt>
                <c:pt idx="29">
                  <c:v>15.856666666666664</c:v>
                </c:pt>
                <c:pt idx="30">
                  <c:v>11.8</c:v>
                </c:pt>
                <c:pt idx="31">
                  <c:v>10.3</c:v>
                </c:pt>
                <c:pt idx="32">
                  <c:v>9.1266666666666652</c:v>
                </c:pt>
                <c:pt idx="33">
                  <c:v>8.3533333333333335</c:v>
                </c:pt>
                <c:pt idx="34">
                  <c:v>10.633333333333333</c:v>
                </c:pt>
                <c:pt idx="35">
                  <c:v>9.4333333333333336</c:v>
                </c:pt>
                <c:pt idx="36">
                  <c:v>13.366666666666667</c:v>
                </c:pt>
                <c:pt idx="37">
                  <c:v>11.066666666666668</c:v>
                </c:pt>
                <c:pt idx="38">
                  <c:v>12.090000000000002</c:v>
                </c:pt>
                <c:pt idx="39">
                  <c:v>8.5399999999999991</c:v>
                </c:pt>
                <c:pt idx="40">
                  <c:v>11.446666666666667</c:v>
                </c:pt>
                <c:pt idx="41">
                  <c:v>10.64666666666667</c:v>
                </c:pt>
                <c:pt idx="42">
                  <c:v>12.133333333333333</c:v>
                </c:pt>
                <c:pt idx="43">
                  <c:v>12.573333333333334</c:v>
                </c:pt>
                <c:pt idx="44">
                  <c:v>11.568965517241381</c:v>
                </c:pt>
                <c:pt idx="45">
                  <c:v>12.959999999999999</c:v>
                </c:pt>
                <c:pt idx="46">
                  <c:v>11.683333333333332</c:v>
                </c:pt>
                <c:pt idx="47">
                  <c:v>11.193333333333332</c:v>
                </c:pt>
                <c:pt idx="48">
                  <c:v>9.43</c:v>
                </c:pt>
                <c:pt idx="49">
                  <c:v>8.4700000000000006</c:v>
                </c:pt>
                <c:pt idx="50">
                  <c:v>9.3600000000000012</c:v>
                </c:pt>
                <c:pt idx="51">
                  <c:v>10.526666666666667</c:v>
                </c:pt>
                <c:pt idx="52">
                  <c:v>8.9833333333333325</c:v>
                </c:pt>
                <c:pt idx="53">
                  <c:v>14.576666666666672</c:v>
                </c:pt>
                <c:pt idx="54">
                  <c:v>11.413333333333334</c:v>
                </c:pt>
                <c:pt idx="55">
                  <c:v>9.5133333333333301</c:v>
                </c:pt>
                <c:pt idx="56">
                  <c:v>8.326666666666668</c:v>
                </c:pt>
                <c:pt idx="57">
                  <c:v>11.546666666666665</c:v>
                </c:pt>
                <c:pt idx="58">
                  <c:v>11.796666666666669</c:v>
                </c:pt>
                <c:pt idx="59">
                  <c:v>10.223333333333331</c:v>
                </c:pt>
                <c:pt idx="60">
                  <c:v>12.460000000000003</c:v>
                </c:pt>
                <c:pt idx="61">
                  <c:v>9.9533333333333349</c:v>
                </c:pt>
                <c:pt idx="62">
                  <c:v>9.9966666666666679</c:v>
                </c:pt>
                <c:pt idx="63">
                  <c:v>11.400000000000002</c:v>
                </c:pt>
                <c:pt idx="64">
                  <c:v>10.820000000000002</c:v>
                </c:pt>
                <c:pt idx="65">
                  <c:v>12.120000000000001</c:v>
                </c:pt>
                <c:pt idx="66">
                  <c:v>8.14</c:v>
                </c:pt>
                <c:pt idx="67">
                  <c:v>10.376666666666667</c:v>
                </c:pt>
                <c:pt idx="68">
                  <c:v>10.606666666666667</c:v>
                </c:pt>
                <c:pt idx="69">
                  <c:v>8.4600000000000009</c:v>
                </c:pt>
                <c:pt idx="70">
                  <c:v>7.6066666666666656</c:v>
                </c:pt>
                <c:pt idx="71">
                  <c:v>10.693333333333333</c:v>
                </c:pt>
                <c:pt idx="72">
                  <c:v>11.09</c:v>
                </c:pt>
                <c:pt idx="73">
                  <c:v>11.45</c:v>
                </c:pt>
                <c:pt idx="74">
                  <c:v>11.506666666666668</c:v>
                </c:pt>
                <c:pt idx="75">
                  <c:v>10.233333333333333</c:v>
                </c:pt>
                <c:pt idx="76">
                  <c:v>13.270000000000001</c:v>
                </c:pt>
                <c:pt idx="77">
                  <c:v>13.986666666666668</c:v>
                </c:pt>
                <c:pt idx="78">
                  <c:v>11.493333333333336</c:v>
                </c:pt>
                <c:pt idx="79">
                  <c:v>10.82</c:v>
                </c:pt>
                <c:pt idx="80">
                  <c:v>11.219999999999999</c:v>
                </c:pt>
                <c:pt idx="81">
                  <c:v>12.229999999999997</c:v>
                </c:pt>
                <c:pt idx="82">
                  <c:v>10.54666666666667</c:v>
                </c:pt>
                <c:pt idx="83">
                  <c:v>10.6</c:v>
                </c:pt>
                <c:pt idx="84">
                  <c:v>13.786666666666667</c:v>
                </c:pt>
                <c:pt idx="85">
                  <c:v>12.736666666666668</c:v>
                </c:pt>
                <c:pt idx="86">
                  <c:v>12.35</c:v>
                </c:pt>
                <c:pt idx="87">
                  <c:v>14.436666666666667</c:v>
                </c:pt>
                <c:pt idx="88">
                  <c:v>12.980000000000002</c:v>
                </c:pt>
                <c:pt idx="89">
                  <c:v>8.8166666666666647</c:v>
                </c:pt>
                <c:pt idx="90">
                  <c:v>13.290000000000003</c:v>
                </c:pt>
                <c:pt idx="91">
                  <c:v>12.25</c:v>
                </c:pt>
                <c:pt idx="92">
                  <c:v>9.98</c:v>
                </c:pt>
                <c:pt idx="93">
                  <c:v>13.476666666666663</c:v>
                </c:pt>
                <c:pt idx="94">
                  <c:v>11.470000000000002</c:v>
                </c:pt>
                <c:pt idx="95">
                  <c:v>9.77</c:v>
                </c:pt>
                <c:pt idx="96">
                  <c:v>8.2466666666666661</c:v>
                </c:pt>
                <c:pt idx="97">
                  <c:v>11.116666666666667</c:v>
                </c:pt>
                <c:pt idx="98">
                  <c:v>11.873333333333335</c:v>
                </c:pt>
                <c:pt idx="99">
                  <c:v>12.03333333333333</c:v>
                </c:pt>
                <c:pt idx="100">
                  <c:v>9.8433333333333337</c:v>
                </c:pt>
                <c:pt idx="101">
                  <c:v>9.8233333333333324</c:v>
                </c:pt>
                <c:pt idx="102">
                  <c:v>11.080000000000002</c:v>
                </c:pt>
                <c:pt idx="103">
                  <c:v>12.496666666666664</c:v>
                </c:pt>
                <c:pt idx="104">
                  <c:v>11.603333333333335</c:v>
                </c:pt>
                <c:pt idx="105">
                  <c:v>13.943333333333335</c:v>
                </c:pt>
                <c:pt idx="106">
                  <c:v>10.336666666666664</c:v>
                </c:pt>
                <c:pt idx="107">
                  <c:v>11.24</c:v>
                </c:pt>
                <c:pt idx="108">
                  <c:v>8.91</c:v>
                </c:pt>
                <c:pt idx="109">
                  <c:v>10.426666666666666</c:v>
                </c:pt>
                <c:pt idx="110">
                  <c:v>12.420000000000003</c:v>
                </c:pt>
                <c:pt idx="111">
                  <c:v>12.656666666666665</c:v>
                </c:pt>
                <c:pt idx="112">
                  <c:v>11.506666666666669</c:v>
                </c:pt>
                <c:pt idx="113">
                  <c:v>9.5366666666666671</c:v>
                </c:pt>
                <c:pt idx="114">
                  <c:v>15.689999999999998</c:v>
                </c:pt>
                <c:pt idx="115">
                  <c:v>10.87</c:v>
                </c:pt>
                <c:pt idx="116">
                  <c:v>10.009999999999998</c:v>
                </c:pt>
                <c:pt idx="117">
                  <c:v>13.226666666666667</c:v>
                </c:pt>
                <c:pt idx="118">
                  <c:v>10.823333333333332</c:v>
                </c:pt>
                <c:pt idx="119">
                  <c:v>13.846666666666668</c:v>
                </c:pt>
                <c:pt idx="120">
                  <c:v>12.263333333333332</c:v>
                </c:pt>
                <c:pt idx="121">
                  <c:v>10.919999999999996</c:v>
                </c:pt>
                <c:pt idx="122">
                  <c:v>12.120000000000001</c:v>
                </c:pt>
                <c:pt idx="123">
                  <c:v>8.990000000000002</c:v>
                </c:pt>
                <c:pt idx="124">
                  <c:v>11.673333333333336</c:v>
                </c:pt>
                <c:pt idx="125">
                  <c:v>9.7600000000000016</c:v>
                </c:pt>
                <c:pt idx="126">
                  <c:v>12.35</c:v>
                </c:pt>
                <c:pt idx="127">
                  <c:v>10.003333333333336</c:v>
                </c:pt>
                <c:pt idx="128">
                  <c:v>10.719999999999999</c:v>
                </c:pt>
                <c:pt idx="129">
                  <c:v>8.956666666666667</c:v>
                </c:pt>
                <c:pt idx="130">
                  <c:v>13.726666666666668</c:v>
                </c:pt>
                <c:pt idx="131">
                  <c:v>5.3466666666666658</c:v>
                </c:pt>
                <c:pt idx="132">
                  <c:v>10.473333333333336</c:v>
                </c:pt>
                <c:pt idx="133">
                  <c:v>10.156666666666668</c:v>
                </c:pt>
                <c:pt idx="134">
                  <c:v>9.0433333333333312</c:v>
                </c:pt>
                <c:pt idx="135">
                  <c:v>9.5133333333333319</c:v>
                </c:pt>
                <c:pt idx="136">
                  <c:v>14.063333333333334</c:v>
                </c:pt>
                <c:pt idx="137">
                  <c:v>12.073333333333331</c:v>
                </c:pt>
                <c:pt idx="138">
                  <c:v>13.853333333333333</c:v>
                </c:pt>
                <c:pt idx="139">
                  <c:v>11.253333333333334</c:v>
                </c:pt>
                <c:pt idx="140">
                  <c:v>12.523333333333333</c:v>
                </c:pt>
                <c:pt idx="141">
                  <c:v>8.58</c:v>
                </c:pt>
                <c:pt idx="142">
                  <c:v>11.756666666666669</c:v>
                </c:pt>
                <c:pt idx="143">
                  <c:v>11.993333333333334</c:v>
                </c:pt>
                <c:pt idx="144">
                  <c:v>8.6133333333333333</c:v>
                </c:pt>
                <c:pt idx="145">
                  <c:v>13.763333333333332</c:v>
                </c:pt>
                <c:pt idx="146">
                  <c:v>11.573333333333332</c:v>
                </c:pt>
                <c:pt idx="147">
                  <c:v>10.78</c:v>
                </c:pt>
                <c:pt idx="148">
                  <c:v>14.436666666666669</c:v>
                </c:pt>
                <c:pt idx="149">
                  <c:v>11.856666666666671</c:v>
                </c:pt>
                <c:pt idx="150">
                  <c:v>6.5666666666666664</c:v>
                </c:pt>
                <c:pt idx="151">
                  <c:v>14.523333333333333</c:v>
                </c:pt>
                <c:pt idx="152">
                  <c:v>12.17</c:v>
                </c:pt>
                <c:pt idx="153">
                  <c:v>13.863333333333335</c:v>
                </c:pt>
                <c:pt idx="154">
                  <c:v>12.303333333333333</c:v>
                </c:pt>
                <c:pt idx="155">
                  <c:v>11.05</c:v>
                </c:pt>
                <c:pt idx="156">
                  <c:v>11.363333333333332</c:v>
                </c:pt>
                <c:pt idx="157">
                  <c:v>12.596666666666666</c:v>
                </c:pt>
                <c:pt idx="158">
                  <c:v>10.363333333333333</c:v>
                </c:pt>
                <c:pt idx="159">
                  <c:v>11.520000000000003</c:v>
                </c:pt>
                <c:pt idx="160">
                  <c:v>10.330000000000002</c:v>
                </c:pt>
                <c:pt idx="161">
                  <c:v>14.456666666666671</c:v>
                </c:pt>
                <c:pt idx="162">
                  <c:v>12.576666666666664</c:v>
                </c:pt>
                <c:pt idx="163">
                  <c:v>10.903333333333338</c:v>
                </c:pt>
                <c:pt idx="164">
                  <c:v>12.153333333333332</c:v>
                </c:pt>
                <c:pt idx="165">
                  <c:v>13.133333333333335</c:v>
                </c:pt>
                <c:pt idx="166">
                  <c:v>15.986666666666663</c:v>
                </c:pt>
                <c:pt idx="167">
                  <c:v>11.97</c:v>
                </c:pt>
                <c:pt idx="168">
                  <c:v>15.086666666666671</c:v>
                </c:pt>
                <c:pt idx="169">
                  <c:v>11.166666666666668</c:v>
                </c:pt>
                <c:pt idx="170">
                  <c:v>12.883333333333333</c:v>
                </c:pt>
                <c:pt idx="171">
                  <c:v>8.1433333333333344</c:v>
                </c:pt>
                <c:pt idx="172">
                  <c:v>12.649999999999999</c:v>
                </c:pt>
                <c:pt idx="173">
                  <c:v>11.886666666666672</c:v>
                </c:pt>
                <c:pt idx="174">
                  <c:v>11.126666666666665</c:v>
                </c:pt>
                <c:pt idx="175">
                  <c:v>13.386666666666661</c:v>
                </c:pt>
                <c:pt idx="176">
                  <c:v>10.56</c:v>
                </c:pt>
                <c:pt idx="177">
                  <c:v>13.356666666666667</c:v>
                </c:pt>
                <c:pt idx="178">
                  <c:v>12.583333333333334</c:v>
                </c:pt>
                <c:pt idx="179">
                  <c:v>10.533333333333333</c:v>
                </c:pt>
                <c:pt idx="180">
                  <c:v>16.266666666666666</c:v>
                </c:pt>
                <c:pt idx="181">
                  <c:v>11.716666666666667</c:v>
                </c:pt>
                <c:pt idx="182">
                  <c:v>12.289999999999997</c:v>
                </c:pt>
                <c:pt idx="183">
                  <c:v>12.256666666666666</c:v>
                </c:pt>
                <c:pt idx="184">
                  <c:v>10.709999999999999</c:v>
                </c:pt>
                <c:pt idx="185">
                  <c:v>12.876666666666669</c:v>
                </c:pt>
                <c:pt idx="186">
                  <c:v>11.853333333333333</c:v>
                </c:pt>
                <c:pt idx="187">
                  <c:v>10.950000000000001</c:v>
                </c:pt>
                <c:pt idx="188">
                  <c:v>12.643333333333334</c:v>
                </c:pt>
                <c:pt idx="189">
                  <c:v>12.31</c:v>
                </c:pt>
                <c:pt idx="190">
                  <c:v>10.32666666666667</c:v>
                </c:pt>
                <c:pt idx="191">
                  <c:v>8.509999999999998</c:v>
                </c:pt>
                <c:pt idx="192">
                  <c:v>13.026666666666666</c:v>
                </c:pt>
                <c:pt idx="193">
                  <c:v>11.273333333333339</c:v>
                </c:pt>
                <c:pt idx="194">
                  <c:v>14.533333333333333</c:v>
                </c:pt>
                <c:pt idx="195">
                  <c:v>10.659999999999997</c:v>
                </c:pt>
                <c:pt idx="196">
                  <c:v>9.9433333333333316</c:v>
                </c:pt>
                <c:pt idx="197">
                  <c:v>10.683333333333334</c:v>
                </c:pt>
                <c:pt idx="198">
                  <c:v>11.726666666666667</c:v>
                </c:pt>
                <c:pt idx="199">
                  <c:v>13.02</c:v>
                </c:pt>
                <c:pt idx="200">
                  <c:v>12.216666666666665</c:v>
                </c:pt>
                <c:pt idx="201">
                  <c:v>14.643333333333329</c:v>
                </c:pt>
                <c:pt idx="202">
                  <c:v>12.346666666666666</c:v>
                </c:pt>
                <c:pt idx="203">
                  <c:v>10.333333333333332</c:v>
                </c:pt>
                <c:pt idx="204">
                  <c:v>13.506666666666668</c:v>
                </c:pt>
                <c:pt idx="205">
                  <c:v>11.529999999999998</c:v>
                </c:pt>
                <c:pt idx="206">
                  <c:v>15.10333333333333</c:v>
                </c:pt>
                <c:pt idx="207">
                  <c:v>11.573333333333334</c:v>
                </c:pt>
                <c:pt idx="208">
                  <c:v>11.676666666666666</c:v>
                </c:pt>
                <c:pt idx="209">
                  <c:v>10.376666666666667</c:v>
                </c:pt>
                <c:pt idx="210">
                  <c:v>14.096666666666668</c:v>
                </c:pt>
                <c:pt idx="211">
                  <c:v>12.393333333333334</c:v>
                </c:pt>
                <c:pt idx="212">
                  <c:v>11.196666666666667</c:v>
                </c:pt>
                <c:pt idx="213">
                  <c:v>11.726666666666667</c:v>
                </c:pt>
                <c:pt idx="214">
                  <c:v>9.7799999999999994</c:v>
                </c:pt>
                <c:pt idx="215">
                  <c:v>7.953333333333334</c:v>
                </c:pt>
                <c:pt idx="216">
                  <c:v>13.290000000000003</c:v>
                </c:pt>
                <c:pt idx="217">
                  <c:v>10.926666666666666</c:v>
                </c:pt>
                <c:pt idx="218">
                  <c:v>14.603333333333335</c:v>
                </c:pt>
                <c:pt idx="219">
                  <c:v>12.60333333333333</c:v>
                </c:pt>
                <c:pt idx="220">
                  <c:v>8.7333333333333325</c:v>
                </c:pt>
                <c:pt idx="221">
                  <c:v>9.8866666666666667</c:v>
                </c:pt>
                <c:pt idx="222">
                  <c:v>12.506666666666664</c:v>
                </c:pt>
                <c:pt idx="223">
                  <c:v>12.616666666666664</c:v>
                </c:pt>
                <c:pt idx="224">
                  <c:v>13.223333333333334</c:v>
                </c:pt>
                <c:pt idx="225">
                  <c:v>15.54</c:v>
                </c:pt>
                <c:pt idx="226">
                  <c:v>10.293333333333333</c:v>
                </c:pt>
                <c:pt idx="227">
                  <c:v>10.176666666666668</c:v>
                </c:pt>
                <c:pt idx="228">
                  <c:v>13.330000000000004</c:v>
                </c:pt>
                <c:pt idx="229">
                  <c:v>10.666666666666666</c:v>
                </c:pt>
                <c:pt idx="230">
                  <c:v>14.419999999999998</c:v>
                </c:pt>
                <c:pt idx="231">
                  <c:v>12.383333333333333</c:v>
                </c:pt>
                <c:pt idx="232">
                  <c:v>11.639999999999999</c:v>
                </c:pt>
                <c:pt idx="233">
                  <c:v>12.603333333333332</c:v>
                </c:pt>
                <c:pt idx="234">
                  <c:v>10.616666666666667</c:v>
                </c:pt>
                <c:pt idx="235">
                  <c:v>15.120000000000001</c:v>
                </c:pt>
                <c:pt idx="236">
                  <c:v>10.513333333333332</c:v>
                </c:pt>
                <c:pt idx="237">
                  <c:v>14.233333333333331</c:v>
                </c:pt>
                <c:pt idx="238">
                  <c:v>12.576666666666672</c:v>
                </c:pt>
                <c:pt idx="239">
                  <c:v>13.7</c:v>
                </c:pt>
                <c:pt idx="240" formatCode="General">
                  <c:v>14.1</c:v>
                </c:pt>
                <c:pt idx="241" formatCode="General">
                  <c:v>11.4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10-49F2-B77D-343B46405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12832"/>
        <c:axId val="358714752"/>
      </c:scatterChart>
      <c:valAx>
        <c:axId val="358712832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6942059378252"/>
              <c:y val="0.8960396617089531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14752"/>
        <c:crossesAt val="-14"/>
        <c:crossBetween val="midCat"/>
        <c:majorUnit val="20"/>
      </c:valAx>
      <c:valAx>
        <c:axId val="358714752"/>
        <c:scaling>
          <c:orientation val="minMax"/>
          <c:max val="18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0918767063665E-2"/>
              <c:y val="0.3490098780387494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12832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Oktober</a:t>
            </a:r>
          </a:p>
        </c:rich>
      </c:tx>
      <c:layout>
        <c:manualLayout>
          <c:xMode val="edge"/>
          <c:yMode val="edge"/>
          <c:x val="0.46966768426217737"/>
          <c:y val="3.73132903841565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555834378920958E-2"/>
          <c:y val="0.15909112977618101"/>
          <c:w val="0.88582183186951069"/>
          <c:h val="0.67045547548533424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TempMittel_korr!$L$5:$L$246</c:f>
              <c:numCache>
                <c:formatCode>0.0</c:formatCode>
                <c:ptCount val="242"/>
                <c:pt idx="0">
                  <c:v>4.274193548387097</c:v>
                </c:pt>
                <c:pt idx="1">
                  <c:v>3.4129032258064513</c:v>
                </c:pt>
                <c:pt idx="2">
                  <c:v>7.8967741935483868</c:v>
                </c:pt>
                <c:pt idx="3">
                  <c:v>1.8580645161290326</c:v>
                </c:pt>
                <c:pt idx="4">
                  <c:v>5.5483870967741939</c:v>
                </c:pt>
                <c:pt idx="5">
                  <c:v>2.8741935483870971</c:v>
                </c:pt>
                <c:pt idx="6">
                  <c:v>8.6999999999999993</c:v>
                </c:pt>
                <c:pt idx="7">
                  <c:v>5</c:v>
                </c:pt>
                <c:pt idx="8">
                  <c:v>5.9032258064516121</c:v>
                </c:pt>
                <c:pt idx="9">
                  <c:v>7.9258064516129041</c:v>
                </c:pt>
                <c:pt idx="10">
                  <c:v>6.6096774193548402</c:v>
                </c:pt>
                <c:pt idx="11">
                  <c:v>7.5387096774193534</c:v>
                </c:pt>
                <c:pt idx="12">
                  <c:v>9.5</c:v>
                </c:pt>
                <c:pt idx="13">
                  <c:v>5.8548387096774182</c:v>
                </c:pt>
                <c:pt idx="14">
                  <c:v>11.654838709677419</c:v>
                </c:pt>
                <c:pt idx="15">
                  <c:v>5.2290322580645157</c:v>
                </c:pt>
                <c:pt idx="16">
                  <c:v>6.5290322580645146</c:v>
                </c:pt>
                <c:pt idx="17">
                  <c:v>6.725806451612903</c:v>
                </c:pt>
                <c:pt idx="18">
                  <c:v>6.2</c:v>
                </c:pt>
                <c:pt idx="19">
                  <c:v>5.3838709677419354</c:v>
                </c:pt>
                <c:pt idx="20">
                  <c:v>7.7354838709677418</c:v>
                </c:pt>
                <c:pt idx="21">
                  <c:v>10.383870967741938</c:v>
                </c:pt>
                <c:pt idx="22">
                  <c:v>4.806451612903226</c:v>
                </c:pt>
                <c:pt idx="23">
                  <c:v>7.3903225806451598</c:v>
                </c:pt>
                <c:pt idx="24">
                  <c:v>3.612903225806452</c:v>
                </c:pt>
                <c:pt idx="25">
                  <c:v>6.6096774193548393</c:v>
                </c:pt>
                <c:pt idx="26">
                  <c:v>9.5548387096774157</c:v>
                </c:pt>
                <c:pt idx="27">
                  <c:v>4.3483870967741938</c:v>
                </c:pt>
                <c:pt idx="28">
                  <c:v>5.6580645161290324</c:v>
                </c:pt>
                <c:pt idx="29">
                  <c:v>8.5709677419354833</c:v>
                </c:pt>
                <c:pt idx="30">
                  <c:v>11.6</c:v>
                </c:pt>
                <c:pt idx="31">
                  <c:v>9.1</c:v>
                </c:pt>
                <c:pt idx="32">
                  <c:v>6.2451612903225815</c:v>
                </c:pt>
                <c:pt idx="33">
                  <c:v>5.6322580645161278</c:v>
                </c:pt>
                <c:pt idx="34">
                  <c:v>6.8225806451612891</c:v>
                </c:pt>
                <c:pt idx="35">
                  <c:v>6.9419354838709664</c:v>
                </c:pt>
                <c:pt idx="36">
                  <c:v>2.0516129032258066</c:v>
                </c:pt>
                <c:pt idx="37">
                  <c:v>6.4064516129032238</c:v>
                </c:pt>
                <c:pt idx="38">
                  <c:v>5.9580645161290331</c:v>
                </c:pt>
                <c:pt idx="39">
                  <c:v>5.1129032258064502</c:v>
                </c:pt>
                <c:pt idx="40">
                  <c:v>6.009677419354837</c:v>
                </c:pt>
                <c:pt idx="41">
                  <c:v>9.5032258064516135</c:v>
                </c:pt>
                <c:pt idx="42">
                  <c:v>6.564516129032258</c:v>
                </c:pt>
                <c:pt idx="43">
                  <c:v>6.709677419354839</c:v>
                </c:pt>
                <c:pt idx="44">
                  <c:v>5.9064516129032256</c:v>
                </c:pt>
                <c:pt idx="45">
                  <c:v>7.8258064516129036</c:v>
                </c:pt>
                <c:pt idx="46">
                  <c:v>7.9129032258064527</c:v>
                </c:pt>
                <c:pt idx="47">
                  <c:v>5.5000000000000009</c:v>
                </c:pt>
                <c:pt idx="48">
                  <c:v>4.4612903225806448</c:v>
                </c:pt>
                <c:pt idx="49">
                  <c:v>5.3838709677419345</c:v>
                </c:pt>
                <c:pt idx="50">
                  <c:v>11.206451612903226</c:v>
                </c:pt>
                <c:pt idx="51">
                  <c:v>5.9903225806451603</c:v>
                </c:pt>
                <c:pt idx="52">
                  <c:v>6.8935483870967742</c:v>
                </c:pt>
                <c:pt idx="53">
                  <c:v>6.5419354838709678</c:v>
                </c:pt>
                <c:pt idx="54">
                  <c:v>3.9967741935483878</c:v>
                </c:pt>
                <c:pt idx="55">
                  <c:v>7.2064516129032263</c:v>
                </c:pt>
                <c:pt idx="56">
                  <c:v>5.2870967741935502</c:v>
                </c:pt>
                <c:pt idx="57">
                  <c:v>5.4258064516129032</c:v>
                </c:pt>
                <c:pt idx="58">
                  <c:v>8.2548387096774203</c:v>
                </c:pt>
                <c:pt idx="59">
                  <c:v>3.3161290322580648</c:v>
                </c:pt>
                <c:pt idx="60">
                  <c:v>7.8290322580645144</c:v>
                </c:pt>
                <c:pt idx="61">
                  <c:v>2.2064516129032259</c:v>
                </c:pt>
                <c:pt idx="62">
                  <c:v>6.0516129032258066</c:v>
                </c:pt>
                <c:pt idx="63">
                  <c:v>6.7129032258064525</c:v>
                </c:pt>
                <c:pt idx="64">
                  <c:v>6.7709677419354835</c:v>
                </c:pt>
                <c:pt idx="65">
                  <c:v>7.3193548387096774</c:v>
                </c:pt>
                <c:pt idx="66">
                  <c:v>6.2548387096774203</c:v>
                </c:pt>
                <c:pt idx="67">
                  <c:v>7.1999999999999984</c:v>
                </c:pt>
                <c:pt idx="68">
                  <c:v>7.0935483870967735</c:v>
                </c:pt>
                <c:pt idx="69">
                  <c:v>2.9483870967741943</c:v>
                </c:pt>
                <c:pt idx="70">
                  <c:v>7.8612903225806461</c:v>
                </c:pt>
                <c:pt idx="71">
                  <c:v>6.1193548387096772</c:v>
                </c:pt>
                <c:pt idx="72">
                  <c:v>8.6419354838709666</c:v>
                </c:pt>
                <c:pt idx="73">
                  <c:v>7.9870967741935477</c:v>
                </c:pt>
                <c:pt idx="74">
                  <c:v>10.309677419354838</c:v>
                </c:pt>
                <c:pt idx="75">
                  <c:v>8.9516129032258043</c:v>
                </c:pt>
                <c:pt idx="76">
                  <c:v>9.5903225806451573</c:v>
                </c:pt>
                <c:pt idx="77">
                  <c:v>7.8354838709677441</c:v>
                </c:pt>
                <c:pt idx="78">
                  <c:v>8.8354838709677406</c:v>
                </c:pt>
                <c:pt idx="79">
                  <c:v>5.8419354838709685</c:v>
                </c:pt>
                <c:pt idx="80">
                  <c:v>8.9870967741935495</c:v>
                </c:pt>
                <c:pt idx="81">
                  <c:v>9.0161290322580658</c:v>
                </c:pt>
                <c:pt idx="82">
                  <c:v>9.0548387096774228</c:v>
                </c:pt>
                <c:pt idx="83">
                  <c:v>4.580645161290323</c:v>
                </c:pt>
                <c:pt idx="84">
                  <c:v>7.4870967741935486</c:v>
                </c:pt>
                <c:pt idx="85">
                  <c:v>6.3806451612903228</c:v>
                </c:pt>
                <c:pt idx="86">
                  <c:v>5.1741935483870982</c:v>
                </c:pt>
                <c:pt idx="87">
                  <c:v>6.4419354838709673</c:v>
                </c:pt>
                <c:pt idx="88">
                  <c:v>3.3838709677419359</c:v>
                </c:pt>
                <c:pt idx="89">
                  <c:v>5.5548387096774201</c:v>
                </c:pt>
                <c:pt idx="90">
                  <c:v>3.4064516129032261</c:v>
                </c:pt>
                <c:pt idx="91">
                  <c:v>8.1419354838709683</c:v>
                </c:pt>
                <c:pt idx="92">
                  <c:v>7.7290322580645148</c:v>
                </c:pt>
                <c:pt idx="93">
                  <c:v>8.6903225806451587</c:v>
                </c:pt>
                <c:pt idx="94">
                  <c:v>4.1064516129032249</c:v>
                </c:pt>
                <c:pt idx="95">
                  <c:v>9.0193548387096811</c:v>
                </c:pt>
                <c:pt idx="96">
                  <c:v>4.3774193548387093</c:v>
                </c:pt>
                <c:pt idx="97">
                  <c:v>7.2290322580645139</c:v>
                </c:pt>
                <c:pt idx="98">
                  <c:v>4.467741935483871</c:v>
                </c:pt>
                <c:pt idx="99">
                  <c:v>6.5322580645161308</c:v>
                </c:pt>
                <c:pt idx="100">
                  <c:v>1.9516129032258065</c:v>
                </c:pt>
                <c:pt idx="101">
                  <c:v>7.6806451612903226</c:v>
                </c:pt>
                <c:pt idx="102">
                  <c:v>5.4741935483870954</c:v>
                </c:pt>
                <c:pt idx="103">
                  <c:v>4.5903225806451609</c:v>
                </c:pt>
                <c:pt idx="104">
                  <c:v>5.1387096774193548</c:v>
                </c:pt>
                <c:pt idx="105">
                  <c:v>8.2548387096774221</c:v>
                </c:pt>
                <c:pt idx="106">
                  <c:v>1.9645161290322579</c:v>
                </c:pt>
                <c:pt idx="107">
                  <c:v>4.0322580645161299</c:v>
                </c:pt>
                <c:pt idx="108">
                  <c:v>6.5419354838709687</c:v>
                </c:pt>
                <c:pt idx="109">
                  <c:v>4.6096774193548375</c:v>
                </c:pt>
                <c:pt idx="110">
                  <c:v>8.7741935483870979</c:v>
                </c:pt>
                <c:pt idx="111">
                  <c:v>6.2806451612903222</c:v>
                </c:pt>
                <c:pt idx="112">
                  <c:v>8.9</c:v>
                </c:pt>
                <c:pt idx="113">
                  <c:v>6.4838709677419351</c:v>
                </c:pt>
                <c:pt idx="114">
                  <c:v>6.1709677419354829</c:v>
                </c:pt>
                <c:pt idx="115">
                  <c:v>6.4096774193548383</c:v>
                </c:pt>
                <c:pt idx="116">
                  <c:v>5.6451612903225801</c:v>
                </c:pt>
                <c:pt idx="117">
                  <c:v>8.758064516129032</c:v>
                </c:pt>
                <c:pt idx="118">
                  <c:v>7.9483870967741961</c:v>
                </c:pt>
                <c:pt idx="119">
                  <c:v>7.6580645161290315</c:v>
                </c:pt>
                <c:pt idx="120">
                  <c:v>6.7096774193548372</c:v>
                </c:pt>
                <c:pt idx="121">
                  <c:v>5.5903225806451609</c:v>
                </c:pt>
                <c:pt idx="122">
                  <c:v>8.6354838709677431</c:v>
                </c:pt>
                <c:pt idx="123">
                  <c:v>6.5290322580645173</c:v>
                </c:pt>
                <c:pt idx="124">
                  <c:v>0.79677419354838708</c:v>
                </c:pt>
                <c:pt idx="125">
                  <c:v>9.4806451612903224</c:v>
                </c:pt>
                <c:pt idx="126">
                  <c:v>9.9032258064516103</c:v>
                </c:pt>
                <c:pt idx="127">
                  <c:v>7.5354838709677416</c:v>
                </c:pt>
                <c:pt idx="128">
                  <c:v>8.7741935483870961</c:v>
                </c:pt>
                <c:pt idx="129">
                  <c:v>8.0193548387096776</c:v>
                </c:pt>
                <c:pt idx="130">
                  <c:v>7.661290322580645</c:v>
                </c:pt>
                <c:pt idx="131">
                  <c:v>4.8806451612903219</c:v>
                </c:pt>
                <c:pt idx="132">
                  <c:v>9.6645161290322577</c:v>
                </c:pt>
                <c:pt idx="133">
                  <c:v>6.1516129032258062</c:v>
                </c:pt>
                <c:pt idx="134">
                  <c:v>3.6129032258064515</c:v>
                </c:pt>
                <c:pt idx="135">
                  <c:v>7.0870967741935473</c:v>
                </c:pt>
                <c:pt idx="136">
                  <c:v>4.5677419354838698</c:v>
                </c:pt>
                <c:pt idx="137">
                  <c:v>5.1645161290322577</c:v>
                </c:pt>
                <c:pt idx="138">
                  <c:v>2.9516129032258078</c:v>
                </c:pt>
                <c:pt idx="139">
                  <c:v>5.6967741935483875</c:v>
                </c:pt>
                <c:pt idx="140">
                  <c:v>10.42258064516129</c:v>
                </c:pt>
                <c:pt idx="141">
                  <c:v>3.080645161290323</c:v>
                </c:pt>
                <c:pt idx="142">
                  <c:v>9.6032258064516149</c:v>
                </c:pt>
                <c:pt idx="143">
                  <c:v>7.7129032258064516</c:v>
                </c:pt>
                <c:pt idx="144">
                  <c:v>7.3290322580645144</c:v>
                </c:pt>
                <c:pt idx="145">
                  <c:v>7.2645161290322573</c:v>
                </c:pt>
                <c:pt idx="146">
                  <c:v>6.2935483870967737</c:v>
                </c:pt>
                <c:pt idx="147">
                  <c:v>7.7290322580645148</c:v>
                </c:pt>
                <c:pt idx="148">
                  <c:v>8.1483870967741936</c:v>
                </c:pt>
                <c:pt idx="149">
                  <c:v>6.8903225806451598</c:v>
                </c:pt>
                <c:pt idx="150">
                  <c:v>5.5838709677419365</c:v>
                </c:pt>
                <c:pt idx="151">
                  <c:v>6.4677419354838701</c:v>
                </c:pt>
                <c:pt idx="152">
                  <c:v>7.4774193548387089</c:v>
                </c:pt>
                <c:pt idx="153">
                  <c:v>7.112903225806452</c:v>
                </c:pt>
                <c:pt idx="154">
                  <c:v>6.3354838709677406</c:v>
                </c:pt>
                <c:pt idx="155">
                  <c:v>2.6096774193548384</c:v>
                </c:pt>
                <c:pt idx="156">
                  <c:v>8.5580645161290327</c:v>
                </c:pt>
                <c:pt idx="157">
                  <c:v>7.3032258064516142</c:v>
                </c:pt>
                <c:pt idx="158">
                  <c:v>4.9516129032258087</c:v>
                </c:pt>
                <c:pt idx="159">
                  <c:v>6.5258064516129028</c:v>
                </c:pt>
                <c:pt idx="160">
                  <c:v>5.041935483870966</c:v>
                </c:pt>
                <c:pt idx="161">
                  <c:v>11.096774193548391</c:v>
                </c:pt>
                <c:pt idx="162">
                  <c:v>9.4612903225806431</c:v>
                </c:pt>
                <c:pt idx="163">
                  <c:v>5.9225806451612915</c:v>
                </c:pt>
                <c:pt idx="164">
                  <c:v>7.9612903225806448</c:v>
                </c:pt>
                <c:pt idx="165">
                  <c:v>5.4838709677419342</c:v>
                </c:pt>
                <c:pt idx="166">
                  <c:v>7.458064516129034</c:v>
                </c:pt>
                <c:pt idx="167">
                  <c:v>7.8612903225806443</c:v>
                </c:pt>
                <c:pt idx="168">
                  <c:v>10.029032258064513</c:v>
                </c:pt>
                <c:pt idx="169">
                  <c:v>6.5677419354838724</c:v>
                </c:pt>
                <c:pt idx="170">
                  <c:v>6.2387096774193553</c:v>
                </c:pt>
                <c:pt idx="171">
                  <c:v>5.9967741935483865</c:v>
                </c:pt>
                <c:pt idx="172">
                  <c:v>8.8838709677419327</c:v>
                </c:pt>
                <c:pt idx="173">
                  <c:v>8.2516129032258068</c:v>
                </c:pt>
                <c:pt idx="174">
                  <c:v>5.9193548387096806</c:v>
                </c:pt>
                <c:pt idx="175">
                  <c:v>6.241935483870968</c:v>
                </c:pt>
                <c:pt idx="176">
                  <c:v>8.064516129032258</c:v>
                </c:pt>
                <c:pt idx="177">
                  <c:v>6.5225806451612911</c:v>
                </c:pt>
                <c:pt idx="178">
                  <c:v>7.661290322580645</c:v>
                </c:pt>
                <c:pt idx="179">
                  <c:v>7.8000000000000007</c:v>
                </c:pt>
                <c:pt idx="180">
                  <c:v>9.4064516129032274</c:v>
                </c:pt>
                <c:pt idx="181">
                  <c:v>8.0709677419354833</c:v>
                </c:pt>
                <c:pt idx="182">
                  <c:v>7.2967741935483854</c:v>
                </c:pt>
                <c:pt idx="183">
                  <c:v>4.6354838709677413</c:v>
                </c:pt>
                <c:pt idx="184">
                  <c:v>7.4709677419354827</c:v>
                </c:pt>
                <c:pt idx="185">
                  <c:v>10.261290322580646</c:v>
                </c:pt>
                <c:pt idx="186">
                  <c:v>10.874193548387099</c:v>
                </c:pt>
                <c:pt idx="187">
                  <c:v>9.7096774193548381</c:v>
                </c:pt>
                <c:pt idx="188">
                  <c:v>9.3870967741935498</c:v>
                </c:pt>
                <c:pt idx="189">
                  <c:v>6.9741935483870954</c:v>
                </c:pt>
                <c:pt idx="190">
                  <c:v>8.3645161290322587</c:v>
                </c:pt>
                <c:pt idx="191">
                  <c:v>5.0387096774193543</c:v>
                </c:pt>
                <c:pt idx="192">
                  <c:v>5.5612903225806436</c:v>
                </c:pt>
                <c:pt idx="193">
                  <c:v>1.4870967741935484</c:v>
                </c:pt>
                <c:pt idx="194">
                  <c:v>6.1032258064516132</c:v>
                </c:pt>
                <c:pt idx="195">
                  <c:v>9.3870967741935498</c:v>
                </c:pt>
                <c:pt idx="196">
                  <c:v>9.638709677419353</c:v>
                </c:pt>
                <c:pt idx="197">
                  <c:v>6.7161290322580642</c:v>
                </c:pt>
                <c:pt idx="198">
                  <c:v>9.1516129032258036</c:v>
                </c:pt>
                <c:pt idx="199">
                  <c:v>6.7483870967741932</c:v>
                </c:pt>
                <c:pt idx="200">
                  <c:v>7.1903225806451632</c:v>
                </c:pt>
                <c:pt idx="201">
                  <c:v>7.8000000000000007</c:v>
                </c:pt>
                <c:pt idx="202">
                  <c:v>8.1</c:v>
                </c:pt>
                <c:pt idx="203">
                  <c:v>8.9935483870967747</c:v>
                </c:pt>
                <c:pt idx="204">
                  <c:v>7.703225806451611</c:v>
                </c:pt>
                <c:pt idx="205">
                  <c:v>8.9999999999999982</c:v>
                </c:pt>
                <c:pt idx="206">
                  <c:v>9.1322580645161295</c:v>
                </c:pt>
                <c:pt idx="207">
                  <c:v>9.4741935483870972</c:v>
                </c:pt>
                <c:pt idx="208">
                  <c:v>9.5838709677419356</c:v>
                </c:pt>
                <c:pt idx="209">
                  <c:v>9.990322580645163</c:v>
                </c:pt>
                <c:pt idx="210">
                  <c:v>5.7903225806451601</c:v>
                </c:pt>
                <c:pt idx="211">
                  <c:v>5.058064516129031</c:v>
                </c:pt>
                <c:pt idx="212">
                  <c:v>6.1129032258064537</c:v>
                </c:pt>
                <c:pt idx="213">
                  <c:v>7.467741935483871</c:v>
                </c:pt>
                <c:pt idx="214">
                  <c:v>11.27741935483871</c:v>
                </c:pt>
                <c:pt idx="215">
                  <c:v>7.3129032258064512</c:v>
                </c:pt>
                <c:pt idx="216">
                  <c:v>6.1999999999999966</c:v>
                </c:pt>
                <c:pt idx="217">
                  <c:v>7.3451612903225802</c:v>
                </c:pt>
                <c:pt idx="218">
                  <c:v>7.8290322580645171</c:v>
                </c:pt>
                <c:pt idx="219">
                  <c:v>8.6258064516129025</c:v>
                </c:pt>
                <c:pt idx="220">
                  <c:v>12.812903225806453</c:v>
                </c:pt>
                <c:pt idx="221">
                  <c:v>7.6064516129032249</c:v>
                </c:pt>
                <c:pt idx="222">
                  <c:v>4.3064516129032269</c:v>
                </c:pt>
                <c:pt idx="223">
                  <c:v>10.187096774193545</c:v>
                </c:pt>
                <c:pt idx="224">
                  <c:v>10.567741935483872</c:v>
                </c:pt>
                <c:pt idx="225">
                  <c:v>11.664516129032259</c:v>
                </c:pt>
                <c:pt idx="226">
                  <c:v>6.8064516129032278</c:v>
                </c:pt>
                <c:pt idx="227">
                  <c:v>8.5193548387096758</c:v>
                </c:pt>
                <c:pt idx="228">
                  <c:v>7.3000000000000034</c:v>
                </c:pt>
                <c:pt idx="229">
                  <c:v>6.8193548387096783</c:v>
                </c:pt>
                <c:pt idx="230">
                  <c:v>8.0903225806451609</c:v>
                </c:pt>
                <c:pt idx="231">
                  <c:v>8.2096774193548381</c:v>
                </c:pt>
                <c:pt idx="232">
                  <c:v>9.6032258064516149</c:v>
                </c:pt>
                <c:pt idx="233">
                  <c:v>10.396774193548383</c:v>
                </c:pt>
                <c:pt idx="234">
                  <c:v>7.1483870967741945</c:v>
                </c:pt>
                <c:pt idx="235">
                  <c:v>6.9838709677419351</c:v>
                </c:pt>
                <c:pt idx="236">
                  <c:v>9.9290322580645167</c:v>
                </c:pt>
                <c:pt idx="237">
                  <c:v>10.329032258064512</c:v>
                </c:pt>
                <c:pt idx="238">
                  <c:v>10.651612903225805</c:v>
                </c:pt>
                <c:pt idx="239">
                  <c:v>7.8</c:v>
                </c:pt>
                <c:pt idx="240" formatCode="General">
                  <c:v>8.8000000000000007</c:v>
                </c:pt>
                <c:pt idx="241" formatCode="General">
                  <c:v>13.4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B4-4D9D-84C8-BBE007407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57888"/>
        <c:axId val="358759808"/>
      </c:scatterChart>
      <c:valAx>
        <c:axId val="358757888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5727416130698"/>
              <c:y val="0.895525232641374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59808"/>
        <c:crossesAt val="-14"/>
        <c:crossBetween val="midCat"/>
        <c:majorUnit val="20"/>
      </c:valAx>
      <c:valAx>
        <c:axId val="358759808"/>
        <c:scaling>
          <c:orientation val="minMax"/>
          <c:max val="1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9097600252917E-2"/>
              <c:y val="0.348259961822953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57888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November</a:t>
            </a:r>
          </a:p>
        </c:rich>
      </c:tx>
      <c:layout>
        <c:manualLayout>
          <c:xMode val="edge"/>
          <c:yMode val="edge"/>
          <c:x val="0.46191462909241604"/>
          <c:y val="3.7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947465034002282E-2"/>
          <c:y val="0.15625021674446349"/>
          <c:w val="0.88721913085831139"/>
          <c:h val="0.67329638851705176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TempMittel_korr!$M$5:$M$246</c:f>
              <c:numCache>
                <c:formatCode>0.0</c:formatCode>
                <c:ptCount val="242"/>
                <c:pt idx="0">
                  <c:v>1.456666666666667</c:v>
                </c:pt>
                <c:pt idx="1">
                  <c:v>-2.9733333333333336</c:v>
                </c:pt>
                <c:pt idx="2">
                  <c:v>0.8933333333333332</c:v>
                </c:pt>
                <c:pt idx="3">
                  <c:v>0.79999999999999949</c:v>
                </c:pt>
                <c:pt idx="4">
                  <c:v>1.7633333333333332</c:v>
                </c:pt>
                <c:pt idx="5">
                  <c:v>-1.0866666666666664</c:v>
                </c:pt>
                <c:pt idx="6">
                  <c:v>1.2000000000000002</c:v>
                </c:pt>
                <c:pt idx="7">
                  <c:v>-0.8</c:v>
                </c:pt>
                <c:pt idx="8">
                  <c:v>-0.23666666666666625</c:v>
                </c:pt>
                <c:pt idx="9">
                  <c:v>2.2433333333333327</c:v>
                </c:pt>
                <c:pt idx="10">
                  <c:v>0.7533333333333333</c:v>
                </c:pt>
                <c:pt idx="11">
                  <c:v>1.5166666666666673</c:v>
                </c:pt>
                <c:pt idx="12">
                  <c:v>3.4999999999999996</c:v>
                </c:pt>
                <c:pt idx="13">
                  <c:v>2.9300000000000006</c:v>
                </c:pt>
                <c:pt idx="14">
                  <c:v>-0.6066666666666668</c:v>
                </c:pt>
                <c:pt idx="15">
                  <c:v>0.14000000000000015</c:v>
                </c:pt>
                <c:pt idx="16">
                  <c:v>4.203333333333334</c:v>
                </c:pt>
                <c:pt idx="17">
                  <c:v>0.83000000000000007</c:v>
                </c:pt>
                <c:pt idx="18">
                  <c:v>2.1999999999999997</c:v>
                </c:pt>
                <c:pt idx="19">
                  <c:v>2.2966666666666669</c:v>
                </c:pt>
                <c:pt idx="20">
                  <c:v>3.4199999999999995</c:v>
                </c:pt>
                <c:pt idx="21">
                  <c:v>1.7766666666666666</c:v>
                </c:pt>
                <c:pt idx="22">
                  <c:v>2.0733333333333337</c:v>
                </c:pt>
                <c:pt idx="23">
                  <c:v>0.91333333333333278</c:v>
                </c:pt>
                <c:pt idx="24">
                  <c:v>-0.95666666666666655</c:v>
                </c:pt>
                <c:pt idx="25">
                  <c:v>4.4733333333333327</c:v>
                </c:pt>
                <c:pt idx="26">
                  <c:v>3.7633333333333332</c:v>
                </c:pt>
                <c:pt idx="27">
                  <c:v>2.4700000000000002</c:v>
                </c:pt>
                <c:pt idx="28">
                  <c:v>0.37999999999999989</c:v>
                </c:pt>
                <c:pt idx="29">
                  <c:v>3.6666666666666665</c:v>
                </c:pt>
                <c:pt idx="30">
                  <c:v>3.6</c:v>
                </c:pt>
                <c:pt idx="31">
                  <c:v>-0.4</c:v>
                </c:pt>
                <c:pt idx="32">
                  <c:v>-0.30000000000000021</c:v>
                </c:pt>
                <c:pt idx="33">
                  <c:v>3.3000000000000003</c:v>
                </c:pt>
                <c:pt idx="34">
                  <c:v>-1.6733333333333331</c:v>
                </c:pt>
                <c:pt idx="35">
                  <c:v>-0.83999999999999986</c:v>
                </c:pt>
                <c:pt idx="36">
                  <c:v>4.383333333333332</c:v>
                </c:pt>
                <c:pt idx="37">
                  <c:v>3.7366666666666668</c:v>
                </c:pt>
                <c:pt idx="38">
                  <c:v>0.89999999999999991</c:v>
                </c:pt>
                <c:pt idx="39">
                  <c:v>-0.54333333333333345</c:v>
                </c:pt>
                <c:pt idx="40">
                  <c:v>5.8299999999999992</c:v>
                </c:pt>
                <c:pt idx="41">
                  <c:v>5.8766666666666696</c:v>
                </c:pt>
                <c:pt idx="42">
                  <c:v>1.3666666666666667</c:v>
                </c:pt>
                <c:pt idx="43">
                  <c:v>3.79</c:v>
                </c:pt>
                <c:pt idx="44">
                  <c:v>2.3600000000000003</c:v>
                </c:pt>
                <c:pt idx="45">
                  <c:v>-0.78333333333333333</c:v>
                </c:pt>
                <c:pt idx="46">
                  <c:v>-2.6566666666666663</c:v>
                </c:pt>
                <c:pt idx="47">
                  <c:v>3.3733333333333335</c:v>
                </c:pt>
                <c:pt idx="48">
                  <c:v>-1.47</c:v>
                </c:pt>
                <c:pt idx="49">
                  <c:v>3.4133333333333331</c:v>
                </c:pt>
                <c:pt idx="50">
                  <c:v>0.52333333333333298</c:v>
                </c:pt>
                <c:pt idx="51">
                  <c:v>0.90666666666666673</c:v>
                </c:pt>
                <c:pt idx="52">
                  <c:v>1.6299999999999997</c:v>
                </c:pt>
                <c:pt idx="53">
                  <c:v>2.0533333333333332</c:v>
                </c:pt>
                <c:pt idx="54">
                  <c:v>-2.2933333333333339</c:v>
                </c:pt>
                <c:pt idx="55">
                  <c:v>0.55666666666666675</c:v>
                </c:pt>
                <c:pt idx="56">
                  <c:v>-0.44000000000000022</c:v>
                </c:pt>
                <c:pt idx="57">
                  <c:v>2.7400000000000011</c:v>
                </c:pt>
                <c:pt idx="58">
                  <c:v>4.8766666666666669</c:v>
                </c:pt>
                <c:pt idx="59">
                  <c:v>3.69</c:v>
                </c:pt>
                <c:pt idx="60">
                  <c:v>2.1466666666666665</c:v>
                </c:pt>
                <c:pt idx="61">
                  <c:v>-0.89333333333333287</c:v>
                </c:pt>
                <c:pt idx="62">
                  <c:v>1.9333333333333336</c:v>
                </c:pt>
                <c:pt idx="63">
                  <c:v>2.4533333333333336</c:v>
                </c:pt>
                <c:pt idx="64">
                  <c:v>4.1366666666666667</c:v>
                </c:pt>
                <c:pt idx="65">
                  <c:v>1.2433333333333332</c:v>
                </c:pt>
                <c:pt idx="66">
                  <c:v>3.5900000000000003</c:v>
                </c:pt>
                <c:pt idx="67">
                  <c:v>-0.19666666666666716</c:v>
                </c:pt>
                <c:pt idx="68">
                  <c:v>0.34666666666666635</c:v>
                </c:pt>
                <c:pt idx="69">
                  <c:v>2.2433333333333332</c:v>
                </c:pt>
                <c:pt idx="70">
                  <c:v>-4.0599999999999996</c:v>
                </c:pt>
                <c:pt idx="71">
                  <c:v>7.370000000000001</c:v>
                </c:pt>
                <c:pt idx="72">
                  <c:v>1.0433333333333334</c:v>
                </c:pt>
                <c:pt idx="73">
                  <c:v>-0.87666666666666682</c:v>
                </c:pt>
                <c:pt idx="74">
                  <c:v>-0.14333333333333328</c:v>
                </c:pt>
                <c:pt idx="75">
                  <c:v>-2.7966666666666669</c:v>
                </c:pt>
                <c:pt idx="76">
                  <c:v>3.0400000000000009</c:v>
                </c:pt>
                <c:pt idx="77">
                  <c:v>-1.1366666666666667</c:v>
                </c:pt>
                <c:pt idx="78">
                  <c:v>1.1733333333333333</c:v>
                </c:pt>
                <c:pt idx="79">
                  <c:v>-0.48000000000000004</c:v>
                </c:pt>
                <c:pt idx="80">
                  <c:v>2.936666666666667</c:v>
                </c:pt>
                <c:pt idx="81">
                  <c:v>2.0799999999999992</c:v>
                </c:pt>
                <c:pt idx="82">
                  <c:v>2.2033333333333336</c:v>
                </c:pt>
                <c:pt idx="83">
                  <c:v>-0.24000000000000005</c:v>
                </c:pt>
                <c:pt idx="84">
                  <c:v>3.6433333333333326</c:v>
                </c:pt>
                <c:pt idx="85">
                  <c:v>0.88999999999999946</c:v>
                </c:pt>
                <c:pt idx="86">
                  <c:v>-0.89000000000000024</c:v>
                </c:pt>
                <c:pt idx="87">
                  <c:v>-0.94333333333333347</c:v>
                </c:pt>
                <c:pt idx="88">
                  <c:v>0.73666666666666658</c:v>
                </c:pt>
                <c:pt idx="89">
                  <c:v>1.0000000000000002</c:v>
                </c:pt>
                <c:pt idx="90">
                  <c:v>-3.1166666666666671</c:v>
                </c:pt>
                <c:pt idx="91">
                  <c:v>3.7299999999999995</c:v>
                </c:pt>
                <c:pt idx="92">
                  <c:v>1.5566666666666669</c:v>
                </c:pt>
                <c:pt idx="93">
                  <c:v>-0.94333333333333347</c:v>
                </c:pt>
                <c:pt idx="94">
                  <c:v>-0.17333333333333287</c:v>
                </c:pt>
                <c:pt idx="95">
                  <c:v>0.45000000000000018</c:v>
                </c:pt>
                <c:pt idx="96">
                  <c:v>3.2333333333333329</c:v>
                </c:pt>
                <c:pt idx="97">
                  <c:v>0.09</c:v>
                </c:pt>
                <c:pt idx="98">
                  <c:v>-2.15</c:v>
                </c:pt>
                <c:pt idx="99">
                  <c:v>2.1066666666666669</c:v>
                </c:pt>
                <c:pt idx="100">
                  <c:v>4.7033333333333349</c:v>
                </c:pt>
                <c:pt idx="101">
                  <c:v>1.7133333333333332</c:v>
                </c:pt>
                <c:pt idx="102">
                  <c:v>2.1333333333333333</c:v>
                </c:pt>
                <c:pt idx="103">
                  <c:v>0.12666666666666662</c:v>
                </c:pt>
                <c:pt idx="104">
                  <c:v>2.0299999999999998</c:v>
                </c:pt>
                <c:pt idx="105">
                  <c:v>2.4233333333333338</c:v>
                </c:pt>
                <c:pt idx="106">
                  <c:v>1.5066666666666668</c:v>
                </c:pt>
                <c:pt idx="107">
                  <c:v>1.84</c:v>
                </c:pt>
                <c:pt idx="108">
                  <c:v>2.2700000000000005</c:v>
                </c:pt>
                <c:pt idx="109">
                  <c:v>6.0000000000000143E-2</c:v>
                </c:pt>
                <c:pt idx="110">
                  <c:v>1.0800000000000003</c:v>
                </c:pt>
                <c:pt idx="111">
                  <c:v>3.3833333333333329</c:v>
                </c:pt>
                <c:pt idx="112">
                  <c:v>-4.9999999999999913E-2</c:v>
                </c:pt>
                <c:pt idx="113">
                  <c:v>3.1466666666666669</c:v>
                </c:pt>
                <c:pt idx="114">
                  <c:v>4.8</c:v>
                </c:pt>
                <c:pt idx="115">
                  <c:v>-0.93666666666666643</c:v>
                </c:pt>
                <c:pt idx="116">
                  <c:v>2.6700000000000004</c:v>
                </c:pt>
                <c:pt idx="117">
                  <c:v>4.74</c:v>
                </c:pt>
                <c:pt idx="118">
                  <c:v>4.03</c:v>
                </c:pt>
                <c:pt idx="119">
                  <c:v>3.4599999999999995</c:v>
                </c:pt>
                <c:pt idx="120">
                  <c:v>-0.76666666666666672</c:v>
                </c:pt>
                <c:pt idx="121">
                  <c:v>1.1800000000000004</c:v>
                </c:pt>
                <c:pt idx="122">
                  <c:v>1.6033333333333328</c:v>
                </c:pt>
                <c:pt idx="123">
                  <c:v>0.95333333333333314</c:v>
                </c:pt>
                <c:pt idx="124">
                  <c:v>1.5833333333333333</c:v>
                </c:pt>
                <c:pt idx="125">
                  <c:v>4.1366666666666667</c:v>
                </c:pt>
                <c:pt idx="126">
                  <c:v>3.3433333333333333</c:v>
                </c:pt>
                <c:pt idx="127">
                  <c:v>0.23333333333333334</c:v>
                </c:pt>
                <c:pt idx="128">
                  <c:v>-0.85666666666666669</c:v>
                </c:pt>
                <c:pt idx="129">
                  <c:v>0.84999999999999976</c:v>
                </c:pt>
                <c:pt idx="130">
                  <c:v>4.8766666666666652</c:v>
                </c:pt>
                <c:pt idx="131">
                  <c:v>-1.1266666666666667</c:v>
                </c:pt>
                <c:pt idx="132">
                  <c:v>4.8933333333333309</c:v>
                </c:pt>
                <c:pt idx="133">
                  <c:v>1.1933333333333327</c:v>
                </c:pt>
                <c:pt idx="134">
                  <c:v>-0.60666666666666635</c:v>
                </c:pt>
                <c:pt idx="135">
                  <c:v>2.6733333333333342</c:v>
                </c:pt>
                <c:pt idx="136">
                  <c:v>1.9833333333333334</c:v>
                </c:pt>
                <c:pt idx="137">
                  <c:v>1.7466666666666664</c:v>
                </c:pt>
                <c:pt idx="138">
                  <c:v>-6.6666666666666652E-2</c:v>
                </c:pt>
                <c:pt idx="139">
                  <c:v>2.08</c:v>
                </c:pt>
                <c:pt idx="140">
                  <c:v>-0.53333333333333333</c:v>
                </c:pt>
                <c:pt idx="141">
                  <c:v>-0.92000000000000026</c:v>
                </c:pt>
                <c:pt idx="142">
                  <c:v>1.9466666666666663</c:v>
                </c:pt>
                <c:pt idx="143">
                  <c:v>2.3833333333333329</c:v>
                </c:pt>
                <c:pt idx="144">
                  <c:v>-0.55666666666666653</c:v>
                </c:pt>
                <c:pt idx="145">
                  <c:v>6.1766666666666659</c:v>
                </c:pt>
                <c:pt idx="146">
                  <c:v>2.6133333333333342</c:v>
                </c:pt>
                <c:pt idx="147">
                  <c:v>3.6466666666666669</c:v>
                </c:pt>
                <c:pt idx="148">
                  <c:v>4.043333333333333</c:v>
                </c:pt>
                <c:pt idx="149">
                  <c:v>4.8933333333333326</c:v>
                </c:pt>
                <c:pt idx="150">
                  <c:v>3.6500000000000004</c:v>
                </c:pt>
                <c:pt idx="151">
                  <c:v>3.0633333333333326</c:v>
                </c:pt>
                <c:pt idx="152">
                  <c:v>1.2966666666666669</c:v>
                </c:pt>
                <c:pt idx="153">
                  <c:v>2.1200000000000006</c:v>
                </c:pt>
                <c:pt idx="154">
                  <c:v>3.8566666666666674</c:v>
                </c:pt>
                <c:pt idx="155">
                  <c:v>1.996666666666667</c:v>
                </c:pt>
                <c:pt idx="156">
                  <c:v>1.6999999999999995</c:v>
                </c:pt>
                <c:pt idx="157">
                  <c:v>6.8233333333333333</c:v>
                </c:pt>
                <c:pt idx="158">
                  <c:v>4.5600000000000005</c:v>
                </c:pt>
                <c:pt idx="159">
                  <c:v>3.3366666666666669</c:v>
                </c:pt>
                <c:pt idx="160">
                  <c:v>0.67</c:v>
                </c:pt>
                <c:pt idx="161">
                  <c:v>-0.78666666666666629</c:v>
                </c:pt>
                <c:pt idx="162">
                  <c:v>6.6666666666666527E-2</c:v>
                </c:pt>
                <c:pt idx="163">
                  <c:v>1.6366666666666667</c:v>
                </c:pt>
                <c:pt idx="164">
                  <c:v>0.9500000000000004</c:v>
                </c:pt>
                <c:pt idx="165">
                  <c:v>2.2933333333333334</c:v>
                </c:pt>
                <c:pt idx="166">
                  <c:v>3.7933333333333326</c:v>
                </c:pt>
                <c:pt idx="167">
                  <c:v>4.6566666666666654</c:v>
                </c:pt>
                <c:pt idx="168">
                  <c:v>1.45</c:v>
                </c:pt>
                <c:pt idx="169">
                  <c:v>2.8033333333333341</c:v>
                </c:pt>
                <c:pt idx="170">
                  <c:v>4.9999999999999991</c:v>
                </c:pt>
                <c:pt idx="171">
                  <c:v>0.26999999999999968</c:v>
                </c:pt>
                <c:pt idx="172">
                  <c:v>4.0666666666666673</c:v>
                </c:pt>
                <c:pt idx="173">
                  <c:v>3.9199999999999986</c:v>
                </c:pt>
                <c:pt idx="174">
                  <c:v>1.8633333333333324</c:v>
                </c:pt>
                <c:pt idx="175">
                  <c:v>-1.0433333333333334</c:v>
                </c:pt>
                <c:pt idx="176">
                  <c:v>2.3266666666666667</c:v>
                </c:pt>
                <c:pt idx="177">
                  <c:v>1.2299999999999995</c:v>
                </c:pt>
                <c:pt idx="178">
                  <c:v>2.3999999999999995</c:v>
                </c:pt>
                <c:pt idx="179">
                  <c:v>4.55</c:v>
                </c:pt>
                <c:pt idx="180">
                  <c:v>2.9233333333333338</c:v>
                </c:pt>
                <c:pt idx="181">
                  <c:v>0.94333333333333347</c:v>
                </c:pt>
                <c:pt idx="182">
                  <c:v>6.3733333333333331</c:v>
                </c:pt>
                <c:pt idx="183">
                  <c:v>2.4633333333333329</c:v>
                </c:pt>
                <c:pt idx="184">
                  <c:v>0.79666666666666663</c:v>
                </c:pt>
                <c:pt idx="185">
                  <c:v>0.2566666666666666</c:v>
                </c:pt>
                <c:pt idx="186">
                  <c:v>3.4200000000000008</c:v>
                </c:pt>
                <c:pt idx="187">
                  <c:v>2.6966666666666663</c:v>
                </c:pt>
                <c:pt idx="188">
                  <c:v>3.2266666666666661</c:v>
                </c:pt>
                <c:pt idx="189">
                  <c:v>5.120000000000001</c:v>
                </c:pt>
                <c:pt idx="190">
                  <c:v>1.2699999999999996</c:v>
                </c:pt>
                <c:pt idx="191">
                  <c:v>3.0999999999999996</c:v>
                </c:pt>
                <c:pt idx="192">
                  <c:v>2.0300000000000002</c:v>
                </c:pt>
                <c:pt idx="193">
                  <c:v>2.6366666666666663</c:v>
                </c:pt>
                <c:pt idx="194">
                  <c:v>1.3266666666666667</c:v>
                </c:pt>
                <c:pt idx="195">
                  <c:v>2.0533333333333328</c:v>
                </c:pt>
                <c:pt idx="196">
                  <c:v>2.4533333333333331</c:v>
                </c:pt>
                <c:pt idx="197">
                  <c:v>2.8433333333333342</c:v>
                </c:pt>
                <c:pt idx="198">
                  <c:v>1.3833333333333333</c:v>
                </c:pt>
                <c:pt idx="199">
                  <c:v>1.4033333333333338</c:v>
                </c:pt>
                <c:pt idx="200">
                  <c:v>2.5433333333333334</c:v>
                </c:pt>
                <c:pt idx="201">
                  <c:v>5.2633333333333345</c:v>
                </c:pt>
                <c:pt idx="202">
                  <c:v>1.9333333333333331</c:v>
                </c:pt>
                <c:pt idx="203">
                  <c:v>6.743333333333335</c:v>
                </c:pt>
                <c:pt idx="204">
                  <c:v>-1.4633333333333327</c:v>
                </c:pt>
                <c:pt idx="205">
                  <c:v>5.0400000000000009</c:v>
                </c:pt>
                <c:pt idx="206">
                  <c:v>2.9966666666666666</c:v>
                </c:pt>
                <c:pt idx="207">
                  <c:v>1.1866666666666665</c:v>
                </c:pt>
                <c:pt idx="208">
                  <c:v>1.9699999999999995</c:v>
                </c:pt>
                <c:pt idx="209">
                  <c:v>1.8233333333333333</c:v>
                </c:pt>
                <c:pt idx="210">
                  <c:v>2.5333333333333332</c:v>
                </c:pt>
                <c:pt idx="211">
                  <c:v>4.8833333333333346</c:v>
                </c:pt>
                <c:pt idx="212">
                  <c:v>-0.89666666666666694</c:v>
                </c:pt>
                <c:pt idx="213">
                  <c:v>6.1533333333333342</c:v>
                </c:pt>
                <c:pt idx="214">
                  <c:v>1.9633333333333338</c:v>
                </c:pt>
                <c:pt idx="215">
                  <c:v>2.7333333333333338</c:v>
                </c:pt>
                <c:pt idx="216">
                  <c:v>3.669999999999999</c:v>
                </c:pt>
                <c:pt idx="217">
                  <c:v>-1.0100000000000002</c:v>
                </c:pt>
                <c:pt idx="218">
                  <c:v>0.54000000000000015</c:v>
                </c:pt>
                <c:pt idx="219">
                  <c:v>4.589999999999999</c:v>
                </c:pt>
                <c:pt idx="220">
                  <c:v>9.9999999999997573E-3</c:v>
                </c:pt>
                <c:pt idx="221">
                  <c:v>5.3566666666666674</c:v>
                </c:pt>
                <c:pt idx="222">
                  <c:v>5.753333333333333</c:v>
                </c:pt>
                <c:pt idx="223">
                  <c:v>1.5866666666666664</c:v>
                </c:pt>
                <c:pt idx="224">
                  <c:v>2.2933333333333334</c:v>
                </c:pt>
                <c:pt idx="225">
                  <c:v>6.4066666666666672</c:v>
                </c:pt>
                <c:pt idx="226">
                  <c:v>0.96666666666666667</c:v>
                </c:pt>
                <c:pt idx="227">
                  <c:v>3.5999999999999992</c:v>
                </c:pt>
                <c:pt idx="228">
                  <c:v>6.8266666666666662</c:v>
                </c:pt>
                <c:pt idx="229">
                  <c:v>3.0533333333333332</c:v>
                </c:pt>
                <c:pt idx="230">
                  <c:v>6.5766666666666653</c:v>
                </c:pt>
                <c:pt idx="231">
                  <c:v>5.116666666666668</c:v>
                </c:pt>
                <c:pt idx="232">
                  <c:v>1.6899999999999997</c:v>
                </c:pt>
                <c:pt idx="233">
                  <c:v>6.4133333333333322</c:v>
                </c:pt>
                <c:pt idx="234">
                  <c:v>7.3099999999999969</c:v>
                </c:pt>
                <c:pt idx="235">
                  <c:v>3.326666666666668</c:v>
                </c:pt>
                <c:pt idx="236">
                  <c:v>2.4466666666666659</c:v>
                </c:pt>
                <c:pt idx="237">
                  <c:v>4.7700000000000014</c:v>
                </c:pt>
                <c:pt idx="238">
                  <c:v>3.9633333333333329</c:v>
                </c:pt>
                <c:pt idx="239">
                  <c:v>6</c:v>
                </c:pt>
                <c:pt idx="240" formatCode="General">
                  <c:v>2.5</c:v>
                </c:pt>
                <c:pt idx="241" formatCode="General">
                  <c:v>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0F-4115-BA85-3A4725BBC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98848"/>
        <c:axId val="358800768"/>
      </c:scatterChart>
      <c:valAx>
        <c:axId val="358798848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000065781251035"/>
              <c:y val="0.8950020878072059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00768"/>
        <c:crossesAt val="-14"/>
        <c:crossBetween val="midCat"/>
        <c:majorUnit val="20"/>
      </c:valAx>
      <c:valAx>
        <c:axId val="358800768"/>
        <c:scaling>
          <c:orientation val="minMax"/>
          <c:max val="8"/>
          <c:min val="-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54654352416475E-2"/>
              <c:y val="0.345000596516344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98848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Dezember</a:t>
            </a:r>
          </a:p>
        </c:rich>
      </c:tx>
      <c:layout>
        <c:manualLayout>
          <c:xMode val="edge"/>
          <c:yMode val="edge"/>
          <c:x val="0.45365919998423226"/>
          <c:y val="3.32029329667124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37052197236412E-2"/>
          <c:y val="0.14925409392027636"/>
          <c:w val="0.86733469775127703"/>
          <c:h val="0.68656883203327124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TempMittel_korr!$N$5:$N$246</c:f>
              <c:numCache>
                <c:formatCode>0.0</c:formatCode>
                <c:ptCount val="242"/>
                <c:pt idx="0">
                  <c:v>1.1387096774193548</c:v>
                </c:pt>
                <c:pt idx="1">
                  <c:v>-2.5322580645161294</c:v>
                </c:pt>
                <c:pt idx="2">
                  <c:v>-2.6709677419354843</c:v>
                </c:pt>
                <c:pt idx="3">
                  <c:v>-5.1322580645161278</c:v>
                </c:pt>
                <c:pt idx="4">
                  <c:v>-2.4</c:v>
                </c:pt>
                <c:pt idx="5">
                  <c:v>-1.6225806451612905</c:v>
                </c:pt>
                <c:pt idx="6">
                  <c:v>3.3</c:v>
                </c:pt>
                <c:pt idx="7">
                  <c:v>-11.1</c:v>
                </c:pt>
                <c:pt idx="8">
                  <c:v>0.62903225806451624</c:v>
                </c:pt>
                <c:pt idx="9">
                  <c:v>-1.6677419354838707</c:v>
                </c:pt>
                <c:pt idx="10">
                  <c:v>-0.9</c:v>
                </c:pt>
                <c:pt idx="11">
                  <c:v>-2.1677419354838707</c:v>
                </c:pt>
                <c:pt idx="12">
                  <c:v>0.4</c:v>
                </c:pt>
                <c:pt idx="13">
                  <c:v>-3.1225806451612903</c:v>
                </c:pt>
                <c:pt idx="14">
                  <c:v>2.3419354838709681</c:v>
                </c:pt>
                <c:pt idx="15">
                  <c:v>-3.0806451612903216</c:v>
                </c:pt>
                <c:pt idx="16">
                  <c:v>0.51935483870967725</c:v>
                </c:pt>
                <c:pt idx="17">
                  <c:v>-5.3129032258064521</c:v>
                </c:pt>
                <c:pt idx="18">
                  <c:v>-6</c:v>
                </c:pt>
                <c:pt idx="19">
                  <c:v>0.20322580645161284</c:v>
                </c:pt>
                <c:pt idx="20">
                  <c:v>-1.6806451612903226</c:v>
                </c:pt>
                <c:pt idx="21">
                  <c:v>-1.3709677419354842</c:v>
                </c:pt>
                <c:pt idx="22">
                  <c:v>-0.22903225806451583</c:v>
                </c:pt>
                <c:pt idx="23">
                  <c:v>-3.0870967741935487</c:v>
                </c:pt>
                <c:pt idx="24">
                  <c:v>-1.9967741935483874</c:v>
                </c:pt>
                <c:pt idx="25">
                  <c:v>3.95483870967742</c:v>
                </c:pt>
                <c:pt idx="26">
                  <c:v>-1.8806451612903221</c:v>
                </c:pt>
                <c:pt idx="27">
                  <c:v>-5.6322580645161286</c:v>
                </c:pt>
                <c:pt idx="28">
                  <c:v>-0.31935483870967751</c:v>
                </c:pt>
                <c:pt idx="29">
                  <c:v>0.11612903225806456</c:v>
                </c:pt>
                <c:pt idx="30">
                  <c:v>-0.9</c:v>
                </c:pt>
                <c:pt idx="31">
                  <c:v>-7.9</c:v>
                </c:pt>
                <c:pt idx="32">
                  <c:v>-0.72903225806451621</c:v>
                </c:pt>
                <c:pt idx="33">
                  <c:v>0.63870967741935514</c:v>
                </c:pt>
                <c:pt idx="34">
                  <c:v>-3.7774193548387096</c:v>
                </c:pt>
                <c:pt idx="35">
                  <c:v>-2.819354838709677</c:v>
                </c:pt>
                <c:pt idx="36">
                  <c:v>-2.435483870967742</c:v>
                </c:pt>
                <c:pt idx="37">
                  <c:v>-2.2451612903225806</c:v>
                </c:pt>
                <c:pt idx="38">
                  <c:v>-2.0870967741935491</c:v>
                </c:pt>
                <c:pt idx="39">
                  <c:v>-3.6129032258064511</c:v>
                </c:pt>
                <c:pt idx="40">
                  <c:v>2.2645161290322577</c:v>
                </c:pt>
                <c:pt idx="41">
                  <c:v>-5.9774193548387107</c:v>
                </c:pt>
                <c:pt idx="42">
                  <c:v>-0.42580645161290331</c:v>
                </c:pt>
                <c:pt idx="43">
                  <c:v>2.5064516129032257</c:v>
                </c:pt>
                <c:pt idx="44">
                  <c:v>3.535483870967743</c:v>
                </c:pt>
                <c:pt idx="45">
                  <c:v>-1.241935483870968</c:v>
                </c:pt>
                <c:pt idx="46">
                  <c:v>2.0387096774193547</c:v>
                </c:pt>
                <c:pt idx="47">
                  <c:v>0.77096774193548412</c:v>
                </c:pt>
                <c:pt idx="48">
                  <c:v>-8.1387096774193548</c:v>
                </c:pt>
                <c:pt idx="49">
                  <c:v>-2.225806451612903</c:v>
                </c:pt>
                <c:pt idx="50">
                  <c:v>-1.2612903225806453</c:v>
                </c:pt>
                <c:pt idx="51">
                  <c:v>-2.2709677419354835</c:v>
                </c:pt>
                <c:pt idx="52">
                  <c:v>1.3741935483870971</c:v>
                </c:pt>
                <c:pt idx="53">
                  <c:v>-2.2709677419354839</c:v>
                </c:pt>
                <c:pt idx="54">
                  <c:v>-3.8161290322580643</c:v>
                </c:pt>
                <c:pt idx="55">
                  <c:v>-1.8870967741935489</c:v>
                </c:pt>
                <c:pt idx="56">
                  <c:v>-0.95483870967741935</c:v>
                </c:pt>
                <c:pt idx="57">
                  <c:v>-3.3419354838709681</c:v>
                </c:pt>
                <c:pt idx="58">
                  <c:v>0.97096774193548396</c:v>
                </c:pt>
                <c:pt idx="59">
                  <c:v>-4.8967741935483859</c:v>
                </c:pt>
                <c:pt idx="60">
                  <c:v>-2.2580645161290415E-2</c:v>
                </c:pt>
                <c:pt idx="61">
                  <c:v>2.3387096774193554</c:v>
                </c:pt>
                <c:pt idx="62">
                  <c:v>0.10322580645161286</c:v>
                </c:pt>
                <c:pt idx="63">
                  <c:v>-3.7677419354838704</c:v>
                </c:pt>
                <c:pt idx="64">
                  <c:v>-0.96774193548387089</c:v>
                </c:pt>
                <c:pt idx="65">
                  <c:v>-6.3354838709677415</c:v>
                </c:pt>
                <c:pt idx="66">
                  <c:v>-2.2838709677419353</c:v>
                </c:pt>
                <c:pt idx="67">
                  <c:v>1.2483870967741943</c:v>
                </c:pt>
                <c:pt idx="68">
                  <c:v>-3.803225806451612</c:v>
                </c:pt>
                <c:pt idx="69">
                  <c:v>-1.0483870967741935</c:v>
                </c:pt>
                <c:pt idx="70">
                  <c:v>-0.87419354838709662</c:v>
                </c:pt>
                <c:pt idx="71">
                  <c:v>4.354838709677419</c:v>
                </c:pt>
                <c:pt idx="72">
                  <c:v>-5.4064516129032265</c:v>
                </c:pt>
                <c:pt idx="73">
                  <c:v>-1.3129032258064515</c:v>
                </c:pt>
                <c:pt idx="74">
                  <c:v>-4.6967741935483875</c:v>
                </c:pt>
                <c:pt idx="75">
                  <c:v>-0.52580645161290318</c:v>
                </c:pt>
                <c:pt idx="76">
                  <c:v>0.98064516129032231</c:v>
                </c:pt>
                <c:pt idx="77">
                  <c:v>-1.3387096774193543</c:v>
                </c:pt>
                <c:pt idx="78">
                  <c:v>-4.393548387096776</c:v>
                </c:pt>
                <c:pt idx="79">
                  <c:v>-1.745161290322581</c:v>
                </c:pt>
                <c:pt idx="80">
                  <c:v>-2.1193548387096772</c:v>
                </c:pt>
                <c:pt idx="81">
                  <c:v>-0.19032258064516142</c:v>
                </c:pt>
                <c:pt idx="82">
                  <c:v>-0.78709677419354829</c:v>
                </c:pt>
                <c:pt idx="83">
                  <c:v>-4.4064516129032256</c:v>
                </c:pt>
                <c:pt idx="84">
                  <c:v>-1.5129032258064521</c:v>
                </c:pt>
                <c:pt idx="85">
                  <c:v>1.709677419354839</c:v>
                </c:pt>
                <c:pt idx="86">
                  <c:v>-5.1290322580645151</c:v>
                </c:pt>
                <c:pt idx="87">
                  <c:v>3.5064516129032262</c:v>
                </c:pt>
                <c:pt idx="88">
                  <c:v>-1.7161290322580642</c:v>
                </c:pt>
                <c:pt idx="89">
                  <c:v>-7.1806451612903244</c:v>
                </c:pt>
                <c:pt idx="90">
                  <c:v>-6.4548387096774213</c:v>
                </c:pt>
                <c:pt idx="91">
                  <c:v>2.254838709677419</c:v>
                </c:pt>
                <c:pt idx="92">
                  <c:v>-1.5161290322580643</c:v>
                </c:pt>
                <c:pt idx="93">
                  <c:v>-4.5193548387096776</c:v>
                </c:pt>
                <c:pt idx="94">
                  <c:v>-3.7903225806451615</c:v>
                </c:pt>
                <c:pt idx="95">
                  <c:v>2.2709677419354839</c:v>
                </c:pt>
                <c:pt idx="96">
                  <c:v>-2.3774193548387097</c:v>
                </c:pt>
                <c:pt idx="97">
                  <c:v>-3.5999999999999996</c:v>
                </c:pt>
                <c:pt idx="98">
                  <c:v>-6.2</c:v>
                </c:pt>
                <c:pt idx="99">
                  <c:v>2.1741935483870969</c:v>
                </c:pt>
                <c:pt idx="100">
                  <c:v>-0.38709677419354827</c:v>
                </c:pt>
                <c:pt idx="101">
                  <c:v>0.7225806451612905</c:v>
                </c:pt>
                <c:pt idx="102">
                  <c:v>-2.9322580645161289</c:v>
                </c:pt>
                <c:pt idx="103">
                  <c:v>-1.0967741935483866</c:v>
                </c:pt>
                <c:pt idx="104">
                  <c:v>-2.3129032258064517</c:v>
                </c:pt>
                <c:pt idx="105">
                  <c:v>-1.6290322580645158</c:v>
                </c:pt>
                <c:pt idx="106">
                  <c:v>-3.787096774193548</c:v>
                </c:pt>
                <c:pt idx="107">
                  <c:v>1.8903225806451611</c:v>
                </c:pt>
                <c:pt idx="108">
                  <c:v>-4.4806451612903224</c:v>
                </c:pt>
                <c:pt idx="109">
                  <c:v>-7.0000000000000018</c:v>
                </c:pt>
                <c:pt idx="110">
                  <c:v>0.13225806451612873</c:v>
                </c:pt>
                <c:pt idx="111">
                  <c:v>-3.6935483870967745</c:v>
                </c:pt>
                <c:pt idx="112">
                  <c:v>-1.8903225806451613</c:v>
                </c:pt>
                <c:pt idx="113">
                  <c:v>-2.7</c:v>
                </c:pt>
                <c:pt idx="114">
                  <c:v>-2.0129032258064519</c:v>
                </c:pt>
                <c:pt idx="115">
                  <c:v>-1.0967741935483868</c:v>
                </c:pt>
                <c:pt idx="116">
                  <c:v>-0.20967741935483844</c:v>
                </c:pt>
                <c:pt idx="117">
                  <c:v>0.72580645161290258</c:v>
                </c:pt>
                <c:pt idx="118">
                  <c:v>-3.7419354838709689</c:v>
                </c:pt>
                <c:pt idx="119">
                  <c:v>2.2774193548387101</c:v>
                </c:pt>
                <c:pt idx="120">
                  <c:v>-0.49677419354838692</c:v>
                </c:pt>
                <c:pt idx="121">
                  <c:v>-1.9290322580645161</c:v>
                </c:pt>
                <c:pt idx="122">
                  <c:v>-1.8290322580645162</c:v>
                </c:pt>
                <c:pt idx="123">
                  <c:v>8.3870967741935615E-2</c:v>
                </c:pt>
                <c:pt idx="124">
                  <c:v>-1.5032258064516131</c:v>
                </c:pt>
                <c:pt idx="125">
                  <c:v>-4.5193548387096776</c:v>
                </c:pt>
                <c:pt idx="126">
                  <c:v>0.66129032258064513</c:v>
                </c:pt>
                <c:pt idx="127">
                  <c:v>-1.1548387096774193</c:v>
                </c:pt>
                <c:pt idx="128">
                  <c:v>0.22903225806451613</c:v>
                </c:pt>
                <c:pt idx="129">
                  <c:v>2.1354838709677422</c:v>
                </c:pt>
                <c:pt idx="130">
                  <c:v>1.8870967741935485</c:v>
                </c:pt>
                <c:pt idx="131">
                  <c:v>2.4548387096774191</c:v>
                </c:pt>
                <c:pt idx="132">
                  <c:v>-0.45483870967741941</c:v>
                </c:pt>
                <c:pt idx="133">
                  <c:v>2.1193548387096777</c:v>
                </c:pt>
                <c:pt idx="134">
                  <c:v>3.7903225806451624</c:v>
                </c:pt>
                <c:pt idx="135">
                  <c:v>0.63225806451612887</c:v>
                </c:pt>
                <c:pt idx="136">
                  <c:v>-4.790322580645161</c:v>
                </c:pt>
                <c:pt idx="137">
                  <c:v>2.1580645161290328</c:v>
                </c:pt>
                <c:pt idx="138">
                  <c:v>-3.2258064516127055E-3</c:v>
                </c:pt>
                <c:pt idx="139">
                  <c:v>-0.55806451612903252</c:v>
                </c:pt>
                <c:pt idx="140">
                  <c:v>-1.2870967741935486</c:v>
                </c:pt>
                <c:pt idx="141">
                  <c:v>-0.17419354838709644</c:v>
                </c:pt>
                <c:pt idx="142">
                  <c:v>-3.7419354838709675</c:v>
                </c:pt>
                <c:pt idx="143">
                  <c:v>1.2741935483870965</c:v>
                </c:pt>
                <c:pt idx="144">
                  <c:v>-1.0387096774193554</c:v>
                </c:pt>
                <c:pt idx="145">
                  <c:v>-3.5290322580645164</c:v>
                </c:pt>
                <c:pt idx="146">
                  <c:v>-2.8161290322580648</c:v>
                </c:pt>
                <c:pt idx="147">
                  <c:v>-3.0064516129032253</c:v>
                </c:pt>
                <c:pt idx="148">
                  <c:v>1.5741935483870972</c:v>
                </c:pt>
                <c:pt idx="149">
                  <c:v>-2.4032258064516125</c:v>
                </c:pt>
                <c:pt idx="150">
                  <c:v>-3.2387096774193549</c:v>
                </c:pt>
                <c:pt idx="151">
                  <c:v>2.2677419354838713</c:v>
                </c:pt>
                <c:pt idx="152">
                  <c:v>-6.2483870967741941</c:v>
                </c:pt>
                <c:pt idx="153">
                  <c:v>3.9838709677419351</c:v>
                </c:pt>
                <c:pt idx="154">
                  <c:v>-1.9677419354838706</c:v>
                </c:pt>
                <c:pt idx="155">
                  <c:v>0.85161290322580652</c:v>
                </c:pt>
                <c:pt idx="156">
                  <c:v>-2.6709677419354838</c:v>
                </c:pt>
                <c:pt idx="157">
                  <c:v>-2.8967741935483873</c:v>
                </c:pt>
                <c:pt idx="158">
                  <c:v>-3.1516129032258071</c:v>
                </c:pt>
                <c:pt idx="159">
                  <c:v>-6.612903225806452</c:v>
                </c:pt>
                <c:pt idx="160">
                  <c:v>-2.1258064516129034</c:v>
                </c:pt>
                <c:pt idx="161">
                  <c:v>1.7709677419354839</c:v>
                </c:pt>
                <c:pt idx="162">
                  <c:v>-1.1193548387096774</c:v>
                </c:pt>
                <c:pt idx="163">
                  <c:v>-2.3322580645161288</c:v>
                </c:pt>
                <c:pt idx="164">
                  <c:v>-0.53548387096774186</c:v>
                </c:pt>
                <c:pt idx="165">
                  <c:v>-3.5290322580645168</c:v>
                </c:pt>
                <c:pt idx="166">
                  <c:v>-1.6870967741935485</c:v>
                </c:pt>
                <c:pt idx="167">
                  <c:v>1.1193548387096774</c:v>
                </c:pt>
                <c:pt idx="168">
                  <c:v>1.2870967741935482</c:v>
                </c:pt>
                <c:pt idx="169">
                  <c:v>-3.319354838709677</c:v>
                </c:pt>
                <c:pt idx="170">
                  <c:v>1.9838709677419359</c:v>
                </c:pt>
                <c:pt idx="171">
                  <c:v>-2.5870967741935478</c:v>
                </c:pt>
                <c:pt idx="172">
                  <c:v>3.2290322580645165</c:v>
                </c:pt>
                <c:pt idx="173">
                  <c:v>0.66774193548387117</c:v>
                </c:pt>
                <c:pt idx="174">
                  <c:v>1.945161290322581</c:v>
                </c:pt>
                <c:pt idx="175">
                  <c:v>0.30645161290322581</c:v>
                </c:pt>
                <c:pt idx="176">
                  <c:v>-0.30645161290322581</c:v>
                </c:pt>
                <c:pt idx="177">
                  <c:v>0.65806451612903272</c:v>
                </c:pt>
                <c:pt idx="178">
                  <c:v>1.2999999999999998</c:v>
                </c:pt>
                <c:pt idx="179">
                  <c:v>-1.6548387096774195</c:v>
                </c:pt>
                <c:pt idx="180">
                  <c:v>-0.64516129032258085</c:v>
                </c:pt>
                <c:pt idx="181">
                  <c:v>-3.9419354838709686</c:v>
                </c:pt>
                <c:pt idx="182">
                  <c:v>-3.4032258064516125</c:v>
                </c:pt>
                <c:pt idx="183">
                  <c:v>-1.0064516129032257</c:v>
                </c:pt>
                <c:pt idx="184">
                  <c:v>0.42580645161290304</c:v>
                </c:pt>
                <c:pt idx="185">
                  <c:v>-1.0548387096774192</c:v>
                </c:pt>
                <c:pt idx="186">
                  <c:v>-3.0677419354838702</c:v>
                </c:pt>
                <c:pt idx="187">
                  <c:v>-3.2322580645161287</c:v>
                </c:pt>
                <c:pt idx="188">
                  <c:v>-6.4096774193548383</c:v>
                </c:pt>
                <c:pt idx="189">
                  <c:v>-2.532258064516129</c:v>
                </c:pt>
                <c:pt idx="190">
                  <c:v>2.0516129032258061</c:v>
                </c:pt>
                <c:pt idx="191">
                  <c:v>1.5387096774193547</c:v>
                </c:pt>
                <c:pt idx="192">
                  <c:v>-0.96451612903225792</c:v>
                </c:pt>
                <c:pt idx="193">
                  <c:v>1.6290322580645165</c:v>
                </c:pt>
                <c:pt idx="194">
                  <c:v>-1.7129032258064516</c:v>
                </c:pt>
                <c:pt idx="195">
                  <c:v>-2.0161290322580645</c:v>
                </c:pt>
                <c:pt idx="196">
                  <c:v>1.4935483870967743</c:v>
                </c:pt>
                <c:pt idx="197">
                  <c:v>0.78387096774193565</c:v>
                </c:pt>
                <c:pt idx="198">
                  <c:v>2.5580645161290314</c:v>
                </c:pt>
                <c:pt idx="199">
                  <c:v>-1.7999999999999996</c:v>
                </c:pt>
                <c:pt idx="200">
                  <c:v>-2.0935483870967744</c:v>
                </c:pt>
                <c:pt idx="201">
                  <c:v>0.57096774193548405</c:v>
                </c:pt>
                <c:pt idx="202">
                  <c:v>0.79032258064516159</c:v>
                </c:pt>
                <c:pt idx="203">
                  <c:v>0.50322580645161374</c:v>
                </c:pt>
                <c:pt idx="204">
                  <c:v>3.7</c:v>
                </c:pt>
                <c:pt idx="205">
                  <c:v>0.6129032258064514</c:v>
                </c:pt>
                <c:pt idx="206">
                  <c:v>1.8064516129032258</c:v>
                </c:pt>
                <c:pt idx="207">
                  <c:v>-1.2903225806451609E-2</c:v>
                </c:pt>
                <c:pt idx="208">
                  <c:v>2.4774193548387093</c:v>
                </c:pt>
                <c:pt idx="209">
                  <c:v>-1.6967741935483867</c:v>
                </c:pt>
                <c:pt idx="210">
                  <c:v>-2.2064516129032254</c:v>
                </c:pt>
                <c:pt idx="211">
                  <c:v>6.1290322580645117E-2</c:v>
                </c:pt>
                <c:pt idx="212">
                  <c:v>1.787096774193548</c:v>
                </c:pt>
                <c:pt idx="213">
                  <c:v>1.2322580645161292</c:v>
                </c:pt>
                <c:pt idx="214">
                  <c:v>-1.82258064516129</c:v>
                </c:pt>
                <c:pt idx="215">
                  <c:v>-2.1258064516129034</c:v>
                </c:pt>
                <c:pt idx="216">
                  <c:v>1.1258064516129032</c:v>
                </c:pt>
                <c:pt idx="217">
                  <c:v>0.21290322580645174</c:v>
                </c:pt>
                <c:pt idx="218">
                  <c:v>-0.13225806451612906</c:v>
                </c:pt>
                <c:pt idx="219">
                  <c:v>3.2677419354838704</c:v>
                </c:pt>
                <c:pt idx="220">
                  <c:v>-3.6677419354838721</c:v>
                </c:pt>
                <c:pt idx="221">
                  <c:v>1.1612903225806452</c:v>
                </c:pt>
                <c:pt idx="222">
                  <c:v>1.2935483870967746</c:v>
                </c:pt>
                <c:pt idx="223">
                  <c:v>0.41612903225806452</c:v>
                </c:pt>
                <c:pt idx="224">
                  <c:v>-2.8225806451612909</c:v>
                </c:pt>
                <c:pt idx="225">
                  <c:v>2.6580645161290328</c:v>
                </c:pt>
                <c:pt idx="226">
                  <c:v>-5.4838709677419217E-2</c:v>
                </c:pt>
                <c:pt idx="227">
                  <c:v>-0.43548387096774199</c:v>
                </c:pt>
                <c:pt idx="228">
                  <c:v>-0.88387096774193574</c:v>
                </c:pt>
                <c:pt idx="229">
                  <c:v>-2.4838709677419355</c:v>
                </c:pt>
                <c:pt idx="230">
                  <c:v>1.4322580645161291</c:v>
                </c:pt>
                <c:pt idx="231">
                  <c:v>0.20000000000000043</c:v>
                </c:pt>
                <c:pt idx="232">
                  <c:v>3.1709677419354838</c:v>
                </c:pt>
                <c:pt idx="233">
                  <c:v>0.81935483870967762</c:v>
                </c:pt>
                <c:pt idx="234">
                  <c:v>6.5516129032258066</c:v>
                </c:pt>
                <c:pt idx="235">
                  <c:v>2.6032258064516132</c:v>
                </c:pt>
                <c:pt idx="236">
                  <c:v>-0.45483870967741946</c:v>
                </c:pt>
                <c:pt idx="237">
                  <c:v>1.5</c:v>
                </c:pt>
                <c:pt idx="238">
                  <c:v>3.2677419354838713</c:v>
                </c:pt>
                <c:pt idx="239">
                  <c:v>1.9</c:v>
                </c:pt>
                <c:pt idx="240">
                  <c:v>1.3</c:v>
                </c:pt>
                <c:pt idx="241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63-466E-9DD4-93CD74D94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044608"/>
        <c:axId val="359046528"/>
      </c:scatterChart>
      <c:valAx>
        <c:axId val="359044608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731787437709208"/>
              <c:y val="0.9101576886222555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046528"/>
        <c:crossesAt val="-14"/>
        <c:crossBetween val="midCat"/>
        <c:majorUnit val="20"/>
      </c:valAx>
      <c:valAx>
        <c:axId val="359046528"/>
        <c:scaling>
          <c:orientation val="minMax"/>
          <c:max val="8"/>
          <c:min val="-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36556522424683E-2"/>
              <c:y val="0.378906803316252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044608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Sommer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1901 - 2022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Sommer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TempMittel_korr!$AF$125:$AF$224</c:f>
              <c:numCache>
                <c:formatCode>0.0</c:formatCode>
                <c:ptCount val="100"/>
                <c:pt idx="0">
                  <c:v>14.453799283154121</c:v>
                </c:pt>
                <c:pt idx="1">
                  <c:v>13.723189964157706</c:v>
                </c:pt>
                <c:pt idx="2">
                  <c:v>13.436630824372761</c:v>
                </c:pt>
                <c:pt idx="3">
                  <c:v>15.773369175627238</c:v>
                </c:pt>
                <c:pt idx="4">
                  <c:v>15.313512544802864</c:v>
                </c:pt>
                <c:pt idx="5">
                  <c:v>13.600645161290323</c:v>
                </c:pt>
                <c:pt idx="6">
                  <c:v>13.620250896057348</c:v>
                </c:pt>
                <c:pt idx="7">
                  <c:v>14.01078853046595</c:v>
                </c:pt>
                <c:pt idx="8">
                  <c:v>12.674946236559137</c:v>
                </c:pt>
                <c:pt idx="9">
                  <c:v>13.308387096774192</c:v>
                </c:pt>
                <c:pt idx="10">
                  <c:v>15.79347670250896</c:v>
                </c:pt>
                <c:pt idx="11">
                  <c:v>12.865591397849462</c:v>
                </c:pt>
                <c:pt idx="12">
                  <c:v>11.855949820788531</c:v>
                </c:pt>
                <c:pt idx="13">
                  <c:v>13.280215053763442</c:v>
                </c:pt>
                <c:pt idx="14">
                  <c:v>13.849462365591398</c:v>
                </c:pt>
                <c:pt idx="15">
                  <c:v>12.46089605734767</c:v>
                </c:pt>
                <c:pt idx="16">
                  <c:v>14.881684587813618</c:v>
                </c:pt>
                <c:pt idx="17">
                  <c:v>12.637562724014337</c:v>
                </c:pt>
                <c:pt idx="18">
                  <c:v>13.165555555555557</c:v>
                </c:pt>
                <c:pt idx="19">
                  <c:v>13.138960573476703</c:v>
                </c:pt>
                <c:pt idx="20">
                  <c:v>14.880931899641579</c:v>
                </c:pt>
                <c:pt idx="21">
                  <c:v>13.802724014336917</c:v>
                </c:pt>
                <c:pt idx="22">
                  <c:v>13.700573476702509</c:v>
                </c:pt>
                <c:pt idx="23">
                  <c:v>12.705448028673834</c:v>
                </c:pt>
                <c:pt idx="24">
                  <c:v>13.781326164874551</c:v>
                </c:pt>
                <c:pt idx="25">
                  <c:v>12.5684229390681</c:v>
                </c:pt>
                <c:pt idx="26">
                  <c:v>14.041182795698923</c:v>
                </c:pt>
                <c:pt idx="27">
                  <c:v>15.521433691756274</c:v>
                </c:pt>
                <c:pt idx="28">
                  <c:v>14.746200716845877</c:v>
                </c:pt>
                <c:pt idx="29">
                  <c:v>14.614587813620071</c:v>
                </c:pt>
                <c:pt idx="30">
                  <c:v>14.069498207885303</c:v>
                </c:pt>
                <c:pt idx="31">
                  <c:v>14.616774193548387</c:v>
                </c:pt>
                <c:pt idx="32">
                  <c:v>13.818996415770608</c:v>
                </c:pt>
                <c:pt idx="33">
                  <c:v>14.485125448028674</c:v>
                </c:pt>
                <c:pt idx="34">
                  <c:v>15.198745519713261</c:v>
                </c:pt>
                <c:pt idx="35">
                  <c:v>13.485842293906812</c:v>
                </c:pt>
                <c:pt idx="36">
                  <c:v>14.624301075268818</c:v>
                </c:pt>
                <c:pt idx="37">
                  <c:v>14.49863799283154</c:v>
                </c:pt>
                <c:pt idx="38">
                  <c:v>14.126451612903224</c:v>
                </c:pt>
                <c:pt idx="39">
                  <c:v>12.906415770609321</c:v>
                </c:pt>
                <c:pt idx="40">
                  <c:v>13.971254480286738</c:v>
                </c:pt>
                <c:pt idx="41">
                  <c:v>14.063405017921147</c:v>
                </c:pt>
                <c:pt idx="42">
                  <c:v>14.564623655913982</c:v>
                </c:pt>
                <c:pt idx="43">
                  <c:v>14.48598566308244</c:v>
                </c:pt>
                <c:pt idx="44">
                  <c:v>15.108207885304664</c:v>
                </c:pt>
                <c:pt idx="45">
                  <c:v>14.212867383512545</c:v>
                </c:pt>
                <c:pt idx="46">
                  <c:v>16.456881720430108</c:v>
                </c:pt>
                <c:pt idx="47">
                  <c:v>12.860107526881722</c:v>
                </c:pt>
                <c:pt idx="48">
                  <c:v>14.280752688172043</c:v>
                </c:pt>
                <c:pt idx="49">
                  <c:v>16.358387096774194</c:v>
                </c:pt>
                <c:pt idx="50">
                  <c:v>14.460107526881721</c:v>
                </c:pt>
                <c:pt idx="51">
                  <c:v>16.185770609318993</c:v>
                </c:pt>
                <c:pt idx="52">
                  <c:v>14.094695340501792</c:v>
                </c:pt>
                <c:pt idx="53">
                  <c:v>12.881684587813622</c:v>
                </c:pt>
                <c:pt idx="54">
                  <c:v>13.519390681003586</c:v>
                </c:pt>
                <c:pt idx="55">
                  <c:v>12.544265232974908</c:v>
                </c:pt>
                <c:pt idx="56">
                  <c:v>13.940860215053767</c:v>
                </c:pt>
                <c:pt idx="57">
                  <c:v>14.417992831541218</c:v>
                </c:pt>
                <c:pt idx="58">
                  <c:v>14.510071684587814</c:v>
                </c:pt>
                <c:pt idx="59">
                  <c:v>13.450931899641574</c:v>
                </c:pt>
                <c:pt idx="60">
                  <c:v>13.938136200716846</c:v>
                </c:pt>
                <c:pt idx="61">
                  <c:v>13.984014336917562</c:v>
                </c:pt>
                <c:pt idx="62">
                  <c:v>14.223154121863798</c:v>
                </c:pt>
                <c:pt idx="63">
                  <c:v>15.09541218637993</c:v>
                </c:pt>
                <c:pt idx="64">
                  <c:v>13.405017921146955</c:v>
                </c:pt>
                <c:pt idx="65">
                  <c:v>13.175017921146955</c:v>
                </c:pt>
                <c:pt idx="66">
                  <c:v>14.656845878136201</c:v>
                </c:pt>
                <c:pt idx="67">
                  <c:v>13.228279569892473</c:v>
                </c:pt>
                <c:pt idx="68">
                  <c:v>13.143369175627242</c:v>
                </c:pt>
                <c:pt idx="69">
                  <c:v>14.524802867383512</c:v>
                </c:pt>
                <c:pt idx="70">
                  <c:v>14.552186379928315</c:v>
                </c:pt>
                <c:pt idx="71">
                  <c:v>13.369139784946237</c:v>
                </c:pt>
                <c:pt idx="72">
                  <c:v>14.512508960573475</c:v>
                </c:pt>
                <c:pt idx="73">
                  <c:v>13.533691756272402</c:v>
                </c:pt>
                <c:pt idx="74">
                  <c:v>13.601684587813621</c:v>
                </c:pt>
                <c:pt idx="75">
                  <c:v>14.753799283154123</c:v>
                </c:pt>
                <c:pt idx="76">
                  <c:v>13.708279569892474</c:v>
                </c:pt>
                <c:pt idx="77">
                  <c:v>12.781254480286739</c:v>
                </c:pt>
                <c:pt idx="78">
                  <c:v>13.538817204301075</c:v>
                </c:pt>
                <c:pt idx="79">
                  <c:v>13.160716845878135</c:v>
                </c:pt>
                <c:pt idx="80">
                  <c:v>14.137670250896058</c:v>
                </c:pt>
                <c:pt idx="81">
                  <c:v>15.17283154121864</c:v>
                </c:pt>
                <c:pt idx="82">
                  <c:v>16.267777777777777</c:v>
                </c:pt>
                <c:pt idx="83">
                  <c:v>13.761003584229391</c:v>
                </c:pt>
                <c:pt idx="84">
                  <c:v>14.270322580645164</c:v>
                </c:pt>
                <c:pt idx="85">
                  <c:v>14.228996415770611</c:v>
                </c:pt>
                <c:pt idx="86">
                  <c:v>13.830752688172042</c:v>
                </c:pt>
                <c:pt idx="87">
                  <c:v>14.530537634408603</c:v>
                </c:pt>
                <c:pt idx="88">
                  <c:v>14.256164874551972</c:v>
                </c:pt>
                <c:pt idx="89">
                  <c:v>14.664372759856628</c:v>
                </c:pt>
                <c:pt idx="90">
                  <c:v>15.087025089605737</c:v>
                </c:pt>
                <c:pt idx="91">
                  <c:v>16.358279569892474</c:v>
                </c:pt>
                <c:pt idx="92">
                  <c:v>14.227562724014335</c:v>
                </c:pt>
                <c:pt idx="93">
                  <c:v>16.79433691756272</c:v>
                </c:pt>
                <c:pt idx="94">
                  <c:v>14.576953405017923</c:v>
                </c:pt>
                <c:pt idx="95">
                  <c:v>14.027060931899641</c:v>
                </c:pt>
                <c:pt idx="96">
                  <c:v>14.565949820788532</c:v>
                </c:pt>
                <c:pt idx="97">
                  <c:v>15.376917562724012</c:v>
                </c:pt>
                <c:pt idx="98">
                  <c:v>14.721648745519714</c:v>
                </c:pt>
                <c:pt idx="99">
                  <c:v>15.269892473118277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5A-4760-ABC3-B33DBF683498}"/>
            </c:ext>
          </c:extLst>
        </c:ser>
        <c:ser>
          <c:idx val="1"/>
          <c:order val="1"/>
          <c:tx>
            <c:v>Sommer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TempMittel_korr!$AF$175:$AF$224</c:f>
              <c:numCache>
                <c:formatCode>0.0</c:formatCode>
                <c:ptCount val="50"/>
                <c:pt idx="0">
                  <c:v>14.460107526881721</c:v>
                </c:pt>
                <c:pt idx="1">
                  <c:v>16.185770609318993</c:v>
                </c:pt>
                <c:pt idx="2">
                  <c:v>14.094695340501792</c:v>
                </c:pt>
                <c:pt idx="3">
                  <c:v>12.881684587813622</c:v>
                </c:pt>
                <c:pt idx="4">
                  <c:v>13.519390681003586</c:v>
                </c:pt>
                <c:pt idx="5">
                  <c:v>12.544265232974908</c:v>
                </c:pt>
                <c:pt idx="6">
                  <c:v>13.940860215053767</c:v>
                </c:pt>
                <c:pt idx="7">
                  <c:v>14.417992831541218</c:v>
                </c:pt>
                <c:pt idx="8">
                  <c:v>14.510071684587814</c:v>
                </c:pt>
                <c:pt idx="9">
                  <c:v>13.450931899641574</c:v>
                </c:pt>
                <c:pt idx="10">
                  <c:v>13.938136200716846</c:v>
                </c:pt>
                <c:pt idx="11">
                  <c:v>13.984014336917562</c:v>
                </c:pt>
                <c:pt idx="12">
                  <c:v>14.223154121863798</c:v>
                </c:pt>
                <c:pt idx="13">
                  <c:v>15.09541218637993</c:v>
                </c:pt>
                <c:pt idx="14">
                  <c:v>13.405017921146955</c:v>
                </c:pt>
                <c:pt idx="15">
                  <c:v>13.175017921146955</c:v>
                </c:pt>
                <c:pt idx="16">
                  <c:v>14.656845878136201</c:v>
                </c:pt>
                <c:pt idx="17">
                  <c:v>13.228279569892473</c:v>
                </c:pt>
                <c:pt idx="18">
                  <c:v>13.143369175627242</c:v>
                </c:pt>
                <c:pt idx="19">
                  <c:v>14.524802867383512</c:v>
                </c:pt>
                <c:pt idx="20">
                  <c:v>14.552186379928315</c:v>
                </c:pt>
                <c:pt idx="21">
                  <c:v>13.369139784946237</c:v>
                </c:pt>
                <c:pt idx="22">
                  <c:v>14.512508960573475</c:v>
                </c:pt>
                <c:pt idx="23">
                  <c:v>13.533691756272402</c:v>
                </c:pt>
                <c:pt idx="24">
                  <c:v>13.601684587813621</c:v>
                </c:pt>
                <c:pt idx="25">
                  <c:v>14.753799283154123</c:v>
                </c:pt>
                <c:pt idx="26">
                  <c:v>13.708279569892474</c:v>
                </c:pt>
                <c:pt idx="27">
                  <c:v>12.781254480286739</c:v>
                </c:pt>
                <c:pt idx="28">
                  <c:v>13.538817204301075</c:v>
                </c:pt>
                <c:pt idx="29">
                  <c:v>13.160716845878135</c:v>
                </c:pt>
                <c:pt idx="30">
                  <c:v>14.137670250896058</c:v>
                </c:pt>
                <c:pt idx="31">
                  <c:v>15.17283154121864</c:v>
                </c:pt>
                <c:pt idx="32">
                  <c:v>16.267777777777777</c:v>
                </c:pt>
                <c:pt idx="33">
                  <c:v>13.761003584229391</c:v>
                </c:pt>
                <c:pt idx="34">
                  <c:v>14.270322580645164</c:v>
                </c:pt>
                <c:pt idx="35">
                  <c:v>14.228996415770611</c:v>
                </c:pt>
                <c:pt idx="36">
                  <c:v>13.830752688172042</c:v>
                </c:pt>
                <c:pt idx="37">
                  <c:v>14.530537634408603</c:v>
                </c:pt>
                <c:pt idx="38">
                  <c:v>14.256164874551972</c:v>
                </c:pt>
                <c:pt idx="39">
                  <c:v>14.664372759856628</c:v>
                </c:pt>
                <c:pt idx="40">
                  <c:v>15.087025089605737</c:v>
                </c:pt>
                <c:pt idx="41">
                  <c:v>16.358279569892474</c:v>
                </c:pt>
                <c:pt idx="42">
                  <c:v>14.227562724014335</c:v>
                </c:pt>
                <c:pt idx="43">
                  <c:v>16.79433691756272</c:v>
                </c:pt>
                <c:pt idx="44">
                  <c:v>14.576953405017923</c:v>
                </c:pt>
                <c:pt idx="45">
                  <c:v>14.027060931899641</c:v>
                </c:pt>
                <c:pt idx="46">
                  <c:v>14.565949820788532</c:v>
                </c:pt>
                <c:pt idx="47">
                  <c:v>15.376917562724012</c:v>
                </c:pt>
                <c:pt idx="48">
                  <c:v>14.721648745519714</c:v>
                </c:pt>
                <c:pt idx="49">
                  <c:v>15.269892473118277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5A-4760-ABC3-B33DBF683498}"/>
            </c:ext>
          </c:extLst>
        </c:ser>
        <c:ser>
          <c:idx val="2"/>
          <c:order val="2"/>
          <c:tx>
            <c:v>Sommer 1961-1990</c:v>
          </c:tx>
          <c:marker>
            <c:spPr>
              <a:noFill/>
            </c:spPr>
          </c:marker>
          <c:trendline>
            <c:spPr>
              <a:ln w="19050">
                <a:solidFill>
                  <a:srgbClr val="92D050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TempMittel_korr!$AF$185:$AF$214</c:f>
              <c:numCache>
                <c:formatCode>0.0</c:formatCode>
                <c:ptCount val="30"/>
                <c:pt idx="0">
                  <c:v>13.938136200716846</c:v>
                </c:pt>
                <c:pt idx="1">
                  <c:v>13.984014336917562</c:v>
                </c:pt>
                <c:pt idx="2">
                  <c:v>14.223154121863798</c:v>
                </c:pt>
                <c:pt idx="3">
                  <c:v>15.09541218637993</c:v>
                </c:pt>
                <c:pt idx="4">
                  <c:v>13.405017921146955</c:v>
                </c:pt>
                <c:pt idx="5">
                  <c:v>13.175017921146955</c:v>
                </c:pt>
                <c:pt idx="6">
                  <c:v>14.656845878136201</c:v>
                </c:pt>
                <c:pt idx="7">
                  <c:v>13.228279569892473</c:v>
                </c:pt>
                <c:pt idx="8">
                  <c:v>13.143369175627242</c:v>
                </c:pt>
                <c:pt idx="9">
                  <c:v>14.524802867383512</c:v>
                </c:pt>
                <c:pt idx="10">
                  <c:v>14.552186379928315</c:v>
                </c:pt>
                <c:pt idx="11">
                  <c:v>13.369139784946237</c:v>
                </c:pt>
                <c:pt idx="12">
                  <c:v>14.512508960573475</c:v>
                </c:pt>
                <c:pt idx="13">
                  <c:v>13.533691756272402</c:v>
                </c:pt>
                <c:pt idx="14">
                  <c:v>13.601684587813621</c:v>
                </c:pt>
                <c:pt idx="15">
                  <c:v>14.753799283154123</c:v>
                </c:pt>
                <c:pt idx="16">
                  <c:v>13.708279569892474</c:v>
                </c:pt>
                <c:pt idx="17">
                  <c:v>12.781254480286739</c:v>
                </c:pt>
                <c:pt idx="18">
                  <c:v>13.538817204301075</c:v>
                </c:pt>
                <c:pt idx="19">
                  <c:v>13.160716845878135</c:v>
                </c:pt>
                <c:pt idx="20">
                  <c:v>14.137670250896058</c:v>
                </c:pt>
                <c:pt idx="21">
                  <c:v>15.17283154121864</c:v>
                </c:pt>
                <c:pt idx="22">
                  <c:v>16.267777777777777</c:v>
                </c:pt>
                <c:pt idx="23">
                  <c:v>13.761003584229391</c:v>
                </c:pt>
                <c:pt idx="24">
                  <c:v>14.270322580645164</c:v>
                </c:pt>
                <c:pt idx="25">
                  <c:v>14.228996415770611</c:v>
                </c:pt>
                <c:pt idx="26">
                  <c:v>13.830752688172042</c:v>
                </c:pt>
                <c:pt idx="27">
                  <c:v>14.530537634408603</c:v>
                </c:pt>
                <c:pt idx="28">
                  <c:v>14.256164874551972</c:v>
                </c:pt>
                <c:pt idx="29">
                  <c:v>14.664372759856628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5A-4760-ABC3-B33DBF683498}"/>
            </c:ext>
          </c:extLst>
        </c:ser>
        <c:ser>
          <c:idx val="3"/>
          <c:order val="3"/>
          <c:tx>
            <c:v>Sommer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TempMittel_korr!$AF$195:$AF$224</c:f>
              <c:numCache>
                <c:formatCode>0.0</c:formatCode>
                <c:ptCount val="30"/>
                <c:pt idx="0">
                  <c:v>14.552186379928315</c:v>
                </c:pt>
                <c:pt idx="1">
                  <c:v>13.369139784946237</c:v>
                </c:pt>
                <c:pt idx="2">
                  <c:v>14.512508960573475</c:v>
                </c:pt>
                <c:pt idx="3">
                  <c:v>13.533691756272402</c:v>
                </c:pt>
                <c:pt idx="4">
                  <c:v>13.601684587813621</c:v>
                </c:pt>
                <c:pt idx="5">
                  <c:v>14.753799283154123</c:v>
                </c:pt>
                <c:pt idx="6">
                  <c:v>13.708279569892474</c:v>
                </c:pt>
                <c:pt idx="7">
                  <c:v>12.781254480286739</c:v>
                </c:pt>
                <c:pt idx="8">
                  <c:v>13.538817204301075</c:v>
                </c:pt>
                <c:pt idx="9">
                  <c:v>13.160716845878135</c:v>
                </c:pt>
                <c:pt idx="10">
                  <c:v>14.137670250896058</c:v>
                </c:pt>
                <c:pt idx="11">
                  <c:v>15.17283154121864</c:v>
                </c:pt>
                <c:pt idx="12">
                  <c:v>16.267777777777777</c:v>
                </c:pt>
                <c:pt idx="13">
                  <c:v>13.761003584229391</c:v>
                </c:pt>
                <c:pt idx="14">
                  <c:v>14.270322580645164</c:v>
                </c:pt>
                <c:pt idx="15">
                  <c:v>14.228996415770611</c:v>
                </c:pt>
                <c:pt idx="16">
                  <c:v>13.830752688172042</c:v>
                </c:pt>
                <c:pt idx="17">
                  <c:v>14.530537634408603</c:v>
                </c:pt>
                <c:pt idx="18">
                  <c:v>14.256164874551972</c:v>
                </c:pt>
                <c:pt idx="19">
                  <c:v>14.664372759856628</c:v>
                </c:pt>
                <c:pt idx="20">
                  <c:v>15.087025089605737</c:v>
                </c:pt>
                <c:pt idx="21">
                  <c:v>16.358279569892474</c:v>
                </c:pt>
                <c:pt idx="22">
                  <c:v>14.227562724014335</c:v>
                </c:pt>
                <c:pt idx="23">
                  <c:v>16.79433691756272</c:v>
                </c:pt>
                <c:pt idx="24">
                  <c:v>14.576953405017923</c:v>
                </c:pt>
                <c:pt idx="25">
                  <c:v>14.027060931899641</c:v>
                </c:pt>
                <c:pt idx="26">
                  <c:v>14.565949820788532</c:v>
                </c:pt>
                <c:pt idx="27">
                  <c:v>15.376917562724012</c:v>
                </c:pt>
                <c:pt idx="28">
                  <c:v>14.721648745519714</c:v>
                </c:pt>
                <c:pt idx="29">
                  <c:v>15.269892473118277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5A-4760-ABC3-B33DBF683498}"/>
            </c:ext>
          </c:extLst>
        </c:ser>
        <c:ser>
          <c:idx val="4"/>
          <c:order val="4"/>
          <c:tx>
            <c:v>Sommer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TempMittel_korr!$AF$205:$AF$234</c:f>
              <c:numCache>
                <c:formatCode>0.0</c:formatCode>
                <c:ptCount val="30"/>
                <c:pt idx="0">
                  <c:v>14.137670250896058</c:v>
                </c:pt>
                <c:pt idx="1">
                  <c:v>15.17283154121864</c:v>
                </c:pt>
                <c:pt idx="2">
                  <c:v>16.267777777777777</c:v>
                </c:pt>
                <c:pt idx="3">
                  <c:v>13.761003584229391</c:v>
                </c:pt>
                <c:pt idx="4">
                  <c:v>14.270322580645164</c:v>
                </c:pt>
                <c:pt idx="5">
                  <c:v>14.228996415770611</c:v>
                </c:pt>
                <c:pt idx="6">
                  <c:v>13.830752688172042</c:v>
                </c:pt>
                <c:pt idx="7">
                  <c:v>14.530537634408603</c:v>
                </c:pt>
                <c:pt idx="8">
                  <c:v>14.256164874551972</c:v>
                </c:pt>
                <c:pt idx="9">
                  <c:v>14.664372759856628</c:v>
                </c:pt>
                <c:pt idx="10">
                  <c:v>15.087025089605737</c:v>
                </c:pt>
                <c:pt idx="11">
                  <c:v>16.358279569892474</c:v>
                </c:pt>
                <c:pt idx="12">
                  <c:v>14.227562724014335</c:v>
                </c:pt>
                <c:pt idx="13">
                  <c:v>16.79433691756272</c:v>
                </c:pt>
                <c:pt idx="14">
                  <c:v>14.576953405017923</c:v>
                </c:pt>
                <c:pt idx="15">
                  <c:v>14.027060931899641</c:v>
                </c:pt>
                <c:pt idx="16">
                  <c:v>14.565949820788532</c:v>
                </c:pt>
                <c:pt idx="17">
                  <c:v>15.376917562724012</c:v>
                </c:pt>
                <c:pt idx="18">
                  <c:v>14.721648745519714</c:v>
                </c:pt>
                <c:pt idx="19">
                  <c:v>15.269892473118277</c:v>
                </c:pt>
                <c:pt idx="20">
                  <c:v>15.194444444444443</c:v>
                </c:pt>
                <c:pt idx="21">
                  <c:v>15.849068100358423</c:v>
                </c:pt>
                <c:pt idx="22">
                  <c:v>19.032974910394262</c:v>
                </c:pt>
                <c:pt idx="23">
                  <c:v>15.044838709677421</c:v>
                </c:pt>
                <c:pt idx="24">
                  <c:v>14.836845878136202</c:v>
                </c:pt>
                <c:pt idx="25">
                  <c:v>15.641326164874554</c:v>
                </c:pt>
                <c:pt idx="26">
                  <c:v>15.15458781362007</c:v>
                </c:pt>
                <c:pt idx="27">
                  <c:v>15.388243727598564</c:v>
                </c:pt>
                <c:pt idx="28">
                  <c:v>15.619175627240145</c:v>
                </c:pt>
                <c:pt idx="29">
                  <c:v>15.521075268817201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5A-4760-ABC3-B33DBF683498}"/>
            </c:ext>
          </c:extLst>
        </c:ser>
        <c:ser>
          <c:idx val="5"/>
          <c:order val="5"/>
          <c:tx>
            <c:v>Sommer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TempMittel_korr!$B$215:$B$246</c:f>
              <c:numCache>
                <c:formatCode>0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TempMittel_korr!$AF$215:$AF$246</c:f>
              <c:numCache>
                <c:formatCode>0.0</c:formatCode>
                <c:ptCount val="32"/>
                <c:pt idx="0">
                  <c:v>15.087025089605737</c:v>
                </c:pt>
                <c:pt idx="1">
                  <c:v>16.358279569892474</c:v>
                </c:pt>
                <c:pt idx="2">
                  <c:v>14.227562724014335</c:v>
                </c:pt>
                <c:pt idx="3">
                  <c:v>16.79433691756272</c:v>
                </c:pt>
                <c:pt idx="4">
                  <c:v>14.576953405017923</c:v>
                </c:pt>
                <c:pt idx="5">
                  <c:v>14.027060931899641</c:v>
                </c:pt>
                <c:pt idx="6">
                  <c:v>14.565949820788532</c:v>
                </c:pt>
                <c:pt idx="7">
                  <c:v>15.376917562724012</c:v>
                </c:pt>
                <c:pt idx="8">
                  <c:v>14.721648745519714</c:v>
                </c:pt>
                <c:pt idx="9">
                  <c:v>15.269892473118277</c:v>
                </c:pt>
                <c:pt idx="10">
                  <c:v>15.194444444444443</c:v>
                </c:pt>
                <c:pt idx="11">
                  <c:v>15.849068100358423</c:v>
                </c:pt>
                <c:pt idx="12">
                  <c:v>19.032974910394262</c:v>
                </c:pt>
                <c:pt idx="13">
                  <c:v>15.044838709677421</c:v>
                </c:pt>
                <c:pt idx="14">
                  <c:v>14.836845878136202</c:v>
                </c:pt>
                <c:pt idx="15">
                  <c:v>15.641326164874554</c:v>
                </c:pt>
                <c:pt idx="16">
                  <c:v>15.15458781362007</c:v>
                </c:pt>
                <c:pt idx="17">
                  <c:v>15.388243727598564</c:v>
                </c:pt>
                <c:pt idx="18">
                  <c:v>15.619175627240145</c:v>
                </c:pt>
                <c:pt idx="19">
                  <c:v>15.521075268817201</c:v>
                </c:pt>
                <c:pt idx="20">
                  <c:v>14.9441935483871</c:v>
                </c:pt>
                <c:pt idx="21">
                  <c:v>16.103225806451615</c:v>
                </c:pt>
                <c:pt idx="22">
                  <c:v>16.060179211469535</c:v>
                </c:pt>
                <c:pt idx="23">
                  <c:v>14.801433691756273</c:v>
                </c:pt>
                <c:pt idx="24">
                  <c:v>17.781505376344086</c:v>
                </c:pt>
                <c:pt idx="25">
                  <c:v>15.893405017921145</c:v>
                </c:pt>
                <c:pt idx="26">
                  <c:v>17.075304659498205</c:v>
                </c:pt>
                <c:pt idx="27">
                  <c:v>17.363297491039429</c:v>
                </c:pt>
                <c:pt idx="28">
                  <c:v>17.673942652329746</c:v>
                </c:pt>
                <c:pt idx="29">
                  <c:v>16.033333333333335</c:v>
                </c:pt>
                <c:pt idx="30">
                  <c:v>15.699999999999998</c:v>
                </c:pt>
                <c:pt idx="31">
                  <c:v>17.7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5A-4760-ABC3-B33DBF683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414400"/>
        <c:axId val="359416576"/>
      </c:scatterChart>
      <c:valAx>
        <c:axId val="359414400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416576"/>
        <c:crossesAt val="-14"/>
        <c:crossBetween val="midCat"/>
        <c:majorUnit val="20"/>
        <c:minorUnit val="5"/>
      </c:valAx>
      <c:valAx>
        <c:axId val="359416576"/>
        <c:scaling>
          <c:orientation val="minMax"/>
          <c:max val="19"/>
          <c:min val="1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414400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Frühling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1901 - 2022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Frühling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TempMittel_korr!$AP$125:$AP$224</c:f>
              <c:numCache>
                <c:formatCode>0.0</c:formatCode>
                <c:ptCount val="100"/>
                <c:pt idx="0">
                  <c:v>5.2310035842293905</c:v>
                </c:pt>
                <c:pt idx="1">
                  <c:v>4.5626164874551973</c:v>
                </c:pt>
                <c:pt idx="2">
                  <c:v>5.1853405017921146</c:v>
                </c:pt>
                <c:pt idx="3">
                  <c:v>6.5950179211469537</c:v>
                </c:pt>
                <c:pt idx="4">
                  <c:v>4.8026523297491037</c:v>
                </c:pt>
                <c:pt idx="5">
                  <c:v>4.705304659498208</c:v>
                </c:pt>
                <c:pt idx="6">
                  <c:v>4.5789247311827959</c:v>
                </c:pt>
                <c:pt idx="7">
                  <c:v>4.7860931899641583</c:v>
                </c:pt>
                <c:pt idx="8">
                  <c:v>4.9951612903225806</c:v>
                </c:pt>
                <c:pt idx="9">
                  <c:v>4.9514336917562725</c:v>
                </c:pt>
                <c:pt idx="10">
                  <c:v>5.4039068100358421</c:v>
                </c:pt>
                <c:pt idx="11">
                  <c:v>5.9966308243727591</c:v>
                </c:pt>
                <c:pt idx="12">
                  <c:v>6.2761290322580647</c:v>
                </c:pt>
                <c:pt idx="13">
                  <c:v>5.8421863799283154</c:v>
                </c:pt>
                <c:pt idx="14">
                  <c:v>5.1562365591397858</c:v>
                </c:pt>
                <c:pt idx="15">
                  <c:v>6.4038351254480288</c:v>
                </c:pt>
                <c:pt idx="16">
                  <c:v>4.5870967741935482</c:v>
                </c:pt>
                <c:pt idx="17">
                  <c:v>6.7949103942652327</c:v>
                </c:pt>
                <c:pt idx="18">
                  <c:v>3.8026523297491042</c:v>
                </c:pt>
                <c:pt idx="19">
                  <c:v>7.832688172043011</c:v>
                </c:pt>
                <c:pt idx="20">
                  <c:v>6.5330465949820793</c:v>
                </c:pt>
                <c:pt idx="21">
                  <c:v>5.6772401433691764</c:v>
                </c:pt>
                <c:pt idx="22">
                  <c:v>5.7994982078853043</c:v>
                </c:pt>
                <c:pt idx="23">
                  <c:v>5.4220430107526871</c:v>
                </c:pt>
                <c:pt idx="24">
                  <c:v>4.4554838709677425</c:v>
                </c:pt>
                <c:pt idx="25">
                  <c:v>5.6503225806451622</c:v>
                </c:pt>
                <c:pt idx="26">
                  <c:v>6.0091039426523309</c:v>
                </c:pt>
                <c:pt idx="27">
                  <c:v>4.7330824372759865</c:v>
                </c:pt>
                <c:pt idx="28">
                  <c:v>4.6482795698924742</c:v>
                </c:pt>
                <c:pt idx="29">
                  <c:v>5.9043369175627234</c:v>
                </c:pt>
                <c:pt idx="30">
                  <c:v>4.5914695340501783</c:v>
                </c:pt>
                <c:pt idx="31">
                  <c:v>4.1877777777777778</c:v>
                </c:pt>
                <c:pt idx="32">
                  <c:v>5.1687813620071692</c:v>
                </c:pt>
                <c:pt idx="33">
                  <c:v>7.3830107526881719</c:v>
                </c:pt>
                <c:pt idx="34">
                  <c:v>3.9631541218637989</c:v>
                </c:pt>
                <c:pt idx="35">
                  <c:v>6.1724014336917561</c:v>
                </c:pt>
                <c:pt idx="36">
                  <c:v>6.1323297491039446</c:v>
                </c:pt>
                <c:pt idx="37">
                  <c:v>5.0054121863799272</c:v>
                </c:pt>
                <c:pt idx="38">
                  <c:v>4.0285663082437262</c:v>
                </c:pt>
                <c:pt idx="39">
                  <c:v>5.6305017921146954</c:v>
                </c:pt>
                <c:pt idx="40">
                  <c:v>3.8233333333333328</c:v>
                </c:pt>
                <c:pt idx="41">
                  <c:v>5.8258781362007168</c:v>
                </c:pt>
                <c:pt idx="42">
                  <c:v>7.4637275985663081</c:v>
                </c:pt>
                <c:pt idx="43">
                  <c:v>4.1933333333333342</c:v>
                </c:pt>
                <c:pt idx="44">
                  <c:v>8.0716308243727592</c:v>
                </c:pt>
                <c:pt idx="45">
                  <c:v>7.7860573476702486</c:v>
                </c:pt>
                <c:pt idx="46">
                  <c:v>8.2422939068100352</c:v>
                </c:pt>
                <c:pt idx="47">
                  <c:v>8.0874551971326163</c:v>
                </c:pt>
                <c:pt idx="48">
                  <c:v>5.7636559139784955</c:v>
                </c:pt>
                <c:pt idx="49">
                  <c:v>6.5998207885304661</c:v>
                </c:pt>
                <c:pt idx="50">
                  <c:v>5.0013261648745519</c:v>
                </c:pt>
                <c:pt idx="51">
                  <c:v>6.5116845878136189</c:v>
                </c:pt>
                <c:pt idx="52">
                  <c:v>7.2424372759856626</c:v>
                </c:pt>
                <c:pt idx="53">
                  <c:v>4.8504301075268819</c:v>
                </c:pt>
                <c:pt idx="54">
                  <c:v>3.9851612903225799</c:v>
                </c:pt>
                <c:pt idx="55">
                  <c:v>5.1062365591397851</c:v>
                </c:pt>
                <c:pt idx="56">
                  <c:v>5.800035842293906</c:v>
                </c:pt>
                <c:pt idx="57">
                  <c:v>4.0962724014336924</c:v>
                </c:pt>
                <c:pt idx="58">
                  <c:v>7.4588888888888887</c:v>
                </c:pt>
                <c:pt idx="59">
                  <c:v>6.2033333333333331</c:v>
                </c:pt>
                <c:pt idx="60">
                  <c:v>6.8916129032258056</c:v>
                </c:pt>
                <c:pt idx="61">
                  <c:v>3.8506093189964155</c:v>
                </c:pt>
                <c:pt idx="62">
                  <c:v>5.6508602150537639</c:v>
                </c:pt>
                <c:pt idx="63">
                  <c:v>5.7742652329749093</c:v>
                </c:pt>
                <c:pt idx="64">
                  <c:v>4.192222222222223</c:v>
                </c:pt>
                <c:pt idx="65">
                  <c:v>5.8581003584229405</c:v>
                </c:pt>
                <c:pt idx="66">
                  <c:v>5.53326164874552</c:v>
                </c:pt>
                <c:pt idx="67">
                  <c:v>6.0813978494623653</c:v>
                </c:pt>
                <c:pt idx="68">
                  <c:v>5.5802150537634425</c:v>
                </c:pt>
                <c:pt idx="69">
                  <c:v>2.9880286738351258</c:v>
                </c:pt>
                <c:pt idx="70">
                  <c:v>5.6235125448028676</c:v>
                </c:pt>
                <c:pt idx="71">
                  <c:v>5.906917562724014</c:v>
                </c:pt>
                <c:pt idx="72">
                  <c:v>4.3634767025089607</c:v>
                </c:pt>
                <c:pt idx="73">
                  <c:v>6.0756272401433691</c:v>
                </c:pt>
                <c:pt idx="74">
                  <c:v>5.1191039426523295</c:v>
                </c:pt>
                <c:pt idx="75">
                  <c:v>5.2197849462365591</c:v>
                </c:pt>
                <c:pt idx="76">
                  <c:v>5.9337634408602158</c:v>
                </c:pt>
                <c:pt idx="77">
                  <c:v>4.8908602150537632</c:v>
                </c:pt>
                <c:pt idx="78">
                  <c:v>5.3793189964157717</c:v>
                </c:pt>
                <c:pt idx="79">
                  <c:v>3.7902867383512544</c:v>
                </c:pt>
                <c:pt idx="80">
                  <c:v>7.4143727598566329</c:v>
                </c:pt>
                <c:pt idx="81">
                  <c:v>5.2266666666666657</c:v>
                </c:pt>
                <c:pt idx="82">
                  <c:v>6.2907885304659503</c:v>
                </c:pt>
                <c:pt idx="83">
                  <c:v>3.7456630824372756</c:v>
                </c:pt>
                <c:pt idx="84">
                  <c:v>5.4746236559139776</c:v>
                </c:pt>
                <c:pt idx="85">
                  <c:v>6.0754480286738364</c:v>
                </c:pt>
                <c:pt idx="86">
                  <c:v>3.7358064516129037</c:v>
                </c:pt>
                <c:pt idx="87">
                  <c:v>5.9584946236559153</c:v>
                </c:pt>
                <c:pt idx="88">
                  <c:v>7.5062365591397837</c:v>
                </c:pt>
                <c:pt idx="89">
                  <c:v>7.0599999999999978</c:v>
                </c:pt>
                <c:pt idx="90">
                  <c:v>5.1183870967741933</c:v>
                </c:pt>
                <c:pt idx="91">
                  <c:v>6.8621146953405017</c:v>
                </c:pt>
                <c:pt idx="92">
                  <c:v>7.3140860215053776</c:v>
                </c:pt>
                <c:pt idx="93">
                  <c:v>7.0882437275985666</c:v>
                </c:pt>
                <c:pt idx="94">
                  <c:v>5.6426881720430115</c:v>
                </c:pt>
                <c:pt idx="95">
                  <c:v>4.9155913978494628</c:v>
                </c:pt>
                <c:pt idx="96">
                  <c:v>6.3869175627240145</c:v>
                </c:pt>
                <c:pt idx="97">
                  <c:v>6.5671684587813628</c:v>
                </c:pt>
                <c:pt idx="98">
                  <c:v>7.232867383512545</c:v>
                </c:pt>
                <c:pt idx="99">
                  <c:v>7.7970250896057349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D6-4998-A95B-787105992D3F}"/>
            </c:ext>
          </c:extLst>
        </c:ser>
        <c:ser>
          <c:idx val="1"/>
          <c:order val="1"/>
          <c:tx>
            <c:v>Frühling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TempMittel_korr!$AP$175:$AP$224</c:f>
              <c:numCache>
                <c:formatCode>0.0</c:formatCode>
                <c:ptCount val="50"/>
                <c:pt idx="0">
                  <c:v>5.0013261648745519</c:v>
                </c:pt>
                <c:pt idx="1">
                  <c:v>6.5116845878136189</c:v>
                </c:pt>
                <c:pt idx="2">
                  <c:v>7.2424372759856626</c:v>
                </c:pt>
                <c:pt idx="3">
                  <c:v>4.8504301075268819</c:v>
                </c:pt>
                <c:pt idx="4">
                  <c:v>3.9851612903225799</c:v>
                </c:pt>
                <c:pt idx="5">
                  <c:v>5.1062365591397851</c:v>
                </c:pt>
                <c:pt idx="6">
                  <c:v>5.800035842293906</c:v>
                </c:pt>
                <c:pt idx="7">
                  <c:v>4.0962724014336924</c:v>
                </c:pt>
                <c:pt idx="8">
                  <c:v>7.4588888888888887</c:v>
                </c:pt>
                <c:pt idx="9">
                  <c:v>6.2033333333333331</c:v>
                </c:pt>
                <c:pt idx="10">
                  <c:v>6.8916129032258056</c:v>
                </c:pt>
                <c:pt idx="11">
                  <c:v>3.8506093189964155</c:v>
                </c:pt>
                <c:pt idx="12">
                  <c:v>5.6508602150537639</c:v>
                </c:pt>
                <c:pt idx="13">
                  <c:v>5.7742652329749093</c:v>
                </c:pt>
                <c:pt idx="14">
                  <c:v>4.192222222222223</c:v>
                </c:pt>
                <c:pt idx="15">
                  <c:v>5.8581003584229405</c:v>
                </c:pt>
                <c:pt idx="16">
                  <c:v>5.53326164874552</c:v>
                </c:pt>
                <c:pt idx="17">
                  <c:v>6.0813978494623653</c:v>
                </c:pt>
                <c:pt idx="18">
                  <c:v>5.5802150537634425</c:v>
                </c:pt>
                <c:pt idx="19">
                  <c:v>2.9880286738351258</c:v>
                </c:pt>
                <c:pt idx="20">
                  <c:v>5.6235125448028676</c:v>
                </c:pt>
                <c:pt idx="21">
                  <c:v>5.906917562724014</c:v>
                </c:pt>
                <c:pt idx="22">
                  <c:v>4.3634767025089607</c:v>
                </c:pt>
                <c:pt idx="23">
                  <c:v>6.0756272401433691</c:v>
                </c:pt>
                <c:pt idx="24">
                  <c:v>5.1191039426523295</c:v>
                </c:pt>
                <c:pt idx="25">
                  <c:v>5.2197849462365591</c:v>
                </c:pt>
                <c:pt idx="26">
                  <c:v>5.9337634408602158</c:v>
                </c:pt>
                <c:pt idx="27">
                  <c:v>4.8908602150537632</c:v>
                </c:pt>
                <c:pt idx="28">
                  <c:v>5.3793189964157717</c:v>
                </c:pt>
                <c:pt idx="29">
                  <c:v>3.7902867383512544</c:v>
                </c:pt>
                <c:pt idx="30">
                  <c:v>7.4143727598566329</c:v>
                </c:pt>
                <c:pt idx="31">
                  <c:v>5.2266666666666657</c:v>
                </c:pt>
                <c:pt idx="32">
                  <c:v>6.2907885304659503</c:v>
                </c:pt>
                <c:pt idx="33">
                  <c:v>3.7456630824372756</c:v>
                </c:pt>
                <c:pt idx="34">
                  <c:v>5.4746236559139776</c:v>
                </c:pt>
                <c:pt idx="35">
                  <c:v>6.0754480286738364</c:v>
                </c:pt>
                <c:pt idx="36">
                  <c:v>3.7358064516129037</c:v>
                </c:pt>
                <c:pt idx="37">
                  <c:v>5.9584946236559153</c:v>
                </c:pt>
                <c:pt idx="38">
                  <c:v>7.5062365591397837</c:v>
                </c:pt>
                <c:pt idx="39">
                  <c:v>7.0599999999999978</c:v>
                </c:pt>
                <c:pt idx="40">
                  <c:v>5.1183870967741933</c:v>
                </c:pt>
                <c:pt idx="41">
                  <c:v>6.8621146953405017</c:v>
                </c:pt>
                <c:pt idx="42">
                  <c:v>7.3140860215053776</c:v>
                </c:pt>
                <c:pt idx="43">
                  <c:v>7.0882437275985666</c:v>
                </c:pt>
                <c:pt idx="44">
                  <c:v>5.6426881720430115</c:v>
                </c:pt>
                <c:pt idx="45">
                  <c:v>4.9155913978494628</c:v>
                </c:pt>
                <c:pt idx="46">
                  <c:v>6.3869175627240145</c:v>
                </c:pt>
                <c:pt idx="47">
                  <c:v>6.5671684587813628</c:v>
                </c:pt>
                <c:pt idx="48">
                  <c:v>7.232867383512545</c:v>
                </c:pt>
                <c:pt idx="49">
                  <c:v>7.7970250896057349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D6-4998-A95B-787105992D3F}"/>
            </c:ext>
          </c:extLst>
        </c:ser>
        <c:ser>
          <c:idx val="2"/>
          <c:order val="2"/>
          <c:tx>
            <c:v>Frühling 1961-1990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TempMittel_korr!$AP$185:$AP$214</c:f>
              <c:numCache>
                <c:formatCode>0.0</c:formatCode>
                <c:ptCount val="30"/>
                <c:pt idx="0">
                  <c:v>6.8916129032258056</c:v>
                </c:pt>
                <c:pt idx="1">
                  <c:v>3.8506093189964155</c:v>
                </c:pt>
                <c:pt idx="2">
                  <c:v>5.6508602150537639</c:v>
                </c:pt>
                <c:pt idx="3">
                  <c:v>5.7742652329749093</c:v>
                </c:pt>
                <c:pt idx="4">
                  <c:v>4.192222222222223</c:v>
                </c:pt>
                <c:pt idx="5">
                  <c:v>5.8581003584229405</c:v>
                </c:pt>
                <c:pt idx="6">
                  <c:v>5.53326164874552</c:v>
                </c:pt>
                <c:pt idx="7">
                  <c:v>6.0813978494623653</c:v>
                </c:pt>
                <c:pt idx="8">
                  <c:v>5.5802150537634425</c:v>
                </c:pt>
                <c:pt idx="9">
                  <c:v>2.9880286738351258</c:v>
                </c:pt>
                <c:pt idx="10">
                  <c:v>5.6235125448028676</c:v>
                </c:pt>
                <c:pt idx="11">
                  <c:v>5.906917562724014</c:v>
                </c:pt>
                <c:pt idx="12">
                  <c:v>4.3634767025089607</c:v>
                </c:pt>
                <c:pt idx="13">
                  <c:v>6.0756272401433691</c:v>
                </c:pt>
                <c:pt idx="14">
                  <c:v>5.1191039426523295</c:v>
                </c:pt>
                <c:pt idx="15">
                  <c:v>5.2197849462365591</c:v>
                </c:pt>
                <c:pt idx="16">
                  <c:v>5.9337634408602158</c:v>
                </c:pt>
                <c:pt idx="17">
                  <c:v>4.8908602150537632</c:v>
                </c:pt>
                <c:pt idx="18">
                  <c:v>5.3793189964157717</c:v>
                </c:pt>
                <c:pt idx="19">
                  <c:v>3.7902867383512544</c:v>
                </c:pt>
                <c:pt idx="20">
                  <c:v>7.4143727598566329</c:v>
                </c:pt>
                <c:pt idx="21">
                  <c:v>5.2266666666666657</c:v>
                </c:pt>
                <c:pt idx="22">
                  <c:v>6.2907885304659503</c:v>
                </c:pt>
                <c:pt idx="23">
                  <c:v>3.7456630824372756</c:v>
                </c:pt>
                <c:pt idx="24">
                  <c:v>5.4746236559139776</c:v>
                </c:pt>
                <c:pt idx="25">
                  <c:v>6.0754480286738364</c:v>
                </c:pt>
                <c:pt idx="26">
                  <c:v>3.7358064516129037</c:v>
                </c:pt>
                <c:pt idx="27">
                  <c:v>5.9584946236559153</c:v>
                </c:pt>
                <c:pt idx="28">
                  <c:v>7.5062365591397837</c:v>
                </c:pt>
                <c:pt idx="29">
                  <c:v>7.0599999999999978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2D6-4998-A95B-787105992D3F}"/>
            </c:ext>
          </c:extLst>
        </c:ser>
        <c:ser>
          <c:idx val="3"/>
          <c:order val="3"/>
          <c:tx>
            <c:v>Frühling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TempMittel_korr!$AP$195:$AP$224</c:f>
              <c:numCache>
                <c:formatCode>0.0</c:formatCode>
                <c:ptCount val="30"/>
                <c:pt idx="0">
                  <c:v>5.6235125448028676</c:v>
                </c:pt>
                <c:pt idx="1">
                  <c:v>5.906917562724014</c:v>
                </c:pt>
                <c:pt idx="2">
                  <c:v>4.3634767025089607</c:v>
                </c:pt>
                <c:pt idx="3">
                  <c:v>6.0756272401433691</c:v>
                </c:pt>
                <c:pt idx="4">
                  <c:v>5.1191039426523295</c:v>
                </c:pt>
                <c:pt idx="5">
                  <c:v>5.2197849462365591</c:v>
                </c:pt>
                <c:pt idx="6">
                  <c:v>5.9337634408602158</c:v>
                </c:pt>
                <c:pt idx="7">
                  <c:v>4.8908602150537632</c:v>
                </c:pt>
                <c:pt idx="8">
                  <c:v>5.3793189964157717</c:v>
                </c:pt>
                <c:pt idx="9">
                  <c:v>3.7902867383512544</c:v>
                </c:pt>
                <c:pt idx="10">
                  <c:v>7.4143727598566329</c:v>
                </c:pt>
                <c:pt idx="11">
                  <c:v>5.2266666666666657</c:v>
                </c:pt>
                <c:pt idx="12">
                  <c:v>6.2907885304659503</c:v>
                </c:pt>
                <c:pt idx="13">
                  <c:v>3.7456630824372756</c:v>
                </c:pt>
                <c:pt idx="14">
                  <c:v>5.4746236559139776</c:v>
                </c:pt>
                <c:pt idx="15">
                  <c:v>6.0754480286738364</c:v>
                </c:pt>
                <c:pt idx="16">
                  <c:v>3.7358064516129037</c:v>
                </c:pt>
                <c:pt idx="17">
                  <c:v>5.9584946236559153</c:v>
                </c:pt>
                <c:pt idx="18">
                  <c:v>7.5062365591397837</c:v>
                </c:pt>
                <c:pt idx="19">
                  <c:v>7.0599999999999978</c:v>
                </c:pt>
                <c:pt idx="20">
                  <c:v>5.1183870967741933</c:v>
                </c:pt>
                <c:pt idx="21">
                  <c:v>6.8621146953405017</c:v>
                </c:pt>
                <c:pt idx="22">
                  <c:v>7.3140860215053776</c:v>
                </c:pt>
                <c:pt idx="23">
                  <c:v>7.0882437275985666</c:v>
                </c:pt>
                <c:pt idx="24">
                  <c:v>5.6426881720430115</c:v>
                </c:pt>
                <c:pt idx="25">
                  <c:v>4.9155913978494628</c:v>
                </c:pt>
                <c:pt idx="26">
                  <c:v>6.3869175627240145</c:v>
                </c:pt>
                <c:pt idx="27">
                  <c:v>6.5671684587813628</c:v>
                </c:pt>
                <c:pt idx="28">
                  <c:v>7.232867383512545</c:v>
                </c:pt>
                <c:pt idx="29">
                  <c:v>7.7970250896057349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2D6-4998-A95B-787105992D3F}"/>
            </c:ext>
          </c:extLst>
        </c:ser>
        <c:ser>
          <c:idx val="4"/>
          <c:order val="4"/>
          <c:tx>
            <c:v>Frühling 1981-2010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TempMittel_korr!$AP$205:$AP$234</c:f>
              <c:numCache>
                <c:formatCode>0.0</c:formatCode>
                <c:ptCount val="30"/>
                <c:pt idx="0">
                  <c:v>7.4143727598566329</c:v>
                </c:pt>
                <c:pt idx="1">
                  <c:v>5.2266666666666657</c:v>
                </c:pt>
                <c:pt idx="2">
                  <c:v>6.2907885304659503</c:v>
                </c:pt>
                <c:pt idx="3">
                  <c:v>3.7456630824372756</c:v>
                </c:pt>
                <c:pt idx="4">
                  <c:v>5.4746236559139776</c:v>
                </c:pt>
                <c:pt idx="5">
                  <c:v>6.0754480286738364</c:v>
                </c:pt>
                <c:pt idx="6">
                  <c:v>3.7358064516129037</c:v>
                </c:pt>
                <c:pt idx="7">
                  <c:v>5.9584946236559153</c:v>
                </c:pt>
                <c:pt idx="8">
                  <c:v>7.5062365591397837</c:v>
                </c:pt>
                <c:pt idx="9">
                  <c:v>7.0599999999999978</c:v>
                </c:pt>
                <c:pt idx="10">
                  <c:v>5.1183870967741933</c:v>
                </c:pt>
                <c:pt idx="11">
                  <c:v>6.8621146953405017</c:v>
                </c:pt>
                <c:pt idx="12">
                  <c:v>7.3140860215053776</c:v>
                </c:pt>
                <c:pt idx="13">
                  <c:v>7.0882437275985666</c:v>
                </c:pt>
                <c:pt idx="14">
                  <c:v>5.6426881720430115</c:v>
                </c:pt>
                <c:pt idx="15">
                  <c:v>4.9155913978494628</c:v>
                </c:pt>
                <c:pt idx="16">
                  <c:v>6.3869175627240145</c:v>
                </c:pt>
                <c:pt idx="17">
                  <c:v>6.5671684587813628</c:v>
                </c:pt>
                <c:pt idx="18">
                  <c:v>7.232867383512545</c:v>
                </c:pt>
                <c:pt idx="19">
                  <c:v>7.7970250896057349</c:v>
                </c:pt>
                <c:pt idx="20">
                  <c:v>7.2619354838709684</c:v>
                </c:pt>
                <c:pt idx="21">
                  <c:v>7.2320430107526876</c:v>
                </c:pt>
                <c:pt idx="22">
                  <c:v>7.9296415770609316</c:v>
                </c:pt>
                <c:pt idx="23">
                  <c:v>5.973799283154122</c:v>
                </c:pt>
                <c:pt idx="24">
                  <c:v>6.8515053763440834</c:v>
                </c:pt>
                <c:pt idx="25">
                  <c:v>5.5608243727598579</c:v>
                </c:pt>
                <c:pt idx="26">
                  <c:v>8.9767383512544807</c:v>
                </c:pt>
                <c:pt idx="27">
                  <c:v>6.5244802867383518</c:v>
                </c:pt>
                <c:pt idx="28">
                  <c:v>7.9068458781362017</c:v>
                </c:pt>
                <c:pt idx="29">
                  <c:v>5.8437634408602142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2D6-4998-A95B-787105992D3F}"/>
            </c:ext>
          </c:extLst>
        </c:ser>
        <c:ser>
          <c:idx val="5"/>
          <c:order val="5"/>
          <c:tx>
            <c:v>Frühling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TempMittel_korr!$B$215:$B$246</c:f>
              <c:numCache>
                <c:formatCode>0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TempMittel_korr!$AP$215:$AP$246</c:f>
              <c:numCache>
                <c:formatCode>0.0</c:formatCode>
                <c:ptCount val="32"/>
                <c:pt idx="0">
                  <c:v>5.1183870967741933</c:v>
                </c:pt>
                <c:pt idx="1">
                  <c:v>6.8621146953405017</c:v>
                </c:pt>
                <c:pt idx="2">
                  <c:v>7.3140860215053776</c:v>
                </c:pt>
                <c:pt idx="3">
                  <c:v>7.0882437275985666</c:v>
                </c:pt>
                <c:pt idx="4">
                  <c:v>5.6426881720430115</c:v>
                </c:pt>
                <c:pt idx="5">
                  <c:v>4.9155913978494628</c:v>
                </c:pt>
                <c:pt idx="6">
                  <c:v>6.3869175627240145</c:v>
                </c:pt>
                <c:pt idx="7">
                  <c:v>6.5671684587813628</c:v>
                </c:pt>
                <c:pt idx="8">
                  <c:v>7.232867383512545</c:v>
                </c:pt>
                <c:pt idx="9">
                  <c:v>7.7970250896057349</c:v>
                </c:pt>
                <c:pt idx="10">
                  <c:v>7.2619354838709684</c:v>
                </c:pt>
                <c:pt idx="11">
                  <c:v>7.2320430107526876</c:v>
                </c:pt>
                <c:pt idx="12">
                  <c:v>7.9296415770609316</c:v>
                </c:pt>
                <c:pt idx="13">
                  <c:v>5.973799283154122</c:v>
                </c:pt>
                <c:pt idx="14">
                  <c:v>6.8515053763440834</c:v>
                </c:pt>
                <c:pt idx="15">
                  <c:v>5.5608243727598579</c:v>
                </c:pt>
                <c:pt idx="16">
                  <c:v>8.9767383512544807</c:v>
                </c:pt>
                <c:pt idx="17">
                  <c:v>6.5244802867383518</c:v>
                </c:pt>
                <c:pt idx="18">
                  <c:v>7.9068458781362017</c:v>
                </c:pt>
                <c:pt idx="19">
                  <c:v>5.8437634408602142</c:v>
                </c:pt>
                <c:pt idx="20">
                  <c:v>8.9265591397849455</c:v>
                </c:pt>
                <c:pt idx="21">
                  <c:v>8.3788172043010753</c:v>
                </c:pt>
                <c:pt idx="22">
                  <c:v>5.0016845878136209</c:v>
                </c:pt>
                <c:pt idx="23">
                  <c:v>7.8664516129032265</c:v>
                </c:pt>
                <c:pt idx="24">
                  <c:v>7.3817921146953402</c:v>
                </c:pt>
                <c:pt idx="25">
                  <c:v>6.4252329749103945</c:v>
                </c:pt>
                <c:pt idx="26">
                  <c:v>7.9116487455197131</c:v>
                </c:pt>
                <c:pt idx="27">
                  <c:v>8.9145519713261638</c:v>
                </c:pt>
                <c:pt idx="28">
                  <c:v>6.7278853046594973</c:v>
                </c:pt>
                <c:pt idx="29">
                  <c:v>7.9000000000000012</c:v>
                </c:pt>
                <c:pt idx="30">
                  <c:v>5.2666666666666666</c:v>
                </c:pt>
                <c:pt idx="31">
                  <c:v>7.8999999999999995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2D6-4998-A95B-787105992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182336"/>
        <c:axId val="359184256"/>
      </c:scatterChart>
      <c:valAx>
        <c:axId val="359182336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184256"/>
        <c:crossesAt val="-14"/>
        <c:crossBetween val="midCat"/>
        <c:majorUnit val="20"/>
        <c:minorUnit val="5"/>
      </c:valAx>
      <c:valAx>
        <c:axId val="359184256"/>
        <c:scaling>
          <c:orientation val="minMax"/>
          <c:max val="10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182336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Herbst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1901 - 2022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Herbst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TempMittel_korr!$AU$125:$AU$224</c:f>
              <c:numCache>
                <c:formatCode>0.0</c:formatCode>
                <c:ptCount val="100"/>
                <c:pt idx="0">
                  <c:v>6.0687813620071678</c:v>
                </c:pt>
                <c:pt idx="1">
                  <c:v>5.8967741935483859</c:v>
                </c:pt>
                <c:pt idx="2">
                  <c:v>7.4529390681003589</c:v>
                </c:pt>
                <c:pt idx="3">
                  <c:v>5.4907885304659514</c:v>
                </c:pt>
                <c:pt idx="4">
                  <c:v>4.6844802867383519</c:v>
                </c:pt>
                <c:pt idx="5">
                  <c:v>7.7924372759856633</c:v>
                </c:pt>
                <c:pt idx="6">
                  <c:v>8.532186379928314</c:v>
                </c:pt>
                <c:pt idx="7">
                  <c:v>5.9240501792114699</c:v>
                </c:pt>
                <c:pt idx="8">
                  <c:v>6.2125089605734765</c:v>
                </c:pt>
                <c:pt idx="9">
                  <c:v>5.9420071684587823</c:v>
                </c:pt>
                <c:pt idx="10">
                  <c:v>8.7548745519713265</c:v>
                </c:pt>
                <c:pt idx="11">
                  <c:v>3.0335483870967739</c:v>
                </c:pt>
                <c:pt idx="12">
                  <c:v>8.3437275985663089</c:v>
                </c:pt>
                <c:pt idx="13">
                  <c:v>5.8338709677419347</c:v>
                </c:pt>
                <c:pt idx="14">
                  <c:v>4.0165232974910392</c:v>
                </c:pt>
                <c:pt idx="15">
                  <c:v>6.4245878136200716</c:v>
                </c:pt>
                <c:pt idx="16">
                  <c:v>6.8714695340501803</c:v>
                </c:pt>
                <c:pt idx="17">
                  <c:v>6.3281720430107518</c:v>
                </c:pt>
                <c:pt idx="18">
                  <c:v>5.5794265232974913</c:v>
                </c:pt>
                <c:pt idx="19">
                  <c:v>6.3433691756272408</c:v>
                </c:pt>
                <c:pt idx="20">
                  <c:v>7.4708602150537624</c:v>
                </c:pt>
                <c:pt idx="21">
                  <c:v>3.5802150537634407</c:v>
                </c:pt>
                <c:pt idx="22">
                  <c:v>7.7688530465949839</c:v>
                </c:pt>
                <c:pt idx="23">
                  <c:v>7.3631899641577059</c:v>
                </c:pt>
                <c:pt idx="24">
                  <c:v>5.1285663082437276</c:v>
                </c:pt>
                <c:pt idx="25">
                  <c:v>9.0681720430107511</c:v>
                </c:pt>
                <c:pt idx="26">
                  <c:v>6.8267383512544804</c:v>
                </c:pt>
                <c:pt idx="27">
                  <c:v>7.3852329749103944</c:v>
                </c:pt>
                <c:pt idx="28">
                  <c:v>8.8761290322580653</c:v>
                </c:pt>
                <c:pt idx="29">
                  <c:v>7.8801075268817202</c:v>
                </c:pt>
                <c:pt idx="30">
                  <c:v>5.2668458781362011</c:v>
                </c:pt>
                <c:pt idx="31">
                  <c:v>8.018136200716846</c:v>
                </c:pt>
                <c:pt idx="32">
                  <c:v>6.9813620071684594</c:v>
                </c:pt>
                <c:pt idx="33">
                  <c:v>7.6987455197132624</c:v>
                </c:pt>
                <c:pt idx="34">
                  <c:v>7.4984946236559127</c:v>
                </c:pt>
                <c:pt idx="35">
                  <c:v>5.2187813620071681</c:v>
                </c:pt>
                <c:pt idx="36">
                  <c:v>7.2071326164874554</c:v>
                </c:pt>
                <c:pt idx="37">
                  <c:v>8.9077419354838714</c:v>
                </c:pt>
                <c:pt idx="38">
                  <c:v>6.6249820788530469</c:v>
                </c:pt>
                <c:pt idx="39">
                  <c:v>7.1274910394265234</c:v>
                </c:pt>
                <c:pt idx="40">
                  <c:v>5.3473118279569896</c:v>
                </c:pt>
                <c:pt idx="41">
                  <c:v>8.2555913978494662</c:v>
                </c:pt>
                <c:pt idx="42">
                  <c:v>7.3682078853046571</c:v>
                </c:pt>
                <c:pt idx="43">
                  <c:v>6.1541935483870986</c:v>
                </c:pt>
                <c:pt idx="44">
                  <c:v>7.0215412186379922</c:v>
                </c:pt>
                <c:pt idx="45">
                  <c:v>6.9701792114695342</c:v>
                </c:pt>
                <c:pt idx="46">
                  <c:v>9.0793548387096763</c:v>
                </c:pt>
                <c:pt idx="47">
                  <c:v>8.162652329749104</c:v>
                </c:pt>
                <c:pt idx="48">
                  <c:v>8.8552329749103951</c:v>
                </c:pt>
                <c:pt idx="49">
                  <c:v>6.8459139784946252</c:v>
                </c:pt>
                <c:pt idx="50">
                  <c:v>8.0406810035842291</c:v>
                </c:pt>
                <c:pt idx="51">
                  <c:v>4.8033691756272399</c:v>
                </c:pt>
                <c:pt idx="52">
                  <c:v>8.5335125448028659</c:v>
                </c:pt>
                <c:pt idx="53">
                  <c:v>8.0194265232974917</c:v>
                </c:pt>
                <c:pt idx="54">
                  <c:v>6.303118279569893</c:v>
                </c:pt>
                <c:pt idx="55">
                  <c:v>6.1950896057347657</c:v>
                </c:pt>
                <c:pt idx="56">
                  <c:v>6.9837275985663085</c:v>
                </c:pt>
                <c:pt idx="57">
                  <c:v>7.0364157706093202</c:v>
                </c:pt>
                <c:pt idx="58">
                  <c:v>7.5482078853046595</c:v>
                </c:pt>
                <c:pt idx="59">
                  <c:v>7.6277777777777791</c:v>
                </c:pt>
                <c:pt idx="60">
                  <c:v>9.5321505376344078</c:v>
                </c:pt>
                <c:pt idx="61">
                  <c:v>6.910322580645162</c:v>
                </c:pt>
                <c:pt idx="62">
                  <c:v>8.6533691756272386</c:v>
                </c:pt>
                <c:pt idx="63">
                  <c:v>6.4518279569892458</c:v>
                </c:pt>
                <c:pt idx="64">
                  <c:v>6.3258781362007168</c:v>
                </c:pt>
                <c:pt idx="65">
                  <c:v>7.7982078853046604</c:v>
                </c:pt>
                <c:pt idx="66">
                  <c:v>8.7158422939068121</c:v>
                </c:pt>
                <c:pt idx="67">
                  <c:v>7.7854480286738346</c:v>
                </c:pt>
                <c:pt idx="68">
                  <c:v>8.4190322580645169</c:v>
                </c:pt>
                <c:pt idx="69">
                  <c:v>8.134731182795699</c:v>
                </c:pt>
                <c:pt idx="70">
                  <c:v>6.6537275985663094</c:v>
                </c:pt>
                <c:pt idx="71">
                  <c:v>5.5495698924731185</c:v>
                </c:pt>
                <c:pt idx="72">
                  <c:v>6.872652329749104</c:v>
                </c:pt>
                <c:pt idx="73">
                  <c:v>5.1323655913978508</c:v>
                </c:pt>
                <c:pt idx="74">
                  <c:v>7.3210752688172045</c:v>
                </c:pt>
                <c:pt idx="75">
                  <c:v>7.3668100358422945</c:v>
                </c:pt>
                <c:pt idx="76">
                  <c:v>7.3451254480286723</c:v>
                </c:pt>
                <c:pt idx="77">
                  <c:v>6.7475985663082438</c:v>
                </c:pt>
                <c:pt idx="78">
                  <c:v>7.4205376344086007</c:v>
                </c:pt>
                <c:pt idx="79">
                  <c:v>7.0572401433691745</c:v>
                </c:pt>
                <c:pt idx="80">
                  <c:v>7.3167741935483868</c:v>
                </c:pt>
                <c:pt idx="81">
                  <c:v>9.2355555555555551</c:v>
                </c:pt>
                <c:pt idx="82">
                  <c:v>7.46</c:v>
                </c:pt>
                <c:pt idx="83">
                  <c:v>8.6900716845878154</c:v>
                </c:pt>
                <c:pt idx="84">
                  <c:v>6.5821863799283165</c:v>
                </c:pt>
                <c:pt idx="85">
                  <c:v>8.5233333333333317</c:v>
                </c:pt>
                <c:pt idx="86">
                  <c:v>9.0774193548387085</c:v>
                </c:pt>
                <c:pt idx="87">
                  <c:v>7.4113978494623654</c:v>
                </c:pt>
                <c:pt idx="88">
                  <c:v>7.7435125448028659</c:v>
                </c:pt>
                <c:pt idx="89">
                  <c:v>7.3967741935483877</c:v>
                </c:pt>
                <c:pt idx="90">
                  <c:v>7.4734408602150539</c:v>
                </c:pt>
                <c:pt idx="91">
                  <c:v>7.444910394265233</c:v>
                </c:pt>
                <c:pt idx="92">
                  <c:v>5.4709677419354845</c:v>
                </c:pt>
                <c:pt idx="93">
                  <c:v>8.4492473118279587</c:v>
                </c:pt>
                <c:pt idx="94">
                  <c:v>7.6735842293906806</c:v>
                </c:pt>
                <c:pt idx="95">
                  <c:v>5.9998566308243726</c:v>
                </c:pt>
                <c:pt idx="96">
                  <c:v>7.7199999999999989</c:v>
                </c:pt>
                <c:pt idx="97">
                  <c:v>5.7539426523297479</c:v>
                </c:pt>
                <c:pt idx="98">
                  <c:v>7.6574551971326175</c:v>
                </c:pt>
                <c:pt idx="99">
                  <c:v>8.6063799283154108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04-42CB-BE3C-035D6E01CE7B}"/>
            </c:ext>
          </c:extLst>
        </c:ser>
        <c:ser>
          <c:idx val="1"/>
          <c:order val="1"/>
          <c:tx>
            <c:v>Herbst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TempMittel_korr!$AU$175:$AU$224</c:f>
              <c:numCache>
                <c:formatCode>0.0</c:formatCode>
                <c:ptCount val="50"/>
                <c:pt idx="0">
                  <c:v>8.0406810035842291</c:v>
                </c:pt>
                <c:pt idx="1">
                  <c:v>4.8033691756272399</c:v>
                </c:pt>
                <c:pt idx="2">
                  <c:v>8.5335125448028659</c:v>
                </c:pt>
                <c:pt idx="3">
                  <c:v>8.0194265232974917</c:v>
                </c:pt>
                <c:pt idx="4">
                  <c:v>6.303118279569893</c:v>
                </c:pt>
                <c:pt idx="5">
                  <c:v>6.1950896057347657</c:v>
                </c:pt>
                <c:pt idx="6">
                  <c:v>6.9837275985663085</c:v>
                </c:pt>
                <c:pt idx="7">
                  <c:v>7.0364157706093202</c:v>
                </c:pt>
                <c:pt idx="8">
                  <c:v>7.5482078853046595</c:v>
                </c:pt>
                <c:pt idx="9">
                  <c:v>7.6277777777777791</c:v>
                </c:pt>
                <c:pt idx="10">
                  <c:v>9.5321505376344078</c:v>
                </c:pt>
                <c:pt idx="11">
                  <c:v>6.910322580645162</c:v>
                </c:pt>
                <c:pt idx="12">
                  <c:v>8.6533691756272386</c:v>
                </c:pt>
                <c:pt idx="13">
                  <c:v>6.4518279569892458</c:v>
                </c:pt>
                <c:pt idx="14">
                  <c:v>6.3258781362007168</c:v>
                </c:pt>
                <c:pt idx="15">
                  <c:v>7.7982078853046604</c:v>
                </c:pt>
                <c:pt idx="16">
                  <c:v>8.7158422939068121</c:v>
                </c:pt>
                <c:pt idx="17">
                  <c:v>7.7854480286738346</c:v>
                </c:pt>
                <c:pt idx="18">
                  <c:v>8.4190322580645169</c:v>
                </c:pt>
                <c:pt idx="19">
                  <c:v>8.134731182795699</c:v>
                </c:pt>
                <c:pt idx="20">
                  <c:v>6.6537275985663094</c:v>
                </c:pt>
                <c:pt idx="21">
                  <c:v>5.5495698924731185</c:v>
                </c:pt>
                <c:pt idx="22">
                  <c:v>6.872652329749104</c:v>
                </c:pt>
                <c:pt idx="23">
                  <c:v>5.1323655913978508</c:v>
                </c:pt>
                <c:pt idx="24">
                  <c:v>7.3210752688172045</c:v>
                </c:pt>
                <c:pt idx="25">
                  <c:v>7.3668100358422945</c:v>
                </c:pt>
                <c:pt idx="26">
                  <c:v>7.3451254480286723</c:v>
                </c:pt>
                <c:pt idx="27">
                  <c:v>6.7475985663082438</c:v>
                </c:pt>
                <c:pt idx="28">
                  <c:v>7.4205376344086007</c:v>
                </c:pt>
                <c:pt idx="29">
                  <c:v>7.0572401433691745</c:v>
                </c:pt>
                <c:pt idx="30">
                  <c:v>7.3167741935483868</c:v>
                </c:pt>
                <c:pt idx="31">
                  <c:v>9.2355555555555551</c:v>
                </c:pt>
                <c:pt idx="32">
                  <c:v>7.46</c:v>
                </c:pt>
                <c:pt idx="33">
                  <c:v>8.6900716845878154</c:v>
                </c:pt>
                <c:pt idx="34">
                  <c:v>6.5821863799283165</c:v>
                </c:pt>
                <c:pt idx="35">
                  <c:v>8.5233333333333317</c:v>
                </c:pt>
                <c:pt idx="36">
                  <c:v>9.0774193548387085</c:v>
                </c:pt>
                <c:pt idx="37">
                  <c:v>7.4113978494623654</c:v>
                </c:pt>
                <c:pt idx="38">
                  <c:v>7.7435125448028659</c:v>
                </c:pt>
                <c:pt idx="39">
                  <c:v>7.3967741935483877</c:v>
                </c:pt>
                <c:pt idx="40">
                  <c:v>7.4734408602150539</c:v>
                </c:pt>
                <c:pt idx="41">
                  <c:v>7.444910394265233</c:v>
                </c:pt>
                <c:pt idx="42">
                  <c:v>5.4709677419354845</c:v>
                </c:pt>
                <c:pt idx="43">
                  <c:v>8.4492473118279587</c:v>
                </c:pt>
                <c:pt idx="44">
                  <c:v>7.6735842293906806</c:v>
                </c:pt>
                <c:pt idx="45">
                  <c:v>5.9998566308243726</c:v>
                </c:pt>
                <c:pt idx="46">
                  <c:v>7.7199999999999989</c:v>
                </c:pt>
                <c:pt idx="47">
                  <c:v>5.7539426523297479</c:v>
                </c:pt>
                <c:pt idx="48">
                  <c:v>7.6574551971326175</c:v>
                </c:pt>
                <c:pt idx="49">
                  <c:v>8.6063799283154108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04-42CB-BE3C-035D6E01CE7B}"/>
            </c:ext>
          </c:extLst>
        </c:ser>
        <c:ser>
          <c:idx val="2"/>
          <c:order val="2"/>
          <c:tx>
            <c:v>Herbst 1961-1990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TempMittel_korr!$AU$185:$AU$214</c:f>
              <c:numCache>
                <c:formatCode>0.0</c:formatCode>
                <c:ptCount val="30"/>
                <c:pt idx="0">
                  <c:v>9.5321505376344078</c:v>
                </c:pt>
                <c:pt idx="1">
                  <c:v>6.910322580645162</c:v>
                </c:pt>
                <c:pt idx="2">
                  <c:v>8.6533691756272386</c:v>
                </c:pt>
                <c:pt idx="3">
                  <c:v>6.4518279569892458</c:v>
                </c:pt>
                <c:pt idx="4">
                  <c:v>6.3258781362007168</c:v>
                </c:pt>
                <c:pt idx="5">
                  <c:v>7.7982078853046604</c:v>
                </c:pt>
                <c:pt idx="6">
                  <c:v>8.7158422939068121</c:v>
                </c:pt>
                <c:pt idx="7">
                  <c:v>7.7854480286738346</c:v>
                </c:pt>
                <c:pt idx="8">
                  <c:v>8.4190322580645169</c:v>
                </c:pt>
                <c:pt idx="9">
                  <c:v>8.134731182795699</c:v>
                </c:pt>
                <c:pt idx="10">
                  <c:v>6.6537275985663094</c:v>
                </c:pt>
                <c:pt idx="11">
                  <c:v>5.5495698924731185</c:v>
                </c:pt>
                <c:pt idx="12">
                  <c:v>6.872652329749104</c:v>
                </c:pt>
                <c:pt idx="13">
                  <c:v>5.1323655913978508</c:v>
                </c:pt>
                <c:pt idx="14">
                  <c:v>7.3210752688172045</c:v>
                </c:pt>
                <c:pt idx="15">
                  <c:v>7.3668100358422945</c:v>
                </c:pt>
                <c:pt idx="16">
                  <c:v>7.3451254480286723</c:v>
                </c:pt>
                <c:pt idx="17">
                  <c:v>6.7475985663082438</c:v>
                </c:pt>
                <c:pt idx="18">
                  <c:v>7.4205376344086007</c:v>
                </c:pt>
                <c:pt idx="19">
                  <c:v>7.0572401433691745</c:v>
                </c:pt>
                <c:pt idx="20">
                  <c:v>7.3167741935483868</c:v>
                </c:pt>
                <c:pt idx="21">
                  <c:v>9.2355555555555551</c:v>
                </c:pt>
                <c:pt idx="22">
                  <c:v>7.46</c:v>
                </c:pt>
                <c:pt idx="23">
                  <c:v>8.6900716845878154</c:v>
                </c:pt>
                <c:pt idx="24">
                  <c:v>6.5821863799283165</c:v>
                </c:pt>
                <c:pt idx="25">
                  <c:v>8.5233333333333317</c:v>
                </c:pt>
                <c:pt idx="26">
                  <c:v>9.0774193548387085</c:v>
                </c:pt>
                <c:pt idx="27">
                  <c:v>7.4113978494623654</c:v>
                </c:pt>
                <c:pt idx="28">
                  <c:v>7.7435125448028659</c:v>
                </c:pt>
                <c:pt idx="29">
                  <c:v>7.3967741935483877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504-42CB-BE3C-035D6E01CE7B}"/>
            </c:ext>
          </c:extLst>
        </c:ser>
        <c:ser>
          <c:idx val="3"/>
          <c:order val="3"/>
          <c:tx>
            <c:v>Herbst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TempMittel_korr!$AU$195:$AU$224</c:f>
              <c:numCache>
                <c:formatCode>0.0</c:formatCode>
                <c:ptCount val="30"/>
                <c:pt idx="0">
                  <c:v>6.6537275985663094</c:v>
                </c:pt>
                <c:pt idx="1">
                  <c:v>5.5495698924731185</c:v>
                </c:pt>
                <c:pt idx="2">
                  <c:v>6.872652329749104</c:v>
                </c:pt>
                <c:pt idx="3">
                  <c:v>5.1323655913978508</c:v>
                </c:pt>
                <c:pt idx="4">
                  <c:v>7.3210752688172045</c:v>
                </c:pt>
                <c:pt idx="5">
                  <c:v>7.3668100358422945</c:v>
                </c:pt>
                <c:pt idx="6">
                  <c:v>7.3451254480286723</c:v>
                </c:pt>
                <c:pt idx="7">
                  <c:v>6.7475985663082438</c:v>
                </c:pt>
                <c:pt idx="8">
                  <c:v>7.4205376344086007</c:v>
                </c:pt>
                <c:pt idx="9">
                  <c:v>7.0572401433691745</c:v>
                </c:pt>
                <c:pt idx="10">
                  <c:v>7.3167741935483868</c:v>
                </c:pt>
                <c:pt idx="11">
                  <c:v>9.2355555555555551</c:v>
                </c:pt>
                <c:pt idx="12">
                  <c:v>7.46</c:v>
                </c:pt>
                <c:pt idx="13">
                  <c:v>8.6900716845878154</c:v>
                </c:pt>
                <c:pt idx="14">
                  <c:v>6.5821863799283165</c:v>
                </c:pt>
                <c:pt idx="15">
                  <c:v>8.5233333333333317</c:v>
                </c:pt>
                <c:pt idx="16">
                  <c:v>9.0774193548387085</c:v>
                </c:pt>
                <c:pt idx="17">
                  <c:v>7.4113978494623654</c:v>
                </c:pt>
                <c:pt idx="18">
                  <c:v>7.7435125448028659</c:v>
                </c:pt>
                <c:pt idx="19">
                  <c:v>7.3967741935483877</c:v>
                </c:pt>
                <c:pt idx="20">
                  <c:v>7.4734408602150539</c:v>
                </c:pt>
                <c:pt idx="21">
                  <c:v>7.444910394265233</c:v>
                </c:pt>
                <c:pt idx="22">
                  <c:v>5.4709677419354845</c:v>
                </c:pt>
                <c:pt idx="23">
                  <c:v>8.4492473118279587</c:v>
                </c:pt>
                <c:pt idx="24">
                  <c:v>7.6735842293906806</c:v>
                </c:pt>
                <c:pt idx="25">
                  <c:v>5.9998566308243726</c:v>
                </c:pt>
                <c:pt idx="26">
                  <c:v>7.7199999999999989</c:v>
                </c:pt>
                <c:pt idx="27">
                  <c:v>5.7539426523297479</c:v>
                </c:pt>
                <c:pt idx="28">
                  <c:v>7.6574551971326175</c:v>
                </c:pt>
                <c:pt idx="29">
                  <c:v>8.6063799283154108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504-42CB-BE3C-035D6E01CE7B}"/>
            </c:ext>
          </c:extLst>
        </c:ser>
        <c:ser>
          <c:idx val="4"/>
          <c:order val="4"/>
          <c:tx>
            <c:v>Herbst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TempMittel_korr!$AU$205:$AU$234</c:f>
              <c:numCache>
                <c:formatCode>0.0</c:formatCode>
                <c:ptCount val="30"/>
                <c:pt idx="0">
                  <c:v>7.3167741935483868</c:v>
                </c:pt>
                <c:pt idx="1">
                  <c:v>9.2355555555555551</c:v>
                </c:pt>
                <c:pt idx="2">
                  <c:v>7.46</c:v>
                </c:pt>
                <c:pt idx="3">
                  <c:v>8.6900716845878154</c:v>
                </c:pt>
                <c:pt idx="4">
                  <c:v>6.5821863799283165</c:v>
                </c:pt>
                <c:pt idx="5">
                  <c:v>8.5233333333333317</c:v>
                </c:pt>
                <c:pt idx="6">
                  <c:v>9.0774193548387085</c:v>
                </c:pt>
                <c:pt idx="7">
                  <c:v>7.4113978494623654</c:v>
                </c:pt>
                <c:pt idx="8">
                  <c:v>7.7435125448028659</c:v>
                </c:pt>
                <c:pt idx="9">
                  <c:v>7.3967741935483877</c:v>
                </c:pt>
                <c:pt idx="10">
                  <c:v>7.4734408602150539</c:v>
                </c:pt>
                <c:pt idx="11">
                  <c:v>7.444910394265233</c:v>
                </c:pt>
                <c:pt idx="12">
                  <c:v>5.4709677419354845</c:v>
                </c:pt>
                <c:pt idx="13">
                  <c:v>8.4492473118279587</c:v>
                </c:pt>
                <c:pt idx="14">
                  <c:v>7.6735842293906806</c:v>
                </c:pt>
                <c:pt idx="15">
                  <c:v>5.9998566308243726</c:v>
                </c:pt>
                <c:pt idx="16">
                  <c:v>7.7199999999999989</c:v>
                </c:pt>
                <c:pt idx="17">
                  <c:v>5.7539426523297479</c:v>
                </c:pt>
                <c:pt idx="18">
                  <c:v>7.6574551971326175</c:v>
                </c:pt>
                <c:pt idx="19">
                  <c:v>8.6063799283154108</c:v>
                </c:pt>
                <c:pt idx="20">
                  <c:v>7.1854121863799278</c:v>
                </c:pt>
                <c:pt idx="21">
                  <c:v>7.6165949820788539</c:v>
                </c:pt>
                <c:pt idx="22">
                  <c:v>7.5221505376344089</c:v>
                </c:pt>
                <c:pt idx="23">
                  <c:v>8.1301433691756255</c:v>
                </c:pt>
                <c:pt idx="24">
                  <c:v>8.6948028673835136</c:v>
                </c:pt>
                <c:pt idx="25">
                  <c:v>11.203727598566308</c:v>
                </c:pt>
                <c:pt idx="26">
                  <c:v>6.0221505376344089</c:v>
                </c:pt>
                <c:pt idx="27">
                  <c:v>7.4320071684587807</c:v>
                </c:pt>
                <c:pt idx="28">
                  <c:v>9.1522222222222229</c:v>
                </c:pt>
                <c:pt idx="29">
                  <c:v>6.846451612903226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504-42CB-BE3C-035D6E01CE7B}"/>
            </c:ext>
          </c:extLst>
        </c:ser>
        <c:ser>
          <c:idx val="5"/>
          <c:order val="5"/>
          <c:tx>
            <c:v>Herbst 1990-2022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TempMittel_korr!$B$215:$B$246</c:f>
              <c:numCache>
                <c:formatCode>0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TempMittel_korr!$AU$215:$AU$246</c:f>
              <c:numCache>
                <c:formatCode>0.0</c:formatCode>
                <c:ptCount val="32"/>
                <c:pt idx="0">
                  <c:v>7.4734408602150539</c:v>
                </c:pt>
                <c:pt idx="1">
                  <c:v>7.444910394265233</c:v>
                </c:pt>
                <c:pt idx="2">
                  <c:v>5.4709677419354845</c:v>
                </c:pt>
                <c:pt idx="3">
                  <c:v>8.4492473118279587</c:v>
                </c:pt>
                <c:pt idx="4">
                  <c:v>7.6735842293906806</c:v>
                </c:pt>
                <c:pt idx="5">
                  <c:v>5.9998566308243726</c:v>
                </c:pt>
                <c:pt idx="6">
                  <c:v>7.7199999999999989</c:v>
                </c:pt>
                <c:pt idx="7">
                  <c:v>5.7539426523297479</c:v>
                </c:pt>
                <c:pt idx="8">
                  <c:v>7.6574551971326175</c:v>
                </c:pt>
                <c:pt idx="9">
                  <c:v>8.6063799283154108</c:v>
                </c:pt>
                <c:pt idx="10">
                  <c:v>7.1854121863799278</c:v>
                </c:pt>
                <c:pt idx="11">
                  <c:v>7.6165949820788539</c:v>
                </c:pt>
                <c:pt idx="12">
                  <c:v>7.5221505376344089</c:v>
                </c:pt>
                <c:pt idx="13">
                  <c:v>8.1301433691756255</c:v>
                </c:pt>
                <c:pt idx="14">
                  <c:v>8.6948028673835136</c:v>
                </c:pt>
                <c:pt idx="15">
                  <c:v>11.203727598566308</c:v>
                </c:pt>
                <c:pt idx="16">
                  <c:v>6.0221505376344089</c:v>
                </c:pt>
                <c:pt idx="17">
                  <c:v>7.4320071684587807</c:v>
                </c:pt>
                <c:pt idx="18">
                  <c:v>9.1522222222222229</c:v>
                </c:pt>
                <c:pt idx="19">
                  <c:v>6.846451612903226</c:v>
                </c:pt>
                <c:pt idx="20">
                  <c:v>9.6956630824372745</c:v>
                </c:pt>
                <c:pt idx="21">
                  <c:v>8.56989247311828</c:v>
                </c:pt>
                <c:pt idx="22">
                  <c:v>7.6444086021505377</c:v>
                </c:pt>
                <c:pt idx="23">
                  <c:v>9.8044802867383485</c:v>
                </c:pt>
                <c:pt idx="24">
                  <c:v>8.3583512544802847</c:v>
                </c:pt>
                <c:pt idx="25">
                  <c:v>8.4768458781362011</c:v>
                </c:pt>
                <c:pt idx="26">
                  <c:v>7.629677419354838</c:v>
                </c:pt>
                <c:pt idx="27">
                  <c:v>9.7774551971326158</c:v>
                </c:pt>
                <c:pt idx="28">
                  <c:v>9.063870967741936</c:v>
                </c:pt>
                <c:pt idx="29">
                  <c:v>9.1666666666666661</c:v>
                </c:pt>
                <c:pt idx="30">
                  <c:v>8.4666666666666668</c:v>
                </c:pt>
                <c:pt idx="31">
                  <c:v>10.233333333333334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504-42CB-BE3C-035D6E01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326848"/>
        <c:axId val="359328768"/>
      </c:scatterChart>
      <c:valAx>
        <c:axId val="359326848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328768"/>
        <c:crossesAt val="-14"/>
        <c:crossBetween val="midCat"/>
        <c:majorUnit val="20"/>
        <c:minorUnit val="5"/>
      </c:valAx>
      <c:valAx>
        <c:axId val="359328768"/>
        <c:scaling>
          <c:orientation val="minMax"/>
          <c:max val="12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326848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Winter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1901 - 2023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Winter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TempMittel_korr!$AK$125:$AK$224</c:f>
              <c:numCache>
                <c:formatCode>0.0</c:formatCode>
                <c:ptCount val="100"/>
                <c:pt idx="0">
                  <c:v>-2.3173195084485396</c:v>
                </c:pt>
                <c:pt idx="1">
                  <c:v>-0.90683563748079876</c:v>
                </c:pt>
                <c:pt idx="2">
                  <c:v>0.21874039938556078</c:v>
                </c:pt>
                <c:pt idx="3">
                  <c:v>-1.4466814979606972</c:v>
                </c:pt>
                <c:pt idx="4">
                  <c:v>-2.0806835637480798</c:v>
                </c:pt>
                <c:pt idx="5">
                  <c:v>-1.9760752688172047</c:v>
                </c:pt>
                <c:pt idx="6">
                  <c:v>-4.3318740399385565</c:v>
                </c:pt>
                <c:pt idx="7">
                  <c:v>-1.1329254727474971</c:v>
                </c:pt>
                <c:pt idx="8">
                  <c:v>-3.5958909370199694</c:v>
                </c:pt>
                <c:pt idx="9">
                  <c:v>-0.4174731182795699</c:v>
                </c:pt>
                <c:pt idx="10">
                  <c:v>-1.1481566820276494</c:v>
                </c:pt>
                <c:pt idx="11">
                  <c:v>1.172265480163144</c:v>
                </c:pt>
                <c:pt idx="12">
                  <c:v>0.14512288786482305</c:v>
                </c:pt>
                <c:pt idx="13">
                  <c:v>-1.1313748079877111</c:v>
                </c:pt>
                <c:pt idx="14">
                  <c:v>-0.3475422427035329</c:v>
                </c:pt>
                <c:pt idx="15">
                  <c:v>1.6874675565443091</c:v>
                </c:pt>
                <c:pt idx="16">
                  <c:v>-3.1457373271889399</c:v>
                </c:pt>
                <c:pt idx="17">
                  <c:v>-1.2645161290322582</c:v>
                </c:pt>
                <c:pt idx="18">
                  <c:v>-0.37073732718893981</c:v>
                </c:pt>
                <c:pt idx="19">
                  <c:v>1.2129403040415276</c:v>
                </c:pt>
                <c:pt idx="20">
                  <c:v>3.0683563748080012E-2</c:v>
                </c:pt>
                <c:pt idx="21">
                  <c:v>-2.3927803379416286</c:v>
                </c:pt>
                <c:pt idx="22">
                  <c:v>-0.89685099846390159</c:v>
                </c:pt>
                <c:pt idx="23">
                  <c:v>-3.8476455320726735</c:v>
                </c:pt>
                <c:pt idx="24">
                  <c:v>1.2629800307219661</c:v>
                </c:pt>
                <c:pt idx="25">
                  <c:v>0.45034562211981505</c:v>
                </c:pt>
                <c:pt idx="26">
                  <c:v>-2.0459677419354834</c:v>
                </c:pt>
                <c:pt idx="27">
                  <c:v>-0.91657397107897687</c:v>
                </c:pt>
                <c:pt idx="28">
                  <c:v>-5.9112135176651313</c:v>
                </c:pt>
                <c:pt idx="29">
                  <c:v>0.49139784946236614</c:v>
                </c:pt>
                <c:pt idx="30">
                  <c:v>-2.9104838709677416</c:v>
                </c:pt>
                <c:pt idx="31">
                  <c:v>-3.3007786429365962</c:v>
                </c:pt>
                <c:pt idx="32">
                  <c:v>-1.4402073732718896</c:v>
                </c:pt>
                <c:pt idx="33">
                  <c:v>-3.0477726574500772</c:v>
                </c:pt>
                <c:pt idx="34">
                  <c:v>-0.89278033794162848</c:v>
                </c:pt>
                <c:pt idx="35">
                  <c:v>-0.15780496848350004</c:v>
                </c:pt>
                <c:pt idx="36">
                  <c:v>0.67050691244239624</c:v>
                </c:pt>
                <c:pt idx="37">
                  <c:v>-1.7501536098310291</c:v>
                </c:pt>
                <c:pt idx="38">
                  <c:v>-0.37726574500768062</c:v>
                </c:pt>
                <c:pt idx="39">
                  <c:v>-3.8824249165739708</c:v>
                </c:pt>
                <c:pt idx="40">
                  <c:v>-4.0006144393241163</c:v>
                </c:pt>
                <c:pt idx="41">
                  <c:v>-5.3589477726574506</c:v>
                </c:pt>
                <c:pt idx="42">
                  <c:v>1.0346390168970814</c:v>
                </c:pt>
                <c:pt idx="43">
                  <c:v>-1.7626992955135334</c:v>
                </c:pt>
                <c:pt idx="44">
                  <c:v>-2.3859062980030727</c:v>
                </c:pt>
                <c:pt idx="45">
                  <c:v>-1.0605606758832569</c:v>
                </c:pt>
                <c:pt idx="46">
                  <c:v>-4.3459293394777267</c:v>
                </c:pt>
                <c:pt idx="47">
                  <c:v>-0.26006674082313702</c:v>
                </c:pt>
                <c:pt idx="48">
                  <c:v>0.45921658986175107</c:v>
                </c:pt>
                <c:pt idx="49">
                  <c:v>0.2766897081413211</c:v>
                </c:pt>
                <c:pt idx="50">
                  <c:v>-1.0952764976958522</c:v>
                </c:pt>
                <c:pt idx="51">
                  <c:v>-1.3388950685947349</c:v>
                </c:pt>
                <c:pt idx="52">
                  <c:v>-3.2714285714285718</c:v>
                </c:pt>
                <c:pt idx="53">
                  <c:v>-2.5501536098310296</c:v>
                </c:pt>
                <c:pt idx="54">
                  <c:v>-0.86647465437788007</c:v>
                </c:pt>
                <c:pt idx="55">
                  <c:v>-3.7857619577308115</c:v>
                </c:pt>
                <c:pt idx="56">
                  <c:v>0.69662058371735813</c:v>
                </c:pt>
                <c:pt idx="57">
                  <c:v>-0.1308755760368662</c:v>
                </c:pt>
                <c:pt idx="58">
                  <c:v>8.917050691244266E-2</c:v>
                </c:pt>
                <c:pt idx="59">
                  <c:v>-0.20355951056729704</c:v>
                </c:pt>
                <c:pt idx="60">
                  <c:v>-3.2027649769585054E-2</c:v>
                </c:pt>
                <c:pt idx="61">
                  <c:v>-1.5016129032258065</c:v>
                </c:pt>
                <c:pt idx="62">
                  <c:v>-6.0243471582181272</c:v>
                </c:pt>
                <c:pt idx="63">
                  <c:v>-2.1302929180571009</c:v>
                </c:pt>
                <c:pt idx="64">
                  <c:v>-2.5590245775729645</c:v>
                </c:pt>
                <c:pt idx="65">
                  <c:v>0.34907834101382473</c:v>
                </c:pt>
                <c:pt idx="66">
                  <c:v>-0.70499231950844854</c:v>
                </c:pt>
                <c:pt idx="67">
                  <c:v>-2.3972932888394509</c:v>
                </c:pt>
                <c:pt idx="68">
                  <c:v>-2.2210829493087556</c:v>
                </c:pt>
                <c:pt idx="69">
                  <c:v>-3.3938172043010755</c:v>
                </c:pt>
                <c:pt idx="70">
                  <c:v>-1.6417818740399384</c:v>
                </c:pt>
                <c:pt idx="71">
                  <c:v>0.91434927697441581</c:v>
                </c:pt>
                <c:pt idx="72">
                  <c:v>-1.2697772657450077</c:v>
                </c:pt>
                <c:pt idx="73">
                  <c:v>0.82715053763440871</c:v>
                </c:pt>
                <c:pt idx="74">
                  <c:v>1.4534178187403992</c:v>
                </c:pt>
                <c:pt idx="75">
                  <c:v>-0.94041527623285137</c:v>
                </c:pt>
                <c:pt idx="76">
                  <c:v>-0.21562980030721968</c:v>
                </c:pt>
                <c:pt idx="77">
                  <c:v>-0.95898617511520712</c:v>
                </c:pt>
                <c:pt idx="78">
                  <c:v>-1.6656682027649765</c:v>
                </c:pt>
                <c:pt idx="79">
                  <c:v>0.13978494623655893</c:v>
                </c:pt>
                <c:pt idx="80">
                  <c:v>-2.9130568356374802</c:v>
                </c:pt>
                <c:pt idx="81">
                  <c:v>-1.2333333333333334</c:v>
                </c:pt>
                <c:pt idx="82">
                  <c:v>-0.46140552995391743</c:v>
                </c:pt>
                <c:pt idx="83">
                  <c:v>-1.2883945124212088</c:v>
                </c:pt>
                <c:pt idx="84">
                  <c:v>-2.9704301075268806</c:v>
                </c:pt>
                <c:pt idx="85">
                  <c:v>-2.0889016897081412</c:v>
                </c:pt>
                <c:pt idx="86">
                  <c:v>-2.2158986175115212</c:v>
                </c:pt>
                <c:pt idx="87">
                  <c:v>1.2988134964775677</c:v>
                </c:pt>
                <c:pt idx="88">
                  <c:v>1.4808755760368666</c:v>
                </c:pt>
                <c:pt idx="89">
                  <c:v>3.0811443932411677</c:v>
                </c:pt>
                <c:pt idx="90">
                  <c:v>-1.9092549923195081</c:v>
                </c:pt>
                <c:pt idx="91">
                  <c:v>-0.56499814608824606</c:v>
                </c:pt>
                <c:pt idx="92">
                  <c:v>0.14074500768049147</c:v>
                </c:pt>
                <c:pt idx="93">
                  <c:v>0.76827956989247326</c:v>
                </c:pt>
                <c:pt idx="94">
                  <c:v>0.75944700460829484</c:v>
                </c:pt>
                <c:pt idx="95">
                  <c:v>-2.1936596218020017</c:v>
                </c:pt>
                <c:pt idx="96">
                  <c:v>-0.12987711213517686</c:v>
                </c:pt>
                <c:pt idx="97">
                  <c:v>1.677803379416283</c:v>
                </c:pt>
                <c:pt idx="98">
                  <c:v>-0.31033026113671269</c:v>
                </c:pt>
                <c:pt idx="99">
                  <c:v>-7.3637374860956603E-2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3E-4CBA-B3E5-04FDA32165F9}"/>
            </c:ext>
          </c:extLst>
        </c:ser>
        <c:ser>
          <c:idx val="1"/>
          <c:order val="1"/>
          <c:tx>
            <c:v>Winter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TempMittel_korr!$AK$175:$AK$224</c:f>
              <c:numCache>
                <c:formatCode>0.0</c:formatCode>
                <c:ptCount val="50"/>
                <c:pt idx="0">
                  <c:v>-1.0952764976958522</c:v>
                </c:pt>
                <c:pt idx="1">
                  <c:v>-1.3388950685947349</c:v>
                </c:pt>
                <c:pt idx="2">
                  <c:v>-3.2714285714285718</c:v>
                </c:pt>
                <c:pt idx="3">
                  <c:v>-2.5501536098310296</c:v>
                </c:pt>
                <c:pt idx="4">
                  <c:v>-0.86647465437788007</c:v>
                </c:pt>
                <c:pt idx="5">
                  <c:v>-3.7857619577308115</c:v>
                </c:pt>
                <c:pt idx="6">
                  <c:v>0.69662058371735813</c:v>
                </c:pt>
                <c:pt idx="7">
                  <c:v>-0.1308755760368662</c:v>
                </c:pt>
                <c:pt idx="8">
                  <c:v>8.917050691244266E-2</c:v>
                </c:pt>
                <c:pt idx="9">
                  <c:v>-0.20355951056729704</c:v>
                </c:pt>
                <c:pt idx="10">
                  <c:v>-3.2027649769585054E-2</c:v>
                </c:pt>
                <c:pt idx="11">
                  <c:v>-1.5016129032258065</c:v>
                </c:pt>
                <c:pt idx="12">
                  <c:v>-6.0243471582181272</c:v>
                </c:pt>
                <c:pt idx="13">
                  <c:v>-2.1302929180571009</c:v>
                </c:pt>
                <c:pt idx="14">
                  <c:v>-2.5590245775729645</c:v>
                </c:pt>
                <c:pt idx="15">
                  <c:v>0.34907834101382473</c:v>
                </c:pt>
                <c:pt idx="16">
                  <c:v>-0.70499231950844854</c:v>
                </c:pt>
                <c:pt idx="17">
                  <c:v>-2.3972932888394509</c:v>
                </c:pt>
                <c:pt idx="18">
                  <c:v>-2.2210829493087556</c:v>
                </c:pt>
                <c:pt idx="19">
                  <c:v>-3.3938172043010755</c:v>
                </c:pt>
                <c:pt idx="20">
                  <c:v>-1.6417818740399384</c:v>
                </c:pt>
                <c:pt idx="21">
                  <c:v>0.91434927697441581</c:v>
                </c:pt>
                <c:pt idx="22">
                  <c:v>-1.2697772657450077</c:v>
                </c:pt>
                <c:pt idx="23">
                  <c:v>0.82715053763440871</c:v>
                </c:pt>
                <c:pt idx="24">
                  <c:v>1.4534178187403992</c:v>
                </c:pt>
                <c:pt idx="25">
                  <c:v>-0.94041527623285137</c:v>
                </c:pt>
                <c:pt idx="26">
                  <c:v>-0.21562980030721968</c:v>
                </c:pt>
                <c:pt idx="27">
                  <c:v>-0.95898617511520712</c:v>
                </c:pt>
                <c:pt idx="28">
                  <c:v>-1.6656682027649765</c:v>
                </c:pt>
                <c:pt idx="29">
                  <c:v>0.13978494623655893</c:v>
                </c:pt>
                <c:pt idx="30">
                  <c:v>-2.9130568356374802</c:v>
                </c:pt>
                <c:pt idx="31">
                  <c:v>-1.2333333333333334</c:v>
                </c:pt>
                <c:pt idx="32">
                  <c:v>-0.46140552995391743</c:v>
                </c:pt>
                <c:pt idx="33">
                  <c:v>-1.2883945124212088</c:v>
                </c:pt>
                <c:pt idx="34">
                  <c:v>-2.9704301075268806</c:v>
                </c:pt>
                <c:pt idx="35">
                  <c:v>-2.0889016897081412</c:v>
                </c:pt>
                <c:pt idx="36">
                  <c:v>-2.2158986175115212</c:v>
                </c:pt>
                <c:pt idx="37">
                  <c:v>1.2988134964775677</c:v>
                </c:pt>
                <c:pt idx="38">
                  <c:v>1.4808755760368666</c:v>
                </c:pt>
                <c:pt idx="39">
                  <c:v>3.0811443932411677</c:v>
                </c:pt>
                <c:pt idx="40">
                  <c:v>-1.9092549923195081</c:v>
                </c:pt>
                <c:pt idx="41">
                  <c:v>-0.56499814608824606</c:v>
                </c:pt>
                <c:pt idx="42">
                  <c:v>0.14074500768049147</c:v>
                </c:pt>
                <c:pt idx="43">
                  <c:v>0.76827956989247326</c:v>
                </c:pt>
                <c:pt idx="44">
                  <c:v>0.75944700460829484</c:v>
                </c:pt>
                <c:pt idx="45">
                  <c:v>-2.1936596218020017</c:v>
                </c:pt>
                <c:pt idx="46">
                  <c:v>-0.12987711213517686</c:v>
                </c:pt>
                <c:pt idx="47">
                  <c:v>1.677803379416283</c:v>
                </c:pt>
                <c:pt idx="48">
                  <c:v>-0.31033026113671269</c:v>
                </c:pt>
                <c:pt idx="49">
                  <c:v>-7.3637374860956603E-2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3E-4CBA-B3E5-04FDA32165F9}"/>
            </c:ext>
          </c:extLst>
        </c:ser>
        <c:ser>
          <c:idx val="2"/>
          <c:order val="2"/>
          <c:tx>
            <c:v>Winter 1961-1990</c:v>
          </c:tx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TempMittel_korr!$AK$185:$AK$214</c:f>
              <c:numCache>
                <c:formatCode>0.0</c:formatCode>
                <c:ptCount val="30"/>
                <c:pt idx="0">
                  <c:v>-3.2027649769585054E-2</c:v>
                </c:pt>
                <c:pt idx="1">
                  <c:v>-1.5016129032258065</c:v>
                </c:pt>
                <c:pt idx="2">
                  <c:v>-6.0243471582181272</c:v>
                </c:pt>
                <c:pt idx="3">
                  <c:v>-2.1302929180571009</c:v>
                </c:pt>
                <c:pt idx="4">
                  <c:v>-2.5590245775729645</c:v>
                </c:pt>
                <c:pt idx="5">
                  <c:v>0.34907834101382473</c:v>
                </c:pt>
                <c:pt idx="6">
                  <c:v>-0.70499231950844854</c:v>
                </c:pt>
                <c:pt idx="7">
                  <c:v>-2.3972932888394509</c:v>
                </c:pt>
                <c:pt idx="8">
                  <c:v>-2.2210829493087556</c:v>
                </c:pt>
                <c:pt idx="9">
                  <c:v>-3.3938172043010755</c:v>
                </c:pt>
                <c:pt idx="10">
                  <c:v>-1.6417818740399384</c:v>
                </c:pt>
                <c:pt idx="11">
                  <c:v>0.91434927697441581</c:v>
                </c:pt>
                <c:pt idx="12">
                  <c:v>-1.2697772657450077</c:v>
                </c:pt>
                <c:pt idx="13">
                  <c:v>0.82715053763440871</c:v>
                </c:pt>
                <c:pt idx="14">
                  <c:v>1.4534178187403992</c:v>
                </c:pt>
                <c:pt idx="15">
                  <c:v>-0.94041527623285137</c:v>
                </c:pt>
                <c:pt idx="16">
                  <c:v>-0.21562980030721968</c:v>
                </c:pt>
                <c:pt idx="17">
                  <c:v>-0.95898617511520712</c:v>
                </c:pt>
                <c:pt idx="18">
                  <c:v>-1.6656682027649765</c:v>
                </c:pt>
                <c:pt idx="19">
                  <c:v>0.13978494623655893</c:v>
                </c:pt>
                <c:pt idx="20">
                  <c:v>-2.9130568356374802</c:v>
                </c:pt>
                <c:pt idx="21">
                  <c:v>-1.2333333333333334</c:v>
                </c:pt>
                <c:pt idx="22">
                  <c:v>-0.46140552995391743</c:v>
                </c:pt>
                <c:pt idx="23">
                  <c:v>-1.2883945124212088</c:v>
                </c:pt>
                <c:pt idx="24">
                  <c:v>-2.9704301075268806</c:v>
                </c:pt>
                <c:pt idx="25">
                  <c:v>-2.0889016897081412</c:v>
                </c:pt>
                <c:pt idx="26">
                  <c:v>-2.2158986175115212</c:v>
                </c:pt>
                <c:pt idx="27">
                  <c:v>1.2988134964775677</c:v>
                </c:pt>
                <c:pt idx="28">
                  <c:v>1.4808755760368666</c:v>
                </c:pt>
                <c:pt idx="29">
                  <c:v>3.0811443932411677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13E-4CBA-B3E5-04FDA32165F9}"/>
            </c:ext>
          </c:extLst>
        </c:ser>
        <c:ser>
          <c:idx val="3"/>
          <c:order val="3"/>
          <c:tx>
            <c:v>Winter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TempMittel_korr!$AK$195:$AK$224</c:f>
              <c:numCache>
                <c:formatCode>0.0</c:formatCode>
                <c:ptCount val="30"/>
                <c:pt idx="0">
                  <c:v>-1.6417818740399384</c:v>
                </c:pt>
                <c:pt idx="1">
                  <c:v>0.91434927697441581</c:v>
                </c:pt>
                <c:pt idx="2">
                  <c:v>-1.2697772657450077</c:v>
                </c:pt>
                <c:pt idx="3">
                  <c:v>0.82715053763440871</c:v>
                </c:pt>
                <c:pt idx="4">
                  <c:v>1.4534178187403992</c:v>
                </c:pt>
                <c:pt idx="5">
                  <c:v>-0.94041527623285137</c:v>
                </c:pt>
                <c:pt idx="6">
                  <c:v>-0.21562980030721968</c:v>
                </c:pt>
                <c:pt idx="7">
                  <c:v>-0.95898617511520712</c:v>
                </c:pt>
                <c:pt idx="8">
                  <c:v>-1.6656682027649765</c:v>
                </c:pt>
                <c:pt idx="9">
                  <c:v>0.13978494623655893</c:v>
                </c:pt>
                <c:pt idx="10">
                  <c:v>-2.9130568356374802</c:v>
                </c:pt>
                <c:pt idx="11">
                  <c:v>-1.2333333333333334</c:v>
                </c:pt>
                <c:pt idx="12">
                  <c:v>-0.46140552995391743</c:v>
                </c:pt>
                <c:pt idx="13">
                  <c:v>-1.2883945124212088</c:v>
                </c:pt>
                <c:pt idx="14">
                  <c:v>-2.9704301075268806</c:v>
                </c:pt>
                <c:pt idx="15">
                  <c:v>-2.0889016897081412</c:v>
                </c:pt>
                <c:pt idx="16">
                  <c:v>-2.2158986175115212</c:v>
                </c:pt>
                <c:pt idx="17">
                  <c:v>1.2988134964775677</c:v>
                </c:pt>
                <c:pt idx="18">
                  <c:v>1.4808755760368666</c:v>
                </c:pt>
                <c:pt idx="19">
                  <c:v>3.0811443932411677</c:v>
                </c:pt>
                <c:pt idx="20">
                  <c:v>-1.9092549923195081</c:v>
                </c:pt>
                <c:pt idx="21">
                  <c:v>-0.56499814608824606</c:v>
                </c:pt>
                <c:pt idx="22">
                  <c:v>0.14074500768049147</c:v>
                </c:pt>
                <c:pt idx="23">
                  <c:v>0.76827956989247326</c:v>
                </c:pt>
                <c:pt idx="24">
                  <c:v>0.75944700460829484</c:v>
                </c:pt>
                <c:pt idx="25">
                  <c:v>-2.1936596218020017</c:v>
                </c:pt>
                <c:pt idx="26">
                  <c:v>-0.12987711213517686</c:v>
                </c:pt>
                <c:pt idx="27">
                  <c:v>1.677803379416283</c:v>
                </c:pt>
                <c:pt idx="28">
                  <c:v>-0.31033026113671269</c:v>
                </c:pt>
                <c:pt idx="29">
                  <c:v>-7.3637374860956603E-2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13E-4CBA-B3E5-04FDA32165F9}"/>
            </c:ext>
          </c:extLst>
        </c:ser>
        <c:ser>
          <c:idx val="4"/>
          <c:order val="4"/>
          <c:tx>
            <c:v>Winter 1981-2010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TempMittel_korr!$AK$205:$AK$234</c:f>
              <c:numCache>
                <c:formatCode>0.0</c:formatCode>
                <c:ptCount val="30"/>
                <c:pt idx="0">
                  <c:v>-2.9130568356374802</c:v>
                </c:pt>
                <c:pt idx="1">
                  <c:v>-1.2333333333333334</c:v>
                </c:pt>
                <c:pt idx="2">
                  <c:v>-0.46140552995391743</c:v>
                </c:pt>
                <c:pt idx="3">
                  <c:v>-1.2883945124212088</c:v>
                </c:pt>
                <c:pt idx="4">
                  <c:v>-2.9704301075268806</c:v>
                </c:pt>
                <c:pt idx="5">
                  <c:v>-2.0889016897081412</c:v>
                </c:pt>
                <c:pt idx="6">
                  <c:v>-2.2158986175115212</c:v>
                </c:pt>
                <c:pt idx="7">
                  <c:v>1.2988134964775677</c:v>
                </c:pt>
                <c:pt idx="8">
                  <c:v>1.4808755760368666</c:v>
                </c:pt>
                <c:pt idx="9">
                  <c:v>3.0811443932411677</c:v>
                </c:pt>
                <c:pt idx="10">
                  <c:v>-1.9092549923195081</c:v>
                </c:pt>
                <c:pt idx="11">
                  <c:v>-0.56499814608824606</c:v>
                </c:pt>
                <c:pt idx="12">
                  <c:v>0.14074500768049147</c:v>
                </c:pt>
                <c:pt idx="13">
                  <c:v>0.76827956989247326</c:v>
                </c:pt>
                <c:pt idx="14">
                  <c:v>0.75944700460829484</c:v>
                </c:pt>
                <c:pt idx="15">
                  <c:v>-2.1936596218020017</c:v>
                </c:pt>
                <c:pt idx="16">
                  <c:v>-0.12987711213517686</c:v>
                </c:pt>
                <c:pt idx="17">
                  <c:v>1.677803379416283</c:v>
                </c:pt>
                <c:pt idx="18">
                  <c:v>-0.31033026113671269</c:v>
                </c:pt>
                <c:pt idx="19">
                  <c:v>-7.3637374860956603E-2</c:v>
                </c:pt>
                <c:pt idx="20">
                  <c:v>1.3524193548387096</c:v>
                </c:pt>
                <c:pt idx="21">
                  <c:v>9.1397849462364913E-2</c:v>
                </c:pt>
                <c:pt idx="22">
                  <c:v>-1.6604070660522272</c:v>
                </c:pt>
                <c:pt idx="23">
                  <c:v>-0.21827956989247324</c:v>
                </c:pt>
                <c:pt idx="24">
                  <c:v>-1.4907450076804913</c:v>
                </c:pt>
                <c:pt idx="25">
                  <c:v>-2.5420122887864824</c:v>
                </c:pt>
                <c:pt idx="26">
                  <c:v>2.5774577572964668</c:v>
                </c:pt>
                <c:pt idx="27">
                  <c:v>1.7174638487208007</c:v>
                </c:pt>
                <c:pt idx="28">
                  <c:v>-1.5986943164362521</c:v>
                </c:pt>
                <c:pt idx="29">
                  <c:v>-2.2140168970814131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13E-4CBA-B3E5-04FDA32165F9}"/>
            </c:ext>
          </c:extLst>
        </c:ser>
        <c:ser>
          <c:idx val="5"/>
          <c:order val="5"/>
          <c:tx>
            <c:v>Winter 1991-2023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TempMittel_korr!$B$215:$B$247</c:f>
              <c:numCache>
                <c:formatCode>0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xVal>
          <c:yVal>
            <c:numRef>
              <c:f>TempMittel_korr!$AK$215:$AK$247</c:f>
              <c:numCache>
                <c:formatCode>0.0</c:formatCode>
                <c:ptCount val="33"/>
                <c:pt idx="0">
                  <c:v>-1.9092549923195081</c:v>
                </c:pt>
                <c:pt idx="1">
                  <c:v>-0.56499814608824606</c:v>
                </c:pt>
                <c:pt idx="2">
                  <c:v>0.14074500768049147</c:v>
                </c:pt>
                <c:pt idx="3">
                  <c:v>0.76827956989247326</c:v>
                </c:pt>
                <c:pt idx="4">
                  <c:v>0.75944700460829484</c:v>
                </c:pt>
                <c:pt idx="5">
                  <c:v>-2.1936596218020017</c:v>
                </c:pt>
                <c:pt idx="6">
                  <c:v>-0.12987711213517686</c:v>
                </c:pt>
                <c:pt idx="7">
                  <c:v>1.677803379416283</c:v>
                </c:pt>
                <c:pt idx="8">
                  <c:v>-0.31033026113671269</c:v>
                </c:pt>
                <c:pt idx="9">
                  <c:v>-7.3637374860956603E-2</c:v>
                </c:pt>
                <c:pt idx="10">
                  <c:v>1.3524193548387096</c:v>
                </c:pt>
                <c:pt idx="11">
                  <c:v>9.1397849462364913E-2</c:v>
                </c:pt>
                <c:pt idx="12">
                  <c:v>-1.6604070660522272</c:v>
                </c:pt>
                <c:pt idx="13">
                  <c:v>-0.21827956989247324</c:v>
                </c:pt>
                <c:pt idx="14">
                  <c:v>-1.4907450076804913</c:v>
                </c:pt>
                <c:pt idx="15">
                  <c:v>-2.5420122887864824</c:v>
                </c:pt>
                <c:pt idx="16">
                  <c:v>2.5774577572964668</c:v>
                </c:pt>
                <c:pt idx="17">
                  <c:v>1.7174638487208007</c:v>
                </c:pt>
                <c:pt idx="18">
                  <c:v>-1.5986943164362521</c:v>
                </c:pt>
                <c:pt idx="19">
                  <c:v>-2.2140168970814131</c:v>
                </c:pt>
                <c:pt idx="20">
                  <c:v>-0.94381720430107541</c:v>
                </c:pt>
                <c:pt idx="21">
                  <c:v>-1.8951798294401183</c:v>
                </c:pt>
                <c:pt idx="22">
                  <c:v>-1.8838325652841783</c:v>
                </c:pt>
                <c:pt idx="23">
                  <c:v>2.9659370199692781</c:v>
                </c:pt>
                <c:pt idx="24">
                  <c:v>-0.17415514592933942</c:v>
                </c:pt>
                <c:pt idx="25">
                  <c:v>3.1152391546162406</c:v>
                </c:pt>
                <c:pt idx="26">
                  <c:v>0.46935483870967792</c:v>
                </c:pt>
                <c:pt idx="27">
                  <c:v>-0.93909370199692777</c:v>
                </c:pt>
                <c:pt idx="28">
                  <c:v>0.6747311827956991</c:v>
                </c:pt>
                <c:pt idx="29">
                  <c:v>3.2612903225806456</c:v>
                </c:pt>
                <c:pt idx="30">
                  <c:v>1</c:v>
                </c:pt>
                <c:pt idx="31">
                  <c:v>1.2333333333333334</c:v>
                </c:pt>
                <c:pt idx="32">
                  <c:v>1.1333333333333333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13E-4CBA-B3E5-04FDA3216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492224"/>
        <c:axId val="359502592"/>
      </c:scatterChart>
      <c:valAx>
        <c:axId val="359492224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502592"/>
        <c:crossesAt val="-14"/>
        <c:crossBetween val="midCat"/>
        <c:majorUnit val="20"/>
        <c:minorUnit val="5"/>
      </c:valAx>
      <c:valAx>
        <c:axId val="359502592"/>
        <c:scaling>
          <c:orientation val="minMax"/>
          <c:max val="5"/>
          <c:min val="-7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492224"/>
        <c:crosses val="autoZero"/>
        <c:crossBetween val="midCat"/>
        <c:majorUnit val="1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1901 - 2022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Jahr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TempMittel_korr!$Q$125:$Q$224</c:f>
              <c:numCache>
                <c:formatCode>0.0</c:formatCode>
                <c:ptCount val="100"/>
                <c:pt idx="0">
                  <c:v>5.7041095890410958</c:v>
                </c:pt>
                <c:pt idx="1">
                  <c:v>5.7416438356164381</c:v>
                </c:pt>
                <c:pt idx="2">
                  <c:v>6.6117808219178071</c:v>
                </c:pt>
                <c:pt idx="3">
                  <c:v>6.8142465753424668</c:v>
                </c:pt>
                <c:pt idx="4">
                  <c:v>5.5854794520547939</c:v>
                </c:pt>
                <c:pt idx="5">
                  <c:v>5.832328767123288</c:v>
                </c:pt>
                <c:pt idx="6">
                  <c:v>6.1010958904109591</c:v>
                </c:pt>
                <c:pt idx="7">
                  <c:v>5.7920547945205474</c:v>
                </c:pt>
                <c:pt idx="8">
                  <c:v>5.2550684931506844</c:v>
                </c:pt>
                <c:pt idx="9">
                  <c:v>6.1473972602739719</c:v>
                </c:pt>
                <c:pt idx="10">
                  <c:v>7.2339726027397271</c:v>
                </c:pt>
                <c:pt idx="11">
                  <c:v>5.8517808219178074</c:v>
                </c:pt>
                <c:pt idx="12">
                  <c:v>6.46</c:v>
                </c:pt>
                <c:pt idx="13">
                  <c:v>6.178904109589042</c:v>
                </c:pt>
                <c:pt idx="14">
                  <c:v>5.847397260273973</c:v>
                </c:pt>
                <c:pt idx="15">
                  <c:v>6.5315068493150674</c:v>
                </c:pt>
                <c:pt idx="16">
                  <c:v>5.3947945205479453</c:v>
                </c:pt>
                <c:pt idx="17">
                  <c:v>6.7465753424657535</c:v>
                </c:pt>
                <c:pt idx="18">
                  <c:v>5.4038356164383563</c:v>
                </c:pt>
                <c:pt idx="19">
                  <c:v>7.1230136986301371</c:v>
                </c:pt>
                <c:pt idx="20">
                  <c:v>7.2421917808219165</c:v>
                </c:pt>
                <c:pt idx="21">
                  <c:v>5.3120547945205479</c:v>
                </c:pt>
                <c:pt idx="22">
                  <c:v>6.3397260273972611</c:v>
                </c:pt>
                <c:pt idx="23">
                  <c:v>5.8843835616438351</c:v>
                </c:pt>
                <c:pt idx="24">
                  <c:v>5.9953424657534251</c:v>
                </c:pt>
                <c:pt idx="25">
                  <c:v>6.718356164383561</c:v>
                </c:pt>
                <c:pt idx="26">
                  <c:v>6.3098630136986289</c:v>
                </c:pt>
                <c:pt idx="27">
                  <c:v>6.7021917808219182</c:v>
                </c:pt>
                <c:pt idx="28">
                  <c:v>6.0649315068493159</c:v>
                </c:pt>
                <c:pt idx="29">
                  <c:v>6.94027397260274</c:v>
                </c:pt>
                <c:pt idx="30">
                  <c:v>5.2358904109589037</c:v>
                </c:pt>
                <c:pt idx="31">
                  <c:v>6.4068493150684933</c:v>
                </c:pt>
                <c:pt idx="32">
                  <c:v>5.4687671232876713</c:v>
                </c:pt>
                <c:pt idx="33">
                  <c:v>7.534794520547945</c:v>
                </c:pt>
                <c:pt idx="34">
                  <c:v>5.9750684931506841</c:v>
                </c:pt>
                <c:pt idx="35">
                  <c:v>6.4580821917808224</c:v>
                </c:pt>
                <c:pt idx="36">
                  <c:v>6.9024657534246581</c:v>
                </c:pt>
                <c:pt idx="37">
                  <c:v>6.6884931506849306</c:v>
                </c:pt>
                <c:pt idx="38">
                  <c:v>6.0904109589041111</c:v>
                </c:pt>
                <c:pt idx="39">
                  <c:v>5.1693150684931508</c:v>
                </c:pt>
                <c:pt idx="40">
                  <c:v>5.186575342465753</c:v>
                </c:pt>
                <c:pt idx="41">
                  <c:v>6.1038356164383574</c:v>
                </c:pt>
                <c:pt idx="42">
                  <c:v>7.4126027397260286</c:v>
                </c:pt>
                <c:pt idx="43">
                  <c:v>5.7164383561643834</c:v>
                </c:pt>
                <c:pt idx="44">
                  <c:v>7.1248356164383564</c:v>
                </c:pt>
                <c:pt idx="45">
                  <c:v>6.7580821917808223</c:v>
                </c:pt>
                <c:pt idx="46">
                  <c:v>7.5665753424657538</c:v>
                </c:pt>
                <c:pt idx="47">
                  <c:v>7.4991780821917793</c:v>
                </c:pt>
                <c:pt idx="48">
                  <c:v>7.3893150684931515</c:v>
                </c:pt>
                <c:pt idx="49">
                  <c:v>7.1621917808219173</c:v>
                </c:pt>
                <c:pt idx="50">
                  <c:v>7.080000000000001</c:v>
                </c:pt>
                <c:pt idx="51">
                  <c:v>6.2131506849315059</c:v>
                </c:pt>
                <c:pt idx="52">
                  <c:v>7.1950684931506848</c:v>
                </c:pt>
                <c:pt idx="53">
                  <c:v>5.6441095890410953</c:v>
                </c:pt>
                <c:pt idx="54">
                  <c:v>5.8931506849315083</c:v>
                </c:pt>
                <c:pt idx="55">
                  <c:v>4.969041095890411</c:v>
                </c:pt>
                <c:pt idx="56">
                  <c:v>6.8260273972602752</c:v>
                </c:pt>
                <c:pt idx="57">
                  <c:v>6.4663013698630136</c:v>
                </c:pt>
                <c:pt idx="58">
                  <c:v>7.49013698630137</c:v>
                </c:pt>
                <c:pt idx="59">
                  <c:v>6.5558904109589031</c:v>
                </c:pt>
                <c:pt idx="60">
                  <c:v>7.6706849315068482</c:v>
                </c:pt>
                <c:pt idx="61">
                  <c:v>5.584657534246575</c:v>
                </c:pt>
                <c:pt idx="62">
                  <c:v>5.7219178082191782</c:v>
                </c:pt>
                <c:pt idx="63">
                  <c:v>6.5252054794520555</c:v>
                </c:pt>
                <c:pt idx="64">
                  <c:v>5.536986301369863</c:v>
                </c:pt>
                <c:pt idx="65">
                  <c:v>6.6654794520547949</c:v>
                </c:pt>
                <c:pt idx="66">
                  <c:v>6.9246575342465757</c:v>
                </c:pt>
                <c:pt idx="67">
                  <c:v>6.1879452054794521</c:v>
                </c:pt>
                <c:pt idx="68">
                  <c:v>6.0216438356164401</c:v>
                </c:pt>
                <c:pt idx="69">
                  <c:v>5.9287671232876713</c:v>
                </c:pt>
                <c:pt idx="70">
                  <c:v>6.745479452054794</c:v>
                </c:pt>
                <c:pt idx="71">
                  <c:v>6.4249315068493136</c:v>
                </c:pt>
                <c:pt idx="72">
                  <c:v>5.9676712328767119</c:v>
                </c:pt>
                <c:pt idx="73">
                  <c:v>6.6452054794520548</c:v>
                </c:pt>
                <c:pt idx="74">
                  <c:v>6.634520547945205</c:v>
                </c:pt>
                <c:pt idx="75">
                  <c:v>6.6095890410958908</c:v>
                </c:pt>
                <c:pt idx="76">
                  <c:v>7.0260273972602754</c:v>
                </c:pt>
                <c:pt idx="77">
                  <c:v>5.8575342465753426</c:v>
                </c:pt>
                <c:pt idx="78">
                  <c:v>6.3646575342465752</c:v>
                </c:pt>
                <c:pt idx="79">
                  <c:v>5.6983561643835605</c:v>
                </c:pt>
                <c:pt idx="80">
                  <c:v>6.5191780821917824</c:v>
                </c:pt>
                <c:pt idx="81">
                  <c:v>7.3715068493150682</c:v>
                </c:pt>
                <c:pt idx="82">
                  <c:v>7.4879452054794502</c:v>
                </c:pt>
                <c:pt idx="83">
                  <c:v>6.2528767123287672</c:v>
                </c:pt>
                <c:pt idx="84">
                  <c:v>6.1682191780821922</c:v>
                </c:pt>
                <c:pt idx="85">
                  <c:v>6.524931506849315</c:v>
                </c:pt>
                <c:pt idx="86">
                  <c:v>6.2249315068493152</c:v>
                </c:pt>
                <c:pt idx="87">
                  <c:v>7.2030136986301354</c:v>
                </c:pt>
                <c:pt idx="88">
                  <c:v>7.9972602739726026</c:v>
                </c:pt>
                <c:pt idx="89">
                  <c:v>7.7312328767123288</c:v>
                </c:pt>
                <c:pt idx="90">
                  <c:v>6.4547945205479449</c:v>
                </c:pt>
                <c:pt idx="91">
                  <c:v>7.7578082191780844</c:v>
                </c:pt>
                <c:pt idx="92">
                  <c:v>6.9917808219178079</c:v>
                </c:pt>
                <c:pt idx="93">
                  <c:v>8.284931506849313</c:v>
                </c:pt>
                <c:pt idx="94">
                  <c:v>6.9369863013698634</c:v>
                </c:pt>
                <c:pt idx="95">
                  <c:v>5.7030136986301363</c:v>
                </c:pt>
                <c:pt idx="96">
                  <c:v>7.4347945205479444</c:v>
                </c:pt>
                <c:pt idx="97">
                  <c:v>7.2939726027397249</c:v>
                </c:pt>
                <c:pt idx="98">
                  <c:v>7.3704109589041087</c:v>
                </c:pt>
                <c:pt idx="99">
                  <c:v>8.2169863013698627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C4-43D8-ADC3-59D1CFAE9930}"/>
            </c:ext>
          </c:extLst>
        </c:ser>
        <c:ser>
          <c:idx val="1"/>
          <c:order val="1"/>
          <c:tx>
            <c:v>Jahr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TempMittel_korr!$Q$175:$Q$224</c:f>
              <c:numCache>
                <c:formatCode>0.0</c:formatCode>
                <c:ptCount val="50"/>
                <c:pt idx="0">
                  <c:v>7.080000000000001</c:v>
                </c:pt>
                <c:pt idx="1">
                  <c:v>6.2131506849315059</c:v>
                </c:pt>
                <c:pt idx="2">
                  <c:v>7.1950684931506848</c:v>
                </c:pt>
                <c:pt idx="3">
                  <c:v>5.6441095890410953</c:v>
                </c:pt>
                <c:pt idx="4">
                  <c:v>5.8931506849315083</c:v>
                </c:pt>
                <c:pt idx="5">
                  <c:v>4.969041095890411</c:v>
                </c:pt>
                <c:pt idx="6">
                  <c:v>6.8260273972602752</c:v>
                </c:pt>
                <c:pt idx="7">
                  <c:v>6.4663013698630136</c:v>
                </c:pt>
                <c:pt idx="8">
                  <c:v>7.49013698630137</c:v>
                </c:pt>
                <c:pt idx="9">
                  <c:v>6.5558904109589031</c:v>
                </c:pt>
                <c:pt idx="10">
                  <c:v>7.6706849315068482</c:v>
                </c:pt>
                <c:pt idx="11">
                  <c:v>5.584657534246575</c:v>
                </c:pt>
                <c:pt idx="12">
                  <c:v>5.7219178082191782</c:v>
                </c:pt>
                <c:pt idx="13">
                  <c:v>6.5252054794520555</c:v>
                </c:pt>
                <c:pt idx="14">
                  <c:v>5.536986301369863</c:v>
                </c:pt>
                <c:pt idx="15">
                  <c:v>6.6654794520547949</c:v>
                </c:pt>
                <c:pt idx="16">
                  <c:v>6.9246575342465757</c:v>
                </c:pt>
                <c:pt idx="17">
                  <c:v>6.1879452054794521</c:v>
                </c:pt>
                <c:pt idx="18">
                  <c:v>6.0216438356164401</c:v>
                </c:pt>
                <c:pt idx="19">
                  <c:v>5.9287671232876713</c:v>
                </c:pt>
                <c:pt idx="20">
                  <c:v>6.745479452054794</c:v>
                </c:pt>
                <c:pt idx="21">
                  <c:v>6.4249315068493136</c:v>
                </c:pt>
                <c:pt idx="22">
                  <c:v>5.9676712328767119</c:v>
                </c:pt>
                <c:pt idx="23">
                  <c:v>6.6452054794520548</c:v>
                </c:pt>
                <c:pt idx="24">
                  <c:v>6.634520547945205</c:v>
                </c:pt>
                <c:pt idx="25">
                  <c:v>6.6095890410958908</c:v>
                </c:pt>
                <c:pt idx="26">
                  <c:v>7.0260273972602754</c:v>
                </c:pt>
                <c:pt idx="27">
                  <c:v>5.8575342465753426</c:v>
                </c:pt>
                <c:pt idx="28">
                  <c:v>6.3646575342465752</c:v>
                </c:pt>
                <c:pt idx="29">
                  <c:v>5.6983561643835605</c:v>
                </c:pt>
                <c:pt idx="30">
                  <c:v>6.5191780821917824</c:v>
                </c:pt>
                <c:pt idx="31">
                  <c:v>7.3715068493150682</c:v>
                </c:pt>
                <c:pt idx="32">
                  <c:v>7.4879452054794502</c:v>
                </c:pt>
                <c:pt idx="33">
                  <c:v>6.2528767123287672</c:v>
                </c:pt>
                <c:pt idx="34">
                  <c:v>6.1682191780821922</c:v>
                </c:pt>
                <c:pt idx="35">
                  <c:v>6.524931506849315</c:v>
                </c:pt>
                <c:pt idx="36">
                  <c:v>6.2249315068493152</c:v>
                </c:pt>
                <c:pt idx="37">
                  <c:v>7.2030136986301354</c:v>
                </c:pt>
                <c:pt idx="38">
                  <c:v>7.9972602739726026</c:v>
                </c:pt>
                <c:pt idx="39">
                  <c:v>7.7312328767123288</c:v>
                </c:pt>
                <c:pt idx="40">
                  <c:v>6.4547945205479449</c:v>
                </c:pt>
                <c:pt idx="41">
                  <c:v>7.7578082191780844</c:v>
                </c:pt>
                <c:pt idx="42">
                  <c:v>6.9917808219178079</c:v>
                </c:pt>
                <c:pt idx="43">
                  <c:v>8.284931506849313</c:v>
                </c:pt>
                <c:pt idx="44">
                  <c:v>6.9369863013698634</c:v>
                </c:pt>
                <c:pt idx="45">
                  <c:v>5.7030136986301363</c:v>
                </c:pt>
                <c:pt idx="46">
                  <c:v>7.4347945205479444</c:v>
                </c:pt>
                <c:pt idx="47">
                  <c:v>7.2939726027397249</c:v>
                </c:pt>
                <c:pt idx="48">
                  <c:v>7.3704109589041087</c:v>
                </c:pt>
                <c:pt idx="49">
                  <c:v>8.2169863013698627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C4-43D8-ADC3-59D1CFAE9930}"/>
            </c:ext>
          </c:extLst>
        </c:ser>
        <c:ser>
          <c:idx val="2"/>
          <c:order val="2"/>
          <c:tx>
            <c:v>Jahr 1961-1990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TempMittel_korr!$Q$185:$Q$214</c:f>
              <c:numCache>
                <c:formatCode>0.0</c:formatCode>
                <c:ptCount val="30"/>
                <c:pt idx="0">
                  <c:v>7.6706849315068482</c:v>
                </c:pt>
                <c:pt idx="1">
                  <c:v>5.584657534246575</c:v>
                </c:pt>
                <c:pt idx="2">
                  <c:v>5.7219178082191782</c:v>
                </c:pt>
                <c:pt idx="3">
                  <c:v>6.5252054794520555</c:v>
                </c:pt>
                <c:pt idx="4">
                  <c:v>5.536986301369863</c:v>
                </c:pt>
                <c:pt idx="5">
                  <c:v>6.6654794520547949</c:v>
                </c:pt>
                <c:pt idx="6">
                  <c:v>6.9246575342465757</c:v>
                </c:pt>
                <c:pt idx="7">
                  <c:v>6.1879452054794521</c:v>
                </c:pt>
                <c:pt idx="8">
                  <c:v>6.0216438356164401</c:v>
                </c:pt>
                <c:pt idx="9">
                  <c:v>5.9287671232876713</c:v>
                </c:pt>
                <c:pt idx="10">
                  <c:v>6.745479452054794</c:v>
                </c:pt>
                <c:pt idx="11">
                  <c:v>6.4249315068493136</c:v>
                </c:pt>
                <c:pt idx="12">
                  <c:v>5.9676712328767119</c:v>
                </c:pt>
                <c:pt idx="13">
                  <c:v>6.6452054794520548</c:v>
                </c:pt>
                <c:pt idx="14">
                  <c:v>6.634520547945205</c:v>
                </c:pt>
                <c:pt idx="15">
                  <c:v>6.6095890410958908</c:v>
                </c:pt>
                <c:pt idx="16">
                  <c:v>7.0260273972602754</c:v>
                </c:pt>
                <c:pt idx="17">
                  <c:v>5.8575342465753426</c:v>
                </c:pt>
                <c:pt idx="18">
                  <c:v>6.3646575342465752</c:v>
                </c:pt>
                <c:pt idx="19">
                  <c:v>5.6983561643835605</c:v>
                </c:pt>
                <c:pt idx="20">
                  <c:v>6.5191780821917824</c:v>
                </c:pt>
                <c:pt idx="21">
                  <c:v>7.3715068493150682</c:v>
                </c:pt>
                <c:pt idx="22">
                  <c:v>7.4879452054794502</c:v>
                </c:pt>
                <c:pt idx="23">
                  <c:v>6.2528767123287672</c:v>
                </c:pt>
                <c:pt idx="24">
                  <c:v>6.1682191780821922</c:v>
                </c:pt>
                <c:pt idx="25">
                  <c:v>6.524931506849315</c:v>
                </c:pt>
                <c:pt idx="26">
                  <c:v>6.2249315068493152</c:v>
                </c:pt>
                <c:pt idx="27">
                  <c:v>7.2030136986301354</c:v>
                </c:pt>
                <c:pt idx="28">
                  <c:v>7.9972602739726026</c:v>
                </c:pt>
                <c:pt idx="29">
                  <c:v>7.7312328767123288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C4-43D8-ADC3-59D1CFAE9930}"/>
            </c:ext>
          </c:extLst>
        </c:ser>
        <c:ser>
          <c:idx val="3"/>
          <c:order val="3"/>
          <c:tx>
            <c:v>Jahr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TempMittel_korr!$Q$195:$Q$224</c:f>
              <c:numCache>
                <c:formatCode>0.0</c:formatCode>
                <c:ptCount val="30"/>
                <c:pt idx="0">
                  <c:v>6.745479452054794</c:v>
                </c:pt>
                <c:pt idx="1">
                  <c:v>6.4249315068493136</c:v>
                </c:pt>
                <c:pt idx="2">
                  <c:v>5.9676712328767119</c:v>
                </c:pt>
                <c:pt idx="3">
                  <c:v>6.6452054794520548</c:v>
                </c:pt>
                <c:pt idx="4">
                  <c:v>6.634520547945205</c:v>
                </c:pt>
                <c:pt idx="5">
                  <c:v>6.6095890410958908</c:v>
                </c:pt>
                <c:pt idx="6">
                  <c:v>7.0260273972602754</c:v>
                </c:pt>
                <c:pt idx="7">
                  <c:v>5.8575342465753426</c:v>
                </c:pt>
                <c:pt idx="8">
                  <c:v>6.3646575342465752</c:v>
                </c:pt>
                <c:pt idx="9">
                  <c:v>5.6983561643835605</c:v>
                </c:pt>
                <c:pt idx="10">
                  <c:v>6.5191780821917824</c:v>
                </c:pt>
                <c:pt idx="11">
                  <c:v>7.3715068493150682</c:v>
                </c:pt>
                <c:pt idx="12">
                  <c:v>7.4879452054794502</c:v>
                </c:pt>
                <c:pt idx="13">
                  <c:v>6.2528767123287672</c:v>
                </c:pt>
                <c:pt idx="14">
                  <c:v>6.1682191780821922</c:v>
                </c:pt>
                <c:pt idx="15">
                  <c:v>6.524931506849315</c:v>
                </c:pt>
                <c:pt idx="16">
                  <c:v>6.2249315068493152</c:v>
                </c:pt>
                <c:pt idx="17">
                  <c:v>7.2030136986301354</c:v>
                </c:pt>
                <c:pt idx="18">
                  <c:v>7.9972602739726026</c:v>
                </c:pt>
                <c:pt idx="19">
                  <c:v>7.7312328767123288</c:v>
                </c:pt>
                <c:pt idx="20">
                  <c:v>6.4547945205479449</c:v>
                </c:pt>
                <c:pt idx="21">
                  <c:v>7.7578082191780844</c:v>
                </c:pt>
                <c:pt idx="22">
                  <c:v>6.9917808219178079</c:v>
                </c:pt>
                <c:pt idx="23">
                  <c:v>8.284931506849313</c:v>
                </c:pt>
                <c:pt idx="24">
                  <c:v>6.9369863013698634</c:v>
                </c:pt>
                <c:pt idx="25">
                  <c:v>5.7030136986301363</c:v>
                </c:pt>
                <c:pt idx="26">
                  <c:v>7.4347945205479444</c:v>
                </c:pt>
                <c:pt idx="27">
                  <c:v>7.2939726027397249</c:v>
                </c:pt>
                <c:pt idx="28">
                  <c:v>7.3704109589041087</c:v>
                </c:pt>
                <c:pt idx="29">
                  <c:v>8.2169863013698627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6C4-43D8-ADC3-59D1CFAE9930}"/>
            </c:ext>
          </c:extLst>
        </c:ser>
        <c:ser>
          <c:idx val="4"/>
          <c:order val="4"/>
          <c:tx>
            <c:v>Jahr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TempMittel_korr!$Q$205:$Q$234</c:f>
              <c:numCache>
                <c:formatCode>0.0</c:formatCode>
                <c:ptCount val="30"/>
                <c:pt idx="0">
                  <c:v>6.5191780821917824</c:v>
                </c:pt>
                <c:pt idx="1">
                  <c:v>7.3715068493150682</c:v>
                </c:pt>
                <c:pt idx="2">
                  <c:v>7.4879452054794502</c:v>
                </c:pt>
                <c:pt idx="3">
                  <c:v>6.2528767123287672</c:v>
                </c:pt>
                <c:pt idx="4">
                  <c:v>6.1682191780821922</c:v>
                </c:pt>
                <c:pt idx="5">
                  <c:v>6.524931506849315</c:v>
                </c:pt>
                <c:pt idx="6">
                  <c:v>6.2249315068493152</c:v>
                </c:pt>
                <c:pt idx="7">
                  <c:v>7.2030136986301354</c:v>
                </c:pt>
                <c:pt idx="8">
                  <c:v>7.9972602739726026</c:v>
                </c:pt>
                <c:pt idx="9">
                  <c:v>7.7312328767123288</c:v>
                </c:pt>
                <c:pt idx="10">
                  <c:v>6.4547945205479449</c:v>
                </c:pt>
                <c:pt idx="11">
                  <c:v>7.7578082191780844</c:v>
                </c:pt>
                <c:pt idx="12">
                  <c:v>6.9917808219178079</c:v>
                </c:pt>
                <c:pt idx="13">
                  <c:v>8.284931506849313</c:v>
                </c:pt>
                <c:pt idx="14">
                  <c:v>6.9369863013698634</c:v>
                </c:pt>
                <c:pt idx="15">
                  <c:v>5.7030136986301363</c:v>
                </c:pt>
                <c:pt idx="16">
                  <c:v>7.4347945205479444</c:v>
                </c:pt>
                <c:pt idx="17">
                  <c:v>7.2939726027397249</c:v>
                </c:pt>
                <c:pt idx="18">
                  <c:v>7.3704109589041087</c:v>
                </c:pt>
                <c:pt idx="19">
                  <c:v>8.2169863013698627</c:v>
                </c:pt>
                <c:pt idx="20">
                  <c:v>7.231780821917809</c:v>
                </c:pt>
                <c:pt idx="21">
                  <c:v>8.1260273972602732</c:v>
                </c:pt>
                <c:pt idx="22">
                  <c:v>8.286301369863013</c:v>
                </c:pt>
                <c:pt idx="23">
                  <c:v>7.2008219178082182</c:v>
                </c:pt>
                <c:pt idx="24">
                  <c:v>7.0150684931506859</c:v>
                </c:pt>
                <c:pt idx="25">
                  <c:v>7.9775342465753418</c:v>
                </c:pt>
                <c:pt idx="26">
                  <c:v>7.9827397260273978</c:v>
                </c:pt>
                <c:pt idx="27">
                  <c:v>7.7742465753424659</c:v>
                </c:pt>
                <c:pt idx="28">
                  <c:v>7.7764383561643848</c:v>
                </c:pt>
                <c:pt idx="29">
                  <c:v>6.4016438356164365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6C4-43D8-ADC3-59D1CFAE9930}"/>
            </c:ext>
          </c:extLst>
        </c:ser>
        <c:ser>
          <c:idx val="5"/>
          <c:order val="5"/>
          <c:tx>
            <c:v>Jahr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TempMittel_korr!$B$215:$B$246</c:f>
              <c:numCache>
                <c:formatCode>0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TempMittel_korr!$Q$215:$Q$246</c:f>
              <c:numCache>
                <c:formatCode>0.0</c:formatCode>
                <c:ptCount val="32"/>
                <c:pt idx="0">
                  <c:v>6.4547945205479449</c:v>
                </c:pt>
                <c:pt idx="1">
                  <c:v>7.7578082191780844</c:v>
                </c:pt>
                <c:pt idx="2">
                  <c:v>6.9917808219178079</c:v>
                </c:pt>
                <c:pt idx="3">
                  <c:v>8.284931506849313</c:v>
                </c:pt>
                <c:pt idx="4">
                  <c:v>6.9369863013698634</c:v>
                </c:pt>
                <c:pt idx="5">
                  <c:v>5.7030136986301363</c:v>
                </c:pt>
                <c:pt idx="6">
                  <c:v>7.4347945205479444</c:v>
                </c:pt>
                <c:pt idx="7">
                  <c:v>7.2939726027397249</c:v>
                </c:pt>
                <c:pt idx="8">
                  <c:v>7.3704109589041087</c:v>
                </c:pt>
                <c:pt idx="9">
                  <c:v>8.2169863013698627</c:v>
                </c:pt>
                <c:pt idx="10">
                  <c:v>7.231780821917809</c:v>
                </c:pt>
                <c:pt idx="11">
                  <c:v>8.1260273972602732</c:v>
                </c:pt>
                <c:pt idx="12">
                  <c:v>8.286301369863013</c:v>
                </c:pt>
                <c:pt idx="13">
                  <c:v>7.2008219178082182</c:v>
                </c:pt>
                <c:pt idx="14">
                  <c:v>7.0150684931506859</c:v>
                </c:pt>
                <c:pt idx="15">
                  <c:v>7.9775342465753418</c:v>
                </c:pt>
                <c:pt idx="16">
                  <c:v>7.9827397260273978</c:v>
                </c:pt>
                <c:pt idx="17">
                  <c:v>7.7742465753424659</c:v>
                </c:pt>
                <c:pt idx="18">
                  <c:v>7.7764383561643848</c:v>
                </c:pt>
                <c:pt idx="19">
                  <c:v>6.4016438356164365</c:v>
                </c:pt>
                <c:pt idx="20">
                  <c:v>8.5156164383561652</c:v>
                </c:pt>
                <c:pt idx="21">
                  <c:v>7.7605479452054791</c:v>
                </c:pt>
                <c:pt idx="22">
                  <c:v>7.032602739726026</c:v>
                </c:pt>
                <c:pt idx="23">
                  <c:v>8.6882191780821909</c:v>
                </c:pt>
                <c:pt idx="24">
                  <c:v>8.8852054794520541</c:v>
                </c:pt>
                <c:pt idx="25">
                  <c:v>8.1863013698630134</c:v>
                </c:pt>
                <c:pt idx="26">
                  <c:v>8.0536986301369868</c:v>
                </c:pt>
                <c:pt idx="27">
                  <c:v>9.0276712328767115</c:v>
                </c:pt>
                <c:pt idx="28">
                  <c:v>8.7035616438356165</c:v>
                </c:pt>
                <c:pt idx="29">
                  <c:v>9</c:v>
                </c:pt>
                <c:pt idx="30">
                  <c:v>7.6</c:v>
                </c:pt>
                <c:pt idx="31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6C4-43D8-ADC3-59D1CFAE9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915904"/>
        <c:axId val="359917824"/>
      </c:scatterChart>
      <c:valAx>
        <c:axId val="359915904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917824"/>
        <c:crossesAt val="-14"/>
        <c:crossBetween val="midCat"/>
        <c:majorUnit val="20"/>
        <c:minorUnit val="5"/>
      </c:valAx>
      <c:valAx>
        <c:axId val="359917824"/>
        <c:scaling>
          <c:orientation val="minMax"/>
          <c:max val="9.5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915904"/>
        <c:crosses val="autoZero"/>
        <c:crossBetween val="midCat"/>
        <c:majorUnit val="1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Jahressummen Sonnenscheindauer 1937 - 2022</a:t>
            </a:r>
          </a:p>
        </c:rich>
      </c:tx>
      <c:layout>
        <c:manualLayout>
          <c:xMode val="edge"/>
          <c:yMode val="edge"/>
          <c:x val="0.31338345610024554"/>
          <c:y val="3.2432374524612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8486140724946691E-2"/>
          <c:y val="0.15034185286812721"/>
          <c:w val="0.87846481876332627"/>
          <c:h val="0.61503485264233859"/>
        </c:manualLayout>
      </c:layout>
      <c:scatterChart>
        <c:scatterStyle val="smoothMarker"/>
        <c:varyColors val="0"/>
        <c:ser>
          <c:idx val="1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FF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poly"/>
            <c:order val="3"/>
            <c:dispRSqr val="0"/>
            <c:dispEq val="0"/>
          </c:trendline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xVal>
            <c:numRef>
              <c:f>SummSonne!$A$5:$A$90</c:f>
              <c:numCache>
                <c:formatCode>General</c:formatCode>
                <c:ptCount val="86"/>
                <c:pt idx="0">
                  <c:v>1937</c:v>
                </c:pt>
                <c:pt idx="1">
                  <c:v>1938</c:v>
                </c:pt>
                <c:pt idx="2">
                  <c:v>1939</c:v>
                </c:pt>
                <c:pt idx="3">
                  <c:v>1940</c:v>
                </c:pt>
                <c:pt idx="4">
                  <c:v>1941</c:v>
                </c:pt>
                <c:pt idx="5">
                  <c:v>1942</c:v>
                </c:pt>
                <c:pt idx="6">
                  <c:v>1943</c:v>
                </c:pt>
                <c:pt idx="7">
                  <c:v>1944</c:v>
                </c:pt>
                <c:pt idx="8">
                  <c:v>1945</c:v>
                </c:pt>
                <c:pt idx="9">
                  <c:v>1946</c:v>
                </c:pt>
                <c:pt idx="10">
                  <c:v>1947</c:v>
                </c:pt>
                <c:pt idx="11">
                  <c:v>1948</c:v>
                </c:pt>
                <c:pt idx="12">
                  <c:v>1949</c:v>
                </c:pt>
                <c:pt idx="13">
                  <c:v>1950</c:v>
                </c:pt>
                <c:pt idx="14">
                  <c:v>1951</c:v>
                </c:pt>
                <c:pt idx="15">
                  <c:v>1952</c:v>
                </c:pt>
                <c:pt idx="16">
                  <c:v>1953</c:v>
                </c:pt>
                <c:pt idx="17">
                  <c:v>1954</c:v>
                </c:pt>
                <c:pt idx="18">
                  <c:v>1955</c:v>
                </c:pt>
                <c:pt idx="19">
                  <c:v>1956</c:v>
                </c:pt>
                <c:pt idx="20">
                  <c:v>1957</c:v>
                </c:pt>
                <c:pt idx="21">
                  <c:v>1958</c:v>
                </c:pt>
                <c:pt idx="22">
                  <c:v>1959</c:v>
                </c:pt>
                <c:pt idx="23">
                  <c:v>1960</c:v>
                </c:pt>
                <c:pt idx="24">
                  <c:v>1961</c:v>
                </c:pt>
                <c:pt idx="25">
                  <c:v>1962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1966</c:v>
                </c:pt>
                <c:pt idx="30">
                  <c:v>1967</c:v>
                </c:pt>
                <c:pt idx="31">
                  <c:v>1968</c:v>
                </c:pt>
                <c:pt idx="32">
                  <c:v>1969</c:v>
                </c:pt>
                <c:pt idx="33">
                  <c:v>1970</c:v>
                </c:pt>
                <c:pt idx="34">
                  <c:v>1971</c:v>
                </c:pt>
                <c:pt idx="35">
                  <c:v>1972</c:v>
                </c:pt>
                <c:pt idx="36">
                  <c:v>1973</c:v>
                </c:pt>
                <c:pt idx="37">
                  <c:v>1974</c:v>
                </c:pt>
                <c:pt idx="38">
                  <c:v>1975</c:v>
                </c:pt>
                <c:pt idx="39">
                  <c:v>1976</c:v>
                </c:pt>
                <c:pt idx="40">
                  <c:v>1977</c:v>
                </c:pt>
                <c:pt idx="41">
                  <c:v>1978</c:v>
                </c:pt>
                <c:pt idx="42">
                  <c:v>1979</c:v>
                </c:pt>
                <c:pt idx="43">
                  <c:v>1980</c:v>
                </c:pt>
                <c:pt idx="44">
                  <c:v>1981</c:v>
                </c:pt>
                <c:pt idx="45">
                  <c:v>1982</c:v>
                </c:pt>
                <c:pt idx="46">
                  <c:v>1983</c:v>
                </c:pt>
                <c:pt idx="47">
                  <c:v>1984</c:v>
                </c:pt>
                <c:pt idx="48">
                  <c:v>1985</c:v>
                </c:pt>
                <c:pt idx="49">
                  <c:v>1986</c:v>
                </c:pt>
                <c:pt idx="50">
                  <c:v>1987</c:v>
                </c:pt>
                <c:pt idx="51">
                  <c:v>1988</c:v>
                </c:pt>
                <c:pt idx="52">
                  <c:v>1989</c:v>
                </c:pt>
                <c:pt idx="53">
                  <c:v>1990</c:v>
                </c:pt>
                <c:pt idx="54">
                  <c:v>1991</c:v>
                </c:pt>
                <c:pt idx="55">
                  <c:v>1992</c:v>
                </c:pt>
                <c:pt idx="56">
                  <c:v>1993</c:v>
                </c:pt>
                <c:pt idx="57">
                  <c:v>1994</c:v>
                </c:pt>
                <c:pt idx="58">
                  <c:v>1995</c:v>
                </c:pt>
                <c:pt idx="59">
                  <c:v>1996</c:v>
                </c:pt>
                <c:pt idx="60">
                  <c:v>1997</c:v>
                </c:pt>
                <c:pt idx="61">
                  <c:v>1998</c:v>
                </c:pt>
                <c:pt idx="62">
                  <c:v>1999</c:v>
                </c:pt>
                <c:pt idx="63">
                  <c:v>2000</c:v>
                </c:pt>
                <c:pt idx="64">
                  <c:v>2001</c:v>
                </c:pt>
                <c:pt idx="65">
                  <c:v>2002</c:v>
                </c:pt>
                <c:pt idx="66">
                  <c:v>2003</c:v>
                </c:pt>
                <c:pt idx="67">
                  <c:v>2004</c:v>
                </c:pt>
                <c:pt idx="68">
                  <c:v>2005</c:v>
                </c:pt>
                <c:pt idx="69">
                  <c:v>2006</c:v>
                </c:pt>
                <c:pt idx="70">
                  <c:v>2007</c:v>
                </c:pt>
                <c:pt idx="71">
                  <c:v>2008</c:v>
                </c:pt>
                <c:pt idx="72">
                  <c:v>2009</c:v>
                </c:pt>
                <c:pt idx="73">
                  <c:v>2010</c:v>
                </c:pt>
                <c:pt idx="74">
                  <c:v>2011</c:v>
                </c:pt>
                <c:pt idx="75">
                  <c:v>2012</c:v>
                </c:pt>
                <c:pt idx="76">
                  <c:v>2013</c:v>
                </c:pt>
                <c:pt idx="77">
                  <c:v>2014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  <c:pt idx="81">
                  <c:v>2018</c:v>
                </c:pt>
                <c:pt idx="82">
                  <c:v>2019</c:v>
                </c:pt>
                <c:pt idx="83">
                  <c:v>2020</c:v>
                </c:pt>
                <c:pt idx="84">
                  <c:v>2021</c:v>
                </c:pt>
                <c:pt idx="85">
                  <c:v>2022</c:v>
                </c:pt>
              </c:numCache>
            </c:numRef>
          </c:xVal>
          <c:yVal>
            <c:numRef>
              <c:f>SummSonne!$N$5:$N$90</c:f>
              <c:numCache>
                <c:formatCode>General</c:formatCode>
                <c:ptCount val="86"/>
                <c:pt idx="0">
                  <c:v>1896</c:v>
                </c:pt>
                <c:pt idx="1">
                  <c:v>1955</c:v>
                </c:pt>
                <c:pt idx="2">
                  <c:v>1768</c:v>
                </c:pt>
                <c:pt idx="3">
                  <c:v>1834</c:v>
                </c:pt>
                <c:pt idx="4">
                  <c:v>1675</c:v>
                </c:pt>
                <c:pt idx="5">
                  <c:v>1884</c:v>
                </c:pt>
                <c:pt idx="6">
                  <c:v>1925</c:v>
                </c:pt>
                <c:pt idx="7">
                  <c:v>1669</c:v>
                </c:pt>
                <c:pt idx="10">
                  <c:v>2087</c:v>
                </c:pt>
                <c:pt idx="11">
                  <c:v>1968</c:v>
                </c:pt>
                <c:pt idx="12">
                  <c:v>2094</c:v>
                </c:pt>
                <c:pt idx="13">
                  <c:v>1907</c:v>
                </c:pt>
                <c:pt idx="14">
                  <c:v>1748</c:v>
                </c:pt>
                <c:pt idx="15">
                  <c:v>1756</c:v>
                </c:pt>
                <c:pt idx="16">
                  <c:v>2094</c:v>
                </c:pt>
                <c:pt idx="17">
                  <c:v>1627</c:v>
                </c:pt>
                <c:pt idx="18">
                  <c:v>1743</c:v>
                </c:pt>
                <c:pt idx="19">
                  <c:v>1707</c:v>
                </c:pt>
                <c:pt idx="20">
                  <c:v>1851</c:v>
                </c:pt>
                <c:pt idx="21">
                  <c:v>1896</c:v>
                </c:pt>
                <c:pt idx="22">
                  <c:v>2214</c:v>
                </c:pt>
                <c:pt idx="23">
                  <c:v>1724</c:v>
                </c:pt>
                <c:pt idx="24">
                  <c:v>2018</c:v>
                </c:pt>
                <c:pt idx="25">
                  <c:v>1961</c:v>
                </c:pt>
                <c:pt idx="26">
                  <c:v>1786</c:v>
                </c:pt>
                <c:pt idx="27">
                  <c:v>1799</c:v>
                </c:pt>
                <c:pt idx="28">
                  <c:v>1632</c:v>
                </c:pt>
                <c:pt idx="29">
                  <c:v>1716</c:v>
                </c:pt>
                <c:pt idx="30">
                  <c:v>1997</c:v>
                </c:pt>
                <c:pt idx="31">
                  <c:v>1781</c:v>
                </c:pt>
                <c:pt idx="32">
                  <c:v>1940</c:v>
                </c:pt>
                <c:pt idx="33">
                  <c:v>1732</c:v>
                </c:pt>
                <c:pt idx="34">
                  <c:v>2062</c:v>
                </c:pt>
                <c:pt idx="35">
                  <c:v>1857</c:v>
                </c:pt>
                <c:pt idx="36">
                  <c:v>1737</c:v>
                </c:pt>
                <c:pt idx="37">
                  <c:v>1711</c:v>
                </c:pt>
                <c:pt idx="38">
                  <c:v>1812</c:v>
                </c:pt>
                <c:pt idx="39">
                  <c:v>1952</c:v>
                </c:pt>
                <c:pt idx="40">
                  <c:v>1713</c:v>
                </c:pt>
                <c:pt idx="41">
                  <c:v>1757</c:v>
                </c:pt>
                <c:pt idx="42">
                  <c:v>1665</c:v>
                </c:pt>
                <c:pt idx="43">
                  <c:v>1567</c:v>
                </c:pt>
                <c:pt idx="44">
                  <c:v>1688</c:v>
                </c:pt>
                <c:pt idx="45">
                  <c:v>1939</c:v>
                </c:pt>
                <c:pt idx="46">
                  <c:v>1941</c:v>
                </c:pt>
                <c:pt idx="47">
                  <c:v>1771</c:v>
                </c:pt>
                <c:pt idx="48">
                  <c:v>1942</c:v>
                </c:pt>
                <c:pt idx="49">
                  <c:v>1843</c:v>
                </c:pt>
                <c:pt idx="50">
                  <c:v>1547</c:v>
                </c:pt>
                <c:pt idx="51">
                  <c:v>1708</c:v>
                </c:pt>
                <c:pt idx="52">
                  <c:v>2006</c:v>
                </c:pt>
                <c:pt idx="53">
                  <c:v>2040</c:v>
                </c:pt>
                <c:pt idx="54">
                  <c:v>1877</c:v>
                </c:pt>
                <c:pt idx="55">
                  <c:v>1798</c:v>
                </c:pt>
                <c:pt idx="56">
                  <c:v>1765</c:v>
                </c:pt>
                <c:pt idx="57">
                  <c:v>1767</c:v>
                </c:pt>
                <c:pt idx="58">
                  <c:v>1598</c:v>
                </c:pt>
                <c:pt idx="59">
                  <c:v>1576</c:v>
                </c:pt>
                <c:pt idx="60">
                  <c:v>1770</c:v>
                </c:pt>
                <c:pt idx="61">
                  <c:v>1700</c:v>
                </c:pt>
                <c:pt idx="62">
                  <c:v>1746</c:v>
                </c:pt>
                <c:pt idx="63">
                  <c:v>1881</c:v>
                </c:pt>
                <c:pt idx="64">
                  <c:v>1779</c:v>
                </c:pt>
                <c:pt idx="65">
                  <c:v>1840</c:v>
                </c:pt>
                <c:pt idx="66">
                  <c:v>2215</c:v>
                </c:pt>
                <c:pt idx="67">
                  <c:v>1860</c:v>
                </c:pt>
                <c:pt idx="68">
                  <c:v>1918</c:v>
                </c:pt>
                <c:pt idx="69">
                  <c:v>2113</c:v>
                </c:pt>
                <c:pt idx="70">
                  <c:v>2018</c:v>
                </c:pt>
                <c:pt idx="71">
                  <c:v>1902</c:v>
                </c:pt>
                <c:pt idx="72">
                  <c:v>1809</c:v>
                </c:pt>
                <c:pt idx="73">
                  <c:v>1607</c:v>
                </c:pt>
                <c:pt idx="74">
                  <c:v>2184</c:v>
                </c:pt>
                <c:pt idx="75">
                  <c:v>1917</c:v>
                </c:pt>
                <c:pt idx="76" formatCode="0">
                  <c:v>1587.5</c:v>
                </c:pt>
                <c:pt idx="77" formatCode="0">
                  <c:v>1712.8</c:v>
                </c:pt>
                <c:pt idx="78" formatCode="0">
                  <c:v>2045.1999999999998</c:v>
                </c:pt>
                <c:pt idx="79" formatCode="0">
                  <c:v>1736.6</c:v>
                </c:pt>
                <c:pt idx="80" formatCode="0">
                  <c:v>1874.5</c:v>
                </c:pt>
                <c:pt idx="81" formatCode="0">
                  <c:v>2093.1</c:v>
                </c:pt>
                <c:pt idx="82" formatCode="0">
                  <c:v>2001.4</c:v>
                </c:pt>
                <c:pt idx="83" formatCode="0">
                  <c:v>2225.1999999999998</c:v>
                </c:pt>
                <c:pt idx="84" formatCode="0">
                  <c:v>1996.5</c:v>
                </c:pt>
                <c:pt idx="85" formatCode="0">
                  <c:v>2263.2999999999997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90-4D90-9B26-1307C5A2E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994304"/>
        <c:axId val="360996224"/>
      </c:scatterChart>
      <c:valAx>
        <c:axId val="36099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540355036265627"/>
              <c:y val="0.854054582462906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996224"/>
        <c:crosses val="autoZero"/>
        <c:crossBetween val="midCat"/>
      </c:valAx>
      <c:valAx>
        <c:axId val="360996224"/>
        <c:scaling>
          <c:orientation val="minMax"/>
          <c:max val="2300"/>
          <c:min val="1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Anzahl Sonnenstunden pro Jahr</a:t>
                </a:r>
              </a:p>
            </c:rich>
          </c:tx>
          <c:layout>
            <c:manualLayout>
              <c:xMode val="edge"/>
              <c:yMode val="edge"/>
              <c:x val="1.5793751587503176E-2"/>
              <c:y val="0.237837859553270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994304"/>
        <c:crosses val="autoZero"/>
        <c:crossBetween val="midCat"/>
      </c:valAx>
      <c:spPr>
        <a:gradFill rotWithShape="0">
          <a:gsLst>
            <a:gs pos="0">
              <a:srgbClr val="FFFF99"/>
            </a:gs>
            <a:gs pos="100000">
              <a:srgbClr val="C0C0C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31982942454773799"/>
          <c:y val="0.92938588033638658"/>
          <c:w val="0.41684429768859532"/>
          <c:h val="5.46697734211795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Jahressummen Nebeltage 1937 - 2020</a:t>
            </a:r>
          </a:p>
        </c:rich>
      </c:tx>
      <c:layout>
        <c:manualLayout>
          <c:xMode val="edge"/>
          <c:yMode val="edge"/>
          <c:x val="0.3499587793721694"/>
          <c:y val="3.339522457391035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957356076759065E-2"/>
          <c:y val="0.1501156427220639"/>
          <c:w val="0.8869936034115139"/>
          <c:h val="0.62586675657968183"/>
        </c:manualLayout>
      </c:layout>
      <c:scatterChart>
        <c:scatterStyle val="lineMarker"/>
        <c:varyColors val="0"/>
        <c:ser>
          <c:idx val="0"/>
          <c:order val="0"/>
          <c:tx>
            <c:v>Nebeltage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FF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8575">
                <a:solidFill>
                  <a:srgbClr val="FF0000"/>
                </a:solidFill>
              </a:ln>
            </c:spPr>
            <c:trendlineType val="poly"/>
            <c:order val="3"/>
            <c:dispRSqr val="0"/>
            <c:dispEq val="0"/>
          </c:trendline>
          <c:xVal>
            <c:numRef>
              <c:f>SummSonne!$A$5:$A$88</c:f>
              <c:numCache>
                <c:formatCode>General</c:formatCode>
                <c:ptCount val="84"/>
                <c:pt idx="0">
                  <c:v>1937</c:v>
                </c:pt>
                <c:pt idx="1">
                  <c:v>1938</c:v>
                </c:pt>
                <c:pt idx="2">
                  <c:v>1939</c:v>
                </c:pt>
                <c:pt idx="3">
                  <c:v>1940</c:v>
                </c:pt>
                <c:pt idx="4">
                  <c:v>1941</c:v>
                </c:pt>
                <c:pt idx="5">
                  <c:v>1942</c:v>
                </c:pt>
                <c:pt idx="6">
                  <c:v>1943</c:v>
                </c:pt>
                <c:pt idx="7">
                  <c:v>1944</c:v>
                </c:pt>
                <c:pt idx="8">
                  <c:v>1945</c:v>
                </c:pt>
                <c:pt idx="9">
                  <c:v>1946</c:v>
                </c:pt>
                <c:pt idx="10">
                  <c:v>1947</c:v>
                </c:pt>
                <c:pt idx="11">
                  <c:v>1948</c:v>
                </c:pt>
                <c:pt idx="12">
                  <c:v>1949</c:v>
                </c:pt>
                <c:pt idx="13">
                  <c:v>1950</c:v>
                </c:pt>
                <c:pt idx="14">
                  <c:v>1951</c:v>
                </c:pt>
                <c:pt idx="15">
                  <c:v>1952</c:v>
                </c:pt>
                <c:pt idx="16">
                  <c:v>1953</c:v>
                </c:pt>
                <c:pt idx="17">
                  <c:v>1954</c:v>
                </c:pt>
                <c:pt idx="18">
                  <c:v>1955</c:v>
                </c:pt>
                <c:pt idx="19">
                  <c:v>1956</c:v>
                </c:pt>
                <c:pt idx="20">
                  <c:v>1957</c:v>
                </c:pt>
                <c:pt idx="21">
                  <c:v>1958</c:v>
                </c:pt>
                <c:pt idx="22">
                  <c:v>1959</c:v>
                </c:pt>
                <c:pt idx="23">
                  <c:v>1960</c:v>
                </c:pt>
                <c:pt idx="24">
                  <c:v>1961</c:v>
                </c:pt>
                <c:pt idx="25">
                  <c:v>1962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1966</c:v>
                </c:pt>
                <c:pt idx="30">
                  <c:v>1967</c:v>
                </c:pt>
                <c:pt idx="31">
                  <c:v>1968</c:v>
                </c:pt>
                <c:pt idx="32">
                  <c:v>1969</c:v>
                </c:pt>
                <c:pt idx="33">
                  <c:v>1970</c:v>
                </c:pt>
                <c:pt idx="34">
                  <c:v>1971</c:v>
                </c:pt>
                <c:pt idx="35">
                  <c:v>1972</c:v>
                </c:pt>
                <c:pt idx="36">
                  <c:v>1973</c:v>
                </c:pt>
                <c:pt idx="37">
                  <c:v>1974</c:v>
                </c:pt>
                <c:pt idx="38">
                  <c:v>1975</c:v>
                </c:pt>
                <c:pt idx="39">
                  <c:v>1976</c:v>
                </c:pt>
                <c:pt idx="40">
                  <c:v>1977</c:v>
                </c:pt>
                <c:pt idx="41">
                  <c:v>1978</c:v>
                </c:pt>
                <c:pt idx="42">
                  <c:v>1979</c:v>
                </c:pt>
                <c:pt idx="43">
                  <c:v>1980</c:v>
                </c:pt>
                <c:pt idx="44">
                  <c:v>1981</c:v>
                </c:pt>
                <c:pt idx="45">
                  <c:v>1982</c:v>
                </c:pt>
                <c:pt idx="46">
                  <c:v>1983</c:v>
                </c:pt>
                <c:pt idx="47">
                  <c:v>1984</c:v>
                </c:pt>
                <c:pt idx="48">
                  <c:v>1985</c:v>
                </c:pt>
                <c:pt idx="49">
                  <c:v>1986</c:v>
                </c:pt>
                <c:pt idx="50">
                  <c:v>1987</c:v>
                </c:pt>
                <c:pt idx="51">
                  <c:v>1988</c:v>
                </c:pt>
                <c:pt idx="52">
                  <c:v>1989</c:v>
                </c:pt>
                <c:pt idx="53">
                  <c:v>1990</c:v>
                </c:pt>
                <c:pt idx="54">
                  <c:v>1991</c:v>
                </c:pt>
                <c:pt idx="55">
                  <c:v>1992</c:v>
                </c:pt>
                <c:pt idx="56">
                  <c:v>1993</c:v>
                </c:pt>
                <c:pt idx="57">
                  <c:v>1994</c:v>
                </c:pt>
                <c:pt idx="58">
                  <c:v>1995</c:v>
                </c:pt>
                <c:pt idx="59">
                  <c:v>1996</c:v>
                </c:pt>
                <c:pt idx="60">
                  <c:v>1997</c:v>
                </c:pt>
                <c:pt idx="61">
                  <c:v>1998</c:v>
                </c:pt>
                <c:pt idx="62">
                  <c:v>1999</c:v>
                </c:pt>
                <c:pt idx="63">
                  <c:v>2000</c:v>
                </c:pt>
                <c:pt idx="64">
                  <c:v>2001</c:v>
                </c:pt>
                <c:pt idx="65">
                  <c:v>2002</c:v>
                </c:pt>
                <c:pt idx="66">
                  <c:v>2003</c:v>
                </c:pt>
                <c:pt idx="67">
                  <c:v>2004</c:v>
                </c:pt>
                <c:pt idx="68">
                  <c:v>2005</c:v>
                </c:pt>
                <c:pt idx="69">
                  <c:v>2006</c:v>
                </c:pt>
                <c:pt idx="70">
                  <c:v>2007</c:v>
                </c:pt>
                <c:pt idx="71">
                  <c:v>2008</c:v>
                </c:pt>
                <c:pt idx="72">
                  <c:v>2009</c:v>
                </c:pt>
                <c:pt idx="73">
                  <c:v>2010</c:v>
                </c:pt>
                <c:pt idx="74">
                  <c:v>2011</c:v>
                </c:pt>
                <c:pt idx="75">
                  <c:v>2012</c:v>
                </c:pt>
                <c:pt idx="76">
                  <c:v>2013</c:v>
                </c:pt>
                <c:pt idx="77">
                  <c:v>2014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  <c:pt idx="81">
                  <c:v>2018</c:v>
                </c:pt>
                <c:pt idx="82">
                  <c:v>2019</c:v>
                </c:pt>
                <c:pt idx="83">
                  <c:v>2020</c:v>
                </c:pt>
              </c:numCache>
            </c:numRef>
          </c:xVal>
          <c:yVal>
            <c:numRef>
              <c:f>SummSonne!$O$5:$O$88</c:f>
              <c:numCache>
                <c:formatCode>General</c:formatCode>
                <c:ptCount val="84"/>
                <c:pt idx="0">
                  <c:v>150</c:v>
                </c:pt>
                <c:pt idx="1">
                  <c:v>149</c:v>
                </c:pt>
                <c:pt idx="2">
                  <c:v>146</c:v>
                </c:pt>
                <c:pt idx="3">
                  <c:v>148</c:v>
                </c:pt>
                <c:pt idx="4">
                  <c:v>144</c:v>
                </c:pt>
                <c:pt idx="5">
                  <c:v>118</c:v>
                </c:pt>
                <c:pt idx="6">
                  <c:v>154</c:v>
                </c:pt>
                <c:pt idx="7">
                  <c:v>158</c:v>
                </c:pt>
                <c:pt idx="8">
                  <c:v>129</c:v>
                </c:pt>
                <c:pt idx="9">
                  <c:v>156</c:v>
                </c:pt>
                <c:pt idx="10">
                  <c:v>138</c:v>
                </c:pt>
                <c:pt idx="11">
                  <c:v>157</c:v>
                </c:pt>
                <c:pt idx="12">
                  <c:v>148</c:v>
                </c:pt>
                <c:pt idx="13">
                  <c:v>169</c:v>
                </c:pt>
                <c:pt idx="14">
                  <c:v>178</c:v>
                </c:pt>
                <c:pt idx="15">
                  <c:v>170</c:v>
                </c:pt>
                <c:pt idx="16">
                  <c:v>155</c:v>
                </c:pt>
                <c:pt idx="17">
                  <c:v>166</c:v>
                </c:pt>
                <c:pt idx="18">
                  <c:v>172</c:v>
                </c:pt>
                <c:pt idx="19">
                  <c:v>165</c:v>
                </c:pt>
                <c:pt idx="20">
                  <c:v>156</c:v>
                </c:pt>
                <c:pt idx="21">
                  <c:v>151</c:v>
                </c:pt>
                <c:pt idx="22">
                  <c:v>133</c:v>
                </c:pt>
                <c:pt idx="23">
                  <c:v>163</c:v>
                </c:pt>
                <c:pt idx="24">
                  <c:v>157</c:v>
                </c:pt>
                <c:pt idx="25">
                  <c:v>162</c:v>
                </c:pt>
                <c:pt idx="26">
                  <c:v>166</c:v>
                </c:pt>
                <c:pt idx="27">
                  <c:v>176</c:v>
                </c:pt>
                <c:pt idx="28">
                  <c:v>151</c:v>
                </c:pt>
                <c:pt idx="29">
                  <c:v>152</c:v>
                </c:pt>
                <c:pt idx="30">
                  <c:v>156</c:v>
                </c:pt>
                <c:pt idx="31">
                  <c:v>178</c:v>
                </c:pt>
                <c:pt idx="32">
                  <c:v>171</c:v>
                </c:pt>
                <c:pt idx="33">
                  <c:v>176</c:v>
                </c:pt>
                <c:pt idx="34">
                  <c:v>142</c:v>
                </c:pt>
                <c:pt idx="35">
                  <c:v>161</c:v>
                </c:pt>
                <c:pt idx="36">
                  <c:v>177</c:v>
                </c:pt>
                <c:pt idx="37">
                  <c:v>182</c:v>
                </c:pt>
                <c:pt idx="38">
                  <c:v>173</c:v>
                </c:pt>
                <c:pt idx="39">
                  <c:v>157</c:v>
                </c:pt>
                <c:pt idx="40">
                  <c:v>192</c:v>
                </c:pt>
                <c:pt idx="41">
                  <c:v>180</c:v>
                </c:pt>
                <c:pt idx="42">
                  <c:v>201</c:v>
                </c:pt>
                <c:pt idx="43">
                  <c:v>198</c:v>
                </c:pt>
                <c:pt idx="44">
                  <c:v>178</c:v>
                </c:pt>
                <c:pt idx="45">
                  <c:v>161</c:v>
                </c:pt>
                <c:pt idx="46">
                  <c:v>156</c:v>
                </c:pt>
                <c:pt idx="47">
                  <c:v>183</c:v>
                </c:pt>
                <c:pt idx="48">
                  <c:v>156</c:v>
                </c:pt>
                <c:pt idx="49">
                  <c:v>180</c:v>
                </c:pt>
                <c:pt idx="50">
                  <c:v>204</c:v>
                </c:pt>
                <c:pt idx="51">
                  <c:v>182</c:v>
                </c:pt>
                <c:pt idx="52">
                  <c:v>160</c:v>
                </c:pt>
                <c:pt idx="53">
                  <c:v>176</c:v>
                </c:pt>
                <c:pt idx="54">
                  <c:v>173</c:v>
                </c:pt>
                <c:pt idx="55">
                  <c:v>182</c:v>
                </c:pt>
                <c:pt idx="56">
                  <c:v>174</c:v>
                </c:pt>
                <c:pt idx="57">
                  <c:v>176</c:v>
                </c:pt>
                <c:pt idx="58">
                  <c:v>189</c:v>
                </c:pt>
                <c:pt idx="59">
                  <c:v>204</c:v>
                </c:pt>
                <c:pt idx="60">
                  <c:v>166</c:v>
                </c:pt>
                <c:pt idx="61">
                  <c:v>163</c:v>
                </c:pt>
                <c:pt idx="62">
                  <c:v>198</c:v>
                </c:pt>
                <c:pt idx="63">
                  <c:v>164</c:v>
                </c:pt>
                <c:pt idx="64">
                  <c:v>176</c:v>
                </c:pt>
                <c:pt idx="65">
                  <c:v>185</c:v>
                </c:pt>
                <c:pt idx="66">
                  <c:v>142</c:v>
                </c:pt>
                <c:pt idx="67">
                  <c:v>173</c:v>
                </c:pt>
                <c:pt idx="68" formatCode="0">
                  <c:v>181</c:v>
                </c:pt>
                <c:pt idx="69" formatCode="0">
                  <c:v>159</c:v>
                </c:pt>
                <c:pt idx="70" formatCode="0">
                  <c:v>166</c:v>
                </c:pt>
                <c:pt idx="71" formatCode="0">
                  <c:v>170</c:v>
                </c:pt>
                <c:pt idx="72" formatCode="0">
                  <c:v>174</c:v>
                </c:pt>
                <c:pt idx="73" formatCode="0">
                  <c:v>176</c:v>
                </c:pt>
                <c:pt idx="74" formatCode="0">
                  <c:v>155</c:v>
                </c:pt>
                <c:pt idx="75" formatCode="0">
                  <c:v>174</c:v>
                </c:pt>
                <c:pt idx="76" formatCode="0">
                  <c:v>208</c:v>
                </c:pt>
                <c:pt idx="77" formatCode="0">
                  <c:v>183</c:v>
                </c:pt>
                <c:pt idx="78" formatCode="0">
                  <c:v>162</c:v>
                </c:pt>
                <c:pt idx="79">
                  <c:v>208</c:v>
                </c:pt>
                <c:pt idx="80">
                  <c:v>174</c:v>
                </c:pt>
                <c:pt idx="81">
                  <c:v>165</c:v>
                </c:pt>
                <c:pt idx="82">
                  <c:v>158</c:v>
                </c:pt>
                <c:pt idx="83">
                  <c:v>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A-4CD3-9533-4D790C739ACC}"/>
            </c:ext>
          </c:extLst>
        </c:ser>
        <c:ser>
          <c:idx val="1"/>
          <c:order val="1"/>
          <c:tx>
            <c:v>Nebeltage 1947-2020</c:v>
          </c:tx>
          <c:trendline>
            <c:trendlineType val="linear"/>
            <c:dispRSqr val="0"/>
            <c:dispEq val="0"/>
          </c:trendline>
          <c:xVal>
            <c:numRef>
              <c:f>SummSonne!$A$15:$A$88</c:f>
              <c:numCache>
                <c:formatCode>General</c:formatCode>
                <c:ptCount val="74"/>
                <c:pt idx="0">
                  <c:v>1947</c:v>
                </c:pt>
                <c:pt idx="1">
                  <c:v>1948</c:v>
                </c:pt>
                <c:pt idx="2">
                  <c:v>1949</c:v>
                </c:pt>
                <c:pt idx="3">
                  <c:v>1950</c:v>
                </c:pt>
                <c:pt idx="4">
                  <c:v>1951</c:v>
                </c:pt>
                <c:pt idx="5">
                  <c:v>1952</c:v>
                </c:pt>
                <c:pt idx="6">
                  <c:v>1953</c:v>
                </c:pt>
                <c:pt idx="7">
                  <c:v>1954</c:v>
                </c:pt>
                <c:pt idx="8">
                  <c:v>1955</c:v>
                </c:pt>
                <c:pt idx="9">
                  <c:v>1956</c:v>
                </c:pt>
                <c:pt idx="10">
                  <c:v>1957</c:v>
                </c:pt>
                <c:pt idx="11">
                  <c:v>1958</c:v>
                </c:pt>
                <c:pt idx="12">
                  <c:v>1959</c:v>
                </c:pt>
                <c:pt idx="13">
                  <c:v>1960</c:v>
                </c:pt>
                <c:pt idx="14">
                  <c:v>1961</c:v>
                </c:pt>
                <c:pt idx="15">
                  <c:v>1962</c:v>
                </c:pt>
                <c:pt idx="16">
                  <c:v>1963</c:v>
                </c:pt>
                <c:pt idx="17">
                  <c:v>1964</c:v>
                </c:pt>
                <c:pt idx="18">
                  <c:v>1965</c:v>
                </c:pt>
                <c:pt idx="19">
                  <c:v>1966</c:v>
                </c:pt>
                <c:pt idx="20">
                  <c:v>1967</c:v>
                </c:pt>
                <c:pt idx="21">
                  <c:v>1968</c:v>
                </c:pt>
                <c:pt idx="22">
                  <c:v>1969</c:v>
                </c:pt>
                <c:pt idx="23">
                  <c:v>1970</c:v>
                </c:pt>
                <c:pt idx="24">
                  <c:v>1971</c:v>
                </c:pt>
                <c:pt idx="25">
                  <c:v>1972</c:v>
                </c:pt>
                <c:pt idx="26">
                  <c:v>1973</c:v>
                </c:pt>
                <c:pt idx="27">
                  <c:v>1974</c:v>
                </c:pt>
                <c:pt idx="28">
                  <c:v>1975</c:v>
                </c:pt>
                <c:pt idx="29">
                  <c:v>1976</c:v>
                </c:pt>
                <c:pt idx="30">
                  <c:v>1977</c:v>
                </c:pt>
                <c:pt idx="31">
                  <c:v>1978</c:v>
                </c:pt>
                <c:pt idx="32">
                  <c:v>1979</c:v>
                </c:pt>
                <c:pt idx="33">
                  <c:v>1980</c:v>
                </c:pt>
                <c:pt idx="34">
                  <c:v>1981</c:v>
                </c:pt>
                <c:pt idx="35">
                  <c:v>1982</c:v>
                </c:pt>
                <c:pt idx="36">
                  <c:v>1983</c:v>
                </c:pt>
                <c:pt idx="37">
                  <c:v>1984</c:v>
                </c:pt>
                <c:pt idx="38">
                  <c:v>1985</c:v>
                </c:pt>
                <c:pt idx="39">
                  <c:v>1986</c:v>
                </c:pt>
                <c:pt idx="40">
                  <c:v>1987</c:v>
                </c:pt>
                <c:pt idx="41">
                  <c:v>1988</c:v>
                </c:pt>
                <c:pt idx="42">
                  <c:v>1989</c:v>
                </c:pt>
                <c:pt idx="43">
                  <c:v>1990</c:v>
                </c:pt>
                <c:pt idx="44">
                  <c:v>1991</c:v>
                </c:pt>
                <c:pt idx="45">
                  <c:v>1992</c:v>
                </c:pt>
                <c:pt idx="46">
                  <c:v>1993</c:v>
                </c:pt>
                <c:pt idx="47">
                  <c:v>1994</c:v>
                </c:pt>
                <c:pt idx="48">
                  <c:v>1995</c:v>
                </c:pt>
                <c:pt idx="49">
                  <c:v>1996</c:v>
                </c:pt>
                <c:pt idx="50">
                  <c:v>1997</c:v>
                </c:pt>
                <c:pt idx="51">
                  <c:v>1998</c:v>
                </c:pt>
                <c:pt idx="52">
                  <c:v>1999</c:v>
                </c:pt>
                <c:pt idx="53">
                  <c:v>2000</c:v>
                </c:pt>
                <c:pt idx="54">
                  <c:v>2001</c:v>
                </c:pt>
                <c:pt idx="55">
                  <c:v>2002</c:v>
                </c:pt>
                <c:pt idx="56">
                  <c:v>2003</c:v>
                </c:pt>
                <c:pt idx="57">
                  <c:v>2004</c:v>
                </c:pt>
                <c:pt idx="58">
                  <c:v>2005</c:v>
                </c:pt>
                <c:pt idx="59">
                  <c:v>2006</c:v>
                </c:pt>
                <c:pt idx="60">
                  <c:v>2007</c:v>
                </c:pt>
                <c:pt idx="61">
                  <c:v>2008</c:v>
                </c:pt>
                <c:pt idx="62">
                  <c:v>2009</c:v>
                </c:pt>
                <c:pt idx="63">
                  <c:v>2010</c:v>
                </c:pt>
                <c:pt idx="64">
                  <c:v>2011</c:v>
                </c:pt>
                <c:pt idx="65">
                  <c:v>2012</c:v>
                </c:pt>
                <c:pt idx="66">
                  <c:v>2013</c:v>
                </c:pt>
                <c:pt idx="67">
                  <c:v>2014</c:v>
                </c:pt>
                <c:pt idx="68">
                  <c:v>2015</c:v>
                </c:pt>
                <c:pt idx="69">
                  <c:v>2016</c:v>
                </c:pt>
                <c:pt idx="70">
                  <c:v>2017</c:v>
                </c:pt>
                <c:pt idx="71">
                  <c:v>2018</c:v>
                </c:pt>
                <c:pt idx="72">
                  <c:v>2019</c:v>
                </c:pt>
                <c:pt idx="73">
                  <c:v>2020</c:v>
                </c:pt>
              </c:numCache>
            </c:numRef>
          </c:xVal>
          <c:yVal>
            <c:numRef>
              <c:f>SummSonne!$O$15:$O$88</c:f>
              <c:numCache>
                <c:formatCode>General</c:formatCode>
                <c:ptCount val="74"/>
                <c:pt idx="0">
                  <c:v>138</c:v>
                </c:pt>
                <c:pt idx="1">
                  <c:v>157</c:v>
                </c:pt>
                <c:pt idx="2">
                  <c:v>148</c:v>
                </c:pt>
                <c:pt idx="3">
                  <c:v>169</c:v>
                </c:pt>
                <c:pt idx="4">
                  <c:v>178</c:v>
                </c:pt>
                <c:pt idx="5">
                  <c:v>170</c:v>
                </c:pt>
                <c:pt idx="6">
                  <c:v>155</c:v>
                </c:pt>
                <c:pt idx="7">
                  <c:v>166</c:v>
                </c:pt>
                <c:pt idx="8">
                  <c:v>172</c:v>
                </c:pt>
                <c:pt idx="9">
                  <c:v>165</c:v>
                </c:pt>
                <c:pt idx="10">
                  <c:v>156</c:v>
                </c:pt>
                <c:pt idx="11">
                  <c:v>151</c:v>
                </c:pt>
                <c:pt idx="12">
                  <c:v>133</c:v>
                </c:pt>
                <c:pt idx="13">
                  <c:v>163</c:v>
                </c:pt>
                <c:pt idx="14">
                  <c:v>157</c:v>
                </c:pt>
                <c:pt idx="15">
                  <c:v>162</c:v>
                </c:pt>
                <c:pt idx="16">
                  <c:v>166</c:v>
                </c:pt>
                <c:pt idx="17">
                  <c:v>176</c:v>
                </c:pt>
                <c:pt idx="18">
                  <c:v>151</c:v>
                </c:pt>
                <c:pt idx="19">
                  <c:v>152</c:v>
                </c:pt>
                <c:pt idx="20">
                  <c:v>156</c:v>
                </c:pt>
                <c:pt idx="21">
                  <c:v>178</c:v>
                </c:pt>
                <c:pt idx="22">
                  <c:v>171</c:v>
                </c:pt>
                <c:pt idx="23">
                  <c:v>176</c:v>
                </c:pt>
                <c:pt idx="24">
                  <c:v>142</c:v>
                </c:pt>
                <c:pt idx="25">
                  <c:v>161</c:v>
                </c:pt>
                <c:pt idx="26">
                  <c:v>177</c:v>
                </c:pt>
                <c:pt idx="27">
                  <c:v>182</c:v>
                </c:pt>
                <c:pt idx="28">
                  <c:v>173</c:v>
                </c:pt>
                <c:pt idx="29">
                  <c:v>157</c:v>
                </c:pt>
                <c:pt idx="30">
                  <c:v>192</c:v>
                </c:pt>
                <c:pt idx="31">
                  <c:v>180</c:v>
                </c:pt>
                <c:pt idx="32">
                  <c:v>201</c:v>
                </c:pt>
                <c:pt idx="33">
                  <c:v>198</c:v>
                </c:pt>
                <c:pt idx="34">
                  <c:v>178</c:v>
                </c:pt>
                <c:pt idx="35">
                  <c:v>161</c:v>
                </c:pt>
                <c:pt idx="36">
                  <c:v>156</c:v>
                </c:pt>
                <c:pt idx="37">
                  <c:v>183</c:v>
                </c:pt>
                <c:pt idx="38">
                  <c:v>156</c:v>
                </c:pt>
                <c:pt idx="39">
                  <c:v>180</c:v>
                </c:pt>
                <c:pt idx="40">
                  <c:v>204</c:v>
                </c:pt>
                <c:pt idx="41">
                  <c:v>182</c:v>
                </c:pt>
                <c:pt idx="42">
                  <c:v>160</c:v>
                </c:pt>
                <c:pt idx="43">
                  <c:v>176</c:v>
                </c:pt>
                <c:pt idx="44">
                  <c:v>173</c:v>
                </c:pt>
                <c:pt idx="45">
                  <c:v>182</c:v>
                </c:pt>
                <c:pt idx="46">
                  <c:v>174</c:v>
                </c:pt>
                <c:pt idx="47">
                  <c:v>176</c:v>
                </c:pt>
                <c:pt idx="48">
                  <c:v>189</c:v>
                </c:pt>
                <c:pt idx="49">
                  <c:v>204</c:v>
                </c:pt>
                <c:pt idx="50">
                  <c:v>166</c:v>
                </c:pt>
                <c:pt idx="51">
                  <c:v>163</c:v>
                </c:pt>
                <c:pt idx="52">
                  <c:v>198</c:v>
                </c:pt>
                <c:pt idx="53">
                  <c:v>164</c:v>
                </c:pt>
                <c:pt idx="54">
                  <c:v>176</c:v>
                </c:pt>
                <c:pt idx="55">
                  <c:v>185</c:v>
                </c:pt>
                <c:pt idx="56">
                  <c:v>142</c:v>
                </c:pt>
                <c:pt idx="57">
                  <c:v>173</c:v>
                </c:pt>
                <c:pt idx="58" formatCode="0">
                  <c:v>181</c:v>
                </c:pt>
                <c:pt idx="59" formatCode="0">
                  <c:v>159</c:v>
                </c:pt>
                <c:pt idx="60" formatCode="0">
                  <c:v>166</c:v>
                </c:pt>
                <c:pt idx="61" formatCode="0">
                  <c:v>170</c:v>
                </c:pt>
                <c:pt idx="62" formatCode="0">
                  <c:v>174</c:v>
                </c:pt>
                <c:pt idx="63" formatCode="0">
                  <c:v>176</c:v>
                </c:pt>
                <c:pt idx="64" formatCode="0">
                  <c:v>155</c:v>
                </c:pt>
                <c:pt idx="65" formatCode="0">
                  <c:v>174</c:v>
                </c:pt>
                <c:pt idx="66" formatCode="0">
                  <c:v>208</c:v>
                </c:pt>
                <c:pt idx="67" formatCode="0">
                  <c:v>183</c:v>
                </c:pt>
                <c:pt idx="68" formatCode="0">
                  <c:v>162</c:v>
                </c:pt>
                <c:pt idx="69">
                  <c:v>208</c:v>
                </c:pt>
                <c:pt idx="70">
                  <c:v>174</c:v>
                </c:pt>
                <c:pt idx="71">
                  <c:v>165</c:v>
                </c:pt>
                <c:pt idx="72">
                  <c:v>158</c:v>
                </c:pt>
                <c:pt idx="73">
                  <c:v>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EA-4CD3-9533-4D790C739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943616"/>
        <c:axId val="362945536"/>
      </c:scatterChart>
      <c:valAx>
        <c:axId val="36294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24735484490701"/>
              <c:y val="0.8497216236717213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945536"/>
        <c:crosses val="autoZero"/>
        <c:crossBetween val="midCat"/>
      </c:valAx>
      <c:valAx>
        <c:axId val="362945536"/>
        <c:scaling>
          <c:orientation val="minMax"/>
          <c:min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Anzahl Nebeltage pro Jahr</a:t>
                </a:r>
              </a:p>
            </c:rich>
          </c:tx>
          <c:layout>
            <c:manualLayout>
              <c:xMode val="edge"/>
              <c:yMode val="edge"/>
              <c:x val="1.5793800801810431E-2"/>
              <c:y val="0.27272717508776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943616"/>
        <c:crosses val="autoZero"/>
        <c:crossBetween val="midCat"/>
        <c:majorUnit val="25"/>
        <c:minorUnit val="5"/>
      </c:valAx>
      <c:spPr>
        <a:gradFill rotWithShape="0">
          <a:gsLst>
            <a:gs pos="0">
              <a:srgbClr val="C0C0C0"/>
            </a:gs>
            <a:gs pos="100000">
              <a:srgbClr val="FFFF99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8863559439354258"/>
          <c:y val="0.90013465708090834"/>
          <c:w val="0.4733495503589501"/>
          <c:h val="9.30452235670029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Anomalie Sonnenscheindauer 1937 - 2023</a:t>
            </a:r>
          </a:p>
        </c:rich>
      </c:tx>
      <c:layout>
        <c:manualLayout>
          <c:xMode val="edge"/>
          <c:yMode val="edge"/>
          <c:x val="0.33553738403020478"/>
          <c:y val="4.022980840749955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621472062582885E-2"/>
          <c:y val="0.19544005025964833"/>
          <c:w val="0.86850522171242339"/>
          <c:h val="0.5732908140949685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SummSonne!$A$5:$A$91</c:f>
              <c:numCache>
                <c:formatCode>General</c:formatCode>
                <c:ptCount val="87"/>
                <c:pt idx="0">
                  <c:v>1937</c:v>
                </c:pt>
                <c:pt idx="1">
                  <c:v>1938</c:v>
                </c:pt>
                <c:pt idx="2">
                  <c:v>1939</c:v>
                </c:pt>
                <c:pt idx="3">
                  <c:v>1940</c:v>
                </c:pt>
                <c:pt idx="4">
                  <c:v>1941</c:v>
                </c:pt>
                <c:pt idx="5">
                  <c:v>1942</c:v>
                </c:pt>
                <c:pt idx="6">
                  <c:v>1943</c:v>
                </c:pt>
                <c:pt idx="7">
                  <c:v>1944</c:v>
                </c:pt>
                <c:pt idx="8">
                  <c:v>1945</c:v>
                </c:pt>
                <c:pt idx="9">
                  <c:v>1946</c:v>
                </c:pt>
                <c:pt idx="10">
                  <c:v>1947</c:v>
                </c:pt>
                <c:pt idx="11">
                  <c:v>1948</c:v>
                </c:pt>
                <c:pt idx="12">
                  <c:v>1949</c:v>
                </c:pt>
                <c:pt idx="13">
                  <c:v>1950</c:v>
                </c:pt>
                <c:pt idx="14">
                  <c:v>1951</c:v>
                </c:pt>
                <c:pt idx="15">
                  <c:v>1952</c:v>
                </c:pt>
                <c:pt idx="16">
                  <c:v>1953</c:v>
                </c:pt>
                <c:pt idx="17">
                  <c:v>1954</c:v>
                </c:pt>
                <c:pt idx="18">
                  <c:v>1955</c:v>
                </c:pt>
                <c:pt idx="19">
                  <c:v>1956</c:v>
                </c:pt>
                <c:pt idx="20">
                  <c:v>1957</c:v>
                </c:pt>
                <c:pt idx="21">
                  <c:v>1958</c:v>
                </c:pt>
                <c:pt idx="22">
                  <c:v>1959</c:v>
                </c:pt>
                <c:pt idx="23">
                  <c:v>1960</c:v>
                </c:pt>
                <c:pt idx="24">
                  <c:v>1961</c:v>
                </c:pt>
                <c:pt idx="25">
                  <c:v>1962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1966</c:v>
                </c:pt>
                <c:pt idx="30">
                  <c:v>1967</c:v>
                </c:pt>
                <c:pt idx="31">
                  <c:v>1968</c:v>
                </c:pt>
                <c:pt idx="32">
                  <c:v>1969</c:v>
                </c:pt>
                <c:pt idx="33">
                  <c:v>1970</c:v>
                </c:pt>
                <c:pt idx="34">
                  <c:v>1971</c:v>
                </c:pt>
                <c:pt idx="35">
                  <c:v>1972</c:v>
                </c:pt>
                <c:pt idx="36">
                  <c:v>1973</c:v>
                </c:pt>
                <c:pt idx="37">
                  <c:v>1974</c:v>
                </c:pt>
                <c:pt idx="38">
                  <c:v>1975</c:v>
                </c:pt>
                <c:pt idx="39">
                  <c:v>1976</c:v>
                </c:pt>
                <c:pt idx="40">
                  <c:v>1977</c:v>
                </c:pt>
                <c:pt idx="41">
                  <c:v>1978</c:v>
                </c:pt>
                <c:pt idx="42">
                  <c:v>1979</c:v>
                </c:pt>
                <c:pt idx="43">
                  <c:v>1980</c:v>
                </c:pt>
                <c:pt idx="44">
                  <c:v>1981</c:v>
                </c:pt>
                <c:pt idx="45">
                  <c:v>1982</c:v>
                </c:pt>
                <c:pt idx="46">
                  <c:v>1983</c:v>
                </c:pt>
                <c:pt idx="47">
                  <c:v>1984</c:v>
                </c:pt>
                <c:pt idx="48">
                  <c:v>1985</c:v>
                </c:pt>
                <c:pt idx="49">
                  <c:v>1986</c:v>
                </c:pt>
                <c:pt idx="50">
                  <c:v>1987</c:v>
                </c:pt>
                <c:pt idx="51">
                  <c:v>1988</c:v>
                </c:pt>
                <c:pt idx="52">
                  <c:v>1989</c:v>
                </c:pt>
                <c:pt idx="53">
                  <c:v>1990</c:v>
                </c:pt>
                <c:pt idx="54">
                  <c:v>1991</c:v>
                </c:pt>
                <c:pt idx="55">
                  <c:v>1992</c:v>
                </c:pt>
                <c:pt idx="56">
                  <c:v>1993</c:v>
                </c:pt>
                <c:pt idx="57">
                  <c:v>1994</c:v>
                </c:pt>
                <c:pt idx="58">
                  <c:v>1995</c:v>
                </c:pt>
                <c:pt idx="59">
                  <c:v>1996</c:v>
                </c:pt>
                <c:pt idx="60">
                  <c:v>1997</c:v>
                </c:pt>
                <c:pt idx="61">
                  <c:v>1998</c:v>
                </c:pt>
                <c:pt idx="62">
                  <c:v>1999</c:v>
                </c:pt>
                <c:pt idx="63">
                  <c:v>2000</c:v>
                </c:pt>
                <c:pt idx="64">
                  <c:v>2001</c:v>
                </c:pt>
                <c:pt idx="65">
                  <c:v>2002</c:v>
                </c:pt>
                <c:pt idx="66">
                  <c:v>2003</c:v>
                </c:pt>
                <c:pt idx="67">
                  <c:v>2004</c:v>
                </c:pt>
                <c:pt idx="68">
                  <c:v>2005</c:v>
                </c:pt>
                <c:pt idx="69">
                  <c:v>2006</c:v>
                </c:pt>
                <c:pt idx="70">
                  <c:v>2007</c:v>
                </c:pt>
                <c:pt idx="71">
                  <c:v>2008</c:v>
                </c:pt>
                <c:pt idx="72">
                  <c:v>2009</c:v>
                </c:pt>
                <c:pt idx="73">
                  <c:v>2010</c:v>
                </c:pt>
                <c:pt idx="74">
                  <c:v>2011</c:v>
                </c:pt>
                <c:pt idx="75">
                  <c:v>2012</c:v>
                </c:pt>
                <c:pt idx="76">
                  <c:v>2013</c:v>
                </c:pt>
                <c:pt idx="77">
                  <c:v>2014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  <c:pt idx="81">
                  <c:v>2018</c:v>
                </c:pt>
                <c:pt idx="82">
                  <c:v>2019</c:v>
                </c:pt>
                <c:pt idx="83">
                  <c:v>2020</c:v>
                </c:pt>
                <c:pt idx="84">
                  <c:v>2021</c:v>
                </c:pt>
                <c:pt idx="85">
                  <c:v>2022</c:v>
                </c:pt>
                <c:pt idx="86">
                  <c:v>2023</c:v>
                </c:pt>
              </c:numCache>
            </c:numRef>
          </c:xVal>
          <c:yVal>
            <c:numRef>
              <c:f>SummSonne!$P$5:$P$91</c:f>
              <c:numCache>
                <c:formatCode>0.0</c:formatCode>
                <c:ptCount val="87"/>
                <c:pt idx="0">
                  <c:v>41.022619047618946</c:v>
                </c:pt>
                <c:pt idx="1">
                  <c:v>100.02261904761895</c:v>
                </c:pt>
                <c:pt idx="2">
                  <c:v>-86.977380952381054</c:v>
                </c:pt>
                <c:pt idx="3">
                  <c:v>-20.977380952381054</c:v>
                </c:pt>
                <c:pt idx="4">
                  <c:v>-179.97738095238105</c:v>
                </c:pt>
                <c:pt idx="5">
                  <c:v>29.022619047618946</c:v>
                </c:pt>
                <c:pt idx="6">
                  <c:v>70.022619047618946</c:v>
                </c:pt>
                <c:pt idx="7">
                  <c:v>-185.97738095238105</c:v>
                </c:pt>
                <c:pt idx="10">
                  <c:v>232.02261904761895</c:v>
                </c:pt>
                <c:pt idx="11">
                  <c:v>113.02261904761895</c:v>
                </c:pt>
                <c:pt idx="12">
                  <c:v>239.02261904761895</c:v>
                </c:pt>
                <c:pt idx="13">
                  <c:v>52.022619047618946</c:v>
                </c:pt>
                <c:pt idx="14">
                  <c:v>-106.97738095238105</c:v>
                </c:pt>
                <c:pt idx="15">
                  <c:v>-98.977380952381054</c:v>
                </c:pt>
                <c:pt idx="16">
                  <c:v>239.02261904761895</c:v>
                </c:pt>
                <c:pt idx="17">
                  <c:v>-227.97738095238105</c:v>
                </c:pt>
                <c:pt idx="18">
                  <c:v>-111.97738095238105</c:v>
                </c:pt>
                <c:pt idx="19">
                  <c:v>-147.97738095238105</c:v>
                </c:pt>
                <c:pt idx="20">
                  <c:v>-3.9773809523810542</c:v>
                </c:pt>
                <c:pt idx="21">
                  <c:v>41.022619047618946</c:v>
                </c:pt>
                <c:pt idx="22">
                  <c:v>359.02261904761895</c:v>
                </c:pt>
                <c:pt idx="23">
                  <c:v>-130.97738095238105</c:v>
                </c:pt>
                <c:pt idx="24">
                  <c:v>163.02261904761895</c:v>
                </c:pt>
                <c:pt idx="25">
                  <c:v>106.02261904761895</c:v>
                </c:pt>
                <c:pt idx="26">
                  <c:v>-68.977380952381054</c:v>
                </c:pt>
                <c:pt idx="27">
                  <c:v>-55.977380952381054</c:v>
                </c:pt>
                <c:pt idx="28">
                  <c:v>-222.97738095238105</c:v>
                </c:pt>
                <c:pt idx="29">
                  <c:v>-138.97738095238105</c:v>
                </c:pt>
                <c:pt idx="30">
                  <c:v>142.02261904761895</c:v>
                </c:pt>
                <c:pt idx="31">
                  <c:v>-73.977380952381054</c:v>
                </c:pt>
                <c:pt idx="32">
                  <c:v>85.022619047618946</c:v>
                </c:pt>
                <c:pt idx="33">
                  <c:v>-122.97738095238105</c:v>
                </c:pt>
                <c:pt idx="34">
                  <c:v>207.02261904761895</c:v>
                </c:pt>
                <c:pt idx="35">
                  <c:v>2.0226190476189458</c:v>
                </c:pt>
                <c:pt idx="36">
                  <c:v>-117.97738095238105</c:v>
                </c:pt>
                <c:pt idx="37">
                  <c:v>-143.97738095238105</c:v>
                </c:pt>
                <c:pt idx="38">
                  <c:v>-42.977380952381054</c:v>
                </c:pt>
                <c:pt idx="39">
                  <c:v>97.022619047618946</c:v>
                </c:pt>
                <c:pt idx="40">
                  <c:v>-141.97738095238105</c:v>
                </c:pt>
                <c:pt idx="41">
                  <c:v>-97.977380952381054</c:v>
                </c:pt>
                <c:pt idx="42">
                  <c:v>-189.97738095238105</c:v>
                </c:pt>
                <c:pt idx="43">
                  <c:v>-287.97738095238105</c:v>
                </c:pt>
                <c:pt idx="44">
                  <c:v>-166.97738095238105</c:v>
                </c:pt>
                <c:pt idx="45">
                  <c:v>84.022619047618946</c:v>
                </c:pt>
                <c:pt idx="46">
                  <c:v>86.022619047618946</c:v>
                </c:pt>
                <c:pt idx="47">
                  <c:v>-83.977380952381054</c:v>
                </c:pt>
                <c:pt idx="48">
                  <c:v>87.022619047618946</c:v>
                </c:pt>
                <c:pt idx="49">
                  <c:v>-11.977380952381054</c:v>
                </c:pt>
                <c:pt idx="50">
                  <c:v>-307.97738095238105</c:v>
                </c:pt>
                <c:pt idx="51">
                  <c:v>-146.97738095238105</c:v>
                </c:pt>
                <c:pt idx="52">
                  <c:v>151.02261904761895</c:v>
                </c:pt>
                <c:pt idx="53">
                  <c:v>185.02261904761895</c:v>
                </c:pt>
                <c:pt idx="54">
                  <c:v>22.022619047618946</c:v>
                </c:pt>
                <c:pt idx="55">
                  <c:v>-56.977380952381054</c:v>
                </c:pt>
                <c:pt idx="56">
                  <c:v>-89.977380952381054</c:v>
                </c:pt>
                <c:pt idx="57">
                  <c:v>-87.977380952381054</c:v>
                </c:pt>
                <c:pt idx="58">
                  <c:v>-256.97738095238105</c:v>
                </c:pt>
                <c:pt idx="59">
                  <c:v>-278.97738095238105</c:v>
                </c:pt>
                <c:pt idx="60">
                  <c:v>-84.977380952381054</c:v>
                </c:pt>
                <c:pt idx="61">
                  <c:v>-154.97738095238105</c:v>
                </c:pt>
                <c:pt idx="62">
                  <c:v>-108.97738095238105</c:v>
                </c:pt>
                <c:pt idx="63">
                  <c:v>26.022619047618946</c:v>
                </c:pt>
                <c:pt idx="64">
                  <c:v>-75.977380952381054</c:v>
                </c:pt>
                <c:pt idx="65">
                  <c:v>-14.977380952381054</c:v>
                </c:pt>
                <c:pt idx="66">
                  <c:v>360.02261904761895</c:v>
                </c:pt>
                <c:pt idx="67">
                  <c:v>5.0226190476189458</c:v>
                </c:pt>
                <c:pt idx="68">
                  <c:v>63.022619047618946</c:v>
                </c:pt>
                <c:pt idx="69">
                  <c:v>258.02261904761895</c:v>
                </c:pt>
                <c:pt idx="70">
                  <c:v>163.02261904761895</c:v>
                </c:pt>
                <c:pt idx="71">
                  <c:v>47.022619047618946</c:v>
                </c:pt>
                <c:pt idx="72">
                  <c:v>-45.977380952381054</c:v>
                </c:pt>
                <c:pt idx="73">
                  <c:v>-247.97738095238105</c:v>
                </c:pt>
                <c:pt idx="74">
                  <c:v>329.02261904761895</c:v>
                </c:pt>
                <c:pt idx="75">
                  <c:v>62.022619047618946</c:v>
                </c:pt>
                <c:pt idx="76">
                  <c:v>-267.47738095238105</c:v>
                </c:pt>
                <c:pt idx="77">
                  <c:v>-142.1773809523811</c:v>
                </c:pt>
                <c:pt idx="78">
                  <c:v>190.22261904761876</c:v>
                </c:pt>
                <c:pt idx="79">
                  <c:v>-118.37738095238115</c:v>
                </c:pt>
                <c:pt idx="80">
                  <c:v>19.522619047618946</c:v>
                </c:pt>
                <c:pt idx="81">
                  <c:v>238.12261904761885</c:v>
                </c:pt>
                <c:pt idx="82">
                  <c:v>146.42261904761904</c:v>
                </c:pt>
                <c:pt idx="83">
                  <c:v>370.22261904761876</c:v>
                </c:pt>
                <c:pt idx="84">
                  <c:v>141.52261904761895</c:v>
                </c:pt>
                <c:pt idx="85">
                  <c:v>408.32261904761867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14-4E56-8264-2D3F755B0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013632"/>
        <c:axId val="363015552"/>
      </c:scatterChart>
      <c:valAx>
        <c:axId val="36301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99176667087737"/>
              <c:y val="0.859197551446134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015552"/>
        <c:crossesAt val="-300"/>
        <c:crossBetween val="midCat"/>
        <c:majorUnit val="10"/>
      </c:valAx>
      <c:valAx>
        <c:axId val="363015552"/>
        <c:scaling>
          <c:orientation val="minMax"/>
          <c:max val="500"/>
          <c:min val="-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Anomalie in h</a:t>
                </a:r>
              </a:p>
            </c:rich>
          </c:tx>
          <c:layout>
            <c:manualLayout>
              <c:xMode val="edge"/>
              <c:yMode val="edge"/>
              <c:x val="1.5702555897090405E-2"/>
              <c:y val="0.3045983909991706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013632"/>
        <c:crosses val="autoZero"/>
        <c:crossBetween val="midCat"/>
        <c:majorUnit val="100"/>
        <c:minorUnit val="20"/>
      </c:valAx>
      <c:spPr>
        <a:gradFill rotWithShape="0">
          <a:gsLst>
            <a:gs pos="0">
              <a:srgbClr val="FFFF99"/>
            </a:gs>
            <a:gs pos="100000">
              <a:srgbClr val="C0C0C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Sonnenstunden</a:t>
            </a:r>
            <a:r>
              <a:rPr lang="de-DE" sz="1600" b="1" baseline="0"/>
              <a:t> Sommer</a:t>
            </a:r>
            <a:endParaRPr lang="de-DE" sz="1600" b="1"/>
          </a:p>
          <a:p>
            <a:pPr>
              <a:defRPr/>
            </a:pPr>
            <a:r>
              <a:rPr lang="de-DE" sz="1600" b="1"/>
              <a:t>1951 - 2023</a:t>
            </a:r>
          </a:p>
        </c:rich>
      </c:tx>
      <c:layout>
        <c:manualLayout>
          <c:xMode val="edge"/>
          <c:yMode val="edge"/>
          <c:x val="0.35413195586423935"/>
          <c:y val="3.44827671188988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1"/>
          <c:order val="0"/>
          <c:tx>
            <c:v>Sommer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SummSonne!$A$19:$A$68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SummSonne!$R$19:$R$68</c:f>
              <c:numCache>
                <c:formatCode>General</c:formatCode>
                <c:ptCount val="50"/>
                <c:pt idx="0">
                  <c:v>667</c:v>
                </c:pt>
                <c:pt idx="1">
                  <c:v>758</c:v>
                </c:pt>
                <c:pt idx="2">
                  <c:v>635</c:v>
                </c:pt>
                <c:pt idx="3">
                  <c:v>512</c:v>
                </c:pt>
                <c:pt idx="4">
                  <c:v>536</c:v>
                </c:pt>
                <c:pt idx="5">
                  <c:v>543</c:v>
                </c:pt>
                <c:pt idx="6">
                  <c:v>610</c:v>
                </c:pt>
                <c:pt idx="7">
                  <c:v>703</c:v>
                </c:pt>
                <c:pt idx="8">
                  <c:v>641</c:v>
                </c:pt>
                <c:pt idx="9">
                  <c:v>589</c:v>
                </c:pt>
                <c:pt idx="10">
                  <c:v>696</c:v>
                </c:pt>
                <c:pt idx="11">
                  <c:v>777</c:v>
                </c:pt>
                <c:pt idx="12">
                  <c:v>642</c:v>
                </c:pt>
                <c:pt idx="13">
                  <c:v>723</c:v>
                </c:pt>
                <c:pt idx="14">
                  <c:v>607</c:v>
                </c:pt>
                <c:pt idx="15">
                  <c:v>552</c:v>
                </c:pt>
                <c:pt idx="16">
                  <c:v>702</c:v>
                </c:pt>
                <c:pt idx="17">
                  <c:v>572</c:v>
                </c:pt>
                <c:pt idx="18">
                  <c:v>600</c:v>
                </c:pt>
                <c:pt idx="19">
                  <c:v>672</c:v>
                </c:pt>
                <c:pt idx="20">
                  <c:v>705</c:v>
                </c:pt>
                <c:pt idx="21">
                  <c:v>601</c:v>
                </c:pt>
                <c:pt idx="22">
                  <c:v>608</c:v>
                </c:pt>
                <c:pt idx="23">
                  <c:v>618</c:v>
                </c:pt>
                <c:pt idx="24">
                  <c:v>640</c:v>
                </c:pt>
                <c:pt idx="25">
                  <c:v>712</c:v>
                </c:pt>
                <c:pt idx="26">
                  <c:v>613</c:v>
                </c:pt>
                <c:pt idx="27">
                  <c:v>627</c:v>
                </c:pt>
                <c:pt idx="28">
                  <c:v>543</c:v>
                </c:pt>
                <c:pt idx="29">
                  <c:v>529</c:v>
                </c:pt>
                <c:pt idx="30">
                  <c:v>612</c:v>
                </c:pt>
                <c:pt idx="31">
                  <c:v>632</c:v>
                </c:pt>
                <c:pt idx="32">
                  <c:v>722</c:v>
                </c:pt>
                <c:pt idx="33">
                  <c:v>618</c:v>
                </c:pt>
                <c:pt idx="34">
                  <c:v>722</c:v>
                </c:pt>
                <c:pt idx="35">
                  <c:v>680</c:v>
                </c:pt>
                <c:pt idx="36">
                  <c:v>539</c:v>
                </c:pt>
                <c:pt idx="37">
                  <c:v>645</c:v>
                </c:pt>
                <c:pt idx="38">
                  <c:v>571</c:v>
                </c:pt>
                <c:pt idx="39">
                  <c:v>720</c:v>
                </c:pt>
                <c:pt idx="40">
                  <c:v>714</c:v>
                </c:pt>
                <c:pt idx="41">
                  <c:v>692</c:v>
                </c:pt>
                <c:pt idx="42">
                  <c:v>638</c:v>
                </c:pt>
                <c:pt idx="43">
                  <c:v>703</c:v>
                </c:pt>
                <c:pt idx="44">
                  <c:v>559</c:v>
                </c:pt>
                <c:pt idx="45">
                  <c:v>596</c:v>
                </c:pt>
                <c:pt idx="46">
                  <c:v>537</c:v>
                </c:pt>
                <c:pt idx="47">
                  <c:v>575</c:v>
                </c:pt>
                <c:pt idx="48">
                  <c:v>587</c:v>
                </c:pt>
                <c:pt idx="49">
                  <c:v>707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6D-4ACA-9038-DEE55EE19421}"/>
            </c:ext>
          </c:extLst>
        </c:ser>
        <c:ser>
          <c:idx val="2"/>
          <c:order val="1"/>
          <c:tx>
            <c:v>Sommer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SummSonne!$A$29:$A$58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SummSonne!$R$29:$R$59</c:f>
              <c:numCache>
                <c:formatCode>General</c:formatCode>
                <c:ptCount val="31"/>
                <c:pt idx="0">
                  <c:v>696</c:v>
                </c:pt>
                <c:pt idx="1">
                  <c:v>777</c:v>
                </c:pt>
                <c:pt idx="2">
                  <c:v>642</c:v>
                </c:pt>
                <c:pt idx="3">
                  <c:v>723</c:v>
                </c:pt>
                <c:pt idx="4">
                  <c:v>607</c:v>
                </c:pt>
                <c:pt idx="5">
                  <c:v>552</c:v>
                </c:pt>
                <c:pt idx="6">
                  <c:v>702</c:v>
                </c:pt>
                <c:pt idx="7">
                  <c:v>572</c:v>
                </c:pt>
                <c:pt idx="8">
                  <c:v>600</c:v>
                </c:pt>
                <c:pt idx="9">
                  <c:v>672</c:v>
                </c:pt>
                <c:pt idx="10">
                  <c:v>705</c:v>
                </c:pt>
                <c:pt idx="11">
                  <c:v>601</c:v>
                </c:pt>
                <c:pt idx="12">
                  <c:v>608</c:v>
                </c:pt>
                <c:pt idx="13">
                  <c:v>618</c:v>
                </c:pt>
                <c:pt idx="14">
                  <c:v>640</c:v>
                </c:pt>
                <c:pt idx="15">
                  <c:v>712</c:v>
                </c:pt>
                <c:pt idx="16">
                  <c:v>613</c:v>
                </c:pt>
                <c:pt idx="17">
                  <c:v>627</c:v>
                </c:pt>
                <c:pt idx="18">
                  <c:v>543</c:v>
                </c:pt>
                <c:pt idx="19">
                  <c:v>529</c:v>
                </c:pt>
                <c:pt idx="20">
                  <c:v>612</c:v>
                </c:pt>
                <c:pt idx="21">
                  <c:v>632</c:v>
                </c:pt>
                <c:pt idx="22">
                  <c:v>722</c:v>
                </c:pt>
                <c:pt idx="23">
                  <c:v>618</c:v>
                </c:pt>
                <c:pt idx="24">
                  <c:v>722</c:v>
                </c:pt>
                <c:pt idx="25">
                  <c:v>680</c:v>
                </c:pt>
                <c:pt idx="26">
                  <c:v>539</c:v>
                </c:pt>
                <c:pt idx="27">
                  <c:v>645</c:v>
                </c:pt>
                <c:pt idx="28">
                  <c:v>571</c:v>
                </c:pt>
                <c:pt idx="29">
                  <c:v>720</c:v>
                </c:pt>
                <c:pt idx="30">
                  <c:v>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C6D-4ACA-9038-DEE55EE19421}"/>
            </c:ext>
          </c:extLst>
        </c:ser>
        <c:ser>
          <c:idx val="3"/>
          <c:order val="2"/>
          <c:tx>
            <c:v>Sommer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SummSonne!$A$39:$A$68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SummSonne!$R$39:$R$68</c:f>
              <c:numCache>
                <c:formatCode>General</c:formatCode>
                <c:ptCount val="30"/>
                <c:pt idx="0">
                  <c:v>705</c:v>
                </c:pt>
                <c:pt idx="1">
                  <c:v>601</c:v>
                </c:pt>
                <c:pt idx="2">
                  <c:v>608</c:v>
                </c:pt>
                <c:pt idx="3">
                  <c:v>618</c:v>
                </c:pt>
                <c:pt idx="4">
                  <c:v>640</c:v>
                </c:pt>
                <c:pt idx="5">
                  <c:v>712</c:v>
                </c:pt>
                <c:pt idx="6">
                  <c:v>613</c:v>
                </c:pt>
                <c:pt idx="7">
                  <c:v>627</c:v>
                </c:pt>
                <c:pt idx="8">
                  <c:v>543</c:v>
                </c:pt>
                <c:pt idx="9">
                  <c:v>529</c:v>
                </c:pt>
                <c:pt idx="10">
                  <c:v>612</c:v>
                </c:pt>
                <c:pt idx="11">
                  <c:v>632</c:v>
                </c:pt>
                <c:pt idx="12">
                  <c:v>722</c:v>
                </c:pt>
                <c:pt idx="13">
                  <c:v>618</c:v>
                </c:pt>
                <c:pt idx="14">
                  <c:v>722</c:v>
                </c:pt>
                <c:pt idx="15">
                  <c:v>680</c:v>
                </c:pt>
                <c:pt idx="16">
                  <c:v>539</c:v>
                </c:pt>
                <c:pt idx="17">
                  <c:v>645</c:v>
                </c:pt>
                <c:pt idx="18">
                  <c:v>571</c:v>
                </c:pt>
                <c:pt idx="19">
                  <c:v>720</c:v>
                </c:pt>
                <c:pt idx="20">
                  <c:v>714</c:v>
                </c:pt>
                <c:pt idx="21">
                  <c:v>692</c:v>
                </c:pt>
                <c:pt idx="22">
                  <c:v>638</c:v>
                </c:pt>
                <c:pt idx="23">
                  <c:v>703</c:v>
                </c:pt>
                <c:pt idx="24">
                  <c:v>559</c:v>
                </c:pt>
                <c:pt idx="25">
                  <c:v>596</c:v>
                </c:pt>
                <c:pt idx="26">
                  <c:v>537</c:v>
                </c:pt>
                <c:pt idx="27">
                  <c:v>575</c:v>
                </c:pt>
                <c:pt idx="28">
                  <c:v>587</c:v>
                </c:pt>
                <c:pt idx="29">
                  <c:v>707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C6D-4ACA-9038-DEE55EE19421}"/>
            </c:ext>
          </c:extLst>
        </c:ser>
        <c:ser>
          <c:idx val="4"/>
          <c:order val="3"/>
          <c:tx>
            <c:v>Sommer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SummSonne!$A$49:$A$78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SummSonne!$R$49:$R$78</c:f>
              <c:numCache>
                <c:formatCode>General</c:formatCode>
                <c:ptCount val="30"/>
                <c:pt idx="0">
                  <c:v>612</c:v>
                </c:pt>
                <c:pt idx="1">
                  <c:v>632</c:v>
                </c:pt>
                <c:pt idx="2">
                  <c:v>722</c:v>
                </c:pt>
                <c:pt idx="3">
                  <c:v>618</c:v>
                </c:pt>
                <c:pt idx="4">
                  <c:v>722</c:v>
                </c:pt>
                <c:pt idx="5">
                  <c:v>680</c:v>
                </c:pt>
                <c:pt idx="6">
                  <c:v>539</c:v>
                </c:pt>
                <c:pt idx="7">
                  <c:v>645</c:v>
                </c:pt>
                <c:pt idx="8">
                  <c:v>571</c:v>
                </c:pt>
                <c:pt idx="9">
                  <c:v>720</c:v>
                </c:pt>
                <c:pt idx="10">
                  <c:v>714</c:v>
                </c:pt>
                <c:pt idx="11">
                  <c:v>692</c:v>
                </c:pt>
                <c:pt idx="12">
                  <c:v>638</c:v>
                </c:pt>
                <c:pt idx="13">
                  <c:v>703</c:v>
                </c:pt>
                <c:pt idx="14">
                  <c:v>559</c:v>
                </c:pt>
                <c:pt idx="15">
                  <c:v>596</c:v>
                </c:pt>
                <c:pt idx="16">
                  <c:v>537</c:v>
                </c:pt>
                <c:pt idx="17">
                  <c:v>575</c:v>
                </c:pt>
                <c:pt idx="18">
                  <c:v>587</c:v>
                </c:pt>
                <c:pt idx="19">
                  <c:v>707</c:v>
                </c:pt>
                <c:pt idx="20">
                  <c:v>739</c:v>
                </c:pt>
                <c:pt idx="21">
                  <c:v>681</c:v>
                </c:pt>
                <c:pt idx="22">
                  <c:v>863</c:v>
                </c:pt>
                <c:pt idx="23">
                  <c:v>641</c:v>
                </c:pt>
                <c:pt idx="24">
                  <c:v>617</c:v>
                </c:pt>
                <c:pt idx="25">
                  <c:v>735</c:v>
                </c:pt>
                <c:pt idx="26">
                  <c:v>651</c:v>
                </c:pt>
                <c:pt idx="27">
                  <c:v>621</c:v>
                </c:pt>
                <c:pt idx="28">
                  <c:v>641</c:v>
                </c:pt>
                <c:pt idx="29">
                  <c:v>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C6D-4ACA-9038-DEE55EE19421}"/>
            </c:ext>
          </c:extLst>
        </c:ser>
        <c:ser>
          <c:idx val="5"/>
          <c:order val="4"/>
          <c:tx>
            <c:v>Sommer 1991-2023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SummSonne!$A$59:$A$91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xVal>
          <c:yVal>
            <c:numRef>
              <c:f>SummSonne!$R$59:$R$91</c:f>
              <c:numCache>
                <c:formatCode>General</c:formatCode>
                <c:ptCount val="33"/>
                <c:pt idx="0">
                  <c:v>714</c:v>
                </c:pt>
                <c:pt idx="1">
                  <c:v>692</c:v>
                </c:pt>
                <c:pt idx="2">
                  <c:v>638</c:v>
                </c:pt>
                <c:pt idx="3">
                  <c:v>703</c:v>
                </c:pt>
                <c:pt idx="4">
                  <c:v>559</c:v>
                </c:pt>
                <c:pt idx="5">
                  <c:v>596</c:v>
                </c:pt>
                <c:pt idx="6">
                  <c:v>537</c:v>
                </c:pt>
                <c:pt idx="7">
                  <c:v>575</c:v>
                </c:pt>
                <c:pt idx="8">
                  <c:v>587</c:v>
                </c:pt>
                <c:pt idx="9">
                  <c:v>707</c:v>
                </c:pt>
                <c:pt idx="10">
                  <c:v>739</c:v>
                </c:pt>
                <c:pt idx="11">
                  <c:v>681</c:v>
                </c:pt>
                <c:pt idx="12">
                  <c:v>863</c:v>
                </c:pt>
                <c:pt idx="13">
                  <c:v>641</c:v>
                </c:pt>
                <c:pt idx="14">
                  <c:v>617</c:v>
                </c:pt>
                <c:pt idx="15">
                  <c:v>735</c:v>
                </c:pt>
                <c:pt idx="16">
                  <c:v>651</c:v>
                </c:pt>
                <c:pt idx="17">
                  <c:v>621</c:v>
                </c:pt>
                <c:pt idx="18">
                  <c:v>641</c:v>
                </c:pt>
                <c:pt idx="19">
                  <c:v>594</c:v>
                </c:pt>
                <c:pt idx="20" formatCode="0">
                  <c:v>607</c:v>
                </c:pt>
                <c:pt idx="21" formatCode="0">
                  <c:v>663</c:v>
                </c:pt>
                <c:pt idx="22" formatCode="0">
                  <c:v>735.1</c:v>
                </c:pt>
                <c:pt idx="23" formatCode="0">
                  <c:v>601</c:v>
                </c:pt>
                <c:pt idx="24" formatCode="0">
                  <c:v>759.6</c:v>
                </c:pt>
                <c:pt idx="25" formatCode="0">
                  <c:v>621.20000000000005</c:v>
                </c:pt>
                <c:pt idx="26" formatCode="0">
                  <c:v>694.7</c:v>
                </c:pt>
                <c:pt idx="27" formatCode="0">
                  <c:v>790.9</c:v>
                </c:pt>
                <c:pt idx="28" formatCode="0">
                  <c:v>770.09999999999991</c:v>
                </c:pt>
                <c:pt idx="29" formatCode="0">
                  <c:v>703.4</c:v>
                </c:pt>
                <c:pt idx="30" formatCode="0">
                  <c:v>632</c:v>
                </c:pt>
                <c:pt idx="31" formatCode="0">
                  <c:v>843</c:v>
                </c:pt>
                <c:pt idx="32" formatCode="0">
                  <c:v>779.90000000000009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C6D-4ACA-9038-DEE55EE19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090688"/>
        <c:axId val="363092608"/>
      </c:scatterChart>
      <c:valAx>
        <c:axId val="363090688"/>
        <c:scaling>
          <c:orientation val="minMax"/>
          <c:max val="2025"/>
          <c:min val="19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03185074835"/>
              <c:y val="0.873405049720897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092608"/>
        <c:crosses val="autoZero"/>
        <c:crossBetween val="midCat"/>
        <c:minorUnit val="5"/>
      </c:valAx>
      <c:valAx>
        <c:axId val="363092608"/>
        <c:scaling>
          <c:orientation val="minMax"/>
          <c:max val="900"/>
          <c:min val="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Stunden</a:t>
                </a:r>
              </a:p>
            </c:rich>
          </c:tx>
          <c:layout>
            <c:manualLayout>
              <c:xMode val="edge"/>
              <c:yMode val="edge"/>
              <c:x val="1.8216770815196012E-2"/>
              <c:y val="0.47844836296871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3090688"/>
        <c:crosses val="autoZero"/>
        <c:crossBetween val="midCat"/>
      </c:valAx>
      <c:spPr>
        <a:gradFill rotWithShape="0">
          <a:gsLst>
            <a:gs pos="0">
              <a:srgbClr val="FFC000"/>
            </a:gs>
            <a:gs pos="100000">
              <a:schemeClr val="bg1">
                <a:lumMod val="65000"/>
              </a:scheme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Sonnenstunden</a:t>
            </a:r>
            <a:r>
              <a:rPr lang="de-DE" sz="1600" b="1" baseline="0"/>
              <a:t> Frühjahr</a:t>
            </a:r>
            <a:endParaRPr lang="de-DE" sz="1600" b="1"/>
          </a:p>
          <a:p>
            <a:pPr>
              <a:defRPr/>
            </a:pPr>
            <a:r>
              <a:rPr lang="de-DE" sz="1600" b="1"/>
              <a:t>1951 - 2023</a:t>
            </a:r>
          </a:p>
        </c:rich>
      </c:tx>
      <c:layout>
        <c:manualLayout>
          <c:xMode val="edge"/>
          <c:yMode val="edge"/>
          <c:x val="0.35413195586423935"/>
          <c:y val="3.44827671188988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1"/>
          <c:order val="0"/>
          <c:tx>
            <c:v>Frühjahr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SummSonne!$A$19:$A$68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SummSonne!$V$19:$V$68</c:f>
              <c:numCache>
                <c:formatCode>General</c:formatCode>
                <c:ptCount val="50"/>
                <c:pt idx="0">
                  <c:v>436</c:v>
                </c:pt>
                <c:pt idx="1">
                  <c:v>480</c:v>
                </c:pt>
                <c:pt idx="2">
                  <c:v>697</c:v>
                </c:pt>
                <c:pt idx="3">
                  <c:v>473</c:v>
                </c:pt>
                <c:pt idx="4">
                  <c:v>554</c:v>
                </c:pt>
                <c:pt idx="5">
                  <c:v>491</c:v>
                </c:pt>
                <c:pt idx="6">
                  <c:v>480</c:v>
                </c:pt>
                <c:pt idx="7">
                  <c:v>508</c:v>
                </c:pt>
                <c:pt idx="8">
                  <c:v>585</c:v>
                </c:pt>
                <c:pt idx="9">
                  <c:v>500</c:v>
                </c:pt>
                <c:pt idx="10">
                  <c:v>501</c:v>
                </c:pt>
                <c:pt idx="11">
                  <c:v>474</c:v>
                </c:pt>
                <c:pt idx="12">
                  <c:v>444</c:v>
                </c:pt>
                <c:pt idx="13">
                  <c:v>466</c:v>
                </c:pt>
                <c:pt idx="14">
                  <c:v>400</c:v>
                </c:pt>
                <c:pt idx="15">
                  <c:v>500</c:v>
                </c:pt>
                <c:pt idx="16">
                  <c:v>512</c:v>
                </c:pt>
                <c:pt idx="17">
                  <c:v>549</c:v>
                </c:pt>
                <c:pt idx="18">
                  <c:v>523</c:v>
                </c:pt>
                <c:pt idx="19">
                  <c:v>380</c:v>
                </c:pt>
                <c:pt idx="20">
                  <c:v>498</c:v>
                </c:pt>
                <c:pt idx="21">
                  <c:v>448</c:v>
                </c:pt>
                <c:pt idx="22">
                  <c:v>481</c:v>
                </c:pt>
                <c:pt idx="23">
                  <c:v>518</c:v>
                </c:pt>
                <c:pt idx="24">
                  <c:v>411</c:v>
                </c:pt>
                <c:pt idx="25">
                  <c:v>596</c:v>
                </c:pt>
                <c:pt idx="26">
                  <c:v>433</c:v>
                </c:pt>
                <c:pt idx="27">
                  <c:v>453</c:v>
                </c:pt>
                <c:pt idx="28">
                  <c:v>504</c:v>
                </c:pt>
                <c:pt idx="29">
                  <c:v>402</c:v>
                </c:pt>
                <c:pt idx="30">
                  <c:v>505</c:v>
                </c:pt>
                <c:pt idx="31">
                  <c:v>588</c:v>
                </c:pt>
                <c:pt idx="32">
                  <c:v>447</c:v>
                </c:pt>
                <c:pt idx="33">
                  <c:v>473</c:v>
                </c:pt>
                <c:pt idx="34">
                  <c:v>494</c:v>
                </c:pt>
                <c:pt idx="35">
                  <c:v>443</c:v>
                </c:pt>
                <c:pt idx="36">
                  <c:v>446</c:v>
                </c:pt>
                <c:pt idx="37">
                  <c:v>476</c:v>
                </c:pt>
                <c:pt idx="38">
                  <c:v>507</c:v>
                </c:pt>
                <c:pt idx="39">
                  <c:v>553</c:v>
                </c:pt>
                <c:pt idx="40">
                  <c:v>426</c:v>
                </c:pt>
                <c:pt idx="41">
                  <c:v>517</c:v>
                </c:pt>
                <c:pt idx="42">
                  <c:v>547</c:v>
                </c:pt>
                <c:pt idx="43">
                  <c:v>453</c:v>
                </c:pt>
                <c:pt idx="44">
                  <c:v>442</c:v>
                </c:pt>
                <c:pt idx="45">
                  <c:v>429</c:v>
                </c:pt>
                <c:pt idx="46">
                  <c:v>506</c:v>
                </c:pt>
                <c:pt idx="47">
                  <c:v>475</c:v>
                </c:pt>
                <c:pt idx="48">
                  <c:v>465</c:v>
                </c:pt>
                <c:pt idx="49">
                  <c:v>528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93-44B8-8C6C-36F69790A76C}"/>
            </c:ext>
          </c:extLst>
        </c:ser>
        <c:ser>
          <c:idx val="2"/>
          <c:order val="1"/>
          <c:tx>
            <c:v>Frühjahr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SummSonne!$A$29:$A$58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SummSonne!$V$29:$V$59</c:f>
              <c:numCache>
                <c:formatCode>General</c:formatCode>
                <c:ptCount val="31"/>
                <c:pt idx="0">
                  <c:v>501</c:v>
                </c:pt>
                <c:pt idx="1">
                  <c:v>474</c:v>
                </c:pt>
                <c:pt idx="2">
                  <c:v>444</c:v>
                </c:pt>
                <c:pt idx="3">
                  <c:v>466</c:v>
                </c:pt>
                <c:pt idx="4">
                  <c:v>400</c:v>
                </c:pt>
                <c:pt idx="5">
                  <c:v>500</c:v>
                </c:pt>
                <c:pt idx="6">
                  <c:v>512</c:v>
                </c:pt>
                <c:pt idx="7">
                  <c:v>549</c:v>
                </c:pt>
                <c:pt idx="8">
                  <c:v>523</c:v>
                </c:pt>
                <c:pt idx="9">
                  <c:v>380</c:v>
                </c:pt>
                <c:pt idx="10">
                  <c:v>498</c:v>
                </c:pt>
                <c:pt idx="11">
                  <c:v>448</c:v>
                </c:pt>
                <c:pt idx="12">
                  <c:v>481</c:v>
                </c:pt>
                <c:pt idx="13">
                  <c:v>518</c:v>
                </c:pt>
                <c:pt idx="14">
                  <c:v>411</c:v>
                </c:pt>
                <c:pt idx="15">
                  <c:v>596</c:v>
                </c:pt>
                <c:pt idx="16">
                  <c:v>433</c:v>
                </c:pt>
                <c:pt idx="17">
                  <c:v>453</c:v>
                </c:pt>
                <c:pt idx="18">
                  <c:v>504</c:v>
                </c:pt>
                <c:pt idx="19">
                  <c:v>402</c:v>
                </c:pt>
                <c:pt idx="20">
                  <c:v>505</c:v>
                </c:pt>
                <c:pt idx="21">
                  <c:v>588</c:v>
                </c:pt>
                <c:pt idx="22">
                  <c:v>447</c:v>
                </c:pt>
                <c:pt idx="23">
                  <c:v>473</c:v>
                </c:pt>
                <c:pt idx="24">
                  <c:v>494</c:v>
                </c:pt>
                <c:pt idx="25">
                  <c:v>443</c:v>
                </c:pt>
                <c:pt idx="26">
                  <c:v>446</c:v>
                </c:pt>
                <c:pt idx="27">
                  <c:v>476</c:v>
                </c:pt>
                <c:pt idx="28">
                  <c:v>507</c:v>
                </c:pt>
                <c:pt idx="29">
                  <c:v>553</c:v>
                </c:pt>
                <c:pt idx="30">
                  <c:v>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93-44B8-8C6C-36F69790A76C}"/>
            </c:ext>
          </c:extLst>
        </c:ser>
        <c:ser>
          <c:idx val="3"/>
          <c:order val="2"/>
          <c:tx>
            <c:v>Frühjahr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SummSonne!$A$39:$A$68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SummSonne!$V$39:$V$68</c:f>
              <c:numCache>
                <c:formatCode>General</c:formatCode>
                <c:ptCount val="30"/>
                <c:pt idx="0">
                  <c:v>498</c:v>
                </c:pt>
                <c:pt idx="1">
                  <c:v>448</c:v>
                </c:pt>
                <c:pt idx="2">
                  <c:v>481</c:v>
                </c:pt>
                <c:pt idx="3">
                  <c:v>518</c:v>
                </c:pt>
                <c:pt idx="4">
                  <c:v>411</c:v>
                </c:pt>
                <c:pt idx="5">
                  <c:v>596</c:v>
                </c:pt>
                <c:pt idx="6">
                  <c:v>433</c:v>
                </c:pt>
                <c:pt idx="7">
                  <c:v>453</c:v>
                </c:pt>
                <c:pt idx="8">
                  <c:v>504</c:v>
                </c:pt>
                <c:pt idx="9">
                  <c:v>402</c:v>
                </c:pt>
                <c:pt idx="10">
                  <c:v>505</c:v>
                </c:pt>
                <c:pt idx="11">
                  <c:v>588</c:v>
                </c:pt>
                <c:pt idx="12">
                  <c:v>447</c:v>
                </c:pt>
                <c:pt idx="13">
                  <c:v>473</c:v>
                </c:pt>
                <c:pt idx="14">
                  <c:v>494</c:v>
                </c:pt>
                <c:pt idx="15">
                  <c:v>443</c:v>
                </c:pt>
                <c:pt idx="16">
                  <c:v>446</c:v>
                </c:pt>
                <c:pt idx="17">
                  <c:v>476</c:v>
                </c:pt>
                <c:pt idx="18">
                  <c:v>507</c:v>
                </c:pt>
                <c:pt idx="19">
                  <c:v>553</c:v>
                </c:pt>
                <c:pt idx="20">
                  <c:v>426</c:v>
                </c:pt>
                <c:pt idx="21">
                  <c:v>517</c:v>
                </c:pt>
                <c:pt idx="22">
                  <c:v>547</c:v>
                </c:pt>
                <c:pt idx="23">
                  <c:v>453</c:v>
                </c:pt>
                <c:pt idx="24">
                  <c:v>442</c:v>
                </c:pt>
                <c:pt idx="25">
                  <c:v>429</c:v>
                </c:pt>
                <c:pt idx="26">
                  <c:v>506</c:v>
                </c:pt>
                <c:pt idx="27">
                  <c:v>475</c:v>
                </c:pt>
                <c:pt idx="28">
                  <c:v>465</c:v>
                </c:pt>
                <c:pt idx="29">
                  <c:v>528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93-44B8-8C6C-36F69790A76C}"/>
            </c:ext>
          </c:extLst>
        </c:ser>
        <c:ser>
          <c:idx val="4"/>
          <c:order val="3"/>
          <c:tx>
            <c:v>Frühjahr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SummSonne!$A$49:$A$78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SummSonne!$V$49:$V$78</c:f>
              <c:numCache>
                <c:formatCode>General</c:formatCode>
                <c:ptCount val="30"/>
                <c:pt idx="0">
                  <c:v>505</c:v>
                </c:pt>
                <c:pt idx="1">
                  <c:v>588</c:v>
                </c:pt>
                <c:pt idx="2">
                  <c:v>447</c:v>
                </c:pt>
                <c:pt idx="3">
                  <c:v>473</c:v>
                </c:pt>
                <c:pt idx="4">
                  <c:v>494</c:v>
                </c:pt>
                <c:pt idx="5">
                  <c:v>443</c:v>
                </c:pt>
                <c:pt idx="6">
                  <c:v>446</c:v>
                </c:pt>
                <c:pt idx="7">
                  <c:v>476</c:v>
                </c:pt>
                <c:pt idx="8">
                  <c:v>507</c:v>
                </c:pt>
                <c:pt idx="9">
                  <c:v>553</c:v>
                </c:pt>
                <c:pt idx="10">
                  <c:v>426</c:v>
                </c:pt>
                <c:pt idx="11">
                  <c:v>517</c:v>
                </c:pt>
                <c:pt idx="12">
                  <c:v>547</c:v>
                </c:pt>
                <c:pt idx="13">
                  <c:v>453</c:v>
                </c:pt>
                <c:pt idx="14">
                  <c:v>442</c:v>
                </c:pt>
                <c:pt idx="15">
                  <c:v>429</c:v>
                </c:pt>
                <c:pt idx="16">
                  <c:v>506</c:v>
                </c:pt>
                <c:pt idx="17">
                  <c:v>475</c:v>
                </c:pt>
                <c:pt idx="18">
                  <c:v>465</c:v>
                </c:pt>
                <c:pt idx="19">
                  <c:v>528</c:v>
                </c:pt>
                <c:pt idx="20">
                  <c:v>453</c:v>
                </c:pt>
                <c:pt idx="21">
                  <c:v>560</c:v>
                </c:pt>
                <c:pt idx="22">
                  <c:v>598</c:v>
                </c:pt>
                <c:pt idx="23">
                  <c:v>565</c:v>
                </c:pt>
                <c:pt idx="24">
                  <c:v>563</c:v>
                </c:pt>
                <c:pt idx="25">
                  <c:v>478</c:v>
                </c:pt>
                <c:pt idx="26">
                  <c:v>719</c:v>
                </c:pt>
                <c:pt idx="27">
                  <c:v>494</c:v>
                </c:pt>
                <c:pt idx="28">
                  <c:v>539</c:v>
                </c:pt>
                <c:pt idx="29">
                  <c:v>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93-44B8-8C6C-36F69790A76C}"/>
            </c:ext>
          </c:extLst>
        </c:ser>
        <c:ser>
          <c:idx val="5"/>
          <c:order val="4"/>
          <c:tx>
            <c:v>Frühjahr 1991-2023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SummSonne!$A$59:$A$91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xVal>
          <c:yVal>
            <c:numRef>
              <c:f>SummSonne!$V$59:$V$91</c:f>
              <c:numCache>
                <c:formatCode>General</c:formatCode>
                <c:ptCount val="33"/>
                <c:pt idx="0">
                  <c:v>426</c:v>
                </c:pt>
                <c:pt idx="1">
                  <c:v>517</c:v>
                </c:pt>
                <c:pt idx="2">
                  <c:v>547</c:v>
                </c:pt>
                <c:pt idx="3">
                  <c:v>453</c:v>
                </c:pt>
                <c:pt idx="4">
                  <c:v>442</c:v>
                </c:pt>
                <c:pt idx="5">
                  <c:v>429</c:v>
                </c:pt>
                <c:pt idx="6">
                  <c:v>506</c:v>
                </c:pt>
                <c:pt idx="7">
                  <c:v>475</c:v>
                </c:pt>
                <c:pt idx="8">
                  <c:v>465</c:v>
                </c:pt>
                <c:pt idx="9">
                  <c:v>528</c:v>
                </c:pt>
                <c:pt idx="10">
                  <c:v>453</c:v>
                </c:pt>
                <c:pt idx="11">
                  <c:v>560</c:v>
                </c:pt>
                <c:pt idx="12">
                  <c:v>598</c:v>
                </c:pt>
                <c:pt idx="13">
                  <c:v>565</c:v>
                </c:pt>
                <c:pt idx="14">
                  <c:v>563</c:v>
                </c:pt>
                <c:pt idx="15">
                  <c:v>478</c:v>
                </c:pt>
                <c:pt idx="16">
                  <c:v>719</c:v>
                </c:pt>
                <c:pt idx="17">
                  <c:v>494</c:v>
                </c:pt>
                <c:pt idx="18">
                  <c:v>539</c:v>
                </c:pt>
                <c:pt idx="19">
                  <c:v>457</c:v>
                </c:pt>
                <c:pt idx="20" formatCode="0">
                  <c:v>726</c:v>
                </c:pt>
                <c:pt idx="21" formatCode="0">
                  <c:v>620</c:v>
                </c:pt>
                <c:pt idx="22" formatCode="0">
                  <c:v>311</c:v>
                </c:pt>
                <c:pt idx="23" formatCode="0">
                  <c:v>511</c:v>
                </c:pt>
                <c:pt idx="24" formatCode="0">
                  <c:v>544</c:v>
                </c:pt>
                <c:pt idx="25" formatCode="0">
                  <c:v>452.1</c:v>
                </c:pt>
                <c:pt idx="26" formatCode="0">
                  <c:v>549.9</c:v>
                </c:pt>
                <c:pt idx="27" formatCode="0">
                  <c:v>591.20000000000005</c:v>
                </c:pt>
                <c:pt idx="28" formatCode="0">
                  <c:v>498.70000000000005</c:v>
                </c:pt>
                <c:pt idx="29" formatCode="0">
                  <c:v>712.8</c:v>
                </c:pt>
                <c:pt idx="30" formatCode="0">
                  <c:v>551.9</c:v>
                </c:pt>
                <c:pt idx="31" formatCode="0">
                  <c:v>682.8</c:v>
                </c:pt>
                <c:pt idx="32" formatCode="0">
                  <c:v>412.1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193-44B8-8C6C-36F69790A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171840"/>
        <c:axId val="363173760"/>
      </c:scatterChart>
      <c:valAx>
        <c:axId val="363171840"/>
        <c:scaling>
          <c:orientation val="minMax"/>
          <c:max val="2025"/>
          <c:min val="19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03185074835"/>
              <c:y val="0.873405049720897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173760"/>
        <c:crosses val="autoZero"/>
        <c:crossBetween val="midCat"/>
        <c:minorUnit val="5"/>
      </c:valAx>
      <c:valAx>
        <c:axId val="363173760"/>
        <c:scaling>
          <c:orientation val="minMax"/>
          <c:max val="800"/>
          <c:min val="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Stunden</a:t>
                </a:r>
              </a:p>
            </c:rich>
          </c:tx>
          <c:layout>
            <c:manualLayout>
              <c:xMode val="edge"/>
              <c:yMode val="edge"/>
              <c:x val="1.8216770815196012E-2"/>
              <c:y val="0.47844836296871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3171840"/>
        <c:crosses val="autoZero"/>
        <c:crossBetween val="midCat"/>
      </c:valAx>
      <c:spPr>
        <a:gradFill rotWithShape="0">
          <a:gsLst>
            <a:gs pos="0">
              <a:srgbClr val="FFC000"/>
            </a:gs>
            <a:gs pos="100000">
              <a:schemeClr val="bg1">
                <a:lumMod val="65000"/>
              </a:scheme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Sonnenstunden</a:t>
            </a:r>
            <a:r>
              <a:rPr lang="de-DE" sz="1600" b="1" baseline="0"/>
              <a:t> Herbst</a:t>
            </a:r>
            <a:endParaRPr lang="de-DE" sz="1600" b="1"/>
          </a:p>
          <a:p>
            <a:pPr>
              <a:defRPr/>
            </a:pPr>
            <a:r>
              <a:rPr lang="de-DE" sz="1600" b="1"/>
              <a:t>1951 - 2022</a:t>
            </a:r>
          </a:p>
        </c:rich>
      </c:tx>
      <c:layout>
        <c:manualLayout>
          <c:xMode val="edge"/>
          <c:yMode val="edge"/>
          <c:x val="0.35413194209619503"/>
          <c:y val="3.448256894995187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1"/>
          <c:order val="0"/>
          <c:tx>
            <c:v>Herbst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SummSonne!$A$19:$A$68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SummSonne!$X$19:$X$68</c:f>
              <c:numCache>
                <c:formatCode>General</c:formatCode>
                <c:ptCount val="50"/>
                <c:pt idx="0">
                  <c:v>362</c:v>
                </c:pt>
                <c:pt idx="1">
                  <c:v>287</c:v>
                </c:pt>
                <c:pt idx="2">
                  <c:v>476</c:v>
                </c:pt>
                <c:pt idx="3">
                  <c:v>440</c:v>
                </c:pt>
                <c:pt idx="4">
                  <c:v>407</c:v>
                </c:pt>
                <c:pt idx="5">
                  <c:v>423</c:v>
                </c:pt>
                <c:pt idx="6">
                  <c:v>451</c:v>
                </c:pt>
                <c:pt idx="7">
                  <c:v>385</c:v>
                </c:pt>
                <c:pt idx="8">
                  <c:v>598</c:v>
                </c:pt>
                <c:pt idx="9">
                  <c:v>386</c:v>
                </c:pt>
                <c:pt idx="10">
                  <c:v>520</c:v>
                </c:pt>
                <c:pt idx="11">
                  <c:v>481</c:v>
                </c:pt>
                <c:pt idx="12">
                  <c:v>380</c:v>
                </c:pt>
                <c:pt idx="13">
                  <c:v>314</c:v>
                </c:pt>
                <c:pt idx="14">
                  <c:v>429</c:v>
                </c:pt>
                <c:pt idx="15">
                  <c:v>425</c:v>
                </c:pt>
                <c:pt idx="16">
                  <c:v>503</c:v>
                </c:pt>
                <c:pt idx="17">
                  <c:v>391</c:v>
                </c:pt>
                <c:pt idx="18">
                  <c:v>525</c:v>
                </c:pt>
                <c:pt idx="19">
                  <c:v>462</c:v>
                </c:pt>
                <c:pt idx="20">
                  <c:v>520</c:v>
                </c:pt>
                <c:pt idx="21">
                  <c:v>451</c:v>
                </c:pt>
                <c:pt idx="22">
                  <c:v>430</c:v>
                </c:pt>
                <c:pt idx="23">
                  <c:v>323</c:v>
                </c:pt>
                <c:pt idx="24">
                  <c:v>398</c:v>
                </c:pt>
                <c:pt idx="25">
                  <c:v>330</c:v>
                </c:pt>
                <c:pt idx="26">
                  <c:v>419</c:v>
                </c:pt>
                <c:pt idx="27">
                  <c:v>459</c:v>
                </c:pt>
                <c:pt idx="28">
                  <c:v>411</c:v>
                </c:pt>
                <c:pt idx="29">
                  <c:v>346</c:v>
                </c:pt>
                <c:pt idx="30">
                  <c:v>335</c:v>
                </c:pt>
                <c:pt idx="31">
                  <c:v>425</c:v>
                </c:pt>
                <c:pt idx="32">
                  <c:v>467</c:v>
                </c:pt>
                <c:pt idx="33">
                  <c:v>417</c:v>
                </c:pt>
                <c:pt idx="34">
                  <c:v>435</c:v>
                </c:pt>
                <c:pt idx="35">
                  <c:v>480</c:v>
                </c:pt>
                <c:pt idx="36">
                  <c:v>380</c:v>
                </c:pt>
                <c:pt idx="37">
                  <c:v>339</c:v>
                </c:pt>
                <c:pt idx="38">
                  <c:v>476</c:v>
                </c:pt>
                <c:pt idx="39">
                  <c:v>390</c:v>
                </c:pt>
                <c:pt idx="40">
                  <c:v>397</c:v>
                </c:pt>
                <c:pt idx="41">
                  <c:v>288</c:v>
                </c:pt>
                <c:pt idx="42">
                  <c:v>299</c:v>
                </c:pt>
                <c:pt idx="43">
                  <c:v>384</c:v>
                </c:pt>
                <c:pt idx="44">
                  <c:v>388</c:v>
                </c:pt>
                <c:pt idx="45">
                  <c:v>298</c:v>
                </c:pt>
                <c:pt idx="46">
                  <c:v>452</c:v>
                </c:pt>
                <c:pt idx="47">
                  <c:v>266</c:v>
                </c:pt>
                <c:pt idx="48">
                  <c:v>436</c:v>
                </c:pt>
                <c:pt idx="49">
                  <c:v>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63-411B-906E-6C817A83BF81}"/>
            </c:ext>
          </c:extLst>
        </c:ser>
        <c:ser>
          <c:idx val="2"/>
          <c:order val="1"/>
          <c:tx>
            <c:v>Herbst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SummSonne!$A$29:$A$58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SummSonne!$X$29:$X$59</c:f>
              <c:numCache>
                <c:formatCode>General</c:formatCode>
                <c:ptCount val="31"/>
                <c:pt idx="0">
                  <c:v>520</c:v>
                </c:pt>
                <c:pt idx="1">
                  <c:v>481</c:v>
                </c:pt>
                <c:pt idx="2">
                  <c:v>380</c:v>
                </c:pt>
                <c:pt idx="3">
                  <c:v>314</c:v>
                </c:pt>
                <c:pt idx="4">
                  <c:v>429</c:v>
                </c:pt>
                <c:pt idx="5">
                  <c:v>425</c:v>
                </c:pt>
                <c:pt idx="6">
                  <c:v>503</c:v>
                </c:pt>
                <c:pt idx="7">
                  <c:v>391</c:v>
                </c:pt>
                <c:pt idx="8">
                  <c:v>525</c:v>
                </c:pt>
                <c:pt idx="9">
                  <c:v>462</c:v>
                </c:pt>
                <c:pt idx="10">
                  <c:v>520</c:v>
                </c:pt>
                <c:pt idx="11">
                  <c:v>451</c:v>
                </c:pt>
                <c:pt idx="12">
                  <c:v>430</c:v>
                </c:pt>
                <c:pt idx="13">
                  <c:v>323</c:v>
                </c:pt>
                <c:pt idx="14">
                  <c:v>398</c:v>
                </c:pt>
                <c:pt idx="15">
                  <c:v>330</c:v>
                </c:pt>
                <c:pt idx="16">
                  <c:v>419</c:v>
                </c:pt>
                <c:pt idx="17">
                  <c:v>459</c:v>
                </c:pt>
                <c:pt idx="18">
                  <c:v>411</c:v>
                </c:pt>
                <c:pt idx="19">
                  <c:v>346</c:v>
                </c:pt>
                <c:pt idx="20">
                  <c:v>335</c:v>
                </c:pt>
                <c:pt idx="21">
                  <c:v>425</c:v>
                </c:pt>
                <c:pt idx="22">
                  <c:v>467</c:v>
                </c:pt>
                <c:pt idx="23">
                  <c:v>417</c:v>
                </c:pt>
                <c:pt idx="24">
                  <c:v>435</c:v>
                </c:pt>
                <c:pt idx="25">
                  <c:v>480</c:v>
                </c:pt>
                <c:pt idx="26">
                  <c:v>380</c:v>
                </c:pt>
                <c:pt idx="27">
                  <c:v>339</c:v>
                </c:pt>
                <c:pt idx="28">
                  <c:v>476</c:v>
                </c:pt>
                <c:pt idx="29">
                  <c:v>390</c:v>
                </c:pt>
                <c:pt idx="30">
                  <c:v>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63-411B-906E-6C817A83BF81}"/>
            </c:ext>
          </c:extLst>
        </c:ser>
        <c:ser>
          <c:idx val="3"/>
          <c:order val="2"/>
          <c:tx>
            <c:v>Herbst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SummSonne!$A$39:$A$68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SummSonne!$X$39:$X$68</c:f>
              <c:numCache>
                <c:formatCode>General</c:formatCode>
                <c:ptCount val="30"/>
                <c:pt idx="0">
                  <c:v>520</c:v>
                </c:pt>
                <c:pt idx="1">
                  <c:v>451</c:v>
                </c:pt>
                <c:pt idx="2">
                  <c:v>430</c:v>
                </c:pt>
                <c:pt idx="3">
                  <c:v>323</c:v>
                </c:pt>
                <c:pt idx="4">
                  <c:v>398</c:v>
                </c:pt>
                <c:pt idx="5">
                  <c:v>330</c:v>
                </c:pt>
                <c:pt idx="6">
                  <c:v>419</c:v>
                </c:pt>
                <c:pt idx="7">
                  <c:v>459</c:v>
                </c:pt>
                <c:pt idx="8">
                  <c:v>411</c:v>
                </c:pt>
                <c:pt idx="9">
                  <c:v>346</c:v>
                </c:pt>
                <c:pt idx="10">
                  <c:v>335</c:v>
                </c:pt>
                <c:pt idx="11">
                  <c:v>425</c:v>
                </c:pt>
                <c:pt idx="12">
                  <c:v>467</c:v>
                </c:pt>
                <c:pt idx="13">
                  <c:v>417</c:v>
                </c:pt>
                <c:pt idx="14">
                  <c:v>435</c:v>
                </c:pt>
                <c:pt idx="15">
                  <c:v>480</c:v>
                </c:pt>
                <c:pt idx="16">
                  <c:v>380</c:v>
                </c:pt>
                <c:pt idx="17">
                  <c:v>339</c:v>
                </c:pt>
                <c:pt idx="18">
                  <c:v>476</c:v>
                </c:pt>
                <c:pt idx="19">
                  <c:v>390</c:v>
                </c:pt>
                <c:pt idx="20">
                  <c:v>397</c:v>
                </c:pt>
                <c:pt idx="21">
                  <c:v>288</c:v>
                </c:pt>
                <c:pt idx="22">
                  <c:v>299</c:v>
                </c:pt>
                <c:pt idx="23">
                  <c:v>384</c:v>
                </c:pt>
                <c:pt idx="24">
                  <c:v>388</c:v>
                </c:pt>
                <c:pt idx="25">
                  <c:v>298</c:v>
                </c:pt>
                <c:pt idx="26">
                  <c:v>452</c:v>
                </c:pt>
                <c:pt idx="27">
                  <c:v>266</c:v>
                </c:pt>
                <c:pt idx="28">
                  <c:v>436</c:v>
                </c:pt>
                <c:pt idx="29">
                  <c:v>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63-411B-906E-6C817A83BF81}"/>
            </c:ext>
          </c:extLst>
        </c:ser>
        <c:ser>
          <c:idx val="4"/>
          <c:order val="3"/>
          <c:tx>
            <c:v>Herbst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SummSonne!$A$49:$A$78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SummSonne!$X$49:$X$78</c:f>
              <c:numCache>
                <c:formatCode>General</c:formatCode>
                <c:ptCount val="30"/>
                <c:pt idx="0">
                  <c:v>335</c:v>
                </c:pt>
                <c:pt idx="1">
                  <c:v>425</c:v>
                </c:pt>
                <c:pt idx="2">
                  <c:v>467</c:v>
                </c:pt>
                <c:pt idx="3">
                  <c:v>417</c:v>
                </c:pt>
                <c:pt idx="4">
                  <c:v>435</c:v>
                </c:pt>
                <c:pt idx="5">
                  <c:v>480</c:v>
                </c:pt>
                <c:pt idx="6">
                  <c:v>380</c:v>
                </c:pt>
                <c:pt idx="7">
                  <c:v>339</c:v>
                </c:pt>
                <c:pt idx="8">
                  <c:v>476</c:v>
                </c:pt>
                <c:pt idx="9">
                  <c:v>390</c:v>
                </c:pt>
                <c:pt idx="10">
                  <c:v>397</c:v>
                </c:pt>
                <c:pt idx="11">
                  <c:v>288</c:v>
                </c:pt>
                <c:pt idx="12">
                  <c:v>299</c:v>
                </c:pt>
                <c:pt idx="13">
                  <c:v>384</c:v>
                </c:pt>
                <c:pt idx="14">
                  <c:v>388</c:v>
                </c:pt>
                <c:pt idx="15">
                  <c:v>298</c:v>
                </c:pt>
                <c:pt idx="16">
                  <c:v>452</c:v>
                </c:pt>
                <c:pt idx="17">
                  <c:v>266</c:v>
                </c:pt>
                <c:pt idx="18">
                  <c:v>436</c:v>
                </c:pt>
                <c:pt idx="19">
                  <c:v>368</c:v>
                </c:pt>
                <c:pt idx="20">
                  <c:v>346</c:v>
                </c:pt>
                <c:pt idx="21">
                  <c:v>327</c:v>
                </c:pt>
                <c:pt idx="22">
                  <c:v>447</c:v>
                </c:pt>
                <c:pt idx="23">
                  <c:v>372</c:v>
                </c:pt>
                <c:pt idx="24">
                  <c:v>483</c:v>
                </c:pt>
                <c:pt idx="25">
                  <c:v>490</c:v>
                </c:pt>
                <c:pt idx="26">
                  <c:v>360</c:v>
                </c:pt>
                <c:pt idx="27">
                  <c:v>384</c:v>
                </c:pt>
                <c:pt idx="28">
                  <c:v>381</c:v>
                </c:pt>
                <c:pt idx="29">
                  <c:v>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63-411B-906E-6C817A83BF81}"/>
            </c:ext>
          </c:extLst>
        </c:ser>
        <c:ser>
          <c:idx val="5"/>
          <c:order val="4"/>
          <c:tx>
            <c:v>Herbst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SummSonne!$A$59:$A$90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SummSonne!$X$59:$X$90</c:f>
              <c:numCache>
                <c:formatCode>General</c:formatCode>
                <c:ptCount val="32"/>
                <c:pt idx="0">
                  <c:v>397</c:v>
                </c:pt>
                <c:pt idx="1">
                  <c:v>288</c:v>
                </c:pt>
                <c:pt idx="2">
                  <c:v>299</c:v>
                </c:pt>
                <c:pt idx="3">
                  <c:v>384</c:v>
                </c:pt>
                <c:pt idx="4">
                  <c:v>388</c:v>
                </c:pt>
                <c:pt idx="5">
                  <c:v>298</c:v>
                </c:pt>
                <c:pt idx="6">
                  <c:v>452</c:v>
                </c:pt>
                <c:pt idx="7">
                  <c:v>266</c:v>
                </c:pt>
                <c:pt idx="8">
                  <c:v>436</c:v>
                </c:pt>
                <c:pt idx="9">
                  <c:v>368</c:v>
                </c:pt>
                <c:pt idx="10">
                  <c:v>346</c:v>
                </c:pt>
                <c:pt idx="11">
                  <c:v>327</c:v>
                </c:pt>
                <c:pt idx="12">
                  <c:v>447</c:v>
                </c:pt>
                <c:pt idx="13">
                  <c:v>372</c:v>
                </c:pt>
                <c:pt idx="14">
                  <c:v>483</c:v>
                </c:pt>
                <c:pt idx="15">
                  <c:v>490</c:v>
                </c:pt>
                <c:pt idx="16">
                  <c:v>360</c:v>
                </c:pt>
                <c:pt idx="17">
                  <c:v>384</c:v>
                </c:pt>
                <c:pt idx="18">
                  <c:v>381</c:v>
                </c:pt>
                <c:pt idx="19">
                  <c:v>349</c:v>
                </c:pt>
                <c:pt idx="20" formatCode="0">
                  <c:v>593</c:v>
                </c:pt>
                <c:pt idx="21" formatCode="0">
                  <c:v>401</c:v>
                </c:pt>
                <c:pt idx="22" formatCode="0">
                  <c:v>299.39999999999998</c:v>
                </c:pt>
                <c:pt idx="23" formatCode="0">
                  <c:v>370.8</c:v>
                </c:pt>
                <c:pt idx="24" formatCode="0">
                  <c:v>370.6</c:v>
                </c:pt>
                <c:pt idx="25" formatCode="0">
                  <c:v>378.3</c:v>
                </c:pt>
                <c:pt idx="26" formatCode="0">
                  <c:v>363</c:v>
                </c:pt>
                <c:pt idx="27" formatCode="0">
                  <c:v>520</c:v>
                </c:pt>
                <c:pt idx="28" formatCode="0">
                  <c:v>403.1</c:v>
                </c:pt>
                <c:pt idx="29" formatCode="0">
                  <c:v>460.2</c:v>
                </c:pt>
                <c:pt idx="30" formatCode="0">
                  <c:v>500.6</c:v>
                </c:pt>
                <c:pt idx="31" formatCode="0">
                  <c:v>413.09999999999997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363-411B-906E-6C817A83B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244928"/>
        <c:axId val="362677760"/>
      </c:scatterChart>
      <c:valAx>
        <c:axId val="363244928"/>
        <c:scaling>
          <c:orientation val="minMax"/>
          <c:max val="2025"/>
          <c:min val="19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04751783331"/>
              <c:y val="0.873404958776508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677760"/>
        <c:crosses val="autoZero"/>
        <c:crossBetween val="midCat"/>
        <c:minorUnit val="5"/>
      </c:valAx>
      <c:valAx>
        <c:axId val="362677760"/>
        <c:scaling>
          <c:orientation val="minMax"/>
          <c:max val="600"/>
          <c:min val="2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Stunden</a:t>
                </a:r>
              </a:p>
            </c:rich>
          </c:tx>
          <c:layout>
            <c:manualLayout>
              <c:xMode val="edge"/>
              <c:yMode val="edge"/>
              <c:x val="1.8216833325282192E-2"/>
              <c:y val="0.47844815525621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3244928"/>
        <c:crosses val="autoZero"/>
        <c:crossBetween val="midCat"/>
      </c:valAx>
      <c:spPr>
        <a:gradFill rotWithShape="0">
          <a:gsLst>
            <a:gs pos="0">
              <a:srgbClr val="FFC000"/>
            </a:gs>
            <a:gs pos="100000">
              <a:schemeClr val="bg1">
                <a:lumMod val="65000"/>
              </a:scheme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Sonnenstunden</a:t>
            </a:r>
            <a:r>
              <a:rPr lang="de-DE" sz="1600" b="1" baseline="0"/>
              <a:t> Winter</a:t>
            </a:r>
            <a:endParaRPr lang="de-DE" sz="1600" b="1"/>
          </a:p>
          <a:p>
            <a:pPr>
              <a:defRPr/>
            </a:pPr>
            <a:r>
              <a:rPr lang="de-DE" sz="1600" b="1"/>
              <a:t>1951 - 2023</a:t>
            </a:r>
          </a:p>
        </c:rich>
      </c:tx>
      <c:layout>
        <c:manualLayout>
          <c:xMode val="edge"/>
          <c:yMode val="edge"/>
          <c:x val="0.35413195586423935"/>
          <c:y val="3.448265688100463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1"/>
          <c:order val="0"/>
          <c:tx>
            <c:v>Winter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SummSonne!$A$19:$A$68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SummSonne!$T$19:$T$68</c:f>
              <c:numCache>
                <c:formatCode>General</c:formatCode>
                <c:ptCount val="50"/>
                <c:pt idx="0">
                  <c:v>198</c:v>
                </c:pt>
                <c:pt idx="1">
                  <c:v>319</c:v>
                </c:pt>
                <c:pt idx="2">
                  <c:v>209</c:v>
                </c:pt>
                <c:pt idx="3">
                  <c:v>257</c:v>
                </c:pt>
                <c:pt idx="4">
                  <c:v>240</c:v>
                </c:pt>
                <c:pt idx="5">
                  <c:v>234</c:v>
                </c:pt>
                <c:pt idx="6">
                  <c:v>294</c:v>
                </c:pt>
                <c:pt idx="7">
                  <c:v>308</c:v>
                </c:pt>
                <c:pt idx="8">
                  <c:v>404</c:v>
                </c:pt>
                <c:pt idx="9">
                  <c:v>278</c:v>
                </c:pt>
                <c:pt idx="10">
                  <c:v>260</c:v>
                </c:pt>
                <c:pt idx="11">
                  <c:v>229</c:v>
                </c:pt>
                <c:pt idx="12">
                  <c:v>305</c:v>
                </c:pt>
                <c:pt idx="13">
                  <c:v>342</c:v>
                </c:pt>
                <c:pt idx="14">
                  <c:v>207</c:v>
                </c:pt>
                <c:pt idx="15">
                  <c:v>243</c:v>
                </c:pt>
                <c:pt idx="16">
                  <c:v>269</c:v>
                </c:pt>
                <c:pt idx="17">
                  <c:v>234</c:v>
                </c:pt>
                <c:pt idx="18">
                  <c:v>322</c:v>
                </c:pt>
                <c:pt idx="19">
                  <c:v>199</c:v>
                </c:pt>
                <c:pt idx="20">
                  <c:v>307</c:v>
                </c:pt>
                <c:pt idx="21">
                  <c:v>303</c:v>
                </c:pt>
                <c:pt idx="22">
                  <c:v>322</c:v>
                </c:pt>
                <c:pt idx="23">
                  <c:v>242</c:v>
                </c:pt>
                <c:pt idx="24">
                  <c:v>345</c:v>
                </c:pt>
                <c:pt idx="25">
                  <c:v>305</c:v>
                </c:pt>
                <c:pt idx="26">
                  <c:v>262</c:v>
                </c:pt>
                <c:pt idx="27">
                  <c:v>235</c:v>
                </c:pt>
                <c:pt idx="28">
                  <c:v>208</c:v>
                </c:pt>
                <c:pt idx="29">
                  <c:v>277</c:v>
                </c:pt>
                <c:pt idx="30">
                  <c:v>282</c:v>
                </c:pt>
                <c:pt idx="31">
                  <c:v>265</c:v>
                </c:pt>
                <c:pt idx="32">
                  <c:v>262</c:v>
                </c:pt>
                <c:pt idx="33">
                  <c:v>282</c:v>
                </c:pt>
                <c:pt idx="34">
                  <c:v>289</c:v>
                </c:pt>
                <c:pt idx="35">
                  <c:v>240</c:v>
                </c:pt>
                <c:pt idx="36">
                  <c:v>223</c:v>
                </c:pt>
                <c:pt idx="37">
                  <c:v>253</c:v>
                </c:pt>
                <c:pt idx="38">
                  <c:v>367</c:v>
                </c:pt>
                <c:pt idx="39">
                  <c:v>437</c:v>
                </c:pt>
                <c:pt idx="40">
                  <c:v>331</c:v>
                </c:pt>
                <c:pt idx="41">
                  <c:v>296</c:v>
                </c:pt>
                <c:pt idx="42">
                  <c:v>307</c:v>
                </c:pt>
                <c:pt idx="43">
                  <c:v>219</c:v>
                </c:pt>
                <c:pt idx="44">
                  <c:v>226</c:v>
                </c:pt>
                <c:pt idx="45">
                  <c:v>228</c:v>
                </c:pt>
                <c:pt idx="46">
                  <c:v>304</c:v>
                </c:pt>
                <c:pt idx="47">
                  <c:v>321</c:v>
                </c:pt>
                <c:pt idx="48">
                  <c:v>295</c:v>
                </c:pt>
                <c:pt idx="49">
                  <c:v>281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9E-4812-961E-0FF64AA77662}"/>
            </c:ext>
          </c:extLst>
        </c:ser>
        <c:ser>
          <c:idx val="2"/>
          <c:order val="1"/>
          <c:tx>
            <c:v>Winter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SummSonne!$A$29:$A$58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SummSonne!$T$29:$T$59</c:f>
              <c:numCache>
                <c:formatCode>General</c:formatCode>
                <c:ptCount val="31"/>
                <c:pt idx="0">
                  <c:v>260</c:v>
                </c:pt>
                <c:pt idx="1">
                  <c:v>229</c:v>
                </c:pt>
                <c:pt idx="2">
                  <c:v>305</c:v>
                </c:pt>
                <c:pt idx="3">
                  <c:v>342</c:v>
                </c:pt>
                <c:pt idx="4">
                  <c:v>207</c:v>
                </c:pt>
                <c:pt idx="5">
                  <c:v>243</c:v>
                </c:pt>
                <c:pt idx="6">
                  <c:v>269</c:v>
                </c:pt>
                <c:pt idx="7">
                  <c:v>234</c:v>
                </c:pt>
                <c:pt idx="8">
                  <c:v>322</c:v>
                </c:pt>
                <c:pt idx="9">
                  <c:v>199</c:v>
                </c:pt>
                <c:pt idx="10">
                  <c:v>307</c:v>
                </c:pt>
                <c:pt idx="11">
                  <c:v>303</c:v>
                </c:pt>
                <c:pt idx="12">
                  <c:v>322</c:v>
                </c:pt>
                <c:pt idx="13">
                  <c:v>242</c:v>
                </c:pt>
                <c:pt idx="14">
                  <c:v>345</c:v>
                </c:pt>
                <c:pt idx="15">
                  <c:v>305</c:v>
                </c:pt>
                <c:pt idx="16">
                  <c:v>262</c:v>
                </c:pt>
                <c:pt idx="17">
                  <c:v>235</c:v>
                </c:pt>
                <c:pt idx="18">
                  <c:v>208</c:v>
                </c:pt>
                <c:pt idx="19">
                  <c:v>277</c:v>
                </c:pt>
                <c:pt idx="20">
                  <c:v>282</c:v>
                </c:pt>
                <c:pt idx="21">
                  <c:v>265</c:v>
                </c:pt>
                <c:pt idx="22">
                  <c:v>262</c:v>
                </c:pt>
                <c:pt idx="23">
                  <c:v>282</c:v>
                </c:pt>
                <c:pt idx="24">
                  <c:v>289</c:v>
                </c:pt>
                <c:pt idx="25">
                  <c:v>240</c:v>
                </c:pt>
                <c:pt idx="26">
                  <c:v>223</c:v>
                </c:pt>
                <c:pt idx="27">
                  <c:v>253</c:v>
                </c:pt>
                <c:pt idx="28">
                  <c:v>367</c:v>
                </c:pt>
                <c:pt idx="29">
                  <c:v>437</c:v>
                </c:pt>
                <c:pt idx="30">
                  <c:v>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9E-4812-961E-0FF64AA77662}"/>
            </c:ext>
          </c:extLst>
        </c:ser>
        <c:ser>
          <c:idx val="3"/>
          <c:order val="2"/>
          <c:tx>
            <c:v>Winter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SummSonne!$A$39:$A$68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SummSonne!$T$39:$T$68</c:f>
              <c:numCache>
                <c:formatCode>General</c:formatCode>
                <c:ptCount val="30"/>
                <c:pt idx="0">
                  <c:v>307</c:v>
                </c:pt>
                <c:pt idx="1">
                  <c:v>303</c:v>
                </c:pt>
                <c:pt idx="2">
                  <c:v>322</c:v>
                </c:pt>
                <c:pt idx="3">
                  <c:v>242</c:v>
                </c:pt>
                <c:pt idx="4">
                  <c:v>345</c:v>
                </c:pt>
                <c:pt idx="5">
                  <c:v>305</c:v>
                </c:pt>
                <c:pt idx="6">
                  <c:v>262</c:v>
                </c:pt>
                <c:pt idx="7">
                  <c:v>235</c:v>
                </c:pt>
                <c:pt idx="8">
                  <c:v>208</c:v>
                </c:pt>
                <c:pt idx="9">
                  <c:v>277</c:v>
                </c:pt>
                <c:pt idx="10">
                  <c:v>282</c:v>
                </c:pt>
                <c:pt idx="11">
                  <c:v>265</c:v>
                </c:pt>
                <c:pt idx="12">
                  <c:v>262</c:v>
                </c:pt>
                <c:pt idx="13">
                  <c:v>282</c:v>
                </c:pt>
                <c:pt idx="14">
                  <c:v>289</c:v>
                </c:pt>
                <c:pt idx="15">
                  <c:v>240</c:v>
                </c:pt>
                <c:pt idx="16">
                  <c:v>223</c:v>
                </c:pt>
                <c:pt idx="17">
                  <c:v>253</c:v>
                </c:pt>
                <c:pt idx="18">
                  <c:v>367</c:v>
                </c:pt>
                <c:pt idx="19">
                  <c:v>437</c:v>
                </c:pt>
                <c:pt idx="20">
                  <c:v>331</c:v>
                </c:pt>
                <c:pt idx="21">
                  <c:v>296</c:v>
                </c:pt>
                <c:pt idx="22">
                  <c:v>307</c:v>
                </c:pt>
                <c:pt idx="23">
                  <c:v>219</c:v>
                </c:pt>
                <c:pt idx="24">
                  <c:v>226</c:v>
                </c:pt>
                <c:pt idx="25">
                  <c:v>228</c:v>
                </c:pt>
                <c:pt idx="26">
                  <c:v>304</c:v>
                </c:pt>
                <c:pt idx="27">
                  <c:v>321</c:v>
                </c:pt>
                <c:pt idx="28">
                  <c:v>295</c:v>
                </c:pt>
                <c:pt idx="29">
                  <c:v>281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9E-4812-961E-0FF64AA77662}"/>
            </c:ext>
          </c:extLst>
        </c:ser>
        <c:ser>
          <c:idx val="4"/>
          <c:order val="3"/>
          <c:tx>
            <c:v>Winter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SummSonne!$A$49:$A$78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SummSonne!$T$49:$T$78</c:f>
              <c:numCache>
                <c:formatCode>General</c:formatCode>
                <c:ptCount val="30"/>
                <c:pt idx="0">
                  <c:v>282</c:v>
                </c:pt>
                <c:pt idx="1">
                  <c:v>265</c:v>
                </c:pt>
                <c:pt idx="2">
                  <c:v>262</c:v>
                </c:pt>
                <c:pt idx="3">
                  <c:v>282</c:v>
                </c:pt>
                <c:pt idx="4">
                  <c:v>289</c:v>
                </c:pt>
                <c:pt idx="5">
                  <c:v>240</c:v>
                </c:pt>
                <c:pt idx="6">
                  <c:v>223</c:v>
                </c:pt>
                <c:pt idx="7">
                  <c:v>253</c:v>
                </c:pt>
                <c:pt idx="8">
                  <c:v>367</c:v>
                </c:pt>
                <c:pt idx="9">
                  <c:v>437</c:v>
                </c:pt>
                <c:pt idx="10">
                  <c:v>331</c:v>
                </c:pt>
                <c:pt idx="11">
                  <c:v>296</c:v>
                </c:pt>
                <c:pt idx="12">
                  <c:v>307</c:v>
                </c:pt>
                <c:pt idx="13">
                  <c:v>219</c:v>
                </c:pt>
                <c:pt idx="14">
                  <c:v>226</c:v>
                </c:pt>
                <c:pt idx="15">
                  <c:v>228</c:v>
                </c:pt>
                <c:pt idx="16">
                  <c:v>304</c:v>
                </c:pt>
                <c:pt idx="17">
                  <c:v>321</c:v>
                </c:pt>
                <c:pt idx="18">
                  <c:v>295</c:v>
                </c:pt>
                <c:pt idx="19">
                  <c:v>281</c:v>
                </c:pt>
                <c:pt idx="20">
                  <c:v>241</c:v>
                </c:pt>
                <c:pt idx="21">
                  <c:v>304</c:v>
                </c:pt>
                <c:pt idx="22">
                  <c:v>247</c:v>
                </c:pt>
                <c:pt idx="23">
                  <c:v>253</c:v>
                </c:pt>
                <c:pt idx="24">
                  <c:v>312</c:v>
                </c:pt>
                <c:pt idx="25">
                  <c:v>327</c:v>
                </c:pt>
                <c:pt idx="26">
                  <c:v>344</c:v>
                </c:pt>
                <c:pt idx="27">
                  <c:v>421</c:v>
                </c:pt>
                <c:pt idx="28">
                  <c:v>271</c:v>
                </c:pt>
                <c:pt idx="29">
                  <c:v>210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9E-4812-961E-0FF64AA77662}"/>
            </c:ext>
          </c:extLst>
        </c:ser>
        <c:ser>
          <c:idx val="5"/>
          <c:order val="4"/>
          <c:tx>
            <c:v>Winter 1991-2023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SummSonne!$A$59:$A$91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xVal>
          <c:yVal>
            <c:numRef>
              <c:f>SummSonne!$T$59:$T$91</c:f>
              <c:numCache>
                <c:formatCode>General</c:formatCode>
                <c:ptCount val="33"/>
                <c:pt idx="0">
                  <c:v>331</c:v>
                </c:pt>
                <c:pt idx="1">
                  <c:v>296</c:v>
                </c:pt>
                <c:pt idx="2">
                  <c:v>307</c:v>
                </c:pt>
                <c:pt idx="3">
                  <c:v>219</c:v>
                </c:pt>
                <c:pt idx="4">
                  <c:v>226</c:v>
                </c:pt>
                <c:pt idx="5">
                  <c:v>228</c:v>
                </c:pt>
                <c:pt idx="6">
                  <c:v>304</c:v>
                </c:pt>
                <c:pt idx="7">
                  <c:v>321</c:v>
                </c:pt>
                <c:pt idx="8">
                  <c:v>295</c:v>
                </c:pt>
                <c:pt idx="9">
                  <c:v>281</c:v>
                </c:pt>
                <c:pt idx="10">
                  <c:v>241</c:v>
                </c:pt>
                <c:pt idx="11">
                  <c:v>304</c:v>
                </c:pt>
                <c:pt idx="12">
                  <c:v>247</c:v>
                </c:pt>
                <c:pt idx="13">
                  <c:v>253</c:v>
                </c:pt>
                <c:pt idx="14">
                  <c:v>312</c:v>
                </c:pt>
                <c:pt idx="15">
                  <c:v>327</c:v>
                </c:pt>
                <c:pt idx="16">
                  <c:v>344</c:v>
                </c:pt>
                <c:pt idx="17">
                  <c:v>421</c:v>
                </c:pt>
                <c:pt idx="18">
                  <c:v>271</c:v>
                </c:pt>
                <c:pt idx="19">
                  <c:v>210</c:v>
                </c:pt>
                <c:pt idx="20" formatCode="0">
                  <c:v>246</c:v>
                </c:pt>
                <c:pt idx="21" formatCode="0">
                  <c:v>233</c:v>
                </c:pt>
                <c:pt idx="22" formatCode="0">
                  <c:v>150</c:v>
                </c:pt>
                <c:pt idx="23" formatCode="0">
                  <c:v>350</c:v>
                </c:pt>
                <c:pt idx="24" formatCode="0">
                  <c:v>243</c:v>
                </c:pt>
                <c:pt idx="25" formatCode="0">
                  <c:v>308</c:v>
                </c:pt>
                <c:pt idx="26" formatCode="0">
                  <c:v>343.9</c:v>
                </c:pt>
                <c:pt idx="27" formatCode="0">
                  <c:v>204</c:v>
                </c:pt>
                <c:pt idx="28" formatCode="0">
                  <c:v>282</c:v>
                </c:pt>
                <c:pt idx="29" formatCode="0">
                  <c:v>370.1</c:v>
                </c:pt>
                <c:pt idx="30" formatCode="0">
                  <c:v>305.5</c:v>
                </c:pt>
                <c:pt idx="31" formatCode="0">
                  <c:v>342.90000000000003</c:v>
                </c:pt>
                <c:pt idx="32" formatCode="0">
                  <c:v>267.2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F9E-4812-961E-0FF64AA77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740352"/>
        <c:axId val="362820352"/>
      </c:scatterChart>
      <c:valAx>
        <c:axId val="362740352"/>
        <c:scaling>
          <c:orientation val="minMax"/>
          <c:max val="2025"/>
          <c:min val="19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03185074835"/>
              <c:y val="0.87340500470228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820352"/>
        <c:crosses val="autoZero"/>
        <c:crossBetween val="midCat"/>
        <c:minorUnit val="5"/>
      </c:valAx>
      <c:valAx>
        <c:axId val="362820352"/>
        <c:scaling>
          <c:orientation val="minMax"/>
          <c:max val="500"/>
          <c:min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Stunden</a:t>
                </a:r>
              </a:p>
            </c:rich>
          </c:tx>
          <c:layout>
            <c:manualLayout>
              <c:xMode val="edge"/>
              <c:yMode val="edge"/>
              <c:x val="1.8216770815196012E-2"/>
              <c:y val="0.4784483087155089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2740352"/>
        <c:crosses val="autoZero"/>
        <c:crossBetween val="midCat"/>
      </c:valAx>
      <c:spPr>
        <a:gradFill rotWithShape="0">
          <a:gsLst>
            <a:gs pos="0">
              <a:srgbClr val="FFC000"/>
            </a:gs>
            <a:gs pos="100000">
              <a:schemeClr val="bg1">
                <a:lumMod val="65000"/>
              </a:scheme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Sonnenstunden</a:t>
            </a:r>
            <a:r>
              <a:rPr lang="de-DE" sz="1600" b="1" baseline="0"/>
              <a:t> Jahr</a:t>
            </a:r>
            <a:endParaRPr lang="de-DE" sz="1600" b="1"/>
          </a:p>
          <a:p>
            <a:pPr>
              <a:defRPr/>
            </a:pPr>
            <a:r>
              <a:rPr lang="de-DE" sz="1600" b="1"/>
              <a:t>1951 - 2022</a:t>
            </a:r>
          </a:p>
        </c:rich>
      </c:tx>
      <c:layout>
        <c:manualLayout>
          <c:xMode val="edge"/>
          <c:yMode val="edge"/>
          <c:x val="0.35413195586423935"/>
          <c:y val="3.448274758338134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1"/>
          <c:order val="0"/>
          <c:tx>
            <c:v>Jahr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SummSonne!$A$19:$A$68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SummSonne!$N$19:$N$68</c:f>
              <c:numCache>
                <c:formatCode>General</c:formatCode>
                <c:ptCount val="50"/>
                <c:pt idx="0">
                  <c:v>1748</c:v>
                </c:pt>
                <c:pt idx="1">
                  <c:v>1756</c:v>
                </c:pt>
                <c:pt idx="2">
                  <c:v>2094</c:v>
                </c:pt>
                <c:pt idx="3">
                  <c:v>1627</c:v>
                </c:pt>
                <c:pt idx="4">
                  <c:v>1743</c:v>
                </c:pt>
                <c:pt idx="5">
                  <c:v>1707</c:v>
                </c:pt>
                <c:pt idx="6">
                  <c:v>1851</c:v>
                </c:pt>
                <c:pt idx="7">
                  <c:v>1896</c:v>
                </c:pt>
                <c:pt idx="8">
                  <c:v>2214</c:v>
                </c:pt>
                <c:pt idx="9">
                  <c:v>1724</c:v>
                </c:pt>
                <c:pt idx="10">
                  <c:v>2018</c:v>
                </c:pt>
                <c:pt idx="11">
                  <c:v>1961</c:v>
                </c:pt>
                <c:pt idx="12">
                  <c:v>1786</c:v>
                </c:pt>
                <c:pt idx="13">
                  <c:v>1799</c:v>
                </c:pt>
                <c:pt idx="14">
                  <c:v>1632</c:v>
                </c:pt>
                <c:pt idx="15">
                  <c:v>1716</c:v>
                </c:pt>
                <c:pt idx="16">
                  <c:v>1997</c:v>
                </c:pt>
                <c:pt idx="17">
                  <c:v>1781</c:v>
                </c:pt>
                <c:pt idx="18">
                  <c:v>1940</c:v>
                </c:pt>
                <c:pt idx="19">
                  <c:v>1732</c:v>
                </c:pt>
                <c:pt idx="20">
                  <c:v>2062</c:v>
                </c:pt>
                <c:pt idx="21">
                  <c:v>1857</c:v>
                </c:pt>
                <c:pt idx="22">
                  <c:v>1737</c:v>
                </c:pt>
                <c:pt idx="23">
                  <c:v>1711</c:v>
                </c:pt>
                <c:pt idx="24">
                  <c:v>1812</c:v>
                </c:pt>
                <c:pt idx="25">
                  <c:v>1952</c:v>
                </c:pt>
                <c:pt idx="26">
                  <c:v>1713</c:v>
                </c:pt>
                <c:pt idx="27">
                  <c:v>1757</c:v>
                </c:pt>
                <c:pt idx="28">
                  <c:v>1665</c:v>
                </c:pt>
                <c:pt idx="29">
                  <c:v>1567</c:v>
                </c:pt>
                <c:pt idx="30">
                  <c:v>1688</c:v>
                </c:pt>
                <c:pt idx="31">
                  <c:v>1939</c:v>
                </c:pt>
                <c:pt idx="32">
                  <c:v>1941</c:v>
                </c:pt>
                <c:pt idx="33">
                  <c:v>1771</c:v>
                </c:pt>
                <c:pt idx="34">
                  <c:v>1942</c:v>
                </c:pt>
                <c:pt idx="35">
                  <c:v>1843</c:v>
                </c:pt>
                <c:pt idx="36">
                  <c:v>1547</c:v>
                </c:pt>
                <c:pt idx="37">
                  <c:v>1708</c:v>
                </c:pt>
                <c:pt idx="38">
                  <c:v>2006</c:v>
                </c:pt>
                <c:pt idx="39">
                  <c:v>2040</c:v>
                </c:pt>
                <c:pt idx="40">
                  <c:v>1877</c:v>
                </c:pt>
                <c:pt idx="41">
                  <c:v>1798</c:v>
                </c:pt>
                <c:pt idx="42">
                  <c:v>1765</c:v>
                </c:pt>
                <c:pt idx="43">
                  <c:v>1767</c:v>
                </c:pt>
                <c:pt idx="44">
                  <c:v>1598</c:v>
                </c:pt>
                <c:pt idx="45">
                  <c:v>1576</c:v>
                </c:pt>
                <c:pt idx="46">
                  <c:v>1770</c:v>
                </c:pt>
                <c:pt idx="47">
                  <c:v>1700</c:v>
                </c:pt>
                <c:pt idx="48">
                  <c:v>1746</c:v>
                </c:pt>
                <c:pt idx="49">
                  <c:v>1881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5-406A-A483-C3DE3FE62763}"/>
            </c:ext>
          </c:extLst>
        </c:ser>
        <c:ser>
          <c:idx val="2"/>
          <c:order val="1"/>
          <c:tx>
            <c:v>Jahr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SummSonne!$A$29:$A$58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SummSonne!$N$29:$N$59</c:f>
              <c:numCache>
                <c:formatCode>General</c:formatCode>
                <c:ptCount val="31"/>
                <c:pt idx="0">
                  <c:v>2018</c:v>
                </c:pt>
                <c:pt idx="1">
                  <c:v>1961</c:v>
                </c:pt>
                <c:pt idx="2">
                  <c:v>1786</c:v>
                </c:pt>
                <c:pt idx="3">
                  <c:v>1799</c:v>
                </c:pt>
                <c:pt idx="4">
                  <c:v>1632</c:v>
                </c:pt>
                <c:pt idx="5">
                  <c:v>1716</c:v>
                </c:pt>
                <c:pt idx="6">
                  <c:v>1997</c:v>
                </c:pt>
                <c:pt idx="7">
                  <c:v>1781</c:v>
                </c:pt>
                <c:pt idx="8">
                  <c:v>1940</c:v>
                </c:pt>
                <c:pt idx="9">
                  <c:v>1732</c:v>
                </c:pt>
                <c:pt idx="10">
                  <c:v>2062</c:v>
                </c:pt>
                <c:pt idx="11">
                  <c:v>1857</c:v>
                </c:pt>
                <c:pt idx="12">
                  <c:v>1737</c:v>
                </c:pt>
                <c:pt idx="13">
                  <c:v>1711</c:v>
                </c:pt>
                <c:pt idx="14">
                  <c:v>1812</c:v>
                </c:pt>
                <c:pt idx="15">
                  <c:v>1952</c:v>
                </c:pt>
                <c:pt idx="16">
                  <c:v>1713</c:v>
                </c:pt>
                <c:pt idx="17">
                  <c:v>1757</c:v>
                </c:pt>
                <c:pt idx="18">
                  <c:v>1665</c:v>
                </c:pt>
                <c:pt idx="19">
                  <c:v>1567</c:v>
                </c:pt>
                <c:pt idx="20">
                  <c:v>1688</c:v>
                </c:pt>
                <c:pt idx="21">
                  <c:v>1939</c:v>
                </c:pt>
                <c:pt idx="22">
                  <c:v>1941</c:v>
                </c:pt>
                <c:pt idx="23">
                  <c:v>1771</c:v>
                </c:pt>
                <c:pt idx="24">
                  <c:v>1942</c:v>
                </c:pt>
                <c:pt idx="25">
                  <c:v>1843</c:v>
                </c:pt>
                <c:pt idx="26">
                  <c:v>1547</c:v>
                </c:pt>
                <c:pt idx="27">
                  <c:v>1708</c:v>
                </c:pt>
                <c:pt idx="28">
                  <c:v>2006</c:v>
                </c:pt>
                <c:pt idx="29">
                  <c:v>2040</c:v>
                </c:pt>
                <c:pt idx="30">
                  <c:v>1877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A5-406A-A483-C3DE3FE62763}"/>
            </c:ext>
          </c:extLst>
        </c:ser>
        <c:ser>
          <c:idx val="3"/>
          <c:order val="2"/>
          <c:tx>
            <c:v>Jahr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SummSonne!$A$39:$A$68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SummSonne!$N$39:$N$68</c:f>
              <c:numCache>
                <c:formatCode>General</c:formatCode>
                <c:ptCount val="30"/>
                <c:pt idx="0">
                  <c:v>2062</c:v>
                </c:pt>
                <c:pt idx="1">
                  <c:v>1857</c:v>
                </c:pt>
                <c:pt idx="2">
                  <c:v>1737</c:v>
                </c:pt>
                <c:pt idx="3">
                  <c:v>1711</c:v>
                </c:pt>
                <c:pt idx="4">
                  <c:v>1812</c:v>
                </c:pt>
                <c:pt idx="5">
                  <c:v>1952</c:v>
                </c:pt>
                <c:pt idx="6">
                  <c:v>1713</c:v>
                </c:pt>
                <c:pt idx="7">
                  <c:v>1757</c:v>
                </c:pt>
                <c:pt idx="8">
                  <c:v>1665</c:v>
                </c:pt>
                <c:pt idx="9">
                  <c:v>1567</c:v>
                </c:pt>
                <c:pt idx="10">
                  <c:v>1688</c:v>
                </c:pt>
                <c:pt idx="11">
                  <c:v>1939</c:v>
                </c:pt>
                <c:pt idx="12">
                  <c:v>1941</c:v>
                </c:pt>
                <c:pt idx="13">
                  <c:v>1771</c:v>
                </c:pt>
                <c:pt idx="14">
                  <c:v>1942</c:v>
                </c:pt>
                <c:pt idx="15">
                  <c:v>1843</c:v>
                </c:pt>
                <c:pt idx="16">
                  <c:v>1547</c:v>
                </c:pt>
                <c:pt idx="17">
                  <c:v>1708</c:v>
                </c:pt>
                <c:pt idx="18">
                  <c:v>2006</c:v>
                </c:pt>
                <c:pt idx="19">
                  <c:v>2040</c:v>
                </c:pt>
                <c:pt idx="20">
                  <c:v>1877</c:v>
                </c:pt>
                <c:pt idx="21">
                  <c:v>1798</c:v>
                </c:pt>
                <c:pt idx="22">
                  <c:v>1765</c:v>
                </c:pt>
                <c:pt idx="23">
                  <c:v>1767</c:v>
                </c:pt>
                <c:pt idx="24">
                  <c:v>1598</c:v>
                </c:pt>
                <c:pt idx="25">
                  <c:v>1576</c:v>
                </c:pt>
                <c:pt idx="26">
                  <c:v>1770</c:v>
                </c:pt>
                <c:pt idx="27">
                  <c:v>1700</c:v>
                </c:pt>
                <c:pt idx="28">
                  <c:v>1746</c:v>
                </c:pt>
                <c:pt idx="29">
                  <c:v>1881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A5-406A-A483-C3DE3FE62763}"/>
            </c:ext>
          </c:extLst>
        </c:ser>
        <c:ser>
          <c:idx val="4"/>
          <c:order val="3"/>
          <c:tx>
            <c:v>Jahr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SummSonne!$A$49:$A$78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SummSonne!$N$49:$N$78</c:f>
              <c:numCache>
                <c:formatCode>General</c:formatCode>
                <c:ptCount val="30"/>
                <c:pt idx="0">
                  <c:v>1688</c:v>
                </c:pt>
                <c:pt idx="1">
                  <c:v>1939</c:v>
                </c:pt>
                <c:pt idx="2">
                  <c:v>1941</c:v>
                </c:pt>
                <c:pt idx="3">
                  <c:v>1771</c:v>
                </c:pt>
                <c:pt idx="4">
                  <c:v>1942</c:v>
                </c:pt>
                <c:pt idx="5">
                  <c:v>1843</c:v>
                </c:pt>
                <c:pt idx="6">
                  <c:v>1547</c:v>
                </c:pt>
                <c:pt idx="7">
                  <c:v>1708</c:v>
                </c:pt>
                <c:pt idx="8">
                  <c:v>2006</c:v>
                </c:pt>
                <c:pt idx="9">
                  <c:v>2040</c:v>
                </c:pt>
                <c:pt idx="10">
                  <c:v>1877</c:v>
                </c:pt>
                <c:pt idx="11">
                  <c:v>1798</c:v>
                </c:pt>
                <c:pt idx="12">
                  <c:v>1765</c:v>
                </c:pt>
                <c:pt idx="13">
                  <c:v>1767</c:v>
                </c:pt>
                <c:pt idx="14">
                  <c:v>1598</c:v>
                </c:pt>
                <c:pt idx="15">
                  <c:v>1576</c:v>
                </c:pt>
                <c:pt idx="16">
                  <c:v>1770</c:v>
                </c:pt>
                <c:pt idx="17">
                  <c:v>1700</c:v>
                </c:pt>
                <c:pt idx="18">
                  <c:v>1746</c:v>
                </c:pt>
                <c:pt idx="19">
                  <c:v>1881</c:v>
                </c:pt>
                <c:pt idx="20">
                  <c:v>1779</c:v>
                </c:pt>
                <c:pt idx="21">
                  <c:v>1840</c:v>
                </c:pt>
                <c:pt idx="22">
                  <c:v>2215</c:v>
                </c:pt>
                <c:pt idx="23">
                  <c:v>1860</c:v>
                </c:pt>
                <c:pt idx="24">
                  <c:v>1918</c:v>
                </c:pt>
                <c:pt idx="25">
                  <c:v>2113</c:v>
                </c:pt>
                <c:pt idx="26">
                  <c:v>2018</c:v>
                </c:pt>
                <c:pt idx="27">
                  <c:v>1902</c:v>
                </c:pt>
                <c:pt idx="28">
                  <c:v>1809</c:v>
                </c:pt>
                <c:pt idx="29">
                  <c:v>1607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A5-406A-A483-C3DE3FE62763}"/>
            </c:ext>
          </c:extLst>
        </c:ser>
        <c:ser>
          <c:idx val="5"/>
          <c:order val="4"/>
          <c:tx>
            <c:v>Jahr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SummSonne!$A$59:$A$90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SummSonne!$N$59:$N$90</c:f>
              <c:numCache>
                <c:formatCode>General</c:formatCode>
                <c:ptCount val="32"/>
                <c:pt idx="0">
                  <c:v>1877</c:v>
                </c:pt>
                <c:pt idx="1">
                  <c:v>1798</c:v>
                </c:pt>
                <c:pt idx="2">
                  <c:v>1765</c:v>
                </c:pt>
                <c:pt idx="3">
                  <c:v>1767</c:v>
                </c:pt>
                <c:pt idx="4">
                  <c:v>1598</c:v>
                </c:pt>
                <c:pt idx="5">
                  <c:v>1576</c:v>
                </c:pt>
                <c:pt idx="6">
                  <c:v>1770</c:v>
                </c:pt>
                <c:pt idx="7">
                  <c:v>1700</c:v>
                </c:pt>
                <c:pt idx="8">
                  <c:v>1746</c:v>
                </c:pt>
                <c:pt idx="9">
                  <c:v>1881</c:v>
                </c:pt>
                <c:pt idx="10">
                  <c:v>1779</c:v>
                </c:pt>
                <c:pt idx="11">
                  <c:v>1840</c:v>
                </c:pt>
                <c:pt idx="12">
                  <c:v>2215</c:v>
                </c:pt>
                <c:pt idx="13">
                  <c:v>1860</c:v>
                </c:pt>
                <c:pt idx="14">
                  <c:v>1918</c:v>
                </c:pt>
                <c:pt idx="15">
                  <c:v>2113</c:v>
                </c:pt>
                <c:pt idx="16">
                  <c:v>2018</c:v>
                </c:pt>
                <c:pt idx="17">
                  <c:v>1902</c:v>
                </c:pt>
                <c:pt idx="18">
                  <c:v>1809</c:v>
                </c:pt>
                <c:pt idx="19">
                  <c:v>1607</c:v>
                </c:pt>
                <c:pt idx="20">
                  <c:v>2184</c:v>
                </c:pt>
                <c:pt idx="21">
                  <c:v>1917</c:v>
                </c:pt>
                <c:pt idx="22" formatCode="0">
                  <c:v>1587.5</c:v>
                </c:pt>
                <c:pt idx="23" formatCode="0">
                  <c:v>1712.8</c:v>
                </c:pt>
                <c:pt idx="24" formatCode="0">
                  <c:v>2045.1999999999998</c:v>
                </c:pt>
                <c:pt idx="25" formatCode="0">
                  <c:v>1736.6</c:v>
                </c:pt>
                <c:pt idx="26" formatCode="0">
                  <c:v>1874.5</c:v>
                </c:pt>
                <c:pt idx="27" formatCode="0">
                  <c:v>2093.1</c:v>
                </c:pt>
                <c:pt idx="28" formatCode="0">
                  <c:v>2001.4</c:v>
                </c:pt>
                <c:pt idx="29" formatCode="0">
                  <c:v>2225.1999999999998</c:v>
                </c:pt>
                <c:pt idx="30" formatCode="0">
                  <c:v>1996.5</c:v>
                </c:pt>
                <c:pt idx="31" formatCode="0">
                  <c:v>2263.2999999999997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FA5-406A-A483-C3DE3FE62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887040"/>
        <c:axId val="362897408"/>
      </c:scatterChart>
      <c:valAx>
        <c:axId val="362887040"/>
        <c:scaling>
          <c:orientation val="minMax"/>
          <c:max val="2025"/>
          <c:min val="19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03185074835"/>
              <c:y val="0.873405031688112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897408"/>
        <c:crosses val="autoZero"/>
        <c:crossBetween val="midCat"/>
        <c:minorUnit val="5"/>
      </c:valAx>
      <c:valAx>
        <c:axId val="362897408"/>
        <c:scaling>
          <c:orientation val="minMax"/>
          <c:max val="2300"/>
          <c:min val="1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Stunden</a:t>
                </a:r>
              </a:p>
            </c:rich>
          </c:tx>
          <c:layout>
            <c:manualLayout>
              <c:xMode val="edge"/>
              <c:yMode val="edge"/>
              <c:x val="1.8216770815196012E-2"/>
              <c:y val="0.47844824275014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2887040"/>
        <c:crosses val="autoZero"/>
        <c:crossBetween val="midCat"/>
      </c:valAx>
      <c:spPr>
        <a:gradFill rotWithShape="0">
          <a:gsLst>
            <a:gs pos="0">
              <a:srgbClr val="FFC000"/>
            </a:gs>
            <a:gs pos="100000">
              <a:schemeClr val="bg1">
                <a:lumMod val="65000"/>
              </a:scheme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overlay val="0"/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Jahresniederschlag 1879 - 2022
Mittelwert = 1135 mm</a:t>
            </a:r>
          </a:p>
        </c:rich>
      </c:tx>
      <c:layout>
        <c:manualLayout>
          <c:xMode val="edge"/>
          <c:yMode val="edge"/>
          <c:x val="0.34419953963319161"/>
          <c:y val="3.44827671188988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SummRR!$A$5:$A$148</c:f>
              <c:numCache>
                <c:formatCode>General</c:formatCode>
                <c:ptCount val="144"/>
                <c:pt idx="0">
                  <c:v>1879</c:v>
                </c:pt>
                <c:pt idx="1">
                  <c:v>1880</c:v>
                </c:pt>
                <c:pt idx="2">
                  <c:v>1881</c:v>
                </c:pt>
                <c:pt idx="3">
                  <c:v>1882</c:v>
                </c:pt>
                <c:pt idx="4">
                  <c:v>1883</c:v>
                </c:pt>
                <c:pt idx="5">
                  <c:v>1884</c:v>
                </c:pt>
                <c:pt idx="6">
                  <c:v>1885</c:v>
                </c:pt>
                <c:pt idx="7">
                  <c:v>1886</c:v>
                </c:pt>
                <c:pt idx="8">
                  <c:v>1887</c:v>
                </c:pt>
                <c:pt idx="9">
                  <c:v>1888</c:v>
                </c:pt>
                <c:pt idx="10">
                  <c:v>1889</c:v>
                </c:pt>
                <c:pt idx="11">
                  <c:v>1890</c:v>
                </c:pt>
                <c:pt idx="12">
                  <c:v>1891</c:v>
                </c:pt>
                <c:pt idx="13">
                  <c:v>1892</c:v>
                </c:pt>
                <c:pt idx="14">
                  <c:v>1893</c:v>
                </c:pt>
                <c:pt idx="15">
                  <c:v>1894</c:v>
                </c:pt>
                <c:pt idx="16">
                  <c:v>1895</c:v>
                </c:pt>
                <c:pt idx="17">
                  <c:v>1896</c:v>
                </c:pt>
                <c:pt idx="18">
                  <c:v>1897</c:v>
                </c:pt>
                <c:pt idx="19">
                  <c:v>1898</c:v>
                </c:pt>
                <c:pt idx="20">
                  <c:v>1899</c:v>
                </c:pt>
                <c:pt idx="21">
                  <c:v>1900</c:v>
                </c:pt>
                <c:pt idx="22">
                  <c:v>1901</c:v>
                </c:pt>
                <c:pt idx="23">
                  <c:v>1902</c:v>
                </c:pt>
                <c:pt idx="24">
                  <c:v>1903</c:v>
                </c:pt>
                <c:pt idx="25">
                  <c:v>1904</c:v>
                </c:pt>
                <c:pt idx="26">
                  <c:v>1905</c:v>
                </c:pt>
                <c:pt idx="27">
                  <c:v>1906</c:v>
                </c:pt>
                <c:pt idx="28">
                  <c:v>1907</c:v>
                </c:pt>
                <c:pt idx="29">
                  <c:v>1908</c:v>
                </c:pt>
                <c:pt idx="30">
                  <c:v>1909</c:v>
                </c:pt>
                <c:pt idx="31">
                  <c:v>1910</c:v>
                </c:pt>
                <c:pt idx="32">
                  <c:v>1911</c:v>
                </c:pt>
                <c:pt idx="33">
                  <c:v>1912</c:v>
                </c:pt>
                <c:pt idx="34">
                  <c:v>1913</c:v>
                </c:pt>
                <c:pt idx="35">
                  <c:v>1914</c:v>
                </c:pt>
                <c:pt idx="36">
                  <c:v>1915</c:v>
                </c:pt>
                <c:pt idx="37">
                  <c:v>1916</c:v>
                </c:pt>
                <c:pt idx="38">
                  <c:v>1917</c:v>
                </c:pt>
                <c:pt idx="39">
                  <c:v>1918</c:v>
                </c:pt>
                <c:pt idx="40">
                  <c:v>1919</c:v>
                </c:pt>
                <c:pt idx="41">
                  <c:v>1920</c:v>
                </c:pt>
                <c:pt idx="42">
                  <c:v>1921</c:v>
                </c:pt>
                <c:pt idx="43">
                  <c:v>1922</c:v>
                </c:pt>
                <c:pt idx="44">
                  <c:v>1923</c:v>
                </c:pt>
                <c:pt idx="45">
                  <c:v>1924</c:v>
                </c:pt>
                <c:pt idx="46">
                  <c:v>1925</c:v>
                </c:pt>
                <c:pt idx="47">
                  <c:v>1926</c:v>
                </c:pt>
                <c:pt idx="48">
                  <c:v>1927</c:v>
                </c:pt>
                <c:pt idx="49">
                  <c:v>1928</c:v>
                </c:pt>
                <c:pt idx="50">
                  <c:v>1929</c:v>
                </c:pt>
                <c:pt idx="51">
                  <c:v>1930</c:v>
                </c:pt>
                <c:pt idx="52">
                  <c:v>1931</c:v>
                </c:pt>
                <c:pt idx="53">
                  <c:v>1932</c:v>
                </c:pt>
                <c:pt idx="54">
                  <c:v>1933</c:v>
                </c:pt>
                <c:pt idx="55">
                  <c:v>1934</c:v>
                </c:pt>
                <c:pt idx="56">
                  <c:v>1935</c:v>
                </c:pt>
                <c:pt idx="57">
                  <c:v>1936</c:v>
                </c:pt>
                <c:pt idx="58">
                  <c:v>1937</c:v>
                </c:pt>
                <c:pt idx="59">
                  <c:v>1938</c:v>
                </c:pt>
                <c:pt idx="60">
                  <c:v>1939</c:v>
                </c:pt>
                <c:pt idx="61">
                  <c:v>1940</c:v>
                </c:pt>
                <c:pt idx="62">
                  <c:v>1941</c:v>
                </c:pt>
                <c:pt idx="63">
                  <c:v>1942</c:v>
                </c:pt>
                <c:pt idx="64">
                  <c:v>1943</c:v>
                </c:pt>
                <c:pt idx="65">
                  <c:v>1944</c:v>
                </c:pt>
                <c:pt idx="66">
                  <c:v>1945</c:v>
                </c:pt>
                <c:pt idx="67">
                  <c:v>1946</c:v>
                </c:pt>
                <c:pt idx="68">
                  <c:v>1947</c:v>
                </c:pt>
                <c:pt idx="69">
                  <c:v>1948</c:v>
                </c:pt>
                <c:pt idx="70">
                  <c:v>1949</c:v>
                </c:pt>
                <c:pt idx="71">
                  <c:v>1950</c:v>
                </c:pt>
                <c:pt idx="72">
                  <c:v>1951</c:v>
                </c:pt>
                <c:pt idx="73">
                  <c:v>1952</c:v>
                </c:pt>
                <c:pt idx="74">
                  <c:v>1953</c:v>
                </c:pt>
                <c:pt idx="75">
                  <c:v>1954</c:v>
                </c:pt>
                <c:pt idx="76">
                  <c:v>1955</c:v>
                </c:pt>
                <c:pt idx="77">
                  <c:v>1956</c:v>
                </c:pt>
                <c:pt idx="78">
                  <c:v>1957</c:v>
                </c:pt>
                <c:pt idx="79">
                  <c:v>1958</c:v>
                </c:pt>
                <c:pt idx="80">
                  <c:v>1959</c:v>
                </c:pt>
                <c:pt idx="81">
                  <c:v>1960</c:v>
                </c:pt>
                <c:pt idx="82">
                  <c:v>1961</c:v>
                </c:pt>
                <c:pt idx="83">
                  <c:v>1962</c:v>
                </c:pt>
                <c:pt idx="84">
                  <c:v>1963</c:v>
                </c:pt>
                <c:pt idx="85">
                  <c:v>1964</c:v>
                </c:pt>
                <c:pt idx="86">
                  <c:v>1965</c:v>
                </c:pt>
                <c:pt idx="87">
                  <c:v>1966</c:v>
                </c:pt>
                <c:pt idx="88">
                  <c:v>1967</c:v>
                </c:pt>
                <c:pt idx="89">
                  <c:v>1968</c:v>
                </c:pt>
                <c:pt idx="90">
                  <c:v>1969</c:v>
                </c:pt>
                <c:pt idx="91">
                  <c:v>1970</c:v>
                </c:pt>
                <c:pt idx="92">
                  <c:v>1971</c:v>
                </c:pt>
                <c:pt idx="93">
                  <c:v>1972</c:v>
                </c:pt>
                <c:pt idx="94">
                  <c:v>1973</c:v>
                </c:pt>
                <c:pt idx="95">
                  <c:v>1974</c:v>
                </c:pt>
                <c:pt idx="96">
                  <c:v>1975</c:v>
                </c:pt>
                <c:pt idx="97">
                  <c:v>1976</c:v>
                </c:pt>
                <c:pt idx="98">
                  <c:v>1977</c:v>
                </c:pt>
                <c:pt idx="99">
                  <c:v>1978</c:v>
                </c:pt>
                <c:pt idx="100">
                  <c:v>1979</c:v>
                </c:pt>
                <c:pt idx="101">
                  <c:v>1980</c:v>
                </c:pt>
                <c:pt idx="102">
                  <c:v>1981</c:v>
                </c:pt>
                <c:pt idx="103">
                  <c:v>1982</c:v>
                </c:pt>
                <c:pt idx="104">
                  <c:v>1983</c:v>
                </c:pt>
                <c:pt idx="105">
                  <c:v>1984</c:v>
                </c:pt>
                <c:pt idx="106">
                  <c:v>1985</c:v>
                </c:pt>
                <c:pt idx="107">
                  <c:v>1986</c:v>
                </c:pt>
                <c:pt idx="108">
                  <c:v>1987</c:v>
                </c:pt>
                <c:pt idx="109">
                  <c:v>1988</c:v>
                </c:pt>
                <c:pt idx="110">
                  <c:v>1989</c:v>
                </c:pt>
                <c:pt idx="111">
                  <c:v>1990</c:v>
                </c:pt>
                <c:pt idx="112">
                  <c:v>1991</c:v>
                </c:pt>
                <c:pt idx="113">
                  <c:v>1992</c:v>
                </c:pt>
                <c:pt idx="114">
                  <c:v>1993</c:v>
                </c:pt>
                <c:pt idx="115">
                  <c:v>1994</c:v>
                </c:pt>
                <c:pt idx="116">
                  <c:v>1995</c:v>
                </c:pt>
                <c:pt idx="117">
                  <c:v>1996</c:v>
                </c:pt>
                <c:pt idx="118">
                  <c:v>1997</c:v>
                </c:pt>
                <c:pt idx="119">
                  <c:v>1998</c:v>
                </c:pt>
                <c:pt idx="120">
                  <c:v>1999</c:v>
                </c:pt>
                <c:pt idx="121">
                  <c:v>2000</c:v>
                </c:pt>
                <c:pt idx="122">
                  <c:v>2001</c:v>
                </c:pt>
                <c:pt idx="123">
                  <c:v>2002</c:v>
                </c:pt>
                <c:pt idx="124">
                  <c:v>2003</c:v>
                </c:pt>
                <c:pt idx="125">
                  <c:v>2004</c:v>
                </c:pt>
                <c:pt idx="126">
                  <c:v>2005</c:v>
                </c:pt>
                <c:pt idx="127">
                  <c:v>2006</c:v>
                </c:pt>
                <c:pt idx="128">
                  <c:v>2007</c:v>
                </c:pt>
                <c:pt idx="129">
                  <c:v>2008</c:v>
                </c:pt>
                <c:pt idx="130">
                  <c:v>2009</c:v>
                </c:pt>
                <c:pt idx="131">
                  <c:v>2010</c:v>
                </c:pt>
                <c:pt idx="132">
                  <c:v>2011</c:v>
                </c:pt>
                <c:pt idx="133">
                  <c:v>2012</c:v>
                </c:pt>
                <c:pt idx="134">
                  <c:v>2013</c:v>
                </c:pt>
                <c:pt idx="135">
                  <c:v>2014</c:v>
                </c:pt>
                <c:pt idx="136">
                  <c:v>2015</c:v>
                </c:pt>
                <c:pt idx="137">
                  <c:v>2016</c:v>
                </c:pt>
                <c:pt idx="138">
                  <c:v>2017</c:v>
                </c:pt>
                <c:pt idx="139">
                  <c:v>2018</c:v>
                </c:pt>
                <c:pt idx="140">
                  <c:v>2019</c:v>
                </c:pt>
                <c:pt idx="141">
                  <c:v>2020</c:v>
                </c:pt>
                <c:pt idx="142">
                  <c:v>2021</c:v>
                </c:pt>
                <c:pt idx="143">
                  <c:v>2022</c:v>
                </c:pt>
              </c:numCache>
            </c:numRef>
          </c:xVal>
          <c:yVal>
            <c:numRef>
              <c:f>SummRR!$N$5:$N$148</c:f>
              <c:numCache>
                <c:formatCode>0.0</c:formatCode>
                <c:ptCount val="144"/>
                <c:pt idx="0">
                  <c:v>1077.8</c:v>
                </c:pt>
                <c:pt idx="1">
                  <c:v>1235.7</c:v>
                </c:pt>
                <c:pt idx="2">
                  <c:v>925.39999999999986</c:v>
                </c:pt>
                <c:pt idx="3">
                  <c:v>1046.3</c:v>
                </c:pt>
                <c:pt idx="4">
                  <c:v>1046.8000000000002</c:v>
                </c:pt>
                <c:pt idx="5">
                  <c:v>1039.3999999999999</c:v>
                </c:pt>
                <c:pt idx="6">
                  <c:v>1005.3000000000001</c:v>
                </c:pt>
                <c:pt idx="7">
                  <c:v>970.80000000000007</c:v>
                </c:pt>
                <c:pt idx="8">
                  <c:v>879.90000000000009</c:v>
                </c:pt>
                <c:pt idx="9">
                  <c:v>1107.5999999999999</c:v>
                </c:pt>
                <c:pt idx="10">
                  <c:v>1102.0999999999999</c:v>
                </c:pt>
                <c:pt idx="11">
                  <c:v>1066.5</c:v>
                </c:pt>
                <c:pt idx="12">
                  <c:v>970.69999999999982</c:v>
                </c:pt>
                <c:pt idx="13">
                  <c:v>1187.1999999999998</c:v>
                </c:pt>
                <c:pt idx="14">
                  <c:v>894.6</c:v>
                </c:pt>
                <c:pt idx="15">
                  <c:v>942.60000000000014</c:v>
                </c:pt>
                <c:pt idx="16">
                  <c:v>915</c:v>
                </c:pt>
                <c:pt idx="17">
                  <c:v>1207.0999999999999</c:v>
                </c:pt>
                <c:pt idx="18">
                  <c:v>1158.5</c:v>
                </c:pt>
                <c:pt idx="19">
                  <c:v>1015.1</c:v>
                </c:pt>
                <c:pt idx="20">
                  <c:v>989.7</c:v>
                </c:pt>
                <c:pt idx="21">
                  <c:v>1040.2</c:v>
                </c:pt>
                <c:pt idx="22">
                  <c:v>900.2</c:v>
                </c:pt>
                <c:pt idx="23">
                  <c:v>849.19999999999982</c:v>
                </c:pt>
                <c:pt idx="24">
                  <c:v>807.09999999999991</c:v>
                </c:pt>
                <c:pt idx="25">
                  <c:v>1031.3</c:v>
                </c:pt>
                <c:pt idx="26">
                  <c:v>1019.0999999999999</c:v>
                </c:pt>
                <c:pt idx="27">
                  <c:v>1028</c:v>
                </c:pt>
                <c:pt idx="28">
                  <c:v>976.00000000000011</c:v>
                </c:pt>
                <c:pt idx="29">
                  <c:v>941.1</c:v>
                </c:pt>
                <c:pt idx="30">
                  <c:v>973.30000000000018</c:v>
                </c:pt>
                <c:pt idx="31">
                  <c:v>1479.1000000000001</c:v>
                </c:pt>
                <c:pt idx="32">
                  <c:v>1035.3999999999999</c:v>
                </c:pt>
                <c:pt idx="33">
                  <c:v>1416.9</c:v>
                </c:pt>
                <c:pt idx="34">
                  <c:v>1253.8999999999999</c:v>
                </c:pt>
                <c:pt idx="35">
                  <c:v>1068.8000000000002</c:v>
                </c:pt>
                <c:pt idx="36">
                  <c:v>1240.1999999999998</c:v>
                </c:pt>
                <c:pt idx="37">
                  <c:v>1252.0999999999999</c:v>
                </c:pt>
                <c:pt idx="38">
                  <c:v>1022.8</c:v>
                </c:pt>
                <c:pt idx="39">
                  <c:v>1142.8</c:v>
                </c:pt>
                <c:pt idx="40">
                  <c:v>1175.2</c:v>
                </c:pt>
                <c:pt idx="41">
                  <c:v>1144.5000000000002</c:v>
                </c:pt>
                <c:pt idx="42">
                  <c:v>1094</c:v>
                </c:pt>
                <c:pt idx="43">
                  <c:v>1531.1999999999998</c:v>
                </c:pt>
                <c:pt idx="44">
                  <c:v>1097.2</c:v>
                </c:pt>
                <c:pt idx="45">
                  <c:v>1190.8</c:v>
                </c:pt>
                <c:pt idx="46">
                  <c:v>895.69999999999993</c:v>
                </c:pt>
                <c:pt idx="47">
                  <c:v>964.80000000000007</c:v>
                </c:pt>
                <c:pt idx="48">
                  <c:v>1076.5999999999999</c:v>
                </c:pt>
                <c:pt idx="49">
                  <c:v>894.00000000000011</c:v>
                </c:pt>
                <c:pt idx="50">
                  <c:v>890.2</c:v>
                </c:pt>
                <c:pt idx="51">
                  <c:v>1140.0999999999999</c:v>
                </c:pt>
                <c:pt idx="52">
                  <c:v>1071.5999999999999</c:v>
                </c:pt>
                <c:pt idx="53">
                  <c:v>1185.5000000000002</c:v>
                </c:pt>
                <c:pt idx="54">
                  <c:v>1301.9000000000001</c:v>
                </c:pt>
                <c:pt idx="55">
                  <c:v>1029.5</c:v>
                </c:pt>
                <c:pt idx="56">
                  <c:v>1196.8</c:v>
                </c:pt>
                <c:pt idx="57">
                  <c:v>1418.7</c:v>
                </c:pt>
                <c:pt idx="58">
                  <c:v>1328.5</c:v>
                </c:pt>
                <c:pt idx="59">
                  <c:v>1187.8</c:v>
                </c:pt>
                <c:pt idx="60">
                  <c:v>1581.9</c:v>
                </c:pt>
                <c:pt idx="61">
                  <c:v>1346.4</c:v>
                </c:pt>
                <c:pt idx="62">
                  <c:v>1223.9000000000001</c:v>
                </c:pt>
                <c:pt idx="63">
                  <c:v>914.5</c:v>
                </c:pt>
                <c:pt idx="64">
                  <c:v>776.2</c:v>
                </c:pt>
                <c:pt idx="65">
                  <c:v>1390.2</c:v>
                </c:pt>
                <c:pt idx="66">
                  <c:v>987.7</c:v>
                </c:pt>
                <c:pt idx="67">
                  <c:v>1032.2999999999997</c:v>
                </c:pt>
                <c:pt idx="68">
                  <c:v>867.39999999999986</c:v>
                </c:pt>
                <c:pt idx="69">
                  <c:v>1003</c:v>
                </c:pt>
                <c:pt idx="70">
                  <c:v>1039</c:v>
                </c:pt>
                <c:pt idx="71">
                  <c:v>955.10000000000014</c:v>
                </c:pt>
                <c:pt idx="72">
                  <c:v>1095.5</c:v>
                </c:pt>
                <c:pt idx="73">
                  <c:v>1185</c:v>
                </c:pt>
                <c:pt idx="74">
                  <c:v>958.30000000000007</c:v>
                </c:pt>
                <c:pt idx="75">
                  <c:v>1309.8</c:v>
                </c:pt>
                <c:pt idx="76">
                  <c:v>1292.7</c:v>
                </c:pt>
                <c:pt idx="77">
                  <c:v>1267.2</c:v>
                </c:pt>
                <c:pt idx="78">
                  <c:v>1180.2000000000003</c:v>
                </c:pt>
                <c:pt idx="79">
                  <c:v>1171.4000000000001</c:v>
                </c:pt>
                <c:pt idx="80">
                  <c:v>910</c:v>
                </c:pt>
                <c:pt idx="81">
                  <c:v>1233.8999999999999</c:v>
                </c:pt>
                <c:pt idx="82">
                  <c:v>1059.8</c:v>
                </c:pt>
                <c:pt idx="83">
                  <c:v>1063.2</c:v>
                </c:pt>
                <c:pt idx="84">
                  <c:v>1161.4000000000001</c:v>
                </c:pt>
                <c:pt idx="85">
                  <c:v>1180.5</c:v>
                </c:pt>
                <c:pt idx="86">
                  <c:v>1504.5</c:v>
                </c:pt>
                <c:pt idx="87">
                  <c:v>1495.5999999999997</c:v>
                </c:pt>
                <c:pt idx="88">
                  <c:v>1224.1999999999998</c:v>
                </c:pt>
                <c:pt idx="89">
                  <c:v>1207.1000000000004</c:v>
                </c:pt>
                <c:pt idx="90">
                  <c:v>1067.5</c:v>
                </c:pt>
                <c:pt idx="91">
                  <c:v>1259.3999999999999</c:v>
                </c:pt>
                <c:pt idx="92">
                  <c:v>1047.5</c:v>
                </c:pt>
                <c:pt idx="93">
                  <c:v>902.40000000000009</c:v>
                </c:pt>
                <c:pt idx="94">
                  <c:v>1116.1000000000001</c:v>
                </c:pt>
                <c:pt idx="95">
                  <c:v>1308.9000000000001</c:v>
                </c:pt>
                <c:pt idx="96">
                  <c:v>1115.4000000000001</c:v>
                </c:pt>
                <c:pt idx="97">
                  <c:v>913.5999999999998</c:v>
                </c:pt>
                <c:pt idx="98">
                  <c:v>1326.6000000000001</c:v>
                </c:pt>
                <c:pt idx="99">
                  <c:v>1326</c:v>
                </c:pt>
                <c:pt idx="100">
                  <c:v>1519.3999999999999</c:v>
                </c:pt>
                <c:pt idx="101">
                  <c:v>1209.1000000000001</c:v>
                </c:pt>
                <c:pt idx="102">
                  <c:v>1449.3000000000002</c:v>
                </c:pt>
                <c:pt idx="103">
                  <c:v>1216.5000000000002</c:v>
                </c:pt>
                <c:pt idx="104">
                  <c:v>1137.5</c:v>
                </c:pt>
                <c:pt idx="105">
                  <c:v>1046.5</c:v>
                </c:pt>
                <c:pt idx="106">
                  <c:v>1155</c:v>
                </c:pt>
                <c:pt idx="107">
                  <c:v>1124.2</c:v>
                </c:pt>
                <c:pt idx="108">
                  <c:v>1190.5</c:v>
                </c:pt>
                <c:pt idx="109">
                  <c:v>1345.0000000000002</c:v>
                </c:pt>
                <c:pt idx="110">
                  <c:v>1184.3999999999999</c:v>
                </c:pt>
                <c:pt idx="111">
                  <c:v>1437.1</c:v>
                </c:pt>
                <c:pt idx="112">
                  <c:v>977.9</c:v>
                </c:pt>
                <c:pt idx="113">
                  <c:v>1174.0999999999999</c:v>
                </c:pt>
                <c:pt idx="114">
                  <c:v>1345.9</c:v>
                </c:pt>
                <c:pt idx="115">
                  <c:v>1046.2</c:v>
                </c:pt>
                <c:pt idx="116">
                  <c:v>1218.6000000000001</c:v>
                </c:pt>
                <c:pt idx="117">
                  <c:v>1082.7</c:v>
                </c:pt>
                <c:pt idx="118">
                  <c:v>963.1</c:v>
                </c:pt>
                <c:pt idx="119">
                  <c:v>1041.7</c:v>
                </c:pt>
                <c:pt idx="120">
                  <c:v>1528.2</c:v>
                </c:pt>
                <c:pt idx="121">
                  <c:v>1310.7000000000003</c:v>
                </c:pt>
                <c:pt idx="122">
                  <c:v>1276.9000000000001</c:v>
                </c:pt>
                <c:pt idx="123">
                  <c:v>1338.6999999999998</c:v>
                </c:pt>
                <c:pt idx="124">
                  <c:v>836.9</c:v>
                </c:pt>
                <c:pt idx="125">
                  <c:v>1061</c:v>
                </c:pt>
                <c:pt idx="126">
                  <c:v>1130.6000000000001</c:v>
                </c:pt>
                <c:pt idx="127">
                  <c:v>1111.9000000000001</c:v>
                </c:pt>
                <c:pt idx="128">
                  <c:v>1297</c:v>
                </c:pt>
                <c:pt idx="129">
                  <c:v>1040.6000000000001</c:v>
                </c:pt>
                <c:pt idx="130">
                  <c:v>1030.3</c:v>
                </c:pt>
                <c:pt idx="131">
                  <c:v>1143.3</c:v>
                </c:pt>
                <c:pt idx="132">
                  <c:v>1246.8999999999999</c:v>
                </c:pt>
                <c:pt idx="133">
                  <c:v>1197.4000000000001</c:v>
                </c:pt>
                <c:pt idx="134">
                  <c:v>1233</c:v>
                </c:pt>
                <c:pt idx="135">
                  <c:v>1059</c:v>
                </c:pt>
                <c:pt idx="136">
                  <c:v>1021.5999999999999</c:v>
                </c:pt>
                <c:pt idx="137">
                  <c:v>1403.9</c:v>
                </c:pt>
                <c:pt idx="138">
                  <c:v>1364.2</c:v>
                </c:pt>
                <c:pt idx="139">
                  <c:v>1091.7</c:v>
                </c:pt>
                <c:pt idx="140">
                  <c:v>1285.6999999999998</c:v>
                </c:pt>
                <c:pt idx="141">
                  <c:v>1252.8999999999999</c:v>
                </c:pt>
                <c:pt idx="142">
                  <c:v>1240.8</c:v>
                </c:pt>
                <c:pt idx="143">
                  <c:v>1116.5999999999999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C6-4E98-A53F-8C369895F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23424"/>
        <c:axId val="362424960"/>
      </c:scatterChart>
      <c:valAx>
        <c:axId val="362423424"/>
        <c:scaling>
          <c:orientation val="minMax"/>
          <c:max val="2025"/>
          <c:min val="1875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1294353888420774"/>
              <c:y val="0.857758554828533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424960"/>
        <c:crosses val="autoZero"/>
        <c:crossBetween val="midCat"/>
        <c:minorUnit val="5"/>
      </c:valAx>
      <c:valAx>
        <c:axId val="362424960"/>
        <c:scaling>
          <c:orientation val="minMax"/>
          <c:max val="1600"/>
          <c:min val="6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mm</a:t>
                </a:r>
              </a:p>
            </c:rich>
          </c:tx>
          <c:layout>
            <c:manualLayout>
              <c:xMode val="edge"/>
              <c:yMode val="edge"/>
              <c:x val="1.8216708151333482E-2"/>
              <c:y val="0.478448362968713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423424"/>
        <c:crosses val="autoZero"/>
        <c:crossBetween val="midCat"/>
      </c:valAx>
      <c:spPr>
        <a:gradFill rotWithShape="0">
          <a:gsLst>
            <a:gs pos="0">
              <a:srgbClr val="00FFFF"/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Jährliche Niederschlagsanomalie
1879 - 2022</a:t>
            </a:r>
          </a:p>
        </c:rich>
      </c:tx>
      <c:layout>
        <c:manualLayout>
          <c:xMode val="edge"/>
          <c:yMode val="edge"/>
          <c:x val="0.30332935263486638"/>
          <c:y val="1.534526854219948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90635831677129"/>
          <c:y val="0.17647080861224301"/>
          <c:w val="0.8397045746140559"/>
          <c:h val="0.6419445356764201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trendline>
            <c:spPr>
              <a:ln w="254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SummRR!$A$5:$A$148</c:f>
              <c:numCache>
                <c:formatCode>General</c:formatCode>
                <c:ptCount val="144"/>
                <c:pt idx="0">
                  <c:v>1879</c:v>
                </c:pt>
                <c:pt idx="1">
                  <c:v>1880</c:v>
                </c:pt>
                <c:pt idx="2">
                  <c:v>1881</c:v>
                </c:pt>
                <c:pt idx="3">
                  <c:v>1882</c:v>
                </c:pt>
                <c:pt idx="4">
                  <c:v>1883</c:v>
                </c:pt>
                <c:pt idx="5">
                  <c:v>1884</c:v>
                </c:pt>
                <c:pt idx="6">
                  <c:v>1885</c:v>
                </c:pt>
                <c:pt idx="7">
                  <c:v>1886</c:v>
                </c:pt>
                <c:pt idx="8">
                  <c:v>1887</c:v>
                </c:pt>
                <c:pt idx="9">
                  <c:v>1888</c:v>
                </c:pt>
                <c:pt idx="10">
                  <c:v>1889</c:v>
                </c:pt>
                <c:pt idx="11">
                  <c:v>1890</c:v>
                </c:pt>
                <c:pt idx="12">
                  <c:v>1891</c:v>
                </c:pt>
                <c:pt idx="13">
                  <c:v>1892</c:v>
                </c:pt>
                <c:pt idx="14">
                  <c:v>1893</c:v>
                </c:pt>
                <c:pt idx="15">
                  <c:v>1894</c:v>
                </c:pt>
                <c:pt idx="16">
                  <c:v>1895</c:v>
                </c:pt>
                <c:pt idx="17">
                  <c:v>1896</c:v>
                </c:pt>
                <c:pt idx="18">
                  <c:v>1897</c:v>
                </c:pt>
                <c:pt idx="19">
                  <c:v>1898</c:v>
                </c:pt>
                <c:pt idx="20">
                  <c:v>1899</c:v>
                </c:pt>
                <c:pt idx="21">
                  <c:v>1900</c:v>
                </c:pt>
                <c:pt idx="22">
                  <c:v>1901</c:v>
                </c:pt>
                <c:pt idx="23">
                  <c:v>1902</c:v>
                </c:pt>
                <c:pt idx="24">
                  <c:v>1903</c:v>
                </c:pt>
                <c:pt idx="25">
                  <c:v>1904</c:v>
                </c:pt>
                <c:pt idx="26">
                  <c:v>1905</c:v>
                </c:pt>
                <c:pt idx="27">
                  <c:v>1906</c:v>
                </c:pt>
                <c:pt idx="28">
                  <c:v>1907</c:v>
                </c:pt>
                <c:pt idx="29">
                  <c:v>1908</c:v>
                </c:pt>
                <c:pt idx="30">
                  <c:v>1909</c:v>
                </c:pt>
                <c:pt idx="31">
                  <c:v>1910</c:v>
                </c:pt>
                <c:pt idx="32">
                  <c:v>1911</c:v>
                </c:pt>
                <c:pt idx="33">
                  <c:v>1912</c:v>
                </c:pt>
                <c:pt idx="34">
                  <c:v>1913</c:v>
                </c:pt>
                <c:pt idx="35">
                  <c:v>1914</c:v>
                </c:pt>
                <c:pt idx="36">
                  <c:v>1915</c:v>
                </c:pt>
                <c:pt idx="37">
                  <c:v>1916</c:v>
                </c:pt>
                <c:pt idx="38">
                  <c:v>1917</c:v>
                </c:pt>
                <c:pt idx="39">
                  <c:v>1918</c:v>
                </c:pt>
                <c:pt idx="40">
                  <c:v>1919</c:v>
                </c:pt>
                <c:pt idx="41">
                  <c:v>1920</c:v>
                </c:pt>
                <c:pt idx="42">
                  <c:v>1921</c:v>
                </c:pt>
                <c:pt idx="43">
                  <c:v>1922</c:v>
                </c:pt>
                <c:pt idx="44">
                  <c:v>1923</c:v>
                </c:pt>
                <c:pt idx="45">
                  <c:v>1924</c:v>
                </c:pt>
                <c:pt idx="46">
                  <c:v>1925</c:v>
                </c:pt>
                <c:pt idx="47">
                  <c:v>1926</c:v>
                </c:pt>
                <c:pt idx="48">
                  <c:v>1927</c:v>
                </c:pt>
                <c:pt idx="49">
                  <c:v>1928</c:v>
                </c:pt>
                <c:pt idx="50">
                  <c:v>1929</c:v>
                </c:pt>
                <c:pt idx="51">
                  <c:v>1930</c:v>
                </c:pt>
                <c:pt idx="52">
                  <c:v>1931</c:v>
                </c:pt>
                <c:pt idx="53">
                  <c:v>1932</c:v>
                </c:pt>
                <c:pt idx="54">
                  <c:v>1933</c:v>
                </c:pt>
                <c:pt idx="55">
                  <c:v>1934</c:v>
                </c:pt>
                <c:pt idx="56">
                  <c:v>1935</c:v>
                </c:pt>
                <c:pt idx="57">
                  <c:v>1936</c:v>
                </c:pt>
                <c:pt idx="58">
                  <c:v>1937</c:v>
                </c:pt>
                <c:pt idx="59">
                  <c:v>1938</c:v>
                </c:pt>
                <c:pt idx="60">
                  <c:v>1939</c:v>
                </c:pt>
                <c:pt idx="61">
                  <c:v>1940</c:v>
                </c:pt>
                <c:pt idx="62">
                  <c:v>1941</c:v>
                </c:pt>
                <c:pt idx="63">
                  <c:v>1942</c:v>
                </c:pt>
                <c:pt idx="64">
                  <c:v>1943</c:v>
                </c:pt>
                <c:pt idx="65">
                  <c:v>1944</c:v>
                </c:pt>
                <c:pt idx="66">
                  <c:v>1945</c:v>
                </c:pt>
                <c:pt idx="67">
                  <c:v>1946</c:v>
                </c:pt>
                <c:pt idx="68">
                  <c:v>1947</c:v>
                </c:pt>
                <c:pt idx="69">
                  <c:v>1948</c:v>
                </c:pt>
                <c:pt idx="70">
                  <c:v>1949</c:v>
                </c:pt>
                <c:pt idx="71">
                  <c:v>1950</c:v>
                </c:pt>
                <c:pt idx="72">
                  <c:v>1951</c:v>
                </c:pt>
                <c:pt idx="73">
                  <c:v>1952</c:v>
                </c:pt>
                <c:pt idx="74">
                  <c:v>1953</c:v>
                </c:pt>
                <c:pt idx="75">
                  <c:v>1954</c:v>
                </c:pt>
                <c:pt idx="76">
                  <c:v>1955</c:v>
                </c:pt>
                <c:pt idx="77">
                  <c:v>1956</c:v>
                </c:pt>
                <c:pt idx="78">
                  <c:v>1957</c:v>
                </c:pt>
                <c:pt idx="79">
                  <c:v>1958</c:v>
                </c:pt>
                <c:pt idx="80">
                  <c:v>1959</c:v>
                </c:pt>
                <c:pt idx="81">
                  <c:v>1960</c:v>
                </c:pt>
                <c:pt idx="82">
                  <c:v>1961</c:v>
                </c:pt>
                <c:pt idx="83">
                  <c:v>1962</c:v>
                </c:pt>
                <c:pt idx="84">
                  <c:v>1963</c:v>
                </c:pt>
                <c:pt idx="85">
                  <c:v>1964</c:v>
                </c:pt>
                <c:pt idx="86">
                  <c:v>1965</c:v>
                </c:pt>
                <c:pt idx="87">
                  <c:v>1966</c:v>
                </c:pt>
                <c:pt idx="88">
                  <c:v>1967</c:v>
                </c:pt>
                <c:pt idx="89">
                  <c:v>1968</c:v>
                </c:pt>
                <c:pt idx="90">
                  <c:v>1969</c:v>
                </c:pt>
                <c:pt idx="91">
                  <c:v>1970</c:v>
                </c:pt>
                <c:pt idx="92">
                  <c:v>1971</c:v>
                </c:pt>
                <c:pt idx="93">
                  <c:v>1972</c:v>
                </c:pt>
                <c:pt idx="94">
                  <c:v>1973</c:v>
                </c:pt>
                <c:pt idx="95">
                  <c:v>1974</c:v>
                </c:pt>
                <c:pt idx="96">
                  <c:v>1975</c:v>
                </c:pt>
                <c:pt idx="97">
                  <c:v>1976</c:v>
                </c:pt>
                <c:pt idx="98">
                  <c:v>1977</c:v>
                </c:pt>
                <c:pt idx="99">
                  <c:v>1978</c:v>
                </c:pt>
                <c:pt idx="100">
                  <c:v>1979</c:v>
                </c:pt>
                <c:pt idx="101">
                  <c:v>1980</c:v>
                </c:pt>
                <c:pt idx="102">
                  <c:v>1981</c:v>
                </c:pt>
                <c:pt idx="103">
                  <c:v>1982</c:v>
                </c:pt>
                <c:pt idx="104">
                  <c:v>1983</c:v>
                </c:pt>
                <c:pt idx="105">
                  <c:v>1984</c:v>
                </c:pt>
                <c:pt idx="106">
                  <c:v>1985</c:v>
                </c:pt>
                <c:pt idx="107">
                  <c:v>1986</c:v>
                </c:pt>
                <c:pt idx="108">
                  <c:v>1987</c:v>
                </c:pt>
                <c:pt idx="109">
                  <c:v>1988</c:v>
                </c:pt>
                <c:pt idx="110">
                  <c:v>1989</c:v>
                </c:pt>
                <c:pt idx="111">
                  <c:v>1990</c:v>
                </c:pt>
                <c:pt idx="112">
                  <c:v>1991</c:v>
                </c:pt>
                <c:pt idx="113">
                  <c:v>1992</c:v>
                </c:pt>
                <c:pt idx="114">
                  <c:v>1993</c:v>
                </c:pt>
                <c:pt idx="115">
                  <c:v>1994</c:v>
                </c:pt>
                <c:pt idx="116">
                  <c:v>1995</c:v>
                </c:pt>
                <c:pt idx="117">
                  <c:v>1996</c:v>
                </c:pt>
                <c:pt idx="118">
                  <c:v>1997</c:v>
                </c:pt>
                <c:pt idx="119">
                  <c:v>1998</c:v>
                </c:pt>
                <c:pt idx="120">
                  <c:v>1999</c:v>
                </c:pt>
                <c:pt idx="121">
                  <c:v>2000</c:v>
                </c:pt>
                <c:pt idx="122">
                  <c:v>2001</c:v>
                </c:pt>
                <c:pt idx="123">
                  <c:v>2002</c:v>
                </c:pt>
                <c:pt idx="124">
                  <c:v>2003</c:v>
                </c:pt>
                <c:pt idx="125">
                  <c:v>2004</c:v>
                </c:pt>
                <c:pt idx="126">
                  <c:v>2005</c:v>
                </c:pt>
                <c:pt idx="127">
                  <c:v>2006</c:v>
                </c:pt>
                <c:pt idx="128">
                  <c:v>2007</c:v>
                </c:pt>
                <c:pt idx="129">
                  <c:v>2008</c:v>
                </c:pt>
                <c:pt idx="130">
                  <c:v>2009</c:v>
                </c:pt>
                <c:pt idx="131">
                  <c:v>2010</c:v>
                </c:pt>
                <c:pt idx="132">
                  <c:v>2011</c:v>
                </c:pt>
                <c:pt idx="133">
                  <c:v>2012</c:v>
                </c:pt>
                <c:pt idx="134">
                  <c:v>2013</c:v>
                </c:pt>
                <c:pt idx="135">
                  <c:v>2014</c:v>
                </c:pt>
                <c:pt idx="136">
                  <c:v>2015</c:v>
                </c:pt>
                <c:pt idx="137">
                  <c:v>2016</c:v>
                </c:pt>
                <c:pt idx="138">
                  <c:v>2017</c:v>
                </c:pt>
                <c:pt idx="139">
                  <c:v>2018</c:v>
                </c:pt>
                <c:pt idx="140">
                  <c:v>2019</c:v>
                </c:pt>
                <c:pt idx="141">
                  <c:v>2020</c:v>
                </c:pt>
                <c:pt idx="142">
                  <c:v>2021</c:v>
                </c:pt>
                <c:pt idx="143">
                  <c:v>2022</c:v>
                </c:pt>
              </c:numCache>
            </c:numRef>
          </c:xVal>
          <c:yVal>
            <c:numRef>
              <c:f>SummRR!$O$5:$O$148</c:f>
              <c:numCache>
                <c:formatCode>0.0</c:formatCode>
                <c:ptCount val="144"/>
                <c:pt idx="0">
                  <c:v>-58.047222222222217</c:v>
                </c:pt>
                <c:pt idx="1">
                  <c:v>99.852777777777874</c:v>
                </c:pt>
                <c:pt idx="2">
                  <c:v>-210.44722222222231</c:v>
                </c:pt>
                <c:pt idx="3">
                  <c:v>-89.547222222222217</c:v>
                </c:pt>
                <c:pt idx="4">
                  <c:v>-89.04722222222199</c:v>
                </c:pt>
                <c:pt idx="5">
                  <c:v>-96.447222222222308</c:v>
                </c:pt>
                <c:pt idx="6">
                  <c:v>-130.5472222222221</c:v>
                </c:pt>
                <c:pt idx="7">
                  <c:v>-165.0472222222221</c:v>
                </c:pt>
                <c:pt idx="8">
                  <c:v>-255.94722222222208</c:v>
                </c:pt>
                <c:pt idx="9">
                  <c:v>-28.247222222222263</c:v>
                </c:pt>
                <c:pt idx="10">
                  <c:v>-33.747222222222263</c:v>
                </c:pt>
                <c:pt idx="11">
                  <c:v>-69.347222222222172</c:v>
                </c:pt>
                <c:pt idx="12">
                  <c:v>-165.14722222222235</c:v>
                </c:pt>
                <c:pt idx="13">
                  <c:v>51.352777777777646</c:v>
                </c:pt>
                <c:pt idx="14">
                  <c:v>-241.24722222222215</c:v>
                </c:pt>
                <c:pt idx="15">
                  <c:v>-193.24722222222204</c:v>
                </c:pt>
                <c:pt idx="16">
                  <c:v>-220.84722222222217</c:v>
                </c:pt>
                <c:pt idx="17">
                  <c:v>71.252777777777737</c:v>
                </c:pt>
                <c:pt idx="18">
                  <c:v>22.652777777777828</c:v>
                </c:pt>
                <c:pt idx="19">
                  <c:v>-120.74722222222215</c:v>
                </c:pt>
                <c:pt idx="20">
                  <c:v>-146.14722222222213</c:v>
                </c:pt>
                <c:pt idx="21">
                  <c:v>-95.647222222222126</c:v>
                </c:pt>
                <c:pt idx="22">
                  <c:v>-235.64722222222213</c:v>
                </c:pt>
                <c:pt idx="23">
                  <c:v>-286.64722222222235</c:v>
                </c:pt>
                <c:pt idx="24">
                  <c:v>-328.74722222222226</c:v>
                </c:pt>
                <c:pt idx="25">
                  <c:v>-104.54722222222222</c:v>
                </c:pt>
                <c:pt idx="26">
                  <c:v>-116.74722222222226</c:v>
                </c:pt>
                <c:pt idx="27">
                  <c:v>-107.84722222222217</c:v>
                </c:pt>
                <c:pt idx="28">
                  <c:v>-159.84722222222206</c:v>
                </c:pt>
                <c:pt idx="29">
                  <c:v>-194.74722222222215</c:v>
                </c:pt>
                <c:pt idx="30">
                  <c:v>-162.54722222222199</c:v>
                </c:pt>
                <c:pt idx="31">
                  <c:v>343.25277777777796</c:v>
                </c:pt>
                <c:pt idx="32">
                  <c:v>-100.44722222222231</c:v>
                </c:pt>
                <c:pt idx="33">
                  <c:v>281.05277777777792</c:v>
                </c:pt>
                <c:pt idx="34">
                  <c:v>118.05277777777769</c:v>
                </c:pt>
                <c:pt idx="35">
                  <c:v>-67.04722222222199</c:v>
                </c:pt>
                <c:pt idx="36">
                  <c:v>104.35277777777765</c:v>
                </c:pt>
                <c:pt idx="37">
                  <c:v>116.25277777777774</c:v>
                </c:pt>
                <c:pt idx="38">
                  <c:v>-113.04722222222222</c:v>
                </c:pt>
                <c:pt idx="39">
                  <c:v>6.9527777777777828</c:v>
                </c:pt>
                <c:pt idx="40">
                  <c:v>39.352777777777874</c:v>
                </c:pt>
                <c:pt idx="41">
                  <c:v>8.6527777777780557</c:v>
                </c:pt>
                <c:pt idx="42">
                  <c:v>-41.847222222222172</c:v>
                </c:pt>
                <c:pt idx="43">
                  <c:v>395.35277777777765</c:v>
                </c:pt>
                <c:pt idx="44">
                  <c:v>-38.647222222222126</c:v>
                </c:pt>
                <c:pt idx="45">
                  <c:v>54.952777777777783</c:v>
                </c:pt>
                <c:pt idx="46">
                  <c:v>-240.14722222222224</c:v>
                </c:pt>
                <c:pt idx="47">
                  <c:v>-171.0472222222221</c:v>
                </c:pt>
                <c:pt idx="48">
                  <c:v>-59.247222222222263</c:v>
                </c:pt>
                <c:pt idx="49">
                  <c:v>-241.84722222222206</c:v>
                </c:pt>
                <c:pt idx="50">
                  <c:v>-245.64722222222213</c:v>
                </c:pt>
                <c:pt idx="51">
                  <c:v>4.2527777777777374</c:v>
                </c:pt>
                <c:pt idx="52">
                  <c:v>-64.247222222222263</c:v>
                </c:pt>
                <c:pt idx="53">
                  <c:v>49.652777777778056</c:v>
                </c:pt>
                <c:pt idx="54">
                  <c:v>166.05277777777792</c:v>
                </c:pt>
                <c:pt idx="55">
                  <c:v>-106.34722222222217</c:v>
                </c:pt>
                <c:pt idx="56">
                  <c:v>60.952777777777783</c:v>
                </c:pt>
                <c:pt idx="57">
                  <c:v>282.85277777777787</c:v>
                </c:pt>
                <c:pt idx="58">
                  <c:v>192.65277777777783</c:v>
                </c:pt>
                <c:pt idx="59">
                  <c:v>51.952777777777783</c:v>
                </c:pt>
                <c:pt idx="60">
                  <c:v>446.05277777777792</c:v>
                </c:pt>
                <c:pt idx="61">
                  <c:v>210.55277777777792</c:v>
                </c:pt>
                <c:pt idx="62">
                  <c:v>88.052777777777919</c:v>
                </c:pt>
                <c:pt idx="63">
                  <c:v>-221.34722222222217</c:v>
                </c:pt>
                <c:pt idx="64">
                  <c:v>-359.64722222222213</c:v>
                </c:pt>
                <c:pt idx="65">
                  <c:v>254.35277777777787</c:v>
                </c:pt>
                <c:pt idx="66">
                  <c:v>-148.14722222222213</c:v>
                </c:pt>
                <c:pt idx="67">
                  <c:v>-103.54722222222244</c:v>
                </c:pt>
                <c:pt idx="68">
                  <c:v>-268.44722222222231</c:v>
                </c:pt>
                <c:pt idx="69">
                  <c:v>-132.84722222222217</c:v>
                </c:pt>
                <c:pt idx="70">
                  <c:v>-96.847222222222172</c:v>
                </c:pt>
                <c:pt idx="71">
                  <c:v>-180.74722222222204</c:v>
                </c:pt>
                <c:pt idx="72">
                  <c:v>-40.347222222222172</c:v>
                </c:pt>
                <c:pt idx="73">
                  <c:v>49.152777777777828</c:v>
                </c:pt>
                <c:pt idx="74">
                  <c:v>-177.5472222222221</c:v>
                </c:pt>
                <c:pt idx="75">
                  <c:v>173.95277777777778</c:v>
                </c:pt>
                <c:pt idx="76">
                  <c:v>156.85277777777787</c:v>
                </c:pt>
                <c:pt idx="77">
                  <c:v>131.35277777777787</c:v>
                </c:pt>
                <c:pt idx="78">
                  <c:v>44.352777777778101</c:v>
                </c:pt>
                <c:pt idx="79">
                  <c:v>35.552777777777919</c:v>
                </c:pt>
                <c:pt idx="80">
                  <c:v>-225.84722222222217</c:v>
                </c:pt>
                <c:pt idx="81">
                  <c:v>98.052777777777692</c:v>
                </c:pt>
                <c:pt idx="82">
                  <c:v>-76.047222222222217</c:v>
                </c:pt>
                <c:pt idx="83">
                  <c:v>-72.647222222222126</c:v>
                </c:pt>
                <c:pt idx="84">
                  <c:v>25.552777777777919</c:v>
                </c:pt>
                <c:pt idx="85">
                  <c:v>44.652777777777828</c:v>
                </c:pt>
                <c:pt idx="86">
                  <c:v>368.65277777777783</c:v>
                </c:pt>
                <c:pt idx="87">
                  <c:v>359.75277777777751</c:v>
                </c:pt>
                <c:pt idx="88">
                  <c:v>88.352777777777646</c:v>
                </c:pt>
                <c:pt idx="89">
                  <c:v>71.252777777778192</c:v>
                </c:pt>
                <c:pt idx="90">
                  <c:v>-68.347222222222172</c:v>
                </c:pt>
                <c:pt idx="91">
                  <c:v>123.55277777777769</c:v>
                </c:pt>
                <c:pt idx="92">
                  <c:v>-88.347222222222172</c:v>
                </c:pt>
                <c:pt idx="93">
                  <c:v>-233.44722222222208</c:v>
                </c:pt>
                <c:pt idx="94">
                  <c:v>-19.747222222222035</c:v>
                </c:pt>
                <c:pt idx="95">
                  <c:v>173.05277777777792</c:v>
                </c:pt>
                <c:pt idx="96">
                  <c:v>-20.447222222222081</c:v>
                </c:pt>
                <c:pt idx="97">
                  <c:v>-222.24722222222238</c:v>
                </c:pt>
                <c:pt idx="98">
                  <c:v>190.75277777777796</c:v>
                </c:pt>
                <c:pt idx="99">
                  <c:v>190.15277777777783</c:v>
                </c:pt>
                <c:pt idx="100">
                  <c:v>383.55277777777769</c:v>
                </c:pt>
                <c:pt idx="101">
                  <c:v>73.252777777777965</c:v>
                </c:pt>
                <c:pt idx="102">
                  <c:v>313.45277777777801</c:v>
                </c:pt>
                <c:pt idx="103">
                  <c:v>80.652777777778056</c:v>
                </c:pt>
                <c:pt idx="104">
                  <c:v>1.6527777777778283</c:v>
                </c:pt>
                <c:pt idx="105">
                  <c:v>-89.347222222222172</c:v>
                </c:pt>
                <c:pt idx="106">
                  <c:v>19.152777777777828</c:v>
                </c:pt>
                <c:pt idx="107">
                  <c:v>-11.647222222222126</c:v>
                </c:pt>
                <c:pt idx="108">
                  <c:v>54.652777777777828</c:v>
                </c:pt>
                <c:pt idx="109">
                  <c:v>209.15277777777806</c:v>
                </c:pt>
                <c:pt idx="110">
                  <c:v>48.552777777777692</c:v>
                </c:pt>
                <c:pt idx="111">
                  <c:v>301.25277777777774</c:v>
                </c:pt>
                <c:pt idx="112">
                  <c:v>-157.94722222222219</c:v>
                </c:pt>
                <c:pt idx="113">
                  <c:v>38.252777777777737</c:v>
                </c:pt>
                <c:pt idx="114">
                  <c:v>210.05277777777792</c:v>
                </c:pt>
                <c:pt idx="115">
                  <c:v>-89.647222222222126</c:v>
                </c:pt>
                <c:pt idx="116">
                  <c:v>82.752777777777965</c:v>
                </c:pt>
                <c:pt idx="117">
                  <c:v>-53.147222222222126</c:v>
                </c:pt>
                <c:pt idx="118">
                  <c:v>-172.74722222222215</c:v>
                </c:pt>
                <c:pt idx="119">
                  <c:v>-94.147222222222126</c:v>
                </c:pt>
                <c:pt idx="120">
                  <c:v>392.35277777777787</c:v>
                </c:pt>
                <c:pt idx="121">
                  <c:v>174.8527777777781</c:v>
                </c:pt>
                <c:pt idx="122">
                  <c:v>141.05277777777792</c:v>
                </c:pt>
                <c:pt idx="123">
                  <c:v>202.85277777777765</c:v>
                </c:pt>
                <c:pt idx="124">
                  <c:v>-298.94722222222219</c:v>
                </c:pt>
                <c:pt idx="125">
                  <c:v>-74.847222222222172</c:v>
                </c:pt>
                <c:pt idx="126">
                  <c:v>-5.2472222222220353</c:v>
                </c:pt>
                <c:pt idx="127">
                  <c:v>-23.947222222222081</c:v>
                </c:pt>
                <c:pt idx="128">
                  <c:v>161.15277777777783</c:v>
                </c:pt>
                <c:pt idx="129">
                  <c:v>-95.247222222222035</c:v>
                </c:pt>
                <c:pt idx="130">
                  <c:v>-105.54722222222222</c:v>
                </c:pt>
                <c:pt idx="131">
                  <c:v>7.4527777777777828</c:v>
                </c:pt>
                <c:pt idx="132">
                  <c:v>111.05277777777769</c:v>
                </c:pt>
                <c:pt idx="133">
                  <c:v>61.552777777777919</c:v>
                </c:pt>
                <c:pt idx="134">
                  <c:v>97.152777777777828</c:v>
                </c:pt>
                <c:pt idx="135">
                  <c:v>-76.847222222222172</c:v>
                </c:pt>
                <c:pt idx="136">
                  <c:v>-114.24722222222226</c:v>
                </c:pt>
                <c:pt idx="137">
                  <c:v>268.05277777777792</c:v>
                </c:pt>
                <c:pt idx="138">
                  <c:v>228.35277777777787</c:v>
                </c:pt>
                <c:pt idx="139">
                  <c:v>-44.147222222222126</c:v>
                </c:pt>
                <c:pt idx="140">
                  <c:v>149.85277777777765</c:v>
                </c:pt>
                <c:pt idx="141">
                  <c:v>117.05277777777769</c:v>
                </c:pt>
                <c:pt idx="142">
                  <c:v>104.95277777777778</c:v>
                </c:pt>
                <c:pt idx="143">
                  <c:v>-19.247222222222263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29-45DE-9F0F-CF8322D16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64000"/>
        <c:axId val="362465920"/>
      </c:scatterChart>
      <c:valAx>
        <c:axId val="362464000"/>
        <c:scaling>
          <c:orientation val="minMax"/>
          <c:max val="2025"/>
          <c:min val="1875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865455628157452"/>
              <c:y val="0.8939057937450912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465920"/>
        <c:crossesAt val="-500"/>
        <c:crossBetween val="midCat"/>
        <c:minorUnit val="5"/>
      </c:valAx>
      <c:valAx>
        <c:axId val="362465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mm</a:t>
                </a:r>
              </a:p>
            </c:rich>
          </c:tx>
          <c:layout>
            <c:manualLayout>
              <c:xMode val="edge"/>
              <c:yMode val="edge"/>
              <c:x val="1.8269269978737245E-2"/>
              <c:y val="0.4288942143101677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464000"/>
        <c:crosses val="autoZero"/>
        <c:crossBetween val="midCat"/>
      </c:valAx>
      <c:spPr>
        <a:gradFill rotWithShape="0">
          <a:gsLst>
            <a:gs pos="0">
              <a:srgbClr val="3366FF"/>
            </a:gs>
            <a:gs pos="100000">
              <a:srgbClr val="FF99CC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Sommerniederschlag</a:t>
            </a:r>
          </a:p>
          <a:p>
            <a:pPr>
              <a:defRPr/>
            </a:pPr>
            <a:r>
              <a:rPr lang="de-DE" sz="1600" b="1"/>
              <a:t>1901 - 2022</a:t>
            </a:r>
          </a:p>
        </c:rich>
      </c:tx>
      <c:layout>
        <c:manualLayout>
          <c:xMode val="edge"/>
          <c:yMode val="edge"/>
          <c:x val="0.35413196966615335"/>
          <c:y val="3.44827671188988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0"/>
          <c:order val="0"/>
          <c:tx>
            <c:v>Sommer 1901-2000</c:v>
          </c:tx>
          <c:spPr>
            <a:ln>
              <a:solidFill>
                <a:srgbClr val="000080"/>
              </a:solidFill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chemeClr val="tx2">
                    <a:lumMod val="75000"/>
                  </a:schemeClr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SummRR!$A$27:$A$126</c:f>
              <c:numCache>
                <c:formatCode>General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SummRR!$Q$27:$Q$126</c:f>
              <c:numCache>
                <c:formatCode>General</c:formatCode>
                <c:ptCount val="100"/>
                <c:pt idx="0">
                  <c:v>411.5</c:v>
                </c:pt>
                <c:pt idx="1">
                  <c:v>336.9</c:v>
                </c:pt>
                <c:pt idx="2">
                  <c:v>327.3</c:v>
                </c:pt>
                <c:pt idx="3">
                  <c:v>310.8</c:v>
                </c:pt>
                <c:pt idx="4">
                  <c:v>383.8</c:v>
                </c:pt>
                <c:pt idx="5">
                  <c:v>485.1</c:v>
                </c:pt>
                <c:pt idx="6">
                  <c:v>378.79999999999995</c:v>
                </c:pt>
                <c:pt idx="7">
                  <c:v>368.6</c:v>
                </c:pt>
                <c:pt idx="8">
                  <c:v>409.4</c:v>
                </c:pt>
                <c:pt idx="9">
                  <c:v>663.6</c:v>
                </c:pt>
                <c:pt idx="10">
                  <c:v>361</c:v>
                </c:pt>
                <c:pt idx="11">
                  <c:v>577.79999999999995</c:v>
                </c:pt>
                <c:pt idx="12">
                  <c:v>570.4</c:v>
                </c:pt>
                <c:pt idx="13">
                  <c:v>387</c:v>
                </c:pt>
                <c:pt idx="14">
                  <c:v>543.70000000000005</c:v>
                </c:pt>
                <c:pt idx="15">
                  <c:v>506.4</c:v>
                </c:pt>
                <c:pt idx="16">
                  <c:v>450.3</c:v>
                </c:pt>
                <c:pt idx="17">
                  <c:v>509.49999999999994</c:v>
                </c:pt>
                <c:pt idx="18">
                  <c:v>465.90000000000003</c:v>
                </c:pt>
                <c:pt idx="19">
                  <c:v>497.4</c:v>
                </c:pt>
                <c:pt idx="20">
                  <c:v>411.2</c:v>
                </c:pt>
                <c:pt idx="21">
                  <c:v>587.40000000000009</c:v>
                </c:pt>
                <c:pt idx="22">
                  <c:v>333.2</c:v>
                </c:pt>
                <c:pt idx="23">
                  <c:v>657.5</c:v>
                </c:pt>
                <c:pt idx="24">
                  <c:v>393.9</c:v>
                </c:pt>
                <c:pt idx="25">
                  <c:v>520.40000000000009</c:v>
                </c:pt>
                <c:pt idx="26">
                  <c:v>401.70000000000005</c:v>
                </c:pt>
                <c:pt idx="27">
                  <c:v>336</c:v>
                </c:pt>
                <c:pt idx="28">
                  <c:v>410.9</c:v>
                </c:pt>
                <c:pt idx="29">
                  <c:v>390.4</c:v>
                </c:pt>
                <c:pt idx="30">
                  <c:v>450.1</c:v>
                </c:pt>
                <c:pt idx="31">
                  <c:v>508.6</c:v>
                </c:pt>
                <c:pt idx="32">
                  <c:v>400.29999999999995</c:v>
                </c:pt>
                <c:pt idx="33">
                  <c:v>587.4</c:v>
                </c:pt>
                <c:pt idx="34">
                  <c:v>345.8</c:v>
                </c:pt>
                <c:pt idx="35">
                  <c:v>564.5</c:v>
                </c:pt>
                <c:pt idx="36">
                  <c:v>476</c:v>
                </c:pt>
                <c:pt idx="37">
                  <c:v>505.6</c:v>
                </c:pt>
                <c:pt idx="38">
                  <c:v>405.20000000000005</c:v>
                </c:pt>
                <c:pt idx="39">
                  <c:v>401.79999999999995</c:v>
                </c:pt>
                <c:pt idx="40">
                  <c:v>538</c:v>
                </c:pt>
                <c:pt idx="41">
                  <c:v>370</c:v>
                </c:pt>
                <c:pt idx="42">
                  <c:v>330.9</c:v>
                </c:pt>
                <c:pt idx="43">
                  <c:v>495.9</c:v>
                </c:pt>
                <c:pt idx="44">
                  <c:v>323.89999999999998</c:v>
                </c:pt>
                <c:pt idx="45">
                  <c:v>513.1</c:v>
                </c:pt>
                <c:pt idx="46">
                  <c:v>278.39999999999998</c:v>
                </c:pt>
                <c:pt idx="47">
                  <c:v>501.3</c:v>
                </c:pt>
                <c:pt idx="48">
                  <c:v>349.7</c:v>
                </c:pt>
                <c:pt idx="49">
                  <c:v>325.29999999999995</c:v>
                </c:pt>
                <c:pt idx="50">
                  <c:v>514.20000000000005</c:v>
                </c:pt>
                <c:pt idx="51">
                  <c:v>274.8</c:v>
                </c:pt>
                <c:pt idx="52">
                  <c:v>499.5</c:v>
                </c:pt>
                <c:pt idx="53">
                  <c:v>579.09999999999991</c:v>
                </c:pt>
                <c:pt idx="54">
                  <c:v>499.29999999999995</c:v>
                </c:pt>
                <c:pt idx="55">
                  <c:v>595.9</c:v>
                </c:pt>
                <c:pt idx="56">
                  <c:v>633.4</c:v>
                </c:pt>
                <c:pt idx="57">
                  <c:v>361.5</c:v>
                </c:pt>
                <c:pt idx="58">
                  <c:v>372.29999999999995</c:v>
                </c:pt>
                <c:pt idx="59">
                  <c:v>535.9</c:v>
                </c:pt>
                <c:pt idx="60">
                  <c:v>374</c:v>
                </c:pt>
                <c:pt idx="61">
                  <c:v>305.5</c:v>
                </c:pt>
                <c:pt idx="62">
                  <c:v>504.2</c:v>
                </c:pt>
                <c:pt idx="63">
                  <c:v>336.5</c:v>
                </c:pt>
                <c:pt idx="64">
                  <c:v>550.70000000000005</c:v>
                </c:pt>
                <c:pt idx="65">
                  <c:v>590.79999999999995</c:v>
                </c:pt>
                <c:pt idx="66">
                  <c:v>475.29999999999995</c:v>
                </c:pt>
                <c:pt idx="67">
                  <c:v>507.2</c:v>
                </c:pt>
                <c:pt idx="68">
                  <c:v>537.4</c:v>
                </c:pt>
                <c:pt idx="69">
                  <c:v>472.6</c:v>
                </c:pt>
                <c:pt idx="70">
                  <c:v>482.6</c:v>
                </c:pt>
                <c:pt idx="71">
                  <c:v>395.79999999999995</c:v>
                </c:pt>
                <c:pt idx="72">
                  <c:v>442.59999999999997</c:v>
                </c:pt>
                <c:pt idx="73">
                  <c:v>513.70000000000005</c:v>
                </c:pt>
                <c:pt idx="74">
                  <c:v>609.79999999999995</c:v>
                </c:pt>
                <c:pt idx="75">
                  <c:v>355.69999999999993</c:v>
                </c:pt>
                <c:pt idx="76">
                  <c:v>559.79999999999995</c:v>
                </c:pt>
                <c:pt idx="77">
                  <c:v>561.70000000000005</c:v>
                </c:pt>
                <c:pt idx="78">
                  <c:v>604.20000000000005</c:v>
                </c:pt>
                <c:pt idx="79">
                  <c:v>448.8</c:v>
                </c:pt>
                <c:pt idx="80">
                  <c:v>421.7</c:v>
                </c:pt>
                <c:pt idx="81">
                  <c:v>635.79999999999995</c:v>
                </c:pt>
                <c:pt idx="82">
                  <c:v>460.6</c:v>
                </c:pt>
                <c:pt idx="83">
                  <c:v>396.9</c:v>
                </c:pt>
                <c:pt idx="84">
                  <c:v>483.5</c:v>
                </c:pt>
                <c:pt idx="85">
                  <c:v>457</c:v>
                </c:pt>
                <c:pt idx="86">
                  <c:v>455.2</c:v>
                </c:pt>
                <c:pt idx="87">
                  <c:v>518</c:v>
                </c:pt>
                <c:pt idx="88">
                  <c:v>490.5</c:v>
                </c:pt>
                <c:pt idx="89">
                  <c:v>602.40000000000009</c:v>
                </c:pt>
                <c:pt idx="90">
                  <c:v>379.9</c:v>
                </c:pt>
                <c:pt idx="91">
                  <c:v>453.29999999999995</c:v>
                </c:pt>
                <c:pt idx="92">
                  <c:v>722</c:v>
                </c:pt>
                <c:pt idx="93">
                  <c:v>340.29999999999995</c:v>
                </c:pt>
                <c:pt idx="94">
                  <c:v>547.5</c:v>
                </c:pt>
                <c:pt idx="95">
                  <c:v>439.9</c:v>
                </c:pt>
                <c:pt idx="96">
                  <c:v>458.5</c:v>
                </c:pt>
                <c:pt idx="97">
                  <c:v>322.89999999999998</c:v>
                </c:pt>
                <c:pt idx="98">
                  <c:v>437.5</c:v>
                </c:pt>
                <c:pt idx="99">
                  <c:v>517.1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72-4E3A-ACAB-758EAD5C701E}"/>
            </c:ext>
          </c:extLst>
        </c:ser>
        <c:ser>
          <c:idx val="1"/>
          <c:order val="1"/>
          <c:tx>
            <c:v>Sommer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SummRR!$A$77:$A$126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SummRR!$Q$77:$Q$126</c:f>
              <c:numCache>
                <c:formatCode>General</c:formatCode>
                <c:ptCount val="50"/>
                <c:pt idx="0">
                  <c:v>514.20000000000005</c:v>
                </c:pt>
                <c:pt idx="1">
                  <c:v>274.8</c:v>
                </c:pt>
                <c:pt idx="2">
                  <c:v>499.5</c:v>
                </c:pt>
                <c:pt idx="3">
                  <c:v>579.09999999999991</c:v>
                </c:pt>
                <c:pt idx="4">
                  <c:v>499.29999999999995</c:v>
                </c:pt>
                <c:pt idx="5">
                  <c:v>595.9</c:v>
                </c:pt>
                <c:pt idx="6">
                  <c:v>633.4</c:v>
                </c:pt>
                <c:pt idx="7">
                  <c:v>361.5</c:v>
                </c:pt>
                <c:pt idx="8">
                  <c:v>372.29999999999995</c:v>
                </c:pt>
                <c:pt idx="9">
                  <c:v>535.9</c:v>
                </c:pt>
                <c:pt idx="10">
                  <c:v>374</c:v>
                </c:pt>
                <c:pt idx="11">
                  <c:v>305.5</c:v>
                </c:pt>
                <c:pt idx="12">
                  <c:v>504.2</c:v>
                </c:pt>
                <c:pt idx="13">
                  <c:v>336.5</c:v>
                </c:pt>
                <c:pt idx="14">
                  <c:v>550.70000000000005</c:v>
                </c:pt>
                <c:pt idx="15">
                  <c:v>590.79999999999995</c:v>
                </c:pt>
                <c:pt idx="16">
                  <c:v>475.29999999999995</c:v>
                </c:pt>
                <c:pt idx="17">
                  <c:v>507.2</c:v>
                </c:pt>
                <c:pt idx="18">
                  <c:v>537.4</c:v>
                </c:pt>
                <c:pt idx="19">
                  <c:v>472.6</c:v>
                </c:pt>
                <c:pt idx="20">
                  <c:v>482.6</c:v>
                </c:pt>
                <c:pt idx="21">
                  <c:v>395.79999999999995</c:v>
                </c:pt>
                <c:pt idx="22">
                  <c:v>442.59999999999997</c:v>
                </c:pt>
                <c:pt idx="23">
                  <c:v>513.70000000000005</c:v>
                </c:pt>
                <c:pt idx="24">
                  <c:v>609.79999999999995</c:v>
                </c:pt>
                <c:pt idx="25">
                  <c:v>355.69999999999993</c:v>
                </c:pt>
                <c:pt idx="26">
                  <c:v>559.79999999999995</c:v>
                </c:pt>
                <c:pt idx="27">
                  <c:v>561.70000000000005</c:v>
                </c:pt>
                <c:pt idx="28">
                  <c:v>604.20000000000005</c:v>
                </c:pt>
                <c:pt idx="29">
                  <c:v>448.8</c:v>
                </c:pt>
                <c:pt idx="30">
                  <c:v>421.7</c:v>
                </c:pt>
                <c:pt idx="31">
                  <c:v>635.79999999999995</c:v>
                </c:pt>
                <c:pt idx="32">
                  <c:v>460.6</c:v>
                </c:pt>
                <c:pt idx="33">
                  <c:v>396.9</c:v>
                </c:pt>
                <c:pt idx="34">
                  <c:v>483.5</c:v>
                </c:pt>
                <c:pt idx="35">
                  <c:v>457</c:v>
                </c:pt>
                <c:pt idx="36">
                  <c:v>455.2</c:v>
                </c:pt>
                <c:pt idx="37">
                  <c:v>518</c:v>
                </c:pt>
                <c:pt idx="38">
                  <c:v>490.5</c:v>
                </c:pt>
                <c:pt idx="39">
                  <c:v>602.40000000000009</c:v>
                </c:pt>
                <c:pt idx="40">
                  <c:v>379.9</c:v>
                </c:pt>
                <c:pt idx="41">
                  <c:v>453.29999999999995</c:v>
                </c:pt>
                <c:pt idx="42">
                  <c:v>722</c:v>
                </c:pt>
                <c:pt idx="43">
                  <c:v>340.29999999999995</c:v>
                </c:pt>
                <c:pt idx="44">
                  <c:v>547.5</c:v>
                </c:pt>
                <c:pt idx="45">
                  <c:v>439.9</c:v>
                </c:pt>
                <c:pt idx="46">
                  <c:v>458.5</c:v>
                </c:pt>
                <c:pt idx="47">
                  <c:v>322.89999999999998</c:v>
                </c:pt>
                <c:pt idx="48">
                  <c:v>437.5</c:v>
                </c:pt>
                <c:pt idx="49">
                  <c:v>517.1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72-4E3A-ACAB-758EAD5C701E}"/>
            </c:ext>
          </c:extLst>
        </c:ser>
        <c:ser>
          <c:idx val="2"/>
          <c:order val="2"/>
          <c:tx>
            <c:v>Sommer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SummRR!$A$87:$A$116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SummRR!$Q$87:$Q$116</c:f>
              <c:numCache>
                <c:formatCode>General</c:formatCode>
                <c:ptCount val="30"/>
                <c:pt idx="0">
                  <c:v>374</c:v>
                </c:pt>
                <c:pt idx="1">
                  <c:v>305.5</c:v>
                </c:pt>
                <c:pt idx="2">
                  <c:v>504.2</c:v>
                </c:pt>
                <c:pt idx="3">
                  <c:v>336.5</c:v>
                </c:pt>
                <c:pt idx="4">
                  <c:v>550.70000000000005</c:v>
                </c:pt>
                <c:pt idx="5">
                  <c:v>590.79999999999995</c:v>
                </c:pt>
                <c:pt idx="6">
                  <c:v>475.29999999999995</c:v>
                </c:pt>
                <c:pt idx="7">
                  <c:v>507.2</c:v>
                </c:pt>
                <c:pt idx="8">
                  <c:v>537.4</c:v>
                </c:pt>
                <c:pt idx="9">
                  <c:v>472.6</c:v>
                </c:pt>
                <c:pt idx="10">
                  <c:v>482.6</c:v>
                </c:pt>
                <c:pt idx="11">
                  <c:v>395.79999999999995</c:v>
                </c:pt>
                <c:pt idx="12">
                  <c:v>442.59999999999997</c:v>
                </c:pt>
                <c:pt idx="13">
                  <c:v>513.70000000000005</c:v>
                </c:pt>
                <c:pt idx="14">
                  <c:v>609.79999999999995</c:v>
                </c:pt>
                <c:pt idx="15">
                  <c:v>355.69999999999993</c:v>
                </c:pt>
                <c:pt idx="16">
                  <c:v>559.79999999999995</c:v>
                </c:pt>
                <c:pt idx="17">
                  <c:v>561.70000000000005</c:v>
                </c:pt>
                <c:pt idx="18">
                  <c:v>604.20000000000005</c:v>
                </c:pt>
                <c:pt idx="19">
                  <c:v>448.8</c:v>
                </c:pt>
                <c:pt idx="20">
                  <c:v>421.7</c:v>
                </c:pt>
                <c:pt idx="21">
                  <c:v>635.79999999999995</c:v>
                </c:pt>
                <c:pt idx="22">
                  <c:v>460.6</c:v>
                </c:pt>
                <c:pt idx="23">
                  <c:v>396.9</c:v>
                </c:pt>
                <c:pt idx="24">
                  <c:v>483.5</c:v>
                </c:pt>
                <c:pt idx="25">
                  <c:v>457</c:v>
                </c:pt>
                <c:pt idx="26">
                  <c:v>455.2</c:v>
                </c:pt>
                <c:pt idx="27">
                  <c:v>518</c:v>
                </c:pt>
                <c:pt idx="28">
                  <c:v>490.5</c:v>
                </c:pt>
                <c:pt idx="29">
                  <c:v>602.40000000000009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72-4E3A-ACAB-758EAD5C701E}"/>
            </c:ext>
          </c:extLst>
        </c:ser>
        <c:ser>
          <c:idx val="3"/>
          <c:order val="3"/>
          <c:tx>
            <c:v>Sommer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SummRR!$A$97:$A$126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SummRR!$Q$97:$Q$126</c:f>
              <c:numCache>
                <c:formatCode>General</c:formatCode>
                <c:ptCount val="30"/>
                <c:pt idx="0">
                  <c:v>482.6</c:v>
                </c:pt>
                <c:pt idx="1">
                  <c:v>395.79999999999995</c:v>
                </c:pt>
                <c:pt idx="2">
                  <c:v>442.59999999999997</c:v>
                </c:pt>
                <c:pt idx="3">
                  <c:v>513.70000000000005</c:v>
                </c:pt>
                <c:pt idx="4">
                  <c:v>609.79999999999995</c:v>
                </c:pt>
                <c:pt idx="5">
                  <c:v>355.69999999999993</c:v>
                </c:pt>
                <c:pt idx="6">
                  <c:v>559.79999999999995</c:v>
                </c:pt>
                <c:pt idx="7">
                  <c:v>561.70000000000005</c:v>
                </c:pt>
                <c:pt idx="8">
                  <c:v>604.20000000000005</c:v>
                </c:pt>
                <c:pt idx="9">
                  <c:v>448.8</c:v>
                </c:pt>
                <c:pt idx="10">
                  <c:v>421.7</c:v>
                </c:pt>
                <c:pt idx="11">
                  <c:v>635.79999999999995</c:v>
                </c:pt>
                <c:pt idx="12">
                  <c:v>460.6</c:v>
                </c:pt>
                <c:pt idx="13">
                  <c:v>396.9</c:v>
                </c:pt>
                <c:pt idx="14">
                  <c:v>483.5</c:v>
                </c:pt>
                <c:pt idx="15">
                  <c:v>457</c:v>
                </c:pt>
                <c:pt idx="16">
                  <c:v>455.2</c:v>
                </c:pt>
                <c:pt idx="17">
                  <c:v>518</c:v>
                </c:pt>
                <c:pt idx="18">
                  <c:v>490.5</c:v>
                </c:pt>
                <c:pt idx="19">
                  <c:v>602.40000000000009</c:v>
                </c:pt>
                <c:pt idx="20">
                  <c:v>379.9</c:v>
                </c:pt>
                <c:pt idx="21">
                  <c:v>453.29999999999995</c:v>
                </c:pt>
                <c:pt idx="22">
                  <c:v>722</c:v>
                </c:pt>
                <c:pt idx="23">
                  <c:v>340.29999999999995</c:v>
                </c:pt>
                <c:pt idx="24">
                  <c:v>547.5</c:v>
                </c:pt>
                <c:pt idx="25">
                  <c:v>439.9</c:v>
                </c:pt>
                <c:pt idx="26">
                  <c:v>458.5</c:v>
                </c:pt>
                <c:pt idx="27">
                  <c:v>322.89999999999998</c:v>
                </c:pt>
                <c:pt idx="28">
                  <c:v>437.5</c:v>
                </c:pt>
                <c:pt idx="29">
                  <c:v>517.1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72-4E3A-ACAB-758EAD5C701E}"/>
            </c:ext>
          </c:extLst>
        </c:ser>
        <c:ser>
          <c:idx val="4"/>
          <c:order val="4"/>
          <c:tx>
            <c:v>Sommer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SummRR!$A$107:$A$136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SummRR!$Q$107:$Q$136</c:f>
              <c:numCache>
                <c:formatCode>General</c:formatCode>
                <c:ptCount val="30"/>
                <c:pt idx="0">
                  <c:v>421.7</c:v>
                </c:pt>
                <c:pt idx="1">
                  <c:v>635.79999999999995</c:v>
                </c:pt>
                <c:pt idx="2">
                  <c:v>460.6</c:v>
                </c:pt>
                <c:pt idx="3">
                  <c:v>396.9</c:v>
                </c:pt>
                <c:pt idx="4">
                  <c:v>483.5</c:v>
                </c:pt>
                <c:pt idx="5">
                  <c:v>457</c:v>
                </c:pt>
                <c:pt idx="6">
                  <c:v>455.2</c:v>
                </c:pt>
                <c:pt idx="7">
                  <c:v>518</c:v>
                </c:pt>
                <c:pt idx="8">
                  <c:v>490.5</c:v>
                </c:pt>
                <c:pt idx="9">
                  <c:v>602.40000000000009</c:v>
                </c:pt>
                <c:pt idx="10">
                  <c:v>379.9</c:v>
                </c:pt>
                <c:pt idx="11">
                  <c:v>453.29999999999995</c:v>
                </c:pt>
                <c:pt idx="12">
                  <c:v>722</c:v>
                </c:pt>
                <c:pt idx="13">
                  <c:v>340.29999999999995</c:v>
                </c:pt>
                <c:pt idx="14">
                  <c:v>547.5</c:v>
                </c:pt>
                <c:pt idx="15">
                  <c:v>439.9</c:v>
                </c:pt>
                <c:pt idx="16">
                  <c:v>458.5</c:v>
                </c:pt>
                <c:pt idx="17">
                  <c:v>322.89999999999998</c:v>
                </c:pt>
                <c:pt idx="18">
                  <c:v>437.5</c:v>
                </c:pt>
                <c:pt idx="19">
                  <c:v>517.1</c:v>
                </c:pt>
                <c:pt idx="20">
                  <c:v>477.6</c:v>
                </c:pt>
                <c:pt idx="21">
                  <c:v>495.8</c:v>
                </c:pt>
                <c:pt idx="22">
                  <c:v>311.89999999999998</c:v>
                </c:pt>
                <c:pt idx="23">
                  <c:v>414.2</c:v>
                </c:pt>
                <c:pt idx="24">
                  <c:v>505.5</c:v>
                </c:pt>
                <c:pt idx="25">
                  <c:v>427</c:v>
                </c:pt>
                <c:pt idx="26">
                  <c:v>526.1</c:v>
                </c:pt>
                <c:pt idx="27">
                  <c:v>428.79999999999995</c:v>
                </c:pt>
                <c:pt idx="28">
                  <c:v>385.40000000000003</c:v>
                </c:pt>
                <c:pt idx="29">
                  <c:v>614.9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372-4E3A-ACAB-758EAD5C701E}"/>
            </c:ext>
          </c:extLst>
        </c:ser>
        <c:ser>
          <c:idx val="5"/>
          <c:order val="5"/>
          <c:tx>
            <c:v>Sommer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SummRR!$A$117:$A$148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SummRR!$Q$117:$Q$148</c:f>
              <c:numCache>
                <c:formatCode>General</c:formatCode>
                <c:ptCount val="32"/>
                <c:pt idx="0">
                  <c:v>379.9</c:v>
                </c:pt>
                <c:pt idx="1">
                  <c:v>453.29999999999995</c:v>
                </c:pt>
                <c:pt idx="2">
                  <c:v>722</c:v>
                </c:pt>
                <c:pt idx="3">
                  <c:v>340.29999999999995</c:v>
                </c:pt>
                <c:pt idx="4">
                  <c:v>547.5</c:v>
                </c:pt>
                <c:pt idx="5">
                  <c:v>439.9</c:v>
                </c:pt>
                <c:pt idx="6">
                  <c:v>458.5</c:v>
                </c:pt>
                <c:pt idx="7">
                  <c:v>322.89999999999998</c:v>
                </c:pt>
                <c:pt idx="8">
                  <c:v>437.5</c:v>
                </c:pt>
                <c:pt idx="9">
                  <c:v>517.1</c:v>
                </c:pt>
                <c:pt idx="10">
                  <c:v>477.6</c:v>
                </c:pt>
                <c:pt idx="11">
                  <c:v>495.8</c:v>
                </c:pt>
                <c:pt idx="12">
                  <c:v>311.89999999999998</c:v>
                </c:pt>
                <c:pt idx="13">
                  <c:v>414.2</c:v>
                </c:pt>
                <c:pt idx="14">
                  <c:v>505.5</c:v>
                </c:pt>
                <c:pt idx="15">
                  <c:v>427</c:v>
                </c:pt>
                <c:pt idx="16">
                  <c:v>526.1</c:v>
                </c:pt>
                <c:pt idx="17">
                  <c:v>428.79999999999995</c:v>
                </c:pt>
                <c:pt idx="18">
                  <c:v>385.40000000000003</c:v>
                </c:pt>
                <c:pt idx="19">
                  <c:v>614.9</c:v>
                </c:pt>
                <c:pt idx="20">
                  <c:v>617.19999999999993</c:v>
                </c:pt>
                <c:pt idx="21">
                  <c:v>515.90000000000009</c:v>
                </c:pt>
                <c:pt idx="22">
                  <c:v>453.5</c:v>
                </c:pt>
                <c:pt idx="23">
                  <c:v>417</c:v>
                </c:pt>
                <c:pt idx="24">
                  <c:v>286.8</c:v>
                </c:pt>
                <c:pt idx="25">
                  <c:v>632</c:v>
                </c:pt>
                <c:pt idx="26">
                  <c:v>498.9</c:v>
                </c:pt>
                <c:pt idx="27">
                  <c:v>371.9</c:v>
                </c:pt>
                <c:pt idx="28">
                  <c:v>336.6</c:v>
                </c:pt>
                <c:pt idx="29">
                  <c:v>638.4</c:v>
                </c:pt>
                <c:pt idx="30">
                  <c:v>600</c:v>
                </c:pt>
                <c:pt idx="31">
                  <c:v>355.2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372-4E3A-ACAB-758EAD5C7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546496"/>
        <c:axId val="363552768"/>
      </c:scatterChart>
      <c:valAx>
        <c:axId val="363546496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0161451221"/>
              <c:y val="0.873405049720897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552768"/>
        <c:crosses val="autoZero"/>
        <c:crossBetween val="midCat"/>
        <c:minorUnit val="5"/>
      </c:valAx>
      <c:valAx>
        <c:axId val="363552768"/>
        <c:scaling>
          <c:orientation val="minMax"/>
          <c:max val="800"/>
          <c:min val="2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mm</a:t>
                </a:r>
              </a:p>
            </c:rich>
          </c:tx>
          <c:layout>
            <c:manualLayout>
              <c:xMode val="edge"/>
              <c:yMode val="edge"/>
              <c:x val="1.8216708151333482E-2"/>
              <c:y val="0.47844836296871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3546496"/>
        <c:crosses val="autoZero"/>
        <c:crossBetween val="midCat"/>
      </c:valAx>
      <c:spPr>
        <a:gradFill rotWithShape="0">
          <a:gsLst>
            <a:gs pos="0">
              <a:srgbClr val="00FFFF"/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Frühlingsniederschlag</a:t>
            </a:r>
          </a:p>
          <a:p>
            <a:pPr>
              <a:defRPr/>
            </a:pPr>
            <a:r>
              <a:rPr lang="de-DE" sz="1600" b="1"/>
              <a:t>1901 - 2023</a:t>
            </a:r>
          </a:p>
        </c:rich>
      </c:tx>
      <c:layout>
        <c:manualLayout>
          <c:xMode val="edge"/>
          <c:yMode val="edge"/>
          <c:x val="0.35413196966615335"/>
          <c:y val="3.44827671188988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0"/>
          <c:order val="0"/>
          <c:tx>
            <c:v>Frühling 1901-2000</c:v>
          </c:tx>
          <c:spPr>
            <a:ln>
              <a:solidFill>
                <a:srgbClr val="000080"/>
              </a:solidFill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chemeClr val="tx2">
                    <a:lumMod val="75000"/>
                  </a:schemeClr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SummRR!$A$27:$A$126</c:f>
              <c:numCache>
                <c:formatCode>General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SummRR!$U$27:$U$126</c:f>
              <c:numCache>
                <c:formatCode>General</c:formatCode>
                <c:ptCount val="100"/>
                <c:pt idx="0">
                  <c:v>227</c:v>
                </c:pt>
                <c:pt idx="1">
                  <c:v>219.5</c:v>
                </c:pt>
                <c:pt idx="2">
                  <c:v>178.20000000000002</c:v>
                </c:pt>
                <c:pt idx="3">
                  <c:v>275</c:v>
                </c:pt>
                <c:pt idx="4">
                  <c:v>196.60000000000002</c:v>
                </c:pt>
                <c:pt idx="5">
                  <c:v>232.1</c:v>
                </c:pt>
                <c:pt idx="6">
                  <c:v>266</c:v>
                </c:pt>
                <c:pt idx="7">
                  <c:v>274.40000000000003</c:v>
                </c:pt>
                <c:pt idx="8">
                  <c:v>178.89999999999998</c:v>
                </c:pt>
                <c:pt idx="9">
                  <c:v>253.8</c:v>
                </c:pt>
                <c:pt idx="10">
                  <c:v>265</c:v>
                </c:pt>
                <c:pt idx="11">
                  <c:v>341.2</c:v>
                </c:pt>
                <c:pt idx="12">
                  <c:v>232.79999999999998</c:v>
                </c:pt>
                <c:pt idx="13">
                  <c:v>358.2</c:v>
                </c:pt>
                <c:pt idx="14">
                  <c:v>226.9</c:v>
                </c:pt>
                <c:pt idx="15">
                  <c:v>237.89999999999998</c:v>
                </c:pt>
                <c:pt idx="16">
                  <c:v>161.1</c:v>
                </c:pt>
                <c:pt idx="17">
                  <c:v>206.8</c:v>
                </c:pt>
                <c:pt idx="18">
                  <c:v>234.60000000000002</c:v>
                </c:pt>
                <c:pt idx="19">
                  <c:v>333.9</c:v>
                </c:pt>
                <c:pt idx="20">
                  <c:v>350.9</c:v>
                </c:pt>
                <c:pt idx="21">
                  <c:v>298.5</c:v>
                </c:pt>
                <c:pt idx="22">
                  <c:v>194</c:v>
                </c:pt>
                <c:pt idx="23">
                  <c:v>283.79999999999995</c:v>
                </c:pt>
                <c:pt idx="24">
                  <c:v>209.4</c:v>
                </c:pt>
                <c:pt idx="25">
                  <c:v>203.3</c:v>
                </c:pt>
                <c:pt idx="26">
                  <c:v>272.5</c:v>
                </c:pt>
                <c:pt idx="27">
                  <c:v>183</c:v>
                </c:pt>
                <c:pt idx="28">
                  <c:v>148.10000000000002</c:v>
                </c:pt>
                <c:pt idx="29">
                  <c:v>362.2</c:v>
                </c:pt>
                <c:pt idx="30">
                  <c:v>236.5</c:v>
                </c:pt>
                <c:pt idx="31">
                  <c:v>225.7</c:v>
                </c:pt>
                <c:pt idx="32">
                  <c:v>391.8</c:v>
                </c:pt>
                <c:pt idx="33">
                  <c:v>103</c:v>
                </c:pt>
                <c:pt idx="34">
                  <c:v>310.10000000000002</c:v>
                </c:pt>
                <c:pt idx="35">
                  <c:v>280.2</c:v>
                </c:pt>
                <c:pt idx="36">
                  <c:v>235.8</c:v>
                </c:pt>
                <c:pt idx="37">
                  <c:v>249.9</c:v>
                </c:pt>
                <c:pt idx="38">
                  <c:v>508.3</c:v>
                </c:pt>
                <c:pt idx="39">
                  <c:v>441.4</c:v>
                </c:pt>
                <c:pt idx="40">
                  <c:v>260.79999999999995</c:v>
                </c:pt>
                <c:pt idx="41">
                  <c:v>197.89999999999998</c:v>
                </c:pt>
                <c:pt idx="42">
                  <c:v>180.2</c:v>
                </c:pt>
                <c:pt idx="43">
                  <c:v>253.8</c:v>
                </c:pt>
                <c:pt idx="44">
                  <c:v>224.79999999999998</c:v>
                </c:pt>
                <c:pt idx="45">
                  <c:v>202.8</c:v>
                </c:pt>
                <c:pt idx="46">
                  <c:v>207</c:v>
                </c:pt>
                <c:pt idx="47">
                  <c:v>176</c:v>
                </c:pt>
                <c:pt idx="48">
                  <c:v>378.70000000000005</c:v>
                </c:pt>
                <c:pt idx="49">
                  <c:v>188.1</c:v>
                </c:pt>
                <c:pt idx="50">
                  <c:v>212.8</c:v>
                </c:pt>
                <c:pt idx="51">
                  <c:v>266.39999999999998</c:v>
                </c:pt>
                <c:pt idx="52">
                  <c:v>222.5</c:v>
                </c:pt>
                <c:pt idx="53">
                  <c:v>220.79999999999998</c:v>
                </c:pt>
                <c:pt idx="54">
                  <c:v>262.5</c:v>
                </c:pt>
                <c:pt idx="55">
                  <c:v>279.10000000000002</c:v>
                </c:pt>
                <c:pt idx="56">
                  <c:v>233.8</c:v>
                </c:pt>
                <c:pt idx="57">
                  <c:v>244.1</c:v>
                </c:pt>
                <c:pt idx="58">
                  <c:v>247.8</c:v>
                </c:pt>
                <c:pt idx="59">
                  <c:v>284.5</c:v>
                </c:pt>
                <c:pt idx="60">
                  <c:v>359.9</c:v>
                </c:pt>
                <c:pt idx="61">
                  <c:v>311.29999999999995</c:v>
                </c:pt>
                <c:pt idx="62">
                  <c:v>295.10000000000002</c:v>
                </c:pt>
                <c:pt idx="63">
                  <c:v>388.1</c:v>
                </c:pt>
                <c:pt idx="64">
                  <c:v>490.70000000000005</c:v>
                </c:pt>
                <c:pt idx="65">
                  <c:v>440.09999999999997</c:v>
                </c:pt>
                <c:pt idx="66">
                  <c:v>301.5</c:v>
                </c:pt>
                <c:pt idx="67">
                  <c:v>246</c:v>
                </c:pt>
                <c:pt idx="68">
                  <c:v>198.79999999999998</c:v>
                </c:pt>
                <c:pt idx="69">
                  <c:v>319.8</c:v>
                </c:pt>
                <c:pt idx="70">
                  <c:v>276.2</c:v>
                </c:pt>
                <c:pt idx="71">
                  <c:v>209.9</c:v>
                </c:pt>
                <c:pt idx="72">
                  <c:v>192.2</c:v>
                </c:pt>
                <c:pt idx="73">
                  <c:v>246</c:v>
                </c:pt>
                <c:pt idx="74">
                  <c:v>212.7</c:v>
                </c:pt>
                <c:pt idx="75">
                  <c:v>239.3</c:v>
                </c:pt>
                <c:pt idx="76">
                  <c:v>251.60000000000002</c:v>
                </c:pt>
                <c:pt idx="77">
                  <c:v>299.60000000000002</c:v>
                </c:pt>
                <c:pt idx="78">
                  <c:v>357.9</c:v>
                </c:pt>
                <c:pt idx="79">
                  <c:v>308.39999999999998</c:v>
                </c:pt>
                <c:pt idx="80">
                  <c:v>260.89999999999998</c:v>
                </c:pt>
                <c:pt idx="81">
                  <c:v>179</c:v>
                </c:pt>
                <c:pt idx="82">
                  <c:v>275</c:v>
                </c:pt>
                <c:pt idx="83">
                  <c:v>196.3</c:v>
                </c:pt>
                <c:pt idx="84">
                  <c:v>320.89999999999998</c:v>
                </c:pt>
                <c:pt idx="85">
                  <c:v>339.4</c:v>
                </c:pt>
                <c:pt idx="86">
                  <c:v>283.39999999999998</c:v>
                </c:pt>
                <c:pt idx="87">
                  <c:v>320.7</c:v>
                </c:pt>
                <c:pt idx="88">
                  <c:v>197</c:v>
                </c:pt>
                <c:pt idx="89">
                  <c:v>330.7</c:v>
                </c:pt>
                <c:pt idx="90">
                  <c:v>278.8</c:v>
                </c:pt>
                <c:pt idx="91">
                  <c:v>221.49999999999997</c:v>
                </c:pt>
                <c:pt idx="92">
                  <c:v>245.2</c:v>
                </c:pt>
                <c:pt idx="93">
                  <c:v>303.90000000000003</c:v>
                </c:pt>
                <c:pt idx="94">
                  <c:v>281.8</c:v>
                </c:pt>
                <c:pt idx="95">
                  <c:v>253.8</c:v>
                </c:pt>
                <c:pt idx="96">
                  <c:v>203.2</c:v>
                </c:pt>
                <c:pt idx="97">
                  <c:v>205.5</c:v>
                </c:pt>
                <c:pt idx="98">
                  <c:v>490.79999999999995</c:v>
                </c:pt>
                <c:pt idx="99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8C-49AA-9F43-B6BF4D0EF27C}"/>
            </c:ext>
          </c:extLst>
        </c:ser>
        <c:ser>
          <c:idx val="1"/>
          <c:order val="1"/>
          <c:tx>
            <c:v>Frühling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SummRR!$A$77:$A$126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SummRR!$U$77:$U$126</c:f>
              <c:numCache>
                <c:formatCode>General</c:formatCode>
                <c:ptCount val="50"/>
                <c:pt idx="0">
                  <c:v>212.8</c:v>
                </c:pt>
                <c:pt idx="1">
                  <c:v>266.39999999999998</c:v>
                </c:pt>
                <c:pt idx="2">
                  <c:v>222.5</c:v>
                </c:pt>
                <c:pt idx="3">
                  <c:v>220.79999999999998</c:v>
                </c:pt>
                <c:pt idx="4">
                  <c:v>262.5</c:v>
                </c:pt>
                <c:pt idx="5">
                  <c:v>279.10000000000002</c:v>
                </c:pt>
                <c:pt idx="6">
                  <c:v>233.8</c:v>
                </c:pt>
                <c:pt idx="7">
                  <c:v>244.1</c:v>
                </c:pt>
                <c:pt idx="8">
                  <c:v>247.8</c:v>
                </c:pt>
                <c:pt idx="9">
                  <c:v>284.5</c:v>
                </c:pt>
                <c:pt idx="10">
                  <c:v>359.9</c:v>
                </c:pt>
                <c:pt idx="11">
                  <c:v>311.29999999999995</c:v>
                </c:pt>
                <c:pt idx="12">
                  <c:v>295.10000000000002</c:v>
                </c:pt>
                <c:pt idx="13">
                  <c:v>388.1</c:v>
                </c:pt>
                <c:pt idx="14">
                  <c:v>490.70000000000005</c:v>
                </c:pt>
                <c:pt idx="15">
                  <c:v>440.09999999999997</c:v>
                </c:pt>
                <c:pt idx="16">
                  <c:v>301.5</c:v>
                </c:pt>
                <c:pt idx="17">
                  <c:v>246</c:v>
                </c:pt>
                <c:pt idx="18">
                  <c:v>198.79999999999998</c:v>
                </c:pt>
                <c:pt idx="19">
                  <c:v>319.8</c:v>
                </c:pt>
                <c:pt idx="20">
                  <c:v>276.2</c:v>
                </c:pt>
                <c:pt idx="21">
                  <c:v>209.9</c:v>
                </c:pt>
                <c:pt idx="22">
                  <c:v>192.2</c:v>
                </c:pt>
                <c:pt idx="23">
                  <c:v>246</c:v>
                </c:pt>
                <c:pt idx="24">
                  <c:v>212.7</c:v>
                </c:pt>
                <c:pt idx="25">
                  <c:v>239.3</c:v>
                </c:pt>
                <c:pt idx="26">
                  <c:v>251.60000000000002</c:v>
                </c:pt>
                <c:pt idx="27">
                  <c:v>299.60000000000002</c:v>
                </c:pt>
                <c:pt idx="28">
                  <c:v>357.9</c:v>
                </c:pt>
                <c:pt idx="29">
                  <c:v>308.39999999999998</c:v>
                </c:pt>
                <c:pt idx="30">
                  <c:v>260.89999999999998</c:v>
                </c:pt>
                <c:pt idx="31">
                  <c:v>179</c:v>
                </c:pt>
                <c:pt idx="32">
                  <c:v>275</c:v>
                </c:pt>
                <c:pt idx="33">
                  <c:v>196.3</c:v>
                </c:pt>
                <c:pt idx="34">
                  <c:v>320.89999999999998</c:v>
                </c:pt>
                <c:pt idx="35">
                  <c:v>339.4</c:v>
                </c:pt>
                <c:pt idx="36">
                  <c:v>283.39999999999998</c:v>
                </c:pt>
                <c:pt idx="37">
                  <c:v>320.7</c:v>
                </c:pt>
                <c:pt idx="38">
                  <c:v>197</c:v>
                </c:pt>
                <c:pt idx="39">
                  <c:v>330.7</c:v>
                </c:pt>
                <c:pt idx="40">
                  <c:v>278.8</c:v>
                </c:pt>
                <c:pt idx="41">
                  <c:v>221.49999999999997</c:v>
                </c:pt>
                <c:pt idx="42">
                  <c:v>245.2</c:v>
                </c:pt>
                <c:pt idx="43">
                  <c:v>303.90000000000003</c:v>
                </c:pt>
                <c:pt idx="44">
                  <c:v>281.8</c:v>
                </c:pt>
                <c:pt idx="45">
                  <c:v>253.8</c:v>
                </c:pt>
                <c:pt idx="46">
                  <c:v>203.2</c:v>
                </c:pt>
                <c:pt idx="47">
                  <c:v>205.5</c:v>
                </c:pt>
                <c:pt idx="48">
                  <c:v>490.79999999999995</c:v>
                </c:pt>
                <c:pt idx="49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8C-49AA-9F43-B6BF4D0EF27C}"/>
            </c:ext>
          </c:extLst>
        </c:ser>
        <c:ser>
          <c:idx val="2"/>
          <c:order val="2"/>
          <c:tx>
            <c:v>Frühling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SummRR!$A$87:$A$116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SummRR!$U$87:$U$116</c:f>
              <c:numCache>
                <c:formatCode>General</c:formatCode>
                <c:ptCount val="30"/>
                <c:pt idx="0">
                  <c:v>359.9</c:v>
                </c:pt>
                <c:pt idx="1">
                  <c:v>311.29999999999995</c:v>
                </c:pt>
                <c:pt idx="2">
                  <c:v>295.10000000000002</c:v>
                </c:pt>
                <c:pt idx="3">
                  <c:v>388.1</c:v>
                </c:pt>
                <c:pt idx="4">
                  <c:v>490.70000000000005</c:v>
                </c:pt>
                <c:pt idx="5">
                  <c:v>440.09999999999997</c:v>
                </c:pt>
                <c:pt idx="6">
                  <c:v>301.5</c:v>
                </c:pt>
                <c:pt idx="7">
                  <c:v>246</c:v>
                </c:pt>
                <c:pt idx="8">
                  <c:v>198.79999999999998</c:v>
                </c:pt>
                <c:pt idx="9">
                  <c:v>319.8</c:v>
                </c:pt>
                <c:pt idx="10">
                  <c:v>276.2</c:v>
                </c:pt>
                <c:pt idx="11">
                  <c:v>209.9</c:v>
                </c:pt>
                <c:pt idx="12">
                  <c:v>192.2</c:v>
                </c:pt>
                <c:pt idx="13">
                  <c:v>246</c:v>
                </c:pt>
                <c:pt idx="14">
                  <c:v>212.7</c:v>
                </c:pt>
                <c:pt idx="15">
                  <c:v>239.3</c:v>
                </c:pt>
                <c:pt idx="16">
                  <c:v>251.60000000000002</c:v>
                </c:pt>
                <c:pt idx="17">
                  <c:v>299.60000000000002</c:v>
                </c:pt>
                <c:pt idx="18">
                  <c:v>357.9</c:v>
                </c:pt>
                <c:pt idx="19">
                  <c:v>308.39999999999998</c:v>
                </c:pt>
                <c:pt idx="20">
                  <c:v>260.89999999999998</c:v>
                </c:pt>
                <c:pt idx="21">
                  <c:v>179</c:v>
                </c:pt>
                <c:pt idx="22">
                  <c:v>275</c:v>
                </c:pt>
                <c:pt idx="23">
                  <c:v>196.3</c:v>
                </c:pt>
                <c:pt idx="24">
                  <c:v>320.89999999999998</c:v>
                </c:pt>
                <c:pt idx="25">
                  <c:v>339.4</c:v>
                </c:pt>
                <c:pt idx="26">
                  <c:v>283.39999999999998</c:v>
                </c:pt>
                <c:pt idx="27">
                  <c:v>320.7</c:v>
                </c:pt>
                <c:pt idx="28">
                  <c:v>197</c:v>
                </c:pt>
                <c:pt idx="29">
                  <c:v>330.7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8C-49AA-9F43-B6BF4D0EF27C}"/>
            </c:ext>
          </c:extLst>
        </c:ser>
        <c:ser>
          <c:idx val="3"/>
          <c:order val="3"/>
          <c:tx>
            <c:v>Frühling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SummRR!$A$97:$A$126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SummRR!$U$97:$U$126</c:f>
              <c:numCache>
                <c:formatCode>General</c:formatCode>
                <c:ptCount val="30"/>
                <c:pt idx="0">
                  <c:v>276.2</c:v>
                </c:pt>
                <c:pt idx="1">
                  <c:v>209.9</c:v>
                </c:pt>
                <c:pt idx="2">
                  <c:v>192.2</c:v>
                </c:pt>
                <c:pt idx="3">
                  <c:v>246</c:v>
                </c:pt>
                <c:pt idx="4">
                  <c:v>212.7</c:v>
                </c:pt>
                <c:pt idx="5">
                  <c:v>239.3</c:v>
                </c:pt>
                <c:pt idx="6">
                  <c:v>251.60000000000002</c:v>
                </c:pt>
                <c:pt idx="7">
                  <c:v>299.60000000000002</c:v>
                </c:pt>
                <c:pt idx="8">
                  <c:v>357.9</c:v>
                </c:pt>
                <c:pt idx="9">
                  <c:v>308.39999999999998</c:v>
                </c:pt>
                <c:pt idx="10">
                  <c:v>260.89999999999998</c:v>
                </c:pt>
                <c:pt idx="11">
                  <c:v>179</c:v>
                </c:pt>
                <c:pt idx="12">
                  <c:v>275</c:v>
                </c:pt>
                <c:pt idx="13">
                  <c:v>196.3</c:v>
                </c:pt>
                <c:pt idx="14">
                  <c:v>320.89999999999998</c:v>
                </c:pt>
                <c:pt idx="15">
                  <c:v>339.4</c:v>
                </c:pt>
                <c:pt idx="16">
                  <c:v>283.39999999999998</c:v>
                </c:pt>
                <c:pt idx="17">
                  <c:v>320.7</c:v>
                </c:pt>
                <c:pt idx="18">
                  <c:v>197</c:v>
                </c:pt>
                <c:pt idx="19">
                  <c:v>330.7</c:v>
                </c:pt>
                <c:pt idx="20">
                  <c:v>278.8</c:v>
                </c:pt>
                <c:pt idx="21">
                  <c:v>221.49999999999997</c:v>
                </c:pt>
                <c:pt idx="22">
                  <c:v>245.2</c:v>
                </c:pt>
                <c:pt idx="23">
                  <c:v>303.90000000000003</c:v>
                </c:pt>
                <c:pt idx="24">
                  <c:v>281.8</c:v>
                </c:pt>
                <c:pt idx="25">
                  <c:v>253.8</c:v>
                </c:pt>
                <c:pt idx="26">
                  <c:v>203.2</c:v>
                </c:pt>
                <c:pt idx="27">
                  <c:v>205.5</c:v>
                </c:pt>
                <c:pt idx="28">
                  <c:v>490.79999999999995</c:v>
                </c:pt>
                <c:pt idx="29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8C-49AA-9F43-B6BF4D0EF27C}"/>
            </c:ext>
          </c:extLst>
        </c:ser>
        <c:ser>
          <c:idx val="4"/>
          <c:order val="4"/>
          <c:tx>
            <c:v>Frühling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SummRR!$A$107:$A$136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SummRR!$U$107:$U$136</c:f>
              <c:numCache>
                <c:formatCode>General</c:formatCode>
                <c:ptCount val="30"/>
                <c:pt idx="0">
                  <c:v>260.89999999999998</c:v>
                </c:pt>
                <c:pt idx="1">
                  <c:v>179</c:v>
                </c:pt>
                <c:pt idx="2">
                  <c:v>275</c:v>
                </c:pt>
                <c:pt idx="3">
                  <c:v>196.3</c:v>
                </c:pt>
                <c:pt idx="4">
                  <c:v>320.89999999999998</c:v>
                </c:pt>
                <c:pt idx="5">
                  <c:v>339.4</c:v>
                </c:pt>
                <c:pt idx="6">
                  <c:v>283.39999999999998</c:v>
                </c:pt>
                <c:pt idx="7">
                  <c:v>320.7</c:v>
                </c:pt>
                <c:pt idx="8">
                  <c:v>197</c:v>
                </c:pt>
                <c:pt idx="9">
                  <c:v>330.7</c:v>
                </c:pt>
                <c:pt idx="10">
                  <c:v>278.8</c:v>
                </c:pt>
                <c:pt idx="11">
                  <c:v>221.49999999999997</c:v>
                </c:pt>
                <c:pt idx="12">
                  <c:v>245.2</c:v>
                </c:pt>
                <c:pt idx="13">
                  <c:v>303.90000000000003</c:v>
                </c:pt>
                <c:pt idx="14">
                  <c:v>281.8</c:v>
                </c:pt>
                <c:pt idx="15">
                  <c:v>253.8</c:v>
                </c:pt>
                <c:pt idx="16">
                  <c:v>203.2</c:v>
                </c:pt>
                <c:pt idx="17">
                  <c:v>205.5</c:v>
                </c:pt>
                <c:pt idx="18">
                  <c:v>490.79999999999995</c:v>
                </c:pt>
                <c:pt idx="19">
                  <c:v>360</c:v>
                </c:pt>
                <c:pt idx="20">
                  <c:v>289.7</c:v>
                </c:pt>
                <c:pt idx="21">
                  <c:v>266.89999999999998</c:v>
                </c:pt>
                <c:pt idx="22">
                  <c:v>140.9</c:v>
                </c:pt>
                <c:pt idx="23">
                  <c:v>223.3</c:v>
                </c:pt>
                <c:pt idx="24">
                  <c:v>293.5</c:v>
                </c:pt>
                <c:pt idx="25">
                  <c:v>374.90000000000003</c:v>
                </c:pt>
                <c:pt idx="26">
                  <c:v>303.79999999999995</c:v>
                </c:pt>
                <c:pt idx="27">
                  <c:v>316.8</c:v>
                </c:pt>
                <c:pt idx="28">
                  <c:v>243.79999999999998</c:v>
                </c:pt>
                <c:pt idx="29">
                  <c:v>198.9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8C-49AA-9F43-B6BF4D0EF27C}"/>
            </c:ext>
          </c:extLst>
        </c:ser>
        <c:ser>
          <c:idx val="5"/>
          <c:order val="5"/>
          <c:tx>
            <c:v>Frühling 1991-2023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SummRR!$A$117:$A$149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xVal>
          <c:yVal>
            <c:numRef>
              <c:f>SummRR!$U$117:$U$149</c:f>
              <c:numCache>
                <c:formatCode>General</c:formatCode>
                <c:ptCount val="33"/>
                <c:pt idx="0">
                  <c:v>278.8</c:v>
                </c:pt>
                <c:pt idx="1">
                  <c:v>221.49999999999997</c:v>
                </c:pt>
                <c:pt idx="2">
                  <c:v>245.2</c:v>
                </c:pt>
                <c:pt idx="3">
                  <c:v>303.90000000000003</c:v>
                </c:pt>
                <c:pt idx="4">
                  <c:v>281.8</c:v>
                </c:pt>
                <c:pt idx="5">
                  <c:v>253.8</c:v>
                </c:pt>
                <c:pt idx="6">
                  <c:v>203.2</c:v>
                </c:pt>
                <c:pt idx="7">
                  <c:v>205.5</c:v>
                </c:pt>
                <c:pt idx="8">
                  <c:v>490.79999999999995</c:v>
                </c:pt>
                <c:pt idx="9">
                  <c:v>360</c:v>
                </c:pt>
                <c:pt idx="10">
                  <c:v>289.7</c:v>
                </c:pt>
                <c:pt idx="11">
                  <c:v>266.89999999999998</c:v>
                </c:pt>
                <c:pt idx="12">
                  <c:v>140.9</c:v>
                </c:pt>
                <c:pt idx="13">
                  <c:v>223.3</c:v>
                </c:pt>
                <c:pt idx="14">
                  <c:v>293.5</c:v>
                </c:pt>
                <c:pt idx="15">
                  <c:v>374.90000000000003</c:v>
                </c:pt>
                <c:pt idx="16">
                  <c:v>303.79999999999995</c:v>
                </c:pt>
                <c:pt idx="17">
                  <c:v>316.8</c:v>
                </c:pt>
                <c:pt idx="18">
                  <c:v>243.79999999999998</c:v>
                </c:pt>
                <c:pt idx="19">
                  <c:v>198.9</c:v>
                </c:pt>
                <c:pt idx="20">
                  <c:v>269.5</c:v>
                </c:pt>
                <c:pt idx="21">
                  <c:v>196.5</c:v>
                </c:pt>
                <c:pt idx="22">
                  <c:v>245.7</c:v>
                </c:pt>
                <c:pt idx="23">
                  <c:v>248.2</c:v>
                </c:pt>
                <c:pt idx="24">
                  <c:v>349</c:v>
                </c:pt>
                <c:pt idx="25">
                  <c:v>352.4</c:v>
                </c:pt>
                <c:pt idx="26">
                  <c:v>345.9</c:v>
                </c:pt>
                <c:pt idx="27">
                  <c:v>218.8</c:v>
                </c:pt>
                <c:pt idx="28">
                  <c:v>372.9</c:v>
                </c:pt>
                <c:pt idx="29">
                  <c:v>203.3</c:v>
                </c:pt>
                <c:pt idx="30">
                  <c:v>256.89999999999998</c:v>
                </c:pt>
                <c:pt idx="31">
                  <c:v>244.5</c:v>
                </c:pt>
                <c:pt idx="32">
                  <c:v>371.4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38C-49AA-9F43-B6BF4D0EF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613568"/>
        <c:axId val="363619840"/>
      </c:scatterChart>
      <c:valAx>
        <c:axId val="363613568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14528027168"/>
              <c:y val="0.873405049720897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619840"/>
        <c:crosses val="autoZero"/>
        <c:crossBetween val="midCat"/>
        <c:minorUnit val="5"/>
      </c:valAx>
      <c:valAx>
        <c:axId val="363619840"/>
        <c:scaling>
          <c:orientation val="minMax"/>
          <c:max val="600"/>
          <c:min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mm</a:t>
                </a:r>
              </a:p>
            </c:rich>
          </c:tx>
          <c:layout>
            <c:manualLayout>
              <c:xMode val="edge"/>
              <c:yMode val="edge"/>
              <c:x val="1.8216708151333482E-2"/>
              <c:y val="0.47844836296871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3613568"/>
        <c:crosses val="autoZero"/>
        <c:crossBetween val="midCat"/>
      </c:valAx>
      <c:spPr>
        <a:gradFill rotWithShape="0">
          <a:gsLst>
            <a:gs pos="0">
              <a:srgbClr val="00FFFF"/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Herbstniederschlag</a:t>
            </a:r>
          </a:p>
          <a:p>
            <a:pPr>
              <a:defRPr/>
            </a:pPr>
            <a:r>
              <a:rPr lang="de-DE" sz="1600" b="1"/>
              <a:t>1901 - 2022</a:t>
            </a:r>
          </a:p>
        </c:rich>
      </c:tx>
      <c:layout>
        <c:manualLayout>
          <c:xMode val="edge"/>
          <c:yMode val="edge"/>
          <c:x val="0.35413196966615335"/>
          <c:y val="3.44827671188988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0"/>
          <c:order val="0"/>
          <c:tx>
            <c:v>Herbst 1901-2000</c:v>
          </c:tx>
          <c:spPr>
            <a:ln>
              <a:solidFill>
                <a:srgbClr val="000080"/>
              </a:solidFill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chemeClr val="tx2">
                    <a:lumMod val="75000"/>
                  </a:schemeClr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SummRR!$A$27:$A$126</c:f>
              <c:numCache>
                <c:formatCode>General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SummRR!$W$27:$W$126</c:f>
              <c:numCache>
                <c:formatCode>General</c:formatCode>
                <c:ptCount val="100"/>
                <c:pt idx="0">
                  <c:v>152.9</c:v>
                </c:pt>
                <c:pt idx="1">
                  <c:v>151.4</c:v>
                </c:pt>
                <c:pt idx="2">
                  <c:v>171.4</c:v>
                </c:pt>
                <c:pt idx="3">
                  <c:v>292.20000000000005</c:v>
                </c:pt>
                <c:pt idx="4">
                  <c:v>275.7</c:v>
                </c:pt>
                <c:pt idx="5">
                  <c:v>144.5</c:v>
                </c:pt>
                <c:pt idx="6">
                  <c:v>108.60000000000001</c:v>
                </c:pt>
                <c:pt idx="7">
                  <c:v>161</c:v>
                </c:pt>
                <c:pt idx="8">
                  <c:v>218.39999999999998</c:v>
                </c:pt>
                <c:pt idx="9">
                  <c:v>303.2</c:v>
                </c:pt>
                <c:pt idx="10">
                  <c:v>283.89999999999998</c:v>
                </c:pt>
                <c:pt idx="11">
                  <c:v>313.60000000000002</c:v>
                </c:pt>
                <c:pt idx="12">
                  <c:v>252.9</c:v>
                </c:pt>
                <c:pt idx="13">
                  <c:v>199.9</c:v>
                </c:pt>
                <c:pt idx="14">
                  <c:v>268.20000000000005</c:v>
                </c:pt>
                <c:pt idx="15">
                  <c:v>348.90000000000003</c:v>
                </c:pt>
                <c:pt idx="16">
                  <c:v>287.3</c:v>
                </c:pt>
                <c:pt idx="17">
                  <c:v>226</c:v>
                </c:pt>
                <c:pt idx="18">
                  <c:v>255.60000000000002</c:v>
                </c:pt>
                <c:pt idx="19">
                  <c:v>203.49999999999997</c:v>
                </c:pt>
                <c:pt idx="20">
                  <c:v>238.1</c:v>
                </c:pt>
                <c:pt idx="21">
                  <c:v>458.5</c:v>
                </c:pt>
                <c:pt idx="22">
                  <c:v>283.5</c:v>
                </c:pt>
                <c:pt idx="23">
                  <c:v>159.1</c:v>
                </c:pt>
                <c:pt idx="24">
                  <c:v>207.9</c:v>
                </c:pt>
                <c:pt idx="25">
                  <c:v>156.9</c:v>
                </c:pt>
                <c:pt idx="26">
                  <c:v>291</c:v>
                </c:pt>
                <c:pt idx="27">
                  <c:v>223.9</c:v>
                </c:pt>
                <c:pt idx="28">
                  <c:v>176.1</c:v>
                </c:pt>
                <c:pt idx="29">
                  <c:v>308</c:v>
                </c:pt>
                <c:pt idx="30">
                  <c:v>229.3</c:v>
                </c:pt>
                <c:pt idx="31">
                  <c:v>324.10000000000002</c:v>
                </c:pt>
                <c:pt idx="32">
                  <c:v>312.89999999999998</c:v>
                </c:pt>
                <c:pt idx="33">
                  <c:v>215.3</c:v>
                </c:pt>
                <c:pt idx="34">
                  <c:v>244.29999999999998</c:v>
                </c:pt>
                <c:pt idx="35">
                  <c:v>351.2</c:v>
                </c:pt>
                <c:pt idx="36">
                  <c:v>347.4</c:v>
                </c:pt>
                <c:pt idx="37">
                  <c:v>180.40000000000003</c:v>
                </c:pt>
                <c:pt idx="38">
                  <c:v>460.9</c:v>
                </c:pt>
                <c:pt idx="39">
                  <c:v>325.29999999999995</c:v>
                </c:pt>
                <c:pt idx="40">
                  <c:v>282.2</c:v>
                </c:pt>
                <c:pt idx="41">
                  <c:v>166.6</c:v>
                </c:pt>
                <c:pt idx="42">
                  <c:v>172.29999999999998</c:v>
                </c:pt>
                <c:pt idx="43">
                  <c:v>426.4</c:v>
                </c:pt>
                <c:pt idx="44">
                  <c:v>235.90000000000003</c:v>
                </c:pt>
                <c:pt idx="45">
                  <c:v>149.19999999999999</c:v>
                </c:pt>
                <c:pt idx="46">
                  <c:v>215.4</c:v>
                </c:pt>
                <c:pt idx="47">
                  <c:v>167.1</c:v>
                </c:pt>
                <c:pt idx="48">
                  <c:v>151.9</c:v>
                </c:pt>
                <c:pt idx="49">
                  <c:v>297.8</c:v>
                </c:pt>
                <c:pt idx="50">
                  <c:v>147.5</c:v>
                </c:pt>
                <c:pt idx="51">
                  <c:v>408.19999999999993</c:v>
                </c:pt>
                <c:pt idx="52">
                  <c:v>102.89999999999999</c:v>
                </c:pt>
                <c:pt idx="53">
                  <c:v>305.8</c:v>
                </c:pt>
                <c:pt idx="54">
                  <c:v>241.3</c:v>
                </c:pt>
                <c:pt idx="55">
                  <c:v>244.49999999999997</c:v>
                </c:pt>
                <c:pt idx="56">
                  <c:v>159.4</c:v>
                </c:pt>
                <c:pt idx="57">
                  <c:v>281.89999999999998</c:v>
                </c:pt>
                <c:pt idx="58">
                  <c:v>124.80000000000001</c:v>
                </c:pt>
                <c:pt idx="59">
                  <c:v>210.1</c:v>
                </c:pt>
                <c:pt idx="60">
                  <c:v>151.9</c:v>
                </c:pt>
                <c:pt idx="61">
                  <c:v>153</c:v>
                </c:pt>
                <c:pt idx="62">
                  <c:v>255.20000000000002</c:v>
                </c:pt>
                <c:pt idx="63">
                  <c:v>306.8</c:v>
                </c:pt>
                <c:pt idx="64">
                  <c:v>205.9</c:v>
                </c:pt>
                <c:pt idx="65">
                  <c:v>251.2</c:v>
                </c:pt>
                <c:pt idx="66">
                  <c:v>267.3</c:v>
                </c:pt>
                <c:pt idx="67">
                  <c:v>219.20000000000002</c:v>
                </c:pt>
                <c:pt idx="68">
                  <c:v>147.69999999999999</c:v>
                </c:pt>
                <c:pt idx="69">
                  <c:v>221</c:v>
                </c:pt>
                <c:pt idx="70">
                  <c:v>170.9</c:v>
                </c:pt>
                <c:pt idx="71">
                  <c:v>264</c:v>
                </c:pt>
                <c:pt idx="72">
                  <c:v>326</c:v>
                </c:pt>
                <c:pt idx="73">
                  <c:v>324.5</c:v>
                </c:pt>
                <c:pt idx="74">
                  <c:v>215.5</c:v>
                </c:pt>
                <c:pt idx="75">
                  <c:v>171.60000000000002</c:v>
                </c:pt>
                <c:pt idx="76">
                  <c:v>293.7</c:v>
                </c:pt>
                <c:pt idx="77">
                  <c:v>278.5</c:v>
                </c:pt>
                <c:pt idx="78">
                  <c:v>353</c:v>
                </c:pt>
                <c:pt idx="79">
                  <c:v>269</c:v>
                </c:pt>
                <c:pt idx="80">
                  <c:v>500.2</c:v>
                </c:pt>
                <c:pt idx="81">
                  <c:v>165.6</c:v>
                </c:pt>
                <c:pt idx="82">
                  <c:v>234.20000000000002</c:v>
                </c:pt>
                <c:pt idx="83">
                  <c:v>301.39999999999998</c:v>
                </c:pt>
                <c:pt idx="84">
                  <c:v>193.10000000000002</c:v>
                </c:pt>
                <c:pt idx="85">
                  <c:v>128.1</c:v>
                </c:pt>
                <c:pt idx="86">
                  <c:v>223.79999999999998</c:v>
                </c:pt>
                <c:pt idx="87">
                  <c:v>243.3</c:v>
                </c:pt>
                <c:pt idx="88">
                  <c:v>363.3</c:v>
                </c:pt>
                <c:pt idx="89">
                  <c:v>313.7</c:v>
                </c:pt>
                <c:pt idx="90">
                  <c:v>188.3</c:v>
                </c:pt>
                <c:pt idx="91">
                  <c:v>366.7</c:v>
                </c:pt>
                <c:pt idx="92">
                  <c:v>217.5</c:v>
                </c:pt>
                <c:pt idx="93">
                  <c:v>216.8</c:v>
                </c:pt>
                <c:pt idx="94">
                  <c:v>201.2</c:v>
                </c:pt>
                <c:pt idx="95">
                  <c:v>302</c:v>
                </c:pt>
                <c:pt idx="96">
                  <c:v>145.5</c:v>
                </c:pt>
                <c:pt idx="97">
                  <c:v>405.09999999999997</c:v>
                </c:pt>
                <c:pt idx="98">
                  <c:v>311.7</c:v>
                </c:pt>
                <c:pt idx="99">
                  <c:v>295.89999999999998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3-411A-BC13-FDA736873F8F}"/>
            </c:ext>
          </c:extLst>
        </c:ser>
        <c:ser>
          <c:idx val="1"/>
          <c:order val="1"/>
          <c:tx>
            <c:v>Herbst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SummRR!$A$77:$A$126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SummRR!$W$77:$W$126</c:f>
              <c:numCache>
                <c:formatCode>General</c:formatCode>
                <c:ptCount val="50"/>
                <c:pt idx="0">
                  <c:v>147.5</c:v>
                </c:pt>
                <c:pt idx="1">
                  <c:v>408.19999999999993</c:v>
                </c:pt>
                <c:pt idx="2">
                  <c:v>102.89999999999999</c:v>
                </c:pt>
                <c:pt idx="3">
                  <c:v>305.8</c:v>
                </c:pt>
                <c:pt idx="4">
                  <c:v>241.3</c:v>
                </c:pt>
                <c:pt idx="5">
                  <c:v>244.49999999999997</c:v>
                </c:pt>
                <c:pt idx="6">
                  <c:v>159.4</c:v>
                </c:pt>
                <c:pt idx="7">
                  <c:v>281.89999999999998</c:v>
                </c:pt>
                <c:pt idx="8">
                  <c:v>124.80000000000001</c:v>
                </c:pt>
                <c:pt idx="9">
                  <c:v>210.1</c:v>
                </c:pt>
                <c:pt idx="10">
                  <c:v>151.9</c:v>
                </c:pt>
                <c:pt idx="11">
                  <c:v>153</c:v>
                </c:pt>
                <c:pt idx="12">
                  <c:v>255.20000000000002</c:v>
                </c:pt>
                <c:pt idx="13">
                  <c:v>306.8</c:v>
                </c:pt>
                <c:pt idx="14">
                  <c:v>205.9</c:v>
                </c:pt>
                <c:pt idx="15">
                  <c:v>251.2</c:v>
                </c:pt>
                <c:pt idx="16">
                  <c:v>267.3</c:v>
                </c:pt>
                <c:pt idx="17">
                  <c:v>219.20000000000002</c:v>
                </c:pt>
                <c:pt idx="18">
                  <c:v>147.69999999999999</c:v>
                </c:pt>
                <c:pt idx="19">
                  <c:v>221</c:v>
                </c:pt>
                <c:pt idx="20">
                  <c:v>170.9</c:v>
                </c:pt>
                <c:pt idx="21">
                  <c:v>264</c:v>
                </c:pt>
                <c:pt idx="22">
                  <c:v>326</c:v>
                </c:pt>
                <c:pt idx="23">
                  <c:v>324.5</c:v>
                </c:pt>
                <c:pt idx="24">
                  <c:v>215.5</c:v>
                </c:pt>
                <c:pt idx="25">
                  <c:v>171.60000000000002</c:v>
                </c:pt>
                <c:pt idx="26">
                  <c:v>293.7</c:v>
                </c:pt>
                <c:pt idx="27">
                  <c:v>278.5</c:v>
                </c:pt>
                <c:pt idx="28">
                  <c:v>353</c:v>
                </c:pt>
                <c:pt idx="29">
                  <c:v>269</c:v>
                </c:pt>
                <c:pt idx="30">
                  <c:v>500.2</c:v>
                </c:pt>
                <c:pt idx="31">
                  <c:v>165.6</c:v>
                </c:pt>
                <c:pt idx="32">
                  <c:v>234.20000000000002</c:v>
                </c:pt>
                <c:pt idx="33">
                  <c:v>301.39999999999998</c:v>
                </c:pt>
                <c:pt idx="34">
                  <c:v>193.10000000000002</c:v>
                </c:pt>
                <c:pt idx="35">
                  <c:v>128.1</c:v>
                </c:pt>
                <c:pt idx="36">
                  <c:v>223.79999999999998</c:v>
                </c:pt>
                <c:pt idx="37">
                  <c:v>243.3</c:v>
                </c:pt>
                <c:pt idx="38">
                  <c:v>363.3</c:v>
                </c:pt>
                <c:pt idx="39">
                  <c:v>313.7</c:v>
                </c:pt>
                <c:pt idx="40">
                  <c:v>188.3</c:v>
                </c:pt>
                <c:pt idx="41">
                  <c:v>366.7</c:v>
                </c:pt>
                <c:pt idx="42">
                  <c:v>217.5</c:v>
                </c:pt>
                <c:pt idx="43">
                  <c:v>216.8</c:v>
                </c:pt>
                <c:pt idx="44">
                  <c:v>201.2</c:v>
                </c:pt>
                <c:pt idx="45">
                  <c:v>302</c:v>
                </c:pt>
                <c:pt idx="46">
                  <c:v>145.5</c:v>
                </c:pt>
                <c:pt idx="47">
                  <c:v>405.09999999999997</c:v>
                </c:pt>
                <c:pt idx="48">
                  <c:v>311.7</c:v>
                </c:pt>
                <c:pt idx="49">
                  <c:v>295.89999999999998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F3-411A-BC13-FDA736873F8F}"/>
            </c:ext>
          </c:extLst>
        </c:ser>
        <c:ser>
          <c:idx val="2"/>
          <c:order val="2"/>
          <c:tx>
            <c:v>Herbst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SummRR!$A$87:$A$116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SummRR!$W$87:$W$116</c:f>
              <c:numCache>
                <c:formatCode>General</c:formatCode>
                <c:ptCount val="30"/>
                <c:pt idx="0">
                  <c:v>151.9</c:v>
                </c:pt>
                <c:pt idx="1">
                  <c:v>153</c:v>
                </c:pt>
                <c:pt idx="2">
                  <c:v>255.20000000000002</c:v>
                </c:pt>
                <c:pt idx="3">
                  <c:v>306.8</c:v>
                </c:pt>
                <c:pt idx="4">
                  <c:v>205.9</c:v>
                </c:pt>
                <c:pt idx="5">
                  <c:v>251.2</c:v>
                </c:pt>
                <c:pt idx="6">
                  <c:v>267.3</c:v>
                </c:pt>
                <c:pt idx="7">
                  <c:v>219.20000000000002</c:v>
                </c:pt>
                <c:pt idx="8">
                  <c:v>147.69999999999999</c:v>
                </c:pt>
                <c:pt idx="9">
                  <c:v>221</c:v>
                </c:pt>
                <c:pt idx="10">
                  <c:v>170.9</c:v>
                </c:pt>
                <c:pt idx="11">
                  <c:v>264</c:v>
                </c:pt>
                <c:pt idx="12">
                  <c:v>326</c:v>
                </c:pt>
                <c:pt idx="13">
                  <c:v>324.5</c:v>
                </c:pt>
                <c:pt idx="14">
                  <c:v>215.5</c:v>
                </c:pt>
                <c:pt idx="15">
                  <c:v>171.60000000000002</c:v>
                </c:pt>
                <c:pt idx="16">
                  <c:v>293.7</c:v>
                </c:pt>
                <c:pt idx="17">
                  <c:v>278.5</c:v>
                </c:pt>
                <c:pt idx="18">
                  <c:v>353</c:v>
                </c:pt>
                <c:pt idx="19">
                  <c:v>269</c:v>
                </c:pt>
                <c:pt idx="20">
                  <c:v>500.2</c:v>
                </c:pt>
                <c:pt idx="21">
                  <c:v>165.6</c:v>
                </c:pt>
                <c:pt idx="22">
                  <c:v>234.20000000000002</c:v>
                </c:pt>
                <c:pt idx="23">
                  <c:v>301.39999999999998</c:v>
                </c:pt>
                <c:pt idx="24">
                  <c:v>193.10000000000002</c:v>
                </c:pt>
                <c:pt idx="25">
                  <c:v>128.1</c:v>
                </c:pt>
                <c:pt idx="26">
                  <c:v>223.79999999999998</c:v>
                </c:pt>
                <c:pt idx="27">
                  <c:v>243.3</c:v>
                </c:pt>
                <c:pt idx="28">
                  <c:v>363.3</c:v>
                </c:pt>
                <c:pt idx="29">
                  <c:v>313.7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F3-411A-BC13-FDA736873F8F}"/>
            </c:ext>
          </c:extLst>
        </c:ser>
        <c:ser>
          <c:idx val="3"/>
          <c:order val="3"/>
          <c:tx>
            <c:v>Herbst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SummRR!$A$97:$A$126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SummRR!$W$97:$W$126</c:f>
              <c:numCache>
                <c:formatCode>General</c:formatCode>
                <c:ptCount val="30"/>
                <c:pt idx="0">
                  <c:v>170.9</c:v>
                </c:pt>
                <c:pt idx="1">
                  <c:v>264</c:v>
                </c:pt>
                <c:pt idx="2">
                  <c:v>326</c:v>
                </c:pt>
                <c:pt idx="3">
                  <c:v>324.5</c:v>
                </c:pt>
                <c:pt idx="4">
                  <c:v>215.5</c:v>
                </c:pt>
                <c:pt idx="5">
                  <c:v>171.60000000000002</c:v>
                </c:pt>
                <c:pt idx="6">
                  <c:v>293.7</c:v>
                </c:pt>
                <c:pt idx="7">
                  <c:v>278.5</c:v>
                </c:pt>
                <c:pt idx="8">
                  <c:v>353</c:v>
                </c:pt>
                <c:pt idx="9">
                  <c:v>269</c:v>
                </c:pt>
                <c:pt idx="10">
                  <c:v>500.2</c:v>
                </c:pt>
                <c:pt idx="11">
                  <c:v>165.6</c:v>
                </c:pt>
                <c:pt idx="12">
                  <c:v>234.20000000000002</c:v>
                </c:pt>
                <c:pt idx="13">
                  <c:v>301.39999999999998</c:v>
                </c:pt>
                <c:pt idx="14">
                  <c:v>193.10000000000002</c:v>
                </c:pt>
                <c:pt idx="15">
                  <c:v>128.1</c:v>
                </c:pt>
                <c:pt idx="16">
                  <c:v>223.79999999999998</c:v>
                </c:pt>
                <c:pt idx="17">
                  <c:v>243.3</c:v>
                </c:pt>
                <c:pt idx="18">
                  <c:v>363.3</c:v>
                </c:pt>
                <c:pt idx="19">
                  <c:v>313.7</c:v>
                </c:pt>
                <c:pt idx="20">
                  <c:v>188.3</c:v>
                </c:pt>
                <c:pt idx="21">
                  <c:v>366.7</c:v>
                </c:pt>
                <c:pt idx="22">
                  <c:v>217.5</c:v>
                </c:pt>
                <c:pt idx="23">
                  <c:v>216.8</c:v>
                </c:pt>
                <c:pt idx="24">
                  <c:v>201.2</c:v>
                </c:pt>
                <c:pt idx="25">
                  <c:v>302</c:v>
                </c:pt>
                <c:pt idx="26">
                  <c:v>145.5</c:v>
                </c:pt>
                <c:pt idx="27">
                  <c:v>405.09999999999997</c:v>
                </c:pt>
                <c:pt idx="28">
                  <c:v>311.7</c:v>
                </c:pt>
                <c:pt idx="29">
                  <c:v>295.89999999999998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DF3-411A-BC13-FDA736873F8F}"/>
            </c:ext>
          </c:extLst>
        </c:ser>
        <c:ser>
          <c:idx val="4"/>
          <c:order val="4"/>
          <c:tx>
            <c:v>Herbst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SummRR!$A$107:$A$136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SummRR!$W$107:$W$136</c:f>
              <c:numCache>
                <c:formatCode>General</c:formatCode>
                <c:ptCount val="30"/>
                <c:pt idx="0">
                  <c:v>500.2</c:v>
                </c:pt>
                <c:pt idx="1">
                  <c:v>165.6</c:v>
                </c:pt>
                <c:pt idx="2">
                  <c:v>234.20000000000002</c:v>
                </c:pt>
                <c:pt idx="3">
                  <c:v>301.39999999999998</c:v>
                </c:pt>
                <c:pt idx="4">
                  <c:v>193.10000000000002</c:v>
                </c:pt>
                <c:pt idx="5">
                  <c:v>128.1</c:v>
                </c:pt>
                <c:pt idx="6">
                  <c:v>223.79999999999998</c:v>
                </c:pt>
                <c:pt idx="7">
                  <c:v>243.3</c:v>
                </c:pt>
                <c:pt idx="8">
                  <c:v>363.3</c:v>
                </c:pt>
                <c:pt idx="9">
                  <c:v>313.7</c:v>
                </c:pt>
                <c:pt idx="10">
                  <c:v>188.3</c:v>
                </c:pt>
                <c:pt idx="11">
                  <c:v>366.7</c:v>
                </c:pt>
                <c:pt idx="12">
                  <c:v>217.5</c:v>
                </c:pt>
                <c:pt idx="13">
                  <c:v>216.8</c:v>
                </c:pt>
                <c:pt idx="14">
                  <c:v>201.2</c:v>
                </c:pt>
                <c:pt idx="15">
                  <c:v>302</c:v>
                </c:pt>
                <c:pt idx="16">
                  <c:v>145.5</c:v>
                </c:pt>
                <c:pt idx="17">
                  <c:v>405.09999999999997</c:v>
                </c:pt>
                <c:pt idx="18">
                  <c:v>311.7</c:v>
                </c:pt>
                <c:pt idx="19">
                  <c:v>295.89999999999998</c:v>
                </c:pt>
                <c:pt idx="20">
                  <c:v>298.39999999999998</c:v>
                </c:pt>
                <c:pt idx="21">
                  <c:v>436.59999999999997</c:v>
                </c:pt>
                <c:pt idx="22">
                  <c:v>228.7</c:v>
                </c:pt>
                <c:pt idx="23">
                  <c:v>222.20000000000002</c:v>
                </c:pt>
                <c:pt idx="24">
                  <c:v>147.80000000000001</c:v>
                </c:pt>
                <c:pt idx="25">
                  <c:v>187.20000000000002</c:v>
                </c:pt>
                <c:pt idx="26">
                  <c:v>277.39999999999998</c:v>
                </c:pt>
                <c:pt idx="27">
                  <c:v>194.7</c:v>
                </c:pt>
                <c:pt idx="28">
                  <c:v>231.7</c:v>
                </c:pt>
                <c:pt idx="29">
                  <c:v>175.1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DF3-411A-BC13-FDA736873F8F}"/>
            </c:ext>
          </c:extLst>
        </c:ser>
        <c:ser>
          <c:idx val="5"/>
          <c:order val="5"/>
          <c:tx>
            <c:v>Herbst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SummRR!$A$117:$A$148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SummRR!$W$117:$W$148</c:f>
              <c:numCache>
                <c:formatCode>General</c:formatCode>
                <c:ptCount val="32"/>
                <c:pt idx="0">
                  <c:v>188.3</c:v>
                </c:pt>
                <c:pt idx="1">
                  <c:v>366.7</c:v>
                </c:pt>
                <c:pt idx="2">
                  <c:v>217.5</c:v>
                </c:pt>
                <c:pt idx="3">
                  <c:v>216.8</c:v>
                </c:pt>
                <c:pt idx="4">
                  <c:v>201.2</c:v>
                </c:pt>
                <c:pt idx="5">
                  <c:v>302</c:v>
                </c:pt>
                <c:pt idx="6">
                  <c:v>145.5</c:v>
                </c:pt>
                <c:pt idx="7">
                  <c:v>405.09999999999997</c:v>
                </c:pt>
                <c:pt idx="8">
                  <c:v>311.7</c:v>
                </c:pt>
                <c:pt idx="9">
                  <c:v>295.89999999999998</c:v>
                </c:pt>
                <c:pt idx="10">
                  <c:v>298.39999999999998</c:v>
                </c:pt>
                <c:pt idx="11">
                  <c:v>436.59999999999997</c:v>
                </c:pt>
                <c:pt idx="12">
                  <c:v>228.7</c:v>
                </c:pt>
                <c:pt idx="13">
                  <c:v>222.20000000000002</c:v>
                </c:pt>
                <c:pt idx="14">
                  <c:v>147.80000000000001</c:v>
                </c:pt>
                <c:pt idx="15">
                  <c:v>187.20000000000002</c:v>
                </c:pt>
                <c:pt idx="16">
                  <c:v>277.39999999999998</c:v>
                </c:pt>
                <c:pt idx="17">
                  <c:v>194.7</c:v>
                </c:pt>
                <c:pt idx="18">
                  <c:v>231.7</c:v>
                </c:pt>
                <c:pt idx="19">
                  <c:v>175.1</c:v>
                </c:pt>
                <c:pt idx="20">
                  <c:v>166.7</c:v>
                </c:pt>
                <c:pt idx="21">
                  <c:v>287.59999999999997</c:v>
                </c:pt>
                <c:pt idx="22">
                  <c:v>335</c:v>
                </c:pt>
                <c:pt idx="23">
                  <c:v>248</c:v>
                </c:pt>
                <c:pt idx="24">
                  <c:v>215.8</c:v>
                </c:pt>
                <c:pt idx="25">
                  <c:v>207.5</c:v>
                </c:pt>
                <c:pt idx="26">
                  <c:v>290</c:v>
                </c:pt>
                <c:pt idx="27">
                  <c:v>215</c:v>
                </c:pt>
                <c:pt idx="28">
                  <c:v>303.89999999999998</c:v>
                </c:pt>
                <c:pt idx="29">
                  <c:v>197.2</c:v>
                </c:pt>
                <c:pt idx="30">
                  <c:v>157.29999999999998</c:v>
                </c:pt>
                <c:pt idx="31">
                  <c:v>318.10000000000002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DF3-411A-BC13-FDA736873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126976"/>
        <c:axId val="364128896"/>
      </c:scatterChart>
      <c:valAx>
        <c:axId val="364126976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14528027168"/>
              <c:y val="0.873405049720897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4128896"/>
        <c:crosses val="autoZero"/>
        <c:crossBetween val="midCat"/>
        <c:minorUnit val="5"/>
      </c:valAx>
      <c:valAx>
        <c:axId val="364128896"/>
        <c:scaling>
          <c:orientation val="minMax"/>
          <c:max val="500"/>
          <c:min val="1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mm</a:t>
                </a:r>
              </a:p>
            </c:rich>
          </c:tx>
          <c:layout>
            <c:manualLayout>
              <c:xMode val="edge"/>
              <c:yMode val="edge"/>
              <c:x val="1.8216708151333482E-2"/>
              <c:y val="0.47844836296871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4126976"/>
        <c:crosses val="autoZero"/>
        <c:crossBetween val="midCat"/>
      </c:valAx>
      <c:spPr>
        <a:gradFill rotWithShape="0">
          <a:gsLst>
            <a:gs pos="0">
              <a:srgbClr val="00FFFF"/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Winterniederschlag</a:t>
            </a:r>
          </a:p>
          <a:p>
            <a:pPr>
              <a:defRPr/>
            </a:pPr>
            <a:r>
              <a:rPr lang="de-DE" sz="1600" b="1"/>
              <a:t>1901 - 2023</a:t>
            </a:r>
          </a:p>
        </c:rich>
      </c:tx>
      <c:layout>
        <c:manualLayout>
          <c:xMode val="edge"/>
          <c:yMode val="edge"/>
          <c:x val="0.35413196966615335"/>
          <c:y val="3.44827671188988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0"/>
          <c:order val="0"/>
          <c:tx>
            <c:v>Winter 1901-2000</c:v>
          </c:tx>
          <c:spPr>
            <a:ln>
              <a:solidFill>
                <a:srgbClr val="000080"/>
              </a:solidFill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chemeClr val="tx2">
                    <a:lumMod val="75000"/>
                  </a:schemeClr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SummRR!$A$27:$A$126</c:f>
              <c:numCache>
                <c:formatCode>General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SummRR!$S$27:$S$126</c:f>
              <c:numCache>
                <c:formatCode>General</c:formatCode>
                <c:ptCount val="100"/>
                <c:pt idx="0">
                  <c:v>102.79999999999998</c:v>
                </c:pt>
                <c:pt idx="1">
                  <c:v>116.3</c:v>
                </c:pt>
                <c:pt idx="2">
                  <c:v>157.6</c:v>
                </c:pt>
                <c:pt idx="3">
                  <c:v>132.80000000000001</c:v>
                </c:pt>
                <c:pt idx="4">
                  <c:v>180.5</c:v>
                </c:pt>
                <c:pt idx="5">
                  <c:v>119.2</c:v>
                </c:pt>
                <c:pt idx="6">
                  <c:v>227.10000000000002</c:v>
                </c:pt>
                <c:pt idx="7">
                  <c:v>180.6</c:v>
                </c:pt>
                <c:pt idx="8">
                  <c:v>104.80000000000001</c:v>
                </c:pt>
                <c:pt idx="9">
                  <c:v>278.79999999999995</c:v>
                </c:pt>
                <c:pt idx="10">
                  <c:v>136</c:v>
                </c:pt>
                <c:pt idx="11">
                  <c:v>214.3</c:v>
                </c:pt>
                <c:pt idx="12">
                  <c:v>142.70000000000002</c:v>
                </c:pt>
                <c:pt idx="13">
                  <c:v>201.49999999999997</c:v>
                </c:pt>
                <c:pt idx="14">
                  <c:v>132.30000000000001</c:v>
                </c:pt>
                <c:pt idx="15">
                  <c:v>190.79999999999998</c:v>
                </c:pt>
                <c:pt idx="16">
                  <c:v>143.69999999999999</c:v>
                </c:pt>
                <c:pt idx="17">
                  <c:v>76.899999999999991</c:v>
                </c:pt>
                <c:pt idx="18">
                  <c:v>260.29999999999995</c:v>
                </c:pt>
                <c:pt idx="19">
                  <c:v>188.8</c:v>
                </c:pt>
                <c:pt idx="20">
                  <c:v>102.4</c:v>
                </c:pt>
                <c:pt idx="21">
                  <c:v>143.1</c:v>
                </c:pt>
                <c:pt idx="22">
                  <c:v>234.60000000000002</c:v>
                </c:pt>
                <c:pt idx="23">
                  <c:v>190.8</c:v>
                </c:pt>
                <c:pt idx="24">
                  <c:v>54.1</c:v>
                </c:pt>
                <c:pt idx="25">
                  <c:v>101.1</c:v>
                </c:pt>
                <c:pt idx="26">
                  <c:v>117.10000000000001</c:v>
                </c:pt>
                <c:pt idx="27">
                  <c:v>114.4</c:v>
                </c:pt>
                <c:pt idx="28">
                  <c:v>138</c:v>
                </c:pt>
                <c:pt idx="29">
                  <c:v>135</c:v>
                </c:pt>
                <c:pt idx="30">
                  <c:v>141.69999999999999</c:v>
                </c:pt>
                <c:pt idx="31">
                  <c:v>135.29999999999998</c:v>
                </c:pt>
                <c:pt idx="32">
                  <c:v>163.6</c:v>
                </c:pt>
                <c:pt idx="33">
                  <c:v>149.70000000000002</c:v>
                </c:pt>
                <c:pt idx="34">
                  <c:v>260.7</c:v>
                </c:pt>
                <c:pt idx="35">
                  <c:v>243.10000000000002</c:v>
                </c:pt>
                <c:pt idx="36">
                  <c:v>258</c:v>
                </c:pt>
                <c:pt idx="37">
                  <c:v>248.79999999999998</c:v>
                </c:pt>
                <c:pt idx="38">
                  <c:v>165.5</c:v>
                </c:pt>
                <c:pt idx="39">
                  <c:v>237</c:v>
                </c:pt>
                <c:pt idx="40">
                  <c:v>149.20000000000002</c:v>
                </c:pt>
                <c:pt idx="41">
                  <c:v>206.7</c:v>
                </c:pt>
                <c:pt idx="42">
                  <c:v>79.900000000000006</c:v>
                </c:pt>
                <c:pt idx="43">
                  <c:v>198.10000000000002</c:v>
                </c:pt>
                <c:pt idx="44">
                  <c:v>163.5</c:v>
                </c:pt>
                <c:pt idx="45">
                  <c:v>200.2</c:v>
                </c:pt>
                <c:pt idx="46">
                  <c:v>145</c:v>
                </c:pt>
                <c:pt idx="47">
                  <c:v>215</c:v>
                </c:pt>
                <c:pt idx="48">
                  <c:v>81.599999999999994</c:v>
                </c:pt>
                <c:pt idx="49">
                  <c:v>215.70000000000002</c:v>
                </c:pt>
                <c:pt idx="50">
                  <c:v>210.8</c:v>
                </c:pt>
                <c:pt idx="51">
                  <c:v>200.5</c:v>
                </c:pt>
                <c:pt idx="52">
                  <c:v>164.2</c:v>
                </c:pt>
                <c:pt idx="53">
                  <c:v>159.4</c:v>
                </c:pt>
                <c:pt idx="54">
                  <c:v>301.29999999999995</c:v>
                </c:pt>
                <c:pt idx="55">
                  <c:v>190.89999999999998</c:v>
                </c:pt>
                <c:pt idx="56">
                  <c:v>163.4</c:v>
                </c:pt>
                <c:pt idx="57">
                  <c:v>229.2</c:v>
                </c:pt>
                <c:pt idx="58">
                  <c:v>196.1</c:v>
                </c:pt>
                <c:pt idx="59">
                  <c:v>183</c:v>
                </c:pt>
                <c:pt idx="60">
                  <c:v>143.89999999999998</c:v>
                </c:pt>
                <c:pt idx="61">
                  <c:v>269.10000000000002</c:v>
                </c:pt>
                <c:pt idx="62">
                  <c:v>199.7</c:v>
                </c:pt>
                <c:pt idx="63">
                  <c:v>108.4</c:v>
                </c:pt>
                <c:pt idx="64">
                  <c:v>223.5</c:v>
                </c:pt>
                <c:pt idx="65">
                  <c:v>218.8</c:v>
                </c:pt>
                <c:pt idx="66">
                  <c:v>223.5</c:v>
                </c:pt>
                <c:pt idx="67">
                  <c:v>253.89999999999998</c:v>
                </c:pt>
                <c:pt idx="68">
                  <c:v>142.1</c:v>
                </c:pt>
                <c:pt idx="69">
                  <c:v>287.3</c:v>
                </c:pt>
                <c:pt idx="70">
                  <c:v>123.1</c:v>
                </c:pt>
                <c:pt idx="71">
                  <c:v>53.5</c:v>
                </c:pt>
                <c:pt idx="72">
                  <c:v>114.8</c:v>
                </c:pt>
                <c:pt idx="73">
                  <c:v>164.7</c:v>
                </c:pt>
                <c:pt idx="74">
                  <c:v>164.6</c:v>
                </c:pt>
                <c:pt idx="75">
                  <c:v>103.5</c:v>
                </c:pt>
                <c:pt idx="76">
                  <c:v>222.9</c:v>
                </c:pt>
                <c:pt idx="77">
                  <c:v>214.3</c:v>
                </c:pt>
                <c:pt idx="78">
                  <c:v>176</c:v>
                </c:pt>
                <c:pt idx="79">
                  <c:v>180.6</c:v>
                </c:pt>
                <c:pt idx="80">
                  <c:v>182.20000000000002</c:v>
                </c:pt>
                <c:pt idx="81">
                  <c:v>298.3</c:v>
                </c:pt>
                <c:pt idx="82">
                  <c:v>199.2</c:v>
                </c:pt>
                <c:pt idx="83">
                  <c:v>155.9</c:v>
                </c:pt>
                <c:pt idx="84">
                  <c:v>173.89999999999998</c:v>
                </c:pt>
                <c:pt idx="85">
                  <c:v>161.6</c:v>
                </c:pt>
                <c:pt idx="86">
                  <c:v>223.5</c:v>
                </c:pt>
                <c:pt idx="87">
                  <c:v>197.8</c:v>
                </c:pt>
                <c:pt idx="88">
                  <c:v>221.9</c:v>
                </c:pt>
                <c:pt idx="89">
                  <c:v>194.10000000000002</c:v>
                </c:pt>
                <c:pt idx="90">
                  <c:v>116.69999999999999</c:v>
                </c:pt>
                <c:pt idx="91">
                  <c:v>144.6</c:v>
                </c:pt>
                <c:pt idx="92">
                  <c:v>142.4</c:v>
                </c:pt>
                <c:pt idx="93">
                  <c:v>173.5</c:v>
                </c:pt>
                <c:pt idx="94">
                  <c:v>181.2</c:v>
                </c:pt>
                <c:pt idx="95">
                  <c:v>135.80000000000001</c:v>
                </c:pt>
                <c:pt idx="96">
                  <c:v>102</c:v>
                </c:pt>
                <c:pt idx="97">
                  <c:v>163.39999999999998</c:v>
                </c:pt>
                <c:pt idx="98">
                  <c:v>218.89999999999998</c:v>
                </c:pt>
                <c:pt idx="99">
                  <c:v>219.89999999999998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1E-41C2-9857-87B209AC5B59}"/>
            </c:ext>
          </c:extLst>
        </c:ser>
        <c:ser>
          <c:idx val="1"/>
          <c:order val="1"/>
          <c:tx>
            <c:v>Winter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SummRR!$A$77:$A$126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SummRR!$S$77:$S$126</c:f>
              <c:numCache>
                <c:formatCode>General</c:formatCode>
                <c:ptCount val="50"/>
                <c:pt idx="0">
                  <c:v>210.8</c:v>
                </c:pt>
                <c:pt idx="1">
                  <c:v>200.5</c:v>
                </c:pt>
                <c:pt idx="2">
                  <c:v>164.2</c:v>
                </c:pt>
                <c:pt idx="3">
                  <c:v>159.4</c:v>
                </c:pt>
                <c:pt idx="4">
                  <c:v>301.29999999999995</c:v>
                </c:pt>
                <c:pt idx="5">
                  <c:v>190.89999999999998</c:v>
                </c:pt>
                <c:pt idx="6">
                  <c:v>163.4</c:v>
                </c:pt>
                <c:pt idx="7">
                  <c:v>229.2</c:v>
                </c:pt>
                <c:pt idx="8">
                  <c:v>196.1</c:v>
                </c:pt>
                <c:pt idx="9">
                  <c:v>183</c:v>
                </c:pt>
                <c:pt idx="10">
                  <c:v>143.89999999999998</c:v>
                </c:pt>
                <c:pt idx="11">
                  <c:v>269.10000000000002</c:v>
                </c:pt>
                <c:pt idx="12">
                  <c:v>199.7</c:v>
                </c:pt>
                <c:pt idx="13">
                  <c:v>108.4</c:v>
                </c:pt>
                <c:pt idx="14">
                  <c:v>223.5</c:v>
                </c:pt>
                <c:pt idx="15">
                  <c:v>218.8</c:v>
                </c:pt>
                <c:pt idx="16">
                  <c:v>223.5</c:v>
                </c:pt>
                <c:pt idx="17">
                  <c:v>253.89999999999998</c:v>
                </c:pt>
                <c:pt idx="18">
                  <c:v>142.1</c:v>
                </c:pt>
                <c:pt idx="19">
                  <c:v>287.3</c:v>
                </c:pt>
                <c:pt idx="20">
                  <c:v>123.1</c:v>
                </c:pt>
                <c:pt idx="21">
                  <c:v>53.5</c:v>
                </c:pt>
                <c:pt idx="22">
                  <c:v>114.8</c:v>
                </c:pt>
                <c:pt idx="23">
                  <c:v>164.7</c:v>
                </c:pt>
                <c:pt idx="24">
                  <c:v>164.6</c:v>
                </c:pt>
                <c:pt idx="25">
                  <c:v>103.5</c:v>
                </c:pt>
                <c:pt idx="26">
                  <c:v>222.9</c:v>
                </c:pt>
                <c:pt idx="27">
                  <c:v>214.3</c:v>
                </c:pt>
                <c:pt idx="28">
                  <c:v>176</c:v>
                </c:pt>
                <c:pt idx="29">
                  <c:v>180.6</c:v>
                </c:pt>
                <c:pt idx="30">
                  <c:v>182.20000000000002</c:v>
                </c:pt>
                <c:pt idx="31">
                  <c:v>298.3</c:v>
                </c:pt>
                <c:pt idx="32">
                  <c:v>199.2</c:v>
                </c:pt>
                <c:pt idx="33">
                  <c:v>155.9</c:v>
                </c:pt>
                <c:pt idx="34">
                  <c:v>173.89999999999998</c:v>
                </c:pt>
                <c:pt idx="35">
                  <c:v>161.6</c:v>
                </c:pt>
                <c:pt idx="36">
                  <c:v>223.5</c:v>
                </c:pt>
                <c:pt idx="37">
                  <c:v>197.8</c:v>
                </c:pt>
                <c:pt idx="38">
                  <c:v>221.9</c:v>
                </c:pt>
                <c:pt idx="39">
                  <c:v>194.10000000000002</c:v>
                </c:pt>
                <c:pt idx="40">
                  <c:v>116.69999999999999</c:v>
                </c:pt>
                <c:pt idx="41">
                  <c:v>144.6</c:v>
                </c:pt>
                <c:pt idx="42">
                  <c:v>142.4</c:v>
                </c:pt>
                <c:pt idx="43">
                  <c:v>173.5</c:v>
                </c:pt>
                <c:pt idx="44">
                  <c:v>181.2</c:v>
                </c:pt>
                <c:pt idx="45">
                  <c:v>135.80000000000001</c:v>
                </c:pt>
                <c:pt idx="46">
                  <c:v>102</c:v>
                </c:pt>
                <c:pt idx="47">
                  <c:v>163.39999999999998</c:v>
                </c:pt>
                <c:pt idx="48">
                  <c:v>218.89999999999998</c:v>
                </c:pt>
                <c:pt idx="49">
                  <c:v>219.89999999999998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1E-41C2-9857-87B209AC5B59}"/>
            </c:ext>
          </c:extLst>
        </c:ser>
        <c:ser>
          <c:idx val="2"/>
          <c:order val="2"/>
          <c:tx>
            <c:v>Winter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SummRR!$A$87:$A$116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SummRR!$S$87:$S$116</c:f>
              <c:numCache>
                <c:formatCode>General</c:formatCode>
                <c:ptCount val="30"/>
                <c:pt idx="0">
                  <c:v>143.89999999999998</c:v>
                </c:pt>
                <c:pt idx="1">
                  <c:v>269.10000000000002</c:v>
                </c:pt>
                <c:pt idx="2">
                  <c:v>199.7</c:v>
                </c:pt>
                <c:pt idx="3">
                  <c:v>108.4</c:v>
                </c:pt>
                <c:pt idx="4">
                  <c:v>223.5</c:v>
                </c:pt>
                <c:pt idx="5">
                  <c:v>218.8</c:v>
                </c:pt>
                <c:pt idx="6">
                  <c:v>223.5</c:v>
                </c:pt>
                <c:pt idx="7">
                  <c:v>253.89999999999998</c:v>
                </c:pt>
                <c:pt idx="8">
                  <c:v>142.1</c:v>
                </c:pt>
                <c:pt idx="9">
                  <c:v>287.3</c:v>
                </c:pt>
                <c:pt idx="10">
                  <c:v>123.1</c:v>
                </c:pt>
                <c:pt idx="11">
                  <c:v>53.5</c:v>
                </c:pt>
                <c:pt idx="12">
                  <c:v>114.8</c:v>
                </c:pt>
                <c:pt idx="13">
                  <c:v>164.7</c:v>
                </c:pt>
                <c:pt idx="14">
                  <c:v>164.6</c:v>
                </c:pt>
                <c:pt idx="15">
                  <c:v>103.5</c:v>
                </c:pt>
                <c:pt idx="16">
                  <c:v>222.9</c:v>
                </c:pt>
                <c:pt idx="17">
                  <c:v>214.3</c:v>
                </c:pt>
                <c:pt idx="18">
                  <c:v>176</c:v>
                </c:pt>
                <c:pt idx="19">
                  <c:v>180.6</c:v>
                </c:pt>
                <c:pt idx="20">
                  <c:v>182.20000000000002</c:v>
                </c:pt>
                <c:pt idx="21">
                  <c:v>298.3</c:v>
                </c:pt>
                <c:pt idx="22">
                  <c:v>199.2</c:v>
                </c:pt>
                <c:pt idx="23">
                  <c:v>155.9</c:v>
                </c:pt>
                <c:pt idx="24">
                  <c:v>173.89999999999998</c:v>
                </c:pt>
                <c:pt idx="25">
                  <c:v>161.6</c:v>
                </c:pt>
                <c:pt idx="26">
                  <c:v>223.5</c:v>
                </c:pt>
                <c:pt idx="27">
                  <c:v>197.8</c:v>
                </c:pt>
                <c:pt idx="28">
                  <c:v>221.9</c:v>
                </c:pt>
                <c:pt idx="29">
                  <c:v>194.10000000000002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1E-41C2-9857-87B209AC5B59}"/>
            </c:ext>
          </c:extLst>
        </c:ser>
        <c:ser>
          <c:idx val="3"/>
          <c:order val="3"/>
          <c:tx>
            <c:v>Winter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SummRR!$A$97:$A$126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SummRR!$S$97:$S$126</c:f>
              <c:numCache>
                <c:formatCode>General</c:formatCode>
                <c:ptCount val="30"/>
                <c:pt idx="0">
                  <c:v>123.1</c:v>
                </c:pt>
                <c:pt idx="1">
                  <c:v>53.5</c:v>
                </c:pt>
                <c:pt idx="2">
                  <c:v>114.8</c:v>
                </c:pt>
                <c:pt idx="3">
                  <c:v>164.7</c:v>
                </c:pt>
                <c:pt idx="4">
                  <c:v>164.6</c:v>
                </c:pt>
                <c:pt idx="5">
                  <c:v>103.5</c:v>
                </c:pt>
                <c:pt idx="6">
                  <c:v>222.9</c:v>
                </c:pt>
                <c:pt idx="7">
                  <c:v>214.3</c:v>
                </c:pt>
                <c:pt idx="8">
                  <c:v>176</c:v>
                </c:pt>
                <c:pt idx="9">
                  <c:v>180.6</c:v>
                </c:pt>
                <c:pt idx="10">
                  <c:v>182.20000000000002</c:v>
                </c:pt>
                <c:pt idx="11">
                  <c:v>298.3</c:v>
                </c:pt>
                <c:pt idx="12">
                  <c:v>199.2</c:v>
                </c:pt>
                <c:pt idx="13">
                  <c:v>155.9</c:v>
                </c:pt>
                <c:pt idx="14">
                  <c:v>173.89999999999998</c:v>
                </c:pt>
                <c:pt idx="15">
                  <c:v>161.6</c:v>
                </c:pt>
                <c:pt idx="16">
                  <c:v>223.5</c:v>
                </c:pt>
                <c:pt idx="17">
                  <c:v>197.8</c:v>
                </c:pt>
                <c:pt idx="18">
                  <c:v>221.9</c:v>
                </c:pt>
                <c:pt idx="19">
                  <c:v>194.10000000000002</c:v>
                </c:pt>
                <c:pt idx="20">
                  <c:v>116.69999999999999</c:v>
                </c:pt>
                <c:pt idx="21">
                  <c:v>144.6</c:v>
                </c:pt>
                <c:pt idx="22">
                  <c:v>142.4</c:v>
                </c:pt>
                <c:pt idx="23">
                  <c:v>173.5</c:v>
                </c:pt>
                <c:pt idx="24">
                  <c:v>181.2</c:v>
                </c:pt>
                <c:pt idx="25">
                  <c:v>135.80000000000001</c:v>
                </c:pt>
                <c:pt idx="26">
                  <c:v>102</c:v>
                </c:pt>
                <c:pt idx="27">
                  <c:v>163.39999999999998</c:v>
                </c:pt>
                <c:pt idx="28">
                  <c:v>218.89999999999998</c:v>
                </c:pt>
                <c:pt idx="29">
                  <c:v>219.89999999999998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1E-41C2-9857-87B209AC5B59}"/>
            </c:ext>
          </c:extLst>
        </c:ser>
        <c:ser>
          <c:idx val="4"/>
          <c:order val="4"/>
          <c:tx>
            <c:v>Winter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SummRR!$A$107:$A$136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SummRR!$S$107:$S$136</c:f>
              <c:numCache>
                <c:formatCode>General</c:formatCode>
                <c:ptCount val="30"/>
                <c:pt idx="0">
                  <c:v>182.20000000000002</c:v>
                </c:pt>
                <c:pt idx="1">
                  <c:v>298.3</c:v>
                </c:pt>
                <c:pt idx="2">
                  <c:v>199.2</c:v>
                </c:pt>
                <c:pt idx="3">
                  <c:v>155.9</c:v>
                </c:pt>
                <c:pt idx="4">
                  <c:v>173.89999999999998</c:v>
                </c:pt>
                <c:pt idx="5">
                  <c:v>161.6</c:v>
                </c:pt>
                <c:pt idx="6">
                  <c:v>223.5</c:v>
                </c:pt>
                <c:pt idx="7">
                  <c:v>197.8</c:v>
                </c:pt>
                <c:pt idx="8">
                  <c:v>221.9</c:v>
                </c:pt>
                <c:pt idx="9">
                  <c:v>194.10000000000002</c:v>
                </c:pt>
                <c:pt idx="10">
                  <c:v>116.69999999999999</c:v>
                </c:pt>
                <c:pt idx="11">
                  <c:v>144.6</c:v>
                </c:pt>
                <c:pt idx="12">
                  <c:v>142.4</c:v>
                </c:pt>
                <c:pt idx="13">
                  <c:v>173.5</c:v>
                </c:pt>
                <c:pt idx="14">
                  <c:v>181.2</c:v>
                </c:pt>
                <c:pt idx="15">
                  <c:v>135.80000000000001</c:v>
                </c:pt>
                <c:pt idx="16">
                  <c:v>102</c:v>
                </c:pt>
                <c:pt idx="17">
                  <c:v>163.39999999999998</c:v>
                </c:pt>
                <c:pt idx="18">
                  <c:v>218.89999999999998</c:v>
                </c:pt>
                <c:pt idx="19">
                  <c:v>219.89999999999998</c:v>
                </c:pt>
                <c:pt idx="20">
                  <c:v>162</c:v>
                </c:pt>
                <c:pt idx="21">
                  <c:v>155.5</c:v>
                </c:pt>
                <c:pt idx="22">
                  <c:v>178.89999999999998</c:v>
                </c:pt>
                <c:pt idx="23">
                  <c:v>192.9</c:v>
                </c:pt>
                <c:pt idx="24">
                  <c:v>174.6</c:v>
                </c:pt>
                <c:pt idx="25">
                  <c:v>134.19999999999999</c:v>
                </c:pt>
                <c:pt idx="26">
                  <c:v>156.1</c:v>
                </c:pt>
                <c:pt idx="27">
                  <c:v>132.4</c:v>
                </c:pt>
                <c:pt idx="28">
                  <c:v>139</c:v>
                </c:pt>
                <c:pt idx="29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1E-41C2-9857-87B209AC5B59}"/>
            </c:ext>
          </c:extLst>
        </c:ser>
        <c:ser>
          <c:idx val="5"/>
          <c:order val="5"/>
          <c:tx>
            <c:v>Winter 1991-2023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SummRR!$A$117:$A$149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xVal>
          <c:yVal>
            <c:numRef>
              <c:f>SummRR!$S$117:$S$149</c:f>
              <c:numCache>
                <c:formatCode>General</c:formatCode>
                <c:ptCount val="33"/>
                <c:pt idx="0">
                  <c:v>116.69999999999999</c:v>
                </c:pt>
                <c:pt idx="1">
                  <c:v>144.6</c:v>
                </c:pt>
                <c:pt idx="2">
                  <c:v>142.4</c:v>
                </c:pt>
                <c:pt idx="3">
                  <c:v>173.5</c:v>
                </c:pt>
                <c:pt idx="4">
                  <c:v>181.2</c:v>
                </c:pt>
                <c:pt idx="5">
                  <c:v>135.80000000000001</c:v>
                </c:pt>
                <c:pt idx="6">
                  <c:v>102</c:v>
                </c:pt>
                <c:pt idx="7">
                  <c:v>163.39999999999998</c:v>
                </c:pt>
                <c:pt idx="8">
                  <c:v>218.89999999999998</c:v>
                </c:pt>
                <c:pt idx="9">
                  <c:v>219.89999999999998</c:v>
                </c:pt>
                <c:pt idx="10">
                  <c:v>162</c:v>
                </c:pt>
                <c:pt idx="11">
                  <c:v>155.5</c:v>
                </c:pt>
                <c:pt idx="12">
                  <c:v>178.89999999999998</c:v>
                </c:pt>
                <c:pt idx="13">
                  <c:v>192.9</c:v>
                </c:pt>
                <c:pt idx="14">
                  <c:v>174.6</c:v>
                </c:pt>
                <c:pt idx="15">
                  <c:v>134.19999999999999</c:v>
                </c:pt>
                <c:pt idx="16">
                  <c:v>156.1</c:v>
                </c:pt>
                <c:pt idx="17">
                  <c:v>132.4</c:v>
                </c:pt>
                <c:pt idx="18">
                  <c:v>139</c:v>
                </c:pt>
                <c:pt idx="19">
                  <c:v>160</c:v>
                </c:pt>
                <c:pt idx="20">
                  <c:v>136</c:v>
                </c:pt>
                <c:pt idx="21">
                  <c:v>244.20000000000002</c:v>
                </c:pt>
                <c:pt idx="22">
                  <c:v>262.10000000000002</c:v>
                </c:pt>
                <c:pt idx="23">
                  <c:v>98.8</c:v>
                </c:pt>
                <c:pt idx="24">
                  <c:v>182</c:v>
                </c:pt>
                <c:pt idx="25">
                  <c:v>257.7</c:v>
                </c:pt>
                <c:pt idx="26">
                  <c:v>143.69999999999999</c:v>
                </c:pt>
                <c:pt idx="27">
                  <c:v>274</c:v>
                </c:pt>
                <c:pt idx="28">
                  <c:v>320.3</c:v>
                </c:pt>
                <c:pt idx="29">
                  <c:v>238.3</c:v>
                </c:pt>
                <c:pt idx="30">
                  <c:v>188.2</c:v>
                </c:pt>
                <c:pt idx="31">
                  <c:v>184.89999999999998</c:v>
                </c:pt>
                <c:pt idx="32">
                  <c:v>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1E-41C2-9857-87B209AC5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193664"/>
        <c:axId val="364199936"/>
      </c:scatterChart>
      <c:valAx>
        <c:axId val="364193664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14528027168"/>
              <c:y val="0.873405049720897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4199936"/>
        <c:crosses val="autoZero"/>
        <c:crossBetween val="midCat"/>
        <c:minorUnit val="5"/>
      </c:valAx>
      <c:valAx>
        <c:axId val="364199936"/>
        <c:scaling>
          <c:orientation val="minMax"/>
          <c:max val="4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mm</a:t>
                </a:r>
              </a:p>
            </c:rich>
          </c:tx>
          <c:layout>
            <c:manualLayout>
              <c:xMode val="edge"/>
              <c:yMode val="edge"/>
              <c:x val="1.8216708151333482E-2"/>
              <c:y val="0.478448362968713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4193664"/>
        <c:crosses val="autoZero"/>
        <c:crossBetween val="midCat"/>
      </c:valAx>
      <c:spPr>
        <a:gradFill rotWithShape="0">
          <a:gsLst>
            <a:gs pos="0">
              <a:srgbClr val="00FFFF"/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 sz="1600" b="1"/>
              <a:t>Jahresniederschlag</a:t>
            </a:r>
          </a:p>
          <a:p>
            <a:pPr>
              <a:defRPr/>
            </a:pPr>
            <a:r>
              <a:rPr lang="de-DE" sz="1600" b="1"/>
              <a:t>1901 - 2022</a:t>
            </a:r>
          </a:p>
        </c:rich>
      </c:tx>
      <c:layout>
        <c:manualLayout>
          <c:xMode val="edge"/>
          <c:yMode val="edge"/>
          <c:x val="0.35413196966615335"/>
          <c:y val="3.44828441899308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93125376121156"/>
          <c:y val="0.20487804878048779"/>
          <c:w val="0.85239954787384187"/>
          <c:h val="0.59024390243902436"/>
        </c:manualLayout>
      </c:layout>
      <c:scatterChart>
        <c:scatterStyle val="smoothMarker"/>
        <c:varyColors val="0"/>
        <c:ser>
          <c:idx val="0"/>
          <c:order val="0"/>
          <c:tx>
            <c:v>Jahre 1901-2000</c:v>
          </c:tx>
          <c:spPr>
            <a:ln>
              <a:solidFill>
                <a:srgbClr val="000080"/>
              </a:solidFill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chemeClr val="tx2">
                    <a:lumMod val="75000"/>
                  </a:schemeClr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SummRR!$A$27:$A$126</c:f>
              <c:numCache>
                <c:formatCode>General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SummRR!$N$27:$N$126</c:f>
              <c:numCache>
                <c:formatCode>0.0</c:formatCode>
                <c:ptCount val="100"/>
                <c:pt idx="0">
                  <c:v>900.2</c:v>
                </c:pt>
                <c:pt idx="1">
                  <c:v>849.19999999999982</c:v>
                </c:pt>
                <c:pt idx="2">
                  <c:v>807.09999999999991</c:v>
                </c:pt>
                <c:pt idx="3">
                  <c:v>1031.3</c:v>
                </c:pt>
                <c:pt idx="4">
                  <c:v>1019.0999999999999</c:v>
                </c:pt>
                <c:pt idx="5">
                  <c:v>1028</c:v>
                </c:pt>
                <c:pt idx="6">
                  <c:v>976.00000000000011</c:v>
                </c:pt>
                <c:pt idx="7">
                  <c:v>941.1</c:v>
                </c:pt>
                <c:pt idx="8">
                  <c:v>973.30000000000018</c:v>
                </c:pt>
                <c:pt idx="9">
                  <c:v>1479.1000000000001</c:v>
                </c:pt>
                <c:pt idx="10">
                  <c:v>1035.3999999999999</c:v>
                </c:pt>
                <c:pt idx="11">
                  <c:v>1416.9</c:v>
                </c:pt>
                <c:pt idx="12">
                  <c:v>1253.8999999999999</c:v>
                </c:pt>
                <c:pt idx="13">
                  <c:v>1068.8000000000002</c:v>
                </c:pt>
                <c:pt idx="14">
                  <c:v>1240.1999999999998</c:v>
                </c:pt>
                <c:pt idx="15">
                  <c:v>1252.0999999999999</c:v>
                </c:pt>
                <c:pt idx="16">
                  <c:v>1022.8</c:v>
                </c:pt>
                <c:pt idx="17">
                  <c:v>1142.8</c:v>
                </c:pt>
                <c:pt idx="18">
                  <c:v>1175.2</c:v>
                </c:pt>
                <c:pt idx="19">
                  <c:v>1144.5000000000002</c:v>
                </c:pt>
                <c:pt idx="20">
                  <c:v>1094</c:v>
                </c:pt>
                <c:pt idx="21">
                  <c:v>1531.1999999999998</c:v>
                </c:pt>
                <c:pt idx="22">
                  <c:v>1097.2</c:v>
                </c:pt>
                <c:pt idx="23">
                  <c:v>1190.8</c:v>
                </c:pt>
                <c:pt idx="24">
                  <c:v>895.69999999999993</c:v>
                </c:pt>
                <c:pt idx="25">
                  <c:v>964.80000000000007</c:v>
                </c:pt>
                <c:pt idx="26">
                  <c:v>1076.5999999999999</c:v>
                </c:pt>
                <c:pt idx="27">
                  <c:v>894.00000000000011</c:v>
                </c:pt>
                <c:pt idx="28">
                  <c:v>890.2</c:v>
                </c:pt>
                <c:pt idx="29">
                  <c:v>1140.0999999999999</c:v>
                </c:pt>
                <c:pt idx="30">
                  <c:v>1071.5999999999999</c:v>
                </c:pt>
                <c:pt idx="31">
                  <c:v>1185.5000000000002</c:v>
                </c:pt>
                <c:pt idx="32">
                  <c:v>1301.9000000000001</c:v>
                </c:pt>
                <c:pt idx="33">
                  <c:v>1029.5</c:v>
                </c:pt>
                <c:pt idx="34">
                  <c:v>1196.8</c:v>
                </c:pt>
                <c:pt idx="35">
                  <c:v>1418.7</c:v>
                </c:pt>
                <c:pt idx="36">
                  <c:v>1328.5</c:v>
                </c:pt>
                <c:pt idx="37">
                  <c:v>1187.8</c:v>
                </c:pt>
                <c:pt idx="38">
                  <c:v>1581.9</c:v>
                </c:pt>
                <c:pt idx="39">
                  <c:v>1346.4</c:v>
                </c:pt>
                <c:pt idx="40">
                  <c:v>1223.9000000000001</c:v>
                </c:pt>
                <c:pt idx="41">
                  <c:v>914.5</c:v>
                </c:pt>
                <c:pt idx="42">
                  <c:v>776.2</c:v>
                </c:pt>
                <c:pt idx="43">
                  <c:v>1390.2</c:v>
                </c:pt>
                <c:pt idx="44">
                  <c:v>987.7</c:v>
                </c:pt>
                <c:pt idx="45">
                  <c:v>1032.2999999999997</c:v>
                </c:pt>
                <c:pt idx="46">
                  <c:v>867.39999999999986</c:v>
                </c:pt>
                <c:pt idx="47">
                  <c:v>1003</c:v>
                </c:pt>
                <c:pt idx="48">
                  <c:v>1039</c:v>
                </c:pt>
                <c:pt idx="49">
                  <c:v>955.10000000000014</c:v>
                </c:pt>
                <c:pt idx="50">
                  <c:v>1095.5</c:v>
                </c:pt>
                <c:pt idx="51">
                  <c:v>1185</c:v>
                </c:pt>
                <c:pt idx="52">
                  <c:v>958.30000000000007</c:v>
                </c:pt>
                <c:pt idx="53">
                  <c:v>1309.8</c:v>
                </c:pt>
                <c:pt idx="54">
                  <c:v>1292.7</c:v>
                </c:pt>
                <c:pt idx="55">
                  <c:v>1267.2</c:v>
                </c:pt>
                <c:pt idx="56">
                  <c:v>1180.2000000000003</c:v>
                </c:pt>
                <c:pt idx="57">
                  <c:v>1171.4000000000001</c:v>
                </c:pt>
                <c:pt idx="58">
                  <c:v>910</c:v>
                </c:pt>
                <c:pt idx="59">
                  <c:v>1233.8999999999999</c:v>
                </c:pt>
                <c:pt idx="60">
                  <c:v>1059.8</c:v>
                </c:pt>
                <c:pt idx="61">
                  <c:v>1063.2</c:v>
                </c:pt>
                <c:pt idx="62">
                  <c:v>1161.4000000000001</c:v>
                </c:pt>
                <c:pt idx="63">
                  <c:v>1180.5</c:v>
                </c:pt>
                <c:pt idx="64">
                  <c:v>1504.5</c:v>
                </c:pt>
                <c:pt idx="65">
                  <c:v>1495.5999999999997</c:v>
                </c:pt>
                <c:pt idx="66">
                  <c:v>1224.1999999999998</c:v>
                </c:pt>
                <c:pt idx="67">
                  <c:v>1207.1000000000004</c:v>
                </c:pt>
                <c:pt idx="68">
                  <c:v>1067.5</c:v>
                </c:pt>
                <c:pt idx="69">
                  <c:v>1259.3999999999999</c:v>
                </c:pt>
                <c:pt idx="70">
                  <c:v>1047.5</c:v>
                </c:pt>
                <c:pt idx="71">
                  <c:v>902.40000000000009</c:v>
                </c:pt>
                <c:pt idx="72">
                  <c:v>1116.1000000000001</c:v>
                </c:pt>
                <c:pt idx="73">
                  <c:v>1308.9000000000001</c:v>
                </c:pt>
                <c:pt idx="74">
                  <c:v>1115.4000000000001</c:v>
                </c:pt>
                <c:pt idx="75">
                  <c:v>913.5999999999998</c:v>
                </c:pt>
                <c:pt idx="76">
                  <c:v>1326.6000000000001</c:v>
                </c:pt>
                <c:pt idx="77">
                  <c:v>1326</c:v>
                </c:pt>
                <c:pt idx="78">
                  <c:v>1519.3999999999999</c:v>
                </c:pt>
                <c:pt idx="79">
                  <c:v>1209.1000000000001</c:v>
                </c:pt>
                <c:pt idx="80">
                  <c:v>1449.3000000000002</c:v>
                </c:pt>
                <c:pt idx="81">
                  <c:v>1216.5000000000002</c:v>
                </c:pt>
                <c:pt idx="82">
                  <c:v>1137.5</c:v>
                </c:pt>
                <c:pt idx="83">
                  <c:v>1046.5</c:v>
                </c:pt>
                <c:pt idx="84">
                  <c:v>1155</c:v>
                </c:pt>
                <c:pt idx="85">
                  <c:v>1124.2</c:v>
                </c:pt>
                <c:pt idx="86">
                  <c:v>1190.5</c:v>
                </c:pt>
                <c:pt idx="87">
                  <c:v>1345.0000000000002</c:v>
                </c:pt>
                <c:pt idx="88">
                  <c:v>1184.3999999999999</c:v>
                </c:pt>
                <c:pt idx="89">
                  <c:v>1437.1</c:v>
                </c:pt>
                <c:pt idx="90">
                  <c:v>977.9</c:v>
                </c:pt>
                <c:pt idx="91">
                  <c:v>1174.0999999999999</c:v>
                </c:pt>
                <c:pt idx="92">
                  <c:v>1345.9</c:v>
                </c:pt>
                <c:pt idx="93">
                  <c:v>1046.2</c:v>
                </c:pt>
                <c:pt idx="94">
                  <c:v>1218.6000000000001</c:v>
                </c:pt>
                <c:pt idx="95">
                  <c:v>1082.7</c:v>
                </c:pt>
                <c:pt idx="96">
                  <c:v>963.1</c:v>
                </c:pt>
                <c:pt idx="97">
                  <c:v>1041.7</c:v>
                </c:pt>
                <c:pt idx="98">
                  <c:v>1528.2</c:v>
                </c:pt>
                <c:pt idx="99">
                  <c:v>1310.7000000000003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F9-4870-A9D4-2150A9E2373D}"/>
            </c:ext>
          </c:extLst>
        </c:ser>
        <c:ser>
          <c:idx val="1"/>
          <c:order val="1"/>
          <c:tx>
            <c:v>Jahre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SummRR!$A$77:$A$126</c:f>
              <c:numCache>
                <c:formatCode>General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SummRR!$N$77:$N$126</c:f>
              <c:numCache>
                <c:formatCode>0.0</c:formatCode>
                <c:ptCount val="50"/>
                <c:pt idx="0">
                  <c:v>1095.5</c:v>
                </c:pt>
                <c:pt idx="1">
                  <c:v>1185</c:v>
                </c:pt>
                <c:pt idx="2">
                  <c:v>958.30000000000007</c:v>
                </c:pt>
                <c:pt idx="3">
                  <c:v>1309.8</c:v>
                </c:pt>
                <c:pt idx="4">
                  <c:v>1292.7</c:v>
                </c:pt>
                <c:pt idx="5">
                  <c:v>1267.2</c:v>
                </c:pt>
                <c:pt idx="6">
                  <c:v>1180.2000000000003</c:v>
                </c:pt>
                <c:pt idx="7">
                  <c:v>1171.4000000000001</c:v>
                </c:pt>
                <c:pt idx="8">
                  <c:v>910</c:v>
                </c:pt>
                <c:pt idx="9">
                  <c:v>1233.8999999999999</c:v>
                </c:pt>
                <c:pt idx="10">
                  <c:v>1059.8</c:v>
                </c:pt>
                <c:pt idx="11">
                  <c:v>1063.2</c:v>
                </c:pt>
                <c:pt idx="12">
                  <c:v>1161.4000000000001</c:v>
                </c:pt>
                <c:pt idx="13">
                  <c:v>1180.5</c:v>
                </c:pt>
                <c:pt idx="14">
                  <c:v>1504.5</c:v>
                </c:pt>
                <c:pt idx="15">
                  <c:v>1495.5999999999997</c:v>
                </c:pt>
                <c:pt idx="16">
                  <c:v>1224.1999999999998</c:v>
                </c:pt>
                <c:pt idx="17">
                  <c:v>1207.1000000000004</c:v>
                </c:pt>
                <c:pt idx="18">
                  <c:v>1067.5</c:v>
                </c:pt>
                <c:pt idx="19">
                  <c:v>1259.3999999999999</c:v>
                </c:pt>
                <c:pt idx="20">
                  <c:v>1047.5</c:v>
                </c:pt>
                <c:pt idx="21">
                  <c:v>902.40000000000009</c:v>
                </c:pt>
                <c:pt idx="22">
                  <c:v>1116.1000000000001</c:v>
                </c:pt>
                <c:pt idx="23">
                  <c:v>1308.9000000000001</c:v>
                </c:pt>
                <c:pt idx="24">
                  <c:v>1115.4000000000001</c:v>
                </c:pt>
                <c:pt idx="25">
                  <c:v>913.5999999999998</c:v>
                </c:pt>
                <c:pt idx="26">
                  <c:v>1326.6000000000001</c:v>
                </c:pt>
                <c:pt idx="27">
                  <c:v>1326</c:v>
                </c:pt>
                <c:pt idx="28">
                  <c:v>1519.3999999999999</c:v>
                </c:pt>
                <c:pt idx="29">
                  <c:v>1209.1000000000001</c:v>
                </c:pt>
                <c:pt idx="30">
                  <c:v>1449.3000000000002</c:v>
                </c:pt>
                <c:pt idx="31">
                  <c:v>1216.5000000000002</c:v>
                </c:pt>
                <c:pt idx="32">
                  <c:v>1137.5</c:v>
                </c:pt>
                <c:pt idx="33">
                  <c:v>1046.5</c:v>
                </c:pt>
                <c:pt idx="34">
                  <c:v>1155</c:v>
                </c:pt>
                <c:pt idx="35">
                  <c:v>1124.2</c:v>
                </c:pt>
                <c:pt idx="36">
                  <c:v>1190.5</c:v>
                </c:pt>
                <c:pt idx="37">
                  <c:v>1345.0000000000002</c:v>
                </c:pt>
                <c:pt idx="38">
                  <c:v>1184.3999999999999</c:v>
                </c:pt>
                <c:pt idx="39">
                  <c:v>1437.1</c:v>
                </c:pt>
                <c:pt idx="40">
                  <c:v>977.9</c:v>
                </c:pt>
                <c:pt idx="41">
                  <c:v>1174.0999999999999</c:v>
                </c:pt>
                <c:pt idx="42">
                  <c:v>1345.9</c:v>
                </c:pt>
                <c:pt idx="43">
                  <c:v>1046.2</c:v>
                </c:pt>
                <c:pt idx="44">
                  <c:v>1218.6000000000001</c:v>
                </c:pt>
                <c:pt idx="45">
                  <c:v>1082.7</c:v>
                </c:pt>
                <c:pt idx="46">
                  <c:v>963.1</c:v>
                </c:pt>
                <c:pt idx="47">
                  <c:v>1041.7</c:v>
                </c:pt>
                <c:pt idx="48">
                  <c:v>1528.2</c:v>
                </c:pt>
                <c:pt idx="49">
                  <c:v>1310.7000000000003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F9-4870-A9D4-2150A9E2373D}"/>
            </c:ext>
          </c:extLst>
        </c:ser>
        <c:ser>
          <c:idx val="2"/>
          <c:order val="2"/>
          <c:tx>
            <c:v>Jahre 1961-1990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SummRR!$A$87:$A$116</c:f>
              <c:numCache>
                <c:formatCode>General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SummRR!$N$87:$N$116</c:f>
              <c:numCache>
                <c:formatCode>0.0</c:formatCode>
                <c:ptCount val="30"/>
                <c:pt idx="0">
                  <c:v>1059.8</c:v>
                </c:pt>
                <c:pt idx="1">
                  <c:v>1063.2</c:v>
                </c:pt>
                <c:pt idx="2">
                  <c:v>1161.4000000000001</c:v>
                </c:pt>
                <c:pt idx="3">
                  <c:v>1180.5</c:v>
                </c:pt>
                <c:pt idx="4">
                  <c:v>1504.5</c:v>
                </c:pt>
                <c:pt idx="5">
                  <c:v>1495.5999999999997</c:v>
                </c:pt>
                <c:pt idx="6">
                  <c:v>1224.1999999999998</c:v>
                </c:pt>
                <c:pt idx="7">
                  <c:v>1207.1000000000004</c:v>
                </c:pt>
                <c:pt idx="8">
                  <c:v>1067.5</c:v>
                </c:pt>
                <c:pt idx="9">
                  <c:v>1259.3999999999999</c:v>
                </c:pt>
                <c:pt idx="10">
                  <c:v>1047.5</c:v>
                </c:pt>
                <c:pt idx="11">
                  <c:v>902.40000000000009</c:v>
                </c:pt>
                <c:pt idx="12">
                  <c:v>1116.1000000000001</c:v>
                </c:pt>
                <c:pt idx="13">
                  <c:v>1308.9000000000001</c:v>
                </c:pt>
                <c:pt idx="14">
                  <c:v>1115.4000000000001</c:v>
                </c:pt>
                <c:pt idx="15">
                  <c:v>913.5999999999998</c:v>
                </c:pt>
                <c:pt idx="16">
                  <c:v>1326.6000000000001</c:v>
                </c:pt>
                <c:pt idx="17">
                  <c:v>1326</c:v>
                </c:pt>
                <c:pt idx="18">
                  <c:v>1519.3999999999999</c:v>
                </c:pt>
                <c:pt idx="19">
                  <c:v>1209.1000000000001</c:v>
                </c:pt>
                <c:pt idx="20">
                  <c:v>1449.3000000000002</c:v>
                </c:pt>
                <c:pt idx="21">
                  <c:v>1216.5000000000002</c:v>
                </c:pt>
                <c:pt idx="22">
                  <c:v>1137.5</c:v>
                </c:pt>
                <c:pt idx="23">
                  <c:v>1046.5</c:v>
                </c:pt>
                <c:pt idx="24">
                  <c:v>1155</c:v>
                </c:pt>
                <c:pt idx="25">
                  <c:v>1124.2</c:v>
                </c:pt>
                <c:pt idx="26">
                  <c:v>1190.5</c:v>
                </c:pt>
                <c:pt idx="27">
                  <c:v>1345.0000000000002</c:v>
                </c:pt>
                <c:pt idx="28">
                  <c:v>1184.3999999999999</c:v>
                </c:pt>
                <c:pt idx="29">
                  <c:v>1437.1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F9-4870-A9D4-2150A9E2373D}"/>
            </c:ext>
          </c:extLst>
        </c:ser>
        <c:ser>
          <c:idx val="3"/>
          <c:order val="3"/>
          <c:tx>
            <c:v>Jahre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SummRR!$A$97:$A$126</c:f>
              <c:numCache>
                <c:formatCode>General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SummRR!$N$97:$N$126</c:f>
              <c:numCache>
                <c:formatCode>0.0</c:formatCode>
                <c:ptCount val="30"/>
                <c:pt idx="0">
                  <c:v>1047.5</c:v>
                </c:pt>
                <c:pt idx="1">
                  <c:v>902.40000000000009</c:v>
                </c:pt>
                <c:pt idx="2">
                  <c:v>1116.1000000000001</c:v>
                </c:pt>
                <c:pt idx="3">
                  <c:v>1308.9000000000001</c:v>
                </c:pt>
                <c:pt idx="4">
                  <c:v>1115.4000000000001</c:v>
                </c:pt>
                <c:pt idx="5">
                  <c:v>913.5999999999998</c:v>
                </c:pt>
                <c:pt idx="6">
                  <c:v>1326.6000000000001</c:v>
                </c:pt>
                <c:pt idx="7">
                  <c:v>1326</c:v>
                </c:pt>
                <c:pt idx="8">
                  <c:v>1519.3999999999999</c:v>
                </c:pt>
                <c:pt idx="9">
                  <c:v>1209.1000000000001</c:v>
                </c:pt>
                <c:pt idx="10">
                  <c:v>1449.3000000000002</c:v>
                </c:pt>
                <c:pt idx="11">
                  <c:v>1216.5000000000002</c:v>
                </c:pt>
                <c:pt idx="12">
                  <c:v>1137.5</c:v>
                </c:pt>
                <c:pt idx="13">
                  <c:v>1046.5</c:v>
                </c:pt>
                <c:pt idx="14">
                  <c:v>1155</c:v>
                </c:pt>
                <c:pt idx="15">
                  <c:v>1124.2</c:v>
                </c:pt>
                <c:pt idx="16">
                  <c:v>1190.5</c:v>
                </c:pt>
                <c:pt idx="17">
                  <c:v>1345.0000000000002</c:v>
                </c:pt>
                <c:pt idx="18">
                  <c:v>1184.3999999999999</c:v>
                </c:pt>
                <c:pt idx="19">
                  <c:v>1437.1</c:v>
                </c:pt>
                <c:pt idx="20">
                  <c:v>977.9</c:v>
                </c:pt>
                <c:pt idx="21">
                  <c:v>1174.0999999999999</c:v>
                </c:pt>
                <c:pt idx="22">
                  <c:v>1345.9</c:v>
                </c:pt>
                <c:pt idx="23">
                  <c:v>1046.2</c:v>
                </c:pt>
                <c:pt idx="24">
                  <c:v>1218.6000000000001</c:v>
                </c:pt>
                <c:pt idx="25">
                  <c:v>1082.7</c:v>
                </c:pt>
                <c:pt idx="26">
                  <c:v>963.1</c:v>
                </c:pt>
                <c:pt idx="27">
                  <c:v>1041.7</c:v>
                </c:pt>
                <c:pt idx="28">
                  <c:v>1528.2</c:v>
                </c:pt>
                <c:pt idx="29">
                  <c:v>1310.7000000000003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F9-4870-A9D4-2150A9E2373D}"/>
            </c:ext>
          </c:extLst>
        </c:ser>
        <c:ser>
          <c:idx val="4"/>
          <c:order val="4"/>
          <c:tx>
            <c:v>Jahre 1981-2010</c:v>
          </c:tx>
          <c:marker>
            <c:spPr>
              <a:noFill/>
            </c:spPr>
          </c:marker>
          <c:trendline>
            <c:spPr>
              <a:ln w="2540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SummRR!$A$107:$A$136</c:f>
              <c:numCache>
                <c:formatCode>General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SummRR!$N$107:$N$136</c:f>
              <c:numCache>
                <c:formatCode>0.0</c:formatCode>
                <c:ptCount val="30"/>
                <c:pt idx="0">
                  <c:v>1449.3000000000002</c:v>
                </c:pt>
                <c:pt idx="1">
                  <c:v>1216.5000000000002</c:v>
                </c:pt>
                <c:pt idx="2">
                  <c:v>1137.5</c:v>
                </c:pt>
                <c:pt idx="3">
                  <c:v>1046.5</c:v>
                </c:pt>
                <c:pt idx="4">
                  <c:v>1155</c:v>
                </c:pt>
                <c:pt idx="5">
                  <c:v>1124.2</c:v>
                </c:pt>
                <c:pt idx="6">
                  <c:v>1190.5</c:v>
                </c:pt>
                <c:pt idx="7">
                  <c:v>1345.0000000000002</c:v>
                </c:pt>
                <c:pt idx="8">
                  <c:v>1184.3999999999999</c:v>
                </c:pt>
                <c:pt idx="9">
                  <c:v>1437.1</c:v>
                </c:pt>
                <c:pt idx="10">
                  <c:v>977.9</c:v>
                </c:pt>
                <c:pt idx="11">
                  <c:v>1174.0999999999999</c:v>
                </c:pt>
                <c:pt idx="12">
                  <c:v>1345.9</c:v>
                </c:pt>
                <c:pt idx="13">
                  <c:v>1046.2</c:v>
                </c:pt>
                <c:pt idx="14">
                  <c:v>1218.6000000000001</c:v>
                </c:pt>
                <c:pt idx="15">
                  <c:v>1082.7</c:v>
                </c:pt>
                <c:pt idx="16">
                  <c:v>963.1</c:v>
                </c:pt>
                <c:pt idx="17">
                  <c:v>1041.7</c:v>
                </c:pt>
                <c:pt idx="18">
                  <c:v>1528.2</c:v>
                </c:pt>
                <c:pt idx="19">
                  <c:v>1310.7000000000003</c:v>
                </c:pt>
                <c:pt idx="20">
                  <c:v>1276.9000000000001</c:v>
                </c:pt>
                <c:pt idx="21">
                  <c:v>1338.6999999999998</c:v>
                </c:pt>
                <c:pt idx="22">
                  <c:v>836.9</c:v>
                </c:pt>
                <c:pt idx="23">
                  <c:v>1061</c:v>
                </c:pt>
                <c:pt idx="24">
                  <c:v>1130.6000000000001</c:v>
                </c:pt>
                <c:pt idx="25">
                  <c:v>1111.9000000000001</c:v>
                </c:pt>
                <c:pt idx="26">
                  <c:v>1297</c:v>
                </c:pt>
                <c:pt idx="27">
                  <c:v>1040.6000000000001</c:v>
                </c:pt>
                <c:pt idx="28">
                  <c:v>1030.3</c:v>
                </c:pt>
                <c:pt idx="29">
                  <c:v>1143.3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F9-4870-A9D4-2150A9E2373D}"/>
            </c:ext>
          </c:extLst>
        </c:ser>
        <c:ser>
          <c:idx val="5"/>
          <c:order val="5"/>
          <c:tx>
            <c:v>Jahre 1991-2022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2540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SummRR!$A$117:$A$148</c:f>
              <c:numCache>
                <c:formatCode>General</c:formatCode>
                <c:ptCount val="32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</c:numCache>
            </c:numRef>
          </c:xVal>
          <c:yVal>
            <c:numRef>
              <c:f>SummRR!$N$117:$N$148</c:f>
              <c:numCache>
                <c:formatCode>0.0</c:formatCode>
                <c:ptCount val="32"/>
                <c:pt idx="0">
                  <c:v>977.9</c:v>
                </c:pt>
                <c:pt idx="1">
                  <c:v>1174.0999999999999</c:v>
                </c:pt>
                <c:pt idx="2">
                  <c:v>1345.9</c:v>
                </c:pt>
                <c:pt idx="3">
                  <c:v>1046.2</c:v>
                </c:pt>
                <c:pt idx="4">
                  <c:v>1218.6000000000001</c:v>
                </c:pt>
                <c:pt idx="5">
                  <c:v>1082.7</c:v>
                </c:pt>
                <c:pt idx="6">
                  <c:v>963.1</c:v>
                </c:pt>
                <c:pt idx="7">
                  <c:v>1041.7</c:v>
                </c:pt>
                <c:pt idx="8">
                  <c:v>1528.2</c:v>
                </c:pt>
                <c:pt idx="9">
                  <c:v>1310.7000000000003</c:v>
                </c:pt>
                <c:pt idx="10">
                  <c:v>1276.9000000000001</c:v>
                </c:pt>
                <c:pt idx="11">
                  <c:v>1338.6999999999998</c:v>
                </c:pt>
                <c:pt idx="12">
                  <c:v>836.9</c:v>
                </c:pt>
                <c:pt idx="13">
                  <c:v>1061</c:v>
                </c:pt>
                <c:pt idx="14">
                  <c:v>1130.6000000000001</c:v>
                </c:pt>
                <c:pt idx="15">
                  <c:v>1111.9000000000001</c:v>
                </c:pt>
                <c:pt idx="16">
                  <c:v>1297</c:v>
                </c:pt>
                <c:pt idx="17">
                  <c:v>1040.6000000000001</c:v>
                </c:pt>
                <c:pt idx="18">
                  <c:v>1030.3</c:v>
                </c:pt>
                <c:pt idx="19">
                  <c:v>1143.3</c:v>
                </c:pt>
                <c:pt idx="20">
                  <c:v>1246.8999999999999</c:v>
                </c:pt>
                <c:pt idx="21">
                  <c:v>1197.4000000000001</c:v>
                </c:pt>
                <c:pt idx="22">
                  <c:v>1233</c:v>
                </c:pt>
                <c:pt idx="23">
                  <c:v>1059</c:v>
                </c:pt>
                <c:pt idx="24">
                  <c:v>1021.5999999999999</c:v>
                </c:pt>
                <c:pt idx="25">
                  <c:v>1403.9</c:v>
                </c:pt>
                <c:pt idx="26">
                  <c:v>1364.2</c:v>
                </c:pt>
                <c:pt idx="27">
                  <c:v>1091.7</c:v>
                </c:pt>
                <c:pt idx="28">
                  <c:v>1285.6999999999998</c:v>
                </c:pt>
                <c:pt idx="29">
                  <c:v>1252.8999999999999</c:v>
                </c:pt>
                <c:pt idx="30">
                  <c:v>1240.8</c:v>
                </c:pt>
                <c:pt idx="31">
                  <c:v>1116.5999999999999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F9-4870-A9D4-2150A9E23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953152"/>
        <c:axId val="363963520"/>
      </c:scatterChart>
      <c:valAx>
        <c:axId val="363953152"/>
        <c:scaling>
          <c:orientation val="minMax"/>
          <c:max val="2025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Jahre</a:t>
                </a:r>
              </a:p>
            </c:rich>
          </c:tx>
          <c:layout>
            <c:manualLayout>
              <c:xMode val="edge"/>
              <c:yMode val="edge"/>
              <c:x val="0.47358314528027168"/>
              <c:y val="0.846738248628012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963520"/>
        <c:crosses val="autoZero"/>
        <c:crossBetween val="midCat"/>
        <c:minorUnit val="5"/>
      </c:valAx>
      <c:valAx>
        <c:axId val="363963520"/>
        <c:scaling>
          <c:orientation val="minMax"/>
          <c:max val="1600"/>
          <c:min val="6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 b="1"/>
                  <a:t>mm</a:t>
                </a:r>
              </a:p>
            </c:rich>
          </c:tx>
          <c:layout>
            <c:manualLayout>
              <c:xMode val="edge"/>
              <c:yMode val="edge"/>
              <c:x val="1.1656642550677474E-2"/>
              <c:y val="0.478448293963254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b="1" i="0" baseline="0"/>
            </a:pPr>
            <a:endParaRPr lang="de-DE"/>
          </a:p>
        </c:txPr>
        <c:crossAx val="363953152"/>
        <c:crosses val="autoZero"/>
        <c:crossBetween val="midCat"/>
      </c:valAx>
      <c:spPr>
        <a:gradFill rotWithShape="0">
          <a:gsLst>
            <a:gs pos="0">
              <a:srgbClr val="00FFFF"/>
            </a:gs>
            <a:gs pos="100000">
              <a:srgbClr val="FF9900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overlay val="0"/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Monatsmitteltemperaturen 1961-2023</a:t>
            </a:r>
          </a:p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075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1931 - 1960</a:t>
            </a:r>
          </a:p>
        </c:rich>
      </c:tx>
      <c:layout>
        <c:manualLayout>
          <c:xMode val="edge"/>
          <c:yMode val="edge"/>
          <c:x val="0.23756951657638539"/>
          <c:y val="3.2197004786166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80156776591279"/>
          <c:y val="0.19362791443568675"/>
          <c:w val="0.87376007557634583"/>
          <c:h val="0.745099822638591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BC9-4A55-8B79-A2C350CC9151}"/>
              </c:ext>
            </c:extLst>
          </c:dPt>
          <c:dPt>
            <c:idx val="1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BC9-4A55-8B79-A2C350CC9151}"/>
              </c:ext>
            </c:extLst>
          </c:dPt>
          <c:dPt>
            <c:idx val="2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6BC9-4A55-8B79-A2C350CC9151}"/>
              </c:ext>
            </c:extLst>
          </c:dPt>
          <c:dPt>
            <c:idx val="3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BC9-4A55-8B79-A2C350CC9151}"/>
              </c:ext>
            </c:extLst>
          </c:dPt>
          <c:dPt>
            <c:idx val="4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6BC9-4A55-8B79-A2C350CC9151}"/>
              </c:ext>
            </c:extLst>
          </c:dPt>
          <c:dPt>
            <c:idx val="5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6BC9-4A55-8B79-A2C350CC9151}"/>
              </c:ext>
            </c:extLst>
          </c:dPt>
          <c:dPt>
            <c:idx val="6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6BC9-4A55-8B79-A2C350CC9151}"/>
              </c:ext>
            </c:extLst>
          </c:dPt>
          <c:dPt>
            <c:idx val="7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6BC9-4A55-8B79-A2C350CC9151}"/>
              </c:ext>
            </c:extLst>
          </c:dPt>
          <c:dPt>
            <c:idx val="8"/>
            <c:invertIfNegative val="0"/>
            <c:bubble3D val="0"/>
            <c:spPr>
              <a:solidFill>
                <a:srgbClr val="FF7C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6BC9-4A55-8B79-A2C350CC9151}"/>
              </c:ext>
            </c:extLst>
          </c:dPt>
          <c:dPt>
            <c:idx val="9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6BC9-4A55-8B79-A2C350CC91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6BC9-4A55-8B79-A2C350CC9151}"/>
              </c:ext>
            </c:extLst>
          </c:dPt>
          <c:dPt>
            <c:idx val="11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6BC9-4A55-8B79-A2C350CC9151}"/>
              </c:ext>
            </c:extLst>
          </c:dPt>
          <c:cat>
            <c:strRef>
              <c:f>T_Anom_31_60!$B$70:$M$70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T_Anom_31_60!$B$71:$M$71</c:f>
              <c:numCache>
                <c:formatCode>0.0</c:formatCode>
                <c:ptCount val="12"/>
                <c:pt idx="0">
                  <c:v>1.2423707117255505</c:v>
                </c:pt>
                <c:pt idx="1">
                  <c:v>1.1623352099460476</c:v>
                </c:pt>
                <c:pt idx="2">
                  <c:v>0.44227854582693316</c:v>
                </c:pt>
                <c:pt idx="3">
                  <c:v>0.38348148148148026</c:v>
                </c:pt>
                <c:pt idx="4">
                  <c:v>0.46577240143369081</c:v>
                </c:pt>
                <c:pt idx="5">
                  <c:v>0.69675661375660969</c:v>
                </c:pt>
                <c:pt idx="6">
                  <c:v>0.67135176651305861</c:v>
                </c:pt>
                <c:pt idx="7">
                  <c:v>0.80681003584229161</c:v>
                </c:pt>
                <c:pt idx="8">
                  <c:v>5.2695340501794169E-2</c:v>
                </c:pt>
                <c:pt idx="9">
                  <c:v>1.1827402011793267</c:v>
                </c:pt>
                <c:pt idx="10">
                  <c:v>0.64153763440860112</c:v>
                </c:pt>
                <c:pt idx="11">
                  <c:v>0.85459382587582389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BC9-4A55-8B79-A2C350CC9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9398144"/>
        <c:axId val="349399680"/>
      </c:barChart>
      <c:catAx>
        <c:axId val="34939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9399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9399680"/>
        <c:scaling>
          <c:orientation val="minMax"/>
          <c:max val="2"/>
          <c:min val="-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Temperaturdifferenzen in [K]</a:t>
                </a:r>
              </a:p>
            </c:rich>
          </c:tx>
          <c:layout>
            <c:manualLayout>
              <c:xMode val="edge"/>
              <c:yMode val="edge"/>
              <c:x val="2.0994545894529138E-2"/>
              <c:y val="0.331439967062940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9398144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Monatsmitteltemperaturen 1971-2023</a:t>
            </a:r>
          </a:p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075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1941 - 1970</a:t>
            </a:r>
          </a:p>
        </c:rich>
      </c:tx>
      <c:layout>
        <c:manualLayout>
          <c:xMode val="edge"/>
          <c:yMode val="edge"/>
          <c:x val="0.23756951657638539"/>
          <c:y val="3.2197004786166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80156776591279"/>
          <c:y val="0.19362791443568675"/>
          <c:w val="0.87376007557634583"/>
          <c:h val="0.745099822638591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49B-41A4-9E0E-72230ADDFFF2}"/>
              </c:ext>
            </c:extLst>
          </c:dPt>
          <c:dPt>
            <c:idx val="1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49B-41A4-9E0E-72230ADDFFF2}"/>
              </c:ext>
            </c:extLst>
          </c:dPt>
          <c:dPt>
            <c:idx val="2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49B-41A4-9E0E-72230ADDFFF2}"/>
              </c:ext>
            </c:extLst>
          </c:dPt>
          <c:dPt>
            <c:idx val="3"/>
            <c:invertIfNegative val="0"/>
            <c:bubble3D val="0"/>
            <c:spPr>
              <a:solidFill>
                <a:srgbClr val="FF7C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49B-41A4-9E0E-72230ADDFFF2}"/>
              </c:ext>
            </c:extLst>
          </c:dPt>
          <c:dPt>
            <c:idx val="4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49B-41A4-9E0E-72230ADDFFF2}"/>
              </c:ext>
            </c:extLst>
          </c:dPt>
          <c:dPt>
            <c:idx val="5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49B-41A4-9E0E-72230ADDFFF2}"/>
              </c:ext>
            </c:extLst>
          </c:dPt>
          <c:dPt>
            <c:idx val="6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49B-41A4-9E0E-72230ADDFFF2}"/>
              </c:ext>
            </c:extLst>
          </c:dPt>
          <c:dPt>
            <c:idx val="7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49B-41A4-9E0E-72230ADDFFF2}"/>
              </c:ext>
            </c:extLst>
          </c:dPt>
          <c:dPt>
            <c:idx val="8"/>
            <c:invertIfNegative val="0"/>
            <c:bubble3D val="0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1-549B-41A4-9E0E-72230ADDFFF2}"/>
              </c:ext>
            </c:extLst>
          </c:dPt>
          <c:dPt>
            <c:idx val="9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3-549B-41A4-9E0E-72230ADDFFF2}"/>
              </c:ext>
            </c:extLst>
          </c:dPt>
          <c:dPt>
            <c:idx val="10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5-549B-41A4-9E0E-72230ADDFFF2}"/>
              </c:ext>
            </c:extLst>
          </c:dPt>
          <c:dPt>
            <c:idx val="11"/>
            <c:invertIfNegative val="0"/>
            <c:bubble3D val="0"/>
            <c:spPr>
              <a:solidFill>
                <a:srgbClr val="FF808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17-549B-41A4-9E0E-72230ADDFFF2}"/>
              </c:ext>
            </c:extLst>
          </c:dPt>
          <c:cat>
            <c:strRef>
              <c:f>T_Anom_41_70!$B$61:$M$61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T_Anom_41_70!$B$62:$M$62</c:f>
              <c:numCache>
                <c:formatCode>0.0</c:formatCode>
                <c:ptCount val="12"/>
                <c:pt idx="0">
                  <c:v>1.7176831000202883</c:v>
                </c:pt>
                <c:pt idx="1">
                  <c:v>1.1974135607398457</c:v>
                </c:pt>
                <c:pt idx="2">
                  <c:v>0.92784743355650212</c:v>
                </c:pt>
                <c:pt idx="3">
                  <c:v>9.224947589098477E-2</c:v>
                </c:pt>
                <c:pt idx="4">
                  <c:v>0.82545455467640505</c:v>
                </c:pt>
                <c:pt idx="5">
                  <c:v>0.89335429769392027</c:v>
                </c:pt>
                <c:pt idx="6">
                  <c:v>0.93862446743761552</c:v>
                </c:pt>
                <c:pt idx="7">
                  <c:v>1.1891052951917236</c:v>
                </c:pt>
                <c:pt idx="8">
                  <c:v>-0.25578632478632563</c:v>
                </c:pt>
                <c:pt idx="9">
                  <c:v>0.44282051282051416</c:v>
                </c:pt>
                <c:pt idx="10">
                  <c:v>0.83935470085470087</c:v>
                </c:pt>
                <c:pt idx="11">
                  <c:v>1.5757320099255581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49B-41A4-9E0E-72230ADDF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7538176"/>
        <c:axId val="347539712"/>
      </c:barChart>
      <c:catAx>
        <c:axId val="347538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539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7539712"/>
        <c:scaling>
          <c:orientation val="minMax"/>
          <c:max val="2"/>
          <c:min val="-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Temperaturdifferenzen in [K]</a:t>
                </a:r>
              </a:p>
            </c:rich>
          </c:tx>
          <c:layout>
            <c:manualLayout>
              <c:xMode val="edge"/>
              <c:yMode val="edge"/>
              <c:x val="2.0994545894529138E-2"/>
              <c:y val="0.3314399670629406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538176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Monatsmitteltemperaturen 1981-2023</a:t>
            </a:r>
          </a:p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075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1951 - 1980</a:t>
            </a:r>
          </a:p>
        </c:rich>
      </c:tx>
      <c:layout>
        <c:manualLayout>
          <c:xMode val="edge"/>
          <c:yMode val="edge"/>
          <c:x val="0.23756951657638539"/>
          <c:y val="3.2197004786166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80156776591279"/>
          <c:y val="0.19362791443568675"/>
          <c:w val="0.87376007557634583"/>
          <c:h val="0.745099822638591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T_Anom_51_80!$B$50:$M$50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T_Anom_51_80!$B$51:$M$51</c:f>
              <c:numCache>
                <c:formatCode>0.0</c:formatCode>
                <c:ptCount val="12"/>
                <c:pt idx="0">
                  <c:v>1.2463740935233805</c:v>
                </c:pt>
                <c:pt idx="1">
                  <c:v>0.88389744911597345</c:v>
                </c:pt>
                <c:pt idx="2">
                  <c:v>1.1823405851462869</c:v>
                </c:pt>
                <c:pt idx="3">
                  <c:v>1.4371550387596899</c:v>
                </c:pt>
                <c:pt idx="4">
                  <c:v>1.4201400350087516</c:v>
                </c:pt>
                <c:pt idx="5">
                  <c:v>1.5264289405684739</c:v>
                </c:pt>
                <c:pt idx="6">
                  <c:v>1.6106176544136086</c:v>
                </c:pt>
                <c:pt idx="7">
                  <c:v>1.778772193048263</c:v>
                </c:pt>
                <c:pt idx="8">
                  <c:v>0.37131746031746204</c:v>
                </c:pt>
                <c:pt idx="9">
                  <c:v>1.0597388632872493</c:v>
                </c:pt>
                <c:pt idx="10">
                  <c:v>1.0104444444444443</c:v>
                </c:pt>
                <c:pt idx="11">
                  <c:v>1.1618894009216587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6-40FD-9212-A2CCA3459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553600"/>
        <c:axId val="350555136"/>
      </c:barChart>
      <c:catAx>
        <c:axId val="350553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55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50555136"/>
        <c:scaling>
          <c:orientation val="minMax"/>
          <c:max val="2"/>
          <c:min val="-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Temperaturdifferenzen in [K]</a:t>
                </a:r>
              </a:p>
            </c:rich>
          </c:tx>
          <c:layout>
            <c:manualLayout>
              <c:xMode val="edge"/>
              <c:yMode val="edge"/>
              <c:x val="2.0994545894529138E-2"/>
              <c:y val="0.331439967062940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553600"/>
        <c:crosses val="autoZero"/>
        <c:crossBetween val="between"/>
        <c:majorUnit val="0.5"/>
        <c:min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Monatsmitteltemperaturen 1991-2023</a:t>
            </a:r>
          </a:p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075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1961 - 1990</a:t>
            </a:r>
          </a:p>
        </c:rich>
      </c:tx>
      <c:layout>
        <c:manualLayout>
          <c:xMode val="edge"/>
          <c:yMode val="edge"/>
          <c:x val="0.23756949056066787"/>
          <c:y val="3.2197004786166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80156776591279"/>
          <c:y val="0.19362791443568675"/>
          <c:w val="0.87376007557634583"/>
          <c:h val="0.745099822638591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7C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313-41CC-B364-9E979D256146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313-41CC-B364-9E979D25614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313-41CC-B364-9E979D256146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313-41CC-B364-9E979D256146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313-41CC-B364-9E979D256146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B313-41CC-B364-9E979D256146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B313-41CC-B364-9E979D256146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B313-41CC-B364-9E979D256146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B313-41CC-B364-9E979D256146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B313-41CC-B364-9E979D256146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B313-41CC-B364-9E979D256146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B313-41CC-B364-9E979D256146}"/>
              </c:ext>
            </c:extLst>
          </c:dPt>
          <c:cat>
            <c:strRef>
              <c:f>T_Anom_61_90!$B$40:$M$40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T_Anom_61_90!$B$41:$M$41</c:f>
              <c:numCache>
                <c:formatCode>0.0</c:formatCode>
                <c:ptCount val="12"/>
                <c:pt idx="0">
                  <c:v>1.1109775171065488</c:v>
                </c:pt>
                <c:pt idx="1">
                  <c:v>1.1733609493954325</c:v>
                </c:pt>
                <c:pt idx="2">
                  <c:v>1.4620332355816223</c:v>
                </c:pt>
                <c:pt idx="3">
                  <c:v>1.7023434343434334</c:v>
                </c:pt>
                <c:pt idx="4">
                  <c:v>1.4366080156402725</c:v>
                </c:pt>
                <c:pt idx="5">
                  <c:v>2.0428989898989869</c:v>
                </c:pt>
                <c:pt idx="6">
                  <c:v>1.4631378299120206</c:v>
                </c:pt>
                <c:pt idx="7">
                  <c:v>1.8282795698924721</c:v>
                </c:pt>
                <c:pt idx="8">
                  <c:v>0.12211805555555619</c:v>
                </c:pt>
                <c:pt idx="9">
                  <c:v>0.49218413978494641</c:v>
                </c:pt>
                <c:pt idx="10">
                  <c:v>1.0985277777777773</c:v>
                </c:pt>
                <c:pt idx="11">
                  <c:v>1.1154973118279568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313-41CC-B364-9E979D256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330240"/>
        <c:axId val="350332032"/>
      </c:barChart>
      <c:catAx>
        <c:axId val="350330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332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50332032"/>
        <c:scaling>
          <c:orientation val="minMax"/>
          <c:max val="2.2000000000000002"/>
          <c:min val="-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Temperaturdifferenzen in [K]</a:t>
                </a:r>
              </a:p>
            </c:rich>
          </c:tx>
          <c:layout>
            <c:manualLayout>
              <c:xMode val="edge"/>
              <c:yMode val="edge"/>
              <c:x val="2.0994592543401955E-2"/>
              <c:y val="0.331439967062940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330240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Monatsmitteltemperaturen 2001-2023</a:t>
            </a:r>
          </a:p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125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1971 - 2000</a:t>
            </a:r>
          </a:p>
        </c:rich>
      </c:tx>
      <c:layout>
        <c:manualLayout>
          <c:xMode val="edge"/>
          <c:yMode val="edge"/>
          <c:x val="0.19746053482445128"/>
          <c:y val="3.3730205318165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94221131210264"/>
          <c:y val="0.17994858611825193"/>
          <c:w val="0.86151504238854038"/>
          <c:h val="0.7017994858611825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8080"/>
            </a:solidFill>
            <a:ln w="12700">
              <a:solidFill>
                <a:srgbClr val="FF8080"/>
              </a:solidFill>
              <a:prstDash val="solid"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7C80"/>
              </a:solidFill>
              <a:ln w="12700">
                <a:solidFill>
                  <a:srgbClr val="FF808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868-40C5-A41F-76D5C1FEDF2C}"/>
              </c:ext>
            </c:extLst>
          </c:dPt>
          <c:cat>
            <c:strRef>
              <c:f>T_Anom_71_00!$B$30:$M$30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T_Anom_71_00!$B$31:$M$31</c:f>
              <c:numCache>
                <c:formatCode>0.0</c:formatCode>
                <c:ptCount val="12"/>
                <c:pt idx="0">
                  <c:v>0.34576437587657788</c:v>
                </c:pt>
                <c:pt idx="1">
                  <c:v>0.6705968444349254</c:v>
                </c:pt>
                <c:pt idx="2">
                  <c:v>0.97649368863955122</c:v>
                </c:pt>
                <c:pt idx="3">
                  <c:v>2.1039323671497594</c:v>
                </c:pt>
                <c:pt idx="4">
                  <c:v>0.89532024310425473</c:v>
                </c:pt>
                <c:pt idx="5">
                  <c:v>2.4493140096618324</c:v>
                </c:pt>
                <c:pt idx="6">
                  <c:v>1.4971341748480571</c:v>
                </c:pt>
                <c:pt idx="7">
                  <c:v>1.1957035998129921</c:v>
                </c:pt>
                <c:pt idx="8">
                  <c:v>0.43278787878787739</c:v>
                </c:pt>
                <c:pt idx="9">
                  <c:v>1.3907917888563046</c:v>
                </c:pt>
                <c:pt idx="10">
                  <c:v>1.7192020202020202</c:v>
                </c:pt>
                <c:pt idx="11">
                  <c:v>0.46136852394916927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8-40C5-A41F-76D5C1FED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805824"/>
        <c:axId val="351807360"/>
      </c:barChart>
      <c:catAx>
        <c:axId val="351805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18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51807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Temperaturdifferenzen in [K]</a:t>
                </a:r>
              </a:p>
            </c:rich>
          </c:tx>
          <c:layout>
            <c:manualLayout>
              <c:xMode val="edge"/>
              <c:yMode val="edge"/>
              <c:x val="2.506261596527487E-2"/>
              <c:y val="0.3333338731116193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1805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verticalDpi="4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Monatsmitteltemperaturen 2011-2023</a:t>
            </a:r>
          </a:p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125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1981 - 2010</a:t>
            </a:r>
          </a:p>
        </c:rich>
      </c:tx>
      <c:layout>
        <c:manualLayout>
          <c:xMode val="edge"/>
          <c:yMode val="edge"/>
          <c:x val="0.20175468404613675"/>
          <c:y val="3.3730205318165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94221131210264"/>
          <c:y val="0.17994858611825193"/>
          <c:w val="0.86151504238854038"/>
          <c:h val="0.7017994858611825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8080"/>
            </a:solidFill>
            <a:ln w="12700">
              <a:noFill/>
              <a:prstDash val="solid"/>
            </a:ln>
          </c:spPr>
          <c:invertIfNegative val="1"/>
          <c:dPt>
            <c:idx val="1"/>
            <c:invertIfNegative val="1"/>
            <c:bubble3D val="0"/>
            <c:spPr>
              <a:solidFill>
                <a:srgbClr val="FF7C80"/>
              </a:solidFill>
              <a:ln w="12700">
                <a:noFill/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4BF-464F-A0D0-87CAB0C776BD}"/>
              </c:ext>
            </c:extLst>
          </c:dPt>
          <c:cat>
            <c:strRef>
              <c:f>T_Anom_81_10!$B$30:$M$30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T_Anom_81_10!$B$31:$M$31</c:f>
              <c:numCache>
                <c:formatCode>0.0</c:formatCode>
                <c:ptCount val="12"/>
                <c:pt idx="0">
                  <c:v>0.64634408602150539</c:v>
                </c:pt>
                <c:pt idx="1">
                  <c:v>1.0459603874064387</c:v>
                </c:pt>
                <c:pt idx="2">
                  <c:v>1.3393548387096774</c:v>
                </c:pt>
                <c:pt idx="3">
                  <c:v>1.2846324786324788</c:v>
                </c:pt>
                <c:pt idx="4">
                  <c:v>-1.7320099255582953E-2</c:v>
                </c:pt>
                <c:pt idx="5">
                  <c:v>1.8452735042735047</c:v>
                </c:pt>
                <c:pt idx="6">
                  <c:v>1.0672622001654246</c:v>
                </c:pt>
                <c:pt idx="7">
                  <c:v>1.2688668320926373</c:v>
                </c:pt>
                <c:pt idx="8">
                  <c:v>0.81388888888888744</c:v>
                </c:pt>
                <c:pt idx="9">
                  <c:v>1.0592473118279553</c:v>
                </c:pt>
                <c:pt idx="10">
                  <c:v>1.6994444444444436</c:v>
                </c:pt>
                <c:pt idx="11">
                  <c:v>1.849569892473119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8EB4E3"/>
                  </a:solidFill>
                  <a:ln w="12700">
                    <a:noFill/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4BF-464F-A0D0-87CAB0C77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061312"/>
        <c:axId val="352062848"/>
      </c:barChart>
      <c:catAx>
        <c:axId val="35206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062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5206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Temperaturdifferenzen in [K]</a:t>
                </a:r>
              </a:p>
            </c:rich>
          </c:tx>
          <c:layout>
            <c:manualLayout>
              <c:xMode val="edge"/>
              <c:yMode val="edge"/>
              <c:x val="2.506261596527487E-2"/>
              <c:y val="0.3333338731116193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061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verticalDpi="4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Monatsmitteltemperaturen 2021-2023</a:t>
            </a:r>
          </a:p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125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1991 - 2020</a:t>
            </a:r>
          </a:p>
        </c:rich>
      </c:tx>
      <c:layout>
        <c:manualLayout>
          <c:xMode val="edge"/>
          <c:yMode val="edge"/>
          <c:x val="0.20175468404613675"/>
          <c:y val="3.3730205318165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594221131210264"/>
          <c:y val="0.17994858611825193"/>
          <c:w val="0.86151504238854038"/>
          <c:h val="0.7017994858611825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7C80"/>
            </a:solidFill>
            <a:ln w="12700">
              <a:solidFill>
                <a:schemeClr val="accent1">
                  <a:lumMod val="60000"/>
                  <a:lumOff val="40000"/>
                </a:schemeClr>
              </a:solidFill>
              <a:prstDash val="solid"/>
            </a:ln>
          </c:spPr>
          <c:invertIfNegative val="1"/>
          <c:dPt>
            <c:idx val="1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9F7D-4934-A1D8-D7258D00A54E}"/>
              </c:ext>
            </c:extLst>
          </c:dPt>
          <c:cat>
            <c:strRef>
              <c:f>T_Anom_91_20!$B$30:$M$30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T_Anom_91_20!$B$31:$M$31</c:f>
              <c:numCache>
                <c:formatCode>0.0</c:formatCode>
                <c:ptCount val="12"/>
                <c:pt idx="0">
                  <c:v>5.3333333333333378E-2</c:v>
                </c:pt>
                <c:pt idx="1">
                  <c:v>2.4295155993431852</c:v>
                </c:pt>
                <c:pt idx="2">
                  <c:v>1.0052688172043016</c:v>
                </c:pt>
                <c:pt idx="3">
                  <c:v>-2.0593333333333326</c:v>
                </c:pt>
                <c:pt idx="4">
                  <c:v>-0.28806451612903433</c:v>
                </c:pt>
                <c:pt idx="5">
                  <c:v>2.5374444444444442</c:v>
                </c:pt>
                <c:pt idx="6">
                  <c:v>0.92397849462365167</c:v>
                </c:pt>
                <c:pt idx="7">
                  <c:v>0.20344086021505703</c:v>
                </c:pt>
                <c:pt idx="8">
                  <c:v>0.63833333333333364</c:v>
                </c:pt>
                <c:pt idx="9">
                  <c:v>2.8082795698924725</c:v>
                </c:pt>
                <c:pt idx="10">
                  <c:v>0.57911111111111069</c:v>
                </c:pt>
                <c:pt idx="11">
                  <c:v>0.66430107526881721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95B3D7"/>
                  </a:solidFill>
                  <a:ln w="12700">
                    <a:solidFill>
                      <a:schemeClr val="accent1">
                        <a:lumMod val="60000"/>
                        <a:lumOff val="40000"/>
                      </a:schemeClr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F7D-4934-A1D8-D7258D00A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061312"/>
        <c:axId val="352062848"/>
      </c:barChart>
      <c:catAx>
        <c:axId val="35206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062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52062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Temperaturdifferenzen in [K]</a:t>
                </a:r>
              </a:p>
            </c:rich>
          </c:tx>
          <c:layout>
            <c:manualLayout>
              <c:xMode val="edge"/>
              <c:yMode val="edge"/>
              <c:x val="2.506261596527487E-2"/>
              <c:y val="0.3333338731116193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061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 verticalDpi="4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Saisonale Temperaturanomalie </a:t>
            </a:r>
            <a:r>
              <a:rPr lang="en-US" sz="1800">
                <a:solidFill>
                  <a:srgbClr val="92D050"/>
                </a:solidFill>
              </a:rPr>
              <a:t>Frühling</a:t>
            </a:r>
            <a:r>
              <a:rPr lang="en-US" sz="1800">
                <a:solidFill>
                  <a:srgbClr val="FF0000"/>
                </a:solidFill>
              </a:rPr>
              <a:t> </a:t>
            </a:r>
            <a:r>
              <a:rPr lang="en-US" sz="1800">
                <a:solidFill>
                  <a:schemeClr val="tx1"/>
                </a:solidFill>
              </a:rPr>
              <a:t>(Mrz/Apr/Mai)</a:t>
            </a:r>
          </a:p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tx1"/>
                </a:solidFill>
              </a:rPr>
              <a:t>Referenzperiode</a:t>
            </a:r>
            <a:r>
              <a:rPr lang="en-US" sz="1400" baseline="0">
                <a:solidFill>
                  <a:schemeClr val="tx1"/>
                </a:solidFill>
              </a:rPr>
              <a:t> (1961-1990)</a:t>
            </a:r>
            <a:endParaRPr lang="en-US" sz="14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6600"/>
            </a:solidFill>
            <a:ln>
              <a:solidFill>
                <a:srgbClr val="002060"/>
              </a:solidFill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1"/>
          <c:dPt>
            <c:idx val="8"/>
            <c:invertIfNegative val="1"/>
            <c:bubble3D val="0"/>
            <c:spPr>
              <a:solidFill>
                <a:srgbClr val="FF6600"/>
              </a:solidFill>
              <a:ln>
                <a:solidFill>
                  <a:srgbClr val="002060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EAA-49B1-B0BC-84DB24F15235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T_Anom_61_90!$S$4:$S$36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cat>
          <c:val>
            <c:numRef>
              <c:f>T_Anom_61_90!$T$4:$T$36</c:f>
              <c:numCache>
                <c:formatCode>0.0</c:formatCode>
                <c:ptCount val="33"/>
                <c:pt idx="0">
                  <c:v>-0.32132377538829271</c:v>
                </c:pt>
                <c:pt idx="1">
                  <c:v>1.4224038231780156</c:v>
                </c:pt>
                <c:pt idx="2">
                  <c:v>1.8743751493428915</c:v>
                </c:pt>
                <c:pt idx="3">
                  <c:v>1.6485328554360805</c:v>
                </c:pt>
                <c:pt idx="4">
                  <c:v>0.20297729988052549</c:v>
                </c:pt>
                <c:pt idx="5">
                  <c:v>-0.5241194743130233</c:v>
                </c:pt>
                <c:pt idx="6">
                  <c:v>0.9472066905615284</c:v>
                </c:pt>
                <c:pt idx="7">
                  <c:v>1.1274575866188767</c:v>
                </c:pt>
                <c:pt idx="8">
                  <c:v>1.7931565113500589</c:v>
                </c:pt>
                <c:pt idx="9">
                  <c:v>2.3573142174432489</c:v>
                </c:pt>
                <c:pt idx="10">
                  <c:v>1.8222246117084824</c:v>
                </c:pt>
                <c:pt idx="11">
                  <c:v>1.7923321385902016</c:v>
                </c:pt>
                <c:pt idx="12">
                  <c:v>2.4899307048984456</c:v>
                </c:pt>
                <c:pt idx="13">
                  <c:v>0.53408841099163595</c:v>
                </c:pt>
                <c:pt idx="14">
                  <c:v>1.4117945041815974</c:v>
                </c:pt>
                <c:pt idx="15">
                  <c:v>0.1211135005973718</c:v>
                </c:pt>
                <c:pt idx="16">
                  <c:v>3.5370274790919947</c:v>
                </c:pt>
                <c:pt idx="17">
                  <c:v>1.0847694145758657</c:v>
                </c:pt>
                <c:pt idx="18">
                  <c:v>2.4671350059737156</c:v>
                </c:pt>
                <c:pt idx="19">
                  <c:v>0.4040525686977281</c:v>
                </c:pt>
                <c:pt idx="20">
                  <c:v>3.4868482676224595</c:v>
                </c:pt>
                <c:pt idx="21">
                  <c:v>2.9391063321385893</c:v>
                </c:pt>
                <c:pt idx="22">
                  <c:v>-0.43802628434886515</c:v>
                </c:pt>
                <c:pt idx="23">
                  <c:v>2.4267407407407404</c:v>
                </c:pt>
                <c:pt idx="24">
                  <c:v>1.9420812425328542</c:v>
                </c:pt>
                <c:pt idx="25">
                  <c:v>0.98552210274790841</c:v>
                </c:pt>
                <c:pt idx="26">
                  <c:v>2.471937873357227</c:v>
                </c:pt>
                <c:pt idx="27">
                  <c:v>3.4748410991636778</c:v>
                </c:pt>
                <c:pt idx="28">
                  <c:v>1.2881744324970112</c:v>
                </c:pt>
                <c:pt idx="29">
                  <c:v>2.4602891278375152</c:v>
                </c:pt>
                <c:pt idx="30">
                  <c:v>-0.17304420549581945</c:v>
                </c:pt>
                <c:pt idx="31">
                  <c:v>2.4602891278375134</c:v>
                </c:pt>
                <c:pt idx="32">
                  <c:v>1.093622461170848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FFFF"/>
                  </a:solidFill>
                  <a:ln>
                    <a:solidFill>
                      <a:srgbClr val="002060"/>
                    </a:solidFill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14:spPr>
              </c14:invertSolidFillFmt>
            </c:ext>
            <c:ext xmlns:c16="http://schemas.microsoft.com/office/drawing/2014/chart" uri="{C3380CC4-5D6E-409C-BE32-E72D297353CC}">
              <c16:uniqueId val="{00000002-BEAA-49B1-B0BC-84DB24F15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50895104"/>
        <c:axId val="350900992"/>
      </c:barChart>
      <c:catAx>
        <c:axId val="350895104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0900992"/>
        <c:crossesAt val="0"/>
        <c:auto val="1"/>
        <c:lblAlgn val="ctr"/>
        <c:lblOffset val="100"/>
        <c:tickLblSkip val="1"/>
        <c:noMultiLvlLbl val="0"/>
      </c:catAx>
      <c:valAx>
        <c:axId val="35090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 b="1" i="0" baseline="0">
                    <a:solidFill>
                      <a:schemeClr val="tx1"/>
                    </a:solidFill>
                  </a:rPr>
                  <a:t>Temperaturanomalie in 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08951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Saisonale Temperaturanomalie </a:t>
            </a:r>
            <a:r>
              <a:rPr lang="en-US" sz="1800">
                <a:solidFill>
                  <a:srgbClr val="FF0000"/>
                </a:solidFill>
              </a:rPr>
              <a:t>Sommer</a:t>
            </a:r>
            <a:r>
              <a:rPr lang="en-US" sz="1800">
                <a:solidFill>
                  <a:srgbClr val="00FFFF"/>
                </a:solidFill>
              </a:rPr>
              <a:t> </a:t>
            </a:r>
            <a:r>
              <a:rPr lang="en-US" sz="1800">
                <a:solidFill>
                  <a:schemeClr val="tx1"/>
                </a:solidFill>
              </a:rPr>
              <a:t>(Jun/Jul/Aug)</a:t>
            </a:r>
          </a:p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tx1"/>
                </a:solidFill>
              </a:rPr>
              <a:t>Referenzperiode</a:t>
            </a:r>
            <a:r>
              <a:rPr lang="en-US" sz="1400" baseline="0">
                <a:solidFill>
                  <a:schemeClr val="tx1"/>
                </a:solidFill>
              </a:rPr>
              <a:t> (1961-1990)</a:t>
            </a:r>
            <a:endParaRPr lang="en-US" sz="14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6600"/>
            </a:solidFill>
            <a:ln>
              <a:solidFill>
                <a:srgbClr val="002060"/>
              </a:solidFill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1"/>
          <c:dPt>
            <c:idx val="8"/>
            <c:invertIfNegative val="1"/>
            <c:bubble3D val="0"/>
            <c:spPr>
              <a:solidFill>
                <a:srgbClr val="FF6600"/>
              </a:solidFill>
              <a:ln>
                <a:solidFill>
                  <a:srgbClr val="002060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EAA-49B1-B0BC-84DB24F15235}"/>
              </c:ext>
            </c:extLst>
          </c:dPt>
          <c:dLbls>
            <c:dLbl>
              <c:idx val="5"/>
              <c:layout>
                <c:manualLayout>
                  <c:x val="0"/>
                  <c:y val="4.87603991441807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ED3-42B3-A1D8-DA027F82C81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T_Anom_61_90!$S$4:$S$36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cat>
          <c:val>
            <c:numRef>
              <c:f>T_Anom_61_90!$U$4:$U$36</c:f>
              <c:numCache>
                <c:formatCode>0.0</c:formatCode>
                <c:ptCount val="33"/>
                <c:pt idx="0">
                  <c:v>1.0201397849462364</c:v>
                </c:pt>
                <c:pt idx="1">
                  <c:v>2.2913942652329737</c:v>
                </c:pt>
                <c:pt idx="2">
                  <c:v>0.16067741935483504</c:v>
                </c:pt>
                <c:pt idx="3">
                  <c:v>2.72745161290322</c:v>
                </c:pt>
                <c:pt idx="4">
                  <c:v>0.51006810035842243</c:v>
                </c:pt>
                <c:pt idx="5">
                  <c:v>-3.9824372759859727E-2</c:v>
                </c:pt>
                <c:pt idx="6">
                  <c:v>0.49906451612903169</c:v>
                </c:pt>
                <c:pt idx="7">
                  <c:v>1.3100322580645116</c:v>
                </c:pt>
                <c:pt idx="8">
                  <c:v>0.65476344086021321</c:v>
                </c:pt>
                <c:pt idx="9">
                  <c:v>1.2030071684587771</c:v>
                </c:pt>
                <c:pt idx="10">
                  <c:v>1.1275591397849425</c:v>
                </c:pt>
                <c:pt idx="11">
                  <c:v>1.7821827956989225</c:v>
                </c:pt>
                <c:pt idx="12">
                  <c:v>4.9660896057347621</c:v>
                </c:pt>
                <c:pt idx="13">
                  <c:v>0.97795340501792083</c:v>
                </c:pt>
                <c:pt idx="14">
                  <c:v>0.76996057347670188</c:v>
                </c:pt>
                <c:pt idx="15">
                  <c:v>1.5744408602150539</c:v>
                </c:pt>
                <c:pt idx="16">
                  <c:v>1.0877025089605699</c:v>
                </c:pt>
                <c:pt idx="17">
                  <c:v>1.3213584229390634</c:v>
                </c:pt>
                <c:pt idx="18">
                  <c:v>1.5522903225806441</c:v>
                </c:pt>
                <c:pt idx="19">
                  <c:v>1.4541899641577007</c:v>
                </c:pt>
                <c:pt idx="20">
                  <c:v>0.87730824372759919</c:v>
                </c:pt>
                <c:pt idx="21">
                  <c:v>2.0363405017921146</c:v>
                </c:pt>
                <c:pt idx="22">
                  <c:v>1.9932939068100346</c:v>
                </c:pt>
                <c:pt idx="23">
                  <c:v>0.73454838709677261</c:v>
                </c:pt>
                <c:pt idx="24">
                  <c:v>3.7146200716845854</c:v>
                </c:pt>
                <c:pt idx="25">
                  <c:v>1.8265197132616446</c:v>
                </c:pt>
                <c:pt idx="26">
                  <c:v>3.0084193548387042</c:v>
                </c:pt>
                <c:pt idx="27">
                  <c:v>3.2964121863799285</c:v>
                </c:pt>
                <c:pt idx="28">
                  <c:v>3.6070573476702457</c:v>
                </c:pt>
                <c:pt idx="29">
                  <c:v>1.9664480286738346</c:v>
                </c:pt>
                <c:pt idx="30">
                  <c:v>1.6331146953404971</c:v>
                </c:pt>
                <c:pt idx="31">
                  <c:v>3.6331146953404989</c:v>
                </c:pt>
                <c:pt idx="32">
                  <c:v>3.3997813620071646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FFFF"/>
                  </a:solidFill>
                  <a:ln>
                    <a:solidFill>
                      <a:srgbClr val="002060"/>
                    </a:solidFill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14:spPr>
              </c14:invertSolidFillFmt>
            </c:ext>
            <c:ext xmlns:c16="http://schemas.microsoft.com/office/drawing/2014/chart" uri="{C3380CC4-5D6E-409C-BE32-E72D297353CC}">
              <c16:uniqueId val="{00000002-BEAA-49B1-B0BC-84DB24F15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50993024"/>
        <c:axId val="350998912"/>
      </c:barChart>
      <c:catAx>
        <c:axId val="350993024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0998912"/>
        <c:crossesAt val="0"/>
        <c:auto val="1"/>
        <c:lblAlgn val="ctr"/>
        <c:lblOffset val="100"/>
        <c:tickLblSkip val="1"/>
        <c:noMultiLvlLbl val="0"/>
      </c:catAx>
      <c:valAx>
        <c:axId val="3509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 b="1" i="0" baseline="0">
                    <a:solidFill>
                      <a:schemeClr val="tx1"/>
                    </a:solidFill>
                  </a:rPr>
                  <a:t>Temperaturanomalie in 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0993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Saisonale Temperaturanomalie </a:t>
            </a:r>
            <a:r>
              <a:rPr lang="en-US" sz="1800">
                <a:solidFill>
                  <a:schemeClr val="accent6">
                    <a:lumMod val="75000"/>
                  </a:schemeClr>
                </a:solidFill>
              </a:rPr>
              <a:t>Herbst</a:t>
            </a:r>
            <a:r>
              <a:rPr lang="en-US" sz="1800" baseline="0">
                <a:solidFill>
                  <a:schemeClr val="accent6">
                    <a:lumMod val="75000"/>
                  </a:schemeClr>
                </a:solidFill>
              </a:rPr>
              <a:t> </a:t>
            </a:r>
            <a:r>
              <a:rPr lang="en-US" sz="1800">
                <a:solidFill>
                  <a:schemeClr val="tx1"/>
                </a:solidFill>
              </a:rPr>
              <a:t>(Sept/Okt/Nov)</a:t>
            </a:r>
          </a:p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tx1"/>
                </a:solidFill>
              </a:rPr>
              <a:t>Referenzperiode</a:t>
            </a:r>
            <a:r>
              <a:rPr lang="en-US" sz="1400" baseline="0">
                <a:solidFill>
                  <a:schemeClr val="tx1"/>
                </a:solidFill>
              </a:rPr>
              <a:t> (1961-1990)</a:t>
            </a:r>
            <a:endParaRPr lang="en-US" sz="14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6600"/>
            </a:solidFill>
            <a:ln>
              <a:solidFill>
                <a:srgbClr val="002060"/>
              </a:solidFill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1"/>
          <c:dPt>
            <c:idx val="8"/>
            <c:invertIfNegative val="1"/>
            <c:bubble3D val="0"/>
            <c:spPr>
              <a:solidFill>
                <a:srgbClr val="FF6600"/>
              </a:solidFill>
              <a:ln>
                <a:solidFill>
                  <a:srgbClr val="002060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EAA-49B1-B0BC-84DB24F15235}"/>
              </c:ext>
            </c:extLst>
          </c:dPt>
          <c:dLbls>
            <c:dLbl>
              <c:idx val="0"/>
              <c:layout>
                <c:manualLayout>
                  <c:x val="-1.2532811871934407E-17"/>
                  <c:y val="4.87603991441807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CD9-49FA-B212-5A640F7E9D33}"/>
                </c:ext>
              </c:extLst>
            </c:dLbl>
            <c:dLbl>
              <c:idx val="1"/>
              <c:layout>
                <c:manualLayout>
                  <c:x val="1.367231634768722E-3"/>
                  <c:y val="5.08804164982755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CD9-49FA-B212-5A640F7E9D33}"/>
                </c:ext>
              </c:extLst>
            </c:dLbl>
            <c:dLbl>
              <c:idx val="17"/>
              <c:layout>
                <c:manualLayout>
                  <c:x val="0"/>
                  <c:y val="5.30004338523702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CD9-49FA-B212-5A640F7E9D3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T_Anom_61_90!$S$4:$S$36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cat>
          <c:val>
            <c:numRef>
              <c:f>T_Anom_61_90!$V$4:$V$36</c:f>
              <c:numCache>
                <c:formatCode>0.0</c:formatCode>
                <c:ptCount val="33"/>
                <c:pt idx="0">
                  <c:v>-4.757706093189995E-2</c:v>
                </c:pt>
                <c:pt idx="1">
                  <c:v>-7.6107526881720844E-2</c:v>
                </c:pt>
                <c:pt idx="2">
                  <c:v>-2.0500501792114694</c:v>
                </c:pt>
                <c:pt idx="3">
                  <c:v>0.92822939068100485</c:v>
                </c:pt>
                <c:pt idx="4">
                  <c:v>0.15256630824372674</c:v>
                </c:pt>
                <c:pt idx="5">
                  <c:v>-1.5211612903225813</c:v>
                </c:pt>
                <c:pt idx="6">
                  <c:v>0.19898207885304497</c:v>
                </c:pt>
                <c:pt idx="7">
                  <c:v>-1.767075268817206</c:v>
                </c:pt>
                <c:pt idx="8">
                  <c:v>0.13643727598566358</c:v>
                </c:pt>
                <c:pt idx="9">
                  <c:v>1.0853620071684569</c:v>
                </c:pt>
                <c:pt idx="10">
                  <c:v>-0.33560573476702604</c:v>
                </c:pt>
                <c:pt idx="11">
                  <c:v>9.5577060931899993E-2</c:v>
                </c:pt>
                <c:pt idx="12">
                  <c:v>1.132616487454996E-3</c:v>
                </c:pt>
                <c:pt idx="13">
                  <c:v>0.60912544802867163</c:v>
                </c:pt>
                <c:pt idx="14">
                  <c:v>1.1737849462365597</c:v>
                </c:pt>
                <c:pt idx="15">
                  <c:v>3.6827096774193544</c:v>
                </c:pt>
                <c:pt idx="16">
                  <c:v>-1.4988673835125441</c:v>
                </c:pt>
                <c:pt idx="17">
                  <c:v>-8.9010752688173156E-2</c:v>
                </c:pt>
                <c:pt idx="18">
                  <c:v>1.631204301075269</c:v>
                </c:pt>
                <c:pt idx="19">
                  <c:v>-0.67456630824372787</c:v>
                </c:pt>
                <c:pt idx="20">
                  <c:v>2.1746451612903206</c:v>
                </c:pt>
                <c:pt idx="21">
                  <c:v>1.0488745519713261</c:v>
                </c:pt>
                <c:pt idx="22">
                  <c:v>0.12339068100358386</c:v>
                </c:pt>
                <c:pt idx="23">
                  <c:v>2.2834623655913946</c:v>
                </c:pt>
                <c:pt idx="24">
                  <c:v>0.83733333333333082</c:v>
                </c:pt>
                <c:pt idx="25">
                  <c:v>0.95582795698924716</c:v>
                </c:pt>
                <c:pt idx="26">
                  <c:v>0.10865949820788412</c:v>
                </c:pt>
                <c:pt idx="27">
                  <c:v>2.2564372759856619</c:v>
                </c:pt>
                <c:pt idx="28">
                  <c:v>1.5428530465949821</c:v>
                </c:pt>
                <c:pt idx="29">
                  <c:v>1.6456487455197122</c:v>
                </c:pt>
                <c:pt idx="30">
                  <c:v>0.9456487455197129</c:v>
                </c:pt>
                <c:pt idx="31">
                  <c:v>2.7123154121863804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FFFF"/>
                  </a:solidFill>
                  <a:ln>
                    <a:solidFill>
                      <a:srgbClr val="002060"/>
                    </a:solidFill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14:spPr>
              </c14:invertSolidFillFmt>
            </c:ext>
            <c:ext xmlns:c16="http://schemas.microsoft.com/office/drawing/2014/chart" uri="{C3380CC4-5D6E-409C-BE32-E72D297353CC}">
              <c16:uniqueId val="{00000002-BEAA-49B1-B0BC-84DB24F15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51049984"/>
        <c:axId val="351080448"/>
      </c:barChart>
      <c:catAx>
        <c:axId val="351049984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1080448"/>
        <c:crossesAt val="0"/>
        <c:auto val="1"/>
        <c:lblAlgn val="ctr"/>
        <c:lblOffset val="100"/>
        <c:tickLblSkip val="1"/>
        <c:noMultiLvlLbl val="0"/>
      </c:catAx>
      <c:valAx>
        <c:axId val="35108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 b="1" i="0" baseline="0">
                    <a:solidFill>
                      <a:schemeClr val="tx1"/>
                    </a:solidFill>
                  </a:rPr>
                  <a:t>Temperaturanomalie in 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104998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Saisonale Temperaturanomalie </a:t>
            </a:r>
            <a:r>
              <a:rPr lang="en-US" sz="1800">
                <a:solidFill>
                  <a:srgbClr val="00FFFF"/>
                </a:solidFill>
              </a:rPr>
              <a:t>Winter</a:t>
            </a:r>
            <a:r>
              <a:rPr lang="en-US" sz="1800">
                <a:solidFill>
                  <a:schemeClr val="tx1"/>
                </a:solidFill>
              </a:rPr>
              <a:t> (Dez/Jan/Feb)</a:t>
            </a:r>
          </a:p>
          <a:p>
            <a:pPr>
              <a:defRPr/>
            </a:pPr>
            <a:r>
              <a:rPr lang="en-US" sz="1400">
                <a:solidFill>
                  <a:schemeClr val="tx1"/>
                </a:solidFill>
              </a:rPr>
              <a:t>Referenzperiode</a:t>
            </a:r>
            <a:r>
              <a:rPr lang="en-US" sz="1400" baseline="0">
                <a:solidFill>
                  <a:schemeClr val="tx1"/>
                </a:solidFill>
              </a:rPr>
              <a:t> (1961-1990)</a:t>
            </a:r>
            <a:endParaRPr lang="en-US" sz="14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6600"/>
            </a:solidFill>
            <a:ln>
              <a:solidFill>
                <a:srgbClr val="002060"/>
              </a:solidFill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1"/>
          <c:dPt>
            <c:idx val="8"/>
            <c:invertIfNegative val="1"/>
            <c:bubble3D val="0"/>
            <c:spPr>
              <a:solidFill>
                <a:srgbClr val="FF6600"/>
              </a:solidFill>
              <a:ln>
                <a:solidFill>
                  <a:srgbClr val="002060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EAA-49B1-B0BC-84DB24F15235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T_Anom_61_90!$S$4:$S$36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cat>
          <c:val>
            <c:numRef>
              <c:f>T_Anom_61_90!$W$4:$W$36</c:f>
              <c:numCache>
                <c:formatCode>0.0</c:formatCode>
                <c:ptCount val="33"/>
                <c:pt idx="1">
                  <c:v>0.47825299715733538</c:v>
                </c:pt>
                <c:pt idx="2">
                  <c:v>1.183996150926073</c:v>
                </c:pt>
                <c:pt idx="3">
                  <c:v>1.8115307131380547</c:v>
                </c:pt>
                <c:pt idx="4">
                  <c:v>1.8026981478538762</c:v>
                </c:pt>
                <c:pt idx="5">
                  <c:v>-1.1504084785564204</c:v>
                </c:pt>
                <c:pt idx="6">
                  <c:v>0.91337403111040449</c:v>
                </c:pt>
                <c:pt idx="7">
                  <c:v>2.7210545226618645</c:v>
                </c:pt>
                <c:pt idx="8">
                  <c:v>0.73292088210886885</c:v>
                </c:pt>
                <c:pt idx="9">
                  <c:v>0.96961376838462476</c:v>
                </c:pt>
                <c:pt idx="10">
                  <c:v>2.3956704980842911</c:v>
                </c:pt>
                <c:pt idx="11">
                  <c:v>1.1346489927079462</c:v>
                </c:pt>
                <c:pt idx="12">
                  <c:v>-0.61715592280664633</c:v>
                </c:pt>
                <c:pt idx="13">
                  <c:v>0.82497157335310811</c:v>
                </c:pt>
                <c:pt idx="14">
                  <c:v>-0.44749386443491002</c:v>
                </c:pt>
                <c:pt idx="15">
                  <c:v>-1.4987611455409011</c:v>
                </c:pt>
                <c:pt idx="16">
                  <c:v>3.6207089005420481</c:v>
                </c:pt>
                <c:pt idx="17">
                  <c:v>2.760714991966382</c:v>
                </c:pt>
                <c:pt idx="18">
                  <c:v>-0.55544317319067082</c:v>
                </c:pt>
                <c:pt idx="19">
                  <c:v>-1.1707657538358318</c:v>
                </c:pt>
                <c:pt idx="20">
                  <c:v>9.9433938944506028E-2</c:v>
                </c:pt>
                <c:pt idx="21">
                  <c:v>-0.85192868619453699</c:v>
                </c:pt>
                <c:pt idx="22">
                  <c:v>-0.84058142203859698</c:v>
                </c:pt>
                <c:pt idx="23">
                  <c:v>4.0091881632148594</c:v>
                </c:pt>
                <c:pt idx="24">
                  <c:v>0.86909599731624188</c:v>
                </c:pt>
                <c:pt idx="25">
                  <c:v>4.1584902978618219</c:v>
                </c:pt>
                <c:pt idx="26">
                  <c:v>1.5126059819552593</c:v>
                </c:pt>
                <c:pt idx="27">
                  <c:v>0.10415744124865378</c:v>
                </c:pt>
                <c:pt idx="28">
                  <c:v>1.7179823260412803</c:v>
                </c:pt>
                <c:pt idx="29">
                  <c:v>4.304541465826226</c:v>
                </c:pt>
                <c:pt idx="30">
                  <c:v>2.0432511432455813</c:v>
                </c:pt>
                <c:pt idx="31">
                  <c:v>2.2765844765789147</c:v>
                </c:pt>
                <c:pt idx="32">
                  <c:v>2.1765844765789146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FFFF"/>
                  </a:solidFill>
                  <a:ln>
                    <a:solidFill>
                      <a:srgbClr val="002060"/>
                    </a:solidFill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14:spPr>
              </c14:invertSolidFillFmt>
            </c:ext>
            <c:ext xmlns:c16="http://schemas.microsoft.com/office/drawing/2014/chart" uri="{C3380CC4-5D6E-409C-BE32-E72D297353CC}">
              <c16:uniqueId val="{00000002-BEAA-49B1-B0BC-84DB24F15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51139328"/>
        <c:axId val="351140864"/>
      </c:barChart>
      <c:catAx>
        <c:axId val="351139328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1140864"/>
        <c:crosses val="autoZero"/>
        <c:auto val="1"/>
        <c:lblAlgn val="ctr"/>
        <c:lblOffset val="100"/>
        <c:tickLblSkip val="1"/>
        <c:noMultiLvlLbl val="0"/>
      </c:catAx>
      <c:valAx>
        <c:axId val="3511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 b="1" i="0" baseline="0">
                    <a:solidFill>
                      <a:schemeClr val="tx1"/>
                    </a:solidFill>
                  </a:rPr>
                  <a:t>Temperaturanomalie in 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.0" sourceLinked="0"/>
        <c:majorTickMark val="out"/>
        <c:minorTickMark val="out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113932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 Sonnenscheindauer 1991-2023</a:t>
            </a:r>
          </a:p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05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1961 - 1990</a:t>
            </a:r>
          </a:p>
        </c:rich>
      </c:tx>
      <c:layout>
        <c:manualLayout>
          <c:xMode val="edge"/>
          <c:yMode val="edge"/>
          <c:x val="0.16849834209595271"/>
          <c:y val="3.2197004786166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55485893416928"/>
          <c:y val="0.19362791443568675"/>
          <c:w val="0.86206896551724133"/>
          <c:h val="0.745099822638591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S_Anom!$B$40:$M$40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S_Anom!$B$41:$M$41</c:f>
              <c:numCache>
                <c:formatCode>0</c:formatCode>
                <c:ptCount val="12"/>
                <c:pt idx="0">
                  <c:v>99.954069748367857</c:v>
                </c:pt>
                <c:pt idx="1">
                  <c:v>107.88659639006515</c:v>
                </c:pt>
                <c:pt idx="2">
                  <c:v>110.04819596745668</c:v>
                </c:pt>
                <c:pt idx="3">
                  <c:v>113.93046415467938</c:v>
                </c:pt>
                <c:pt idx="4">
                  <c:v>105.45616018084934</c:v>
                </c:pt>
                <c:pt idx="5">
                  <c:v>109.31586387195814</c:v>
                </c:pt>
                <c:pt idx="6">
                  <c:v>101.83425792934418</c:v>
                </c:pt>
                <c:pt idx="7">
                  <c:v>106.03855005753742</c:v>
                </c:pt>
                <c:pt idx="8">
                  <c:v>92.662466693763278</c:v>
                </c:pt>
                <c:pt idx="9">
                  <c:v>88.583618894040157</c:v>
                </c:pt>
                <c:pt idx="10">
                  <c:v>102.7003778351245</c:v>
                </c:pt>
                <c:pt idx="11">
                  <c:v>99.384349241884621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12700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EC-4DC4-A7E1-24966D172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458240"/>
        <c:axId val="352459776"/>
      </c:barChart>
      <c:catAx>
        <c:axId val="352458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459776"/>
        <c:crossesAt val="100"/>
        <c:auto val="1"/>
        <c:lblAlgn val="ctr"/>
        <c:lblOffset val="100"/>
        <c:tickLblSkip val="1"/>
        <c:tickMarkSkip val="1"/>
        <c:noMultiLvlLbl val="0"/>
      </c:catAx>
      <c:valAx>
        <c:axId val="352459776"/>
        <c:scaling>
          <c:orientation val="minMax"/>
          <c:max val="115"/>
          <c:min val="8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Abweichung Sonnenscheindauer in %</a:t>
                </a:r>
              </a:p>
            </c:rich>
          </c:tx>
          <c:layout>
            <c:manualLayout>
              <c:xMode val="edge"/>
              <c:yMode val="edge"/>
              <c:x val="2.3198973169106213E-2"/>
              <c:y val="0.2556824146981627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458240"/>
        <c:crosses val="autoZero"/>
        <c:crossBetween val="between"/>
        <c:majorUnit val="5"/>
        <c:minorUnit val="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Abweichung Monatsmittel Niederschlagsmenge 1991-2022</a:t>
            </a:r>
          </a:p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05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Referenz 1961 - 1990</a:t>
            </a:r>
          </a:p>
        </c:rich>
      </c:tx>
      <c:layout>
        <c:manualLayout>
          <c:xMode val="edge"/>
          <c:yMode val="edge"/>
          <c:x val="0.16361431310114449"/>
          <c:y val="3.2197004786166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55485893416928"/>
          <c:y val="0.19362791443568675"/>
          <c:w val="0.86206896551724133"/>
          <c:h val="0.7450998226385919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66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00FF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A-BBC3-4B4F-9B22-8C699477FB80}"/>
              </c:ext>
            </c:extLst>
          </c:dPt>
          <c:dPt>
            <c:idx val="2"/>
            <c:invertIfNegative val="0"/>
            <c:bubble3D val="0"/>
            <c:spPr>
              <a:solidFill>
                <a:srgbClr val="00FF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681-4E1E-AD6B-0CDAD9302704}"/>
              </c:ext>
            </c:extLst>
          </c:dPt>
          <c:dPt>
            <c:idx val="4"/>
            <c:invertIfNegative val="0"/>
            <c:bubble3D val="0"/>
            <c:spPr>
              <a:solidFill>
                <a:srgbClr val="00FF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681-4E1E-AD6B-0CDAD9302704}"/>
              </c:ext>
            </c:extLst>
          </c:dPt>
          <c:dPt>
            <c:idx val="7"/>
            <c:invertIfNegative val="0"/>
            <c:bubble3D val="0"/>
            <c:spPr>
              <a:solidFill>
                <a:srgbClr val="00FF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681-4E1E-AD6B-0CDAD9302704}"/>
              </c:ext>
            </c:extLst>
          </c:dPt>
          <c:dPt>
            <c:idx val="9"/>
            <c:invertIfNegative val="0"/>
            <c:bubble3D val="0"/>
            <c:spPr>
              <a:solidFill>
                <a:srgbClr val="00FF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9681-4E1E-AD6B-0CDAD9302704}"/>
              </c:ext>
            </c:extLst>
          </c:dPt>
          <c:cat>
            <c:strRef>
              <c:f>RR_Anom!$B$40:$M$40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RR_Anom!$B$41:$M$41</c:f>
              <c:numCache>
                <c:formatCode>0</c:formatCode>
                <c:ptCount val="12"/>
                <c:pt idx="0">
                  <c:v>100.48712873261768</c:v>
                </c:pt>
                <c:pt idx="1">
                  <c:v>90.395279035458088</c:v>
                </c:pt>
                <c:pt idx="2">
                  <c:v>102.57896125433437</c:v>
                </c:pt>
                <c:pt idx="3">
                  <c:v>79.453517056438258</c:v>
                </c:pt>
                <c:pt idx="4">
                  <c:v>105.4507473471146</c:v>
                </c:pt>
                <c:pt idx="5">
                  <c:v>89.6135173916269</c:v>
                </c:pt>
                <c:pt idx="6">
                  <c:v>93.762402123149428</c:v>
                </c:pt>
                <c:pt idx="7">
                  <c:v>104.18777276504578</c:v>
                </c:pt>
                <c:pt idx="8">
                  <c:v>98.239109937058458</c:v>
                </c:pt>
                <c:pt idx="9">
                  <c:v>109.7066735164215</c:v>
                </c:pt>
                <c:pt idx="10">
                  <c:v>92.272636990059198</c:v>
                </c:pt>
                <c:pt idx="11">
                  <c:v>97.423842972413254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81-4E1E-AD6B-0CDAD9302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2819072"/>
        <c:axId val="352820608"/>
      </c:barChart>
      <c:catAx>
        <c:axId val="352819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820608"/>
        <c:crossesAt val="100"/>
        <c:auto val="1"/>
        <c:lblAlgn val="ctr"/>
        <c:lblOffset val="100"/>
        <c:tickLblSkip val="1"/>
        <c:tickMarkSkip val="1"/>
        <c:noMultiLvlLbl val="0"/>
      </c:catAx>
      <c:valAx>
        <c:axId val="352820608"/>
        <c:scaling>
          <c:orientation val="minMax"/>
          <c:max val="115"/>
          <c:min val="7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Abweichung Regenmenge in %</a:t>
                </a:r>
              </a:p>
            </c:rich>
          </c:tx>
          <c:layout>
            <c:manualLayout>
              <c:xMode val="edge"/>
              <c:yMode val="edge"/>
              <c:x val="2.3198973169106213E-2"/>
              <c:y val="0.3106065050692193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819072"/>
        <c:crosses val="autoZero"/>
        <c:crossBetween val="between"/>
        <c:majorUnit val="5"/>
        <c:minorUnit val="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Temperaturanomalie Hohenpeißenberg 1991 - 2023 in K 
(Referenzperiode 1961 - 1990)</a:t>
            </a:r>
          </a:p>
        </c:rich>
      </c:tx>
      <c:layout>
        <c:manualLayout>
          <c:xMode val="edge"/>
          <c:yMode val="edge"/>
          <c:x val="0.15262702252516341"/>
          <c:y val="3.8300322799894239E-2"/>
        </c:manualLayout>
      </c:layout>
      <c:overlay val="0"/>
      <c:spPr>
        <a:noFill/>
        <a:ln w="25400">
          <a:noFill/>
        </a:ln>
      </c:spPr>
    </c:title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6.3674321503131528E-2"/>
          <c:y val="0.13536379018612521"/>
          <c:w val="0.71294363256784965"/>
          <c:h val="0.71062943329266937"/>
        </c:manualLayout>
      </c:layout>
      <c:surfaceChart>
        <c:wireframe val="0"/>
        <c:ser>
          <c:idx val="0"/>
          <c:order val="0"/>
          <c:tx>
            <c:strRef>
              <c:f>T_Anom_61_90!$B$3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T_Anom_61_90!$B$4:$B$36</c:f>
              <c:numCache>
                <c:formatCode>0.0</c:formatCode>
                <c:ptCount val="33"/>
                <c:pt idx="0">
                  <c:v>0.18204301075268781</c:v>
                </c:pt>
                <c:pt idx="1">
                  <c:v>1.1433333333333331</c:v>
                </c:pt>
                <c:pt idx="2">
                  <c:v>3.7239784946236556</c:v>
                </c:pt>
                <c:pt idx="3">
                  <c:v>2.0272043010752685</c:v>
                </c:pt>
                <c:pt idx="4">
                  <c:v>-0.43731182795698942</c:v>
                </c:pt>
                <c:pt idx="5">
                  <c:v>-4.3763440860215219E-2</c:v>
                </c:pt>
                <c:pt idx="6">
                  <c:v>0.58849462365591321</c:v>
                </c:pt>
                <c:pt idx="7">
                  <c:v>2.0884946236559134</c:v>
                </c:pt>
                <c:pt idx="8">
                  <c:v>3.5691397849462358</c:v>
                </c:pt>
                <c:pt idx="9">
                  <c:v>-0.40505376344086086</c:v>
                </c:pt>
                <c:pt idx="10">
                  <c:v>1.5239784946236554</c:v>
                </c:pt>
                <c:pt idx="11">
                  <c:v>2.301397849462365</c:v>
                </c:pt>
                <c:pt idx="12">
                  <c:v>-0.74376344086021606</c:v>
                </c:pt>
                <c:pt idx="13">
                  <c:v>-0.58892473118279676</c:v>
                </c:pt>
                <c:pt idx="14">
                  <c:v>0.61752688172042969</c:v>
                </c:pt>
                <c:pt idx="15">
                  <c:v>-0.70827956989247354</c:v>
                </c:pt>
                <c:pt idx="16">
                  <c:v>3.7659139784946225</c:v>
                </c:pt>
                <c:pt idx="17">
                  <c:v>4.1046236559139775</c:v>
                </c:pt>
                <c:pt idx="18">
                  <c:v>-1.1082795698924739</c:v>
                </c:pt>
                <c:pt idx="19">
                  <c:v>-3.0308602150537638</c:v>
                </c:pt>
                <c:pt idx="20">
                  <c:v>0.53688172043010685</c:v>
                </c:pt>
                <c:pt idx="21">
                  <c:v>0.71752688172042944</c:v>
                </c:pt>
                <c:pt idx="22">
                  <c:v>0.14010752688172001</c:v>
                </c:pt>
                <c:pt idx="23">
                  <c:v>4.1755913978494625</c:v>
                </c:pt>
                <c:pt idx="24">
                  <c:v>1.6497849462365584</c:v>
                </c:pt>
                <c:pt idx="25">
                  <c:v>2.3949462365591394</c:v>
                </c:pt>
                <c:pt idx="26">
                  <c:v>-2.085698924731183</c:v>
                </c:pt>
                <c:pt idx="27">
                  <c:v>4.2755913978494622</c:v>
                </c:pt>
                <c:pt idx="28">
                  <c:v>-1.4663440860215056</c:v>
                </c:pt>
                <c:pt idx="29">
                  <c:v>4.2755913978494613</c:v>
                </c:pt>
                <c:pt idx="30">
                  <c:v>-0.74053763440860254</c:v>
                </c:pt>
                <c:pt idx="31">
                  <c:v>2.0594623655913971</c:v>
                </c:pt>
                <c:pt idx="32">
                  <c:v>2.1594623655913971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C3-43F2-87C2-7CCD9A3269CA}"/>
            </c:ext>
          </c:extLst>
        </c:ser>
        <c:ser>
          <c:idx val="1"/>
          <c:order val="1"/>
          <c:tx>
            <c:strRef>
              <c:f>T_Anom_61_90!$C$3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T_Anom_61_90!$C$4:$C$36</c:f>
              <c:numCache>
                <c:formatCode>0.0</c:formatCode>
                <c:ptCount val="33"/>
                <c:pt idx="0">
                  <c:v>-1.5715599343185547</c:v>
                </c:pt>
                <c:pt idx="1">
                  <c:v>2.0095977011494255</c:v>
                </c:pt>
                <c:pt idx="2">
                  <c:v>-0.72155993431855481</c:v>
                </c:pt>
                <c:pt idx="3">
                  <c:v>1.1320114942528743</c:v>
                </c:pt>
                <c:pt idx="4">
                  <c:v>4.1248686371100156</c:v>
                </c:pt>
                <c:pt idx="5">
                  <c:v>-2.073160919540229</c:v>
                </c:pt>
                <c:pt idx="6">
                  <c:v>3.7891543513957306</c:v>
                </c:pt>
                <c:pt idx="7">
                  <c:v>4.4605829228243028</c:v>
                </c:pt>
                <c:pt idx="8">
                  <c:v>-2.0715599343185542</c:v>
                </c:pt>
                <c:pt idx="9">
                  <c:v>2.9578735632183912</c:v>
                </c:pt>
                <c:pt idx="10">
                  <c:v>1.907011494252874</c:v>
                </c:pt>
                <c:pt idx="11">
                  <c:v>4.2820114942528722</c:v>
                </c:pt>
                <c:pt idx="12">
                  <c:v>-2.7572742200328402</c:v>
                </c:pt>
                <c:pt idx="13">
                  <c:v>1.2820114942528735</c:v>
                </c:pt>
                <c:pt idx="14">
                  <c:v>-2.8644170771756969</c:v>
                </c:pt>
                <c:pt idx="15">
                  <c:v>-1.4537027914614118</c:v>
                </c:pt>
                <c:pt idx="16">
                  <c:v>3.9498686371100167</c:v>
                </c:pt>
                <c:pt idx="17">
                  <c:v>3.7440804597701147</c:v>
                </c:pt>
                <c:pt idx="18">
                  <c:v>-0.61084564860426904</c:v>
                </c:pt>
                <c:pt idx="19">
                  <c:v>-8.5845648604268909E-2</c:v>
                </c:pt>
                <c:pt idx="20">
                  <c:v>1.7570114942528738</c:v>
                </c:pt>
                <c:pt idx="21">
                  <c:v>-5.1938505747126422</c:v>
                </c:pt>
                <c:pt idx="22">
                  <c:v>-3.350131362889984</c:v>
                </c:pt>
                <c:pt idx="23">
                  <c:v>4.1927257799671587</c:v>
                </c:pt>
                <c:pt idx="24">
                  <c:v>-0.35013136288998314</c:v>
                </c:pt>
                <c:pt idx="25">
                  <c:v>3.0406321839080466</c:v>
                </c:pt>
                <c:pt idx="26">
                  <c:v>3.5320114942528744</c:v>
                </c:pt>
                <c:pt idx="27">
                  <c:v>-3.9965599343185545</c:v>
                </c:pt>
                <c:pt idx="28">
                  <c:v>4.6320114942528736</c:v>
                </c:pt>
                <c:pt idx="29">
                  <c:v>4.8820114942528736</c:v>
                </c:pt>
                <c:pt idx="30">
                  <c:v>4.4820114942528733</c:v>
                </c:pt>
                <c:pt idx="31">
                  <c:v>2.9820114942528737</c:v>
                </c:pt>
                <c:pt idx="32">
                  <c:v>2.6820114942528739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C3-43F2-87C2-7CCD9A3269CA}"/>
            </c:ext>
          </c:extLst>
        </c:ser>
        <c:ser>
          <c:idx val="2"/>
          <c:order val="2"/>
          <c:tx>
            <c:strRef>
              <c:f>T_Anom_61_90!$D$3</c:f>
              <c:strCache>
                <c:ptCount val="1"/>
                <c:pt idx="0">
                  <c:v>Mrz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T_Anom_61_90!$D$4:$D$36</c:f>
              <c:numCache>
                <c:formatCode>0.0</c:formatCode>
                <c:ptCount val="33"/>
                <c:pt idx="0">
                  <c:v>3.3791397849462372</c:v>
                </c:pt>
                <c:pt idx="1">
                  <c:v>1.2081720430107521</c:v>
                </c:pt>
                <c:pt idx="2">
                  <c:v>-0.27247311827956988</c:v>
                </c:pt>
                <c:pt idx="3">
                  <c:v>4.479139784946236</c:v>
                </c:pt>
                <c:pt idx="4">
                  <c:v>-1.1273118279569894</c:v>
                </c:pt>
                <c:pt idx="5">
                  <c:v>-2.8273118279569891</c:v>
                </c:pt>
                <c:pt idx="6">
                  <c:v>2.898494623655913</c:v>
                </c:pt>
                <c:pt idx="7">
                  <c:v>0.13075268817204333</c:v>
                </c:pt>
                <c:pt idx="8">
                  <c:v>1.9533333333333336</c:v>
                </c:pt>
                <c:pt idx="9">
                  <c:v>0.85010752688172042</c:v>
                </c:pt>
                <c:pt idx="10">
                  <c:v>2.6759139784946235</c:v>
                </c:pt>
                <c:pt idx="11">
                  <c:v>3.195268817204302</c:v>
                </c:pt>
                <c:pt idx="12">
                  <c:v>3.2243010752688175</c:v>
                </c:pt>
                <c:pt idx="13">
                  <c:v>0.26946236559139769</c:v>
                </c:pt>
                <c:pt idx="14">
                  <c:v>0.6726881720430109</c:v>
                </c:pt>
                <c:pt idx="15">
                  <c:v>-1.9144086021505373</c:v>
                </c:pt>
                <c:pt idx="16">
                  <c:v>1.9468817204301065</c:v>
                </c:pt>
                <c:pt idx="17">
                  <c:v>-6.6021505376344658E-2</c:v>
                </c:pt>
                <c:pt idx="18">
                  <c:v>-0.75311827956989252</c:v>
                </c:pt>
                <c:pt idx="19">
                  <c:v>0.37268817204300997</c:v>
                </c:pt>
                <c:pt idx="20">
                  <c:v>2.5533333333333337</c:v>
                </c:pt>
                <c:pt idx="21">
                  <c:v>4.5210752688172038</c:v>
                </c:pt>
                <c:pt idx="22">
                  <c:v>-1.5273118279569891</c:v>
                </c:pt>
                <c:pt idx="23">
                  <c:v>3.9597849462365584</c:v>
                </c:pt>
                <c:pt idx="24">
                  <c:v>2.1081720430107533</c:v>
                </c:pt>
                <c:pt idx="25">
                  <c:v>0.3855913978494625</c:v>
                </c:pt>
                <c:pt idx="26">
                  <c:v>4.4533333333333331</c:v>
                </c:pt>
                <c:pt idx="27">
                  <c:v>-0.19182795698924737</c:v>
                </c:pt>
                <c:pt idx="28">
                  <c:v>3.0855913978494627</c:v>
                </c:pt>
                <c:pt idx="29">
                  <c:v>1.4759139784946238</c:v>
                </c:pt>
                <c:pt idx="30">
                  <c:v>1.3759139784946237</c:v>
                </c:pt>
                <c:pt idx="31">
                  <c:v>3.1759139784946235</c:v>
                </c:pt>
                <c:pt idx="32">
                  <c:v>2.5759139784946239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C3-43F2-87C2-7CCD9A3269CA}"/>
            </c:ext>
          </c:extLst>
        </c:ser>
        <c:ser>
          <c:idx val="3"/>
          <c:order val="3"/>
          <c:tx>
            <c:strRef>
              <c:f>T_Anom_61_90!$E$3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T_Anom_61_90!$E$4:$E$36</c:f>
              <c:numCache>
                <c:formatCode>0.0</c:formatCode>
                <c:ptCount val="33"/>
                <c:pt idx="0">
                  <c:v>-0.89311111111111341</c:v>
                </c:pt>
                <c:pt idx="1">
                  <c:v>0.17355555555555569</c:v>
                </c:pt>
                <c:pt idx="2">
                  <c:v>3.0068888888888869</c:v>
                </c:pt>
                <c:pt idx="3">
                  <c:v>-0.49644444444444602</c:v>
                </c:pt>
                <c:pt idx="4">
                  <c:v>0.96688888888888691</c:v>
                </c:pt>
                <c:pt idx="5">
                  <c:v>1.0468888888888879</c:v>
                </c:pt>
                <c:pt idx="6">
                  <c:v>-1.4197777777777785</c:v>
                </c:pt>
                <c:pt idx="7">
                  <c:v>1.3435555555555538</c:v>
                </c:pt>
                <c:pt idx="8">
                  <c:v>0.85355555555555362</c:v>
                </c:pt>
                <c:pt idx="9">
                  <c:v>3.2202222222222199</c:v>
                </c:pt>
                <c:pt idx="10">
                  <c:v>-0.74311111111111217</c:v>
                </c:pt>
                <c:pt idx="11">
                  <c:v>0.4768888888888867</c:v>
                </c:pt>
                <c:pt idx="12">
                  <c:v>1.1535555555555543</c:v>
                </c:pt>
                <c:pt idx="13">
                  <c:v>1.960222222222221</c:v>
                </c:pt>
                <c:pt idx="14">
                  <c:v>1.8868888888888868</c:v>
                </c:pt>
                <c:pt idx="15">
                  <c:v>0.95355555555555593</c:v>
                </c:pt>
                <c:pt idx="16">
                  <c:v>6.1335555555555556</c:v>
                </c:pt>
                <c:pt idx="17">
                  <c:v>0.17355555555555391</c:v>
                </c:pt>
                <c:pt idx="18">
                  <c:v>5.033555555555556</c:v>
                </c:pt>
                <c:pt idx="19">
                  <c:v>1.966888888888886</c:v>
                </c:pt>
                <c:pt idx="20">
                  <c:v>5.0668888888888857</c:v>
                </c:pt>
                <c:pt idx="21">
                  <c:v>1.5268888888888874</c:v>
                </c:pt>
                <c:pt idx="22">
                  <c:v>1.2535555555555549</c:v>
                </c:pt>
                <c:pt idx="23">
                  <c:v>3.1768888888888869</c:v>
                </c:pt>
                <c:pt idx="24">
                  <c:v>2.2035555555555559</c:v>
                </c:pt>
                <c:pt idx="25">
                  <c:v>1.6435555555555563</c:v>
                </c:pt>
                <c:pt idx="26">
                  <c:v>0.28022222222222126</c:v>
                </c:pt>
                <c:pt idx="27">
                  <c:v>7.0502222222222199</c:v>
                </c:pt>
                <c:pt idx="28">
                  <c:v>2.4902222222222203</c:v>
                </c:pt>
                <c:pt idx="29">
                  <c:v>5.1968888888888882</c:v>
                </c:pt>
                <c:pt idx="30">
                  <c:v>-0.50311111111111284</c:v>
                </c:pt>
                <c:pt idx="31">
                  <c:v>0.59688888888888769</c:v>
                </c:pt>
                <c:pt idx="32">
                  <c:v>-0.60311111111111249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C3-43F2-87C2-7CCD9A3269CA}"/>
            </c:ext>
          </c:extLst>
        </c:ser>
        <c:ser>
          <c:idx val="4"/>
          <c:order val="4"/>
          <c:tx>
            <c:strRef>
              <c:f>T_Anom_61_90!$F$3</c:f>
              <c:strCache>
                <c:ptCount val="1"/>
                <c:pt idx="0">
                  <c:v>Mai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T_Anom_61_90!$F$4:$F$36</c:f>
              <c:numCache>
                <c:formatCode>0.0</c:formatCode>
                <c:ptCount val="33"/>
                <c:pt idx="0">
                  <c:v>-3.4500000000000011</c:v>
                </c:pt>
                <c:pt idx="1">
                  <c:v>2.8854838709677395</c:v>
                </c:pt>
                <c:pt idx="2">
                  <c:v>2.8887096774193548</c:v>
                </c:pt>
                <c:pt idx="3">
                  <c:v>0.96290322580644983</c:v>
                </c:pt>
                <c:pt idx="4">
                  <c:v>0.76935483870967758</c:v>
                </c:pt>
                <c:pt idx="5">
                  <c:v>0.20806451612903132</c:v>
                </c:pt>
                <c:pt idx="6">
                  <c:v>1.3629032258064502</c:v>
                </c:pt>
                <c:pt idx="7">
                  <c:v>1.9080645161290306</c:v>
                </c:pt>
                <c:pt idx="8">
                  <c:v>2.57258064516129</c:v>
                </c:pt>
                <c:pt idx="9">
                  <c:v>3.0016129032258068</c:v>
                </c:pt>
                <c:pt idx="10">
                  <c:v>3.5338709677419367</c:v>
                </c:pt>
                <c:pt idx="11">
                  <c:v>1.7048387096774178</c:v>
                </c:pt>
                <c:pt idx="12">
                  <c:v>3.0919354838709676</c:v>
                </c:pt>
                <c:pt idx="13">
                  <c:v>-0.62741935483871281</c:v>
                </c:pt>
                <c:pt idx="14">
                  <c:v>1.6758064516128979</c:v>
                </c:pt>
                <c:pt idx="15">
                  <c:v>1.3241935483870968</c:v>
                </c:pt>
                <c:pt idx="16">
                  <c:v>2.5306451612903214</c:v>
                </c:pt>
                <c:pt idx="17">
                  <c:v>3.1467741935483868</c:v>
                </c:pt>
                <c:pt idx="18">
                  <c:v>3.1209677419354822</c:v>
                </c:pt>
                <c:pt idx="19">
                  <c:v>-1.1274193548387128</c:v>
                </c:pt>
                <c:pt idx="20">
                  <c:v>2.8403225806451591</c:v>
                </c:pt>
                <c:pt idx="21">
                  <c:v>2.7693548387096776</c:v>
                </c:pt>
                <c:pt idx="22">
                  <c:v>-1.0403225806451619</c:v>
                </c:pt>
                <c:pt idx="23">
                  <c:v>0.14354838709677509</c:v>
                </c:pt>
                <c:pt idx="24">
                  <c:v>1.5145161290322537</c:v>
                </c:pt>
                <c:pt idx="25">
                  <c:v>0.92741935483870819</c:v>
                </c:pt>
                <c:pt idx="26">
                  <c:v>2.6822580645161267</c:v>
                </c:pt>
                <c:pt idx="27">
                  <c:v>3.566129032258063</c:v>
                </c:pt>
                <c:pt idx="28">
                  <c:v>-1.7112903225806484</c:v>
                </c:pt>
                <c:pt idx="29">
                  <c:v>0.70806451612903132</c:v>
                </c:pt>
                <c:pt idx="30">
                  <c:v>-1.3919354838709701</c:v>
                </c:pt>
                <c:pt idx="31">
                  <c:v>3.6080645161290299</c:v>
                </c:pt>
                <c:pt idx="32">
                  <c:v>1.308064516129031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C3-43F2-87C2-7CCD9A3269CA}"/>
            </c:ext>
          </c:extLst>
        </c:ser>
        <c:ser>
          <c:idx val="5"/>
          <c:order val="5"/>
          <c:tx>
            <c:strRef>
              <c:f>T_Anom_61_90!$G$3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T_Anom_61_90!$G$4:$G$36</c:f>
              <c:numCache>
                <c:formatCode>0.0</c:formatCode>
                <c:ptCount val="33"/>
                <c:pt idx="0">
                  <c:v>-0.79033333333333466</c:v>
                </c:pt>
                <c:pt idx="1">
                  <c:v>0.93633333333333013</c:v>
                </c:pt>
                <c:pt idx="2">
                  <c:v>1.079666666666661</c:v>
                </c:pt>
                <c:pt idx="3">
                  <c:v>1.7896666666666619</c:v>
                </c:pt>
                <c:pt idx="4">
                  <c:v>-1.6270000000000024</c:v>
                </c:pt>
                <c:pt idx="5">
                  <c:v>1.4329999999999981</c:v>
                </c:pt>
                <c:pt idx="6">
                  <c:v>0.14966666666666661</c:v>
                </c:pt>
                <c:pt idx="7">
                  <c:v>2.1696666666666626</c:v>
                </c:pt>
                <c:pt idx="8">
                  <c:v>-0.17033333333333545</c:v>
                </c:pt>
                <c:pt idx="9">
                  <c:v>3.0163333333333284</c:v>
                </c:pt>
                <c:pt idx="10">
                  <c:v>-0.40033333333333587</c:v>
                </c:pt>
                <c:pt idx="11">
                  <c:v>3.9796666666666649</c:v>
                </c:pt>
                <c:pt idx="12">
                  <c:v>6.5829999999999931</c:v>
                </c:pt>
                <c:pt idx="13">
                  <c:v>0.68633333333333013</c:v>
                </c:pt>
                <c:pt idx="14">
                  <c:v>2.7430000000000003</c:v>
                </c:pt>
                <c:pt idx="15">
                  <c:v>2.3596666666666657</c:v>
                </c:pt>
                <c:pt idx="16">
                  <c:v>2.3929999999999971</c:v>
                </c:pt>
                <c:pt idx="17">
                  <c:v>2.3229999999999968</c:v>
                </c:pt>
                <c:pt idx="18">
                  <c:v>0.19966666666666555</c:v>
                </c:pt>
                <c:pt idx="19">
                  <c:v>1.5763333333333289</c:v>
                </c:pt>
                <c:pt idx="20">
                  <c:v>1.2263333333333293</c:v>
                </c:pt>
                <c:pt idx="21">
                  <c:v>2.5163333333333302</c:v>
                </c:pt>
                <c:pt idx="22">
                  <c:v>0.61300000000000132</c:v>
                </c:pt>
                <c:pt idx="23">
                  <c:v>2.3496666666666659</c:v>
                </c:pt>
                <c:pt idx="24">
                  <c:v>2.2963333333333278</c:v>
                </c:pt>
                <c:pt idx="25">
                  <c:v>1.5030000000000001</c:v>
                </c:pt>
                <c:pt idx="26">
                  <c:v>4.2196666666666633</c:v>
                </c:pt>
                <c:pt idx="27">
                  <c:v>2.7029999999999976</c:v>
                </c:pt>
                <c:pt idx="28">
                  <c:v>5.5929999999999946</c:v>
                </c:pt>
                <c:pt idx="29">
                  <c:v>0.91633333333333056</c:v>
                </c:pt>
                <c:pt idx="30">
                  <c:v>4.2163333333333295</c:v>
                </c:pt>
                <c:pt idx="31">
                  <c:v>4.5163333333333302</c:v>
                </c:pt>
                <c:pt idx="32">
                  <c:v>4.3163333333333309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C3-43F2-87C2-7CCD9A3269CA}"/>
            </c:ext>
          </c:extLst>
        </c:ser>
        <c:ser>
          <c:idx val="6"/>
          <c:order val="6"/>
          <c:tx>
            <c:strRef>
              <c:f>T_Anom_61_90!$H$3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T_Anom_61_90!$H$4:$H$36</c:f>
              <c:numCache>
                <c:formatCode>0.0</c:formatCode>
                <c:ptCount val="33"/>
                <c:pt idx="0">
                  <c:v>1.8364516129032236</c:v>
                </c:pt>
                <c:pt idx="1">
                  <c:v>1.3912903225806392</c:v>
                </c:pt>
                <c:pt idx="2">
                  <c:v>-1.0216129032258117</c:v>
                </c:pt>
                <c:pt idx="3">
                  <c:v>3.9267741935483844</c:v>
                </c:pt>
                <c:pt idx="4">
                  <c:v>3.1267741935483873</c:v>
                </c:pt>
                <c:pt idx="5">
                  <c:v>-0.92161290322581202</c:v>
                </c:pt>
                <c:pt idx="6">
                  <c:v>-1.0925806451612896</c:v>
                </c:pt>
                <c:pt idx="7">
                  <c:v>0.21709677419354634</c:v>
                </c:pt>
                <c:pt idx="8">
                  <c:v>1.1816129032258029</c:v>
                </c:pt>
                <c:pt idx="9">
                  <c:v>-2.0409677419354857</c:v>
                </c:pt>
                <c:pt idx="10">
                  <c:v>1.2977419354838684</c:v>
                </c:pt>
                <c:pt idx="11">
                  <c:v>0.48806451612902535</c:v>
                </c:pt>
                <c:pt idx="12">
                  <c:v>2.2009677419354805</c:v>
                </c:pt>
                <c:pt idx="13">
                  <c:v>0.35258064516128762</c:v>
                </c:pt>
                <c:pt idx="14">
                  <c:v>0.7041935483870958</c:v>
                </c:pt>
                <c:pt idx="15">
                  <c:v>4.7945161290322549</c:v>
                </c:pt>
                <c:pt idx="16">
                  <c:v>0.57193548387096449</c:v>
                </c:pt>
                <c:pt idx="17">
                  <c:v>0.53967741935483637</c:v>
                </c:pt>
                <c:pt idx="18">
                  <c:v>1.2880645161290278</c:v>
                </c:pt>
                <c:pt idx="19">
                  <c:v>2.700967741935477</c:v>
                </c:pt>
                <c:pt idx="20">
                  <c:v>-1.3699999999999992</c:v>
                </c:pt>
                <c:pt idx="21">
                  <c:v>0.7332258064516104</c:v>
                </c:pt>
                <c:pt idx="22">
                  <c:v>3.4654838709677396</c:v>
                </c:pt>
                <c:pt idx="23">
                  <c:v>0.73322580645161217</c:v>
                </c:pt>
                <c:pt idx="24">
                  <c:v>4.5364516129032264</c:v>
                </c:pt>
                <c:pt idx="25">
                  <c:v>2.075161290322578</c:v>
                </c:pt>
                <c:pt idx="26">
                  <c:v>1.7041935483870905</c:v>
                </c:pt>
                <c:pt idx="27">
                  <c:v>3.0945161290322556</c:v>
                </c:pt>
                <c:pt idx="28">
                  <c:v>2.8235483870967659</c:v>
                </c:pt>
                <c:pt idx="29">
                  <c:v>2.0364516129032229</c:v>
                </c:pt>
                <c:pt idx="30">
                  <c:v>0.73645161290322214</c:v>
                </c:pt>
                <c:pt idx="31">
                  <c:v>3.1364516129032243</c:v>
                </c:pt>
                <c:pt idx="32">
                  <c:v>3.0364516129032229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C3-43F2-87C2-7CCD9A3269CA}"/>
            </c:ext>
          </c:extLst>
        </c:ser>
        <c:ser>
          <c:idx val="7"/>
          <c:order val="7"/>
          <c:tx>
            <c:strRef>
              <c:f>T_Anom_61_90!$I$3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T_Anom_61_90!$I$4:$I$36</c:f>
              <c:numCache>
                <c:formatCode>0.0</c:formatCode>
                <c:ptCount val="33"/>
                <c:pt idx="0">
                  <c:v>2.0143010752688184</c:v>
                </c:pt>
                <c:pt idx="1">
                  <c:v>4.5465591397849501</c:v>
                </c:pt>
                <c:pt idx="2">
                  <c:v>0.42397849462365933</c:v>
                </c:pt>
                <c:pt idx="3">
                  <c:v>2.4659139784946191</c:v>
                </c:pt>
                <c:pt idx="4">
                  <c:v>3.0430107526884242E-2</c:v>
                </c:pt>
                <c:pt idx="5">
                  <c:v>-0.63086021505376166</c:v>
                </c:pt>
                <c:pt idx="6">
                  <c:v>2.4401075268817181</c:v>
                </c:pt>
                <c:pt idx="7">
                  <c:v>1.543333333333333</c:v>
                </c:pt>
                <c:pt idx="8">
                  <c:v>0.95301075268817392</c:v>
                </c:pt>
                <c:pt idx="9">
                  <c:v>2.6336559139784903</c:v>
                </c:pt>
                <c:pt idx="10">
                  <c:v>2.4852688172042932</c:v>
                </c:pt>
                <c:pt idx="11">
                  <c:v>0.87881720430107713</c:v>
                </c:pt>
                <c:pt idx="12">
                  <c:v>6.1143010752688163</c:v>
                </c:pt>
                <c:pt idx="13">
                  <c:v>1.8949462365591394</c:v>
                </c:pt>
                <c:pt idx="14">
                  <c:v>-1.1373118279569905</c:v>
                </c:pt>
                <c:pt idx="15">
                  <c:v>-2.4308602150537624</c:v>
                </c:pt>
                <c:pt idx="16">
                  <c:v>0.29817204301075328</c:v>
                </c:pt>
                <c:pt idx="17">
                  <c:v>1.1013978494623622</c:v>
                </c:pt>
                <c:pt idx="18">
                  <c:v>3.1691397849462355</c:v>
                </c:pt>
                <c:pt idx="19">
                  <c:v>8.5268817204299907E-2</c:v>
                </c:pt>
                <c:pt idx="20">
                  <c:v>2.775591397849464</c:v>
                </c:pt>
                <c:pt idx="21">
                  <c:v>2.8594623655913978</c:v>
                </c:pt>
                <c:pt idx="22">
                  <c:v>1.9013978494623629</c:v>
                </c:pt>
                <c:pt idx="23">
                  <c:v>-0.87924731182795846</c:v>
                </c:pt>
                <c:pt idx="24">
                  <c:v>4.311075268817202</c:v>
                </c:pt>
                <c:pt idx="25">
                  <c:v>1.9013978494623593</c:v>
                </c:pt>
                <c:pt idx="26">
                  <c:v>3.1013978494623622</c:v>
                </c:pt>
                <c:pt idx="27">
                  <c:v>4.0917204301075252</c:v>
                </c:pt>
                <c:pt idx="28">
                  <c:v>2.40462365591398</c:v>
                </c:pt>
                <c:pt idx="29">
                  <c:v>2.9465591397849451</c:v>
                </c:pt>
                <c:pt idx="30">
                  <c:v>-5.3440860215054897E-2</c:v>
                </c:pt>
                <c:pt idx="31">
                  <c:v>3.2465591397849458</c:v>
                </c:pt>
                <c:pt idx="32">
                  <c:v>2.8465591397849437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C3-43F2-87C2-7CCD9A3269CA}"/>
            </c:ext>
          </c:extLst>
        </c:ser>
        <c:ser>
          <c:idx val="8"/>
          <c:order val="8"/>
          <c:tx>
            <c:strRef>
              <c:f>T_Anom_61_90!$J$3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T_Anom_61_90!$J$4:$J$36</c:f>
              <c:numCache>
                <c:formatCode>0.0</c:formatCode>
                <c:ptCount val="33"/>
                <c:pt idx="0">
                  <c:v>2.0672222222222238</c:v>
                </c:pt>
                <c:pt idx="1">
                  <c:v>0.3638888888888907</c:v>
                </c:pt>
                <c:pt idx="2">
                  <c:v>-0.83277777777777651</c:v>
                </c:pt>
                <c:pt idx="3">
                  <c:v>-0.30277777777777715</c:v>
                </c:pt>
                <c:pt idx="4">
                  <c:v>-2.2494444444444444</c:v>
                </c:pt>
                <c:pt idx="5">
                  <c:v>-4.0761111111111097</c:v>
                </c:pt>
                <c:pt idx="6">
                  <c:v>1.260555555555559</c:v>
                </c:pt>
                <c:pt idx="7">
                  <c:v>-1.1027777777777779</c:v>
                </c:pt>
                <c:pt idx="8">
                  <c:v>2.5738888888888916</c:v>
                </c:pt>
                <c:pt idx="9">
                  <c:v>0.57388888888888623</c:v>
                </c:pt>
                <c:pt idx="10">
                  <c:v>-3.2961111111111112</c:v>
                </c:pt>
                <c:pt idx="11">
                  <c:v>-2.142777777777777</c:v>
                </c:pt>
                <c:pt idx="12">
                  <c:v>0.47722222222222044</c:v>
                </c:pt>
                <c:pt idx="13">
                  <c:v>0.58722222222221987</c:v>
                </c:pt>
                <c:pt idx="14">
                  <c:v>1.1938888888888908</c:v>
                </c:pt>
                <c:pt idx="15">
                  <c:v>3.5105555555555554</c:v>
                </c:pt>
                <c:pt idx="16">
                  <c:v>-1.7361111111111107</c:v>
                </c:pt>
                <c:pt idx="17">
                  <c:v>-1.8527777777777761</c:v>
                </c:pt>
                <c:pt idx="18">
                  <c:v>1.3005555555555599</c:v>
                </c:pt>
                <c:pt idx="19">
                  <c:v>-1.3627777777777776</c:v>
                </c:pt>
                <c:pt idx="20">
                  <c:v>2.3905555555555544</c:v>
                </c:pt>
                <c:pt idx="21">
                  <c:v>0.35388888888888914</c:v>
                </c:pt>
                <c:pt idx="22">
                  <c:v>-0.38944444444444493</c:v>
                </c:pt>
                <c:pt idx="23">
                  <c:v>0.573888888888888</c:v>
                </c:pt>
                <c:pt idx="24">
                  <c:v>-1.4127777777777766</c:v>
                </c:pt>
                <c:pt idx="25">
                  <c:v>3.0905555555555573</c:v>
                </c:pt>
                <c:pt idx="26">
                  <c:v>-1.5161111111111119</c:v>
                </c:pt>
                <c:pt idx="27">
                  <c:v>2.203888888888887</c:v>
                </c:pt>
                <c:pt idx="28">
                  <c:v>0.54722222222222783</c:v>
                </c:pt>
                <c:pt idx="29">
                  <c:v>1.6705555555555556</c:v>
                </c:pt>
                <c:pt idx="30">
                  <c:v>2.0705555555555559</c:v>
                </c:pt>
                <c:pt idx="31">
                  <c:v>-0.62944444444444336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C3-43F2-87C2-7CCD9A3269CA}"/>
            </c:ext>
          </c:extLst>
        </c:ser>
        <c:ser>
          <c:idx val="9"/>
          <c:order val="9"/>
          <c:tx>
            <c:strRef>
              <c:f>T_Anom_61_90!$K$3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T_Anom_61_90!$K$4:$K$36</c:f>
              <c:numCache>
                <c:formatCode>0.0</c:formatCode>
                <c:ptCount val="33"/>
                <c:pt idx="0">
                  <c:v>-2.1847311827956997</c:v>
                </c:pt>
                <c:pt idx="1">
                  <c:v>-2.9169892473118288</c:v>
                </c:pt>
                <c:pt idx="2">
                  <c:v>-1.8621505376344061</c:v>
                </c:pt>
                <c:pt idx="3">
                  <c:v>-0.50731182795698881</c:v>
                </c:pt>
                <c:pt idx="4">
                  <c:v>3.3023655913978498</c:v>
                </c:pt>
                <c:pt idx="5">
                  <c:v>-0.66215053763440856</c:v>
                </c:pt>
                <c:pt idx="6">
                  <c:v>-1.7750537634408632</c:v>
                </c:pt>
                <c:pt idx="7">
                  <c:v>-0.62989247311827956</c:v>
                </c:pt>
                <c:pt idx="8">
                  <c:v>-0.14602150537634273</c:v>
                </c:pt>
                <c:pt idx="9">
                  <c:v>0.65075268817204268</c:v>
                </c:pt>
                <c:pt idx="10">
                  <c:v>4.8378494623655932</c:v>
                </c:pt>
                <c:pt idx="11">
                  <c:v>-0.3686021505376349</c:v>
                </c:pt>
                <c:pt idx="12">
                  <c:v>-3.6686021505376329</c:v>
                </c:pt>
                <c:pt idx="13">
                  <c:v>2.2120430107526854</c:v>
                </c:pt>
                <c:pt idx="14">
                  <c:v>2.5926881720430117</c:v>
                </c:pt>
                <c:pt idx="15">
                  <c:v>3.6894623655913996</c:v>
                </c:pt>
                <c:pt idx="16">
                  <c:v>-1.1686021505376321</c:v>
                </c:pt>
                <c:pt idx="17">
                  <c:v>0.54430107526881599</c:v>
                </c:pt>
                <c:pt idx="18">
                  <c:v>-0.67505376344085644</c:v>
                </c:pt>
                <c:pt idx="19">
                  <c:v>-1.1556989247311815</c:v>
                </c:pt>
                <c:pt idx="20">
                  <c:v>0.11526881720430104</c:v>
                </c:pt>
                <c:pt idx="21">
                  <c:v>0.23462365591397827</c:v>
                </c:pt>
                <c:pt idx="22">
                  <c:v>1.6281720430107551</c:v>
                </c:pt>
                <c:pt idx="23">
                  <c:v>2.4217204301075235</c:v>
                </c:pt>
                <c:pt idx="24">
                  <c:v>-0.82666666666666533</c:v>
                </c:pt>
                <c:pt idx="25">
                  <c:v>-0.99118279569892476</c:v>
                </c:pt>
                <c:pt idx="26">
                  <c:v>1.9539784946236569</c:v>
                </c:pt>
                <c:pt idx="27">
                  <c:v>2.3539784946236519</c:v>
                </c:pt>
                <c:pt idx="28">
                  <c:v>2.6765591397849455</c:v>
                </c:pt>
                <c:pt idx="29">
                  <c:v>-0.17505376344085999</c:v>
                </c:pt>
                <c:pt idx="30">
                  <c:v>0.8249462365591409</c:v>
                </c:pt>
                <c:pt idx="31">
                  <c:v>5.4249462365591405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CC3-43F2-87C2-7CCD9A3269CA}"/>
            </c:ext>
          </c:extLst>
        </c:ser>
        <c:ser>
          <c:idx val="10"/>
          <c:order val="10"/>
          <c:tx>
            <c:strRef>
              <c:f>T_Anom_61_90!$L$3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T_Anom_61_90!$L$4:$L$36</c:f>
              <c:numCache>
                <c:formatCode>0.0</c:formatCode>
                <c:ptCount val="33"/>
                <c:pt idx="0">
                  <c:v>-2.5222222222222701E-2</c:v>
                </c:pt>
                <c:pt idx="1">
                  <c:v>2.3247777777777787</c:v>
                </c:pt>
                <c:pt idx="2">
                  <c:v>-3.4552222222222229</c:v>
                </c:pt>
                <c:pt idx="3">
                  <c:v>3.5947777777777783</c:v>
                </c:pt>
                <c:pt idx="4">
                  <c:v>-0.5952222222222221</c:v>
                </c:pt>
                <c:pt idx="5">
                  <c:v>0.17477777777777792</c:v>
                </c:pt>
                <c:pt idx="6">
                  <c:v>1.1114444444444431</c:v>
                </c:pt>
                <c:pt idx="7">
                  <c:v>-3.5685555555555561</c:v>
                </c:pt>
                <c:pt idx="8">
                  <c:v>-2.0185555555555559</c:v>
                </c:pt>
                <c:pt idx="9">
                  <c:v>2.0314444444444431</c:v>
                </c:pt>
                <c:pt idx="10">
                  <c:v>-2.5485555555555561</c:v>
                </c:pt>
                <c:pt idx="11">
                  <c:v>2.7981111111111114</c:v>
                </c:pt>
                <c:pt idx="12">
                  <c:v>3.1947777777777771</c:v>
                </c:pt>
                <c:pt idx="13">
                  <c:v>-0.97188888888888947</c:v>
                </c:pt>
                <c:pt idx="14">
                  <c:v>-0.26522222222222247</c:v>
                </c:pt>
                <c:pt idx="15">
                  <c:v>3.8481111111111113</c:v>
                </c:pt>
                <c:pt idx="16">
                  <c:v>-1.5918888888888891</c:v>
                </c:pt>
                <c:pt idx="17">
                  <c:v>1.0414444444444433</c:v>
                </c:pt>
                <c:pt idx="18">
                  <c:v>4.2681111111111107</c:v>
                </c:pt>
                <c:pt idx="19">
                  <c:v>0.49477777777777732</c:v>
                </c:pt>
                <c:pt idx="20">
                  <c:v>4.018111111111109</c:v>
                </c:pt>
                <c:pt idx="21">
                  <c:v>2.5581111111111121</c:v>
                </c:pt>
                <c:pt idx="22">
                  <c:v>-0.86855555555555619</c:v>
                </c:pt>
                <c:pt idx="23">
                  <c:v>3.8547777777777763</c:v>
                </c:pt>
                <c:pt idx="24">
                  <c:v>4.7514444444444415</c:v>
                </c:pt>
                <c:pt idx="25">
                  <c:v>0.76811111111111208</c:v>
                </c:pt>
                <c:pt idx="26">
                  <c:v>-0.11188888888889004</c:v>
                </c:pt>
                <c:pt idx="27">
                  <c:v>2.2114444444444454</c:v>
                </c:pt>
                <c:pt idx="28">
                  <c:v>1.404777777777777</c:v>
                </c:pt>
                <c:pt idx="29">
                  <c:v>3.4414444444444441</c:v>
                </c:pt>
                <c:pt idx="30">
                  <c:v>-5.8555555555555916E-2</c:v>
                </c:pt>
                <c:pt idx="31">
                  <c:v>3.3414444444444444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CC3-43F2-87C2-7CCD9A3269CA}"/>
            </c:ext>
          </c:extLst>
        </c:ser>
        <c:ser>
          <c:idx val="11"/>
          <c:order val="11"/>
          <c:tx>
            <c:strRef>
              <c:f>T_Anom_61_90!$M$3</c:f>
              <c:strCache>
                <c:ptCount val="1"/>
                <c:pt idx="0">
                  <c:v>Dez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T_Anom_61_90!$M$4:$M$36</c:f>
              <c:numCache>
                <c:formatCode>0.0</c:formatCode>
                <c:ptCount val="33"/>
                <c:pt idx="0">
                  <c:v>-1.7181720430107523</c:v>
                </c:pt>
                <c:pt idx="1">
                  <c:v>0.54956989247311816</c:v>
                </c:pt>
                <c:pt idx="2">
                  <c:v>2.2753763440860211</c:v>
                </c:pt>
                <c:pt idx="3">
                  <c:v>1.7205376344086023</c:v>
                </c:pt>
                <c:pt idx="4">
                  <c:v>-1.3343010752688169</c:v>
                </c:pt>
                <c:pt idx="5">
                  <c:v>-1.6375268817204303</c:v>
                </c:pt>
                <c:pt idx="6">
                  <c:v>1.6140860215053761</c:v>
                </c:pt>
                <c:pt idx="7">
                  <c:v>0.70118279569892472</c:v>
                </c:pt>
                <c:pt idx="8">
                  <c:v>0.35602150537634392</c:v>
                </c:pt>
                <c:pt idx="9">
                  <c:v>3.7560215053763435</c:v>
                </c:pt>
                <c:pt idx="10">
                  <c:v>-3.1794623655913989</c:v>
                </c:pt>
                <c:pt idx="11">
                  <c:v>1.6495698924731181</c:v>
                </c:pt>
                <c:pt idx="12">
                  <c:v>1.7818279569892477</c:v>
                </c:pt>
                <c:pt idx="13">
                  <c:v>0.90440860215053753</c:v>
                </c:pt>
                <c:pt idx="14">
                  <c:v>-2.3343010752688178</c:v>
                </c:pt>
                <c:pt idx="15">
                  <c:v>3.1463440860215059</c:v>
                </c:pt>
                <c:pt idx="16">
                  <c:v>0.43344086021505379</c:v>
                </c:pt>
                <c:pt idx="17">
                  <c:v>5.2795698924731016E-2</c:v>
                </c:pt>
                <c:pt idx="18">
                  <c:v>-0.39559139784946273</c:v>
                </c:pt>
                <c:pt idx="19">
                  <c:v>-1.9955913978494624</c:v>
                </c:pt>
                <c:pt idx="20">
                  <c:v>1.920537634408602</c:v>
                </c:pt>
                <c:pt idx="21">
                  <c:v>0.68827956989247341</c:v>
                </c:pt>
                <c:pt idx="22">
                  <c:v>3.6592473118279569</c:v>
                </c:pt>
                <c:pt idx="23">
                  <c:v>1.3076344086021505</c:v>
                </c:pt>
                <c:pt idx="24">
                  <c:v>7.0398924731182797</c:v>
                </c:pt>
                <c:pt idx="25">
                  <c:v>3.0915053763440863</c:v>
                </c:pt>
                <c:pt idx="26">
                  <c:v>3.3440860215053547E-2</c:v>
                </c:pt>
                <c:pt idx="27">
                  <c:v>1.9882795698924731</c:v>
                </c:pt>
                <c:pt idx="28">
                  <c:v>3.7560215053763444</c:v>
                </c:pt>
                <c:pt idx="29">
                  <c:v>2.388279569892473</c:v>
                </c:pt>
                <c:pt idx="30">
                  <c:v>1.7882795698924729</c:v>
                </c:pt>
                <c:pt idx="31">
                  <c:v>1.6882795698924729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CC3-43F2-87C2-7CCD9A3269CA}"/>
            </c:ext>
          </c:extLst>
        </c:ser>
        <c:bandFmts>
          <c:bandFmt>
            <c:idx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00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CCFF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CCFFCC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5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6"/>
            <c:spPr>
              <a:solidFill>
                <a:srgbClr val="FFCC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7"/>
            <c:spPr>
              <a:solidFill>
                <a:srgbClr val="FF99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8"/>
            <c:spPr>
              <a:solidFill>
                <a:srgbClr val="FF66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9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0"/>
            <c:spPr>
              <a:solidFill>
                <a:srgbClr val="FF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1"/>
            <c:spPr>
              <a:solidFill>
                <a:srgbClr val="8000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352705152"/>
        <c:axId val="350819072"/>
        <c:axId val="352673280"/>
      </c:surfaceChart>
      <c:catAx>
        <c:axId val="35270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5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2971666840175993"/>
              <c:y val="0.808014629809390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819072"/>
        <c:crosses val="autoZero"/>
        <c:auto val="1"/>
        <c:lblAlgn val="ctr"/>
        <c:lblOffset val="100"/>
        <c:noMultiLvlLbl val="1"/>
      </c:catAx>
      <c:valAx>
        <c:axId val="350819072"/>
        <c:scaling>
          <c:orientation val="minMax"/>
          <c:max val="7.5"/>
          <c:min val="-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352705152"/>
        <c:crosses val="autoZero"/>
        <c:crossBetween val="midCat"/>
        <c:majorUnit val="1"/>
        <c:minorUnit val="0.5"/>
      </c:valAx>
      <c:serAx>
        <c:axId val="35267328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 algn="ctr">
                  <a:defRPr sz="15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Monate</a:t>
                </a:r>
              </a:p>
            </c:rich>
          </c:tx>
          <c:layout>
            <c:manualLayout>
              <c:xMode val="edge"/>
              <c:yMode val="edge"/>
              <c:x val="0.81941547447495167"/>
              <c:y val="0.4162436314012070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819072"/>
        <c:crosses val="autoZero"/>
        <c:tickLblSkip val="2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egendEntry>
        <c:idx val="1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ayout>
        <c:manualLayout>
          <c:xMode val="edge"/>
          <c:yMode val="edge"/>
          <c:x val="0.86917192217284811"/>
          <c:y val="0.20870441715897051"/>
          <c:w val="9.5572224627000657E-2"/>
          <c:h val="0.554112016354721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13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Temperature anomaly Hohenpeissenberg 1991 - 2023 in K 
(reference period 1961 - 1990)</a:t>
            </a:r>
          </a:p>
        </c:rich>
      </c:tx>
      <c:layout>
        <c:manualLayout>
          <c:xMode val="edge"/>
          <c:yMode val="edge"/>
          <c:x val="0.15262698948028086"/>
          <c:y val="2.0270381940748282E-2"/>
        </c:manualLayout>
      </c:layout>
      <c:overlay val="0"/>
      <c:spPr>
        <a:noFill/>
        <a:ln w="25400">
          <a:noFill/>
        </a:ln>
      </c:spPr>
    </c:title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6.3674321503131528E-2"/>
          <c:y val="0.13536379018612521"/>
          <c:w val="0.72685480427623184"/>
          <c:h val="0.71506134297081037"/>
        </c:manualLayout>
      </c:layout>
      <c:surfaceChart>
        <c:wireframe val="0"/>
        <c:ser>
          <c:idx val="0"/>
          <c:order val="0"/>
          <c:tx>
            <c:strRef>
              <c:f>T_anom_en!$B$3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T_anom_en!$B$4:$B$36</c:f>
              <c:numCache>
                <c:formatCode>0.0</c:formatCode>
                <c:ptCount val="33"/>
                <c:pt idx="0">
                  <c:v>0.18204301075268781</c:v>
                </c:pt>
                <c:pt idx="1">
                  <c:v>1.1433333333333331</c:v>
                </c:pt>
                <c:pt idx="2">
                  <c:v>3.7239784946236556</c:v>
                </c:pt>
                <c:pt idx="3">
                  <c:v>2.0272043010752685</c:v>
                </c:pt>
                <c:pt idx="4">
                  <c:v>-0.43731182795698942</c:v>
                </c:pt>
                <c:pt idx="5">
                  <c:v>-4.3763440860215219E-2</c:v>
                </c:pt>
                <c:pt idx="6">
                  <c:v>0.58849462365591321</c:v>
                </c:pt>
                <c:pt idx="7">
                  <c:v>2.0884946236559134</c:v>
                </c:pt>
                <c:pt idx="8">
                  <c:v>3.5691397849462358</c:v>
                </c:pt>
                <c:pt idx="9">
                  <c:v>-0.40505376344086086</c:v>
                </c:pt>
                <c:pt idx="10">
                  <c:v>1.5239784946236554</c:v>
                </c:pt>
                <c:pt idx="11">
                  <c:v>2.301397849462365</c:v>
                </c:pt>
                <c:pt idx="12">
                  <c:v>-0.74376344086021606</c:v>
                </c:pt>
                <c:pt idx="13">
                  <c:v>-0.58892473118279676</c:v>
                </c:pt>
                <c:pt idx="14">
                  <c:v>0.61752688172042969</c:v>
                </c:pt>
                <c:pt idx="15">
                  <c:v>-0.70827956989247354</c:v>
                </c:pt>
                <c:pt idx="16">
                  <c:v>3.7659139784946225</c:v>
                </c:pt>
                <c:pt idx="17">
                  <c:v>4.1046236559139775</c:v>
                </c:pt>
                <c:pt idx="18">
                  <c:v>-1.1082795698924739</c:v>
                </c:pt>
                <c:pt idx="19">
                  <c:v>-3.0308602150537638</c:v>
                </c:pt>
                <c:pt idx="20">
                  <c:v>0.53688172043010685</c:v>
                </c:pt>
                <c:pt idx="21">
                  <c:v>0.71752688172042944</c:v>
                </c:pt>
                <c:pt idx="22">
                  <c:v>0.14010752688172001</c:v>
                </c:pt>
                <c:pt idx="23">
                  <c:v>4.1755913978494625</c:v>
                </c:pt>
                <c:pt idx="24">
                  <c:v>1.6497849462365584</c:v>
                </c:pt>
                <c:pt idx="25">
                  <c:v>2.3949462365591394</c:v>
                </c:pt>
                <c:pt idx="26">
                  <c:v>-2.085698924731183</c:v>
                </c:pt>
                <c:pt idx="27">
                  <c:v>4.2755913978494622</c:v>
                </c:pt>
                <c:pt idx="28">
                  <c:v>-1.4663440860215056</c:v>
                </c:pt>
                <c:pt idx="29">
                  <c:v>4.2755913978494613</c:v>
                </c:pt>
                <c:pt idx="30">
                  <c:v>-0.74053763440860254</c:v>
                </c:pt>
                <c:pt idx="31">
                  <c:v>2.0594623655913971</c:v>
                </c:pt>
                <c:pt idx="32">
                  <c:v>2.1594623655913971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7-4F5E-BAB2-988B17A67C8B}"/>
            </c:ext>
          </c:extLst>
        </c:ser>
        <c:ser>
          <c:idx val="1"/>
          <c:order val="1"/>
          <c:tx>
            <c:strRef>
              <c:f>T_anom_en!$C$3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T_anom_en!$C$4:$C$36</c:f>
              <c:numCache>
                <c:formatCode>0.0</c:formatCode>
                <c:ptCount val="33"/>
                <c:pt idx="0">
                  <c:v>-1.5715599343185547</c:v>
                </c:pt>
                <c:pt idx="1">
                  <c:v>2.0095977011494255</c:v>
                </c:pt>
                <c:pt idx="2">
                  <c:v>-0.72155993431855481</c:v>
                </c:pt>
                <c:pt idx="3">
                  <c:v>1.1320114942528743</c:v>
                </c:pt>
                <c:pt idx="4">
                  <c:v>4.1248686371100156</c:v>
                </c:pt>
                <c:pt idx="5">
                  <c:v>-2.073160919540229</c:v>
                </c:pt>
                <c:pt idx="6">
                  <c:v>3.7891543513957306</c:v>
                </c:pt>
                <c:pt idx="7">
                  <c:v>4.4605829228243028</c:v>
                </c:pt>
                <c:pt idx="8">
                  <c:v>-2.0715599343185542</c:v>
                </c:pt>
                <c:pt idx="9">
                  <c:v>2.9578735632183912</c:v>
                </c:pt>
                <c:pt idx="10">
                  <c:v>1.907011494252874</c:v>
                </c:pt>
                <c:pt idx="11">
                  <c:v>4.2820114942528722</c:v>
                </c:pt>
                <c:pt idx="12">
                  <c:v>-2.7572742200328402</c:v>
                </c:pt>
                <c:pt idx="13">
                  <c:v>1.2820114942528735</c:v>
                </c:pt>
                <c:pt idx="14">
                  <c:v>-2.8644170771756969</c:v>
                </c:pt>
                <c:pt idx="15">
                  <c:v>-1.4537027914614118</c:v>
                </c:pt>
                <c:pt idx="16">
                  <c:v>3.9498686371100167</c:v>
                </c:pt>
                <c:pt idx="17">
                  <c:v>3.7440804597701147</c:v>
                </c:pt>
                <c:pt idx="18">
                  <c:v>-0.61084564860426904</c:v>
                </c:pt>
                <c:pt idx="19">
                  <c:v>-8.5845648604268909E-2</c:v>
                </c:pt>
                <c:pt idx="20">
                  <c:v>1.7570114942528738</c:v>
                </c:pt>
                <c:pt idx="21">
                  <c:v>-5.1938505747126422</c:v>
                </c:pt>
                <c:pt idx="22">
                  <c:v>-3.350131362889984</c:v>
                </c:pt>
                <c:pt idx="23">
                  <c:v>4.1927257799671587</c:v>
                </c:pt>
                <c:pt idx="24">
                  <c:v>-0.35013136288998314</c:v>
                </c:pt>
                <c:pt idx="25">
                  <c:v>3.0406321839080466</c:v>
                </c:pt>
                <c:pt idx="26">
                  <c:v>3.5320114942528744</c:v>
                </c:pt>
                <c:pt idx="27">
                  <c:v>-3.9965599343185545</c:v>
                </c:pt>
                <c:pt idx="28">
                  <c:v>4.6320114942528736</c:v>
                </c:pt>
                <c:pt idx="29">
                  <c:v>4.8820114942528736</c:v>
                </c:pt>
                <c:pt idx="30">
                  <c:v>4.4820114942528733</c:v>
                </c:pt>
                <c:pt idx="31">
                  <c:v>2.9820114942528737</c:v>
                </c:pt>
                <c:pt idx="32">
                  <c:v>2.6820114942528739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7-4F5E-BAB2-988B17A67C8B}"/>
            </c:ext>
          </c:extLst>
        </c:ser>
        <c:ser>
          <c:idx val="2"/>
          <c:order val="2"/>
          <c:tx>
            <c:strRef>
              <c:f>T_anom_en!$D$3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T_anom_en!$D$4:$D$36</c:f>
              <c:numCache>
                <c:formatCode>0.0</c:formatCode>
                <c:ptCount val="33"/>
                <c:pt idx="0">
                  <c:v>3.3791397849462372</c:v>
                </c:pt>
                <c:pt idx="1">
                  <c:v>1.2081720430107521</c:v>
                </c:pt>
                <c:pt idx="2">
                  <c:v>-0.27247311827956988</c:v>
                </c:pt>
                <c:pt idx="3">
                  <c:v>4.479139784946236</c:v>
                </c:pt>
                <c:pt idx="4">
                  <c:v>-1.1273118279569894</c:v>
                </c:pt>
                <c:pt idx="5">
                  <c:v>-2.8273118279569891</c:v>
                </c:pt>
                <c:pt idx="6">
                  <c:v>2.898494623655913</c:v>
                </c:pt>
                <c:pt idx="7">
                  <c:v>0.13075268817204333</c:v>
                </c:pt>
                <c:pt idx="8">
                  <c:v>1.9533333333333336</c:v>
                </c:pt>
                <c:pt idx="9">
                  <c:v>0.85010752688172042</c:v>
                </c:pt>
                <c:pt idx="10">
                  <c:v>2.6759139784946235</c:v>
                </c:pt>
                <c:pt idx="11">
                  <c:v>3.195268817204302</c:v>
                </c:pt>
                <c:pt idx="12">
                  <c:v>3.2243010752688175</c:v>
                </c:pt>
                <c:pt idx="13">
                  <c:v>0.26946236559139769</c:v>
                </c:pt>
                <c:pt idx="14">
                  <c:v>0.6726881720430109</c:v>
                </c:pt>
                <c:pt idx="15">
                  <c:v>-1.9144086021505373</c:v>
                </c:pt>
                <c:pt idx="16">
                  <c:v>1.9468817204301065</c:v>
                </c:pt>
                <c:pt idx="17">
                  <c:v>-6.6021505376344658E-2</c:v>
                </c:pt>
                <c:pt idx="18">
                  <c:v>-0.75311827956989252</c:v>
                </c:pt>
                <c:pt idx="19">
                  <c:v>0.37268817204300997</c:v>
                </c:pt>
                <c:pt idx="20">
                  <c:v>2.5533333333333337</c:v>
                </c:pt>
                <c:pt idx="21">
                  <c:v>4.5210752688172038</c:v>
                </c:pt>
                <c:pt idx="22">
                  <c:v>-1.5273118279569891</c:v>
                </c:pt>
                <c:pt idx="23">
                  <c:v>3.9597849462365584</c:v>
                </c:pt>
                <c:pt idx="24">
                  <c:v>2.1081720430107533</c:v>
                </c:pt>
                <c:pt idx="25">
                  <c:v>0.3855913978494625</c:v>
                </c:pt>
                <c:pt idx="26">
                  <c:v>4.4533333333333331</c:v>
                </c:pt>
                <c:pt idx="27">
                  <c:v>-0.19182795698924737</c:v>
                </c:pt>
                <c:pt idx="28">
                  <c:v>3.0855913978494627</c:v>
                </c:pt>
                <c:pt idx="29">
                  <c:v>1.4759139784946238</c:v>
                </c:pt>
                <c:pt idx="30">
                  <c:v>1.3759139784946237</c:v>
                </c:pt>
                <c:pt idx="31">
                  <c:v>3.1759139784946235</c:v>
                </c:pt>
                <c:pt idx="32">
                  <c:v>2.5759139784946239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87-4F5E-BAB2-988B17A67C8B}"/>
            </c:ext>
          </c:extLst>
        </c:ser>
        <c:ser>
          <c:idx val="3"/>
          <c:order val="3"/>
          <c:tx>
            <c:strRef>
              <c:f>T_anom_en!$E$3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T_anom_en!$E$4:$E$36</c:f>
              <c:numCache>
                <c:formatCode>0.0</c:formatCode>
                <c:ptCount val="33"/>
                <c:pt idx="0">
                  <c:v>-0.89311111111111341</c:v>
                </c:pt>
                <c:pt idx="1">
                  <c:v>0.17355555555555569</c:v>
                </c:pt>
                <c:pt idx="2">
                  <c:v>3.0068888888888869</c:v>
                </c:pt>
                <c:pt idx="3">
                  <c:v>-0.49644444444444602</c:v>
                </c:pt>
                <c:pt idx="4">
                  <c:v>0.96688888888888691</c:v>
                </c:pt>
                <c:pt idx="5">
                  <c:v>1.0468888888888879</c:v>
                </c:pt>
                <c:pt idx="6">
                  <c:v>-1.4197777777777785</c:v>
                </c:pt>
                <c:pt idx="7">
                  <c:v>1.3435555555555538</c:v>
                </c:pt>
                <c:pt idx="8">
                  <c:v>0.85355555555555362</c:v>
                </c:pt>
                <c:pt idx="9">
                  <c:v>3.2202222222222199</c:v>
                </c:pt>
                <c:pt idx="10">
                  <c:v>-0.74311111111111217</c:v>
                </c:pt>
                <c:pt idx="11">
                  <c:v>0.4768888888888867</c:v>
                </c:pt>
                <c:pt idx="12">
                  <c:v>1.1535555555555543</c:v>
                </c:pt>
                <c:pt idx="13">
                  <c:v>1.960222222222221</c:v>
                </c:pt>
                <c:pt idx="14">
                  <c:v>1.8868888888888868</c:v>
                </c:pt>
                <c:pt idx="15">
                  <c:v>0.95355555555555593</c:v>
                </c:pt>
                <c:pt idx="16">
                  <c:v>6.1335555555555556</c:v>
                </c:pt>
                <c:pt idx="17">
                  <c:v>0.17355555555555391</c:v>
                </c:pt>
                <c:pt idx="18">
                  <c:v>5.033555555555556</c:v>
                </c:pt>
                <c:pt idx="19">
                  <c:v>1.966888888888886</c:v>
                </c:pt>
                <c:pt idx="20">
                  <c:v>5.0668888888888857</c:v>
                </c:pt>
                <c:pt idx="21">
                  <c:v>1.5268888888888874</c:v>
                </c:pt>
                <c:pt idx="22">
                  <c:v>1.2535555555555549</c:v>
                </c:pt>
                <c:pt idx="23">
                  <c:v>3.1768888888888869</c:v>
                </c:pt>
                <c:pt idx="24">
                  <c:v>2.2035555555555559</c:v>
                </c:pt>
                <c:pt idx="25">
                  <c:v>1.6435555555555563</c:v>
                </c:pt>
                <c:pt idx="26">
                  <c:v>0.28022222222222126</c:v>
                </c:pt>
                <c:pt idx="27">
                  <c:v>7.0502222222222199</c:v>
                </c:pt>
                <c:pt idx="28">
                  <c:v>2.4902222222222203</c:v>
                </c:pt>
                <c:pt idx="29">
                  <c:v>5.1968888888888882</c:v>
                </c:pt>
                <c:pt idx="30">
                  <c:v>-0.50311111111111284</c:v>
                </c:pt>
                <c:pt idx="31">
                  <c:v>0.59688888888888769</c:v>
                </c:pt>
                <c:pt idx="32">
                  <c:v>-0.60311111111111249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87-4F5E-BAB2-988B17A67C8B}"/>
            </c:ext>
          </c:extLst>
        </c:ser>
        <c:ser>
          <c:idx val="4"/>
          <c:order val="4"/>
          <c:tx>
            <c:strRef>
              <c:f>T_anom_en!$F$3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T_anom_en!$F$4:$F$36</c:f>
              <c:numCache>
                <c:formatCode>0.0</c:formatCode>
                <c:ptCount val="33"/>
                <c:pt idx="0">
                  <c:v>-3.4500000000000011</c:v>
                </c:pt>
                <c:pt idx="1">
                  <c:v>2.8854838709677395</c:v>
                </c:pt>
                <c:pt idx="2">
                  <c:v>2.8887096774193548</c:v>
                </c:pt>
                <c:pt idx="3">
                  <c:v>0.96290322580644983</c:v>
                </c:pt>
                <c:pt idx="4">
                  <c:v>0.76935483870967758</c:v>
                </c:pt>
                <c:pt idx="5">
                  <c:v>0.20806451612903132</c:v>
                </c:pt>
                <c:pt idx="6">
                  <c:v>1.3629032258064502</c:v>
                </c:pt>
                <c:pt idx="7">
                  <c:v>1.9080645161290306</c:v>
                </c:pt>
                <c:pt idx="8">
                  <c:v>2.57258064516129</c:v>
                </c:pt>
                <c:pt idx="9">
                  <c:v>3.0016129032258068</c:v>
                </c:pt>
                <c:pt idx="10">
                  <c:v>3.5338709677419367</c:v>
                </c:pt>
                <c:pt idx="11">
                  <c:v>1.7048387096774178</c:v>
                </c:pt>
                <c:pt idx="12">
                  <c:v>3.0919354838709676</c:v>
                </c:pt>
                <c:pt idx="13">
                  <c:v>-0.62741935483871281</c:v>
                </c:pt>
                <c:pt idx="14">
                  <c:v>1.6758064516128979</c:v>
                </c:pt>
                <c:pt idx="15">
                  <c:v>1.3241935483870968</c:v>
                </c:pt>
                <c:pt idx="16">
                  <c:v>2.5306451612903214</c:v>
                </c:pt>
                <c:pt idx="17">
                  <c:v>3.1467741935483868</c:v>
                </c:pt>
                <c:pt idx="18">
                  <c:v>3.1209677419354822</c:v>
                </c:pt>
                <c:pt idx="19">
                  <c:v>-1.1274193548387128</c:v>
                </c:pt>
                <c:pt idx="20">
                  <c:v>2.8403225806451591</c:v>
                </c:pt>
                <c:pt idx="21">
                  <c:v>2.7693548387096776</c:v>
                </c:pt>
                <c:pt idx="22">
                  <c:v>-1.0403225806451619</c:v>
                </c:pt>
                <c:pt idx="23">
                  <c:v>0.14354838709677509</c:v>
                </c:pt>
                <c:pt idx="24">
                  <c:v>1.5145161290322537</c:v>
                </c:pt>
                <c:pt idx="25">
                  <c:v>0.92741935483870819</c:v>
                </c:pt>
                <c:pt idx="26">
                  <c:v>2.6822580645161267</c:v>
                </c:pt>
                <c:pt idx="27">
                  <c:v>3.566129032258063</c:v>
                </c:pt>
                <c:pt idx="28">
                  <c:v>-1.7112903225806484</c:v>
                </c:pt>
                <c:pt idx="29">
                  <c:v>0.70806451612903132</c:v>
                </c:pt>
                <c:pt idx="30">
                  <c:v>-1.3919354838709701</c:v>
                </c:pt>
                <c:pt idx="31">
                  <c:v>3.6080645161290299</c:v>
                </c:pt>
                <c:pt idx="32">
                  <c:v>1.308064516129031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87-4F5E-BAB2-988B17A67C8B}"/>
            </c:ext>
          </c:extLst>
        </c:ser>
        <c:ser>
          <c:idx val="5"/>
          <c:order val="5"/>
          <c:tx>
            <c:strRef>
              <c:f>T_anom_en!$G$3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T_anom_en!$G$4:$G$36</c:f>
              <c:numCache>
                <c:formatCode>0.0</c:formatCode>
                <c:ptCount val="33"/>
                <c:pt idx="0">
                  <c:v>-0.79033333333333466</c:v>
                </c:pt>
                <c:pt idx="1">
                  <c:v>0.93633333333333013</c:v>
                </c:pt>
                <c:pt idx="2">
                  <c:v>1.079666666666661</c:v>
                </c:pt>
                <c:pt idx="3">
                  <c:v>1.7896666666666619</c:v>
                </c:pt>
                <c:pt idx="4">
                  <c:v>-1.6270000000000024</c:v>
                </c:pt>
                <c:pt idx="5">
                  <c:v>1.4329999999999981</c:v>
                </c:pt>
                <c:pt idx="6">
                  <c:v>0.14966666666666661</c:v>
                </c:pt>
                <c:pt idx="7">
                  <c:v>2.1696666666666626</c:v>
                </c:pt>
                <c:pt idx="8">
                  <c:v>-0.17033333333333545</c:v>
                </c:pt>
                <c:pt idx="9">
                  <c:v>3.0163333333333284</c:v>
                </c:pt>
                <c:pt idx="10">
                  <c:v>-0.40033333333333587</c:v>
                </c:pt>
                <c:pt idx="11">
                  <c:v>3.9796666666666649</c:v>
                </c:pt>
                <c:pt idx="12">
                  <c:v>6.5829999999999931</c:v>
                </c:pt>
                <c:pt idx="13">
                  <c:v>0.68633333333333013</c:v>
                </c:pt>
                <c:pt idx="14">
                  <c:v>2.7430000000000003</c:v>
                </c:pt>
                <c:pt idx="15">
                  <c:v>2.3596666666666657</c:v>
                </c:pt>
                <c:pt idx="16">
                  <c:v>2.3929999999999971</c:v>
                </c:pt>
                <c:pt idx="17">
                  <c:v>2.3229999999999968</c:v>
                </c:pt>
                <c:pt idx="18">
                  <c:v>0.19966666666666555</c:v>
                </c:pt>
                <c:pt idx="19">
                  <c:v>1.5763333333333289</c:v>
                </c:pt>
                <c:pt idx="20">
                  <c:v>1.2263333333333293</c:v>
                </c:pt>
                <c:pt idx="21">
                  <c:v>2.5163333333333302</c:v>
                </c:pt>
                <c:pt idx="22">
                  <c:v>0.61300000000000132</c:v>
                </c:pt>
                <c:pt idx="23">
                  <c:v>2.3496666666666659</c:v>
                </c:pt>
                <c:pt idx="24">
                  <c:v>2.2963333333333278</c:v>
                </c:pt>
                <c:pt idx="25">
                  <c:v>1.5030000000000001</c:v>
                </c:pt>
                <c:pt idx="26">
                  <c:v>4.2196666666666633</c:v>
                </c:pt>
                <c:pt idx="27">
                  <c:v>2.7029999999999976</c:v>
                </c:pt>
                <c:pt idx="28">
                  <c:v>5.5929999999999946</c:v>
                </c:pt>
                <c:pt idx="29">
                  <c:v>0.91633333333333056</c:v>
                </c:pt>
                <c:pt idx="30">
                  <c:v>4.2163333333333295</c:v>
                </c:pt>
                <c:pt idx="31">
                  <c:v>4.5163333333333302</c:v>
                </c:pt>
                <c:pt idx="32">
                  <c:v>4.3163333333333309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87-4F5E-BAB2-988B17A67C8B}"/>
            </c:ext>
          </c:extLst>
        </c:ser>
        <c:ser>
          <c:idx val="6"/>
          <c:order val="6"/>
          <c:tx>
            <c:strRef>
              <c:f>T_anom_en!$H$3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T_anom_en!$H$4:$H$36</c:f>
              <c:numCache>
                <c:formatCode>0.0</c:formatCode>
                <c:ptCount val="33"/>
                <c:pt idx="0">
                  <c:v>1.8364516129032236</c:v>
                </c:pt>
                <c:pt idx="1">
                  <c:v>1.3912903225806392</c:v>
                </c:pt>
                <c:pt idx="2">
                  <c:v>-1.0216129032258117</c:v>
                </c:pt>
                <c:pt idx="3">
                  <c:v>3.9267741935483844</c:v>
                </c:pt>
                <c:pt idx="4">
                  <c:v>3.1267741935483873</c:v>
                </c:pt>
                <c:pt idx="5">
                  <c:v>-0.92161290322581202</c:v>
                </c:pt>
                <c:pt idx="6">
                  <c:v>-1.0925806451612896</c:v>
                </c:pt>
                <c:pt idx="7">
                  <c:v>0.21709677419354634</c:v>
                </c:pt>
                <c:pt idx="8">
                  <c:v>1.1816129032258029</c:v>
                </c:pt>
                <c:pt idx="9">
                  <c:v>-2.0409677419354857</c:v>
                </c:pt>
                <c:pt idx="10">
                  <c:v>1.2977419354838684</c:v>
                </c:pt>
                <c:pt idx="11">
                  <c:v>0.48806451612902535</c:v>
                </c:pt>
                <c:pt idx="12">
                  <c:v>2.2009677419354805</c:v>
                </c:pt>
                <c:pt idx="13">
                  <c:v>0.35258064516128762</c:v>
                </c:pt>
                <c:pt idx="14">
                  <c:v>0.7041935483870958</c:v>
                </c:pt>
                <c:pt idx="15">
                  <c:v>4.7945161290322549</c:v>
                </c:pt>
                <c:pt idx="16">
                  <c:v>0.57193548387096449</c:v>
                </c:pt>
                <c:pt idx="17">
                  <c:v>0.53967741935483637</c:v>
                </c:pt>
                <c:pt idx="18">
                  <c:v>1.2880645161290278</c:v>
                </c:pt>
                <c:pt idx="19">
                  <c:v>2.700967741935477</c:v>
                </c:pt>
                <c:pt idx="20">
                  <c:v>-1.3699999999999992</c:v>
                </c:pt>
                <c:pt idx="21">
                  <c:v>0.7332258064516104</c:v>
                </c:pt>
                <c:pt idx="22">
                  <c:v>3.4654838709677396</c:v>
                </c:pt>
                <c:pt idx="23">
                  <c:v>0.73322580645161217</c:v>
                </c:pt>
                <c:pt idx="24">
                  <c:v>4.5364516129032264</c:v>
                </c:pt>
                <c:pt idx="25">
                  <c:v>2.075161290322578</c:v>
                </c:pt>
                <c:pt idx="26">
                  <c:v>1.7041935483870905</c:v>
                </c:pt>
                <c:pt idx="27">
                  <c:v>3.0945161290322556</c:v>
                </c:pt>
                <c:pt idx="28">
                  <c:v>2.8235483870967659</c:v>
                </c:pt>
                <c:pt idx="29">
                  <c:v>2.0364516129032229</c:v>
                </c:pt>
                <c:pt idx="30">
                  <c:v>0.73645161290322214</c:v>
                </c:pt>
                <c:pt idx="31">
                  <c:v>3.1364516129032243</c:v>
                </c:pt>
                <c:pt idx="32">
                  <c:v>3.0364516129032229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87-4F5E-BAB2-988B17A67C8B}"/>
            </c:ext>
          </c:extLst>
        </c:ser>
        <c:ser>
          <c:idx val="7"/>
          <c:order val="7"/>
          <c:tx>
            <c:strRef>
              <c:f>T_anom_en!$I$3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T_anom_en!$I$4:$I$36</c:f>
              <c:numCache>
                <c:formatCode>0.0</c:formatCode>
                <c:ptCount val="33"/>
                <c:pt idx="0">
                  <c:v>2.0143010752688184</c:v>
                </c:pt>
                <c:pt idx="1">
                  <c:v>4.5465591397849501</c:v>
                </c:pt>
                <c:pt idx="2">
                  <c:v>0.42397849462365933</c:v>
                </c:pt>
                <c:pt idx="3">
                  <c:v>2.4659139784946191</c:v>
                </c:pt>
                <c:pt idx="4">
                  <c:v>3.0430107526884242E-2</c:v>
                </c:pt>
                <c:pt idx="5">
                  <c:v>-0.63086021505376166</c:v>
                </c:pt>
                <c:pt idx="6">
                  <c:v>2.4401075268817181</c:v>
                </c:pt>
                <c:pt idx="7">
                  <c:v>1.543333333333333</c:v>
                </c:pt>
                <c:pt idx="8">
                  <c:v>0.95301075268817392</c:v>
                </c:pt>
                <c:pt idx="9">
                  <c:v>2.6336559139784903</c:v>
                </c:pt>
                <c:pt idx="10">
                  <c:v>2.4852688172042932</c:v>
                </c:pt>
                <c:pt idx="11">
                  <c:v>0.87881720430107713</c:v>
                </c:pt>
                <c:pt idx="12">
                  <c:v>6.1143010752688163</c:v>
                </c:pt>
                <c:pt idx="13">
                  <c:v>1.8949462365591394</c:v>
                </c:pt>
                <c:pt idx="14">
                  <c:v>-1.1373118279569905</c:v>
                </c:pt>
                <c:pt idx="15">
                  <c:v>-2.4308602150537624</c:v>
                </c:pt>
                <c:pt idx="16">
                  <c:v>0.29817204301075328</c:v>
                </c:pt>
                <c:pt idx="17">
                  <c:v>1.1013978494623622</c:v>
                </c:pt>
                <c:pt idx="18">
                  <c:v>3.1691397849462355</c:v>
                </c:pt>
                <c:pt idx="19">
                  <c:v>8.5268817204299907E-2</c:v>
                </c:pt>
                <c:pt idx="20">
                  <c:v>2.775591397849464</c:v>
                </c:pt>
                <c:pt idx="21">
                  <c:v>2.8594623655913978</c:v>
                </c:pt>
                <c:pt idx="22">
                  <c:v>1.9013978494623629</c:v>
                </c:pt>
                <c:pt idx="23">
                  <c:v>-0.87924731182795846</c:v>
                </c:pt>
                <c:pt idx="24">
                  <c:v>4.311075268817202</c:v>
                </c:pt>
                <c:pt idx="25">
                  <c:v>1.9013978494623593</c:v>
                </c:pt>
                <c:pt idx="26">
                  <c:v>3.1013978494623622</c:v>
                </c:pt>
                <c:pt idx="27">
                  <c:v>4.0917204301075252</c:v>
                </c:pt>
                <c:pt idx="28">
                  <c:v>2.40462365591398</c:v>
                </c:pt>
                <c:pt idx="29">
                  <c:v>2.9465591397849451</c:v>
                </c:pt>
                <c:pt idx="30">
                  <c:v>-5.3440860215054897E-2</c:v>
                </c:pt>
                <c:pt idx="31">
                  <c:v>3.2465591397849458</c:v>
                </c:pt>
                <c:pt idx="32">
                  <c:v>2.8465591397849437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87-4F5E-BAB2-988B17A67C8B}"/>
            </c:ext>
          </c:extLst>
        </c:ser>
        <c:ser>
          <c:idx val="8"/>
          <c:order val="8"/>
          <c:tx>
            <c:strRef>
              <c:f>T_anom_en!$J$3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T_anom_en!$J$4:$J$36</c:f>
              <c:numCache>
                <c:formatCode>0.0</c:formatCode>
                <c:ptCount val="33"/>
                <c:pt idx="0">
                  <c:v>2.0672222222222238</c:v>
                </c:pt>
                <c:pt idx="1">
                  <c:v>0.3638888888888907</c:v>
                </c:pt>
                <c:pt idx="2">
                  <c:v>-0.83277777777777651</c:v>
                </c:pt>
                <c:pt idx="3">
                  <c:v>-0.30277777777777715</c:v>
                </c:pt>
                <c:pt idx="4">
                  <c:v>-2.2494444444444444</c:v>
                </c:pt>
                <c:pt idx="5">
                  <c:v>-4.0761111111111097</c:v>
                </c:pt>
                <c:pt idx="6">
                  <c:v>1.260555555555559</c:v>
                </c:pt>
                <c:pt idx="7">
                  <c:v>-1.1027777777777779</c:v>
                </c:pt>
                <c:pt idx="8">
                  <c:v>2.5738888888888916</c:v>
                </c:pt>
                <c:pt idx="9">
                  <c:v>0.57388888888888623</c:v>
                </c:pt>
                <c:pt idx="10">
                  <c:v>-3.2961111111111112</c:v>
                </c:pt>
                <c:pt idx="11">
                  <c:v>-2.142777777777777</c:v>
                </c:pt>
                <c:pt idx="12">
                  <c:v>0.47722222222222044</c:v>
                </c:pt>
                <c:pt idx="13">
                  <c:v>0.58722222222221987</c:v>
                </c:pt>
                <c:pt idx="14">
                  <c:v>1.1938888888888908</c:v>
                </c:pt>
                <c:pt idx="15">
                  <c:v>3.5105555555555554</c:v>
                </c:pt>
                <c:pt idx="16">
                  <c:v>-1.7361111111111107</c:v>
                </c:pt>
                <c:pt idx="17">
                  <c:v>-1.8527777777777761</c:v>
                </c:pt>
                <c:pt idx="18">
                  <c:v>1.3005555555555599</c:v>
                </c:pt>
                <c:pt idx="19">
                  <c:v>-1.3627777777777776</c:v>
                </c:pt>
                <c:pt idx="20">
                  <c:v>2.3905555555555544</c:v>
                </c:pt>
                <c:pt idx="21">
                  <c:v>0.35388888888888914</c:v>
                </c:pt>
                <c:pt idx="22">
                  <c:v>-0.38944444444444493</c:v>
                </c:pt>
                <c:pt idx="23">
                  <c:v>0.573888888888888</c:v>
                </c:pt>
                <c:pt idx="24">
                  <c:v>-1.4127777777777766</c:v>
                </c:pt>
                <c:pt idx="25">
                  <c:v>3.0905555555555573</c:v>
                </c:pt>
                <c:pt idx="26">
                  <c:v>-1.5161111111111119</c:v>
                </c:pt>
                <c:pt idx="27">
                  <c:v>2.203888888888887</c:v>
                </c:pt>
                <c:pt idx="28">
                  <c:v>0.54722222222222783</c:v>
                </c:pt>
                <c:pt idx="29">
                  <c:v>1.6705555555555556</c:v>
                </c:pt>
                <c:pt idx="30">
                  <c:v>2.0705555555555559</c:v>
                </c:pt>
                <c:pt idx="31">
                  <c:v>-0.62944444444444336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87-4F5E-BAB2-988B17A67C8B}"/>
            </c:ext>
          </c:extLst>
        </c:ser>
        <c:ser>
          <c:idx val="9"/>
          <c:order val="9"/>
          <c:tx>
            <c:strRef>
              <c:f>T_anom_en!$K$3</c:f>
              <c:strCache>
                <c:ptCount val="1"/>
                <c:pt idx="0">
                  <c:v>Oct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T_anom_en!$K$4:$K$36</c:f>
              <c:numCache>
                <c:formatCode>0.0</c:formatCode>
                <c:ptCount val="33"/>
                <c:pt idx="0">
                  <c:v>-2.1847311827956997</c:v>
                </c:pt>
                <c:pt idx="1">
                  <c:v>-2.9169892473118288</c:v>
                </c:pt>
                <c:pt idx="2">
                  <c:v>-1.8621505376344061</c:v>
                </c:pt>
                <c:pt idx="3">
                  <c:v>-0.50731182795698881</c:v>
                </c:pt>
                <c:pt idx="4">
                  <c:v>3.3023655913978498</c:v>
                </c:pt>
                <c:pt idx="5">
                  <c:v>-0.66215053763440856</c:v>
                </c:pt>
                <c:pt idx="6">
                  <c:v>-1.7750537634408632</c:v>
                </c:pt>
                <c:pt idx="7">
                  <c:v>-0.62989247311827956</c:v>
                </c:pt>
                <c:pt idx="8">
                  <c:v>-0.14602150537634273</c:v>
                </c:pt>
                <c:pt idx="9">
                  <c:v>0.65075268817204268</c:v>
                </c:pt>
                <c:pt idx="10">
                  <c:v>4.8378494623655932</c:v>
                </c:pt>
                <c:pt idx="11">
                  <c:v>-0.3686021505376349</c:v>
                </c:pt>
                <c:pt idx="12">
                  <c:v>-3.6686021505376329</c:v>
                </c:pt>
                <c:pt idx="13">
                  <c:v>2.2120430107526854</c:v>
                </c:pt>
                <c:pt idx="14">
                  <c:v>2.5926881720430117</c:v>
                </c:pt>
                <c:pt idx="15">
                  <c:v>3.6894623655913996</c:v>
                </c:pt>
                <c:pt idx="16">
                  <c:v>-1.1686021505376321</c:v>
                </c:pt>
                <c:pt idx="17">
                  <c:v>0.54430107526881599</c:v>
                </c:pt>
                <c:pt idx="18">
                  <c:v>-0.67505376344085644</c:v>
                </c:pt>
                <c:pt idx="19">
                  <c:v>-1.1556989247311815</c:v>
                </c:pt>
                <c:pt idx="20">
                  <c:v>0.11526881720430104</c:v>
                </c:pt>
                <c:pt idx="21">
                  <c:v>0.23462365591397827</c:v>
                </c:pt>
                <c:pt idx="22">
                  <c:v>1.6281720430107551</c:v>
                </c:pt>
                <c:pt idx="23">
                  <c:v>2.4217204301075235</c:v>
                </c:pt>
                <c:pt idx="24">
                  <c:v>-0.82666666666666533</c:v>
                </c:pt>
                <c:pt idx="25">
                  <c:v>-0.99118279569892476</c:v>
                </c:pt>
                <c:pt idx="26">
                  <c:v>1.9539784946236569</c:v>
                </c:pt>
                <c:pt idx="27">
                  <c:v>2.3539784946236519</c:v>
                </c:pt>
                <c:pt idx="28">
                  <c:v>2.6765591397849455</c:v>
                </c:pt>
                <c:pt idx="29">
                  <c:v>-0.17505376344085999</c:v>
                </c:pt>
                <c:pt idx="30">
                  <c:v>0.8249462365591409</c:v>
                </c:pt>
                <c:pt idx="31">
                  <c:v>5.4249462365591405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87-4F5E-BAB2-988B17A67C8B}"/>
            </c:ext>
          </c:extLst>
        </c:ser>
        <c:ser>
          <c:idx val="10"/>
          <c:order val="10"/>
          <c:tx>
            <c:strRef>
              <c:f>T_anom_en!$L$3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T_anom_en!$L$4:$L$36</c:f>
              <c:numCache>
                <c:formatCode>0.0</c:formatCode>
                <c:ptCount val="33"/>
                <c:pt idx="0">
                  <c:v>-2.5222222222222701E-2</c:v>
                </c:pt>
                <c:pt idx="1">
                  <c:v>2.3247777777777787</c:v>
                </c:pt>
                <c:pt idx="2">
                  <c:v>-3.4552222222222229</c:v>
                </c:pt>
                <c:pt idx="3">
                  <c:v>3.5947777777777783</c:v>
                </c:pt>
                <c:pt idx="4">
                  <c:v>-0.5952222222222221</c:v>
                </c:pt>
                <c:pt idx="5">
                  <c:v>0.17477777777777792</c:v>
                </c:pt>
                <c:pt idx="6">
                  <c:v>1.1114444444444431</c:v>
                </c:pt>
                <c:pt idx="7">
                  <c:v>-3.5685555555555561</c:v>
                </c:pt>
                <c:pt idx="8">
                  <c:v>-2.0185555555555559</c:v>
                </c:pt>
                <c:pt idx="9">
                  <c:v>2.0314444444444431</c:v>
                </c:pt>
                <c:pt idx="10">
                  <c:v>-2.5485555555555561</c:v>
                </c:pt>
                <c:pt idx="11">
                  <c:v>2.7981111111111114</c:v>
                </c:pt>
                <c:pt idx="12">
                  <c:v>3.1947777777777771</c:v>
                </c:pt>
                <c:pt idx="13">
                  <c:v>-0.97188888888888947</c:v>
                </c:pt>
                <c:pt idx="14">
                  <c:v>-0.26522222222222247</c:v>
                </c:pt>
                <c:pt idx="15">
                  <c:v>3.8481111111111113</c:v>
                </c:pt>
                <c:pt idx="16">
                  <c:v>-1.5918888888888891</c:v>
                </c:pt>
                <c:pt idx="17">
                  <c:v>1.0414444444444433</c:v>
                </c:pt>
                <c:pt idx="18">
                  <c:v>4.2681111111111107</c:v>
                </c:pt>
                <c:pt idx="19">
                  <c:v>0.49477777777777732</c:v>
                </c:pt>
                <c:pt idx="20">
                  <c:v>4.018111111111109</c:v>
                </c:pt>
                <c:pt idx="21">
                  <c:v>2.5581111111111121</c:v>
                </c:pt>
                <c:pt idx="22">
                  <c:v>-0.86855555555555619</c:v>
                </c:pt>
                <c:pt idx="23">
                  <c:v>3.8547777777777763</c:v>
                </c:pt>
                <c:pt idx="24">
                  <c:v>4.7514444444444415</c:v>
                </c:pt>
                <c:pt idx="25">
                  <c:v>0.76811111111111208</c:v>
                </c:pt>
                <c:pt idx="26">
                  <c:v>-0.11188888888889004</c:v>
                </c:pt>
                <c:pt idx="27">
                  <c:v>2.2114444444444454</c:v>
                </c:pt>
                <c:pt idx="28">
                  <c:v>1.404777777777777</c:v>
                </c:pt>
                <c:pt idx="29">
                  <c:v>3.4414444444444441</c:v>
                </c:pt>
                <c:pt idx="30">
                  <c:v>-5.8555555555555916E-2</c:v>
                </c:pt>
                <c:pt idx="31">
                  <c:v>3.3414444444444444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687-4F5E-BAB2-988B17A67C8B}"/>
            </c:ext>
          </c:extLst>
        </c:ser>
        <c:ser>
          <c:idx val="11"/>
          <c:order val="11"/>
          <c:tx>
            <c:strRef>
              <c:f>T_anom_en!$M$3</c:f>
              <c:strCache>
                <c:ptCount val="1"/>
                <c:pt idx="0">
                  <c:v>Dec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T_anom_en!$A$4:$A$36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 formatCode="0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T_anom_en!$M$4:$M$36</c:f>
              <c:numCache>
                <c:formatCode>0.0</c:formatCode>
                <c:ptCount val="33"/>
                <c:pt idx="0">
                  <c:v>-1.7181720430107523</c:v>
                </c:pt>
                <c:pt idx="1">
                  <c:v>0.54956989247311816</c:v>
                </c:pt>
                <c:pt idx="2">
                  <c:v>2.2753763440860211</c:v>
                </c:pt>
                <c:pt idx="3">
                  <c:v>1.7205376344086023</c:v>
                </c:pt>
                <c:pt idx="4">
                  <c:v>-1.3343010752688169</c:v>
                </c:pt>
                <c:pt idx="5">
                  <c:v>-1.6375268817204303</c:v>
                </c:pt>
                <c:pt idx="6">
                  <c:v>1.6140860215053761</c:v>
                </c:pt>
                <c:pt idx="7">
                  <c:v>0.70118279569892472</c:v>
                </c:pt>
                <c:pt idx="8">
                  <c:v>0.35602150537634392</c:v>
                </c:pt>
                <c:pt idx="9">
                  <c:v>3.7560215053763435</c:v>
                </c:pt>
                <c:pt idx="10">
                  <c:v>-3.1794623655913989</c:v>
                </c:pt>
                <c:pt idx="11">
                  <c:v>1.6495698924731181</c:v>
                </c:pt>
                <c:pt idx="12">
                  <c:v>1.7818279569892477</c:v>
                </c:pt>
                <c:pt idx="13">
                  <c:v>0.90440860215053753</c:v>
                </c:pt>
                <c:pt idx="14">
                  <c:v>-2.3343010752688178</c:v>
                </c:pt>
                <c:pt idx="15">
                  <c:v>3.1463440860215059</c:v>
                </c:pt>
                <c:pt idx="16">
                  <c:v>0.43344086021505379</c:v>
                </c:pt>
                <c:pt idx="17">
                  <c:v>5.2795698924731016E-2</c:v>
                </c:pt>
                <c:pt idx="18">
                  <c:v>-0.39559139784946273</c:v>
                </c:pt>
                <c:pt idx="19">
                  <c:v>-1.9955913978494624</c:v>
                </c:pt>
                <c:pt idx="20">
                  <c:v>1.920537634408602</c:v>
                </c:pt>
                <c:pt idx="21">
                  <c:v>0.68827956989247341</c:v>
                </c:pt>
                <c:pt idx="22">
                  <c:v>3.6592473118279569</c:v>
                </c:pt>
                <c:pt idx="23">
                  <c:v>1.3076344086021505</c:v>
                </c:pt>
                <c:pt idx="24">
                  <c:v>7.0398924731182797</c:v>
                </c:pt>
                <c:pt idx="25">
                  <c:v>3.0915053763440863</c:v>
                </c:pt>
                <c:pt idx="26">
                  <c:v>3.3440860215053547E-2</c:v>
                </c:pt>
                <c:pt idx="27">
                  <c:v>1.9882795698924731</c:v>
                </c:pt>
                <c:pt idx="28">
                  <c:v>3.7560215053763444</c:v>
                </c:pt>
                <c:pt idx="29">
                  <c:v>2.388279569892473</c:v>
                </c:pt>
                <c:pt idx="30">
                  <c:v>1.7882795698924729</c:v>
                </c:pt>
                <c:pt idx="31">
                  <c:v>1.6882795698924729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687-4F5E-BAB2-988B17A67C8B}"/>
            </c:ext>
          </c:extLst>
        </c:ser>
        <c:bandFmts>
          <c:bandFmt>
            <c:idx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00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CCFF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CCFFCC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5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6"/>
            <c:spPr>
              <a:solidFill>
                <a:srgbClr val="FFCC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7"/>
            <c:spPr>
              <a:solidFill>
                <a:srgbClr val="FF99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8"/>
            <c:spPr>
              <a:solidFill>
                <a:srgbClr val="FF66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9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0"/>
            <c:spPr>
              <a:solidFill>
                <a:srgbClr val="FF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1"/>
            <c:spPr>
              <a:solidFill>
                <a:srgbClr val="8000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352729728"/>
        <c:axId val="352740096"/>
        <c:axId val="353294080"/>
      </c:surfaceChart>
      <c:catAx>
        <c:axId val="35272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5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years</a:t>
                </a:r>
              </a:p>
            </c:rich>
          </c:tx>
          <c:layout>
            <c:manualLayout>
              <c:xMode val="edge"/>
              <c:yMode val="edge"/>
              <c:x val="0.42971665965235029"/>
              <c:y val="0.80801471172333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740096"/>
        <c:crosses val="autoZero"/>
        <c:auto val="1"/>
        <c:lblAlgn val="ctr"/>
        <c:lblOffset val="100"/>
        <c:noMultiLvlLbl val="1"/>
      </c:catAx>
      <c:valAx>
        <c:axId val="352740096"/>
        <c:scaling>
          <c:orientation val="minMax"/>
          <c:max val="7.5"/>
          <c:min val="-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352729728"/>
        <c:crosses val="autoZero"/>
        <c:crossBetween val="midCat"/>
        <c:majorUnit val="1"/>
        <c:minorUnit val="0.5"/>
      </c:valAx>
      <c:serAx>
        <c:axId val="35329408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 algn="ctr">
                  <a:defRPr sz="15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months</a:t>
                </a:r>
              </a:p>
            </c:rich>
          </c:tx>
          <c:layout>
            <c:manualLayout>
              <c:xMode val="edge"/>
              <c:yMode val="edge"/>
              <c:x val="0.81941540098118515"/>
              <c:y val="0.4162436376825837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3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740096"/>
        <c:crosses val="autoZero"/>
        <c:tickLblSkip val="2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egendEntry>
        <c:idx val="1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ayout>
        <c:manualLayout>
          <c:xMode val="edge"/>
          <c:yMode val="edge"/>
          <c:x val="0.86917188205591589"/>
          <c:y val="0.20870444815309977"/>
          <c:w val="9.5572181704000503E-2"/>
          <c:h val="0.5541120194374451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13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Sonnenscheinanomalie Hohenpeissenberg 1991 - 2023 in % 
(Referenzperiode 1961-1990)</a:t>
            </a:r>
          </a:p>
        </c:rich>
      </c:tx>
      <c:layout>
        <c:manualLayout>
          <c:xMode val="edge"/>
          <c:yMode val="edge"/>
          <c:x val="0.14178471417355629"/>
          <c:y val="2.0270381940748282E-2"/>
        </c:manualLayout>
      </c:layout>
      <c:overlay val="0"/>
      <c:spPr>
        <a:noFill/>
        <a:ln w="25400">
          <a:noFill/>
        </a:ln>
      </c:spPr>
    </c:title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5.9498956158663886E-2"/>
          <c:y val="0.14043993231810489"/>
          <c:w val="0.7313811306233744"/>
          <c:h val="0.70942661591678091"/>
        </c:manualLayout>
      </c:layout>
      <c:surfaceChart>
        <c:wireframe val="0"/>
        <c:ser>
          <c:idx val="0"/>
          <c:order val="0"/>
          <c:tx>
            <c:strRef>
              <c:f>S_Anom!$B$3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S_Anom!$B$4:$B$36</c:f>
              <c:numCache>
                <c:formatCode>0</c:formatCode>
                <c:ptCount val="33"/>
                <c:pt idx="0">
                  <c:v>120.17322266329846</c:v>
                </c:pt>
                <c:pt idx="1">
                  <c:v>112.59473114399135</c:v>
                </c:pt>
                <c:pt idx="2">
                  <c:v>110.42944785276075</c:v>
                </c:pt>
                <c:pt idx="3">
                  <c:v>87.69397329483941</c:v>
                </c:pt>
                <c:pt idx="4">
                  <c:v>92.024539877300626</c:v>
                </c:pt>
                <c:pt idx="5">
                  <c:v>87.69397329483941</c:v>
                </c:pt>
                <c:pt idx="6">
                  <c:v>99.603031396607733</c:v>
                </c:pt>
                <c:pt idx="7">
                  <c:v>106.09888127029954</c:v>
                </c:pt>
                <c:pt idx="8">
                  <c:v>137.49548899314328</c:v>
                </c:pt>
                <c:pt idx="9">
                  <c:v>130.99963911945147</c:v>
                </c:pt>
                <c:pt idx="10">
                  <c:v>82.28076506676291</c:v>
                </c:pt>
                <c:pt idx="11">
                  <c:v>156.98303861421871</c:v>
                </c:pt>
                <c:pt idx="12">
                  <c:v>77.950198484301694</c:v>
                </c:pt>
                <c:pt idx="13">
                  <c:v>67.123782028148696</c:v>
                </c:pt>
                <c:pt idx="14">
                  <c:v>116.92529772645256</c:v>
                </c:pt>
                <c:pt idx="15">
                  <c:v>176.47058823529414</c:v>
                </c:pt>
                <c:pt idx="16">
                  <c:v>83.363406712378207</c:v>
                </c:pt>
                <c:pt idx="17">
                  <c:v>134.24756405629739</c:v>
                </c:pt>
                <c:pt idx="18">
                  <c:v>111.51208949837604</c:v>
                </c:pt>
                <c:pt idx="19">
                  <c:v>71.454348610609884</c:v>
                </c:pt>
                <c:pt idx="20">
                  <c:v>84.446048357993504</c:v>
                </c:pt>
                <c:pt idx="21">
                  <c:v>85.528690003608816</c:v>
                </c:pt>
                <c:pt idx="22">
                  <c:v>44.38830747022736</c:v>
                </c:pt>
                <c:pt idx="23">
                  <c:v>77.950198484301694</c:v>
                </c:pt>
                <c:pt idx="24">
                  <c:v>76.867556838686397</c:v>
                </c:pt>
                <c:pt idx="25">
                  <c:v>74.702273547455803</c:v>
                </c:pt>
                <c:pt idx="26">
                  <c:v>102.85095633345364</c:v>
                </c:pt>
                <c:pt idx="27">
                  <c:v>86.611331649224113</c:v>
                </c:pt>
                <c:pt idx="28">
                  <c:v>60.627932154456879</c:v>
                </c:pt>
                <c:pt idx="29">
                  <c:v>155.90039696860339</c:v>
                </c:pt>
                <c:pt idx="30">
                  <c:v>83.688199206062791</c:v>
                </c:pt>
                <c:pt idx="31">
                  <c:v>130.89137495488995</c:v>
                </c:pt>
                <c:pt idx="32">
                  <c:v>70.913027787802235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6-44F5-83E7-B29803BBCCB6}"/>
            </c:ext>
          </c:extLst>
        </c:ser>
        <c:ser>
          <c:idx val="1"/>
          <c:order val="1"/>
          <c:tx>
            <c:strRef>
              <c:f>S_Anom!$C$3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S_Anom!$C$4:$C$36</c:f>
              <c:numCache>
                <c:formatCode>0</c:formatCode>
                <c:ptCount val="33"/>
                <c:pt idx="0">
                  <c:v>145.68880079286421</c:v>
                </c:pt>
                <c:pt idx="1">
                  <c:v>109.01883052527253</c:v>
                </c:pt>
                <c:pt idx="2">
                  <c:v>116.94747274529236</c:v>
                </c:pt>
                <c:pt idx="3">
                  <c:v>76.313181367690788</c:v>
                </c:pt>
                <c:pt idx="4">
                  <c:v>71.357779980178393</c:v>
                </c:pt>
                <c:pt idx="5">
                  <c:v>94.152626362735376</c:v>
                </c:pt>
                <c:pt idx="6">
                  <c:v>133.79583746283447</c:v>
                </c:pt>
                <c:pt idx="7">
                  <c:v>173.43904856293358</c:v>
                </c:pt>
                <c:pt idx="8">
                  <c:v>56.491575817641227</c:v>
                </c:pt>
                <c:pt idx="9">
                  <c:v>85.232903865213075</c:v>
                </c:pt>
                <c:pt idx="10">
                  <c:v>93.161546085232899</c:v>
                </c:pt>
                <c:pt idx="11">
                  <c:v>87.215064420218027</c:v>
                </c:pt>
                <c:pt idx="12">
                  <c:v>134.78691774033695</c:v>
                </c:pt>
                <c:pt idx="13">
                  <c:v>91.179385530227947</c:v>
                </c:pt>
                <c:pt idx="14">
                  <c:v>75.322101090188298</c:v>
                </c:pt>
                <c:pt idx="15">
                  <c:v>92.170465807730423</c:v>
                </c:pt>
                <c:pt idx="16">
                  <c:v>111.99207135777998</c:v>
                </c:pt>
                <c:pt idx="17">
                  <c:v>197.22497522299307</c:v>
                </c:pt>
                <c:pt idx="18">
                  <c:v>87.215064420218027</c:v>
                </c:pt>
                <c:pt idx="19">
                  <c:v>86.223984142715551</c:v>
                </c:pt>
                <c:pt idx="20">
                  <c:v>112.98315163528245</c:v>
                </c:pt>
                <c:pt idx="21">
                  <c:v>87.215064420218027</c:v>
                </c:pt>
                <c:pt idx="22">
                  <c:v>42.616451932606537</c:v>
                </c:pt>
                <c:pt idx="23">
                  <c:v>118.92963330029731</c:v>
                </c:pt>
                <c:pt idx="24">
                  <c:v>132.80475718533199</c:v>
                </c:pt>
                <c:pt idx="25">
                  <c:v>72.348860257680869</c:v>
                </c:pt>
                <c:pt idx="26">
                  <c:v>104.95540138751238</c:v>
                </c:pt>
                <c:pt idx="27">
                  <c:v>57.482656095143703</c:v>
                </c:pt>
                <c:pt idx="28">
                  <c:v>171.45688800792863</c:v>
                </c:pt>
                <c:pt idx="29">
                  <c:v>124.47968285431119</c:v>
                </c:pt>
                <c:pt idx="30">
                  <c:v>147.67096134786917</c:v>
                </c:pt>
                <c:pt idx="31">
                  <c:v>135.08424182358772</c:v>
                </c:pt>
                <c:pt idx="32">
                  <c:v>133.30029732408326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6-44F5-83E7-B29803BBCCB6}"/>
            </c:ext>
          </c:extLst>
        </c:ser>
        <c:ser>
          <c:idx val="2"/>
          <c:order val="2"/>
          <c:tx>
            <c:strRef>
              <c:f>S_Anom!$D$3</c:f>
              <c:strCache>
                <c:ptCount val="1"/>
                <c:pt idx="0">
                  <c:v>Mrz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S_Anom!$D$4:$D$36</c:f>
              <c:numCache>
                <c:formatCode>0</c:formatCode>
                <c:ptCount val="33"/>
                <c:pt idx="0">
                  <c:v>67.120622568093381</c:v>
                </c:pt>
                <c:pt idx="1">
                  <c:v>77.334630350194558</c:v>
                </c:pt>
                <c:pt idx="2">
                  <c:v>108.70622568093385</c:v>
                </c:pt>
                <c:pt idx="3">
                  <c:v>97.762645914396884</c:v>
                </c:pt>
                <c:pt idx="4">
                  <c:v>114.54280155642024</c:v>
                </c:pt>
                <c:pt idx="5">
                  <c:v>101.41050583657588</c:v>
                </c:pt>
                <c:pt idx="6">
                  <c:v>74.416342412451371</c:v>
                </c:pt>
                <c:pt idx="7">
                  <c:v>83.171206225680933</c:v>
                </c:pt>
                <c:pt idx="8">
                  <c:v>114.54280155642024</c:v>
                </c:pt>
                <c:pt idx="9">
                  <c:v>84.630350194552534</c:v>
                </c:pt>
                <c:pt idx="10">
                  <c:v>56.906614785992218</c:v>
                </c:pt>
                <c:pt idx="11">
                  <c:v>142.99610894941634</c:v>
                </c:pt>
                <c:pt idx="12">
                  <c:v>154.66926070038912</c:v>
                </c:pt>
                <c:pt idx="13">
                  <c:v>132.78210116731518</c:v>
                </c:pt>
                <c:pt idx="14">
                  <c:v>121.83852140077821</c:v>
                </c:pt>
                <c:pt idx="15">
                  <c:v>90.466926070038909</c:v>
                </c:pt>
                <c:pt idx="16">
                  <c:v>128.40466926070039</c:v>
                </c:pt>
                <c:pt idx="17">
                  <c:v>90.466926070038909</c:v>
                </c:pt>
                <c:pt idx="18">
                  <c:v>58.365758754863819</c:v>
                </c:pt>
                <c:pt idx="19">
                  <c:v>109.43579766536965</c:v>
                </c:pt>
                <c:pt idx="20">
                  <c:v>148.83268482490274</c:v>
                </c:pt>
                <c:pt idx="21">
                  <c:v>161.23540856031127</c:v>
                </c:pt>
                <c:pt idx="22">
                  <c:v>75.145914396887164</c:v>
                </c:pt>
                <c:pt idx="23">
                  <c:v>151.02140077821014</c:v>
                </c:pt>
                <c:pt idx="24">
                  <c:v>120.37937743190662</c:v>
                </c:pt>
                <c:pt idx="25">
                  <c:v>96.230544747081723</c:v>
                </c:pt>
                <c:pt idx="26">
                  <c:v>133.65758754863813</c:v>
                </c:pt>
                <c:pt idx="27">
                  <c:v>78.064202334630352</c:v>
                </c:pt>
                <c:pt idx="28">
                  <c:v>131.25</c:v>
                </c:pt>
                <c:pt idx="29">
                  <c:v>132.12548638132296</c:v>
                </c:pt>
                <c:pt idx="30">
                  <c:v>123.95428015564204</c:v>
                </c:pt>
                <c:pt idx="31">
                  <c:v>188.3025291828794</c:v>
                </c:pt>
                <c:pt idx="32">
                  <c:v>81.420233463035018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6-44F5-83E7-B29803BBCCB6}"/>
            </c:ext>
          </c:extLst>
        </c:ser>
        <c:ser>
          <c:idx val="3"/>
          <c:order val="3"/>
          <c:tx>
            <c:strRef>
              <c:f>S_Anom!$E$3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S_Anom!$E$4:$E$36</c:f>
              <c:numCache>
                <c:formatCode>0</c:formatCode>
                <c:ptCount val="33"/>
                <c:pt idx="0">
                  <c:v>108.26393337604101</c:v>
                </c:pt>
                <c:pt idx="1">
                  <c:v>99.295323510570157</c:v>
                </c:pt>
                <c:pt idx="2">
                  <c:v>110.18577834721333</c:v>
                </c:pt>
                <c:pt idx="3">
                  <c:v>85.201793721973104</c:v>
                </c:pt>
                <c:pt idx="4">
                  <c:v>65.342729019859064</c:v>
                </c:pt>
                <c:pt idx="5">
                  <c:v>96.092248558616276</c:v>
                </c:pt>
                <c:pt idx="6">
                  <c:v>108.90454836643178</c:v>
                </c:pt>
                <c:pt idx="7">
                  <c:v>90.967328635490077</c:v>
                </c:pt>
                <c:pt idx="8">
                  <c:v>89.045483664317743</c:v>
                </c:pt>
                <c:pt idx="9">
                  <c:v>121.07623318385652</c:v>
                </c:pt>
                <c:pt idx="10">
                  <c:v>81.358103779628451</c:v>
                </c:pt>
                <c:pt idx="11">
                  <c:v>112.74823830877644</c:v>
                </c:pt>
                <c:pt idx="12">
                  <c:v>125.56053811659194</c:v>
                </c:pt>
                <c:pt idx="13">
                  <c:v>117.87315823190264</c:v>
                </c:pt>
                <c:pt idx="14">
                  <c:v>110.8263933376041</c:v>
                </c:pt>
                <c:pt idx="15">
                  <c:v>95.451633568225503</c:v>
                </c:pt>
                <c:pt idx="16">
                  <c:v>203.07495195387571</c:v>
                </c:pt>
                <c:pt idx="17">
                  <c:v>84.561178731582316</c:v>
                </c:pt>
                <c:pt idx="18">
                  <c:v>153.10698270339526</c:v>
                </c:pt>
                <c:pt idx="19">
                  <c:v>134.5291479820628</c:v>
                </c:pt>
                <c:pt idx="20">
                  <c:v>166.55989750160154</c:v>
                </c:pt>
                <c:pt idx="21">
                  <c:v>98.014093529788596</c:v>
                </c:pt>
                <c:pt idx="22">
                  <c:v>64.702114029468291</c:v>
                </c:pt>
                <c:pt idx="23">
                  <c:v>89.68609865470853</c:v>
                </c:pt>
                <c:pt idx="24">
                  <c:v>148.62267777065983</c:v>
                </c:pt>
                <c:pt idx="25">
                  <c:v>97.629724535554146</c:v>
                </c:pt>
                <c:pt idx="26">
                  <c:v>90.134529147982065</c:v>
                </c:pt>
                <c:pt idx="27">
                  <c:v>177.57847533632287</c:v>
                </c:pt>
                <c:pt idx="28">
                  <c:v>115.11851377322229</c:v>
                </c:pt>
                <c:pt idx="29">
                  <c:v>191.80012812299807</c:v>
                </c:pt>
                <c:pt idx="30">
                  <c:v>128.12299807815504</c:v>
                </c:pt>
                <c:pt idx="31">
                  <c:v>124.91992312620116</c:v>
                </c:pt>
                <c:pt idx="32">
                  <c:v>73.35041639974375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86-44F5-83E7-B29803BBCCB6}"/>
            </c:ext>
          </c:extLst>
        </c:ser>
        <c:ser>
          <c:idx val="4"/>
          <c:order val="4"/>
          <c:tx>
            <c:strRef>
              <c:f>S_Anom!$F$3</c:f>
              <c:strCache>
                <c:ptCount val="1"/>
                <c:pt idx="0">
                  <c:v>Mai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S_Anom!$F$4:$F$36</c:f>
              <c:numCache>
                <c:formatCode>0</c:formatCode>
                <c:ptCount val="33"/>
                <c:pt idx="0">
                  <c:v>87.921847246891659</c:v>
                </c:pt>
                <c:pt idx="1">
                  <c:v>136.41207815275311</c:v>
                </c:pt>
                <c:pt idx="2">
                  <c:v>120.42628774422735</c:v>
                </c:pt>
                <c:pt idx="3">
                  <c:v>99.111900532859678</c:v>
                </c:pt>
                <c:pt idx="4">
                  <c:v>97.513321492007108</c:v>
                </c:pt>
                <c:pt idx="5">
                  <c:v>74.600355239786865</c:v>
                </c:pt>
                <c:pt idx="6">
                  <c:v>124.6891651865009</c:v>
                </c:pt>
                <c:pt idx="7">
                  <c:v>116.69626998223802</c:v>
                </c:pt>
                <c:pt idx="8">
                  <c:v>90.053285968028419</c:v>
                </c:pt>
                <c:pt idx="9">
                  <c:v>118.82770870337478</c:v>
                </c:pt>
                <c:pt idx="10">
                  <c:v>132.14920071047959</c:v>
                </c:pt>
                <c:pt idx="11">
                  <c:v>100.17761989342807</c:v>
                </c:pt>
                <c:pt idx="12">
                  <c:v>101.24333925399645</c:v>
                </c:pt>
                <c:pt idx="13">
                  <c:v>106.03907637655418</c:v>
                </c:pt>
                <c:pt idx="14">
                  <c:v>118.82770870337478</c:v>
                </c:pt>
                <c:pt idx="15">
                  <c:v>109.23623445825933</c:v>
                </c:pt>
                <c:pt idx="16">
                  <c:v>120.42628774422735</c:v>
                </c:pt>
                <c:pt idx="17">
                  <c:v>126.82060390763766</c:v>
                </c:pt>
                <c:pt idx="18">
                  <c:v>117.22912966252221</c:v>
                </c:pt>
                <c:pt idx="19">
                  <c:v>51.687388987566614</c:v>
                </c:pt>
                <c:pt idx="20">
                  <c:v>139.60923623445825</c:v>
                </c:pt>
                <c:pt idx="21">
                  <c:v>131.08348134991121</c:v>
                </c:pt>
                <c:pt idx="22">
                  <c:v>57.015985790408529</c:v>
                </c:pt>
                <c:pt idx="23">
                  <c:v>87.388987566607469</c:v>
                </c:pt>
                <c:pt idx="24">
                  <c:v>78.330373001776195</c:v>
                </c:pt>
                <c:pt idx="25">
                  <c:v>89.413854351687405</c:v>
                </c:pt>
                <c:pt idx="26">
                  <c:v>120.42628774422735</c:v>
                </c:pt>
                <c:pt idx="27">
                  <c:v>110.30195381882771</c:v>
                </c:pt>
                <c:pt idx="28">
                  <c:v>74.120781527531079</c:v>
                </c:pt>
                <c:pt idx="29">
                  <c:v>123.78330373001778</c:v>
                </c:pt>
                <c:pt idx="30">
                  <c:v>96.980461811722918</c:v>
                </c:pt>
                <c:pt idx="31">
                  <c:v>122.39786856127887</c:v>
                </c:pt>
                <c:pt idx="32">
                  <c:v>99.111900532859678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86-44F5-83E7-B29803BBCCB6}"/>
            </c:ext>
          </c:extLst>
        </c:ser>
        <c:ser>
          <c:idx val="5"/>
          <c:order val="5"/>
          <c:tx>
            <c:strRef>
              <c:f>S_Anom!$G$3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S_Anom!$G$4:$G$36</c:f>
              <c:numCache>
                <c:formatCode>0</c:formatCode>
                <c:ptCount val="33"/>
                <c:pt idx="0">
                  <c:v>91.790670456445412</c:v>
                </c:pt>
                <c:pt idx="1">
                  <c:v>93.797023909045308</c:v>
                </c:pt>
                <c:pt idx="2">
                  <c:v>106.83832135094465</c:v>
                </c:pt>
                <c:pt idx="3">
                  <c:v>102.32402608259488</c:v>
                </c:pt>
                <c:pt idx="4">
                  <c:v>62.196957030596892</c:v>
                </c:pt>
                <c:pt idx="5">
                  <c:v>104.33037953519478</c:v>
                </c:pt>
                <c:pt idx="6">
                  <c:v>69.219194114696535</c:v>
                </c:pt>
                <c:pt idx="7">
                  <c:v>103.32720280889482</c:v>
                </c:pt>
                <c:pt idx="8">
                  <c:v>91.289082093295434</c:v>
                </c:pt>
                <c:pt idx="9">
                  <c:v>138.93997659254305</c:v>
                </c:pt>
                <c:pt idx="10">
                  <c:v>107.84149807724461</c:v>
                </c:pt>
                <c:pt idx="11">
                  <c:v>134.42568132419328</c:v>
                </c:pt>
                <c:pt idx="12">
                  <c:v>147.46697876609261</c:v>
                </c:pt>
                <c:pt idx="13">
                  <c:v>94.800200635345263</c:v>
                </c:pt>
                <c:pt idx="14">
                  <c:v>119.37803042969402</c:v>
                </c:pt>
                <c:pt idx="15">
                  <c:v>135.93044641364321</c:v>
                </c:pt>
                <c:pt idx="16">
                  <c:v>113.86055843504431</c:v>
                </c:pt>
                <c:pt idx="17">
                  <c:v>92.292258819595389</c:v>
                </c:pt>
                <c:pt idx="18">
                  <c:v>81.758903193445917</c:v>
                </c:pt>
                <c:pt idx="19">
                  <c:v>97.308142451095136</c:v>
                </c:pt>
                <c:pt idx="20">
                  <c:v>81.758903193445917</c:v>
                </c:pt>
                <c:pt idx="21">
                  <c:v>105.33355626149473</c:v>
                </c:pt>
                <c:pt idx="22">
                  <c:v>92.091623474335393</c:v>
                </c:pt>
                <c:pt idx="23">
                  <c:v>128.90820932954355</c:v>
                </c:pt>
                <c:pt idx="24">
                  <c:v>103.12656746363484</c:v>
                </c:pt>
                <c:pt idx="25">
                  <c:v>81.758903193445917</c:v>
                </c:pt>
                <c:pt idx="26">
                  <c:v>121.23390737334893</c:v>
                </c:pt>
                <c:pt idx="27">
                  <c:v>116.26818257816419</c:v>
                </c:pt>
                <c:pt idx="28">
                  <c:v>156.94699882962715</c:v>
                </c:pt>
                <c:pt idx="29">
                  <c:v>97.408460123725121</c:v>
                </c:pt>
                <c:pt idx="30">
                  <c:v>136.43203477679316</c:v>
                </c:pt>
                <c:pt idx="31">
                  <c:v>135.02758735997324</c:v>
                </c:pt>
                <c:pt idx="32">
                  <c:v>162.0130412974419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86-44F5-83E7-B29803BBCCB6}"/>
            </c:ext>
          </c:extLst>
        </c:ser>
        <c:ser>
          <c:idx val="6"/>
          <c:order val="6"/>
          <c:tx>
            <c:strRef>
              <c:f>S_Anom!$H$3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S_Anom!$H$4:$H$36</c:f>
              <c:numCache>
                <c:formatCode>0</c:formatCode>
                <c:ptCount val="33"/>
                <c:pt idx="0">
                  <c:v>119.14770256558921</c:v>
                </c:pt>
                <c:pt idx="1">
                  <c:v>98.275112335121037</c:v>
                </c:pt>
                <c:pt idx="2">
                  <c:v>82.62066966226989</c:v>
                </c:pt>
                <c:pt idx="3">
                  <c:v>120.8870850847949</c:v>
                </c:pt>
                <c:pt idx="4">
                  <c:v>115.23409189737643</c:v>
                </c:pt>
                <c:pt idx="5">
                  <c:v>97.405421075518191</c:v>
                </c:pt>
                <c:pt idx="6">
                  <c:v>70.444992027830125</c:v>
                </c:pt>
                <c:pt idx="7">
                  <c:v>72.184374547035802</c:v>
                </c:pt>
                <c:pt idx="8">
                  <c:v>95.666038556312515</c:v>
                </c:pt>
                <c:pt idx="9">
                  <c:v>76.96767647485143</c:v>
                </c:pt>
                <c:pt idx="10">
                  <c:v>121.32193071459632</c:v>
                </c:pt>
                <c:pt idx="11">
                  <c:v>90.013045368894041</c:v>
                </c:pt>
                <c:pt idx="12">
                  <c:v>114.79924626757501</c:v>
                </c:pt>
                <c:pt idx="13">
                  <c:v>97.840266705319607</c:v>
                </c:pt>
                <c:pt idx="14">
                  <c:v>86.969125960284103</c:v>
                </c:pt>
                <c:pt idx="15">
                  <c:v>144.3687490940716</c:v>
                </c:pt>
                <c:pt idx="16">
                  <c:v>104.36295115234091</c:v>
                </c:pt>
                <c:pt idx="17">
                  <c:v>94.796347296709669</c:v>
                </c:pt>
                <c:pt idx="18">
                  <c:v>92.187273517901147</c:v>
                </c:pt>
                <c:pt idx="19">
                  <c:v>109.58109870995796</c:v>
                </c:pt>
                <c:pt idx="20">
                  <c:v>75.228293955645739</c:v>
                </c:pt>
                <c:pt idx="21">
                  <c:v>83.055515292071306</c:v>
                </c:pt>
                <c:pt idx="22">
                  <c:v>134.80214523844035</c:v>
                </c:pt>
                <c:pt idx="23">
                  <c:v>83.490360921872735</c:v>
                </c:pt>
                <c:pt idx="24">
                  <c:v>121.32193071459632</c:v>
                </c:pt>
                <c:pt idx="25">
                  <c:v>97.405421075518191</c:v>
                </c:pt>
                <c:pt idx="26">
                  <c:v>90.882736628496886</c:v>
                </c:pt>
                <c:pt idx="27">
                  <c:v>126.97492390201478</c:v>
                </c:pt>
                <c:pt idx="28">
                  <c:v>105.45006522684447</c:v>
                </c:pt>
                <c:pt idx="29">
                  <c:v>120.8870850847949</c:v>
                </c:pt>
                <c:pt idx="30">
                  <c:v>86.099434700681257</c:v>
                </c:pt>
                <c:pt idx="31">
                  <c:v>126.10523264241195</c:v>
                </c:pt>
                <c:pt idx="32">
                  <c:v>103.75416727061892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86-44F5-83E7-B29803BBCCB6}"/>
            </c:ext>
          </c:extLst>
        </c:ser>
        <c:ser>
          <c:idx val="7"/>
          <c:order val="7"/>
          <c:tx>
            <c:strRef>
              <c:f>S_Anom!$I$3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S_Anom!$I$4:$I$36</c:f>
              <c:numCache>
                <c:formatCode>0</c:formatCode>
                <c:ptCount val="33"/>
                <c:pt idx="0">
                  <c:v>121.99367088607596</c:v>
                </c:pt>
                <c:pt idx="1">
                  <c:v>132.4367088607595</c:v>
                </c:pt>
                <c:pt idx="2">
                  <c:v>111.55063291139241</c:v>
                </c:pt>
                <c:pt idx="3">
                  <c:v>104.90506329113924</c:v>
                </c:pt>
                <c:pt idx="4">
                  <c:v>80.696202531645568</c:v>
                </c:pt>
                <c:pt idx="5">
                  <c:v>77.848101265822791</c:v>
                </c:pt>
                <c:pt idx="6">
                  <c:v>112.5</c:v>
                </c:pt>
                <c:pt idx="7">
                  <c:v>96.360759493670884</c:v>
                </c:pt>
                <c:pt idx="8">
                  <c:v>87.816455696202539</c:v>
                </c:pt>
                <c:pt idx="9">
                  <c:v>120.09493670886076</c:v>
                </c:pt>
                <c:pt idx="10">
                  <c:v>116.29746835443038</c:v>
                </c:pt>
                <c:pt idx="11">
                  <c:v>97.784810126582286</c:v>
                </c:pt>
                <c:pt idx="12">
                  <c:v>144.77848101265823</c:v>
                </c:pt>
                <c:pt idx="13">
                  <c:v>107.75316455696203</c:v>
                </c:pt>
                <c:pt idx="14">
                  <c:v>84.968354430379748</c:v>
                </c:pt>
                <c:pt idx="15">
                  <c:v>62.658227848101269</c:v>
                </c:pt>
                <c:pt idx="16">
                  <c:v>87.341772151898738</c:v>
                </c:pt>
                <c:pt idx="17">
                  <c:v>103.95569620253166</c:v>
                </c:pt>
                <c:pt idx="18">
                  <c:v>126.26582278481013</c:v>
                </c:pt>
                <c:pt idx="19">
                  <c:v>70.25316455696202</c:v>
                </c:pt>
                <c:pt idx="20">
                  <c:v>128.63924050632912</c:v>
                </c:pt>
                <c:pt idx="21">
                  <c:v>124.36708860759494</c:v>
                </c:pt>
                <c:pt idx="22">
                  <c:v>114.6360759493671</c:v>
                </c:pt>
                <c:pt idx="23">
                  <c:v>72.151898734177223</c:v>
                </c:pt>
                <c:pt idx="24">
                  <c:v>130.53797468354432</c:v>
                </c:pt>
                <c:pt idx="25">
                  <c:v>111.17088607594937</c:v>
                </c:pt>
                <c:pt idx="26">
                  <c:v>115.82278481012659</c:v>
                </c:pt>
                <c:pt idx="27">
                  <c:v>126.78797468354432</c:v>
                </c:pt>
                <c:pt idx="28">
                  <c:v>101.91455696202532</c:v>
                </c:pt>
                <c:pt idx="29">
                  <c:v>109.74683544303798</c:v>
                </c:pt>
                <c:pt idx="30">
                  <c:v>76.898734177215189</c:v>
                </c:pt>
                <c:pt idx="31">
                  <c:v>134.71518987341773</c:v>
                </c:pt>
                <c:pt idx="32">
                  <c:v>103.623417721519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86-44F5-83E7-B29803BBCCB6}"/>
            </c:ext>
          </c:extLst>
        </c:ser>
        <c:ser>
          <c:idx val="8"/>
          <c:order val="8"/>
          <c:tx>
            <c:strRef>
              <c:f>S_Anom!$J$3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S_Anom!$J$4:$J$36</c:f>
              <c:numCache>
                <c:formatCode>0</c:formatCode>
                <c:ptCount val="33"/>
                <c:pt idx="0">
                  <c:v>103.94932935916542</c:v>
                </c:pt>
                <c:pt idx="1">
                  <c:v>87.742175856929947</c:v>
                </c:pt>
                <c:pt idx="2">
                  <c:v>83.271236959761552</c:v>
                </c:pt>
                <c:pt idx="3">
                  <c:v>78.800298062593143</c:v>
                </c:pt>
                <c:pt idx="4">
                  <c:v>68.181818181818187</c:v>
                </c:pt>
                <c:pt idx="5">
                  <c:v>50.298062593144557</c:v>
                </c:pt>
                <c:pt idx="6">
                  <c:v>120.15648286140089</c:v>
                </c:pt>
                <c:pt idx="7">
                  <c:v>67.064083457526081</c:v>
                </c:pt>
                <c:pt idx="8">
                  <c:v>116.80327868852459</c:v>
                </c:pt>
                <c:pt idx="9">
                  <c:v>102.83159463487333</c:v>
                </c:pt>
                <c:pt idx="10">
                  <c:v>38.561847988077488</c:v>
                </c:pt>
                <c:pt idx="11">
                  <c:v>81.03576751117734</c:v>
                </c:pt>
                <c:pt idx="12">
                  <c:v>116.24441132637854</c:v>
                </c:pt>
                <c:pt idx="13">
                  <c:v>102.27272727272727</c:v>
                </c:pt>
                <c:pt idx="14">
                  <c:v>102.27272727272727</c:v>
                </c:pt>
                <c:pt idx="15">
                  <c:v>120.71535022354695</c:v>
                </c:pt>
                <c:pt idx="16">
                  <c:v>81.5946348733234</c:v>
                </c:pt>
                <c:pt idx="17">
                  <c:v>69.299552906110279</c:v>
                </c:pt>
                <c:pt idx="18">
                  <c:v>94.448584202682554</c:v>
                </c:pt>
                <c:pt idx="19">
                  <c:v>83.271236959761552</c:v>
                </c:pt>
                <c:pt idx="20">
                  <c:v>119.59761549925484</c:v>
                </c:pt>
                <c:pt idx="21">
                  <c:v>84.947839046199704</c:v>
                </c:pt>
                <c:pt idx="22">
                  <c:v>72.038002980625933</c:v>
                </c:pt>
                <c:pt idx="23">
                  <c:v>75.447093889716839</c:v>
                </c:pt>
                <c:pt idx="24">
                  <c:v>71.032041728763033</c:v>
                </c:pt>
                <c:pt idx="25">
                  <c:v>122.00074515648286</c:v>
                </c:pt>
                <c:pt idx="26">
                  <c:v>75.447093889716839</c:v>
                </c:pt>
                <c:pt idx="27">
                  <c:v>126.30402384500745</c:v>
                </c:pt>
                <c:pt idx="28">
                  <c:v>110.82339791356185</c:v>
                </c:pt>
                <c:pt idx="29">
                  <c:v>112.89120715350224</c:v>
                </c:pt>
                <c:pt idx="30">
                  <c:v>132.61922503725782</c:v>
                </c:pt>
                <c:pt idx="31">
                  <c:v>85.897913561847986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86-44F5-83E7-B29803BBCCB6}"/>
            </c:ext>
          </c:extLst>
        </c:ser>
        <c:ser>
          <c:idx val="9"/>
          <c:order val="9"/>
          <c:tx>
            <c:strRef>
              <c:f>S_Anom!$K$3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S_Anom!$K$4:$K$36</c:f>
              <c:numCache>
                <c:formatCode>0</c:formatCode>
                <c:ptCount val="33"/>
                <c:pt idx="0">
                  <c:v>82.483370288248324</c:v>
                </c:pt>
                <c:pt idx="1">
                  <c:v>37.915742793791573</c:v>
                </c:pt>
                <c:pt idx="2">
                  <c:v>58.536585365853654</c:v>
                </c:pt>
                <c:pt idx="3">
                  <c:v>112.41685144124168</c:v>
                </c:pt>
                <c:pt idx="4">
                  <c:v>107.76053215077604</c:v>
                </c:pt>
                <c:pt idx="5">
                  <c:v>75.831485587583146</c:v>
                </c:pt>
                <c:pt idx="6">
                  <c:v>87.804878048780481</c:v>
                </c:pt>
                <c:pt idx="7">
                  <c:v>45.232815964523276</c:v>
                </c:pt>
                <c:pt idx="8">
                  <c:v>95.121951219512184</c:v>
                </c:pt>
                <c:pt idx="9">
                  <c:v>59.201773835920172</c:v>
                </c:pt>
                <c:pt idx="10">
                  <c:v>130.37694013303769</c:v>
                </c:pt>
                <c:pt idx="11">
                  <c:v>77.827050997782706</c:v>
                </c:pt>
                <c:pt idx="12">
                  <c:v>75.166297117516621</c:v>
                </c:pt>
                <c:pt idx="13">
                  <c:v>85.80931263858092</c:v>
                </c:pt>
                <c:pt idx="14">
                  <c:v>133.70288248337027</c:v>
                </c:pt>
                <c:pt idx="15">
                  <c:v>113.0820399113082</c:v>
                </c:pt>
                <c:pt idx="16">
                  <c:v>89.135254988913516</c:v>
                </c:pt>
                <c:pt idx="17">
                  <c:v>92.461197339246112</c:v>
                </c:pt>
                <c:pt idx="18">
                  <c:v>75.166297117516621</c:v>
                </c:pt>
                <c:pt idx="19">
                  <c:v>73.835920177383585</c:v>
                </c:pt>
                <c:pt idx="20">
                  <c:v>125.05543237250554</c:v>
                </c:pt>
                <c:pt idx="21">
                  <c:v>87.139689578713956</c:v>
                </c:pt>
                <c:pt idx="22">
                  <c:v>75.831485587583146</c:v>
                </c:pt>
                <c:pt idx="23">
                  <c:v>84.478935698447884</c:v>
                </c:pt>
                <c:pt idx="24">
                  <c:v>69.844789356984478</c:v>
                </c:pt>
                <c:pt idx="25">
                  <c:v>58.536585365853654</c:v>
                </c:pt>
                <c:pt idx="26">
                  <c:v>113.74722838137471</c:v>
                </c:pt>
                <c:pt idx="27">
                  <c:v>124.39024390243901</c:v>
                </c:pt>
                <c:pt idx="28">
                  <c:v>90.066518847006648</c:v>
                </c:pt>
                <c:pt idx="29">
                  <c:v>74.634146341463406</c:v>
                </c:pt>
                <c:pt idx="30">
                  <c:v>115.41019955654102</c:v>
                </c:pt>
                <c:pt idx="31">
                  <c:v>95.25498891352548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86-44F5-83E7-B29803BBCCB6}"/>
            </c:ext>
          </c:extLst>
        </c:ser>
        <c:ser>
          <c:idx val="10"/>
          <c:order val="10"/>
          <c:tx>
            <c:strRef>
              <c:f>S_Anom!$L$3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S_Anom!$L$4:$L$36</c:f>
              <c:numCache>
                <c:formatCode>0</c:formatCode>
                <c:ptCount val="33"/>
                <c:pt idx="0">
                  <c:v>93.783686669062163</c:v>
                </c:pt>
                <c:pt idx="1">
                  <c:v>79.770032339202302</c:v>
                </c:pt>
                <c:pt idx="2">
                  <c:v>66.834351419331654</c:v>
                </c:pt>
                <c:pt idx="3">
                  <c:v>79.770032339202302</c:v>
                </c:pt>
                <c:pt idx="4">
                  <c:v>112.10923463887892</c:v>
                </c:pt>
                <c:pt idx="5">
                  <c:v>101.32950053898671</c:v>
                </c:pt>
                <c:pt idx="6">
                  <c:v>113.18720804886813</c:v>
                </c:pt>
                <c:pt idx="7">
                  <c:v>84.08192597915918</c:v>
                </c:pt>
                <c:pt idx="8">
                  <c:v>90.549766439094498</c:v>
                </c:pt>
                <c:pt idx="9">
                  <c:v>102.40747394897592</c:v>
                </c:pt>
                <c:pt idx="10">
                  <c:v>87.315846209126846</c:v>
                </c:pt>
                <c:pt idx="11">
                  <c:v>70.068271649299319</c:v>
                </c:pt>
                <c:pt idx="12">
                  <c:v>135.82464965864176</c:v>
                </c:pt>
                <c:pt idx="13">
                  <c:v>64.678404599353215</c:v>
                </c:pt>
                <c:pt idx="14">
                  <c:v>106.71936758893281</c:v>
                </c:pt>
                <c:pt idx="15">
                  <c:v>112.10923463887892</c:v>
                </c:pt>
                <c:pt idx="16">
                  <c:v>86.237872799137619</c:v>
                </c:pt>
                <c:pt idx="17">
                  <c:v>130.43478260869566</c:v>
                </c:pt>
                <c:pt idx="18">
                  <c:v>106.71936758893281</c:v>
                </c:pt>
                <c:pt idx="19">
                  <c:v>95.939633489040602</c:v>
                </c:pt>
                <c:pt idx="20">
                  <c:v>205.89292130794109</c:v>
                </c:pt>
                <c:pt idx="21">
                  <c:v>127.20086237872799</c:v>
                </c:pt>
                <c:pt idx="22">
                  <c:v>60.905497664390943</c:v>
                </c:pt>
                <c:pt idx="23">
                  <c:v>117.28350700682716</c:v>
                </c:pt>
                <c:pt idx="24">
                  <c:v>149.29931728350701</c:v>
                </c:pt>
                <c:pt idx="25">
                  <c:v>77.614085519223863</c:v>
                </c:pt>
                <c:pt idx="26">
                  <c:v>61.444484369385556</c:v>
                </c:pt>
                <c:pt idx="27">
                  <c:v>115.34315486884657</c:v>
                </c:pt>
                <c:pt idx="28">
                  <c:v>74.811354653251897</c:v>
                </c:pt>
                <c:pt idx="29">
                  <c:v>157.38411785842618</c:v>
                </c:pt>
                <c:pt idx="30">
                  <c:v>96.802012217031972</c:v>
                </c:pt>
                <c:pt idx="31">
                  <c:v>125.26051024074739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486-44F5-83E7-B29803BBCCB6}"/>
            </c:ext>
          </c:extLst>
        </c:ser>
        <c:ser>
          <c:idx val="11"/>
          <c:order val="11"/>
          <c:tx>
            <c:strRef>
              <c:f>S_Anom!$M$3</c:f>
              <c:strCache>
                <c:ptCount val="1"/>
                <c:pt idx="0">
                  <c:v>Dez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S_Anom!$A$4:$A$36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S_Anom!$M$4:$M$36</c:f>
              <c:numCache>
                <c:formatCode>0</c:formatCode>
                <c:ptCount val="33"/>
                <c:pt idx="0">
                  <c:v>97.003154574132495</c:v>
                </c:pt>
                <c:pt idx="1">
                  <c:v>102.91798107255521</c:v>
                </c:pt>
                <c:pt idx="2">
                  <c:v>72.160883280757105</c:v>
                </c:pt>
                <c:pt idx="3">
                  <c:v>81.624605678233436</c:v>
                </c:pt>
                <c:pt idx="4">
                  <c:v>61.514195583596212</c:v>
                </c:pt>
                <c:pt idx="5">
                  <c:v>91.088328075709782</c:v>
                </c:pt>
                <c:pt idx="6">
                  <c:v>56.782334384858046</c:v>
                </c:pt>
                <c:pt idx="7">
                  <c:v>131.30914826498423</c:v>
                </c:pt>
                <c:pt idx="8">
                  <c:v>87.539432176656149</c:v>
                </c:pt>
                <c:pt idx="9">
                  <c:v>83.99053627760253</c:v>
                </c:pt>
                <c:pt idx="10">
                  <c:v>83.99053627760253</c:v>
                </c:pt>
                <c:pt idx="11">
                  <c:v>46.135646687697161</c:v>
                </c:pt>
                <c:pt idx="12">
                  <c:v>117.11356466876973</c:v>
                </c:pt>
                <c:pt idx="13">
                  <c:v>151.41955835962145</c:v>
                </c:pt>
                <c:pt idx="14">
                  <c:v>83.99053627760253</c:v>
                </c:pt>
                <c:pt idx="15">
                  <c:v>182.17665615141956</c:v>
                </c:pt>
                <c:pt idx="16">
                  <c:v>115.93059936908517</c:v>
                </c:pt>
                <c:pt idx="17">
                  <c:v>94.637223974763415</c:v>
                </c:pt>
                <c:pt idx="18">
                  <c:v>67.429022082018932</c:v>
                </c:pt>
                <c:pt idx="19">
                  <c:v>63.880126182965299</c:v>
                </c:pt>
                <c:pt idx="20">
                  <c:v>78.075709779179817</c:v>
                </c:pt>
                <c:pt idx="21">
                  <c:v>78.075709779179817</c:v>
                </c:pt>
                <c:pt idx="22">
                  <c:v>186.90851735015775</c:v>
                </c:pt>
                <c:pt idx="23">
                  <c:v>44.952681388012614</c:v>
                </c:pt>
                <c:pt idx="24">
                  <c:v>196.37223974763407</c:v>
                </c:pt>
                <c:pt idx="25">
                  <c:v>169.16403785488961</c:v>
                </c:pt>
                <c:pt idx="26">
                  <c:v>78.075709779179817</c:v>
                </c:pt>
                <c:pt idx="27">
                  <c:v>62.697160883280759</c:v>
                </c:pt>
                <c:pt idx="28">
                  <c:v>118.88801261829653</c:v>
                </c:pt>
                <c:pt idx="29">
                  <c:v>93.690851735015784</c:v>
                </c:pt>
                <c:pt idx="30">
                  <c:v>101.3801261829653</c:v>
                </c:pt>
                <c:pt idx="31">
                  <c:v>79.495268138801265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486-44F5-83E7-B29803BBCCB6}"/>
            </c:ext>
          </c:extLst>
        </c:ser>
        <c:bandFmts>
          <c:bandFmt>
            <c:idx val="0"/>
            <c:spPr>
              <a:solidFill>
                <a:srgbClr val="333333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808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969696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C0C0C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CCFFCC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5"/>
            <c:spPr>
              <a:solidFill>
                <a:srgbClr val="FFFF99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6"/>
            <c:spPr>
              <a:solidFill>
                <a:srgbClr val="FFCC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7"/>
            <c:spPr>
              <a:solidFill>
                <a:srgbClr val="FF99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8"/>
            <c:spPr>
              <a:solidFill>
                <a:srgbClr val="FF66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9"/>
            <c:spPr>
              <a:solidFill>
                <a:srgbClr val="9933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353056256"/>
        <c:axId val="353058176"/>
        <c:axId val="353017344"/>
      </c:surfaceChart>
      <c:catAx>
        <c:axId val="35305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5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1231727852131483"/>
              <c:y val="0.8076472029794509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058176"/>
        <c:crosses val="autoZero"/>
        <c:auto val="1"/>
        <c:lblAlgn val="ctr"/>
        <c:lblOffset val="100"/>
        <c:tickLblSkip val="2"/>
        <c:tickMarkSkip val="1"/>
        <c:noMultiLvlLbl val="1"/>
      </c:catAx>
      <c:valAx>
        <c:axId val="353058176"/>
        <c:scaling>
          <c:orientation val="minMax"/>
          <c:max val="210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353056256"/>
        <c:crosses val="autoZero"/>
        <c:crossBetween val="midCat"/>
        <c:majorUnit val="20"/>
        <c:minorUnit val="5"/>
      </c:valAx>
      <c:serAx>
        <c:axId val="353017344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 algn="ctr">
                  <a:defRPr sz="15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Monate</a:t>
                </a:r>
              </a:p>
            </c:rich>
          </c:tx>
          <c:layout>
            <c:manualLayout>
              <c:xMode val="edge"/>
              <c:yMode val="edge"/>
              <c:x val="0.84272772952974573"/>
              <c:y val="0.437564373906141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058176"/>
        <c:crosses val="autoZero"/>
        <c:tickLblSkip val="2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egendEntry>
        <c:idx val="1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ayout>
        <c:manualLayout>
          <c:xMode val="edge"/>
          <c:yMode val="edge"/>
          <c:x val="0.88622127878813683"/>
          <c:y val="0.26734341826138153"/>
          <c:w val="0.10960337442011203"/>
          <c:h val="0.4534686481098446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13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Anomalie Regenmenge Hohenpeissenberg 1991 - 2023 in % 
(Referenzperiode 1961-1990)</a:t>
            </a:r>
          </a:p>
        </c:rich>
      </c:tx>
      <c:layout>
        <c:manualLayout>
          <c:xMode val="edge"/>
          <c:yMode val="edge"/>
          <c:x val="0.14345268948588275"/>
          <c:y val="2.0270378185186694E-2"/>
        </c:manualLayout>
      </c:layout>
      <c:overlay val="0"/>
      <c:spPr>
        <a:noFill/>
        <a:ln w="25400">
          <a:noFill/>
        </a:ln>
      </c:spPr>
    </c:title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6.6805845511482248E-2"/>
          <c:y val="0.16412859560067683"/>
          <c:w val="0.69937369519832981"/>
          <c:h val="0.65143824027072761"/>
        </c:manualLayout>
      </c:layout>
      <c:surfaceChart>
        <c:wireframe val="0"/>
        <c:ser>
          <c:idx val="0"/>
          <c:order val="0"/>
          <c:tx>
            <c:strRef>
              <c:f>RR_Anom!$B$3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RR_Anom!$B$4:$B$36</c:f>
              <c:numCache>
                <c:formatCode>0</c:formatCode>
                <c:ptCount val="33"/>
                <c:pt idx="0">
                  <c:v>79.306751494542851</c:v>
                </c:pt>
                <c:pt idx="1">
                  <c:v>14.479240936763006</c:v>
                </c:pt>
                <c:pt idx="2">
                  <c:v>101.68376021499478</c:v>
                </c:pt>
                <c:pt idx="3">
                  <c:v>113.20133823287445</c:v>
                </c:pt>
                <c:pt idx="4">
                  <c:v>74.041572972083571</c:v>
                </c:pt>
                <c:pt idx="5">
                  <c:v>22.706082378105634</c:v>
                </c:pt>
                <c:pt idx="6">
                  <c:v>2.9616629188833343</c:v>
                </c:pt>
                <c:pt idx="7">
                  <c:v>65.485657873087249</c:v>
                </c:pt>
                <c:pt idx="8">
                  <c:v>98.393023638457734</c:v>
                </c:pt>
                <c:pt idx="9">
                  <c:v>49.361048648055714</c:v>
                </c:pt>
                <c:pt idx="10">
                  <c:v>112.04958043108647</c:v>
                </c:pt>
                <c:pt idx="11">
                  <c:v>16.947293369165791</c:v>
                </c:pt>
                <c:pt idx="12">
                  <c:v>110.23967531399111</c:v>
                </c:pt>
                <c:pt idx="13">
                  <c:v>185.43300608786268</c:v>
                </c:pt>
                <c:pt idx="14">
                  <c:v>90.659792683595668</c:v>
                </c:pt>
                <c:pt idx="15">
                  <c:v>65.814731530740971</c:v>
                </c:pt>
                <c:pt idx="16">
                  <c:v>100.03839192672625</c:v>
                </c:pt>
                <c:pt idx="17">
                  <c:v>68.118247134316888</c:v>
                </c:pt>
                <c:pt idx="18">
                  <c:v>39.982449404925127</c:v>
                </c:pt>
                <c:pt idx="19">
                  <c:v>69.599078593758563</c:v>
                </c:pt>
                <c:pt idx="20">
                  <c:v>87.53359293588548</c:v>
                </c:pt>
                <c:pt idx="21">
                  <c:v>150.88027203422365</c:v>
                </c:pt>
                <c:pt idx="22">
                  <c:v>154.33554543958755</c:v>
                </c:pt>
                <c:pt idx="23">
                  <c:v>105.30357044918554</c:v>
                </c:pt>
                <c:pt idx="24">
                  <c:v>134.92019963801897</c:v>
                </c:pt>
                <c:pt idx="25">
                  <c:v>197.44419459222286</c:v>
                </c:pt>
                <c:pt idx="26">
                  <c:v>126.69335819667634</c:v>
                </c:pt>
                <c:pt idx="27">
                  <c:v>217.18861405144514</c:v>
                </c:pt>
                <c:pt idx="28">
                  <c:v>268.52410464542311</c:v>
                </c:pt>
                <c:pt idx="29">
                  <c:v>58.4105742335326</c:v>
                </c:pt>
                <c:pt idx="30">
                  <c:v>183.62310097076727</c:v>
                </c:pt>
                <c:pt idx="31">
                  <c:v>89.837108539461411</c:v>
                </c:pt>
                <c:pt idx="32">
                  <c:v>60.878626665935386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12-4618-A709-7ED32F31D94A}"/>
            </c:ext>
          </c:extLst>
        </c:ser>
        <c:ser>
          <c:idx val="1"/>
          <c:order val="1"/>
          <c:tx>
            <c:strRef>
              <c:f>RR_Anom!$C$3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RR_Anom!$C$4:$C$36</c:f>
              <c:numCache>
                <c:formatCode>0</c:formatCode>
                <c:ptCount val="33"/>
                <c:pt idx="0">
                  <c:v>29.546726357022948</c:v>
                </c:pt>
                <c:pt idx="1">
                  <c:v>118.69054280917739</c:v>
                </c:pt>
                <c:pt idx="2">
                  <c:v>46.166759932848343</c:v>
                </c:pt>
                <c:pt idx="3">
                  <c:v>55.064353665360933</c:v>
                </c:pt>
                <c:pt idx="4">
                  <c:v>88.304420817011746</c:v>
                </c:pt>
                <c:pt idx="5">
                  <c:v>52.881925013989921</c:v>
                </c:pt>
                <c:pt idx="6">
                  <c:v>98.209289311695571</c:v>
                </c:pt>
                <c:pt idx="7">
                  <c:v>47.006155567991051</c:v>
                </c:pt>
                <c:pt idx="8">
                  <c:v>199.27252378287631</c:v>
                </c:pt>
                <c:pt idx="9">
                  <c:v>134.63905987688864</c:v>
                </c:pt>
                <c:pt idx="10">
                  <c:v>111.4717403469502</c:v>
                </c:pt>
                <c:pt idx="11">
                  <c:v>114.99720201454952</c:v>
                </c:pt>
                <c:pt idx="12">
                  <c:v>86.121992165640734</c:v>
                </c:pt>
                <c:pt idx="13">
                  <c:v>72.355903749300509</c:v>
                </c:pt>
                <c:pt idx="14">
                  <c:v>124.23055400111919</c:v>
                </c:pt>
                <c:pt idx="15">
                  <c:v>66.312255176273084</c:v>
                </c:pt>
                <c:pt idx="16">
                  <c:v>87.29714605484051</c:v>
                </c:pt>
                <c:pt idx="17">
                  <c:v>23.670956911024064</c:v>
                </c:pt>
                <c:pt idx="18">
                  <c:v>117.34750979294908</c:v>
                </c:pt>
                <c:pt idx="19">
                  <c:v>71.34862898712926</c:v>
                </c:pt>
                <c:pt idx="20">
                  <c:v>22.160044767767189</c:v>
                </c:pt>
                <c:pt idx="21">
                  <c:v>42.64129826524902</c:v>
                </c:pt>
                <c:pt idx="22">
                  <c:v>147.73363178511471</c:v>
                </c:pt>
                <c:pt idx="23">
                  <c:v>29.882484611080031</c:v>
                </c:pt>
                <c:pt idx="24">
                  <c:v>60.4364857302742</c:v>
                </c:pt>
                <c:pt idx="25">
                  <c:v>143.8724118634583</c:v>
                </c:pt>
                <c:pt idx="26">
                  <c:v>101.39899272523782</c:v>
                </c:pt>
                <c:pt idx="27">
                  <c:v>83.939563514269722</c:v>
                </c:pt>
                <c:pt idx="28">
                  <c:v>89.143816452154454</c:v>
                </c:pt>
                <c:pt idx="29">
                  <c:v>246.44655847789593</c:v>
                </c:pt>
                <c:pt idx="30">
                  <c:v>75.377728035814215</c:v>
                </c:pt>
                <c:pt idx="31">
                  <c:v>101.06323447118075</c:v>
                </c:pt>
                <c:pt idx="32">
                  <c:v>94.012311135982088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12-4618-A709-7ED32F31D94A}"/>
            </c:ext>
          </c:extLst>
        </c:ser>
        <c:ser>
          <c:idx val="2"/>
          <c:order val="2"/>
          <c:tx>
            <c:strRef>
              <c:f>RR_Anom!$D$3</c:f>
              <c:strCache>
                <c:ptCount val="1"/>
                <c:pt idx="0">
                  <c:v>Mrz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RR_Anom!$D$4:$D$36</c:f>
              <c:numCache>
                <c:formatCode>0</c:formatCode>
                <c:ptCount val="33"/>
                <c:pt idx="0">
                  <c:v>80.6902985074627</c:v>
                </c:pt>
                <c:pt idx="1">
                  <c:v>190.92039800995025</c:v>
                </c:pt>
                <c:pt idx="2">
                  <c:v>76.648009950248763</c:v>
                </c:pt>
                <c:pt idx="3">
                  <c:v>134.01741293532342</c:v>
                </c:pt>
                <c:pt idx="4">
                  <c:v>110.85199004975125</c:v>
                </c:pt>
                <c:pt idx="5">
                  <c:v>91.417910447761201</c:v>
                </c:pt>
                <c:pt idx="6">
                  <c:v>104.63308457711443</c:v>
                </c:pt>
                <c:pt idx="7">
                  <c:v>157.33830845771146</c:v>
                </c:pt>
                <c:pt idx="8">
                  <c:v>73.694029850746276</c:v>
                </c:pt>
                <c:pt idx="9">
                  <c:v>235.38557213930352</c:v>
                </c:pt>
                <c:pt idx="10">
                  <c:v>180.65920398009951</c:v>
                </c:pt>
                <c:pt idx="11">
                  <c:v>154.22885572139305</c:v>
                </c:pt>
                <c:pt idx="12">
                  <c:v>50.839552238805979</c:v>
                </c:pt>
                <c:pt idx="13">
                  <c:v>105.25497512437812</c:v>
                </c:pt>
                <c:pt idx="14">
                  <c:v>67.475124378109456</c:v>
                </c:pt>
                <c:pt idx="15">
                  <c:v>159.35945273631842</c:v>
                </c:pt>
                <c:pt idx="16">
                  <c:v>75.870646766169159</c:v>
                </c:pt>
                <c:pt idx="17">
                  <c:v>107.89800995024878</c:v>
                </c:pt>
                <c:pt idx="18">
                  <c:v>115.98258706467662</c:v>
                </c:pt>
                <c:pt idx="19">
                  <c:v>48.196517412935322</c:v>
                </c:pt>
                <c:pt idx="20">
                  <c:v>101.67910447761196</c:v>
                </c:pt>
                <c:pt idx="21">
                  <c:v>54.104477611940297</c:v>
                </c:pt>
                <c:pt idx="22">
                  <c:v>91.884328358208961</c:v>
                </c:pt>
                <c:pt idx="23">
                  <c:v>79.601990049751251</c:v>
                </c:pt>
                <c:pt idx="24">
                  <c:v>94.838308457711449</c:v>
                </c:pt>
                <c:pt idx="25">
                  <c:v>60.323383084577117</c:v>
                </c:pt>
                <c:pt idx="26">
                  <c:v>113.80597014925375</c:v>
                </c:pt>
                <c:pt idx="27">
                  <c:v>51.305970149253739</c:v>
                </c:pt>
                <c:pt idx="28">
                  <c:v>78.980099502487562</c:v>
                </c:pt>
                <c:pt idx="29">
                  <c:v>109.7636815920398</c:v>
                </c:pt>
                <c:pt idx="30">
                  <c:v>112.7176616915423</c:v>
                </c:pt>
                <c:pt idx="31">
                  <c:v>19.900497512437809</c:v>
                </c:pt>
                <c:pt idx="32">
                  <c:v>94.838308457711449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12-4618-A709-7ED32F31D94A}"/>
            </c:ext>
          </c:extLst>
        </c:ser>
        <c:ser>
          <c:idx val="3"/>
          <c:order val="3"/>
          <c:tx>
            <c:strRef>
              <c:f>RR_Anom!$E$3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RR_Anom!$E$4:$E$36</c:f>
              <c:numCache>
                <c:formatCode>0</c:formatCode>
                <c:ptCount val="33"/>
                <c:pt idx="0">
                  <c:v>82.265339729362083</c:v>
                </c:pt>
                <c:pt idx="1">
                  <c:v>88.172119997136122</c:v>
                </c:pt>
                <c:pt idx="2">
                  <c:v>62.611870838404819</c:v>
                </c:pt>
                <c:pt idx="3">
                  <c:v>118.56518937495528</c:v>
                </c:pt>
                <c:pt idx="4">
                  <c:v>111.15486503902056</c:v>
                </c:pt>
                <c:pt idx="5">
                  <c:v>64.115414906565491</c:v>
                </c:pt>
                <c:pt idx="6">
                  <c:v>100.30786854729007</c:v>
                </c:pt>
                <c:pt idx="7">
                  <c:v>50.90570630772536</c:v>
                </c:pt>
                <c:pt idx="8">
                  <c:v>99.556096513209724</c:v>
                </c:pt>
                <c:pt idx="9">
                  <c:v>58.960406672871777</c:v>
                </c:pt>
                <c:pt idx="10">
                  <c:v>118.88737738956114</c:v>
                </c:pt>
                <c:pt idx="11">
                  <c:v>77.862103529748708</c:v>
                </c:pt>
                <c:pt idx="12">
                  <c:v>28.459941290184005</c:v>
                </c:pt>
                <c:pt idx="13">
                  <c:v>58.745614663134546</c:v>
                </c:pt>
                <c:pt idx="14">
                  <c:v>127.90864179852511</c:v>
                </c:pt>
                <c:pt idx="15">
                  <c:v>171.94100379465885</c:v>
                </c:pt>
                <c:pt idx="16">
                  <c:v>18.579508842271068</c:v>
                </c:pt>
                <c:pt idx="17">
                  <c:v>164.53067945872414</c:v>
                </c:pt>
                <c:pt idx="18">
                  <c:v>28.9969213145271</c:v>
                </c:pt>
                <c:pt idx="19">
                  <c:v>41.777045893892748</c:v>
                </c:pt>
                <c:pt idx="20">
                  <c:v>29.856089353476051</c:v>
                </c:pt>
                <c:pt idx="21">
                  <c:v>85.487219875420649</c:v>
                </c:pt>
                <c:pt idx="22">
                  <c:v>27.385981241497831</c:v>
                </c:pt>
                <c:pt idx="23">
                  <c:v>70.881363213288481</c:v>
                </c:pt>
                <c:pt idx="24">
                  <c:v>80.547003651464181</c:v>
                </c:pt>
                <c:pt idx="25">
                  <c:v>96.871196391494252</c:v>
                </c:pt>
                <c:pt idx="26">
                  <c:v>128.66041383260546</c:v>
                </c:pt>
                <c:pt idx="27">
                  <c:v>34.151929548220807</c:v>
                </c:pt>
                <c:pt idx="28">
                  <c:v>76.895539485931138</c:v>
                </c:pt>
                <c:pt idx="29">
                  <c:v>57.45686260471112</c:v>
                </c:pt>
                <c:pt idx="30">
                  <c:v>57.349466599842494</c:v>
                </c:pt>
                <c:pt idx="31">
                  <c:v>73.888451349609809</c:v>
                </c:pt>
                <c:pt idx="32">
                  <c:v>128.23082981313098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12-4618-A709-7ED32F31D94A}"/>
            </c:ext>
          </c:extLst>
        </c:ser>
        <c:ser>
          <c:idx val="4"/>
          <c:order val="4"/>
          <c:tx>
            <c:strRef>
              <c:f>RR_Anom!$F$3</c:f>
              <c:strCache>
                <c:ptCount val="1"/>
                <c:pt idx="0">
                  <c:v>Mai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RR_Anom!$F$4:$F$36</c:f>
              <c:numCache>
                <c:formatCode>0</c:formatCode>
                <c:ptCount val="33"/>
                <c:pt idx="0">
                  <c:v>114.86727467264487</c:v>
                </c:pt>
                <c:pt idx="1">
                  <c:v>12.686605186732564</c:v>
                </c:pt>
                <c:pt idx="2">
                  <c:v>105.16125745146994</c:v>
                </c:pt>
                <c:pt idx="3">
                  <c:v>82.00438171906049</c:v>
                </c:pt>
                <c:pt idx="4">
                  <c:v>81.775105721709906</c:v>
                </c:pt>
                <c:pt idx="5">
                  <c:v>103.40347480511544</c:v>
                </c:pt>
                <c:pt idx="6">
                  <c:v>32.480766291333367</c:v>
                </c:pt>
                <c:pt idx="7">
                  <c:v>43.486014164161624</c:v>
                </c:pt>
                <c:pt idx="8">
                  <c:v>268.023640902838</c:v>
                </c:pt>
                <c:pt idx="9">
                  <c:v>117.46573597595152</c:v>
                </c:pt>
                <c:pt idx="10">
                  <c:v>47.995108778723193</c:v>
                </c:pt>
                <c:pt idx="11">
                  <c:v>72.756916492586754</c:v>
                </c:pt>
                <c:pt idx="12">
                  <c:v>62.439496611810277</c:v>
                </c:pt>
                <c:pt idx="13">
                  <c:v>77.113160442247946</c:v>
                </c:pt>
                <c:pt idx="14">
                  <c:v>100.11718550975699</c:v>
                </c:pt>
                <c:pt idx="15">
                  <c:v>85.8256483415703</c:v>
                </c:pt>
                <c:pt idx="16">
                  <c:v>181.6630152341163</c:v>
                </c:pt>
                <c:pt idx="17">
                  <c:v>71.992663168084803</c:v>
                </c:pt>
                <c:pt idx="18">
                  <c:v>108.67682274417895</c:v>
                </c:pt>
                <c:pt idx="19">
                  <c:v>98.588678860753063</c:v>
                </c:pt>
                <c:pt idx="20">
                  <c:v>134.73786110969587</c:v>
                </c:pt>
                <c:pt idx="21">
                  <c:v>62.74519794161106</c:v>
                </c:pt>
                <c:pt idx="22">
                  <c:v>123.12121057726603</c:v>
                </c:pt>
                <c:pt idx="23">
                  <c:v>100.11718550975699</c:v>
                </c:pt>
                <c:pt idx="24">
                  <c:v>162.78595811891785</c:v>
                </c:pt>
                <c:pt idx="25">
                  <c:v>170.73419269373827</c:v>
                </c:pt>
                <c:pt idx="26">
                  <c:v>116.85433331634997</c:v>
                </c:pt>
                <c:pt idx="27">
                  <c:v>117.69501197330212</c:v>
                </c:pt>
                <c:pt idx="28">
                  <c:v>191.44545778774142</c:v>
                </c:pt>
                <c:pt idx="29">
                  <c:v>60.528863300555372</c:v>
                </c:pt>
                <c:pt idx="30">
                  <c:v>100.11718550975699</c:v>
                </c:pt>
                <c:pt idx="31">
                  <c:v>124.49686656136957</c:v>
                </c:pt>
                <c:pt idx="32">
                  <c:v>145.9723849798747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12-4618-A709-7ED32F31D94A}"/>
            </c:ext>
          </c:extLst>
        </c:ser>
        <c:ser>
          <c:idx val="5"/>
          <c:order val="5"/>
          <c:tx>
            <c:strRef>
              <c:f>RR_Anom!$G$3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RR_Anom!$G$4:$G$36</c:f>
              <c:numCache>
                <c:formatCode>0</c:formatCode>
                <c:ptCount val="33"/>
                <c:pt idx="0">
                  <c:v>118.46897951871978</c:v>
                </c:pt>
                <c:pt idx="1">
                  <c:v>92.971875559801745</c:v>
                </c:pt>
                <c:pt idx="2">
                  <c:v>94.763241177524321</c:v>
                </c:pt>
                <c:pt idx="3">
                  <c:v>46.75464262255926</c:v>
                </c:pt>
                <c:pt idx="4">
                  <c:v>129.75458291037202</c:v>
                </c:pt>
                <c:pt idx="5">
                  <c:v>60.787006628052787</c:v>
                </c:pt>
                <c:pt idx="6">
                  <c:v>102.94381083179077</c:v>
                </c:pt>
                <c:pt idx="7">
                  <c:v>82.940228100555331</c:v>
                </c:pt>
                <c:pt idx="8">
                  <c:v>97.032304293306268</c:v>
                </c:pt>
                <c:pt idx="9">
                  <c:v>84.910730280050146</c:v>
                </c:pt>
                <c:pt idx="10">
                  <c:v>130.3517047829462</c:v>
                </c:pt>
                <c:pt idx="11">
                  <c:v>92.016480563683047</c:v>
                </c:pt>
                <c:pt idx="12">
                  <c:v>47.76974980593539</c:v>
                </c:pt>
                <c:pt idx="13">
                  <c:v>93.927270555920472</c:v>
                </c:pt>
                <c:pt idx="14">
                  <c:v>41.380545769391532</c:v>
                </c:pt>
                <c:pt idx="15">
                  <c:v>91.00137338030693</c:v>
                </c:pt>
                <c:pt idx="16">
                  <c:v>64.429450050755364</c:v>
                </c:pt>
                <c:pt idx="17">
                  <c:v>52.487012599271516</c:v>
                </c:pt>
                <c:pt idx="18">
                  <c:v>124.91789574252104</c:v>
                </c:pt>
                <c:pt idx="19">
                  <c:v>110.16898548993849</c:v>
                </c:pt>
                <c:pt idx="20">
                  <c:v>149.6387412670926</c:v>
                </c:pt>
                <c:pt idx="21">
                  <c:v>107.00423956529526</c:v>
                </c:pt>
                <c:pt idx="22">
                  <c:v>124.85818355526362</c:v>
                </c:pt>
                <c:pt idx="23">
                  <c:v>49.561115423657967</c:v>
                </c:pt>
                <c:pt idx="24">
                  <c:v>79.118648116080493</c:v>
                </c:pt>
                <c:pt idx="25">
                  <c:v>152.62435062996357</c:v>
                </c:pt>
                <c:pt idx="26">
                  <c:v>82.343106227981139</c:v>
                </c:pt>
                <c:pt idx="27">
                  <c:v>64.071176927210843</c:v>
                </c:pt>
                <c:pt idx="28">
                  <c:v>28.661849883561231</c:v>
                </c:pt>
                <c:pt idx="29">
                  <c:v>150.17615095240939</c:v>
                </c:pt>
                <c:pt idx="30">
                  <c:v>104.49632770048368</c:v>
                </c:pt>
                <c:pt idx="31">
                  <c:v>82.820803726040481</c:v>
                </c:pt>
                <c:pt idx="32">
                  <c:v>22.093509285245119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12-4618-A709-7ED32F31D94A}"/>
            </c:ext>
          </c:extLst>
        </c:ser>
        <c:ser>
          <c:idx val="6"/>
          <c:order val="6"/>
          <c:tx>
            <c:strRef>
              <c:f>RR_Anom!$H$3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RR_Anom!$H$4:$H$36</c:f>
              <c:numCache>
                <c:formatCode>0</c:formatCode>
                <c:ptCount val="33"/>
                <c:pt idx="0">
                  <c:v>75.476382595742024</c:v>
                </c:pt>
                <c:pt idx="1">
                  <c:v>99.621376699149636</c:v>
                </c:pt>
                <c:pt idx="2">
                  <c:v>215.07044876171557</c:v>
                </c:pt>
                <c:pt idx="3">
                  <c:v>88.076469492893054</c:v>
                </c:pt>
                <c:pt idx="4">
                  <c:v>72.559121097386878</c:v>
                </c:pt>
                <c:pt idx="5">
                  <c:v>95.090310967661836</c:v>
                </c:pt>
                <c:pt idx="6">
                  <c:v>149.21482217118739</c:v>
                </c:pt>
                <c:pt idx="7">
                  <c:v>72.869468065296999</c:v>
                </c:pt>
                <c:pt idx="8">
                  <c:v>96.828253987958533</c:v>
                </c:pt>
                <c:pt idx="9">
                  <c:v>108.18695301346905</c:v>
                </c:pt>
                <c:pt idx="10">
                  <c:v>60.021103593817884</c:v>
                </c:pt>
                <c:pt idx="11">
                  <c:v>93.662714915275274</c:v>
                </c:pt>
                <c:pt idx="12">
                  <c:v>93.352367947365153</c:v>
                </c:pt>
                <c:pt idx="13">
                  <c:v>106.26280181242628</c:v>
                </c:pt>
                <c:pt idx="14">
                  <c:v>114.20768419092545</c:v>
                </c:pt>
                <c:pt idx="15">
                  <c:v>18.186332319533236</c:v>
                </c:pt>
                <c:pt idx="16">
                  <c:v>131.40090621314627</c:v>
                </c:pt>
                <c:pt idx="17">
                  <c:v>105.51796908944199</c:v>
                </c:pt>
                <c:pt idx="18">
                  <c:v>63.559059027993293</c:v>
                </c:pt>
                <c:pt idx="19">
                  <c:v>116.69045993420643</c:v>
                </c:pt>
                <c:pt idx="20">
                  <c:v>124.26292595121345</c:v>
                </c:pt>
                <c:pt idx="21">
                  <c:v>49.593445472037736</c:v>
                </c:pt>
                <c:pt idx="22">
                  <c:v>35.814040096828251</c:v>
                </c:pt>
                <c:pt idx="23">
                  <c:v>117.31115387002669</c:v>
                </c:pt>
                <c:pt idx="24">
                  <c:v>27.931227111911113</c:v>
                </c:pt>
                <c:pt idx="25">
                  <c:v>148.96654459685928</c:v>
                </c:pt>
                <c:pt idx="26">
                  <c:v>118.55254174166717</c:v>
                </c:pt>
                <c:pt idx="27">
                  <c:v>47.793433058159017</c:v>
                </c:pt>
                <c:pt idx="28">
                  <c:v>64.490099931723663</c:v>
                </c:pt>
                <c:pt idx="29">
                  <c:v>105.33176090869591</c:v>
                </c:pt>
                <c:pt idx="30">
                  <c:v>142.7596052386568</c:v>
                </c:pt>
                <c:pt idx="31">
                  <c:v>63.496989634411264</c:v>
                </c:pt>
                <c:pt idx="32">
                  <c:v>72.000496555148658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12-4618-A709-7ED32F31D94A}"/>
            </c:ext>
          </c:extLst>
        </c:ser>
        <c:ser>
          <c:idx val="7"/>
          <c:order val="7"/>
          <c:tx>
            <c:strRef>
              <c:f>RR_Anom!$I$3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RR_Anom!$I$4:$I$36</c:f>
              <c:numCache>
                <c:formatCode>0</c:formatCode>
                <c:ptCount val="33"/>
                <c:pt idx="0">
                  <c:v>38.290255907609051</c:v>
                </c:pt>
                <c:pt idx="1">
                  <c:v>87.639300249302167</c:v>
                </c:pt>
                <c:pt idx="2">
                  <c:v>138.58643540516931</c:v>
                </c:pt>
                <c:pt idx="3">
                  <c:v>76.772282712918965</c:v>
                </c:pt>
                <c:pt idx="4">
                  <c:v>136.3491082653257</c:v>
                </c:pt>
                <c:pt idx="5">
                  <c:v>118.19479661630905</c:v>
                </c:pt>
                <c:pt idx="6">
                  <c:v>29.213100083100727</c:v>
                </c:pt>
                <c:pt idx="7">
                  <c:v>42.57313928959536</c:v>
                </c:pt>
                <c:pt idx="8">
                  <c:v>76.069122754682411</c:v>
                </c:pt>
                <c:pt idx="9">
                  <c:v>128.23080692932177</c:v>
                </c:pt>
                <c:pt idx="10">
                  <c:v>103.93982655387697</c:v>
                </c:pt>
                <c:pt idx="11">
                  <c:v>121.96629093775969</c:v>
                </c:pt>
                <c:pt idx="12">
                  <c:v>52.0977605420724</c:v>
                </c:pt>
                <c:pt idx="13">
                  <c:v>54.782553109884724</c:v>
                </c:pt>
                <c:pt idx="14">
                  <c:v>161.2154013338731</c:v>
                </c:pt>
                <c:pt idx="15">
                  <c:v>156.8046706867529</c:v>
                </c:pt>
                <c:pt idx="16">
                  <c:v>132.0023012507724</c:v>
                </c:pt>
                <c:pt idx="17">
                  <c:v>109.24548805693465</c:v>
                </c:pt>
                <c:pt idx="18">
                  <c:v>47.175640834416477</c:v>
                </c:pt>
                <c:pt idx="19">
                  <c:v>154.95088534231104</c:v>
                </c:pt>
                <c:pt idx="20">
                  <c:v>106.36892459142145</c:v>
                </c:pt>
                <c:pt idx="21">
                  <c:v>164.15588843195331</c:v>
                </c:pt>
                <c:pt idx="22">
                  <c:v>119.34542200251433</c:v>
                </c:pt>
                <c:pt idx="23">
                  <c:v>92.689267222092013</c:v>
                </c:pt>
                <c:pt idx="24">
                  <c:v>69.868530395687287</c:v>
                </c:pt>
                <c:pt idx="25">
                  <c:v>87.191834821333444</c:v>
                </c:pt>
                <c:pt idx="26">
                  <c:v>108.67017536383202</c:v>
                </c:pt>
                <c:pt idx="27">
                  <c:v>119.92073469561697</c:v>
                </c:pt>
                <c:pt idx="28">
                  <c:v>118.06694935117513</c:v>
                </c:pt>
                <c:pt idx="29">
                  <c:v>138.84212993543713</c:v>
                </c:pt>
                <c:pt idx="30">
                  <c:v>124.65108350557202</c:v>
                </c:pt>
                <c:pt idx="31">
                  <c:v>73.000788391468333</c:v>
                </c:pt>
                <c:pt idx="32">
                  <c:v>149.32560567641858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12-4618-A709-7ED32F31D94A}"/>
            </c:ext>
          </c:extLst>
        </c:ser>
        <c:ser>
          <c:idx val="8"/>
          <c:order val="8"/>
          <c:tx>
            <c:strRef>
              <c:f>RR_Anom!$J$3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RR_Anom!$J$4:$J$36</c:f>
              <c:numCache>
                <c:formatCode>0</c:formatCode>
                <c:ptCount val="33"/>
                <c:pt idx="0">
                  <c:v>80.532518550851165</c:v>
                </c:pt>
                <c:pt idx="1">
                  <c:v>66.68953046080938</c:v>
                </c:pt>
                <c:pt idx="2">
                  <c:v>96.526781817048089</c:v>
                </c:pt>
                <c:pt idx="3">
                  <c:v>87.73461370580533</c:v>
                </c:pt>
                <c:pt idx="4">
                  <c:v>53.12714348070088</c:v>
                </c:pt>
                <c:pt idx="5">
                  <c:v>95.217309970692781</c:v>
                </c:pt>
                <c:pt idx="6">
                  <c:v>29.83725135623871</c:v>
                </c:pt>
                <c:pt idx="7">
                  <c:v>152.64700380370394</c:v>
                </c:pt>
                <c:pt idx="8">
                  <c:v>126.92523539315333</c:v>
                </c:pt>
                <c:pt idx="9">
                  <c:v>132.16312277857458</c:v>
                </c:pt>
                <c:pt idx="10">
                  <c:v>151.61813306728192</c:v>
                </c:pt>
                <c:pt idx="11">
                  <c:v>206.05474839433811</c:v>
                </c:pt>
                <c:pt idx="12">
                  <c:v>42.090166489991901</c:v>
                </c:pt>
                <c:pt idx="13">
                  <c:v>88.295815925671889</c:v>
                </c:pt>
                <c:pt idx="14">
                  <c:v>55.46548606347821</c:v>
                </c:pt>
                <c:pt idx="15">
                  <c:v>64.444721581343146</c:v>
                </c:pt>
                <c:pt idx="16">
                  <c:v>152.17933528714846</c:v>
                </c:pt>
                <c:pt idx="17">
                  <c:v>65.567126021076263</c:v>
                </c:pt>
                <c:pt idx="18">
                  <c:v>74.172226725696831</c:v>
                </c:pt>
                <c:pt idx="19">
                  <c:v>62.948182328365654</c:v>
                </c:pt>
                <c:pt idx="20">
                  <c:v>84.086799276672707</c:v>
                </c:pt>
                <c:pt idx="21">
                  <c:v>122.71621874415413</c:v>
                </c:pt>
                <c:pt idx="22">
                  <c:v>148.25091974808257</c:v>
                </c:pt>
                <c:pt idx="23">
                  <c:v>93.533703311093106</c:v>
                </c:pt>
                <c:pt idx="24">
                  <c:v>78.10064226476274</c:v>
                </c:pt>
                <c:pt idx="25">
                  <c:v>80.906653364095533</c:v>
                </c:pt>
                <c:pt idx="26">
                  <c:v>120.6584772713101</c:v>
                </c:pt>
                <c:pt idx="27">
                  <c:v>134.68853276797407</c:v>
                </c:pt>
                <c:pt idx="28">
                  <c:v>123.65155577726507</c:v>
                </c:pt>
                <c:pt idx="29">
                  <c:v>71.179148219741847</c:v>
                </c:pt>
                <c:pt idx="30">
                  <c:v>71.179148219741847</c:v>
                </c:pt>
                <c:pt idx="31">
                  <c:v>128.7023757560641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12-4618-A709-7ED32F31D94A}"/>
            </c:ext>
          </c:extLst>
        </c:ser>
        <c:ser>
          <c:idx val="9"/>
          <c:order val="9"/>
          <c:tx>
            <c:strRef>
              <c:f>RR_Anom!$K$3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RR_Anom!$K$4:$K$36</c:f>
              <c:numCache>
                <c:formatCode>0</c:formatCode>
                <c:ptCount val="33"/>
                <c:pt idx="0">
                  <c:v>46.338591947256866</c:v>
                </c:pt>
                <c:pt idx="1">
                  <c:v>135.76642335766417</c:v>
                </c:pt>
                <c:pt idx="2">
                  <c:v>108.35884153520128</c:v>
                </c:pt>
                <c:pt idx="3">
                  <c:v>70.214268895691049</c:v>
                </c:pt>
                <c:pt idx="4">
                  <c:v>54.391335060042358</c:v>
                </c:pt>
                <c:pt idx="5">
                  <c:v>152.86084294796322</c:v>
                </c:pt>
                <c:pt idx="6">
                  <c:v>133.78855662820808</c:v>
                </c:pt>
                <c:pt idx="7">
                  <c:v>211.34918766187889</c:v>
                </c:pt>
                <c:pt idx="8">
                  <c:v>59.336001883682577</c:v>
                </c:pt>
                <c:pt idx="9">
                  <c:v>140.85236637626554</c:v>
                </c:pt>
                <c:pt idx="10">
                  <c:v>48.740287261596407</c:v>
                </c:pt>
                <c:pt idx="11">
                  <c:v>115.98775606310332</c:v>
                </c:pt>
                <c:pt idx="12">
                  <c:v>191.00541558747341</c:v>
                </c:pt>
                <c:pt idx="13">
                  <c:v>108.64139392512358</c:v>
                </c:pt>
                <c:pt idx="14">
                  <c:v>63.998116317400488</c:v>
                </c:pt>
                <c:pt idx="15">
                  <c:v>95.92653637862017</c:v>
                </c:pt>
                <c:pt idx="16">
                  <c:v>59.477278078643728</c:v>
                </c:pt>
                <c:pt idx="17">
                  <c:v>103.83800329644451</c:v>
                </c:pt>
                <c:pt idx="18">
                  <c:v>114.99882269837529</c:v>
                </c:pt>
                <c:pt idx="19">
                  <c:v>88.156345655756965</c:v>
                </c:pt>
                <c:pt idx="20">
                  <c:v>108.21756534024013</c:v>
                </c:pt>
                <c:pt idx="21">
                  <c:v>130.96303272898513</c:v>
                </c:pt>
                <c:pt idx="22">
                  <c:v>145.09065222510003</c:v>
                </c:pt>
                <c:pt idx="23">
                  <c:v>155.40381445726388</c:v>
                </c:pt>
                <c:pt idx="24">
                  <c:v>107.36990817047324</c:v>
                </c:pt>
                <c:pt idx="25">
                  <c:v>73.463621379797473</c:v>
                </c:pt>
                <c:pt idx="26">
                  <c:v>100.30609842241579</c:v>
                </c:pt>
                <c:pt idx="27">
                  <c:v>72.050859430185994</c:v>
                </c:pt>
                <c:pt idx="28">
                  <c:v>180.26842477042612</c:v>
                </c:pt>
                <c:pt idx="29">
                  <c:v>140.00470920649866</c:v>
                </c:pt>
                <c:pt idx="30">
                  <c:v>37.862020249587921</c:v>
                </c:pt>
                <c:pt idx="31">
                  <c:v>165.29314810454431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12-4618-A709-7ED32F31D94A}"/>
            </c:ext>
          </c:extLst>
        </c:ser>
        <c:ser>
          <c:idx val="10"/>
          <c:order val="10"/>
          <c:tx>
            <c:strRef>
              <c:f>RR_Anom!$L$3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RR_Anom!$L$4:$L$36</c:f>
              <c:numCache>
                <c:formatCode>0</c:formatCode>
                <c:ptCount val="33"/>
                <c:pt idx="0">
                  <c:v>95.430169134161446</c:v>
                </c:pt>
                <c:pt idx="1">
                  <c:v>274.0523445019939</c:v>
                </c:pt>
                <c:pt idx="2">
                  <c:v>51.702800568364125</c:v>
                </c:pt>
                <c:pt idx="3">
                  <c:v>100.79295961864601</c:v>
                </c:pt>
                <c:pt idx="4">
                  <c:v>145.62038777100429</c:v>
                </c:pt>
                <c:pt idx="5">
                  <c:v>126.50685245450796</c:v>
                </c:pt>
                <c:pt idx="6">
                  <c:v>25.98890773250217</c:v>
                </c:pt>
                <c:pt idx="7">
                  <c:v>126.9193747994683</c:v>
                </c:pt>
                <c:pt idx="8">
                  <c:v>184.25998074895725</c:v>
                </c:pt>
                <c:pt idx="9">
                  <c:v>75.491589127744419</c:v>
                </c:pt>
                <c:pt idx="10">
                  <c:v>139.98258238987944</c:v>
                </c:pt>
                <c:pt idx="11">
                  <c:v>184.53499564559746</c:v>
                </c:pt>
                <c:pt idx="12">
                  <c:v>66.691112435256912</c:v>
                </c:pt>
                <c:pt idx="13">
                  <c:v>69.99129119493972</c:v>
                </c:pt>
                <c:pt idx="14">
                  <c:v>59.403217674290701</c:v>
                </c:pt>
                <c:pt idx="15">
                  <c:v>69.30375395333914</c:v>
                </c:pt>
                <c:pt idx="16">
                  <c:v>99.830407480405185</c:v>
                </c:pt>
                <c:pt idx="17">
                  <c:v>70.266306091579963</c:v>
                </c:pt>
                <c:pt idx="18">
                  <c:v>97.630288307283323</c:v>
                </c:pt>
                <c:pt idx="19">
                  <c:v>62.428381537333273</c:v>
                </c:pt>
                <c:pt idx="20">
                  <c:v>0.27501489664022927</c:v>
                </c:pt>
                <c:pt idx="21">
                  <c:v>87.592244579914762</c:v>
                </c:pt>
                <c:pt idx="22">
                  <c:v>101.4804968602466</c:v>
                </c:pt>
                <c:pt idx="23">
                  <c:v>52.252830361644591</c:v>
                </c:pt>
                <c:pt idx="24">
                  <c:v>77.416693404226066</c:v>
                </c:pt>
                <c:pt idx="25">
                  <c:v>94.880139340880973</c:v>
                </c:pt>
                <c:pt idx="26">
                  <c:v>123.75670348810561</c:v>
                </c:pt>
                <c:pt idx="27">
                  <c:v>27.501489664023467</c:v>
                </c:pt>
                <c:pt idx="28">
                  <c:v>60.640784709171754</c:v>
                </c:pt>
                <c:pt idx="29">
                  <c:v>30.251638630425816</c:v>
                </c:pt>
                <c:pt idx="30">
                  <c:v>74.804051886143839</c:v>
                </c:pt>
                <c:pt idx="31">
                  <c:v>87.317229683274519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012-4618-A709-7ED32F31D94A}"/>
            </c:ext>
          </c:extLst>
        </c:ser>
        <c:ser>
          <c:idx val="11"/>
          <c:order val="11"/>
          <c:tx>
            <c:strRef>
              <c:f>RR_Anom!$M$3</c:f>
              <c:strCache>
                <c:ptCount val="1"/>
                <c:pt idx="0">
                  <c:v>Dez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RR_Anom!$A$4:$A$36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 formatCode="0">
                  <c:v>2019</c:v>
                </c:pt>
                <c:pt idx="29" formatCode="0">
                  <c:v>2020</c:v>
                </c:pt>
                <c:pt idx="30" formatCode="0">
                  <c:v>2021</c:v>
                </c:pt>
                <c:pt idx="31" formatCode="0">
                  <c:v>2022</c:v>
                </c:pt>
                <c:pt idx="32" formatCode="0">
                  <c:v>2023</c:v>
                </c:pt>
              </c:numCache>
            </c:numRef>
          </c:cat>
          <c:val>
            <c:numRef>
              <c:f>RR_Anom!$M$4:$M$36</c:f>
              <c:numCache>
                <c:formatCode>0</c:formatCode>
                <c:ptCount val="33"/>
                <c:pt idx="0">
                  <c:v>99.016426688298523</c:v>
                </c:pt>
                <c:pt idx="1">
                  <c:v>80.764550801054568</c:v>
                </c:pt>
                <c:pt idx="2">
                  <c:v>109.35915635773679</c:v>
                </c:pt>
                <c:pt idx="3">
                  <c:v>127.15473534779964</c:v>
                </c:pt>
                <c:pt idx="4">
                  <c:v>137.64956398296493</c:v>
                </c:pt>
                <c:pt idx="5">
                  <c:v>63.425268708172801</c:v>
                </c:pt>
                <c:pt idx="6">
                  <c:v>145.40661123504361</c:v>
                </c:pt>
                <c:pt idx="7">
                  <c:v>61.447982153721362</c:v>
                </c:pt>
                <c:pt idx="8">
                  <c:v>166.85256540255529</c:v>
                </c:pt>
                <c:pt idx="9">
                  <c:v>41.827215574934094</c:v>
                </c:pt>
                <c:pt idx="10">
                  <c:v>116.65990671263438</c:v>
                </c:pt>
                <c:pt idx="11">
                  <c:v>92.171973230582054</c:v>
                </c:pt>
                <c:pt idx="12">
                  <c:v>56.428716284729276</c:v>
                </c:pt>
                <c:pt idx="13">
                  <c:v>69.205029405800047</c:v>
                </c:pt>
                <c:pt idx="14">
                  <c:v>83.198134252687098</c:v>
                </c:pt>
                <c:pt idx="15">
                  <c:v>65.858852159805323</c:v>
                </c:pt>
                <c:pt idx="16">
                  <c:v>116.96410464408845</c:v>
                </c:pt>
                <c:pt idx="17">
                  <c:v>68.140336645710818</c:v>
                </c:pt>
                <c:pt idx="18">
                  <c:v>114.37842222672889</c:v>
                </c:pt>
                <c:pt idx="19">
                  <c:v>105.86088014601502</c:v>
                </c:pt>
                <c:pt idx="20">
                  <c:v>193.31778543905904</c:v>
                </c:pt>
                <c:pt idx="21">
                  <c:v>122.13546947880756</c:v>
                </c:pt>
                <c:pt idx="22">
                  <c:v>25.856824173595626</c:v>
                </c:pt>
                <c:pt idx="23">
                  <c:v>97.343338065301168</c:v>
                </c:pt>
                <c:pt idx="24">
                  <c:v>79.091462178057199</c:v>
                </c:pt>
                <c:pt idx="25">
                  <c:v>9.582234840803082</c:v>
                </c:pt>
                <c:pt idx="26">
                  <c:v>139.93104846887044</c:v>
                </c:pt>
                <c:pt idx="27">
                  <c:v>158.1829243561144</c:v>
                </c:pt>
                <c:pt idx="28">
                  <c:v>85.175420807138522</c:v>
                </c:pt>
                <c:pt idx="29">
                  <c:v>48.215372135469494</c:v>
                </c:pt>
                <c:pt idx="30">
                  <c:v>106.62137497465018</c:v>
                </c:pt>
                <c:pt idx="31">
                  <c:v>127.76313121070778</c:v>
                </c:pt>
                <c:pt idx="3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012-4618-A709-7ED32F31D94A}"/>
            </c:ext>
          </c:extLst>
        </c:ser>
        <c:bandFmts>
          <c:bandFmt>
            <c:idx val="0"/>
            <c:spPr>
              <a:solidFill>
                <a:srgbClr val="FF66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FFCC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FFFF99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CCFFCC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5"/>
            <c:spPr>
              <a:solidFill>
                <a:srgbClr val="CCFF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6"/>
            <c:spPr>
              <a:solidFill>
                <a:srgbClr val="00FF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7"/>
            <c:spPr>
              <a:solidFill>
                <a:schemeClr val="tx2">
                  <a:lumMod val="40000"/>
                  <a:lumOff val="60000"/>
                </a:schemeClr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8"/>
            <c:spPr>
              <a:solidFill>
                <a:srgbClr val="00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9"/>
            <c:spPr>
              <a:solidFill>
                <a:srgbClr val="33CCCC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0"/>
            <c:spPr>
              <a:solidFill>
                <a:srgbClr val="3366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1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2"/>
            <c:spPr>
              <a:solidFill>
                <a:srgbClr val="333399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3"/>
            <c:spPr>
              <a:solidFill>
                <a:srgbClr val="00008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353355648"/>
        <c:axId val="353361920"/>
        <c:axId val="353314560"/>
      </c:surfaceChart>
      <c:catAx>
        <c:axId val="353355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5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1579676395973852"/>
              <c:y val="0.8262392481371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361920"/>
        <c:crosses val="autoZero"/>
        <c:auto val="1"/>
        <c:lblAlgn val="ctr"/>
        <c:lblOffset val="100"/>
        <c:tickLblSkip val="2"/>
        <c:tickMarkSkip val="1"/>
        <c:noMultiLvlLbl val="1"/>
      </c:catAx>
      <c:valAx>
        <c:axId val="353361920"/>
        <c:scaling>
          <c:orientation val="minMax"/>
          <c:max val="300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353355648"/>
        <c:crosses val="autoZero"/>
        <c:crossBetween val="midCat"/>
        <c:majorUnit val="20"/>
        <c:minorUnit val="5"/>
      </c:valAx>
      <c:serAx>
        <c:axId val="35331456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 algn="ctr">
                  <a:defRPr sz="15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Monate</a:t>
                </a:r>
              </a:p>
            </c:rich>
          </c:tx>
          <c:layout>
            <c:manualLayout>
              <c:xMode val="edge"/>
              <c:yMode val="edge"/>
              <c:x val="0.83820456201679927"/>
              <c:y val="0.433164095565804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361920"/>
        <c:crosses val="autoZero"/>
        <c:tickLblSkip val="2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egendEntry>
        <c:idx val="1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ayout>
        <c:manualLayout>
          <c:xMode val="edge"/>
          <c:yMode val="edge"/>
          <c:x val="0.88622124082911891"/>
          <c:y val="0.15059227303298806"/>
          <c:w val="0.10960335767943152"/>
          <c:h val="0.7106598498332762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13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Temperaturanomalie Hohenpeißenberg 2001 - 2023 in K 
(Referenz 1971-2000)</a:t>
            </a:r>
          </a:p>
        </c:rich>
      </c:tx>
      <c:layout>
        <c:manualLayout>
          <c:xMode val="edge"/>
          <c:yMode val="edge"/>
          <c:x val="0.16597160656851517"/>
          <c:y val="2.0270200725101904E-2"/>
        </c:manualLayout>
      </c:layout>
      <c:overlay val="0"/>
      <c:spPr>
        <a:noFill/>
        <a:ln w="25400">
          <a:noFill/>
        </a:ln>
      </c:spPr>
    </c:title>
    <c:autoTitleDeleted val="0"/>
    <c:view3D>
      <c:rotX val="90"/>
      <c:hPercent val="100"/>
      <c:rotY val="360"/>
      <c:depthPercent val="100"/>
      <c:rAngAx val="0"/>
      <c:perspective val="0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6.7849686847599164E-2"/>
          <c:y val="0.15736040609137056"/>
          <c:w val="0.74447937187014901"/>
          <c:h val="0.64805414551607443"/>
        </c:manualLayout>
      </c:layout>
      <c:surface3DChart>
        <c:wireframe val="0"/>
        <c:ser>
          <c:idx val="0"/>
          <c:order val="0"/>
          <c:tx>
            <c:strRef>
              <c:f>T_Anom_71_00!$B$3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T_Anom_71_00!$B$4:$B$26</c:f>
              <c:numCache>
                <c:formatCode>0.0</c:formatCode>
                <c:ptCount val="23"/>
                <c:pt idx="0">
                  <c:v>0.81645161290322588</c:v>
                </c:pt>
                <c:pt idx="1">
                  <c:v>1.5938709677419354</c:v>
                </c:pt>
                <c:pt idx="2">
                  <c:v>-1.4512903225806455</c:v>
                </c:pt>
                <c:pt idx="3">
                  <c:v>-1.2964516129032262</c:v>
                </c:pt>
                <c:pt idx="4">
                  <c:v>-8.9999999999999858E-2</c:v>
                </c:pt>
                <c:pt idx="5">
                  <c:v>-1.415806451612903</c:v>
                </c:pt>
                <c:pt idx="6">
                  <c:v>3.0583870967741928</c:v>
                </c:pt>
                <c:pt idx="7">
                  <c:v>3.3970967741935483</c:v>
                </c:pt>
                <c:pt idx="8">
                  <c:v>-1.8158064516129033</c:v>
                </c:pt>
                <c:pt idx="9">
                  <c:v>-3.738387096774193</c:v>
                </c:pt>
                <c:pt idx="10">
                  <c:v>-0.1706451612903227</c:v>
                </c:pt>
                <c:pt idx="11">
                  <c:v>9.9999999999998979E-3</c:v>
                </c:pt>
                <c:pt idx="12">
                  <c:v>-0.56741935483870953</c:v>
                </c:pt>
                <c:pt idx="13">
                  <c:v>3.4680645161290329</c:v>
                </c:pt>
                <c:pt idx="14">
                  <c:v>0.94225806451612881</c:v>
                </c:pt>
                <c:pt idx="15">
                  <c:v>1.6874193548387098</c:v>
                </c:pt>
                <c:pt idx="16">
                  <c:v>-2.7932258064516122</c:v>
                </c:pt>
                <c:pt idx="17">
                  <c:v>3.5680645161290325</c:v>
                </c:pt>
                <c:pt idx="18">
                  <c:v>-2.173870967741935</c:v>
                </c:pt>
                <c:pt idx="19">
                  <c:v>3.5680645161290321</c:v>
                </c:pt>
                <c:pt idx="20">
                  <c:v>-1.448064516129032</c:v>
                </c:pt>
                <c:pt idx="21">
                  <c:v>1.3519354838709678</c:v>
                </c:pt>
                <c:pt idx="22">
                  <c:v>1.4519354838709677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E-4AAF-8806-E2BBF044DD4D}"/>
            </c:ext>
          </c:extLst>
        </c:ser>
        <c:ser>
          <c:idx val="1"/>
          <c:order val="1"/>
          <c:tx>
            <c:strRef>
              <c:f>T_Anom_71_00!$C$3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T_Anom_71_00!$C$4:$C$26</c:f>
              <c:numCache>
                <c:formatCode>0.0</c:formatCode>
                <c:ptCount val="23"/>
                <c:pt idx="0">
                  <c:v>1.4174055829228247</c:v>
                </c:pt>
                <c:pt idx="1">
                  <c:v>3.7924055829228234</c:v>
                </c:pt>
                <c:pt idx="2">
                  <c:v>-3.2468801313628894</c:v>
                </c:pt>
                <c:pt idx="3">
                  <c:v>0.79240558292282404</c:v>
                </c:pt>
                <c:pt idx="4">
                  <c:v>-3.3540229885057462</c:v>
                </c:pt>
                <c:pt idx="5">
                  <c:v>-1.9433087027914613</c:v>
                </c:pt>
                <c:pt idx="6">
                  <c:v>3.460262725779967</c:v>
                </c:pt>
                <c:pt idx="7">
                  <c:v>3.254474548440065</c:v>
                </c:pt>
                <c:pt idx="8">
                  <c:v>-1.1004515599343185</c:v>
                </c:pt>
                <c:pt idx="9">
                  <c:v>-0.5754515599343184</c:v>
                </c:pt>
                <c:pt idx="10">
                  <c:v>1.2674055829228243</c:v>
                </c:pt>
                <c:pt idx="11">
                  <c:v>-5.6834564860426919</c:v>
                </c:pt>
                <c:pt idx="12">
                  <c:v>-3.8397372742200337</c:v>
                </c:pt>
                <c:pt idx="13">
                  <c:v>3.7031198686371098</c:v>
                </c:pt>
                <c:pt idx="14">
                  <c:v>-0.83973727422003264</c:v>
                </c:pt>
                <c:pt idx="15">
                  <c:v>2.5510262725779969</c:v>
                </c:pt>
                <c:pt idx="16">
                  <c:v>3.0424055829228251</c:v>
                </c:pt>
                <c:pt idx="17">
                  <c:v>-4.4861658456486042</c:v>
                </c:pt>
                <c:pt idx="18">
                  <c:v>4.1424055829228248</c:v>
                </c:pt>
                <c:pt idx="19">
                  <c:v>4.3924055829228239</c:v>
                </c:pt>
                <c:pt idx="20">
                  <c:v>3.9924055829228244</c:v>
                </c:pt>
                <c:pt idx="21">
                  <c:v>2.4924055829228244</c:v>
                </c:pt>
                <c:pt idx="22">
                  <c:v>2.1924055829228246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9E-4AAF-8806-E2BBF044DD4D}"/>
            </c:ext>
          </c:extLst>
        </c:ser>
        <c:ser>
          <c:idx val="2"/>
          <c:order val="2"/>
          <c:tx>
            <c:strRef>
              <c:f>T_Anom_71_00!$D$3</c:f>
              <c:strCache>
                <c:ptCount val="1"/>
                <c:pt idx="0">
                  <c:v>Mrz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T_Anom_71_00!$D$4:$D$26</c:f>
              <c:numCache>
                <c:formatCode>0.0</c:formatCode>
                <c:ptCount val="23"/>
                <c:pt idx="0">
                  <c:v>2.0187096774193547</c:v>
                </c:pt>
                <c:pt idx="1">
                  <c:v>2.5380645161290332</c:v>
                </c:pt>
                <c:pt idx="2">
                  <c:v>2.5670967741935486</c:v>
                </c:pt>
                <c:pt idx="3">
                  <c:v>-0.38774193548387115</c:v>
                </c:pt>
                <c:pt idx="4">
                  <c:v>1.5483870967742064E-2</c:v>
                </c:pt>
                <c:pt idx="5">
                  <c:v>-2.5716129032258062</c:v>
                </c:pt>
                <c:pt idx="6">
                  <c:v>1.2896774193548377</c:v>
                </c:pt>
                <c:pt idx="7">
                  <c:v>-0.7232258064516135</c:v>
                </c:pt>
                <c:pt idx="8">
                  <c:v>-1.4103225806451614</c:v>
                </c:pt>
                <c:pt idx="9">
                  <c:v>-0.28451612903225887</c:v>
                </c:pt>
                <c:pt idx="10">
                  <c:v>1.8961290322580648</c:v>
                </c:pt>
                <c:pt idx="11">
                  <c:v>3.8638709677419349</c:v>
                </c:pt>
                <c:pt idx="12">
                  <c:v>-2.1845161290322581</c:v>
                </c:pt>
                <c:pt idx="13">
                  <c:v>3.3025806451612896</c:v>
                </c:pt>
                <c:pt idx="14">
                  <c:v>1.4509677419354845</c:v>
                </c:pt>
                <c:pt idx="15">
                  <c:v>-0.27161290322580633</c:v>
                </c:pt>
                <c:pt idx="16">
                  <c:v>3.7961290322580643</c:v>
                </c:pt>
                <c:pt idx="17">
                  <c:v>-0.84903225806451621</c:v>
                </c:pt>
                <c:pt idx="18">
                  <c:v>2.4283870967741938</c:v>
                </c:pt>
                <c:pt idx="19">
                  <c:v>0.81870967741935496</c:v>
                </c:pt>
                <c:pt idx="20">
                  <c:v>0.71870967741935488</c:v>
                </c:pt>
                <c:pt idx="21">
                  <c:v>2.5187096774193547</c:v>
                </c:pt>
                <c:pt idx="22">
                  <c:v>1.9187096774193551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9E-4AAF-8806-E2BBF044DD4D}"/>
            </c:ext>
          </c:extLst>
        </c:ser>
        <c:ser>
          <c:idx val="3"/>
          <c:order val="3"/>
          <c:tx>
            <c:strRef>
              <c:f>T_Anom_71_00!$E$3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T_Anom_71_00!$E$4:$E$26</c:f>
              <c:numCache>
                <c:formatCode>0.0</c:formatCode>
                <c:ptCount val="23"/>
                <c:pt idx="0">
                  <c:v>-0.7424444444444438</c:v>
                </c:pt>
                <c:pt idx="1">
                  <c:v>0.47755555555555507</c:v>
                </c:pt>
                <c:pt idx="2">
                  <c:v>1.1542222222222227</c:v>
                </c:pt>
                <c:pt idx="3">
                  <c:v>1.9608888888888893</c:v>
                </c:pt>
                <c:pt idx="4">
                  <c:v>1.8875555555555552</c:v>
                </c:pt>
                <c:pt idx="5">
                  <c:v>0.9542222222222243</c:v>
                </c:pt>
                <c:pt idx="6">
                  <c:v>6.134222222222224</c:v>
                </c:pt>
                <c:pt idx="7">
                  <c:v>0.17422222222222228</c:v>
                </c:pt>
                <c:pt idx="8">
                  <c:v>5.0342222222222244</c:v>
                </c:pt>
                <c:pt idx="9">
                  <c:v>1.9675555555555544</c:v>
                </c:pt>
                <c:pt idx="10">
                  <c:v>5.067555555555554</c:v>
                </c:pt>
                <c:pt idx="11">
                  <c:v>1.5275555555555558</c:v>
                </c:pt>
                <c:pt idx="12">
                  <c:v>1.2542222222222232</c:v>
                </c:pt>
                <c:pt idx="13">
                  <c:v>3.1775555555555552</c:v>
                </c:pt>
                <c:pt idx="14">
                  <c:v>2.2042222222222243</c:v>
                </c:pt>
                <c:pt idx="15">
                  <c:v>1.6442222222222247</c:v>
                </c:pt>
                <c:pt idx="16">
                  <c:v>0.28088888888888963</c:v>
                </c:pt>
                <c:pt idx="17">
                  <c:v>7.0508888888888883</c:v>
                </c:pt>
                <c:pt idx="18">
                  <c:v>2.4908888888888887</c:v>
                </c:pt>
                <c:pt idx="19">
                  <c:v>5.1975555555555566</c:v>
                </c:pt>
                <c:pt idx="20">
                  <c:v>-0.50244444444444447</c:v>
                </c:pt>
                <c:pt idx="21">
                  <c:v>0.59755555555555606</c:v>
                </c:pt>
                <c:pt idx="22">
                  <c:v>-0.60244444444444412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9E-4AAF-8806-E2BBF044DD4D}"/>
            </c:ext>
          </c:extLst>
        </c:ser>
        <c:ser>
          <c:idx val="4"/>
          <c:order val="4"/>
          <c:tx>
            <c:strRef>
              <c:f>T_Anom_71_00!$F$3</c:f>
              <c:strCache>
                <c:ptCount val="1"/>
                <c:pt idx="0">
                  <c:v>Mai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T_Anom_71_00!$F$4:$F$26</c:f>
              <c:numCache>
                <c:formatCode>0.0</c:formatCode>
                <c:ptCount val="23"/>
                <c:pt idx="0">
                  <c:v>2.937956989247315</c:v>
                </c:pt>
                <c:pt idx="1">
                  <c:v>1.1089247311827961</c:v>
                </c:pt>
                <c:pt idx="2">
                  <c:v>2.4960215053763459</c:v>
                </c:pt>
                <c:pt idx="3">
                  <c:v>-1.2233333333333345</c:v>
                </c:pt>
                <c:pt idx="4">
                  <c:v>1.0798924731182762</c:v>
                </c:pt>
                <c:pt idx="5">
                  <c:v>0.72827956989247511</c:v>
                </c:pt>
                <c:pt idx="6">
                  <c:v>1.9347311827956997</c:v>
                </c:pt>
                <c:pt idx="7">
                  <c:v>2.5508602150537651</c:v>
                </c:pt>
                <c:pt idx="8">
                  <c:v>2.5250537634408605</c:v>
                </c:pt>
                <c:pt idx="9">
                  <c:v>-1.7233333333333345</c:v>
                </c:pt>
                <c:pt idx="10">
                  <c:v>2.2444086021505374</c:v>
                </c:pt>
                <c:pt idx="11">
                  <c:v>2.1734408602150559</c:v>
                </c:pt>
                <c:pt idx="12">
                  <c:v>-1.6362365591397836</c:v>
                </c:pt>
                <c:pt idx="13">
                  <c:v>-0.4523655913978466</c:v>
                </c:pt>
                <c:pt idx="14">
                  <c:v>0.91860215053763206</c:v>
                </c:pt>
                <c:pt idx="15">
                  <c:v>0.3315053763440865</c:v>
                </c:pt>
                <c:pt idx="16">
                  <c:v>2.086344086021505</c:v>
                </c:pt>
                <c:pt idx="17">
                  <c:v>2.9702150537634413</c:v>
                </c:pt>
                <c:pt idx="18">
                  <c:v>-2.3072043010752701</c:v>
                </c:pt>
                <c:pt idx="19">
                  <c:v>0.11215053763440963</c:v>
                </c:pt>
                <c:pt idx="20">
                  <c:v>-1.9878494623655918</c:v>
                </c:pt>
                <c:pt idx="21">
                  <c:v>3.0121505376344082</c:v>
                </c:pt>
                <c:pt idx="22">
                  <c:v>0.71215053763440928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9E-4AAF-8806-E2BBF044DD4D}"/>
            </c:ext>
          </c:extLst>
        </c:ser>
        <c:ser>
          <c:idx val="5"/>
          <c:order val="5"/>
          <c:tx>
            <c:strRef>
              <c:f>T_Anom_71_00!$G$3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T_Anom_71_00!$G$4:$G$26</c:f>
              <c:numCache>
                <c:formatCode>0.0</c:formatCode>
                <c:ptCount val="23"/>
                <c:pt idx="0">
                  <c:v>-0.53488888888889186</c:v>
                </c:pt>
                <c:pt idx="1">
                  <c:v>3.8451111111111089</c:v>
                </c:pt>
                <c:pt idx="2">
                  <c:v>6.4484444444444371</c:v>
                </c:pt>
                <c:pt idx="3">
                  <c:v>0.55177777777777415</c:v>
                </c:pt>
                <c:pt idx="4">
                  <c:v>2.6084444444444443</c:v>
                </c:pt>
                <c:pt idx="5">
                  <c:v>2.2251111111111097</c:v>
                </c:pt>
                <c:pt idx="6">
                  <c:v>2.2584444444444411</c:v>
                </c:pt>
                <c:pt idx="7">
                  <c:v>2.1884444444444409</c:v>
                </c:pt>
                <c:pt idx="8">
                  <c:v>6.5111111111109565E-2</c:v>
                </c:pt>
                <c:pt idx="9">
                  <c:v>1.4417777777777729</c:v>
                </c:pt>
                <c:pt idx="10">
                  <c:v>1.0917777777777733</c:v>
                </c:pt>
                <c:pt idx="11">
                  <c:v>2.3817777777777742</c:v>
                </c:pt>
                <c:pt idx="12">
                  <c:v>0.47844444444444534</c:v>
                </c:pt>
                <c:pt idx="13">
                  <c:v>2.2151111111111099</c:v>
                </c:pt>
                <c:pt idx="14">
                  <c:v>2.1617777777777718</c:v>
                </c:pt>
                <c:pt idx="15">
                  <c:v>1.3684444444444441</c:v>
                </c:pt>
                <c:pt idx="16">
                  <c:v>4.0851111111111074</c:v>
                </c:pt>
                <c:pt idx="17">
                  <c:v>2.5684444444444416</c:v>
                </c:pt>
                <c:pt idx="18">
                  <c:v>5.4584444444444387</c:v>
                </c:pt>
                <c:pt idx="19">
                  <c:v>0.78177777777777457</c:v>
                </c:pt>
                <c:pt idx="20">
                  <c:v>4.0817777777777735</c:v>
                </c:pt>
                <c:pt idx="21">
                  <c:v>4.3817777777777742</c:v>
                </c:pt>
                <c:pt idx="22">
                  <c:v>4.1817777777777749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9E-4AAF-8806-E2BBF044DD4D}"/>
            </c:ext>
          </c:extLst>
        </c:ser>
        <c:ser>
          <c:idx val="6"/>
          <c:order val="6"/>
          <c:tx>
            <c:strRef>
              <c:f>T_Anom_71_00!$H$3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T_Anom_71_00!$H$4:$H$26</c:f>
              <c:numCache>
                <c:formatCode>0.0</c:formatCode>
                <c:ptCount val="23"/>
                <c:pt idx="0">
                  <c:v>0.98268817204300873</c:v>
                </c:pt>
                <c:pt idx="1">
                  <c:v>0.17301075268816568</c:v>
                </c:pt>
                <c:pt idx="2">
                  <c:v>1.8859139784946208</c:v>
                </c:pt>
                <c:pt idx="3">
                  <c:v>3.7526881720427951E-2</c:v>
                </c:pt>
                <c:pt idx="4">
                  <c:v>0.38913978494623613</c:v>
                </c:pt>
                <c:pt idx="5">
                  <c:v>4.4794623655913952</c:v>
                </c:pt>
                <c:pt idx="6">
                  <c:v>0.25688172043010482</c:v>
                </c:pt>
                <c:pt idx="7">
                  <c:v>0.22462365591397671</c:v>
                </c:pt>
                <c:pt idx="8">
                  <c:v>0.97301075268816817</c:v>
                </c:pt>
                <c:pt idx="9">
                  <c:v>2.3859139784946173</c:v>
                </c:pt>
                <c:pt idx="10">
                  <c:v>-1.6850537634408589</c:v>
                </c:pt>
                <c:pt idx="11">
                  <c:v>0.41817204301075073</c:v>
                </c:pt>
                <c:pt idx="12">
                  <c:v>3.1504301075268799</c:v>
                </c:pt>
                <c:pt idx="13">
                  <c:v>0.4181720430107525</c:v>
                </c:pt>
                <c:pt idx="14">
                  <c:v>4.2213978494623667</c:v>
                </c:pt>
                <c:pt idx="15">
                  <c:v>1.7601075268817183</c:v>
                </c:pt>
                <c:pt idx="16">
                  <c:v>1.3891397849462308</c:v>
                </c:pt>
                <c:pt idx="17">
                  <c:v>2.7794623655913959</c:v>
                </c:pt>
                <c:pt idx="18">
                  <c:v>2.5084946236559063</c:v>
                </c:pt>
                <c:pt idx="19">
                  <c:v>1.7213978494623632</c:v>
                </c:pt>
                <c:pt idx="20">
                  <c:v>0.42139784946236247</c:v>
                </c:pt>
                <c:pt idx="21">
                  <c:v>2.8213978494623646</c:v>
                </c:pt>
                <c:pt idx="22">
                  <c:v>2.7213978494623632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9E-4AAF-8806-E2BBF044DD4D}"/>
            </c:ext>
          </c:extLst>
        </c:ser>
        <c:ser>
          <c:idx val="7"/>
          <c:order val="7"/>
          <c:tx>
            <c:strRef>
              <c:f>T_Anom_71_00!$I$3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T_Anom_71_00!$I$4:$I$26</c:f>
              <c:numCache>
                <c:formatCode>0.0</c:formatCode>
                <c:ptCount val="23"/>
                <c:pt idx="0">
                  <c:v>1.771720430107516</c:v>
                </c:pt>
                <c:pt idx="1">
                  <c:v>0.16526881720429998</c:v>
                </c:pt>
                <c:pt idx="2">
                  <c:v>5.4007526881720391</c:v>
                </c:pt>
                <c:pt idx="3">
                  <c:v>1.1813978494623623</c:v>
                </c:pt>
                <c:pt idx="4">
                  <c:v>-1.8508602150537676</c:v>
                </c:pt>
                <c:pt idx="5">
                  <c:v>-3.1444086021505395</c:v>
                </c:pt>
                <c:pt idx="6">
                  <c:v>-0.41537634408602386</c:v>
                </c:pt>
                <c:pt idx="7">
                  <c:v>0.38784946236558504</c:v>
                </c:pt>
                <c:pt idx="8">
                  <c:v>2.4555913978494583</c:v>
                </c:pt>
                <c:pt idx="9">
                  <c:v>-0.62827956989247724</c:v>
                </c:pt>
                <c:pt idx="10">
                  <c:v>2.0620430107526868</c:v>
                </c:pt>
                <c:pt idx="11">
                  <c:v>2.1459139784946206</c:v>
                </c:pt>
                <c:pt idx="12">
                  <c:v>1.1878494623655858</c:v>
                </c:pt>
                <c:pt idx="13">
                  <c:v>-1.5927956989247356</c:v>
                </c:pt>
                <c:pt idx="14">
                  <c:v>3.5975268817204249</c:v>
                </c:pt>
                <c:pt idx="15">
                  <c:v>1.1878494623655822</c:v>
                </c:pt>
                <c:pt idx="16">
                  <c:v>2.387849462365585</c:v>
                </c:pt>
                <c:pt idx="17">
                  <c:v>3.378172043010748</c:v>
                </c:pt>
                <c:pt idx="18">
                  <c:v>1.6910752688172028</c:v>
                </c:pt>
                <c:pt idx="19">
                  <c:v>2.233010752688168</c:v>
                </c:pt>
                <c:pt idx="20">
                  <c:v>-0.76698924731183205</c:v>
                </c:pt>
                <c:pt idx="21">
                  <c:v>2.5330107526881687</c:v>
                </c:pt>
                <c:pt idx="22">
                  <c:v>2.1330107526881665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9E-4AAF-8806-E2BBF044DD4D}"/>
            </c:ext>
          </c:extLst>
        </c:ser>
        <c:ser>
          <c:idx val="8"/>
          <c:order val="8"/>
          <c:tx>
            <c:strRef>
              <c:f>T_Anom_71_00!$J$3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T_Anom_71_00!$J$4:$J$26</c:f>
              <c:numCache>
                <c:formatCode>0.0</c:formatCode>
                <c:ptCount val="23"/>
                <c:pt idx="0">
                  <c:v>-3.1193333333333353</c:v>
                </c:pt>
                <c:pt idx="1">
                  <c:v>-1.9660000000000011</c:v>
                </c:pt>
                <c:pt idx="2">
                  <c:v>0.65399999999999636</c:v>
                </c:pt>
                <c:pt idx="3">
                  <c:v>0.76399999999999579</c:v>
                </c:pt>
                <c:pt idx="4">
                  <c:v>1.3706666666666667</c:v>
                </c:pt>
                <c:pt idx="5">
                  <c:v>3.6873333333333314</c:v>
                </c:pt>
                <c:pt idx="6">
                  <c:v>-1.5593333333333348</c:v>
                </c:pt>
                <c:pt idx="7">
                  <c:v>-1.6760000000000002</c:v>
                </c:pt>
                <c:pt idx="8">
                  <c:v>1.4773333333333358</c:v>
                </c:pt>
                <c:pt idx="9">
                  <c:v>-1.1860000000000017</c:v>
                </c:pt>
                <c:pt idx="10">
                  <c:v>2.5673333333333304</c:v>
                </c:pt>
                <c:pt idx="11">
                  <c:v>0.53066666666666507</c:v>
                </c:pt>
                <c:pt idx="12">
                  <c:v>-0.212666666666669</c:v>
                </c:pt>
                <c:pt idx="13">
                  <c:v>0.75066666666666393</c:v>
                </c:pt>
                <c:pt idx="14">
                  <c:v>-1.2360000000000007</c:v>
                </c:pt>
                <c:pt idx="15">
                  <c:v>3.2673333333333332</c:v>
                </c:pt>
                <c:pt idx="16">
                  <c:v>-1.3393333333333359</c:v>
                </c:pt>
                <c:pt idx="17">
                  <c:v>2.3806666666666629</c:v>
                </c:pt>
                <c:pt idx="18">
                  <c:v>0.72400000000000375</c:v>
                </c:pt>
                <c:pt idx="19">
                  <c:v>1.8473333333333315</c:v>
                </c:pt>
                <c:pt idx="20">
                  <c:v>2.2473333333333319</c:v>
                </c:pt>
                <c:pt idx="21">
                  <c:v>-0.45266666666666744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9E-4AAF-8806-E2BBF044DD4D}"/>
            </c:ext>
          </c:extLst>
        </c:ser>
        <c:ser>
          <c:idx val="9"/>
          <c:order val="9"/>
          <c:tx>
            <c:strRef>
              <c:f>T_Anom_71_00!$K$3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T_Anom_71_00!$K$4:$K$26</c:f>
              <c:numCache>
                <c:formatCode>0.0</c:formatCode>
                <c:ptCount val="23"/>
                <c:pt idx="0">
                  <c:v>5.2067741935483882</c:v>
                </c:pt>
                <c:pt idx="1">
                  <c:v>3.2258064516010876E-4</c:v>
                </c:pt>
                <c:pt idx="2">
                  <c:v>-3.2996774193548379</c:v>
                </c:pt>
                <c:pt idx="3">
                  <c:v>2.5809677419354804</c:v>
                </c:pt>
                <c:pt idx="4">
                  <c:v>2.9616129032258067</c:v>
                </c:pt>
                <c:pt idx="5">
                  <c:v>4.0583870967741946</c:v>
                </c:pt>
                <c:pt idx="6">
                  <c:v>-0.79967741935483705</c:v>
                </c:pt>
                <c:pt idx="7">
                  <c:v>0.913225806451611</c:v>
                </c:pt>
                <c:pt idx="8">
                  <c:v>-0.30612903225806143</c:v>
                </c:pt>
                <c:pt idx="9">
                  <c:v>-0.78677419354838651</c:v>
                </c:pt>
                <c:pt idx="10">
                  <c:v>0.48419354838709605</c:v>
                </c:pt>
                <c:pt idx="11">
                  <c:v>0.60354838709677328</c:v>
                </c:pt>
                <c:pt idx="12">
                  <c:v>1.9970967741935501</c:v>
                </c:pt>
                <c:pt idx="13">
                  <c:v>2.7906451612903185</c:v>
                </c:pt>
                <c:pt idx="14">
                  <c:v>-0.45774193548387032</c:v>
                </c:pt>
                <c:pt idx="15">
                  <c:v>-0.62225806451612975</c:v>
                </c:pt>
                <c:pt idx="16">
                  <c:v>2.3229032258064519</c:v>
                </c:pt>
                <c:pt idx="17">
                  <c:v>2.7229032258064469</c:v>
                </c:pt>
                <c:pt idx="18">
                  <c:v>3.0454838709677405</c:v>
                </c:pt>
                <c:pt idx="19">
                  <c:v>0.19387096774193502</c:v>
                </c:pt>
                <c:pt idx="20">
                  <c:v>1.1938709677419359</c:v>
                </c:pt>
                <c:pt idx="21">
                  <c:v>5.7938709677419356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A9E-4AAF-8806-E2BBF044DD4D}"/>
            </c:ext>
          </c:extLst>
        </c:ser>
        <c:ser>
          <c:idx val="10"/>
          <c:order val="10"/>
          <c:tx>
            <c:strRef>
              <c:f>T_Anom_71_00!$L$3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T_Anom_71_00!$L$4:$L$26</c:f>
              <c:numCache>
                <c:formatCode>0.0</c:formatCode>
                <c:ptCount val="23"/>
                <c:pt idx="0">
                  <c:v>-2.4465555555555558</c:v>
                </c:pt>
                <c:pt idx="1">
                  <c:v>2.9001111111111118</c:v>
                </c:pt>
                <c:pt idx="2">
                  <c:v>3.2967777777777774</c:v>
                </c:pt>
                <c:pt idx="3">
                  <c:v>-0.86988888888888916</c:v>
                </c:pt>
                <c:pt idx="4">
                  <c:v>-0.16322222222222216</c:v>
                </c:pt>
                <c:pt idx="5">
                  <c:v>3.9501111111111116</c:v>
                </c:pt>
                <c:pt idx="6">
                  <c:v>-1.4898888888888888</c:v>
                </c:pt>
                <c:pt idx="7">
                  <c:v>1.1434444444444436</c:v>
                </c:pt>
                <c:pt idx="8">
                  <c:v>4.3701111111111111</c:v>
                </c:pt>
                <c:pt idx="9">
                  <c:v>0.59677777777777763</c:v>
                </c:pt>
                <c:pt idx="10">
                  <c:v>4.1201111111111093</c:v>
                </c:pt>
                <c:pt idx="11">
                  <c:v>2.6601111111111124</c:v>
                </c:pt>
                <c:pt idx="12">
                  <c:v>-0.76655555555555588</c:v>
                </c:pt>
                <c:pt idx="13">
                  <c:v>3.9567777777777766</c:v>
                </c:pt>
                <c:pt idx="14">
                  <c:v>4.8534444444444418</c:v>
                </c:pt>
                <c:pt idx="15">
                  <c:v>0.87011111111111239</c:v>
                </c:pt>
                <c:pt idx="16">
                  <c:v>-9.8888888888897242E-3</c:v>
                </c:pt>
                <c:pt idx="17">
                  <c:v>2.3134444444444457</c:v>
                </c:pt>
                <c:pt idx="18">
                  <c:v>1.5067777777777773</c:v>
                </c:pt>
                <c:pt idx="19">
                  <c:v>3.5434444444444444</c:v>
                </c:pt>
                <c:pt idx="20">
                  <c:v>4.3444444444444397E-2</c:v>
                </c:pt>
                <c:pt idx="21">
                  <c:v>3.4434444444444448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A9E-4AAF-8806-E2BBF044DD4D}"/>
            </c:ext>
          </c:extLst>
        </c:ser>
        <c:ser>
          <c:idx val="11"/>
          <c:order val="11"/>
          <c:tx>
            <c:strRef>
              <c:f>T_Anom_71_00!$M$3</c:f>
              <c:strCache>
                <c:ptCount val="1"/>
                <c:pt idx="0">
                  <c:v>Dez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T_Anom_71_00!$A$4:$A$26</c:f>
              <c:numCache>
                <c:formatCode>General</c:formatCode>
                <c:ptCount val="2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 formatCode="0">
                  <c:v>2019</c:v>
                </c:pt>
                <c:pt idx="19" formatCode="0">
                  <c:v>2020</c:v>
                </c:pt>
                <c:pt idx="20" formatCode="0">
                  <c:v>2021</c:v>
                </c:pt>
                <c:pt idx="21" formatCode="0">
                  <c:v>2022</c:v>
                </c:pt>
                <c:pt idx="22" formatCode="0">
                  <c:v>2023</c:v>
                </c:pt>
              </c:numCache>
            </c:numRef>
          </c:cat>
          <c:val>
            <c:numRef>
              <c:f>T_Anom_71_00!$M$4:$M$26</c:f>
              <c:numCache>
                <c:formatCode>0.0</c:formatCode>
                <c:ptCount val="23"/>
                <c:pt idx="0">
                  <c:v>-4.0550537634408617</c:v>
                </c:pt>
                <c:pt idx="1">
                  <c:v>0.77397849462365609</c:v>
                </c:pt>
                <c:pt idx="2">
                  <c:v>0.9062365591397854</c:v>
                </c:pt>
                <c:pt idx="3">
                  <c:v>2.8817204301075316E-2</c:v>
                </c:pt>
                <c:pt idx="4">
                  <c:v>-3.2098924731182801</c:v>
                </c:pt>
                <c:pt idx="5">
                  <c:v>2.2707526881720437</c:v>
                </c:pt>
                <c:pt idx="6">
                  <c:v>-0.44215053763440842</c:v>
                </c:pt>
                <c:pt idx="7">
                  <c:v>-0.82279569892473114</c:v>
                </c:pt>
                <c:pt idx="8">
                  <c:v>-1.271182795698925</c:v>
                </c:pt>
                <c:pt idx="9">
                  <c:v>-2.8711827956989247</c:v>
                </c:pt>
                <c:pt idx="10">
                  <c:v>1.04494623655914</c:v>
                </c:pt>
                <c:pt idx="11">
                  <c:v>-0.18731182795698878</c:v>
                </c:pt>
                <c:pt idx="12">
                  <c:v>2.7836559139784947</c:v>
                </c:pt>
                <c:pt idx="13">
                  <c:v>0.43204301075268842</c:v>
                </c:pt>
                <c:pt idx="14">
                  <c:v>6.164301075268817</c:v>
                </c:pt>
                <c:pt idx="15">
                  <c:v>2.215913978494624</c:v>
                </c:pt>
                <c:pt idx="16">
                  <c:v>-0.84215053763440872</c:v>
                </c:pt>
                <c:pt idx="17">
                  <c:v>1.1126881720430108</c:v>
                </c:pt>
                <c:pt idx="18">
                  <c:v>2.8804301075268821</c:v>
                </c:pt>
                <c:pt idx="19">
                  <c:v>1.5126881720430108</c:v>
                </c:pt>
                <c:pt idx="20">
                  <c:v>0.91268817204301089</c:v>
                </c:pt>
                <c:pt idx="21">
                  <c:v>0.8126881720430108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A9E-4AAF-8806-E2BBF044DD4D}"/>
            </c:ext>
          </c:extLst>
        </c:ser>
        <c:bandFmts>
          <c:bandFmt>
            <c:idx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00FF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CCFF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CCFFCC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5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6"/>
            <c:spPr>
              <a:solidFill>
                <a:srgbClr val="FFCC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7"/>
            <c:spPr>
              <a:solidFill>
                <a:srgbClr val="FF99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8"/>
            <c:spPr>
              <a:solidFill>
                <a:srgbClr val="FF66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9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0"/>
            <c:spPr>
              <a:solidFill>
                <a:srgbClr val="FF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353465472"/>
        <c:axId val="353467392"/>
        <c:axId val="353476608"/>
      </c:surface3DChart>
      <c:catAx>
        <c:axId val="35346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5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39805344452541547"/>
              <c:y val="0.8984497086992708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467392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353467392"/>
        <c:scaling>
          <c:orientation val="minMax"/>
          <c:max val="6.5"/>
          <c:min val="-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465472"/>
        <c:crosses val="autoZero"/>
        <c:crossBetween val="midCat"/>
        <c:majorUnit val="1"/>
        <c:minorUnit val="0.25"/>
      </c:valAx>
      <c:serAx>
        <c:axId val="35347660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 algn="ctr">
                  <a:defRPr sz="15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Monate</a:t>
                </a:r>
              </a:p>
            </c:rich>
          </c:tx>
          <c:layout>
            <c:manualLayout>
              <c:xMode val="edge"/>
              <c:yMode val="edge"/>
              <c:x val="0.84164632222350466"/>
              <c:y val="0.43932364885001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467392"/>
        <c:crosses val="autoZero"/>
        <c:tickLblSkip val="2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egendEntry>
        <c:idx val="1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ayout>
        <c:manualLayout>
          <c:xMode val="edge"/>
          <c:yMode val="edge"/>
          <c:x val="0.86986767630830608"/>
          <c:y val="0.17491211289300754"/>
          <c:w val="0.11273485400559979"/>
          <c:h val="0.6169660714063888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13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Temperaturanomalie Hohenpeissenberg 2011 - 2023 
(Referenz 1981-2010)</a:t>
            </a:r>
          </a:p>
        </c:rich>
      </c:tx>
      <c:layout>
        <c:manualLayout>
          <c:xMode val="edge"/>
          <c:yMode val="edge"/>
          <c:x val="0.18598814819585807"/>
          <c:y val="2.0270273867793578E-2"/>
        </c:manualLayout>
      </c:layout>
      <c:overlay val="0"/>
      <c:spPr>
        <a:noFill/>
        <a:ln w="25400">
          <a:noFill/>
        </a:ln>
      </c:spPr>
    </c:title>
    <c:autoTitleDeleted val="0"/>
    <c:view3D>
      <c:rotX val="90"/>
      <c:hPercent val="100"/>
      <c:rotY val="0"/>
      <c:depthPercent val="100"/>
      <c:rAngAx val="0"/>
      <c:perspective val="0"/>
    </c:view3D>
    <c:floor>
      <c:thickness val="0"/>
      <c:spPr>
        <a:noFill/>
        <a:ln w="9525">
          <a:noFill/>
        </a:ln>
      </c:spPr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9.1858037578288101E-2"/>
          <c:y val="0.15397631133671744"/>
          <c:w val="0.67432150313152406"/>
          <c:h val="0.63282571912013541"/>
        </c:manualLayout>
      </c:layout>
      <c:surfaceChart>
        <c:wireframe val="0"/>
        <c:ser>
          <c:idx val="0"/>
          <c:order val="0"/>
          <c:tx>
            <c:strRef>
              <c:f>T_Anom_81_10!$B$3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T_Anom_81_10!$B$4:$B$23</c:f>
              <c:numCache>
                <c:formatCode>0.0</c:formatCode>
                <c:ptCount val="20"/>
                <c:pt idx="0">
                  <c:v>-0.20849462365591409</c:v>
                </c:pt>
                <c:pt idx="1">
                  <c:v>-2.7849462365591493E-2</c:v>
                </c:pt>
                <c:pt idx="2">
                  <c:v>-0.60526881720430092</c:v>
                </c:pt>
                <c:pt idx="3">
                  <c:v>3.4302150537634413</c:v>
                </c:pt>
                <c:pt idx="4">
                  <c:v>0.90440860215053742</c:v>
                </c:pt>
                <c:pt idx="5">
                  <c:v>1.6495698924731184</c:v>
                </c:pt>
                <c:pt idx="6">
                  <c:v>-2.8310752688172038</c:v>
                </c:pt>
                <c:pt idx="7">
                  <c:v>3.5302150537634409</c:v>
                </c:pt>
                <c:pt idx="8">
                  <c:v>-2.2117204301075266</c:v>
                </c:pt>
                <c:pt idx="9">
                  <c:v>3.5302150537634405</c:v>
                </c:pt>
                <c:pt idx="10">
                  <c:v>-1.4859139784946236</c:v>
                </c:pt>
                <c:pt idx="11">
                  <c:v>1.3140860215053762</c:v>
                </c:pt>
                <c:pt idx="12">
                  <c:v>1.4140860215053763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12-4301-95D9-0A52477A26E2}"/>
            </c:ext>
          </c:extLst>
        </c:ser>
        <c:ser>
          <c:idx val="1"/>
          <c:order val="1"/>
          <c:tx>
            <c:strRef>
              <c:f>T_Anom_81_10!$C$3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T_Anom_81_10!$C$4:$C$23</c:f>
              <c:numCache>
                <c:formatCode>0.0</c:formatCode>
                <c:ptCount val="20"/>
                <c:pt idx="0">
                  <c:v>1.4890860215053765</c:v>
                </c:pt>
                <c:pt idx="1">
                  <c:v>-5.6460467980295554</c:v>
                </c:pt>
                <c:pt idx="2">
                  <c:v>-3.8023275862068973</c:v>
                </c:pt>
                <c:pt idx="3">
                  <c:v>3.7405295566502459</c:v>
                </c:pt>
                <c:pt idx="4">
                  <c:v>-0.80232758620689637</c:v>
                </c:pt>
                <c:pt idx="5">
                  <c:v>2.5884359605911333</c:v>
                </c:pt>
                <c:pt idx="6">
                  <c:v>3.0798152709359612</c:v>
                </c:pt>
                <c:pt idx="7">
                  <c:v>-4.4487561576354677</c:v>
                </c:pt>
                <c:pt idx="8">
                  <c:v>4.1798152709359613</c:v>
                </c:pt>
                <c:pt idx="9">
                  <c:v>4.4298152709359604</c:v>
                </c:pt>
                <c:pt idx="10">
                  <c:v>4.0298152709359609</c:v>
                </c:pt>
                <c:pt idx="11">
                  <c:v>2.5298152709359605</c:v>
                </c:pt>
                <c:pt idx="12">
                  <c:v>2.2298152709359607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12-4301-95D9-0A52477A26E2}"/>
            </c:ext>
          </c:extLst>
        </c:ser>
        <c:ser>
          <c:idx val="2"/>
          <c:order val="2"/>
          <c:tx>
            <c:strRef>
              <c:f>T_Anom_81_10!$D$3</c:f>
              <c:strCache>
                <c:ptCount val="1"/>
                <c:pt idx="0">
                  <c:v>Mrz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T_Anom_81_10!$D$4:$D$23</c:f>
              <c:numCache>
                <c:formatCode>0.0</c:formatCode>
                <c:ptCount val="20"/>
                <c:pt idx="0">
                  <c:v>1.7425806451612904</c:v>
                </c:pt>
                <c:pt idx="1">
                  <c:v>3.7103225806451605</c:v>
                </c:pt>
                <c:pt idx="2">
                  <c:v>-2.3380645161290325</c:v>
                </c:pt>
                <c:pt idx="3">
                  <c:v>3.1490322580645151</c:v>
                </c:pt>
                <c:pt idx="4">
                  <c:v>1.2974193548387101</c:v>
                </c:pt>
                <c:pt idx="5">
                  <c:v>-0.42516129032258076</c:v>
                </c:pt>
                <c:pt idx="6">
                  <c:v>3.6425806451612899</c:v>
                </c:pt>
                <c:pt idx="7">
                  <c:v>-1.0025806451612906</c:v>
                </c:pt>
                <c:pt idx="8">
                  <c:v>2.2748387096774194</c:v>
                </c:pt>
                <c:pt idx="9">
                  <c:v>0.66516129032258053</c:v>
                </c:pt>
                <c:pt idx="10">
                  <c:v>0.56516129032258045</c:v>
                </c:pt>
                <c:pt idx="11">
                  <c:v>2.3651612903225803</c:v>
                </c:pt>
                <c:pt idx="12">
                  <c:v>1.7651612903225806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12-4301-95D9-0A52477A26E2}"/>
            </c:ext>
          </c:extLst>
        </c:ser>
        <c:ser>
          <c:idx val="3"/>
          <c:order val="3"/>
          <c:tx>
            <c:strRef>
              <c:f>T_Anom_81_10!$E$3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T_Anom_81_10!$E$4:$E$23</c:f>
              <c:numCache>
                <c:formatCode>0.0</c:formatCode>
                <c:ptCount val="20"/>
                <c:pt idx="0">
                  <c:v>4.0915555555555532</c:v>
                </c:pt>
                <c:pt idx="1">
                  <c:v>0.55155555555555491</c:v>
                </c:pt>
                <c:pt idx="2">
                  <c:v>0.27822222222222237</c:v>
                </c:pt>
                <c:pt idx="3">
                  <c:v>2.2015555555555544</c:v>
                </c:pt>
                <c:pt idx="4">
                  <c:v>1.2282222222222234</c:v>
                </c:pt>
                <c:pt idx="5">
                  <c:v>0.66822222222222383</c:v>
                </c:pt>
                <c:pt idx="6">
                  <c:v>-0.69511111111111124</c:v>
                </c:pt>
                <c:pt idx="7">
                  <c:v>6.0748888888888875</c:v>
                </c:pt>
                <c:pt idx="8">
                  <c:v>1.5148888888888878</c:v>
                </c:pt>
                <c:pt idx="9">
                  <c:v>4.2215555555555557</c:v>
                </c:pt>
                <c:pt idx="10">
                  <c:v>-1.4784444444444453</c:v>
                </c:pt>
                <c:pt idx="11">
                  <c:v>-0.37844444444444481</c:v>
                </c:pt>
                <c:pt idx="12">
                  <c:v>-1.578444444444445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12-4301-95D9-0A52477A26E2}"/>
            </c:ext>
          </c:extLst>
        </c:ser>
        <c:ser>
          <c:idx val="4"/>
          <c:order val="4"/>
          <c:tx>
            <c:strRef>
              <c:f>T_Anom_81_10!$F$3</c:f>
              <c:strCache>
                <c:ptCount val="1"/>
                <c:pt idx="0">
                  <c:v>Mai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T_Anom_81_10!$F$4:$F$23</c:f>
              <c:numCache>
                <c:formatCode>0.0</c:formatCode>
                <c:ptCount val="20"/>
                <c:pt idx="0">
                  <c:v>1.5980645161290319</c:v>
                </c:pt>
                <c:pt idx="1">
                  <c:v>1.5270967741935504</c:v>
                </c:pt>
                <c:pt idx="2">
                  <c:v>-2.2825806451612891</c:v>
                </c:pt>
                <c:pt idx="3">
                  <c:v>-1.0987096774193521</c:v>
                </c:pt>
                <c:pt idx="4">
                  <c:v>0.27225806451612655</c:v>
                </c:pt>
                <c:pt idx="5">
                  <c:v>-0.314838709677419</c:v>
                </c:pt>
                <c:pt idx="6">
                  <c:v>1.4399999999999995</c:v>
                </c:pt>
                <c:pt idx="7">
                  <c:v>2.3238709677419358</c:v>
                </c:pt>
                <c:pt idx="8">
                  <c:v>-2.9535483870967756</c:v>
                </c:pt>
                <c:pt idx="9">
                  <c:v>-0.53419354838709587</c:v>
                </c:pt>
                <c:pt idx="10">
                  <c:v>-2.6341935483870973</c:v>
                </c:pt>
                <c:pt idx="11">
                  <c:v>2.3658064516129027</c:v>
                </c:pt>
                <c:pt idx="12">
                  <c:v>6.5806451612903771E-2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12-4301-95D9-0A52477A26E2}"/>
            </c:ext>
          </c:extLst>
        </c:ser>
        <c:ser>
          <c:idx val="5"/>
          <c:order val="5"/>
          <c:tx>
            <c:strRef>
              <c:f>T_Anom_81_10!$G$3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T_Anom_81_10!$G$4:$G$23</c:f>
              <c:numCache>
                <c:formatCode>0.0</c:formatCode>
                <c:ptCount val="20"/>
                <c:pt idx="0">
                  <c:v>0.22655555555555473</c:v>
                </c:pt>
                <c:pt idx="1">
                  <c:v>1.5165555555555557</c:v>
                </c:pt>
                <c:pt idx="2">
                  <c:v>-0.38677777777777322</c:v>
                </c:pt>
                <c:pt idx="3">
                  <c:v>1.3498888888888914</c:v>
                </c:pt>
                <c:pt idx="4">
                  <c:v>1.2965555555555532</c:v>
                </c:pt>
                <c:pt idx="5">
                  <c:v>0.50322222222222557</c:v>
                </c:pt>
                <c:pt idx="6">
                  <c:v>3.2198888888888888</c:v>
                </c:pt>
                <c:pt idx="7">
                  <c:v>1.7032222222222231</c:v>
                </c:pt>
                <c:pt idx="8">
                  <c:v>4.5932222222222201</c:v>
                </c:pt>
                <c:pt idx="9">
                  <c:v>-8.3444444444443988E-2</c:v>
                </c:pt>
                <c:pt idx="10">
                  <c:v>3.2165555555555549</c:v>
                </c:pt>
                <c:pt idx="11">
                  <c:v>3.5165555555555557</c:v>
                </c:pt>
                <c:pt idx="12">
                  <c:v>3.3165555555555564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12-4301-95D9-0A52477A26E2}"/>
            </c:ext>
          </c:extLst>
        </c:ser>
        <c:ser>
          <c:idx val="6"/>
          <c:order val="6"/>
          <c:tx>
            <c:strRef>
              <c:f>T_Anom_81_10!$H$3</c:f>
              <c:strCache>
                <c:ptCount val="1"/>
                <c:pt idx="0">
                  <c:v>Jul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T_Anom_81_10!$H$4:$H$23</c:f>
              <c:numCache>
                <c:formatCode>0.0</c:formatCode>
                <c:ptCount val="20"/>
                <c:pt idx="0">
                  <c:v>-2.359784946236557</c:v>
                </c:pt>
                <c:pt idx="1">
                  <c:v>-0.25655913978494738</c:v>
                </c:pt>
                <c:pt idx="2">
                  <c:v>2.4756989247311818</c:v>
                </c:pt>
                <c:pt idx="3">
                  <c:v>-0.2565591397849456</c:v>
                </c:pt>
                <c:pt idx="4">
                  <c:v>3.5466666666666686</c:v>
                </c:pt>
                <c:pt idx="5">
                  <c:v>1.0853763440860202</c:v>
                </c:pt>
                <c:pt idx="6">
                  <c:v>0.7144086021505327</c:v>
                </c:pt>
                <c:pt idx="7">
                  <c:v>2.1047311827956978</c:v>
                </c:pt>
                <c:pt idx="8">
                  <c:v>1.8337634408602081</c:v>
                </c:pt>
                <c:pt idx="9">
                  <c:v>1.0466666666666651</c:v>
                </c:pt>
                <c:pt idx="10">
                  <c:v>-0.25333333333333563</c:v>
                </c:pt>
                <c:pt idx="11">
                  <c:v>2.1466666666666665</c:v>
                </c:pt>
                <c:pt idx="12">
                  <c:v>2.0466666666666651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12-4301-95D9-0A52477A26E2}"/>
            </c:ext>
          </c:extLst>
        </c:ser>
        <c:ser>
          <c:idx val="7"/>
          <c:order val="7"/>
          <c:tx>
            <c:strRef>
              <c:f>T_Anom_81_10!$I$3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T_Anom_81_10!$I$4:$I$23</c:f>
              <c:numCache>
                <c:formatCode>0.0</c:formatCode>
                <c:ptCount val="20"/>
                <c:pt idx="0">
                  <c:v>1.6249462365591416</c:v>
                </c:pt>
                <c:pt idx="1">
                  <c:v>1.7088172043010754</c:v>
                </c:pt>
                <c:pt idx="2">
                  <c:v>0.75075268817204055</c:v>
                </c:pt>
                <c:pt idx="3">
                  <c:v>-2.0298924731182808</c:v>
                </c:pt>
                <c:pt idx="4">
                  <c:v>3.1604301075268797</c:v>
                </c:pt>
                <c:pt idx="5">
                  <c:v>0.750752688172037</c:v>
                </c:pt>
                <c:pt idx="6">
                  <c:v>1.9507526881720398</c:v>
                </c:pt>
                <c:pt idx="7">
                  <c:v>2.9410752688172028</c:v>
                </c:pt>
                <c:pt idx="8">
                  <c:v>1.2539784946236576</c:v>
                </c:pt>
                <c:pt idx="9">
                  <c:v>1.7959139784946228</c:v>
                </c:pt>
                <c:pt idx="10">
                  <c:v>-1.2040860215053772</c:v>
                </c:pt>
                <c:pt idx="11">
                  <c:v>2.0959139784946235</c:v>
                </c:pt>
                <c:pt idx="12">
                  <c:v>1.6959139784946213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12-4301-95D9-0A52477A26E2}"/>
            </c:ext>
          </c:extLst>
        </c:ser>
        <c:ser>
          <c:idx val="8"/>
          <c:order val="8"/>
          <c:tx>
            <c:strRef>
              <c:f>T_Anom_81_10!$J$3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rgbClr val="00008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T_Anom_81_10!$J$4:$J$23</c:f>
              <c:numCache>
                <c:formatCode>0.0</c:formatCode>
                <c:ptCount val="20"/>
                <c:pt idx="0">
                  <c:v>2.4583333333333304</c:v>
                </c:pt>
                <c:pt idx="1">
                  <c:v>0.42166666666666508</c:v>
                </c:pt>
                <c:pt idx="2">
                  <c:v>-0.32166666666666899</c:v>
                </c:pt>
                <c:pt idx="3">
                  <c:v>0.64166666666666394</c:v>
                </c:pt>
                <c:pt idx="4">
                  <c:v>-1.3450000000000006</c:v>
                </c:pt>
                <c:pt idx="5">
                  <c:v>3.1583333333333332</c:v>
                </c:pt>
                <c:pt idx="6">
                  <c:v>-1.4483333333333359</c:v>
                </c:pt>
                <c:pt idx="7">
                  <c:v>2.2716666666666629</c:v>
                </c:pt>
                <c:pt idx="8">
                  <c:v>0.61500000000000377</c:v>
                </c:pt>
                <c:pt idx="9">
                  <c:v>1.7383333333333315</c:v>
                </c:pt>
                <c:pt idx="10">
                  <c:v>2.1383333333333319</c:v>
                </c:pt>
                <c:pt idx="11">
                  <c:v>-0.56166666666666742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12-4301-95D9-0A52477A26E2}"/>
            </c:ext>
          </c:extLst>
        </c:ser>
        <c:ser>
          <c:idx val="9"/>
          <c:order val="9"/>
          <c:tx>
            <c:strRef>
              <c:f>T_Anom_81_10!$K$3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rgbClr val="FF00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T_Anom_81_10!$K$4:$K$23</c:f>
              <c:numCache>
                <c:formatCode>0.0</c:formatCode>
                <c:ptCount val="20"/>
                <c:pt idx="0">
                  <c:v>-0.12892473118279746</c:v>
                </c:pt>
                <c:pt idx="1">
                  <c:v>-9.5698924731202339E-3</c:v>
                </c:pt>
                <c:pt idx="2">
                  <c:v>1.3839784946236566</c:v>
                </c:pt>
                <c:pt idx="3">
                  <c:v>2.177526881720425</c:v>
                </c:pt>
                <c:pt idx="4">
                  <c:v>-1.0708602150537638</c:v>
                </c:pt>
                <c:pt idx="5">
                  <c:v>-1.2353763440860233</c:v>
                </c:pt>
                <c:pt idx="6">
                  <c:v>1.7097849462365584</c:v>
                </c:pt>
                <c:pt idx="7">
                  <c:v>2.1097849462365534</c:v>
                </c:pt>
                <c:pt idx="8">
                  <c:v>2.432365591397847</c:v>
                </c:pt>
                <c:pt idx="9">
                  <c:v>-0.41924731182795849</c:v>
                </c:pt>
                <c:pt idx="10">
                  <c:v>0.5807526881720424</c:v>
                </c:pt>
                <c:pt idx="11">
                  <c:v>5.180752688172042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12-4301-95D9-0A52477A26E2}"/>
            </c:ext>
          </c:extLst>
        </c:ser>
        <c:ser>
          <c:idx val="10"/>
          <c:order val="10"/>
          <c:tx>
            <c:strRef>
              <c:f>T_Anom_81_10!$L$3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rgbClr val="FFFF00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T_Anom_81_10!$L$4:$L$23</c:f>
              <c:numCache>
                <c:formatCode>0.0</c:formatCode>
                <c:ptCount val="20"/>
                <c:pt idx="0">
                  <c:v>3.6083333333333316</c:v>
                </c:pt>
                <c:pt idx="1">
                  <c:v>2.1483333333333343</c:v>
                </c:pt>
                <c:pt idx="2">
                  <c:v>-1.278333333333334</c:v>
                </c:pt>
                <c:pt idx="3">
                  <c:v>3.4449999999999985</c:v>
                </c:pt>
                <c:pt idx="4">
                  <c:v>4.3416666666666632</c:v>
                </c:pt>
                <c:pt idx="5">
                  <c:v>0.35833333333333428</c:v>
                </c:pt>
                <c:pt idx="6">
                  <c:v>-0.52166666666666783</c:v>
                </c:pt>
                <c:pt idx="7">
                  <c:v>1.8016666666666676</c:v>
                </c:pt>
                <c:pt idx="8">
                  <c:v>0.99499999999999922</c:v>
                </c:pt>
                <c:pt idx="9">
                  <c:v>3.0316666666666663</c:v>
                </c:pt>
                <c:pt idx="10">
                  <c:v>-0.46833333333333371</c:v>
                </c:pt>
                <c:pt idx="11">
                  <c:v>2.9316666666666666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512-4301-95D9-0A52477A26E2}"/>
            </c:ext>
          </c:extLst>
        </c:ser>
        <c:ser>
          <c:idx val="11"/>
          <c:order val="11"/>
          <c:tx>
            <c:strRef>
              <c:f>T_Anom_81_10!$M$3</c:f>
              <c:strCache>
                <c:ptCount val="1"/>
                <c:pt idx="0">
                  <c:v>Dez</c:v>
                </c:pt>
              </c:strCache>
            </c:strRef>
          </c:tx>
          <c:spPr>
            <a:solidFill>
              <a:srgbClr val="00FFFF"/>
            </a:solidFill>
            <a:ln w="12700">
              <a:solidFill>
                <a:srgbClr val="000000"/>
              </a:solidFill>
              <a:prstDash val="solid"/>
            </a:ln>
            <a:sp3d prstMaterial="flat"/>
          </c:spPr>
          <c:cat>
            <c:numRef>
              <c:f>T_Anom_81_10!$A$4:$A$23</c:f>
              <c:numCache>
                <c:formatCode>General</c:formatCode>
                <c:ptCount val="20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  <c:pt idx="13">
                  <c:v>2024</c:v>
                </c:pt>
                <c:pt idx="14">
                  <c:v>2025</c:v>
                </c:pt>
                <c:pt idx="15">
                  <c:v>2026</c:v>
                </c:pt>
                <c:pt idx="16">
                  <c:v>2027</c:v>
                </c:pt>
                <c:pt idx="17">
                  <c:v>2028</c:v>
                </c:pt>
                <c:pt idx="18">
                  <c:v>2029</c:v>
                </c:pt>
                <c:pt idx="19">
                  <c:v>2030</c:v>
                </c:pt>
              </c:numCache>
            </c:numRef>
          </c:cat>
          <c:val>
            <c:numRef>
              <c:f>T_Anom_81_10!$M$4:$M$23</c:f>
              <c:numCache>
                <c:formatCode>0.0</c:formatCode>
                <c:ptCount val="20"/>
                <c:pt idx="0">
                  <c:v>1.3243010752688174</c:v>
                </c:pt>
                <c:pt idx="1">
                  <c:v>9.2043010752688628E-2</c:v>
                </c:pt>
                <c:pt idx="2">
                  <c:v>3.063010752688172</c:v>
                </c:pt>
                <c:pt idx="3">
                  <c:v>0.71139784946236584</c:v>
                </c:pt>
                <c:pt idx="4">
                  <c:v>6.4436559139784944</c:v>
                </c:pt>
                <c:pt idx="5">
                  <c:v>2.4952688172043014</c:v>
                </c:pt>
                <c:pt idx="6">
                  <c:v>-0.56279569892473125</c:v>
                </c:pt>
                <c:pt idx="7">
                  <c:v>1.3920430107526882</c:v>
                </c:pt>
                <c:pt idx="8">
                  <c:v>3.1597849462365595</c:v>
                </c:pt>
                <c:pt idx="9">
                  <c:v>1.7920430107526881</c:v>
                </c:pt>
                <c:pt idx="10">
                  <c:v>1.1920430107526883</c:v>
                </c:pt>
                <c:pt idx="11">
                  <c:v>1.0920430107526882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12-4301-95D9-0A52477A26E2}"/>
            </c:ext>
          </c:extLst>
        </c:ser>
        <c:bandFmts>
          <c:bandFmt>
            <c:idx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"/>
            <c:spPr>
              <a:solidFill>
                <a:srgbClr val="00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2"/>
            <c:spPr>
              <a:solidFill>
                <a:srgbClr val="99CC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3"/>
            <c:spPr>
              <a:solidFill>
                <a:srgbClr val="CCFF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4"/>
            <c:spPr>
              <a:solidFill>
                <a:srgbClr val="CCFFCC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5"/>
            <c:spPr>
              <a:solidFill>
                <a:srgbClr val="FFCC99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6"/>
            <c:spPr>
              <a:solidFill>
                <a:srgbClr val="FFCC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7"/>
            <c:spPr>
              <a:solidFill>
                <a:srgbClr val="FF99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8"/>
            <c:spPr>
              <a:solidFill>
                <a:srgbClr val="FF66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9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  <c:bandFmt>
            <c:idx val="10"/>
            <c:spPr>
              <a:solidFill>
                <a:srgbClr val="FF00FF"/>
              </a:solidFill>
              <a:ln w="12700">
                <a:solidFill>
                  <a:srgbClr val="000000"/>
                </a:solidFill>
                <a:prstDash val="solid"/>
              </a:ln>
              <a:sp3d prstMaterial="flat"/>
            </c:spPr>
          </c:bandFmt>
        </c:bandFmts>
        <c:axId val="350802688"/>
        <c:axId val="350804608"/>
        <c:axId val="350783680"/>
      </c:surfaceChart>
      <c:catAx>
        <c:axId val="35080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5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39561571534463486"/>
              <c:y val="0.84771586937419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804608"/>
        <c:crosses val="autoZero"/>
        <c:auto val="1"/>
        <c:lblAlgn val="ctr"/>
        <c:lblOffset val="100"/>
        <c:noMultiLvlLbl val="1"/>
      </c:catAx>
      <c:valAx>
        <c:axId val="350804608"/>
        <c:scaling>
          <c:orientation val="minMax"/>
          <c:max val="6.5"/>
          <c:min val="-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350802688"/>
        <c:crosses val="autoZero"/>
        <c:crossBetween val="midCat"/>
        <c:majorUnit val="1"/>
        <c:minorUnit val="0.25"/>
      </c:valAx>
      <c:serAx>
        <c:axId val="35078368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 algn="ctr">
                  <a:defRPr sz="15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Monate</a:t>
                </a:r>
              </a:p>
            </c:rich>
          </c:tx>
          <c:layout>
            <c:manualLayout>
              <c:xMode val="edge"/>
              <c:yMode val="edge"/>
              <c:x val="0.82463671960533869"/>
              <c:y val="0.41177302645999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0804608"/>
        <c:crosses val="autoZero"/>
        <c:tickLblSkip val="2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egendEntry>
        <c:idx val="1"/>
        <c:txPr>
          <a:bodyPr/>
          <a:lstStyle/>
          <a:p>
            <a:pPr rtl="0">
              <a:defRPr sz="131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</c:legendEntry>
      <c:layout>
        <c:manualLayout>
          <c:xMode val="edge"/>
          <c:yMode val="edge"/>
          <c:x val="0.85560699934543571"/>
          <c:y val="0.15974807141755171"/>
          <c:w val="0.1261449670318304"/>
          <c:h val="0.6204612798316319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 rtl="0">
            <a:defRPr sz="13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5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/>
              <a:t>Jahresmitteltemperatur Hohenpeißenberg 1781 - 2022</a:t>
            </a:r>
          </a:p>
        </c:rich>
      </c:tx>
      <c:layout>
        <c:manualLayout>
          <c:xMode val="edge"/>
          <c:yMode val="edge"/>
          <c:x val="0.28607164193360618"/>
          <c:y val="4.275155255973650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24425887265135E-2"/>
          <c:y val="0.15397631133671744"/>
          <c:w val="0.89561586638830892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Jahresmitteltemperatur Hohenpeißenberg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name>linearer Trend</c:nam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TempMittel_korr!$Q$5:$Q$246</c:f>
              <c:numCache>
                <c:formatCode>0.0</c:formatCode>
                <c:ptCount val="242"/>
                <c:pt idx="0">
                  <c:v>7.2284931506849315</c:v>
                </c:pt>
                <c:pt idx="1">
                  <c:v>5.1413698630136988</c:v>
                </c:pt>
                <c:pt idx="2">
                  <c:v>6.4608219178082198</c:v>
                </c:pt>
                <c:pt idx="3">
                  <c:v>4.6490410958904116</c:v>
                </c:pt>
                <c:pt idx="4">
                  <c:v>4.3087671232876712</c:v>
                </c:pt>
                <c:pt idx="5">
                  <c:v>4.6197260273972596</c:v>
                </c:pt>
                <c:pt idx="6">
                  <c:v>6.3643835616438356</c:v>
                </c:pt>
                <c:pt idx="7">
                  <c:v>5.604931506849316</c:v>
                </c:pt>
                <c:pt idx="8">
                  <c:v>5.6687671232876706</c:v>
                </c:pt>
                <c:pt idx="9">
                  <c:v>6.3153424657534245</c:v>
                </c:pt>
                <c:pt idx="10">
                  <c:v>6.4</c:v>
                </c:pt>
                <c:pt idx="11">
                  <c:v>6.2038356164383561</c:v>
                </c:pt>
                <c:pt idx="12">
                  <c:v>6.8287671232876717</c:v>
                </c:pt>
                <c:pt idx="13">
                  <c:v>7.0578082191780815</c:v>
                </c:pt>
                <c:pt idx="14">
                  <c:v>6.5443835616438362</c:v>
                </c:pt>
                <c:pt idx="15">
                  <c:v>6.1098630136986296</c:v>
                </c:pt>
                <c:pt idx="16">
                  <c:v>7.0252054794520546</c:v>
                </c:pt>
                <c:pt idx="17">
                  <c:v>5.8084931506849324</c:v>
                </c:pt>
                <c:pt idx="18">
                  <c:v>5.21068493150685</c:v>
                </c:pt>
                <c:pt idx="19">
                  <c:v>6.6690410958904121</c:v>
                </c:pt>
                <c:pt idx="20">
                  <c:v>6.4594520547945198</c:v>
                </c:pt>
                <c:pt idx="21">
                  <c:v>6.6484931506849323</c:v>
                </c:pt>
                <c:pt idx="22">
                  <c:v>5.4243835616438369</c:v>
                </c:pt>
                <c:pt idx="23">
                  <c:v>6.1095890410958908</c:v>
                </c:pt>
                <c:pt idx="24">
                  <c:v>4.6761643835616429</c:v>
                </c:pt>
                <c:pt idx="25">
                  <c:v>7.269589041095891</c:v>
                </c:pt>
                <c:pt idx="26">
                  <c:v>6.7671232876712315</c:v>
                </c:pt>
                <c:pt idx="27">
                  <c:v>5.5926027397260283</c:v>
                </c:pt>
                <c:pt idx="28">
                  <c:v>7.2734246575342469</c:v>
                </c:pt>
                <c:pt idx="29">
                  <c:v>7.6791780821917799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4.9147945205479457</c:v>
                </c:pt>
                <c:pt idx="33">
                  <c:v>4.9194520547945197</c:v>
                </c:pt>
                <c:pt idx="34">
                  <c:v>5.212328767123287</c:v>
                </c:pt>
                <c:pt idx="35">
                  <c:v>3.9805479452054797</c:v>
                </c:pt>
                <c:pt idx="36">
                  <c:v>5.3761643835616439</c:v>
                </c:pt>
                <c:pt idx="37">
                  <c:v>6.3819178082191783</c:v>
                </c:pt>
                <c:pt idx="38">
                  <c:v>6.4008219178082193</c:v>
                </c:pt>
                <c:pt idx="39">
                  <c:v>4.9449315068493149</c:v>
                </c:pt>
                <c:pt idx="40">
                  <c:v>6.2534246575342465</c:v>
                </c:pt>
                <c:pt idx="41">
                  <c:v>7.3986301369863012</c:v>
                </c:pt>
                <c:pt idx="42">
                  <c:v>5.7789041095890417</c:v>
                </c:pt>
                <c:pt idx="43">
                  <c:v>6.1005479452054789</c:v>
                </c:pt>
                <c:pt idx="44">
                  <c:v>5.92923004251299</c:v>
                </c:pt>
                <c:pt idx="45">
                  <c:v>5.8778082191780827</c:v>
                </c:pt>
                <c:pt idx="46">
                  <c:v>5.8191780821917805</c:v>
                </c:pt>
                <c:pt idx="47">
                  <c:v>6.3386301369863007</c:v>
                </c:pt>
                <c:pt idx="48">
                  <c:v>3.7783561643835628</c:v>
                </c:pt>
                <c:pt idx="49">
                  <c:v>5.4112328767123286</c:v>
                </c:pt>
                <c:pt idx="50">
                  <c:v>6.2049315068493156</c:v>
                </c:pt>
                <c:pt idx="51">
                  <c:v>5.6887671232876702</c:v>
                </c:pt>
                <c:pt idx="52">
                  <c:v>5.7950684931506844</c:v>
                </c:pt>
                <c:pt idx="53">
                  <c:v>7.1186301369863019</c:v>
                </c:pt>
                <c:pt idx="54">
                  <c:v>5.2213698630136989</c:v>
                </c:pt>
                <c:pt idx="55">
                  <c:v>5.6742465753424653</c:v>
                </c:pt>
                <c:pt idx="56">
                  <c:v>4.7201889466225797</c:v>
                </c:pt>
                <c:pt idx="57">
                  <c:v>4.7032876712328777</c:v>
                </c:pt>
                <c:pt idx="58">
                  <c:v>5.8594520547945201</c:v>
                </c:pt>
                <c:pt idx="59">
                  <c:v>4.7750684931506848</c:v>
                </c:pt>
                <c:pt idx="60">
                  <c:v>6.3638356164383563</c:v>
                </c:pt>
                <c:pt idx="61">
                  <c:v>5.1846575342465746</c:v>
                </c:pt>
                <c:pt idx="62">
                  <c:v>5.3430136986301369</c:v>
                </c:pt>
                <c:pt idx="63">
                  <c:v>4.6413698630136988</c:v>
                </c:pt>
                <c:pt idx="64">
                  <c:v>4.904109589041096</c:v>
                </c:pt>
                <c:pt idx="65">
                  <c:v>6.6506849315068495</c:v>
                </c:pt>
                <c:pt idx="66">
                  <c:v>5.1764383561643843</c:v>
                </c:pt>
                <c:pt idx="67">
                  <c:v>5.8868493150684928</c:v>
                </c:pt>
                <c:pt idx="68">
                  <c:v>5.3673972602739726</c:v>
                </c:pt>
                <c:pt idx="69">
                  <c:v>4.7120547945205473</c:v>
                </c:pt>
                <c:pt idx="70">
                  <c:v>5.2350684931506857</c:v>
                </c:pt>
                <c:pt idx="71">
                  <c:v>7.0336986301369855</c:v>
                </c:pt>
                <c:pt idx="72">
                  <c:v>5.4539726027397268</c:v>
                </c:pt>
                <c:pt idx="73">
                  <c:v>5.9967123287671233</c:v>
                </c:pt>
                <c:pt idx="74">
                  <c:v>5.5202739726027401</c:v>
                </c:pt>
                <c:pt idx="75">
                  <c:v>6.6569863013698614</c:v>
                </c:pt>
                <c:pt idx="76">
                  <c:v>6.9175342465753413</c:v>
                </c:pt>
                <c:pt idx="77">
                  <c:v>5.747671232876713</c:v>
                </c:pt>
                <c:pt idx="78">
                  <c:v>7.0435616438356154</c:v>
                </c:pt>
                <c:pt idx="79">
                  <c:v>5.0263013698630123</c:v>
                </c:pt>
                <c:pt idx="80">
                  <c:v>6.5342465753424657</c:v>
                </c:pt>
                <c:pt idx="81">
                  <c:v>7.1868493150684927</c:v>
                </c:pt>
                <c:pt idx="82">
                  <c:v>6.9895890410958907</c:v>
                </c:pt>
                <c:pt idx="83">
                  <c:v>4.63972602739726</c:v>
                </c:pt>
                <c:pt idx="84">
                  <c:v>6.5156164383561652</c:v>
                </c:pt>
                <c:pt idx="85">
                  <c:v>6.6909589041095883</c:v>
                </c:pt>
                <c:pt idx="86">
                  <c:v>5.6819178082191799</c:v>
                </c:pt>
                <c:pt idx="87">
                  <c:v>6.8205479452054778</c:v>
                </c:pt>
                <c:pt idx="88">
                  <c:v>5.8378082191780827</c:v>
                </c:pt>
                <c:pt idx="89">
                  <c:v>4.643561643835616</c:v>
                </c:pt>
                <c:pt idx="90">
                  <c:v>4.4802739726027392</c:v>
                </c:pt>
                <c:pt idx="91">
                  <c:v>7.126849315068494</c:v>
                </c:pt>
                <c:pt idx="92">
                  <c:v>6.3087671232876703</c:v>
                </c:pt>
                <c:pt idx="93">
                  <c:v>5.8967123287671237</c:v>
                </c:pt>
                <c:pt idx="94">
                  <c:v>5.4328767123287687</c:v>
                </c:pt>
                <c:pt idx="95">
                  <c:v>6.2243835616438359</c:v>
                </c:pt>
                <c:pt idx="96">
                  <c:v>5.7917808219178086</c:v>
                </c:pt>
                <c:pt idx="97">
                  <c:v>5.6068493150684935</c:v>
                </c:pt>
                <c:pt idx="98">
                  <c:v>4.6846575342465755</c:v>
                </c:pt>
                <c:pt idx="99">
                  <c:v>6.4989041095890405</c:v>
                </c:pt>
                <c:pt idx="100">
                  <c:v>5.8643835616438365</c:v>
                </c:pt>
                <c:pt idx="101">
                  <c:v>6.4736986301369868</c:v>
                </c:pt>
                <c:pt idx="102">
                  <c:v>5.4520547945205475</c:v>
                </c:pt>
                <c:pt idx="103">
                  <c:v>6.4810958904109599</c:v>
                </c:pt>
                <c:pt idx="104">
                  <c:v>6.3397260273972611</c:v>
                </c:pt>
                <c:pt idx="105">
                  <c:v>6.2605479452054809</c:v>
                </c:pt>
                <c:pt idx="106">
                  <c:v>4.941095890410959</c:v>
                </c:pt>
                <c:pt idx="107">
                  <c:v>5.4589041095890414</c:v>
                </c:pt>
                <c:pt idx="108">
                  <c:v>5.1186301369862992</c:v>
                </c:pt>
                <c:pt idx="109">
                  <c:v>5.1660273972602742</c:v>
                </c:pt>
                <c:pt idx="110">
                  <c:v>5.6435616438356169</c:v>
                </c:pt>
                <c:pt idx="111">
                  <c:v>6.1778082191780808</c:v>
                </c:pt>
                <c:pt idx="112">
                  <c:v>6.2638356164383557</c:v>
                </c:pt>
                <c:pt idx="113">
                  <c:v>6.1786301369863024</c:v>
                </c:pt>
                <c:pt idx="114">
                  <c:v>5.7926027397260267</c:v>
                </c:pt>
                <c:pt idx="115">
                  <c:v>5.3052054794520549</c:v>
                </c:pt>
                <c:pt idx="116">
                  <c:v>6.3838356164383558</c:v>
                </c:pt>
                <c:pt idx="117">
                  <c:v>7.2969863013698637</c:v>
                </c:pt>
                <c:pt idx="118">
                  <c:v>6.678904109589042</c:v>
                </c:pt>
                <c:pt idx="119">
                  <c:v>6.8589041095890408</c:v>
                </c:pt>
                <c:pt idx="120">
                  <c:v>5.7041095890410958</c:v>
                </c:pt>
                <c:pt idx="121">
                  <c:v>5.7416438356164381</c:v>
                </c:pt>
                <c:pt idx="122">
                  <c:v>6.6117808219178071</c:v>
                </c:pt>
                <c:pt idx="123">
                  <c:v>6.8142465753424668</c:v>
                </c:pt>
                <c:pt idx="124">
                  <c:v>5.5854794520547939</c:v>
                </c:pt>
                <c:pt idx="125">
                  <c:v>5.832328767123288</c:v>
                </c:pt>
                <c:pt idx="126">
                  <c:v>6.1010958904109591</c:v>
                </c:pt>
                <c:pt idx="127">
                  <c:v>5.7920547945205474</c:v>
                </c:pt>
                <c:pt idx="128">
                  <c:v>5.2550684931506844</c:v>
                </c:pt>
                <c:pt idx="129">
                  <c:v>6.1473972602739719</c:v>
                </c:pt>
                <c:pt idx="130">
                  <c:v>7.2339726027397271</c:v>
                </c:pt>
                <c:pt idx="131">
                  <c:v>5.8517808219178074</c:v>
                </c:pt>
                <c:pt idx="132">
                  <c:v>6.46</c:v>
                </c:pt>
                <c:pt idx="133">
                  <c:v>6.178904109589042</c:v>
                </c:pt>
                <c:pt idx="134">
                  <c:v>5.847397260273973</c:v>
                </c:pt>
                <c:pt idx="135">
                  <c:v>6.5315068493150674</c:v>
                </c:pt>
                <c:pt idx="136">
                  <c:v>5.3947945205479453</c:v>
                </c:pt>
                <c:pt idx="137">
                  <c:v>6.7465753424657535</c:v>
                </c:pt>
                <c:pt idx="138">
                  <c:v>5.4038356164383563</c:v>
                </c:pt>
                <c:pt idx="139">
                  <c:v>7.1230136986301371</c:v>
                </c:pt>
                <c:pt idx="140">
                  <c:v>7.2421917808219165</c:v>
                </c:pt>
                <c:pt idx="141">
                  <c:v>5.3120547945205479</c:v>
                </c:pt>
                <c:pt idx="142">
                  <c:v>6.3397260273972611</c:v>
                </c:pt>
                <c:pt idx="143">
                  <c:v>5.8843835616438351</c:v>
                </c:pt>
                <c:pt idx="144">
                  <c:v>5.9953424657534251</c:v>
                </c:pt>
                <c:pt idx="145">
                  <c:v>6.718356164383561</c:v>
                </c:pt>
                <c:pt idx="146">
                  <c:v>6.3098630136986289</c:v>
                </c:pt>
                <c:pt idx="147">
                  <c:v>6.7021917808219182</c:v>
                </c:pt>
                <c:pt idx="148">
                  <c:v>6.0649315068493159</c:v>
                </c:pt>
                <c:pt idx="149">
                  <c:v>6.94027397260274</c:v>
                </c:pt>
                <c:pt idx="150">
                  <c:v>5.2358904109589037</c:v>
                </c:pt>
                <c:pt idx="151">
                  <c:v>6.4068493150684933</c:v>
                </c:pt>
                <c:pt idx="152">
                  <c:v>5.4687671232876713</c:v>
                </c:pt>
                <c:pt idx="153">
                  <c:v>7.534794520547945</c:v>
                </c:pt>
                <c:pt idx="154">
                  <c:v>5.9750684931506841</c:v>
                </c:pt>
                <c:pt idx="155">
                  <c:v>6.4580821917808224</c:v>
                </c:pt>
                <c:pt idx="156">
                  <c:v>6.9024657534246581</c:v>
                </c:pt>
                <c:pt idx="157">
                  <c:v>6.6884931506849306</c:v>
                </c:pt>
                <c:pt idx="158">
                  <c:v>6.0904109589041111</c:v>
                </c:pt>
                <c:pt idx="159">
                  <c:v>5.1693150684931508</c:v>
                </c:pt>
                <c:pt idx="160">
                  <c:v>5.186575342465753</c:v>
                </c:pt>
                <c:pt idx="161">
                  <c:v>6.1038356164383574</c:v>
                </c:pt>
                <c:pt idx="162">
                  <c:v>7.4126027397260286</c:v>
                </c:pt>
                <c:pt idx="163">
                  <c:v>5.7164383561643834</c:v>
                </c:pt>
                <c:pt idx="164">
                  <c:v>7.1248356164383564</c:v>
                </c:pt>
                <c:pt idx="165">
                  <c:v>6.7580821917808223</c:v>
                </c:pt>
                <c:pt idx="166">
                  <c:v>7.5665753424657538</c:v>
                </c:pt>
                <c:pt idx="167">
                  <c:v>7.4991780821917793</c:v>
                </c:pt>
                <c:pt idx="168">
                  <c:v>7.3893150684931515</c:v>
                </c:pt>
                <c:pt idx="169">
                  <c:v>7.1621917808219173</c:v>
                </c:pt>
                <c:pt idx="170">
                  <c:v>7.080000000000001</c:v>
                </c:pt>
                <c:pt idx="171">
                  <c:v>6.2131506849315059</c:v>
                </c:pt>
                <c:pt idx="172">
                  <c:v>7.1950684931506848</c:v>
                </c:pt>
                <c:pt idx="173">
                  <c:v>5.6441095890410953</c:v>
                </c:pt>
                <c:pt idx="174">
                  <c:v>5.8931506849315083</c:v>
                </c:pt>
                <c:pt idx="175">
                  <c:v>4.969041095890411</c:v>
                </c:pt>
                <c:pt idx="176">
                  <c:v>6.8260273972602752</c:v>
                </c:pt>
                <c:pt idx="177">
                  <c:v>6.4663013698630136</c:v>
                </c:pt>
                <c:pt idx="178">
                  <c:v>7.49013698630137</c:v>
                </c:pt>
                <c:pt idx="179">
                  <c:v>6.5558904109589031</c:v>
                </c:pt>
                <c:pt idx="180">
                  <c:v>7.6706849315068482</c:v>
                </c:pt>
                <c:pt idx="181">
                  <c:v>5.584657534246575</c:v>
                </c:pt>
                <c:pt idx="182">
                  <c:v>5.7219178082191782</c:v>
                </c:pt>
                <c:pt idx="183">
                  <c:v>6.5252054794520555</c:v>
                </c:pt>
                <c:pt idx="184">
                  <c:v>5.536986301369863</c:v>
                </c:pt>
                <c:pt idx="185">
                  <c:v>6.6654794520547949</c:v>
                </c:pt>
                <c:pt idx="186">
                  <c:v>6.9246575342465757</c:v>
                </c:pt>
                <c:pt idx="187">
                  <c:v>6.1879452054794521</c:v>
                </c:pt>
                <c:pt idx="188">
                  <c:v>6.0216438356164401</c:v>
                </c:pt>
                <c:pt idx="189">
                  <c:v>5.9287671232876713</c:v>
                </c:pt>
                <c:pt idx="190">
                  <c:v>6.745479452054794</c:v>
                </c:pt>
                <c:pt idx="191">
                  <c:v>6.4249315068493136</c:v>
                </c:pt>
                <c:pt idx="192">
                  <c:v>5.9676712328767119</c:v>
                </c:pt>
                <c:pt idx="193">
                  <c:v>6.6452054794520548</c:v>
                </c:pt>
                <c:pt idx="194">
                  <c:v>6.634520547945205</c:v>
                </c:pt>
                <c:pt idx="195">
                  <c:v>6.6095890410958908</c:v>
                </c:pt>
                <c:pt idx="196">
                  <c:v>7.0260273972602754</c:v>
                </c:pt>
                <c:pt idx="197">
                  <c:v>5.8575342465753426</c:v>
                </c:pt>
                <c:pt idx="198">
                  <c:v>6.3646575342465752</c:v>
                </c:pt>
                <c:pt idx="199">
                  <c:v>5.6983561643835605</c:v>
                </c:pt>
                <c:pt idx="200">
                  <c:v>6.5191780821917824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  <c:pt idx="226">
                  <c:v>7.9827397260273978</c:v>
                </c:pt>
                <c:pt idx="227">
                  <c:v>7.7742465753424659</c:v>
                </c:pt>
                <c:pt idx="228">
                  <c:v>7.7764383561643848</c:v>
                </c:pt>
                <c:pt idx="229">
                  <c:v>6.4016438356164365</c:v>
                </c:pt>
                <c:pt idx="230">
                  <c:v>8.5156164383561652</c:v>
                </c:pt>
                <c:pt idx="231">
                  <c:v>7.7605479452054791</c:v>
                </c:pt>
                <c:pt idx="232">
                  <c:v>7.032602739726026</c:v>
                </c:pt>
                <c:pt idx="233">
                  <c:v>8.6882191780821909</c:v>
                </c:pt>
                <c:pt idx="234">
                  <c:v>8.8852054794520541</c:v>
                </c:pt>
                <c:pt idx="235">
                  <c:v>8.1863013698630134</c:v>
                </c:pt>
                <c:pt idx="236">
                  <c:v>8.0536986301369868</c:v>
                </c:pt>
                <c:pt idx="237">
                  <c:v>9.0276712328767115</c:v>
                </c:pt>
                <c:pt idx="238">
                  <c:v>8.7035616438356165</c:v>
                </c:pt>
                <c:pt idx="239">
                  <c:v>9</c:v>
                </c:pt>
                <c:pt idx="240">
                  <c:v>7.6</c:v>
                </c:pt>
                <c:pt idx="241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00-4708-B00C-2D33D72E96BE}"/>
            </c:ext>
          </c:extLst>
        </c:ser>
        <c:ser>
          <c:idx val="0"/>
          <c:order val="1"/>
          <c:tx>
            <c:v>Tiefpassfilter 30 Jahre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TempMittel_korr!$B$5:$B$245</c:f>
              <c:numCache>
                <c:formatCode>0</c:formatCode>
                <c:ptCount val="241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</c:numCache>
            </c:numRef>
          </c:xVal>
          <c:yVal>
            <c:numRef>
              <c:f>TempMittel_korr!$S$5:$S$245</c:f>
              <c:numCache>
                <c:formatCode>0.000</c:formatCode>
                <c:ptCount val="241"/>
                <c:pt idx="0">
                  <c:v>5.6507272331198841</c:v>
                </c:pt>
                <c:pt idx="1">
                  <c:v>5.6451969164288673</c:v>
                </c:pt>
                <c:pt idx="2">
                  <c:v>5.6540501889466226</c:v>
                </c:pt>
                <c:pt idx="3">
                  <c:v>5.6720406315604528</c:v>
                </c:pt>
                <c:pt idx="4">
                  <c:v>5.7006390919270755</c:v>
                </c:pt>
                <c:pt idx="5">
                  <c:v>5.7494509403190541</c:v>
                </c:pt>
                <c:pt idx="6">
                  <c:v>5.8039356987142137</c:v>
                </c:pt>
                <c:pt idx="7">
                  <c:v>5.8630878135940376</c:v>
                </c:pt>
                <c:pt idx="8">
                  <c:v>5.9369805705563854</c:v>
                </c:pt>
                <c:pt idx="9">
                  <c:v>6.012024238399138</c:v>
                </c:pt>
                <c:pt idx="10">
                  <c:v>6.0868317640435796</c:v>
                </c:pt>
                <c:pt idx="11">
                  <c:v>6.1472880547945197</c:v>
                </c:pt>
                <c:pt idx="12">
                  <c:v>6.1953643287671234</c:v>
                </c:pt>
                <c:pt idx="13">
                  <c:v>6.2310897260273972</c:v>
                </c:pt>
                <c:pt idx="14">
                  <c:v>6.2569294794520545</c:v>
                </c:pt>
                <c:pt idx="15">
                  <c:v>6.2765304109589035</c:v>
                </c:pt>
                <c:pt idx="16">
                  <c:v>6.2760696164383569</c:v>
                </c:pt>
                <c:pt idx="17">
                  <c:v>6.273305671232877</c:v>
                </c:pt>
                <c:pt idx="18">
                  <c:v>6.2625389041095891</c:v>
                </c:pt>
                <c:pt idx="19">
                  <c:v>6.2617135616438357</c:v>
                </c:pt>
                <c:pt idx="20">
                  <c:v>6.2505805479452059</c:v>
                </c:pt>
                <c:pt idx="21">
                  <c:v>6.2403137260273969</c:v>
                </c:pt>
                <c:pt idx="22">
                  <c:v>6.2339563835616438</c:v>
                </c:pt>
                <c:pt idx="23">
                  <c:v>6.232185232876712</c:v>
                </c:pt>
                <c:pt idx="24">
                  <c:v>6.217205205479452</c:v>
                </c:pt>
                <c:pt idx="25">
                  <c:v>6.2019227671232882</c:v>
                </c:pt>
                <c:pt idx="26">
                  <c:v>6.186295178082192</c:v>
                </c:pt>
                <c:pt idx="27">
                  <c:v>6.1611687123287666</c:v>
                </c:pt>
                <c:pt idx="28">
                  <c:v>6.1078784931506851</c:v>
                </c:pt>
                <c:pt idx="29">
                  <c:v>6.0541652602739724</c:v>
                </c:pt>
                <c:pt idx="30">
                  <c:v>6.000593232876712</c:v>
                </c:pt>
                <c:pt idx="31">
                  <c:v>5.9273531232876717</c:v>
                </c:pt>
                <c:pt idx="32">
                  <c:v>5.8614676712328766</c:v>
                </c:pt>
                <c:pt idx="33">
                  <c:v>5.8045207850732163</c:v>
                </c:pt>
                <c:pt idx="34">
                  <c:v>5.7691725441662731</c:v>
                </c:pt>
                <c:pt idx="35">
                  <c:v>5.7472249050543214</c:v>
                </c:pt>
                <c:pt idx="36">
                  <c:v>5.7546685630609344</c:v>
                </c:pt>
                <c:pt idx="37">
                  <c:v>5.7479347954652802</c:v>
                </c:pt>
                <c:pt idx="38">
                  <c:v>5.7637892820028345</c:v>
                </c:pt>
                <c:pt idx="39">
                  <c:v>5.7950734435521962</c:v>
                </c:pt>
                <c:pt idx="40">
                  <c:v>5.8132730760510167</c:v>
                </c:pt>
                <c:pt idx="41">
                  <c:v>5.8258396617855457</c:v>
                </c:pt>
                <c:pt idx="42">
                  <c:v>5.8408962824752004</c:v>
                </c:pt>
                <c:pt idx="43">
                  <c:v>5.850054329711857</c:v>
                </c:pt>
                <c:pt idx="44">
                  <c:v>5.8477623032593291</c:v>
                </c:pt>
                <c:pt idx="45">
                  <c:v>5.8291970873878132</c:v>
                </c:pt>
                <c:pt idx="46">
                  <c:v>5.8002321143127071</c:v>
                </c:pt>
                <c:pt idx="47">
                  <c:v>5.7799254983467163</c:v>
                </c:pt>
                <c:pt idx="48">
                  <c:v>5.7433267623996223</c:v>
                </c:pt>
                <c:pt idx="49">
                  <c:v>5.7127901294284369</c:v>
                </c:pt>
                <c:pt idx="50">
                  <c:v>5.6794716051015586</c:v>
                </c:pt>
                <c:pt idx="51">
                  <c:v>5.6557098828530945</c:v>
                </c:pt>
                <c:pt idx="52">
                  <c:v>5.6189085158242804</c:v>
                </c:pt>
                <c:pt idx="53">
                  <c:v>5.5765987038261695</c:v>
                </c:pt>
                <c:pt idx="54">
                  <c:v>5.5535788540387347</c:v>
                </c:pt>
                <c:pt idx="55">
                  <c:v>5.5204370051960323</c:v>
                </c:pt>
                <c:pt idx="56">
                  <c:v>5.4931017827113848</c:v>
                </c:pt>
                <c:pt idx="57">
                  <c:v>5.4660375077940486</c:v>
                </c:pt>
                <c:pt idx="58">
                  <c:v>5.4381089674067074</c:v>
                </c:pt>
                <c:pt idx="59">
                  <c:v>5.414262045347189</c:v>
                </c:pt>
                <c:pt idx="60">
                  <c:v>5.4200070212564944</c:v>
                </c:pt>
                <c:pt idx="61">
                  <c:v>5.4140565394426075</c:v>
                </c:pt>
                <c:pt idx="62">
                  <c:v>5.4149893094000943</c:v>
                </c:pt>
                <c:pt idx="63">
                  <c:v>5.4244052064241854</c:v>
                </c:pt>
                <c:pt idx="64">
                  <c:v>5.4469600151157298</c:v>
                </c:pt>
                <c:pt idx="65">
                  <c:v>5.4742956995748697</c:v>
                </c:pt>
                <c:pt idx="66">
                  <c:v>5.5141070921114785</c:v>
                </c:pt>
                <c:pt idx="67">
                  <c:v>5.5652890042512988</c:v>
                </c:pt>
                <c:pt idx="68">
                  <c:v>5.6154242465753414</c:v>
                </c:pt>
                <c:pt idx="69">
                  <c:v>5.6764983561643829</c:v>
                </c:pt>
                <c:pt idx="70">
                  <c:v>5.7407081369863011</c:v>
                </c:pt>
                <c:pt idx="71">
                  <c:v>5.8158834520547948</c:v>
                </c:pt>
                <c:pt idx="72">
                  <c:v>5.8706798356164382</c:v>
                </c:pt>
                <c:pt idx="73">
                  <c:v>5.9410661369863016</c:v>
                </c:pt>
                <c:pt idx="74">
                  <c:v>6.0085929315068496</c:v>
                </c:pt>
                <c:pt idx="75">
                  <c:v>6.0677986849315069</c:v>
                </c:pt>
                <c:pt idx="76">
                  <c:v>6.1239981917808217</c:v>
                </c:pt>
                <c:pt idx="77">
                  <c:v>6.1586022191780829</c:v>
                </c:pt>
                <c:pt idx="78">
                  <c:v>6.1843328493150684</c:v>
                </c:pt>
                <c:pt idx="79">
                  <c:v>6.1899318082191774</c:v>
                </c:pt>
                <c:pt idx="80">
                  <c:v>6.2004522191780822</c:v>
                </c:pt>
                <c:pt idx="81">
                  <c:v>6.1992670684931506</c:v>
                </c:pt>
                <c:pt idx="82">
                  <c:v>6.1823881369863001</c:v>
                </c:pt>
                <c:pt idx="83">
                  <c:v>6.145654986301369</c:v>
                </c:pt>
                <c:pt idx="84">
                  <c:v>6.1168143013698622</c:v>
                </c:pt>
                <c:pt idx="85">
                  <c:v>6.0782504931506844</c:v>
                </c:pt>
                <c:pt idx="86">
                  <c:v>6.0393422465753428</c:v>
                </c:pt>
                <c:pt idx="87">
                  <c:v>5.9882167945205476</c:v>
                </c:pt>
                <c:pt idx="88">
                  <c:v>5.9494089863013704</c:v>
                </c:pt>
                <c:pt idx="89">
                  <c:v>5.9182862465753425</c:v>
                </c:pt>
                <c:pt idx="90">
                  <c:v>5.8889743013698634</c:v>
                </c:pt>
                <c:pt idx="91">
                  <c:v>5.8704741643835625</c:v>
                </c:pt>
                <c:pt idx="92">
                  <c:v>5.8540817808219181</c:v>
                </c:pt>
                <c:pt idx="93">
                  <c:v>5.8421647123287679</c:v>
                </c:pt>
                <c:pt idx="94">
                  <c:v>5.838675863013699</c:v>
                </c:pt>
                <c:pt idx="95">
                  <c:v>5.843954219178082</c:v>
                </c:pt>
                <c:pt idx="96">
                  <c:v>5.8419508493150696</c:v>
                </c:pt>
                <c:pt idx="97">
                  <c:v>5.8399745479452054</c:v>
                </c:pt>
                <c:pt idx="98">
                  <c:v>5.8424880273972608</c:v>
                </c:pt>
                <c:pt idx="99">
                  <c:v>5.8393298356164385</c:v>
                </c:pt>
                <c:pt idx="100">
                  <c:v>5.8418044109589049</c:v>
                </c:pt>
                <c:pt idx="101">
                  <c:v>5.8466665479452065</c:v>
                </c:pt>
                <c:pt idx="102">
                  <c:v>5.845434410958906</c:v>
                </c:pt>
                <c:pt idx="103">
                  <c:v>5.8247093150684934</c:v>
                </c:pt>
                <c:pt idx="104">
                  <c:v>5.8045274520547947</c:v>
                </c:pt>
                <c:pt idx="105">
                  <c:v>5.7923163835616442</c:v>
                </c:pt>
                <c:pt idx="106">
                  <c:v>5.791138164383562</c:v>
                </c:pt>
                <c:pt idx="107">
                  <c:v>5.7902163013698624</c:v>
                </c:pt>
                <c:pt idx="108">
                  <c:v>5.8034468493150682</c:v>
                </c:pt>
                <c:pt idx="109">
                  <c:v>5.8223379178082197</c:v>
                </c:pt>
                <c:pt idx="110">
                  <c:v>5.8548694246575339</c:v>
                </c:pt>
                <c:pt idx="111">
                  <c:v>5.8921205753424655</c:v>
                </c:pt>
                <c:pt idx="112">
                  <c:v>5.9444289315068497</c:v>
                </c:pt>
                <c:pt idx="113">
                  <c:v>5.9926613698630131</c:v>
                </c:pt>
                <c:pt idx="114">
                  <c:v>6.0481682739726033</c:v>
                </c:pt>
                <c:pt idx="115">
                  <c:v>6.0963935616438363</c:v>
                </c:pt>
                <c:pt idx="116">
                  <c:v>6.1376300273972593</c:v>
                </c:pt>
                <c:pt idx="117">
                  <c:v>6.165902958904109</c:v>
                </c:pt>
                <c:pt idx="118">
                  <c:v>6.1927195616438349</c:v>
                </c:pt>
                <c:pt idx="119">
                  <c:v>6.2105348493150689</c:v>
                </c:pt>
                <c:pt idx="120">
                  <c:v>6.2115887123287665</c:v>
                </c:pt>
                <c:pt idx="121">
                  <c:v>6.2059940821917809</c:v>
                </c:pt>
                <c:pt idx="122">
                  <c:v>6.1904669589041097</c:v>
                </c:pt>
                <c:pt idx="123">
                  <c:v>6.1679630410958906</c:v>
                </c:pt>
                <c:pt idx="124">
                  <c:v>6.1503927671232876</c:v>
                </c:pt>
                <c:pt idx="125">
                  <c:v>6.1296949041095896</c:v>
                </c:pt>
                <c:pt idx="126">
                  <c:v>6.1225881643835622</c:v>
                </c:pt>
                <c:pt idx="127">
                  <c:v>6.114484</c:v>
                </c:pt>
                <c:pt idx="128">
                  <c:v>6.1149381095890405</c:v>
                </c:pt>
                <c:pt idx="129">
                  <c:v>6.1205089041095899</c:v>
                </c:pt>
                <c:pt idx="130">
                  <c:v>6.1245880547945202</c:v>
                </c:pt>
                <c:pt idx="131">
                  <c:v>6.136155397260274</c:v>
                </c:pt>
                <c:pt idx="132">
                  <c:v>6.1518572876712332</c:v>
                </c:pt>
                <c:pt idx="133">
                  <c:v>6.1657577260273975</c:v>
                </c:pt>
                <c:pt idx="134">
                  <c:v>6.1782518356164378</c:v>
                </c:pt>
                <c:pt idx="135">
                  <c:v>6.1882678630136976</c:v>
                </c:pt>
                <c:pt idx="136">
                  <c:v>6.2069555616438352</c:v>
                </c:pt>
                <c:pt idx="137">
                  <c:v>6.2188369589041086</c:v>
                </c:pt>
                <c:pt idx="138">
                  <c:v>6.2337479999999994</c:v>
                </c:pt>
                <c:pt idx="139">
                  <c:v>6.2394968219178075</c:v>
                </c:pt>
                <c:pt idx="140">
                  <c:v>6.2517303013698635</c:v>
                </c:pt>
                <c:pt idx="141">
                  <c:v>6.2515116986301358</c:v>
                </c:pt>
                <c:pt idx="142">
                  <c:v>6.2574954246575327</c:v>
                </c:pt>
                <c:pt idx="143">
                  <c:v>6.2638843561643833</c:v>
                </c:pt>
                <c:pt idx="144">
                  <c:v>6.2677673150684932</c:v>
                </c:pt>
                <c:pt idx="145">
                  <c:v>6.2767769589041098</c:v>
                </c:pt>
                <c:pt idx="146">
                  <c:v>6.2867477534246579</c:v>
                </c:pt>
                <c:pt idx="147">
                  <c:v>6.2906667123287665</c:v>
                </c:pt>
                <c:pt idx="148">
                  <c:v>6.2938729863013698</c:v>
                </c:pt>
                <c:pt idx="149">
                  <c:v>6.286669205479452</c:v>
                </c:pt>
                <c:pt idx="150">
                  <c:v>6.2890074246575347</c:v>
                </c:pt>
                <c:pt idx="151">
                  <c:v>6.2887919726027395</c:v>
                </c:pt>
                <c:pt idx="152">
                  <c:v>6.2789991232876723</c:v>
                </c:pt>
                <c:pt idx="153">
                  <c:v>6.2856719397260274</c:v>
                </c:pt>
                <c:pt idx="154">
                  <c:v>6.2826734657534251</c:v>
                </c:pt>
                <c:pt idx="155">
                  <c:v>6.2879728945205482</c:v>
                </c:pt>
                <c:pt idx="156">
                  <c:v>6.29603267260274</c:v>
                </c:pt>
                <c:pt idx="157">
                  <c:v>6.3074424082191785</c:v>
                </c:pt>
                <c:pt idx="158">
                  <c:v>6.3304641657534244</c:v>
                </c:pt>
                <c:pt idx="159">
                  <c:v>6.363327728767123</c:v>
                </c:pt>
                <c:pt idx="160">
                  <c:v>6.4064404602739726</c:v>
                </c:pt>
                <c:pt idx="161">
                  <c:v>6.4616333602739724</c:v>
                </c:pt>
                <c:pt idx="162">
                  <c:v>6.5251617109589048</c:v>
                </c:pt>
                <c:pt idx="163">
                  <c:v>6.5844818726027396</c:v>
                </c:pt>
                <c:pt idx="164">
                  <c:v>6.638447746575344</c:v>
                </c:pt>
                <c:pt idx="165">
                  <c:v>6.6813369136986305</c:v>
                </c:pt>
                <c:pt idx="166">
                  <c:v>6.7184266424657535</c:v>
                </c:pt>
                <c:pt idx="167">
                  <c:v>6.7414130863013702</c:v>
                </c:pt>
                <c:pt idx="168">
                  <c:v>6.740683638356165</c:v>
                </c:pt>
                <c:pt idx="169">
                  <c:v>6.7323314273972601</c:v>
                </c:pt>
                <c:pt idx="170">
                  <c:v>6.7027208506849325</c:v>
                </c:pt>
                <c:pt idx="171">
                  <c:v>6.6656768739726031</c:v>
                </c:pt>
                <c:pt idx="172">
                  <c:v>6.6266251657534232</c:v>
                </c:pt>
                <c:pt idx="173">
                  <c:v>6.5757693054794526</c:v>
                </c:pt>
                <c:pt idx="174">
                  <c:v>6.5299540410958903</c:v>
                </c:pt>
                <c:pt idx="175">
                  <c:v>6.5032167068493143</c:v>
                </c:pt>
                <c:pt idx="176">
                  <c:v>6.4726144657534244</c:v>
                </c:pt>
                <c:pt idx="177">
                  <c:v>6.4497609315068498</c:v>
                </c:pt>
                <c:pt idx="178">
                  <c:v>6.4265981643835612</c:v>
                </c:pt>
                <c:pt idx="179">
                  <c:v>6.4116818904109589</c:v>
                </c:pt>
                <c:pt idx="180">
                  <c:v>6.3977553424657536</c:v>
                </c:pt>
                <c:pt idx="181">
                  <c:v>6.3816917534246578</c:v>
                </c:pt>
                <c:pt idx="182">
                  <c:v>6.369407150684931</c:v>
                </c:pt>
                <c:pt idx="183">
                  <c:v>6.3614161095890402</c:v>
                </c:pt>
                <c:pt idx="184">
                  <c:v>6.3495924657534246</c:v>
                </c:pt>
                <c:pt idx="185">
                  <c:v>6.3515885753424657</c:v>
                </c:pt>
                <c:pt idx="186">
                  <c:v>6.3480439999999998</c:v>
                </c:pt>
                <c:pt idx="187">
                  <c:v>6.3539901095890414</c:v>
                </c:pt>
                <c:pt idx="188">
                  <c:v>6.3485559452054785</c:v>
                </c:pt>
                <c:pt idx="189">
                  <c:v>6.3531788767123283</c:v>
                </c:pt>
                <c:pt idx="190">
                  <c:v>6.3620928219178081</c:v>
                </c:pt>
                <c:pt idx="191">
                  <c:v>6.3824658356164381</c:v>
                </c:pt>
                <c:pt idx="192">
                  <c:v>6.3933839452054793</c:v>
                </c:pt>
                <c:pt idx="193">
                  <c:v>6.4152471232876715</c:v>
                </c:pt>
                <c:pt idx="194">
                  <c:v>6.4357926575342468</c:v>
                </c:pt>
                <c:pt idx="195">
                  <c:v>6.4488164931506846</c:v>
                </c:pt>
                <c:pt idx="196">
                  <c:v>6.472655671232876</c:v>
                </c:pt>
                <c:pt idx="197">
                  <c:v>6.4974320821917813</c:v>
                </c:pt>
                <c:pt idx="198">
                  <c:v>6.525653753424657</c:v>
                </c:pt>
                <c:pt idx="199">
                  <c:v>6.5550470410958903</c:v>
                </c:pt>
                <c:pt idx="200">
                  <c:v>6.5963000547945203</c:v>
                </c:pt>
                <c:pt idx="201">
                  <c:v>6.6383611232876705</c:v>
                </c:pt>
                <c:pt idx="202">
                  <c:v>6.6898520547945202</c:v>
                </c:pt>
                <c:pt idx="203">
                  <c:v>6.7429081095890417</c:v>
                </c:pt>
                <c:pt idx="204">
                  <c:v>6.7933175616438364</c:v>
                </c:pt>
                <c:pt idx="205">
                  <c:v>6.8502550684931514</c:v>
                </c:pt>
                <c:pt idx="206">
                  <c:v>6.9074920547945213</c:v>
                </c:pt>
                <c:pt idx="207">
                  <c:v>6.9638686027397263</c:v>
                </c:pt>
                <c:pt idx="208">
                  <c:v>7.0208047671232876</c:v>
                </c:pt>
                <c:pt idx="209">
                  <c:v>7.0743402739726031</c:v>
                </c:pt>
                <c:pt idx="210">
                  <c:v>7.1239187945205478</c:v>
                </c:pt>
                <c:pt idx="211">
                  <c:v>7.1739277808219173</c:v>
                </c:pt>
                <c:pt idx="212">
                  <c:v>7.2096027123287669</c:v>
                </c:pt>
                <c:pt idx="213">
                  <c:v>7.2379227671232877</c:v>
                </c:pt>
                <c:pt idx="214">
                  <c:v>7.2721691232876697</c:v>
                </c:pt>
                <c:pt idx="215">
                  <c:v>7.3154376164383548</c:v>
                </c:pt>
                <c:pt idx="216">
                  <c:v>7.3587864383561641</c:v>
                </c:pt>
                <c:pt idx="217">
                  <c:v>7.4021919178082189</c:v>
                </c:pt>
                <c:pt idx="218">
                  <c:v>7.4387876438356155</c:v>
                </c:pt>
                <c:pt idx="219">
                  <c:v>7.4811657808219172</c:v>
                </c:pt>
                <c:pt idx="220">
                  <c:v>7.5156389041095881</c:v>
                </c:pt>
                <c:pt idx="221">
                  <c:v>7.5446210684931501</c:v>
                </c:pt>
                <c:pt idx="222">
                  <c:v>7.5849343561643829</c:v>
                </c:pt>
                <c:pt idx="223">
                  <c:v>7.6164395616438352</c:v>
                </c:pt>
                <c:pt idx="224">
                  <c:v>7.6470824657534235</c:v>
                </c:pt>
                <c:pt idx="225">
                  <c:v>7.6692521917808216</c:v>
                </c:pt>
                <c:pt idx="226">
                  <c:v>7.7070238904109587</c:v>
                </c:pt>
                <c:pt idx="227">
                  <c:v>7.752740547945205</c:v>
                </c:pt>
                <c:pt idx="228">
                  <c:v>7.7966795068493138</c:v>
                </c:pt>
                <c:pt idx="229">
                  <c:v>7.8418647123287668</c:v>
                </c:pt>
                <c:pt idx="230">
                  <c:v>7.904365178082192</c:v>
                </c:pt>
                <c:pt idx="231">
                  <c:v>7.9634936198161013</c:v>
                </c:pt>
                <c:pt idx="232">
                  <c:v>8.0335446496091887</c:v>
                </c:pt>
                <c:pt idx="233">
                  <c:v>8.1012744818507691</c:v>
                </c:pt>
                <c:pt idx="234">
                  <c:v>8.1691261058411637</c:v>
                </c:pt>
                <c:pt idx="235">
                  <c:v>8.2410679346357334</c:v>
                </c:pt>
                <c:pt idx="236">
                  <c:v>8.3083706525646264</c:v>
                </c:pt>
                <c:pt idx="237">
                  <c:v>8.363812056059059</c:v>
                </c:pt>
                <c:pt idx="238">
                  <c:v>8.4138823183510745</c:v>
                </c:pt>
                <c:pt idx="239">
                  <c:v>8.4598240434577239</c:v>
                </c:pt>
                <c:pt idx="240">
                  <c:v>8.4998639185541727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00-4708-B00C-2D33D72E9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705984"/>
        <c:axId val="353707904"/>
      </c:scatterChart>
      <c:valAx>
        <c:axId val="353705984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9541264454913853"/>
              <c:y val="0.8810810089416788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707904"/>
        <c:crosses val="autoZero"/>
        <c:crossBetween val="midCat"/>
        <c:majorUnit val="10"/>
        <c:minorUnit val="5"/>
      </c:valAx>
      <c:valAx>
        <c:axId val="353707904"/>
        <c:scaling>
          <c:orientation val="minMax"/>
          <c:max val="9.5"/>
          <c:min val="3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2510460251046025E-2"/>
              <c:y val="0.3689189020863917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705984"/>
        <c:crosses val="autoZero"/>
        <c:crossBetween val="midCat"/>
        <c:majorUnit val="0.5"/>
      </c:valAx>
      <c:spPr>
        <a:solidFill>
          <a:srgbClr val="FFFFCC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3486420891949175"/>
          <c:y val="0.95262262556163535"/>
          <c:w val="0.58559494393744715"/>
          <c:h val="3.5533075314738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/>
              <a:t>Jahresmitteltemperatur Hohenpeißenberg 1781 - 2022</a:t>
            </a:r>
          </a:p>
        </c:rich>
      </c:tx>
      <c:layout>
        <c:manualLayout>
          <c:xMode val="edge"/>
          <c:yMode val="edge"/>
          <c:x val="0.28607169193119619"/>
          <c:y val="3.153139940750299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24425887265135E-2"/>
          <c:y val="0.11582757863943381"/>
          <c:w val="0.89895735176081859"/>
          <c:h val="0.75940255073749585"/>
        </c:manualLayout>
      </c:layout>
      <c:scatterChart>
        <c:scatterStyle val="smoothMarker"/>
        <c:varyColors val="0"/>
        <c:ser>
          <c:idx val="2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TempMittel_korr!$Q$5:$Q$246</c:f>
              <c:numCache>
                <c:formatCode>0.0</c:formatCode>
                <c:ptCount val="242"/>
                <c:pt idx="0">
                  <c:v>7.2284931506849315</c:v>
                </c:pt>
                <c:pt idx="1">
                  <c:v>5.1413698630136988</c:v>
                </c:pt>
                <c:pt idx="2">
                  <c:v>6.4608219178082198</c:v>
                </c:pt>
                <c:pt idx="3">
                  <c:v>4.6490410958904116</c:v>
                </c:pt>
                <c:pt idx="4">
                  <c:v>4.3087671232876712</c:v>
                </c:pt>
                <c:pt idx="5">
                  <c:v>4.6197260273972596</c:v>
                </c:pt>
                <c:pt idx="6">
                  <c:v>6.3643835616438356</c:v>
                </c:pt>
                <c:pt idx="7">
                  <c:v>5.604931506849316</c:v>
                </c:pt>
                <c:pt idx="8">
                  <c:v>5.6687671232876706</c:v>
                </c:pt>
                <c:pt idx="9">
                  <c:v>6.3153424657534245</c:v>
                </c:pt>
                <c:pt idx="10">
                  <c:v>6.4</c:v>
                </c:pt>
                <c:pt idx="11">
                  <c:v>6.2038356164383561</c:v>
                </c:pt>
                <c:pt idx="12">
                  <c:v>6.8287671232876717</c:v>
                </c:pt>
                <c:pt idx="13">
                  <c:v>7.0578082191780815</c:v>
                </c:pt>
                <c:pt idx="14">
                  <c:v>6.5443835616438362</c:v>
                </c:pt>
                <c:pt idx="15">
                  <c:v>6.1098630136986296</c:v>
                </c:pt>
                <c:pt idx="16">
                  <c:v>7.0252054794520546</c:v>
                </c:pt>
                <c:pt idx="17">
                  <c:v>5.8084931506849324</c:v>
                </c:pt>
                <c:pt idx="18">
                  <c:v>5.21068493150685</c:v>
                </c:pt>
                <c:pt idx="19">
                  <c:v>6.6690410958904121</c:v>
                </c:pt>
                <c:pt idx="20">
                  <c:v>6.4594520547945198</c:v>
                </c:pt>
                <c:pt idx="21">
                  <c:v>6.6484931506849323</c:v>
                </c:pt>
                <c:pt idx="22">
                  <c:v>5.4243835616438369</c:v>
                </c:pt>
                <c:pt idx="23">
                  <c:v>6.1095890410958908</c:v>
                </c:pt>
                <c:pt idx="24">
                  <c:v>4.6761643835616429</c:v>
                </c:pt>
                <c:pt idx="25">
                  <c:v>7.269589041095891</c:v>
                </c:pt>
                <c:pt idx="26">
                  <c:v>6.7671232876712315</c:v>
                </c:pt>
                <c:pt idx="27">
                  <c:v>5.5926027397260283</c:v>
                </c:pt>
                <c:pt idx="28">
                  <c:v>7.2734246575342469</c:v>
                </c:pt>
                <c:pt idx="29">
                  <c:v>7.6791780821917799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4.9147945205479457</c:v>
                </c:pt>
                <c:pt idx="33">
                  <c:v>4.9194520547945197</c:v>
                </c:pt>
                <c:pt idx="34">
                  <c:v>5.212328767123287</c:v>
                </c:pt>
                <c:pt idx="35">
                  <c:v>3.9805479452054797</c:v>
                </c:pt>
                <c:pt idx="36">
                  <c:v>5.3761643835616439</c:v>
                </c:pt>
                <c:pt idx="37">
                  <c:v>6.3819178082191783</c:v>
                </c:pt>
                <c:pt idx="38">
                  <c:v>6.4008219178082193</c:v>
                </c:pt>
                <c:pt idx="39">
                  <c:v>4.9449315068493149</c:v>
                </c:pt>
                <c:pt idx="40">
                  <c:v>6.2534246575342465</c:v>
                </c:pt>
                <c:pt idx="41">
                  <c:v>7.3986301369863012</c:v>
                </c:pt>
                <c:pt idx="42">
                  <c:v>5.7789041095890417</c:v>
                </c:pt>
                <c:pt idx="43">
                  <c:v>6.1005479452054789</c:v>
                </c:pt>
                <c:pt idx="44">
                  <c:v>5.92923004251299</c:v>
                </c:pt>
                <c:pt idx="45">
                  <c:v>5.8778082191780827</c:v>
                </c:pt>
                <c:pt idx="46">
                  <c:v>5.8191780821917805</c:v>
                </c:pt>
                <c:pt idx="47">
                  <c:v>6.3386301369863007</c:v>
                </c:pt>
                <c:pt idx="48">
                  <c:v>3.7783561643835628</c:v>
                </c:pt>
                <c:pt idx="49">
                  <c:v>5.4112328767123286</c:v>
                </c:pt>
                <c:pt idx="50">
                  <c:v>6.2049315068493156</c:v>
                </c:pt>
                <c:pt idx="51">
                  <c:v>5.6887671232876702</c:v>
                </c:pt>
                <c:pt idx="52">
                  <c:v>5.7950684931506844</c:v>
                </c:pt>
                <c:pt idx="53">
                  <c:v>7.1186301369863019</c:v>
                </c:pt>
                <c:pt idx="54">
                  <c:v>5.2213698630136989</c:v>
                </c:pt>
                <c:pt idx="55">
                  <c:v>5.6742465753424653</c:v>
                </c:pt>
                <c:pt idx="56">
                  <c:v>4.7201889466225797</c:v>
                </c:pt>
                <c:pt idx="57">
                  <c:v>4.7032876712328777</c:v>
                </c:pt>
                <c:pt idx="58">
                  <c:v>5.8594520547945201</c:v>
                </c:pt>
                <c:pt idx="59">
                  <c:v>4.7750684931506848</c:v>
                </c:pt>
                <c:pt idx="60">
                  <c:v>6.3638356164383563</c:v>
                </c:pt>
                <c:pt idx="61">
                  <c:v>5.1846575342465746</c:v>
                </c:pt>
                <c:pt idx="62">
                  <c:v>5.3430136986301369</c:v>
                </c:pt>
                <c:pt idx="63">
                  <c:v>4.6413698630136988</c:v>
                </c:pt>
                <c:pt idx="64">
                  <c:v>4.904109589041096</c:v>
                </c:pt>
                <c:pt idx="65">
                  <c:v>6.6506849315068495</c:v>
                </c:pt>
                <c:pt idx="66">
                  <c:v>5.1764383561643843</c:v>
                </c:pt>
                <c:pt idx="67">
                  <c:v>5.8868493150684928</c:v>
                </c:pt>
                <c:pt idx="68">
                  <c:v>5.3673972602739726</c:v>
                </c:pt>
                <c:pt idx="69">
                  <c:v>4.7120547945205473</c:v>
                </c:pt>
                <c:pt idx="70">
                  <c:v>5.2350684931506857</c:v>
                </c:pt>
                <c:pt idx="71">
                  <c:v>7.0336986301369855</c:v>
                </c:pt>
                <c:pt idx="72">
                  <c:v>5.4539726027397268</c:v>
                </c:pt>
                <c:pt idx="73">
                  <c:v>5.9967123287671233</c:v>
                </c:pt>
                <c:pt idx="74">
                  <c:v>5.5202739726027401</c:v>
                </c:pt>
                <c:pt idx="75">
                  <c:v>6.6569863013698614</c:v>
                </c:pt>
                <c:pt idx="76">
                  <c:v>6.9175342465753413</c:v>
                </c:pt>
                <c:pt idx="77">
                  <c:v>5.747671232876713</c:v>
                </c:pt>
                <c:pt idx="78">
                  <c:v>7.0435616438356154</c:v>
                </c:pt>
                <c:pt idx="79">
                  <c:v>5.0263013698630123</c:v>
                </c:pt>
                <c:pt idx="80">
                  <c:v>6.5342465753424657</c:v>
                </c:pt>
                <c:pt idx="81">
                  <c:v>7.1868493150684927</c:v>
                </c:pt>
                <c:pt idx="82">
                  <c:v>6.9895890410958907</c:v>
                </c:pt>
                <c:pt idx="83">
                  <c:v>4.63972602739726</c:v>
                </c:pt>
                <c:pt idx="84">
                  <c:v>6.5156164383561652</c:v>
                </c:pt>
                <c:pt idx="85">
                  <c:v>6.6909589041095883</c:v>
                </c:pt>
                <c:pt idx="86">
                  <c:v>5.6819178082191799</c:v>
                </c:pt>
                <c:pt idx="87">
                  <c:v>6.8205479452054778</c:v>
                </c:pt>
                <c:pt idx="88">
                  <c:v>5.8378082191780827</c:v>
                </c:pt>
                <c:pt idx="89">
                  <c:v>4.643561643835616</c:v>
                </c:pt>
                <c:pt idx="90">
                  <c:v>4.4802739726027392</c:v>
                </c:pt>
                <c:pt idx="91">
                  <c:v>7.126849315068494</c:v>
                </c:pt>
                <c:pt idx="92">
                  <c:v>6.3087671232876703</c:v>
                </c:pt>
                <c:pt idx="93">
                  <c:v>5.8967123287671237</c:v>
                </c:pt>
                <c:pt idx="94">
                  <c:v>5.4328767123287687</c:v>
                </c:pt>
                <c:pt idx="95">
                  <c:v>6.2243835616438359</c:v>
                </c:pt>
                <c:pt idx="96">
                  <c:v>5.7917808219178086</c:v>
                </c:pt>
                <c:pt idx="97">
                  <c:v>5.6068493150684935</c:v>
                </c:pt>
                <c:pt idx="98">
                  <c:v>4.6846575342465755</c:v>
                </c:pt>
                <c:pt idx="99">
                  <c:v>6.4989041095890405</c:v>
                </c:pt>
                <c:pt idx="100">
                  <c:v>5.8643835616438365</c:v>
                </c:pt>
                <c:pt idx="101">
                  <c:v>6.4736986301369868</c:v>
                </c:pt>
                <c:pt idx="102">
                  <c:v>5.4520547945205475</c:v>
                </c:pt>
                <c:pt idx="103">
                  <c:v>6.4810958904109599</c:v>
                </c:pt>
                <c:pt idx="104">
                  <c:v>6.3397260273972611</c:v>
                </c:pt>
                <c:pt idx="105">
                  <c:v>6.2605479452054809</c:v>
                </c:pt>
                <c:pt idx="106">
                  <c:v>4.941095890410959</c:v>
                </c:pt>
                <c:pt idx="107">
                  <c:v>5.4589041095890414</c:v>
                </c:pt>
                <c:pt idx="108">
                  <c:v>5.1186301369862992</c:v>
                </c:pt>
                <c:pt idx="109">
                  <c:v>5.1660273972602742</c:v>
                </c:pt>
                <c:pt idx="110">
                  <c:v>5.6435616438356169</c:v>
                </c:pt>
                <c:pt idx="111">
                  <c:v>6.1778082191780808</c:v>
                </c:pt>
                <c:pt idx="112">
                  <c:v>6.2638356164383557</c:v>
                </c:pt>
                <c:pt idx="113">
                  <c:v>6.1786301369863024</c:v>
                </c:pt>
                <c:pt idx="114">
                  <c:v>5.7926027397260267</c:v>
                </c:pt>
                <c:pt idx="115">
                  <c:v>5.3052054794520549</c:v>
                </c:pt>
                <c:pt idx="116">
                  <c:v>6.3838356164383558</c:v>
                </c:pt>
                <c:pt idx="117">
                  <c:v>7.2969863013698637</c:v>
                </c:pt>
                <c:pt idx="118">
                  <c:v>6.678904109589042</c:v>
                </c:pt>
                <c:pt idx="119">
                  <c:v>6.8589041095890408</c:v>
                </c:pt>
                <c:pt idx="120">
                  <c:v>5.7041095890410958</c:v>
                </c:pt>
                <c:pt idx="121">
                  <c:v>5.7416438356164381</c:v>
                </c:pt>
                <c:pt idx="122">
                  <c:v>6.6117808219178071</c:v>
                </c:pt>
                <c:pt idx="123">
                  <c:v>6.8142465753424668</c:v>
                </c:pt>
                <c:pt idx="124">
                  <c:v>5.5854794520547939</c:v>
                </c:pt>
                <c:pt idx="125">
                  <c:v>5.832328767123288</c:v>
                </c:pt>
                <c:pt idx="126">
                  <c:v>6.1010958904109591</c:v>
                </c:pt>
                <c:pt idx="127">
                  <c:v>5.7920547945205474</c:v>
                </c:pt>
                <c:pt idx="128">
                  <c:v>5.2550684931506844</c:v>
                </c:pt>
                <c:pt idx="129">
                  <c:v>6.1473972602739719</c:v>
                </c:pt>
                <c:pt idx="130">
                  <c:v>7.2339726027397271</c:v>
                </c:pt>
                <c:pt idx="131">
                  <c:v>5.8517808219178074</c:v>
                </c:pt>
                <c:pt idx="132">
                  <c:v>6.46</c:v>
                </c:pt>
                <c:pt idx="133">
                  <c:v>6.178904109589042</c:v>
                </c:pt>
                <c:pt idx="134">
                  <c:v>5.847397260273973</c:v>
                </c:pt>
                <c:pt idx="135">
                  <c:v>6.5315068493150674</c:v>
                </c:pt>
                <c:pt idx="136">
                  <c:v>5.3947945205479453</c:v>
                </c:pt>
                <c:pt idx="137">
                  <c:v>6.7465753424657535</c:v>
                </c:pt>
                <c:pt idx="138">
                  <c:v>5.4038356164383563</c:v>
                </c:pt>
                <c:pt idx="139">
                  <c:v>7.1230136986301371</c:v>
                </c:pt>
                <c:pt idx="140">
                  <c:v>7.2421917808219165</c:v>
                </c:pt>
                <c:pt idx="141">
                  <c:v>5.3120547945205479</c:v>
                </c:pt>
                <c:pt idx="142">
                  <c:v>6.3397260273972611</c:v>
                </c:pt>
                <c:pt idx="143">
                  <c:v>5.8843835616438351</c:v>
                </c:pt>
                <c:pt idx="144">
                  <c:v>5.9953424657534251</c:v>
                </c:pt>
                <c:pt idx="145">
                  <c:v>6.718356164383561</c:v>
                </c:pt>
                <c:pt idx="146">
                  <c:v>6.3098630136986289</c:v>
                </c:pt>
                <c:pt idx="147">
                  <c:v>6.7021917808219182</c:v>
                </c:pt>
                <c:pt idx="148">
                  <c:v>6.0649315068493159</c:v>
                </c:pt>
                <c:pt idx="149">
                  <c:v>6.94027397260274</c:v>
                </c:pt>
                <c:pt idx="150">
                  <c:v>5.2358904109589037</c:v>
                </c:pt>
                <c:pt idx="151">
                  <c:v>6.4068493150684933</c:v>
                </c:pt>
                <c:pt idx="152">
                  <c:v>5.4687671232876713</c:v>
                </c:pt>
                <c:pt idx="153">
                  <c:v>7.534794520547945</c:v>
                </c:pt>
                <c:pt idx="154">
                  <c:v>5.9750684931506841</c:v>
                </c:pt>
                <c:pt idx="155">
                  <c:v>6.4580821917808224</c:v>
                </c:pt>
                <c:pt idx="156">
                  <c:v>6.9024657534246581</c:v>
                </c:pt>
                <c:pt idx="157">
                  <c:v>6.6884931506849306</c:v>
                </c:pt>
                <c:pt idx="158">
                  <c:v>6.0904109589041111</c:v>
                </c:pt>
                <c:pt idx="159">
                  <c:v>5.1693150684931508</c:v>
                </c:pt>
                <c:pt idx="160">
                  <c:v>5.186575342465753</c:v>
                </c:pt>
                <c:pt idx="161">
                  <c:v>6.1038356164383574</c:v>
                </c:pt>
                <c:pt idx="162">
                  <c:v>7.4126027397260286</c:v>
                </c:pt>
                <c:pt idx="163">
                  <c:v>5.7164383561643834</c:v>
                </c:pt>
                <c:pt idx="164">
                  <c:v>7.1248356164383564</c:v>
                </c:pt>
                <c:pt idx="165">
                  <c:v>6.7580821917808223</c:v>
                </c:pt>
                <c:pt idx="166">
                  <c:v>7.5665753424657538</c:v>
                </c:pt>
                <c:pt idx="167">
                  <c:v>7.4991780821917793</c:v>
                </c:pt>
                <c:pt idx="168">
                  <c:v>7.3893150684931515</c:v>
                </c:pt>
                <c:pt idx="169">
                  <c:v>7.1621917808219173</c:v>
                </c:pt>
                <c:pt idx="170">
                  <c:v>7.080000000000001</c:v>
                </c:pt>
                <c:pt idx="171">
                  <c:v>6.2131506849315059</c:v>
                </c:pt>
                <c:pt idx="172">
                  <c:v>7.1950684931506848</c:v>
                </c:pt>
                <c:pt idx="173">
                  <c:v>5.6441095890410953</c:v>
                </c:pt>
                <c:pt idx="174">
                  <c:v>5.8931506849315083</c:v>
                </c:pt>
                <c:pt idx="175">
                  <c:v>4.969041095890411</c:v>
                </c:pt>
                <c:pt idx="176">
                  <c:v>6.8260273972602752</c:v>
                </c:pt>
                <c:pt idx="177">
                  <c:v>6.4663013698630136</c:v>
                </c:pt>
                <c:pt idx="178">
                  <c:v>7.49013698630137</c:v>
                </c:pt>
                <c:pt idx="179">
                  <c:v>6.5558904109589031</c:v>
                </c:pt>
                <c:pt idx="180">
                  <c:v>7.6706849315068482</c:v>
                </c:pt>
                <c:pt idx="181">
                  <c:v>5.584657534246575</c:v>
                </c:pt>
                <c:pt idx="182">
                  <c:v>5.7219178082191782</c:v>
                </c:pt>
                <c:pt idx="183">
                  <c:v>6.5252054794520555</c:v>
                </c:pt>
                <c:pt idx="184">
                  <c:v>5.536986301369863</c:v>
                </c:pt>
                <c:pt idx="185">
                  <c:v>6.6654794520547949</c:v>
                </c:pt>
                <c:pt idx="186">
                  <c:v>6.9246575342465757</c:v>
                </c:pt>
                <c:pt idx="187">
                  <c:v>6.1879452054794521</c:v>
                </c:pt>
                <c:pt idx="188">
                  <c:v>6.0216438356164401</c:v>
                </c:pt>
                <c:pt idx="189">
                  <c:v>5.9287671232876713</c:v>
                </c:pt>
                <c:pt idx="190">
                  <c:v>6.745479452054794</c:v>
                </c:pt>
                <c:pt idx="191">
                  <c:v>6.4249315068493136</c:v>
                </c:pt>
                <c:pt idx="192">
                  <c:v>5.9676712328767119</c:v>
                </c:pt>
                <c:pt idx="193">
                  <c:v>6.6452054794520548</c:v>
                </c:pt>
                <c:pt idx="194">
                  <c:v>6.634520547945205</c:v>
                </c:pt>
                <c:pt idx="195">
                  <c:v>6.6095890410958908</c:v>
                </c:pt>
                <c:pt idx="196">
                  <c:v>7.0260273972602754</c:v>
                </c:pt>
                <c:pt idx="197">
                  <c:v>5.8575342465753426</c:v>
                </c:pt>
                <c:pt idx="198">
                  <c:v>6.3646575342465752</c:v>
                </c:pt>
                <c:pt idx="199">
                  <c:v>5.6983561643835605</c:v>
                </c:pt>
                <c:pt idx="200">
                  <c:v>6.5191780821917824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  <c:pt idx="226">
                  <c:v>7.9827397260273978</c:v>
                </c:pt>
                <c:pt idx="227">
                  <c:v>7.7742465753424659</c:v>
                </c:pt>
                <c:pt idx="228">
                  <c:v>7.7764383561643848</c:v>
                </c:pt>
                <c:pt idx="229">
                  <c:v>6.4016438356164365</c:v>
                </c:pt>
                <c:pt idx="230">
                  <c:v>8.5156164383561652</c:v>
                </c:pt>
                <c:pt idx="231">
                  <c:v>7.7605479452054791</c:v>
                </c:pt>
                <c:pt idx="232">
                  <c:v>7.032602739726026</c:v>
                </c:pt>
                <c:pt idx="233">
                  <c:v>8.6882191780821909</c:v>
                </c:pt>
                <c:pt idx="234">
                  <c:v>8.8852054794520541</c:v>
                </c:pt>
                <c:pt idx="235">
                  <c:v>8.1863013698630134</c:v>
                </c:pt>
                <c:pt idx="236">
                  <c:v>8.0536986301369868</c:v>
                </c:pt>
                <c:pt idx="237">
                  <c:v>9.0276712328767115</c:v>
                </c:pt>
                <c:pt idx="238">
                  <c:v>8.7035616438356165</c:v>
                </c:pt>
                <c:pt idx="239">
                  <c:v>9</c:v>
                </c:pt>
                <c:pt idx="240">
                  <c:v>7.6</c:v>
                </c:pt>
                <c:pt idx="241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44-478C-B095-7A9527AA6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705984"/>
        <c:axId val="353707904"/>
      </c:scatterChart>
      <c:valAx>
        <c:axId val="353705984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/>
                  <a:t>Jahre</a:t>
                </a:r>
              </a:p>
            </c:rich>
          </c:tx>
          <c:layout>
            <c:manualLayout>
              <c:xMode val="edge"/>
              <c:yMode val="edge"/>
              <c:x val="0.47732573776104076"/>
              <c:y val="0.926151402905622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707904"/>
        <c:crosses val="autoZero"/>
        <c:crossBetween val="midCat"/>
        <c:majorUnit val="20"/>
        <c:minorUnit val="10"/>
      </c:valAx>
      <c:valAx>
        <c:axId val="353707904"/>
        <c:scaling>
          <c:orientation val="minMax"/>
          <c:max val="9.5"/>
          <c:min val="3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6.9452379322149944E-3"/>
              <c:y val="0.3666654541421758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705984"/>
        <c:crosses val="autoZero"/>
        <c:crossBetween val="midCat"/>
        <c:majorUnit val="0.5"/>
      </c:valAx>
      <c:spPr>
        <a:solidFill>
          <a:srgbClr val="FFFFCC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/>
              <a:t>Mean annual temperature Hohenpeißenberg 1781 - 2022</a:t>
            </a:r>
          </a:p>
        </c:rich>
      </c:tx>
      <c:layout>
        <c:manualLayout>
          <c:xMode val="edge"/>
          <c:yMode val="edge"/>
          <c:x val="0.28051374107192345"/>
          <c:y val="4.72480544543886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4112734864300631E-2"/>
          <c:y val="0.14043993231810489"/>
          <c:w val="0.89979123173277664"/>
          <c:h val="0.69204737732656518"/>
        </c:manualLayout>
      </c:layout>
      <c:scatterChart>
        <c:scatterStyle val="smoothMarker"/>
        <c:varyColors val="0"/>
        <c:ser>
          <c:idx val="2"/>
          <c:order val="0"/>
          <c:tx>
            <c:v>mean annual temperature Hohenpeißenberg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name>linear trend</c:nam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TempMittel_korr!$Q$5:$Q$246</c:f>
              <c:numCache>
                <c:formatCode>0.0</c:formatCode>
                <c:ptCount val="242"/>
                <c:pt idx="0">
                  <c:v>7.2284931506849315</c:v>
                </c:pt>
                <c:pt idx="1">
                  <c:v>5.1413698630136988</c:v>
                </c:pt>
                <c:pt idx="2">
                  <c:v>6.4608219178082198</c:v>
                </c:pt>
                <c:pt idx="3">
                  <c:v>4.6490410958904116</c:v>
                </c:pt>
                <c:pt idx="4">
                  <c:v>4.3087671232876712</c:v>
                </c:pt>
                <c:pt idx="5">
                  <c:v>4.6197260273972596</c:v>
                </c:pt>
                <c:pt idx="6">
                  <c:v>6.3643835616438356</c:v>
                </c:pt>
                <c:pt idx="7">
                  <c:v>5.604931506849316</c:v>
                </c:pt>
                <c:pt idx="8">
                  <c:v>5.6687671232876706</c:v>
                </c:pt>
                <c:pt idx="9">
                  <c:v>6.3153424657534245</c:v>
                </c:pt>
                <c:pt idx="10">
                  <c:v>6.4</c:v>
                </c:pt>
                <c:pt idx="11">
                  <c:v>6.2038356164383561</c:v>
                </c:pt>
                <c:pt idx="12">
                  <c:v>6.8287671232876717</c:v>
                </c:pt>
                <c:pt idx="13">
                  <c:v>7.0578082191780815</c:v>
                </c:pt>
                <c:pt idx="14">
                  <c:v>6.5443835616438362</c:v>
                </c:pt>
                <c:pt idx="15">
                  <c:v>6.1098630136986296</c:v>
                </c:pt>
                <c:pt idx="16">
                  <c:v>7.0252054794520546</c:v>
                </c:pt>
                <c:pt idx="17">
                  <c:v>5.8084931506849324</c:v>
                </c:pt>
                <c:pt idx="18">
                  <c:v>5.21068493150685</c:v>
                </c:pt>
                <c:pt idx="19">
                  <c:v>6.6690410958904121</c:v>
                </c:pt>
                <c:pt idx="20">
                  <c:v>6.4594520547945198</c:v>
                </c:pt>
                <c:pt idx="21">
                  <c:v>6.6484931506849323</c:v>
                </c:pt>
                <c:pt idx="22">
                  <c:v>5.4243835616438369</c:v>
                </c:pt>
                <c:pt idx="23">
                  <c:v>6.1095890410958908</c:v>
                </c:pt>
                <c:pt idx="24">
                  <c:v>4.6761643835616429</c:v>
                </c:pt>
                <c:pt idx="25">
                  <c:v>7.269589041095891</c:v>
                </c:pt>
                <c:pt idx="26">
                  <c:v>6.7671232876712315</c:v>
                </c:pt>
                <c:pt idx="27">
                  <c:v>5.5926027397260283</c:v>
                </c:pt>
                <c:pt idx="28">
                  <c:v>7.2734246575342469</c:v>
                </c:pt>
                <c:pt idx="29">
                  <c:v>7.6791780821917799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4.9147945205479457</c:v>
                </c:pt>
                <c:pt idx="33">
                  <c:v>4.9194520547945197</c:v>
                </c:pt>
                <c:pt idx="34">
                  <c:v>5.212328767123287</c:v>
                </c:pt>
                <c:pt idx="35">
                  <c:v>3.9805479452054797</c:v>
                </c:pt>
                <c:pt idx="36">
                  <c:v>5.3761643835616439</c:v>
                </c:pt>
                <c:pt idx="37">
                  <c:v>6.3819178082191783</c:v>
                </c:pt>
                <c:pt idx="38">
                  <c:v>6.4008219178082193</c:v>
                </c:pt>
                <c:pt idx="39">
                  <c:v>4.9449315068493149</c:v>
                </c:pt>
                <c:pt idx="40">
                  <c:v>6.2534246575342465</c:v>
                </c:pt>
                <c:pt idx="41">
                  <c:v>7.3986301369863012</c:v>
                </c:pt>
                <c:pt idx="42">
                  <c:v>5.7789041095890417</c:v>
                </c:pt>
                <c:pt idx="43">
                  <c:v>6.1005479452054789</c:v>
                </c:pt>
                <c:pt idx="44">
                  <c:v>5.92923004251299</c:v>
                </c:pt>
                <c:pt idx="45">
                  <c:v>5.8778082191780827</c:v>
                </c:pt>
                <c:pt idx="46">
                  <c:v>5.8191780821917805</c:v>
                </c:pt>
                <c:pt idx="47">
                  <c:v>6.3386301369863007</c:v>
                </c:pt>
                <c:pt idx="48">
                  <c:v>3.7783561643835628</c:v>
                </c:pt>
                <c:pt idx="49">
                  <c:v>5.4112328767123286</c:v>
                </c:pt>
                <c:pt idx="50">
                  <c:v>6.2049315068493156</c:v>
                </c:pt>
                <c:pt idx="51">
                  <c:v>5.6887671232876702</c:v>
                </c:pt>
                <c:pt idx="52">
                  <c:v>5.7950684931506844</c:v>
                </c:pt>
                <c:pt idx="53">
                  <c:v>7.1186301369863019</c:v>
                </c:pt>
                <c:pt idx="54">
                  <c:v>5.2213698630136989</c:v>
                </c:pt>
                <c:pt idx="55">
                  <c:v>5.6742465753424653</c:v>
                </c:pt>
                <c:pt idx="56">
                  <c:v>4.7201889466225797</c:v>
                </c:pt>
                <c:pt idx="57">
                  <c:v>4.7032876712328777</c:v>
                </c:pt>
                <c:pt idx="58">
                  <c:v>5.8594520547945201</c:v>
                </c:pt>
                <c:pt idx="59">
                  <c:v>4.7750684931506848</c:v>
                </c:pt>
                <c:pt idx="60">
                  <c:v>6.3638356164383563</c:v>
                </c:pt>
                <c:pt idx="61">
                  <c:v>5.1846575342465746</c:v>
                </c:pt>
                <c:pt idx="62">
                  <c:v>5.3430136986301369</c:v>
                </c:pt>
                <c:pt idx="63">
                  <c:v>4.6413698630136988</c:v>
                </c:pt>
                <c:pt idx="64">
                  <c:v>4.904109589041096</c:v>
                </c:pt>
                <c:pt idx="65">
                  <c:v>6.6506849315068495</c:v>
                </c:pt>
                <c:pt idx="66">
                  <c:v>5.1764383561643843</c:v>
                </c:pt>
                <c:pt idx="67">
                  <c:v>5.8868493150684928</c:v>
                </c:pt>
                <c:pt idx="68">
                  <c:v>5.3673972602739726</c:v>
                </c:pt>
                <c:pt idx="69">
                  <c:v>4.7120547945205473</c:v>
                </c:pt>
                <c:pt idx="70">
                  <c:v>5.2350684931506857</c:v>
                </c:pt>
                <c:pt idx="71">
                  <c:v>7.0336986301369855</c:v>
                </c:pt>
                <c:pt idx="72">
                  <c:v>5.4539726027397268</c:v>
                </c:pt>
                <c:pt idx="73">
                  <c:v>5.9967123287671233</c:v>
                </c:pt>
                <c:pt idx="74">
                  <c:v>5.5202739726027401</c:v>
                </c:pt>
                <c:pt idx="75">
                  <c:v>6.6569863013698614</c:v>
                </c:pt>
                <c:pt idx="76">
                  <c:v>6.9175342465753413</c:v>
                </c:pt>
                <c:pt idx="77">
                  <c:v>5.747671232876713</c:v>
                </c:pt>
                <c:pt idx="78">
                  <c:v>7.0435616438356154</c:v>
                </c:pt>
                <c:pt idx="79">
                  <c:v>5.0263013698630123</c:v>
                </c:pt>
                <c:pt idx="80">
                  <c:v>6.5342465753424657</c:v>
                </c:pt>
                <c:pt idx="81">
                  <c:v>7.1868493150684927</c:v>
                </c:pt>
                <c:pt idx="82">
                  <c:v>6.9895890410958907</c:v>
                </c:pt>
                <c:pt idx="83">
                  <c:v>4.63972602739726</c:v>
                </c:pt>
                <c:pt idx="84">
                  <c:v>6.5156164383561652</c:v>
                </c:pt>
                <c:pt idx="85">
                  <c:v>6.6909589041095883</c:v>
                </c:pt>
                <c:pt idx="86">
                  <c:v>5.6819178082191799</c:v>
                </c:pt>
                <c:pt idx="87">
                  <c:v>6.8205479452054778</c:v>
                </c:pt>
                <c:pt idx="88">
                  <c:v>5.8378082191780827</c:v>
                </c:pt>
                <c:pt idx="89">
                  <c:v>4.643561643835616</c:v>
                </c:pt>
                <c:pt idx="90">
                  <c:v>4.4802739726027392</c:v>
                </c:pt>
                <c:pt idx="91">
                  <c:v>7.126849315068494</c:v>
                </c:pt>
                <c:pt idx="92">
                  <c:v>6.3087671232876703</c:v>
                </c:pt>
                <c:pt idx="93">
                  <c:v>5.8967123287671237</c:v>
                </c:pt>
                <c:pt idx="94">
                  <c:v>5.4328767123287687</c:v>
                </c:pt>
                <c:pt idx="95">
                  <c:v>6.2243835616438359</c:v>
                </c:pt>
                <c:pt idx="96">
                  <c:v>5.7917808219178086</c:v>
                </c:pt>
                <c:pt idx="97">
                  <c:v>5.6068493150684935</c:v>
                </c:pt>
                <c:pt idx="98">
                  <c:v>4.6846575342465755</c:v>
                </c:pt>
                <c:pt idx="99">
                  <c:v>6.4989041095890405</c:v>
                </c:pt>
                <c:pt idx="100">
                  <c:v>5.8643835616438365</c:v>
                </c:pt>
                <c:pt idx="101">
                  <c:v>6.4736986301369868</c:v>
                </c:pt>
                <c:pt idx="102">
                  <c:v>5.4520547945205475</c:v>
                </c:pt>
                <c:pt idx="103">
                  <c:v>6.4810958904109599</c:v>
                </c:pt>
                <c:pt idx="104">
                  <c:v>6.3397260273972611</c:v>
                </c:pt>
                <c:pt idx="105">
                  <c:v>6.2605479452054809</c:v>
                </c:pt>
                <c:pt idx="106">
                  <c:v>4.941095890410959</c:v>
                </c:pt>
                <c:pt idx="107">
                  <c:v>5.4589041095890414</c:v>
                </c:pt>
                <c:pt idx="108">
                  <c:v>5.1186301369862992</c:v>
                </c:pt>
                <c:pt idx="109">
                  <c:v>5.1660273972602742</c:v>
                </c:pt>
                <c:pt idx="110">
                  <c:v>5.6435616438356169</c:v>
                </c:pt>
                <c:pt idx="111">
                  <c:v>6.1778082191780808</c:v>
                </c:pt>
                <c:pt idx="112">
                  <c:v>6.2638356164383557</c:v>
                </c:pt>
                <c:pt idx="113">
                  <c:v>6.1786301369863024</c:v>
                </c:pt>
                <c:pt idx="114">
                  <c:v>5.7926027397260267</c:v>
                </c:pt>
                <c:pt idx="115">
                  <c:v>5.3052054794520549</c:v>
                </c:pt>
                <c:pt idx="116">
                  <c:v>6.3838356164383558</c:v>
                </c:pt>
                <c:pt idx="117">
                  <c:v>7.2969863013698637</c:v>
                </c:pt>
                <c:pt idx="118">
                  <c:v>6.678904109589042</c:v>
                </c:pt>
                <c:pt idx="119">
                  <c:v>6.8589041095890408</c:v>
                </c:pt>
                <c:pt idx="120">
                  <c:v>5.7041095890410958</c:v>
                </c:pt>
                <c:pt idx="121">
                  <c:v>5.7416438356164381</c:v>
                </c:pt>
                <c:pt idx="122">
                  <c:v>6.6117808219178071</c:v>
                </c:pt>
                <c:pt idx="123">
                  <c:v>6.8142465753424668</c:v>
                </c:pt>
                <c:pt idx="124">
                  <c:v>5.5854794520547939</c:v>
                </c:pt>
                <c:pt idx="125">
                  <c:v>5.832328767123288</c:v>
                </c:pt>
                <c:pt idx="126">
                  <c:v>6.1010958904109591</c:v>
                </c:pt>
                <c:pt idx="127">
                  <c:v>5.7920547945205474</c:v>
                </c:pt>
                <c:pt idx="128">
                  <c:v>5.2550684931506844</c:v>
                </c:pt>
                <c:pt idx="129">
                  <c:v>6.1473972602739719</c:v>
                </c:pt>
                <c:pt idx="130">
                  <c:v>7.2339726027397271</c:v>
                </c:pt>
                <c:pt idx="131">
                  <c:v>5.8517808219178074</c:v>
                </c:pt>
                <c:pt idx="132">
                  <c:v>6.46</c:v>
                </c:pt>
                <c:pt idx="133">
                  <c:v>6.178904109589042</c:v>
                </c:pt>
                <c:pt idx="134">
                  <c:v>5.847397260273973</c:v>
                </c:pt>
                <c:pt idx="135">
                  <c:v>6.5315068493150674</c:v>
                </c:pt>
                <c:pt idx="136">
                  <c:v>5.3947945205479453</c:v>
                </c:pt>
                <c:pt idx="137">
                  <c:v>6.7465753424657535</c:v>
                </c:pt>
                <c:pt idx="138">
                  <c:v>5.4038356164383563</c:v>
                </c:pt>
                <c:pt idx="139">
                  <c:v>7.1230136986301371</c:v>
                </c:pt>
                <c:pt idx="140">
                  <c:v>7.2421917808219165</c:v>
                </c:pt>
                <c:pt idx="141">
                  <c:v>5.3120547945205479</c:v>
                </c:pt>
                <c:pt idx="142">
                  <c:v>6.3397260273972611</c:v>
                </c:pt>
                <c:pt idx="143">
                  <c:v>5.8843835616438351</c:v>
                </c:pt>
                <c:pt idx="144">
                  <c:v>5.9953424657534251</c:v>
                </c:pt>
                <c:pt idx="145">
                  <c:v>6.718356164383561</c:v>
                </c:pt>
                <c:pt idx="146">
                  <c:v>6.3098630136986289</c:v>
                </c:pt>
                <c:pt idx="147">
                  <c:v>6.7021917808219182</c:v>
                </c:pt>
                <c:pt idx="148">
                  <c:v>6.0649315068493159</c:v>
                </c:pt>
                <c:pt idx="149">
                  <c:v>6.94027397260274</c:v>
                </c:pt>
                <c:pt idx="150">
                  <c:v>5.2358904109589037</c:v>
                </c:pt>
                <c:pt idx="151">
                  <c:v>6.4068493150684933</c:v>
                </c:pt>
                <c:pt idx="152">
                  <c:v>5.4687671232876713</c:v>
                </c:pt>
                <c:pt idx="153">
                  <c:v>7.534794520547945</c:v>
                </c:pt>
                <c:pt idx="154">
                  <c:v>5.9750684931506841</c:v>
                </c:pt>
                <c:pt idx="155">
                  <c:v>6.4580821917808224</c:v>
                </c:pt>
                <c:pt idx="156">
                  <c:v>6.9024657534246581</c:v>
                </c:pt>
                <c:pt idx="157">
                  <c:v>6.6884931506849306</c:v>
                </c:pt>
                <c:pt idx="158">
                  <c:v>6.0904109589041111</c:v>
                </c:pt>
                <c:pt idx="159">
                  <c:v>5.1693150684931508</c:v>
                </c:pt>
                <c:pt idx="160">
                  <c:v>5.186575342465753</c:v>
                </c:pt>
                <c:pt idx="161">
                  <c:v>6.1038356164383574</c:v>
                </c:pt>
                <c:pt idx="162">
                  <c:v>7.4126027397260286</c:v>
                </c:pt>
                <c:pt idx="163">
                  <c:v>5.7164383561643834</c:v>
                </c:pt>
                <c:pt idx="164">
                  <c:v>7.1248356164383564</c:v>
                </c:pt>
                <c:pt idx="165">
                  <c:v>6.7580821917808223</c:v>
                </c:pt>
                <c:pt idx="166">
                  <c:v>7.5665753424657538</c:v>
                </c:pt>
                <c:pt idx="167">
                  <c:v>7.4991780821917793</c:v>
                </c:pt>
                <c:pt idx="168">
                  <c:v>7.3893150684931515</c:v>
                </c:pt>
                <c:pt idx="169">
                  <c:v>7.1621917808219173</c:v>
                </c:pt>
                <c:pt idx="170">
                  <c:v>7.080000000000001</c:v>
                </c:pt>
                <c:pt idx="171">
                  <c:v>6.2131506849315059</c:v>
                </c:pt>
                <c:pt idx="172">
                  <c:v>7.1950684931506848</c:v>
                </c:pt>
                <c:pt idx="173">
                  <c:v>5.6441095890410953</c:v>
                </c:pt>
                <c:pt idx="174">
                  <c:v>5.8931506849315083</c:v>
                </c:pt>
                <c:pt idx="175">
                  <c:v>4.969041095890411</c:v>
                </c:pt>
                <c:pt idx="176">
                  <c:v>6.8260273972602752</c:v>
                </c:pt>
                <c:pt idx="177">
                  <c:v>6.4663013698630136</c:v>
                </c:pt>
                <c:pt idx="178">
                  <c:v>7.49013698630137</c:v>
                </c:pt>
                <c:pt idx="179">
                  <c:v>6.5558904109589031</c:v>
                </c:pt>
                <c:pt idx="180">
                  <c:v>7.6706849315068482</c:v>
                </c:pt>
                <c:pt idx="181">
                  <c:v>5.584657534246575</c:v>
                </c:pt>
                <c:pt idx="182">
                  <c:v>5.7219178082191782</c:v>
                </c:pt>
                <c:pt idx="183">
                  <c:v>6.5252054794520555</c:v>
                </c:pt>
                <c:pt idx="184">
                  <c:v>5.536986301369863</c:v>
                </c:pt>
                <c:pt idx="185">
                  <c:v>6.6654794520547949</c:v>
                </c:pt>
                <c:pt idx="186">
                  <c:v>6.9246575342465757</c:v>
                </c:pt>
                <c:pt idx="187">
                  <c:v>6.1879452054794521</c:v>
                </c:pt>
                <c:pt idx="188">
                  <c:v>6.0216438356164401</c:v>
                </c:pt>
                <c:pt idx="189">
                  <c:v>5.9287671232876713</c:v>
                </c:pt>
                <c:pt idx="190">
                  <c:v>6.745479452054794</c:v>
                </c:pt>
                <c:pt idx="191">
                  <c:v>6.4249315068493136</c:v>
                </c:pt>
                <c:pt idx="192">
                  <c:v>5.9676712328767119</c:v>
                </c:pt>
                <c:pt idx="193">
                  <c:v>6.6452054794520548</c:v>
                </c:pt>
                <c:pt idx="194">
                  <c:v>6.634520547945205</c:v>
                </c:pt>
                <c:pt idx="195">
                  <c:v>6.6095890410958908</c:v>
                </c:pt>
                <c:pt idx="196">
                  <c:v>7.0260273972602754</c:v>
                </c:pt>
                <c:pt idx="197">
                  <c:v>5.8575342465753426</c:v>
                </c:pt>
                <c:pt idx="198">
                  <c:v>6.3646575342465752</c:v>
                </c:pt>
                <c:pt idx="199">
                  <c:v>5.6983561643835605</c:v>
                </c:pt>
                <c:pt idx="200">
                  <c:v>6.5191780821917824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  <c:pt idx="226">
                  <c:v>7.9827397260273978</c:v>
                </c:pt>
                <c:pt idx="227">
                  <c:v>7.7742465753424659</c:v>
                </c:pt>
                <c:pt idx="228">
                  <c:v>7.7764383561643848</c:v>
                </c:pt>
                <c:pt idx="229">
                  <c:v>6.4016438356164365</c:v>
                </c:pt>
                <c:pt idx="230">
                  <c:v>8.5156164383561652</c:v>
                </c:pt>
                <c:pt idx="231">
                  <c:v>7.7605479452054791</c:v>
                </c:pt>
                <c:pt idx="232">
                  <c:v>7.032602739726026</c:v>
                </c:pt>
                <c:pt idx="233">
                  <c:v>8.6882191780821909</c:v>
                </c:pt>
                <c:pt idx="234">
                  <c:v>8.8852054794520541</c:v>
                </c:pt>
                <c:pt idx="235">
                  <c:v>8.1863013698630134</c:v>
                </c:pt>
                <c:pt idx="236">
                  <c:v>8.0536986301369868</c:v>
                </c:pt>
                <c:pt idx="237">
                  <c:v>9.0276712328767115</c:v>
                </c:pt>
                <c:pt idx="238">
                  <c:v>8.7035616438356165</c:v>
                </c:pt>
                <c:pt idx="239">
                  <c:v>9</c:v>
                </c:pt>
                <c:pt idx="240">
                  <c:v>7.6</c:v>
                </c:pt>
                <c:pt idx="241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F8-4EC7-91A4-143F97255AC4}"/>
            </c:ext>
          </c:extLst>
        </c:ser>
        <c:ser>
          <c:idx val="0"/>
          <c:order val="1"/>
          <c:tx>
            <c:v>low pass filter 30 years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TempMittel_korr!$B$5:$B$245</c:f>
              <c:numCache>
                <c:formatCode>0</c:formatCode>
                <c:ptCount val="241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</c:numCache>
            </c:numRef>
          </c:xVal>
          <c:yVal>
            <c:numRef>
              <c:f>TempMittel_korr!$S$5:$S$245</c:f>
              <c:numCache>
                <c:formatCode>0.000</c:formatCode>
                <c:ptCount val="241"/>
                <c:pt idx="0">
                  <c:v>5.6507272331198841</c:v>
                </c:pt>
                <c:pt idx="1">
                  <c:v>5.6451969164288673</c:v>
                </c:pt>
                <c:pt idx="2">
                  <c:v>5.6540501889466226</c:v>
                </c:pt>
                <c:pt idx="3">
                  <c:v>5.6720406315604528</c:v>
                </c:pt>
                <c:pt idx="4">
                  <c:v>5.7006390919270755</c:v>
                </c:pt>
                <c:pt idx="5">
                  <c:v>5.7494509403190541</c:v>
                </c:pt>
                <c:pt idx="6">
                  <c:v>5.8039356987142137</c:v>
                </c:pt>
                <c:pt idx="7">
                  <c:v>5.8630878135940376</c:v>
                </c:pt>
                <c:pt idx="8">
                  <c:v>5.9369805705563854</c:v>
                </c:pt>
                <c:pt idx="9">
                  <c:v>6.012024238399138</c:v>
                </c:pt>
                <c:pt idx="10">
                  <c:v>6.0868317640435796</c:v>
                </c:pt>
                <c:pt idx="11">
                  <c:v>6.1472880547945197</c:v>
                </c:pt>
                <c:pt idx="12">
                  <c:v>6.1953643287671234</c:v>
                </c:pt>
                <c:pt idx="13">
                  <c:v>6.2310897260273972</c:v>
                </c:pt>
                <c:pt idx="14">
                  <c:v>6.2569294794520545</c:v>
                </c:pt>
                <c:pt idx="15">
                  <c:v>6.2765304109589035</c:v>
                </c:pt>
                <c:pt idx="16">
                  <c:v>6.2760696164383569</c:v>
                </c:pt>
                <c:pt idx="17">
                  <c:v>6.273305671232877</c:v>
                </c:pt>
                <c:pt idx="18">
                  <c:v>6.2625389041095891</c:v>
                </c:pt>
                <c:pt idx="19">
                  <c:v>6.2617135616438357</c:v>
                </c:pt>
                <c:pt idx="20">
                  <c:v>6.2505805479452059</c:v>
                </c:pt>
                <c:pt idx="21">
                  <c:v>6.2403137260273969</c:v>
                </c:pt>
                <c:pt idx="22">
                  <c:v>6.2339563835616438</c:v>
                </c:pt>
                <c:pt idx="23">
                  <c:v>6.232185232876712</c:v>
                </c:pt>
                <c:pt idx="24">
                  <c:v>6.217205205479452</c:v>
                </c:pt>
                <c:pt idx="25">
                  <c:v>6.2019227671232882</c:v>
                </c:pt>
                <c:pt idx="26">
                  <c:v>6.186295178082192</c:v>
                </c:pt>
                <c:pt idx="27">
                  <c:v>6.1611687123287666</c:v>
                </c:pt>
                <c:pt idx="28">
                  <c:v>6.1078784931506851</c:v>
                </c:pt>
                <c:pt idx="29">
                  <c:v>6.0541652602739724</c:v>
                </c:pt>
                <c:pt idx="30">
                  <c:v>6.000593232876712</c:v>
                </c:pt>
                <c:pt idx="31">
                  <c:v>5.9273531232876717</c:v>
                </c:pt>
                <c:pt idx="32">
                  <c:v>5.8614676712328766</c:v>
                </c:pt>
                <c:pt idx="33">
                  <c:v>5.8045207850732163</c:v>
                </c:pt>
                <c:pt idx="34">
                  <c:v>5.7691725441662731</c:v>
                </c:pt>
                <c:pt idx="35">
                  <c:v>5.7472249050543214</c:v>
                </c:pt>
                <c:pt idx="36">
                  <c:v>5.7546685630609344</c:v>
                </c:pt>
                <c:pt idx="37">
                  <c:v>5.7479347954652802</c:v>
                </c:pt>
                <c:pt idx="38">
                  <c:v>5.7637892820028345</c:v>
                </c:pt>
                <c:pt idx="39">
                  <c:v>5.7950734435521962</c:v>
                </c:pt>
                <c:pt idx="40">
                  <c:v>5.8132730760510167</c:v>
                </c:pt>
                <c:pt idx="41">
                  <c:v>5.8258396617855457</c:v>
                </c:pt>
                <c:pt idx="42">
                  <c:v>5.8408962824752004</c:v>
                </c:pt>
                <c:pt idx="43">
                  <c:v>5.850054329711857</c:v>
                </c:pt>
                <c:pt idx="44">
                  <c:v>5.8477623032593291</c:v>
                </c:pt>
                <c:pt idx="45">
                  <c:v>5.8291970873878132</c:v>
                </c:pt>
                <c:pt idx="46">
                  <c:v>5.8002321143127071</c:v>
                </c:pt>
                <c:pt idx="47">
                  <c:v>5.7799254983467163</c:v>
                </c:pt>
                <c:pt idx="48">
                  <c:v>5.7433267623996223</c:v>
                </c:pt>
                <c:pt idx="49">
                  <c:v>5.7127901294284369</c:v>
                </c:pt>
                <c:pt idx="50">
                  <c:v>5.6794716051015586</c:v>
                </c:pt>
                <c:pt idx="51">
                  <c:v>5.6557098828530945</c:v>
                </c:pt>
                <c:pt idx="52">
                  <c:v>5.6189085158242804</c:v>
                </c:pt>
                <c:pt idx="53">
                  <c:v>5.5765987038261695</c:v>
                </c:pt>
                <c:pt idx="54">
                  <c:v>5.5535788540387347</c:v>
                </c:pt>
                <c:pt idx="55">
                  <c:v>5.5204370051960323</c:v>
                </c:pt>
                <c:pt idx="56">
                  <c:v>5.4931017827113848</c:v>
                </c:pt>
                <c:pt idx="57">
                  <c:v>5.4660375077940486</c:v>
                </c:pt>
                <c:pt idx="58">
                  <c:v>5.4381089674067074</c:v>
                </c:pt>
                <c:pt idx="59">
                  <c:v>5.414262045347189</c:v>
                </c:pt>
                <c:pt idx="60">
                  <c:v>5.4200070212564944</c:v>
                </c:pt>
                <c:pt idx="61">
                  <c:v>5.4140565394426075</c:v>
                </c:pt>
                <c:pt idx="62">
                  <c:v>5.4149893094000943</c:v>
                </c:pt>
                <c:pt idx="63">
                  <c:v>5.4244052064241854</c:v>
                </c:pt>
                <c:pt idx="64">
                  <c:v>5.4469600151157298</c:v>
                </c:pt>
                <c:pt idx="65">
                  <c:v>5.4742956995748697</c:v>
                </c:pt>
                <c:pt idx="66">
                  <c:v>5.5141070921114785</c:v>
                </c:pt>
                <c:pt idx="67">
                  <c:v>5.5652890042512988</c:v>
                </c:pt>
                <c:pt idx="68">
                  <c:v>5.6154242465753414</c:v>
                </c:pt>
                <c:pt idx="69">
                  <c:v>5.6764983561643829</c:v>
                </c:pt>
                <c:pt idx="70">
                  <c:v>5.7407081369863011</c:v>
                </c:pt>
                <c:pt idx="71">
                  <c:v>5.8158834520547948</c:v>
                </c:pt>
                <c:pt idx="72">
                  <c:v>5.8706798356164382</c:v>
                </c:pt>
                <c:pt idx="73">
                  <c:v>5.9410661369863016</c:v>
                </c:pt>
                <c:pt idx="74">
                  <c:v>6.0085929315068496</c:v>
                </c:pt>
                <c:pt idx="75">
                  <c:v>6.0677986849315069</c:v>
                </c:pt>
                <c:pt idx="76">
                  <c:v>6.1239981917808217</c:v>
                </c:pt>
                <c:pt idx="77">
                  <c:v>6.1586022191780829</c:v>
                </c:pt>
                <c:pt idx="78">
                  <c:v>6.1843328493150684</c:v>
                </c:pt>
                <c:pt idx="79">
                  <c:v>6.1899318082191774</c:v>
                </c:pt>
                <c:pt idx="80">
                  <c:v>6.2004522191780822</c:v>
                </c:pt>
                <c:pt idx="81">
                  <c:v>6.1992670684931506</c:v>
                </c:pt>
                <c:pt idx="82">
                  <c:v>6.1823881369863001</c:v>
                </c:pt>
                <c:pt idx="83">
                  <c:v>6.145654986301369</c:v>
                </c:pt>
                <c:pt idx="84">
                  <c:v>6.1168143013698622</c:v>
                </c:pt>
                <c:pt idx="85">
                  <c:v>6.0782504931506844</c:v>
                </c:pt>
                <c:pt idx="86">
                  <c:v>6.0393422465753428</c:v>
                </c:pt>
                <c:pt idx="87">
                  <c:v>5.9882167945205476</c:v>
                </c:pt>
                <c:pt idx="88">
                  <c:v>5.9494089863013704</c:v>
                </c:pt>
                <c:pt idx="89">
                  <c:v>5.9182862465753425</c:v>
                </c:pt>
                <c:pt idx="90">
                  <c:v>5.8889743013698634</c:v>
                </c:pt>
                <c:pt idx="91">
                  <c:v>5.8704741643835625</c:v>
                </c:pt>
                <c:pt idx="92">
                  <c:v>5.8540817808219181</c:v>
                </c:pt>
                <c:pt idx="93">
                  <c:v>5.8421647123287679</c:v>
                </c:pt>
                <c:pt idx="94">
                  <c:v>5.838675863013699</c:v>
                </c:pt>
                <c:pt idx="95">
                  <c:v>5.843954219178082</c:v>
                </c:pt>
                <c:pt idx="96">
                  <c:v>5.8419508493150696</c:v>
                </c:pt>
                <c:pt idx="97">
                  <c:v>5.8399745479452054</c:v>
                </c:pt>
                <c:pt idx="98">
                  <c:v>5.8424880273972608</c:v>
                </c:pt>
                <c:pt idx="99">
                  <c:v>5.8393298356164385</c:v>
                </c:pt>
                <c:pt idx="100">
                  <c:v>5.8418044109589049</c:v>
                </c:pt>
                <c:pt idx="101">
                  <c:v>5.8466665479452065</c:v>
                </c:pt>
                <c:pt idx="102">
                  <c:v>5.845434410958906</c:v>
                </c:pt>
                <c:pt idx="103">
                  <c:v>5.8247093150684934</c:v>
                </c:pt>
                <c:pt idx="104">
                  <c:v>5.8045274520547947</c:v>
                </c:pt>
                <c:pt idx="105">
                  <c:v>5.7923163835616442</c:v>
                </c:pt>
                <c:pt idx="106">
                  <c:v>5.791138164383562</c:v>
                </c:pt>
                <c:pt idx="107">
                  <c:v>5.7902163013698624</c:v>
                </c:pt>
                <c:pt idx="108">
                  <c:v>5.8034468493150682</c:v>
                </c:pt>
                <c:pt idx="109">
                  <c:v>5.8223379178082197</c:v>
                </c:pt>
                <c:pt idx="110">
                  <c:v>5.8548694246575339</c:v>
                </c:pt>
                <c:pt idx="111">
                  <c:v>5.8921205753424655</c:v>
                </c:pt>
                <c:pt idx="112">
                  <c:v>5.9444289315068497</c:v>
                </c:pt>
                <c:pt idx="113">
                  <c:v>5.9926613698630131</c:v>
                </c:pt>
                <c:pt idx="114">
                  <c:v>6.0481682739726033</c:v>
                </c:pt>
                <c:pt idx="115">
                  <c:v>6.0963935616438363</c:v>
                </c:pt>
                <c:pt idx="116">
                  <c:v>6.1376300273972593</c:v>
                </c:pt>
                <c:pt idx="117">
                  <c:v>6.165902958904109</c:v>
                </c:pt>
                <c:pt idx="118">
                  <c:v>6.1927195616438349</c:v>
                </c:pt>
                <c:pt idx="119">
                  <c:v>6.2105348493150689</c:v>
                </c:pt>
                <c:pt idx="120">
                  <c:v>6.2115887123287665</c:v>
                </c:pt>
                <c:pt idx="121">
                  <c:v>6.2059940821917809</c:v>
                </c:pt>
                <c:pt idx="122">
                  <c:v>6.1904669589041097</c:v>
                </c:pt>
                <c:pt idx="123">
                  <c:v>6.1679630410958906</c:v>
                </c:pt>
                <c:pt idx="124">
                  <c:v>6.1503927671232876</c:v>
                </c:pt>
                <c:pt idx="125">
                  <c:v>6.1296949041095896</c:v>
                </c:pt>
                <c:pt idx="126">
                  <c:v>6.1225881643835622</c:v>
                </c:pt>
                <c:pt idx="127">
                  <c:v>6.114484</c:v>
                </c:pt>
                <c:pt idx="128">
                  <c:v>6.1149381095890405</c:v>
                </c:pt>
                <c:pt idx="129">
                  <c:v>6.1205089041095899</c:v>
                </c:pt>
                <c:pt idx="130">
                  <c:v>6.1245880547945202</c:v>
                </c:pt>
                <c:pt idx="131">
                  <c:v>6.136155397260274</c:v>
                </c:pt>
                <c:pt idx="132">
                  <c:v>6.1518572876712332</c:v>
                </c:pt>
                <c:pt idx="133">
                  <c:v>6.1657577260273975</c:v>
                </c:pt>
                <c:pt idx="134">
                  <c:v>6.1782518356164378</c:v>
                </c:pt>
                <c:pt idx="135">
                  <c:v>6.1882678630136976</c:v>
                </c:pt>
                <c:pt idx="136">
                  <c:v>6.2069555616438352</c:v>
                </c:pt>
                <c:pt idx="137">
                  <c:v>6.2188369589041086</c:v>
                </c:pt>
                <c:pt idx="138">
                  <c:v>6.2337479999999994</c:v>
                </c:pt>
                <c:pt idx="139">
                  <c:v>6.2394968219178075</c:v>
                </c:pt>
                <c:pt idx="140">
                  <c:v>6.2517303013698635</c:v>
                </c:pt>
                <c:pt idx="141">
                  <c:v>6.2515116986301358</c:v>
                </c:pt>
                <c:pt idx="142">
                  <c:v>6.2574954246575327</c:v>
                </c:pt>
                <c:pt idx="143">
                  <c:v>6.2638843561643833</c:v>
                </c:pt>
                <c:pt idx="144">
                  <c:v>6.2677673150684932</c:v>
                </c:pt>
                <c:pt idx="145">
                  <c:v>6.2767769589041098</c:v>
                </c:pt>
                <c:pt idx="146">
                  <c:v>6.2867477534246579</c:v>
                </c:pt>
                <c:pt idx="147">
                  <c:v>6.2906667123287665</c:v>
                </c:pt>
                <c:pt idx="148">
                  <c:v>6.2938729863013698</c:v>
                </c:pt>
                <c:pt idx="149">
                  <c:v>6.286669205479452</c:v>
                </c:pt>
                <c:pt idx="150">
                  <c:v>6.2890074246575347</c:v>
                </c:pt>
                <c:pt idx="151">
                  <c:v>6.2887919726027395</c:v>
                </c:pt>
                <c:pt idx="152">
                  <c:v>6.2789991232876723</c:v>
                </c:pt>
                <c:pt idx="153">
                  <c:v>6.2856719397260274</c:v>
                </c:pt>
                <c:pt idx="154">
                  <c:v>6.2826734657534251</c:v>
                </c:pt>
                <c:pt idx="155">
                  <c:v>6.2879728945205482</c:v>
                </c:pt>
                <c:pt idx="156">
                  <c:v>6.29603267260274</c:v>
                </c:pt>
                <c:pt idx="157">
                  <c:v>6.3074424082191785</c:v>
                </c:pt>
                <c:pt idx="158">
                  <c:v>6.3304641657534244</c:v>
                </c:pt>
                <c:pt idx="159">
                  <c:v>6.363327728767123</c:v>
                </c:pt>
                <c:pt idx="160">
                  <c:v>6.4064404602739726</c:v>
                </c:pt>
                <c:pt idx="161">
                  <c:v>6.4616333602739724</c:v>
                </c:pt>
                <c:pt idx="162">
                  <c:v>6.5251617109589048</c:v>
                </c:pt>
                <c:pt idx="163">
                  <c:v>6.5844818726027396</c:v>
                </c:pt>
                <c:pt idx="164">
                  <c:v>6.638447746575344</c:v>
                </c:pt>
                <c:pt idx="165">
                  <c:v>6.6813369136986305</c:v>
                </c:pt>
                <c:pt idx="166">
                  <c:v>6.7184266424657535</c:v>
                </c:pt>
                <c:pt idx="167">
                  <c:v>6.7414130863013702</c:v>
                </c:pt>
                <c:pt idx="168">
                  <c:v>6.740683638356165</c:v>
                </c:pt>
                <c:pt idx="169">
                  <c:v>6.7323314273972601</c:v>
                </c:pt>
                <c:pt idx="170">
                  <c:v>6.7027208506849325</c:v>
                </c:pt>
                <c:pt idx="171">
                  <c:v>6.6656768739726031</c:v>
                </c:pt>
                <c:pt idx="172">
                  <c:v>6.6266251657534232</c:v>
                </c:pt>
                <c:pt idx="173">
                  <c:v>6.5757693054794526</c:v>
                </c:pt>
                <c:pt idx="174">
                  <c:v>6.5299540410958903</c:v>
                </c:pt>
                <c:pt idx="175">
                  <c:v>6.5032167068493143</c:v>
                </c:pt>
                <c:pt idx="176">
                  <c:v>6.4726144657534244</c:v>
                </c:pt>
                <c:pt idx="177">
                  <c:v>6.4497609315068498</c:v>
                </c:pt>
                <c:pt idx="178">
                  <c:v>6.4265981643835612</c:v>
                </c:pt>
                <c:pt idx="179">
                  <c:v>6.4116818904109589</c:v>
                </c:pt>
                <c:pt idx="180">
                  <c:v>6.3977553424657536</c:v>
                </c:pt>
                <c:pt idx="181">
                  <c:v>6.3816917534246578</c:v>
                </c:pt>
                <c:pt idx="182">
                  <c:v>6.369407150684931</c:v>
                </c:pt>
                <c:pt idx="183">
                  <c:v>6.3614161095890402</c:v>
                </c:pt>
                <c:pt idx="184">
                  <c:v>6.3495924657534246</c:v>
                </c:pt>
                <c:pt idx="185">
                  <c:v>6.3515885753424657</c:v>
                </c:pt>
                <c:pt idx="186">
                  <c:v>6.3480439999999998</c:v>
                </c:pt>
                <c:pt idx="187">
                  <c:v>6.3539901095890414</c:v>
                </c:pt>
                <c:pt idx="188">
                  <c:v>6.3485559452054785</c:v>
                </c:pt>
                <c:pt idx="189">
                  <c:v>6.3531788767123283</c:v>
                </c:pt>
                <c:pt idx="190">
                  <c:v>6.3620928219178081</c:v>
                </c:pt>
                <c:pt idx="191">
                  <c:v>6.3824658356164381</c:v>
                </c:pt>
                <c:pt idx="192">
                  <c:v>6.3933839452054793</c:v>
                </c:pt>
                <c:pt idx="193">
                  <c:v>6.4152471232876715</c:v>
                </c:pt>
                <c:pt idx="194">
                  <c:v>6.4357926575342468</c:v>
                </c:pt>
                <c:pt idx="195">
                  <c:v>6.4488164931506846</c:v>
                </c:pt>
                <c:pt idx="196">
                  <c:v>6.472655671232876</c:v>
                </c:pt>
                <c:pt idx="197">
                  <c:v>6.4974320821917813</c:v>
                </c:pt>
                <c:pt idx="198">
                  <c:v>6.525653753424657</c:v>
                </c:pt>
                <c:pt idx="199">
                  <c:v>6.5550470410958903</c:v>
                </c:pt>
                <c:pt idx="200">
                  <c:v>6.5963000547945203</c:v>
                </c:pt>
                <c:pt idx="201">
                  <c:v>6.6383611232876705</c:v>
                </c:pt>
                <c:pt idx="202">
                  <c:v>6.6898520547945202</c:v>
                </c:pt>
                <c:pt idx="203">
                  <c:v>6.7429081095890417</c:v>
                </c:pt>
                <c:pt idx="204">
                  <c:v>6.7933175616438364</c:v>
                </c:pt>
                <c:pt idx="205">
                  <c:v>6.8502550684931514</c:v>
                </c:pt>
                <c:pt idx="206">
                  <c:v>6.9074920547945213</c:v>
                </c:pt>
                <c:pt idx="207">
                  <c:v>6.9638686027397263</c:v>
                </c:pt>
                <c:pt idx="208">
                  <c:v>7.0208047671232876</c:v>
                </c:pt>
                <c:pt idx="209">
                  <c:v>7.0743402739726031</c:v>
                </c:pt>
                <c:pt idx="210">
                  <c:v>7.1239187945205478</c:v>
                </c:pt>
                <c:pt idx="211">
                  <c:v>7.1739277808219173</c:v>
                </c:pt>
                <c:pt idx="212">
                  <c:v>7.2096027123287669</c:v>
                </c:pt>
                <c:pt idx="213">
                  <c:v>7.2379227671232877</c:v>
                </c:pt>
                <c:pt idx="214">
                  <c:v>7.2721691232876697</c:v>
                </c:pt>
                <c:pt idx="215">
                  <c:v>7.3154376164383548</c:v>
                </c:pt>
                <c:pt idx="216">
                  <c:v>7.3587864383561641</c:v>
                </c:pt>
                <c:pt idx="217">
                  <c:v>7.4021919178082189</c:v>
                </c:pt>
                <c:pt idx="218">
                  <c:v>7.4387876438356155</c:v>
                </c:pt>
                <c:pt idx="219">
                  <c:v>7.4811657808219172</c:v>
                </c:pt>
                <c:pt idx="220">
                  <c:v>7.5156389041095881</c:v>
                </c:pt>
                <c:pt idx="221">
                  <c:v>7.5446210684931501</c:v>
                </c:pt>
                <c:pt idx="222">
                  <c:v>7.5849343561643829</c:v>
                </c:pt>
                <c:pt idx="223">
                  <c:v>7.6164395616438352</c:v>
                </c:pt>
                <c:pt idx="224">
                  <c:v>7.6470824657534235</c:v>
                </c:pt>
                <c:pt idx="225">
                  <c:v>7.6692521917808216</c:v>
                </c:pt>
                <c:pt idx="226">
                  <c:v>7.7070238904109587</c:v>
                </c:pt>
                <c:pt idx="227">
                  <c:v>7.752740547945205</c:v>
                </c:pt>
                <c:pt idx="228">
                  <c:v>7.7966795068493138</c:v>
                </c:pt>
                <c:pt idx="229">
                  <c:v>7.8418647123287668</c:v>
                </c:pt>
                <c:pt idx="230">
                  <c:v>7.904365178082192</c:v>
                </c:pt>
                <c:pt idx="231">
                  <c:v>7.9634936198161013</c:v>
                </c:pt>
                <c:pt idx="232">
                  <c:v>8.0335446496091887</c:v>
                </c:pt>
                <c:pt idx="233">
                  <c:v>8.1012744818507691</c:v>
                </c:pt>
                <c:pt idx="234">
                  <c:v>8.1691261058411637</c:v>
                </c:pt>
                <c:pt idx="235">
                  <c:v>8.2410679346357334</c:v>
                </c:pt>
                <c:pt idx="236">
                  <c:v>8.3083706525646264</c:v>
                </c:pt>
                <c:pt idx="237">
                  <c:v>8.363812056059059</c:v>
                </c:pt>
                <c:pt idx="238">
                  <c:v>8.4138823183510745</c:v>
                </c:pt>
                <c:pt idx="239">
                  <c:v>8.4598240434577239</c:v>
                </c:pt>
                <c:pt idx="240">
                  <c:v>8.4998639185541727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F8-4EC7-91A4-143F97255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761920"/>
        <c:axId val="354169600"/>
      </c:scatterChart>
      <c:valAx>
        <c:axId val="353761920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years</a:t>
                </a:r>
              </a:p>
            </c:rich>
          </c:tx>
          <c:layout>
            <c:manualLayout>
              <c:xMode val="edge"/>
              <c:yMode val="edge"/>
              <c:x val="0.49624682874637999"/>
              <c:y val="0.886486536438012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169600"/>
        <c:crosses val="autoZero"/>
        <c:crossBetween val="midCat"/>
        <c:majorUnit val="10"/>
        <c:minorUnit val="5"/>
      </c:valAx>
      <c:valAx>
        <c:axId val="354169600"/>
        <c:scaling>
          <c:orientation val="minMax"/>
          <c:max val="9.5"/>
          <c:min val="3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in °C</a:t>
                </a:r>
              </a:p>
            </c:rich>
          </c:tx>
          <c:layout>
            <c:manualLayout>
              <c:xMode val="edge"/>
              <c:yMode val="edge"/>
              <c:x val="1.0008346963342261E-2"/>
              <c:y val="0.3594594493730937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761920"/>
        <c:crosses val="autoZero"/>
        <c:crossBetween val="midCat"/>
        <c:majorUnit val="0.5"/>
      </c:valAx>
      <c:spPr>
        <a:solidFill>
          <a:srgbClr val="FFFFCC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755744242372644"/>
          <c:y val="0.95769881947590207"/>
          <c:w val="0.58977034001807194"/>
          <c:h val="3.553301296570132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400"/>
              <a:t>Hohenpeißenberg 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600"/>
              <a:t>Jahresmittel der Temperatur</a:t>
            </a:r>
            <a:r>
              <a:rPr lang="de-DE" sz="1600" baseline="0"/>
              <a:t> </a:t>
            </a:r>
            <a:r>
              <a:rPr lang="de-DE" sz="1600"/>
              <a:t>1781 - 2022</a:t>
            </a:r>
          </a:p>
        </c:rich>
      </c:tx>
      <c:layout>
        <c:manualLayout>
          <c:xMode val="edge"/>
          <c:yMode val="edge"/>
          <c:x val="0.2749248136963926"/>
          <c:y val="2.4783915343614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24425887265135E-2"/>
          <c:y val="0.15397631133671744"/>
          <c:w val="0.85938866612278286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Jahresmitteltemperatur Hohenpeißenberg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TempMittel_korr!$Q$5:$Q$246</c:f>
              <c:numCache>
                <c:formatCode>0.0</c:formatCode>
                <c:ptCount val="242"/>
                <c:pt idx="0">
                  <c:v>7.2284931506849315</c:v>
                </c:pt>
                <c:pt idx="1">
                  <c:v>5.1413698630136988</c:v>
                </c:pt>
                <c:pt idx="2">
                  <c:v>6.4608219178082198</c:v>
                </c:pt>
                <c:pt idx="3">
                  <c:v>4.6490410958904116</c:v>
                </c:pt>
                <c:pt idx="4">
                  <c:v>4.3087671232876712</c:v>
                </c:pt>
                <c:pt idx="5">
                  <c:v>4.6197260273972596</c:v>
                </c:pt>
                <c:pt idx="6">
                  <c:v>6.3643835616438356</c:v>
                </c:pt>
                <c:pt idx="7">
                  <c:v>5.604931506849316</c:v>
                </c:pt>
                <c:pt idx="8">
                  <c:v>5.6687671232876706</c:v>
                </c:pt>
                <c:pt idx="9">
                  <c:v>6.3153424657534245</c:v>
                </c:pt>
                <c:pt idx="10">
                  <c:v>6.4</c:v>
                </c:pt>
                <c:pt idx="11">
                  <c:v>6.2038356164383561</c:v>
                </c:pt>
                <c:pt idx="12">
                  <c:v>6.8287671232876717</c:v>
                </c:pt>
                <c:pt idx="13">
                  <c:v>7.0578082191780815</c:v>
                </c:pt>
                <c:pt idx="14">
                  <c:v>6.5443835616438362</c:v>
                </c:pt>
                <c:pt idx="15">
                  <c:v>6.1098630136986296</c:v>
                </c:pt>
                <c:pt idx="16">
                  <c:v>7.0252054794520546</c:v>
                </c:pt>
                <c:pt idx="17">
                  <c:v>5.8084931506849324</c:v>
                </c:pt>
                <c:pt idx="18">
                  <c:v>5.21068493150685</c:v>
                </c:pt>
                <c:pt idx="19">
                  <c:v>6.6690410958904121</c:v>
                </c:pt>
                <c:pt idx="20">
                  <c:v>6.4594520547945198</c:v>
                </c:pt>
                <c:pt idx="21">
                  <c:v>6.6484931506849323</c:v>
                </c:pt>
                <c:pt idx="22">
                  <c:v>5.4243835616438369</c:v>
                </c:pt>
                <c:pt idx="23">
                  <c:v>6.1095890410958908</c:v>
                </c:pt>
                <c:pt idx="24">
                  <c:v>4.6761643835616429</c:v>
                </c:pt>
                <c:pt idx="25">
                  <c:v>7.269589041095891</c:v>
                </c:pt>
                <c:pt idx="26">
                  <c:v>6.7671232876712315</c:v>
                </c:pt>
                <c:pt idx="27">
                  <c:v>5.5926027397260283</c:v>
                </c:pt>
                <c:pt idx="28">
                  <c:v>7.2734246575342469</c:v>
                </c:pt>
                <c:pt idx="29">
                  <c:v>7.6791780821917799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4.9147945205479457</c:v>
                </c:pt>
                <c:pt idx="33">
                  <c:v>4.9194520547945197</c:v>
                </c:pt>
                <c:pt idx="34">
                  <c:v>5.212328767123287</c:v>
                </c:pt>
                <c:pt idx="35">
                  <c:v>3.9805479452054797</c:v>
                </c:pt>
                <c:pt idx="36">
                  <c:v>5.3761643835616439</c:v>
                </c:pt>
                <c:pt idx="37">
                  <c:v>6.3819178082191783</c:v>
                </c:pt>
                <c:pt idx="38">
                  <c:v>6.4008219178082193</c:v>
                </c:pt>
                <c:pt idx="39">
                  <c:v>4.9449315068493149</c:v>
                </c:pt>
                <c:pt idx="40">
                  <c:v>6.2534246575342465</c:v>
                </c:pt>
                <c:pt idx="41">
                  <c:v>7.3986301369863012</c:v>
                </c:pt>
                <c:pt idx="42">
                  <c:v>5.7789041095890417</c:v>
                </c:pt>
                <c:pt idx="43">
                  <c:v>6.1005479452054789</c:v>
                </c:pt>
                <c:pt idx="44">
                  <c:v>5.92923004251299</c:v>
                </c:pt>
                <c:pt idx="45">
                  <c:v>5.8778082191780827</c:v>
                </c:pt>
                <c:pt idx="46">
                  <c:v>5.8191780821917805</c:v>
                </c:pt>
                <c:pt idx="47">
                  <c:v>6.3386301369863007</c:v>
                </c:pt>
                <c:pt idx="48">
                  <c:v>3.7783561643835628</c:v>
                </c:pt>
                <c:pt idx="49">
                  <c:v>5.4112328767123286</c:v>
                </c:pt>
                <c:pt idx="50">
                  <c:v>6.2049315068493156</c:v>
                </c:pt>
                <c:pt idx="51">
                  <c:v>5.6887671232876702</c:v>
                </c:pt>
                <c:pt idx="52">
                  <c:v>5.7950684931506844</c:v>
                </c:pt>
                <c:pt idx="53">
                  <c:v>7.1186301369863019</c:v>
                </c:pt>
                <c:pt idx="54">
                  <c:v>5.2213698630136989</c:v>
                </c:pt>
                <c:pt idx="55">
                  <c:v>5.6742465753424653</c:v>
                </c:pt>
                <c:pt idx="56">
                  <c:v>4.7201889466225797</c:v>
                </c:pt>
                <c:pt idx="57">
                  <c:v>4.7032876712328777</c:v>
                </c:pt>
                <c:pt idx="58">
                  <c:v>5.8594520547945201</c:v>
                </c:pt>
                <c:pt idx="59">
                  <c:v>4.7750684931506848</c:v>
                </c:pt>
                <c:pt idx="60">
                  <c:v>6.3638356164383563</c:v>
                </c:pt>
                <c:pt idx="61">
                  <c:v>5.1846575342465746</c:v>
                </c:pt>
                <c:pt idx="62">
                  <c:v>5.3430136986301369</c:v>
                </c:pt>
                <c:pt idx="63">
                  <c:v>4.6413698630136988</c:v>
                </c:pt>
                <c:pt idx="64">
                  <c:v>4.904109589041096</c:v>
                </c:pt>
                <c:pt idx="65">
                  <c:v>6.6506849315068495</c:v>
                </c:pt>
                <c:pt idx="66">
                  <c:v>5.1764383561643843</c:v>
                </c:pt>
                <c:pt idx="67">
                  <c:v>5.8868493150684928</c:v>
                </c:pt>
                <c:pt idx="68">
                  <c:v>5.3673972602739726</c:v>
                </c:pt>
                <c:pt idx="69">
                  <c:v>4.7120547945205473</c:v>
                </c:pt>
                <c:pt idx="70">
                  <c:v>5.2350684931506857</c:v>
                </c:pt>
                <c:pt idx="71">
                  <c:v>7.0336986301369855</c:v>
                </c:pt>
                <c:pt idx="72">
                  <c:v>5.4539726027397268</c:v>
                </c:pt>
                <c:pt idx="73">
                  <c:v>5.9967123287671233</c:v>
                </c:pt>
                <c:pt idx="74">
                  <c:v>5.5202739726027401</c:v>
                </c:pt>
                <c:pt idx="75">
                  <c:v>6.6569863013698614</c:v>
                </c:pt>
                <c:pt idx="76">
                  <c:v>6.9175342465753413</c:v>
                </c:pt>
                <c:pt idx="77">
                  <c:v>5.747671232876713</c:v>
                </c:pt>
                <c:pt idx="78">
                  <c:v>7.0435616438356154</c:v>
                </c:pt>
                <c:pt idx="79">
                  <c:v>5.0263013698630123</c:v>
                </c:pt>
                <c:pt idx="80">
                  <c:v>6.5342465753424657</c:v>
                </c:pt>
                <c:pt idx="81">
                  <c:v>7.1868493150684927</c:v>
                </c:pt>
                <c:pt idx="82">
                  <c:v>6.9895890410958907</c:v>
                </c:pt>
                <c:pt idx="83">
                  <c:v>4.63972602739726</c:v>
                </c:pt>
                <c:pt idx="84">
                  <c:v>6.5156164383561652</c:v>
                </c:pt>
                <c:pt idx="85">
                  <c:v>6.6909589041095883</c:v>
                </c:pt>
                <c:pt idx="86">
                  <c:v>5.6819178082191799</c:v>
                </c:pt>
                <c:pt idx="87">
                  <c:v>6.8205479452054778</c:v>
                </c:pt>
                <c:pt idx="88">
                  <c:v>5.8378082191780827</c:v>
                </c:pt>
                <c:pt idx="89">
                  <c:v>4.643561643835616</c:v>
                </c:pt>
                <c:pt idx="90">
                  <c:v>4.4802739726027392</c:v>
                </c:pt>
                <c:pt idx="91">
                  <c:v>7.126849315068494</c:v>
                </c:pt>
                <c:pt idx="92">
                  <c:v>6.3087671232876703</c:v>
                </c:pt>
                <c:pt idx="93">
                  <c:v>5.8967123287671237</c:v>
                </c:pt>
                <c:pt idx="94">
                  <c:v>5.4328767123287687</c:v>
                </c:pt>
                <c:pt idx="95">
                  <c:v>6.2243835616438359</c:v>
                </c:pt>
                <c:pt idx="96">
                  <c:v>5.7917808219178086</c:v>
                </c:pt>
                <c:pt idx="97">
                  <c:v>5.6068493150684935</c:v>
                </c:pt>
                <c:pt idx="98">
                  <c:v>4.6846575342465755</c:v>
                </c:pt>
                <c:pt idx="99">
                  <c:v>6.4989041095890405</c:v>
                </c:pt>
                <c:pt idx="100">
                  <c:v>5.8643835616438365</c:v>
                </c:pt>
                <c:pt idx="101">
                  <c:v>6.4736986301369868</c:v>
                </c:pt>
                <c:pt idx="102">
                  <c:v>5.4520547945205475</c:v>
                </c:pt>
                <c:pt idx="103">
                  <c:v>6.4810958904109599</c:v>
                </c:pt>
                <c:pt idx="104">
                  <c:v>6.3397260273972611</c:v>
                </c:pt>
                <c:pt idx="105">
                  <c:v>6.2605479452054809</c:v>
                </c:pt>
                <c:pt idx="106">
                  <c:v>4.941095890410959</c:v>
                </c:pt>
                <c:pt idx="107">
                  <c:v>5.4589041095890414</c:v>
                </c:pt>
                <c:pt idx="108">
                  <c:v>5.1186301369862992</c:v>
                </c:pt>
                <c:pt idx="109">
                  <c:v>5.1660273972602742</c:v>
                </c:pt>
                <c:pt idx="110">
                  <c:v>5.6435616438356169</c:v>
                </c:pt>
                <c:pt idx="111">
                  <c:v>6.1778082191780808</c:v>
                </c:pt>
                <c:pt idx="112">
                  <c:v>6.2638356164383557</c:v>
                </c:pt>
                <c:pt idx="113">
                  <c:v>6.1786301369863024</c:v>
                </c:pt>
                <c:pt idx="114">
                  <c:v>5.7926027397260267</c:v>
                </c:pt>
                <c:pt idx="115">
                  <c:v>5.3052054794520549</c:v>
                </c:pt>
                <c:pt idx="116">
                  <c:v>6.3838356164383558</c:v>
                </c:pt>
                <c:pt idx="117">
                  <c:v>7.2969863013698637</c:v>
                </c:pt>
                <c:pt idx="118">
                  <c:v>6.678904109589042</c:v>
                </c:pt>
                <c:pt idx="119">
                  <c:v>6.8589041095890408</c:v>
                </c:pt>
                <c:pt idx="120">
                  <c:v>5.7041095890410958</c:v>
                </c:pt>
                <c:pt idx="121">
                  <c:v>5.7416438356164381</c:v>
                </c:pt>
                <c:pt idx="122">
                  <c:v>6.6117808219178071</c:v>
                </c:pt>
                <c:pt idx="123">
                  <c:v>6.8142465753424668</c:v>
                </c:pt>
                <c:pt idx="124">
                  <c:v>5.5854794520547939</c:v>
                </c:pt>
                <c:pt idx="125">
                  <c:v>5.832328767123288</c:v>
                </c:pt>
                <c:pt idx="126">
                  <c:v>6.1010958904109591</c:v>
                </c:pt>
                <c:pt idx="127">
                  <c:v>5.7920547945205474</c:v>
                </c:pt>
                <c:pt idx="128">
                  <c:v>5.2550684931506844</c:v>
                </c:pt>
                <c:pt idx="129">
                  <c:v>6.1473972602739719</c:v>
                </c:pt>
                <c:pt idx="130">
                  <c:v>7.2339726027397271</c:v>
                </c:pt>
                <c:pt idx="131">
                  <c:v>5.8517808219178074</c:v>
                </c:pt>
                <c:pt idx="132">
                  <c:v>6.46</c:v>
                </c:pt>
                <c:pt idx="133">
                  <c:v>6.178904109589042</c:v>
                </c:pt>
                <c:pt idx="134">
                  <c:v>5.847397260273973</c:v>
                </c:pt>
                <c:pt idx="135">
                  <c:v>6.5315068493150674</c:v>
                </c:pt>
                <c:pt idx="136">
                  <c:v>5.3947945205479453</c:v>
                </c:pt>
                <c:pt idx="137">
                  <c:v>6.7465753424657535</c:v>
                </c:pt>
                <c:pt idx="138">
                  <c:v>5.4038356164383563</c:v>
                </c:pt>
                <c:pt idx="139">
                  <c:v>7.1230136986301371</c:v>
                </c:pt>
                <c:pt idx="140">
                  <c:v>7.2421917808219165</c:v>
                </c:pt>
                <c:pt idx="141">
                  <c:v>5.3120547945205479</c:v>
                </c:pt>
                <c:pt idx="142">
                  <c:v>6.3397260273972611</c:v>
                </c:pt>
                <c:pt idx="143">
                  <c:v>5.8843835616438351</c:v>
                </c:pt>
                <c:pt idx="144">
                  <c:v>5.9953424657534251</c:v>
                </c:pt>
                <c:pt idx="145">
                  <c:v>6.718356164383561</c:v>
                </c:pt>
                <c:pt idx="146">
                  <c:v>6.3098630136986289</c:v>
                </c:pt>
                <c:pt idx="147">
                  <c:v>6.7021917808219182</c:v>
                </c:pt>
                <c:pt idx="148">
                  <c:v>6.0649315068493159</c:v>
                </c:pt>
                <c:pt idx="149">
                  <c:v>6.94027397260274</c:v>
                </c:pt>
                <c:pt idx="150">
                  <c:v>5.2358904109589037</c:v>
                </c:pt>
                <c:pt idx="151">
                  <c:v>6.4068493150684933</c:v>
                </c:pt>
                <c:pt idx="152">
                  <c:v>5.4687671232876713</c:v>
                </c:pt>
                <c:pt idx="153">
                  <c:v>7.534794520547945</c:v>
                </c:pt>
                <c:pt idx="154">
                  <c:v>5.9750684931506841</c:v>
                </c:pt>
                <c:pt idx="155">
                  <c:v>6.4580821917808224</c:v>
                </c:pt>
                <c:pt idx="156">
                  <c:v>6.9024657534246581</c:v>
                </c:pt>
                <c:pt idx="157">
                  <c:v>6.6884931506849306</c:v>
                </c:pt>
                <c:pt idx="158">
                  <c:v>6.0904109589041111</c:v>
                </c:pt>
                <c:pt idx="159">
                  <c:v>5.1693150684931508</c:v>
                </c:pt>
                <c:pt idx="160">
                  <c:v>5.186575342465753</c:v>
                </c:pt>
                <c:pt idx="161">
                  <c:v>6.1038356164383574</c:v>
                </c:pt>
                <c:pt idx="162">
                  <c:v>7.4126027397260286</c:v>
                </c:pt>
                <c:pt idx="163">
                  <c:v>5.7164383561643834</c:v>
                </c:pt>
                <c:pt idx="164">
                  <c:v>7.1248356164383564</c:v>
                </c:pt>
                <c:pt idx="165">
                  <c:v>6.7580821917808223</c:v>
                </c:pt>
                <c:pt idx="166">
                  <c:v>7.5665753424657538</c:v>
                </c:pt>
                <c:pt idx="167">
                  <c:v>7.4991780821917793</c:v>
                </c:pt>
                <c:pt idx="168">
                  <c:v>7.3893150684931515</c:v>
                </c:pt>
                <c:pt idx="169">
                  <c:v>7.1621917808219173</c:v>
                </c:pt>
                <c:pt idx="170">
                  <c:v>7.080000000000001</c:v>
                </c:pt>
                <c:pt idx="171">
                  <c:v>6.2131506849315059</c:v>
                </c:pt>
                <c:pt idx="172">
                  <c:v>7.1950684931506848</c:v>
                </c:pt>
                <c:pt idx="173">
                  <c:v>5.6441095890410953</c:v>
                </c:pt>
                <c:pt idx="174">
                  <c:v>5.8931506849315083</c:v>
                </c:pt>
                <c:pt idx="175">
                  <c:v>4.969041095890411</c:v>
                </c:pt>
                <c:pt idx="176">
                  <c:v>6.8260273972602752</c:v>
                </c:pt>
                <c:pt idx="177">
                  <c:v>6.4663013698630136</c:v>
                </c:pt>
                <c:pt idx="178">
                  <c:v>7.49013698630137</c:v>
                </c:pt>
                <c:pt idx="179">
                  <c:v>6.5558904109589031</c:v>
                </c:pt>
                <c:pt idx="180">
                  <c:v>7.6706849315068482</c:v>
                </c:pt>
                <c:pt idx="181">
                  <c:v>5.584657534246575</c:v>
                </c:pt>
                <c:pt idx="182">
                  <c:v>5.7219178082191782</c:v>
                </c:pt>
                <c:pt idx="183">
                  <c:v>6.5252054794520555</c:v>
                </c:pt>
                <c:pt idx="184">
                  <c:v>5.536986301369863</c:v>
                </c:pt>
                <c:pt idx="185">
                  <c:v>6.6654794520547949</c:v>
                </c:pt>
                <c:pt idx="186">
                  <c:v>6.9246575342465757</c:v>
                </c:pt>
                <c:pt idx="187">
                  <c:v>6.1879452054794521</c:v>
                </c:pt>
                <c:pt idx="188">
                  <c:v>6.0216438356164401</c:v>
                </c:pt>
                <c:pt idx="189">
                  <c:v>5.9287671232876713</c:v>
                </c:pt>
                <c:pt idx="190">
                  <c:v>6.745479452054794</c:v>
                </c:pt>
                <c:pt idx="191">
                  <c:v>6.4249315068493136</c:v>
                </c:pt>
                <c:pt idx="192">
                  <c:v>5.9676712328767119</c:v>
                </c:pt>
                <c:pt idx="193">
                  <c:v>6.6452054794520548</c:v>
                </c:pt>
                <c:pt idx="194">
                  <c:v>6.634520547945205</c:v>
                </c:pt>
                <c:pt idx="195">
                  <c:v>6.6095890410958908</c:v>
                </c:pt>
                <c:pt idx="196">
                  <c:v>7.0260273972602754</c:v>
                </c:pt>
                <c:pt idx="197">
                  <c:v>5.8575342465753426</c:v>
                </c:pt>
                <c:pt idx="198">
                  <c:v>6.3646575342465752</c:v>
                </c:pt>
                <c:pt idx="199">
                  <c:v>5.6983561643835605</c:v>
                </c:pt>
                <c:pt idx="200">
                  <c:v>6.5191780821917824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  <c:pt idx="226">
                  <c:v>7.9827397260273978</c:v>
                </c:pt>
                <c:pt idx="227">
                  <c:v>7.7742465753424659</c:v>
                </c:pt>
                <c:pt idx="228">
                  <c:v>7.7764383561643848</c:v>
                </c:pt>
                <c:pt idx="229">
                  <c:v>6.4016438356164365</c:v>
                </c:pt>
                <c:pt idx="230">
                  <c:v>8.5156164383561652</c:v>
                </c:pt>
                <c:pt idx="231">
                  <c:v>7.7605479452054791</c:v>
                </c:pt>
                <c:pt idx="232">
                  <c:v>7.032602739726026</c:v>
                </c:pt>
                <c:pt idx="233">
                  <c:v>8.6882191780821909</c:v>
                </c:pt>
                <c:pt idx="234">
                  <c:v>8.8852054794520541</c:v>
                </c:pt>
                <c:pt idx="235">
                  <c:v>8.1863013698630134</c:v>
                </c:pt>
                <c:pt idx="236">
                  <c:v>8.0536986301369868</c:v>
                </c:pt>
                <c:pt idx="237">
                  <c:v>9.0276712328767115</c:v>
                </c:pt>
                <c:pt idx="238">
                  <c:v>8.7035616438356165</c:v>
                </c:pt>
                <c:pt idx="239">
                  <c:v>9</c:v>
                </c:pt>
                <c:pt idx="240">
                  <c:v>7.6</c:v>
                </c:pt>
                <c:pt idx="241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E6-43EE-AE52-AE3981BD6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338688"/>
        <c:axId val="354340224"/>
      </c:scatterChart>
      <c:scatterChart>
        <c:scatterStyle val="smoothMarker"/>
        <c:varyColors val="0"/>
        <c:ser>
          <c:idx val="0"/>
          <c:order val="1"/>
          <c:tx>
            <c:v>Tiefpassfilter 30 Jahre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TempMittel_korr!$S$5:$S$246</c:f>
              <c:numCache>
                <c:formatCode>0.000</c:formatCode>
                <c:ptCount val="242"/>
                <c:pt idx="0">
                  <c:v>5.6507272331198841</c:v>
                </c:pt>
                <c:pt idx="1">
                  <c:v>5.6451969164288673</c:v>
                </c:pt>
                <c:pt idx="2">
                  <c:v>5.6540501889466226</c:v>
                </c:pt>
                <c:pt idx="3">
                  <c:v>5.6720406315604528</c:v>
                </c:pt>
                <c:pt idx="4">
                  <c:v>5.7006390919270755</c:v>
                </c:pt>
                <c:pt idx="5">
                  <c:v>5.7494509403190541</c:v>
                </c:pt>
                <c:pt idx="6">
                  <c:v>5.8039356987142137</c:v>
                </c:pt>
                <c:pt idx="7">
                  <c:v>5.8630878135940376</c:v>
                </c:pt>
                <c:pt idx="8">
                  <c:v>5.9369805705563854</c:v>
                </c:pt>
                <c:pt idx="9">
                  <c:v>6.012024238399138</c:v>
                </c:pt>
                <c:pt idx="10">
                  <c:v>6.0868317640435796</c:v>
                </c:pt>
                <c:pt idx="11">
                  <c:v>6.1472880547945197</c:v>
                </c:pt>
                <c:pt idx="12">
                  <c:v>6.1953643287671234</c:v>
                </c:pt>
                <c:pt idx="13">
                  <c:v>6.2310897260273972</c:v>
                </c:pt>
                <c:pt idx="14">
                  <c:v>6.2569294794520545</c:v>
                </c:pt>
                <c:pt idx="15">
                  <c:v>6.2765304109589035</c:v>
                </c:pt>
                <c:pt idx="16">
                  <c:v>6.2760696164383569</c:v>
                </c:pt>
                <c:pt idx="17">
                  <c:v>6.273305671232877</c:v>
                </c:pt>
                <c:pt idx="18">
                  <c:v>6.2625389041095891</c:v>
                </c:pt>
                <c:pt idx="19">
                  <c:v>6.2617135616438357</c:v>
                </c:pt>
                <c:pt idx="20">
                  <c:v>6.2505805479452059</c:v>
                </c:pt>
                <c:pt idx="21">
                  <c:v>6.2403137260273969</c:v>
                </c:pt>
                <c:pt idx="22">
                  <c:v>6.2339563835616438</c:v>
                </c:pt>
                <c:pt idx="23">
                  <c:v>6.232185232876712</c:v>
                </c:pt>
                <c:pt idx="24">
                  <c:v>6.217205205479452</c:v>
                </c:pt>
                <c:pt idx="25">
                  <c:v>6.2019227671232882</c:v>
                </c:pt>
                <c:pt idx="26">
                  <c:v>6.186295178082192</c:v>
                </c:pt>
                <c:pt idx="27">
                  <c:v>6.1611687123287666</c:v>
                </c:pt>
                <c:pt idx="28">
                  <c:v>6.1078784931506851</c:v>
                </c:pt>
                <c:pt idx="29">
                  <c:v>6.0541652602739724</c:v>
                </c:pt>
                <c:pt idx="30">
                  <c:v>6.000593232876712</c:v>
                </c:pt>
                <c:pt idx="31">
                  <c:v>5.9273531232876717</c:v>
                </c:pt>
                <c:pt idx="32">
                  <c:v>5.8614676712328766</c:v>
                </c:pt>
                <c:pt idx="33">
                  <c:v>5.8045207850732163</c:v>
                </c:pt>
                <c:pt idx="34">
                  <c:v>5.7691725441662731</c:v>
                </c:pt>
                <c:pt idx="35">
                  <c:v>5.7472249050543214</c:v>
                </c:pt>
                <c:pt idx="36">
                  <c:v>5.7546685630609344</c:v>
                </c:pt>
                <c:pt idx="37">
                  <c:v>5.7479347954652802</c:v>
                </c:pt>
                <c:pt idx="38">
                  <c:v>5.7637892820028345</c:v>
                </c:pt>
                <c:pt idx="39">
                  <c:v>5.7950734435521962</c:v>
                </c:pt>
                <c:pt idx="40">
                  <c:v>5.8132730760510167</c:v>
                </c:pt>
                <c:pt idx="41">
                  <c:v>5.8258396617855457</c:v>
                </c:pt>
                <c:pt idx="42">
                  <c:v>5.8408962824752004</c:v>
                </c:pt>
                <c:pt idx="43">
                  <c:v>5.850054329711857</c:v>
                </c:pt>
                <c:pt idx="44">
                  <c:v>5.8477623032593291</c:v>
                </c:pt>
                <c:pt idx="45">
                  <c:v>5.8291970873878132</c:v>
                </c:pt>
                <c:pt idx="46">
                  <c:v>5.8002321143127071</c:v>
                </c:pt>
                <c:pt idx="47">
                  <c:v>5.7799254983467163</c:v>
                </c:pt>
                <c:pt idx="48">
                  <c:v>5.7433267623996223</c:v>
                </c:pt>
                <c:pt idx="49">
                  <c:v>5.7127901294284369</c:v>
                </c:pt>
                <c:pt idx="50">
                  <c:v>5.6794716051015586</c:v>
                </c:pt>
                <c:pt idx="51">
                  <c:v>5.6557098828530945</c:v>
                </c:pt>
                <c:pt idx="52">
                  <c:v>5.6189085158242804</c:v>
                </c:pt>
                <c:pt idx="53">
                  <c:v>5.5765987038261695</c:v>
                </c:pt>
                <c:pt idx="54">
                  <c:v>5.5535788540387347</c:v>
                </c:pt>
                <c:pt idx="55">
                  <c:v>5.5204370051960323</c:v>
                </c:pt>
                <c:pt idx="56">
                  <c:v>5.4931017827113848</c:v>
                </c:pt>
                <c:pt idx="57">
                  <c:v>5.4660375077940486</c:v>
                </c:pt>
                <c:pt idx="58">
                  <c:v>5.4381089674067074</c:v>
                </c:pt>
                <c:pt idx="59">
                  <c:v>5.414262045347189</c:v>
                </c:pt>
                <c:pt idx="60">
                  <c:v>5.4200070212564944</c:v>
                </c:pt>
                <c:pt idx="61">
                  <c:v>5.4140565394426075</c:v>
                </c:pt>
                <c:pt idx="62">
                  <c:v>5.4149893094000943</c:v>
                </c:pt>
                <c:pt idx="63">
                  <c:v>5.4244052064241854</c:v>
                </c:pt>
                <c:pt idx="64">
                  <c:v>5.4469600151157298</c:v>
                </c:pt>
                <c:pt idx="65">
                  <c:v>5.4742956995748697</c:v>
                </c:pt>
                <c:pt idx="66">
                  <c:v>5.5141070921114785</c:v>
                </c:pt>
                <c:pt idx="67">
                  <c:v>5.5652890042512988</c:v>
                </c:pt>
                <c:pt idx="68">
                  <c:v>5.6154242465753414</c:v>
                </c:pt>
                <c:pt idx="69">
                  <c:v>5.6764983561643829</c:v>
                </c:pt>
                <c:pt idx="70">
                  <c:v>5.7407081369863011</c:v>
                </c:pt>
                <c:pt idx="71">
                  <c:v>5.8158834520547948</c:v>
                </c:pt>
                <c:pt idx="72">
                  <c:v>5.8706798356164382</c:v>
                </c:pt>
                <c:pt idx="73">
                  <c:v>5.9410661369863016</c:v>
                </c:pt>
                <c:pt idx="74">
                  <c:v>6.0085929315068496</c:v>
                </c:pt>
                <c:pt idx="75">
                  <c:v>6.0677986849315069</c:v>
                </c:pt>
                <c:pt idx="76">
                  <c:v>6.1239981917808217</c:v>
                </c:pt>
                <c:pt idx="77">
                  <c:v>6.1586022191780829</c:v>
                </c:pt>
                <c:pt idx="78">
                  <c:v>6.1843328493150684</c:v>
                </c:pt>
                <c:pt idx="79">
                  <c:v>6.1899318082191774</c:v>
                </c:pt>
                <c:pt idx="80">
                  <c:v>6.2004522191780822</c:v>
                </c:pt>
                <c:pt idx="81">
                  <c:v>6.1992670684931506</c:v>
                </c:pt>
                <c:pt idx="82">
                  <c:v>6.1823881369863001</c:v>
                </c:pt>
                <c:pt idx="83">
                  <c:v>6.145654986301369</c:v>
                </c:pt>
                <c:pt idx="84">
                  <c:v>6.1168143013698622</c:v>
                </c:pt>
                <c:pt idx="85">
                  <c:v>6.0782504931506844</c:v>
                </c:pt>
                <c:pt idx="86">
                  <c:v>6.0393422465753428</c:v>
                </c:pt>
                <c:pt idx="87">
                  <c:v>5.9882167945205476</c:v>
                </c:pt>
                <c:pt idx="88">
                  <c:v>5.9494089863013704</c:v>
                </c:pt>
                <c:pt idx="89">
                  <c:v>5.9182862465753425</c:v>
                </c:pt>
                <c:pt idx="90">
                  <c:v>5.8889743013698634</c:v>
                </c:pt>
                <c:pt idx="91">
                  <c:v>5.8704741643835625</c:v>
                </c:pt>
                <c:pt idx="92">
                  <c:v>5.8540817808219181</c:v>
                </c:pt>
                <c:pt idx="93">
                  <c:v>5.8421647123287679</c:v>
                </c:pt>
                <c:pt idx="94">
                  <c:v>5.838675863013699</c:v>
                </c:pt>
                <c:pt idx="95">
                  <c:v>5.843954219178082</c:v>
                </c:pt>
                <c:pt idx="96">
                  <c:v>5.8419508493150696</c:v>
                </c:pt>
                <c:pt idx="97">
                  <c:v>5.8399745479452054</c:v>
                </c:pt>
                <c:pt idx="98">
                  <c:v>5.8424880273972608</c:v>
                </c:pt>
                <c:pt idx="99">
                  <c:v>5.8393298356164385</c:v>
                </c:pt>
                <c:pt idx="100">
                  <c:v>5.8418044109589049</c:v>
                </c:pt>
                <c:pt idx="101">
                  <c:v>5.8466665479452065</c:v>
                </c:pt>
                <c:pt idx="102">
                  <c:v>5.845434410958906</c:v>
                </c:pt>
                <c:pt idx="103">
                  <c:v>5.8247093150684934</c:v>
                </c:pt>
                <c:pt idx="104">
                  <c:v>5.8045274520547947</c:v>
                </c:pt>
                <c:pt idx="105">
                  <c:v>5.7923163835616442</c:v>
                </c:pt>
                <c:pt idx="106">
                  <c:v>5.791138164383562</c:v>
                </c:pt>
                <c:pt idx="107">
                  <c:v>5.7902163013698624</c:v>
                </c:pt>
                <c:pt idx="108">
                  <c:v>5.8034468493150682</c:v>
                </c:pt>
                <c:pt idx="109">
                  <c:v>5.8223379178082197</c:v>
                </c:pt>
                <c:pt idx="110">
                  <c:v>5.8548694246575339</c:v>
                </c:pt>
                <c:pt idx="111">
                  <c:v>5.8921205753424655</c:v>
                </c:pt>
                <c:pt idx="112">
                  <c:v>5.9444289315068497</c:v>
                </c:pt>
                <c:pt idx="113">
                  <c:v>5.9926613698630131</c:v>
                </c:pt>
                <c:pt idx="114">
                  <c:v>6.0481682739726033</c:v>
                </c:pt>
                <c:pt idx="115">
                  <c:v>6.0963935616438363</c:v>
                </c:pt>
                <c:pt idx="116">
                  <c:v>6.1376300273972593</c:v>
                </c:pt>
                <c:pt idx="117">
                  <c:v>6.165902958904109</c:v>
                </c:pt>
                <c:pt idx="118">
                  <c:v>6.1927195616438349</c:v>
                </c:pt>
                <c:pt idx="119">
                  <c:v>6.2105348493150689</c:v>
                </c:pt>
                <c:pt idx="120">
                  <c:v>6.2115887123287665</c:v>
                </c:pt>
                <c:pt idx="121">
                  <c:v>6.2059940821917809</c:v>
                </c:pt>
                <c:pt idx="122">
                  <c:v>6.1904669589041097</c:v>
                </c:pt>
                <c:pt idx="123">
                  <c:v>6.1679630410958906</c:v>
                </c:pt>
                <c:pt idx="124">
                  <c:v>6.1503927671232876</c:v>
                </c:pt>
                <c:pt idx="125">
                  <c:v>6.1296949041095896</c:v>
                </c:pt>
                <c:pt idx="126">
                  <c:v>6.1225881643835622</c:v>
                </c:pt>
                <c:pt idx="127">
                  <c:v>6.114484</c:v>
                </c:pt>
                <c:pt idx="128">
                  <c:v>6.1149381095890405</c:v>
                </c:pt>
                <c:pt idx="129">
                  <c:v>6.1205089041095899</c:v>
                </c:pt>
                <c:pt idx="130">
                  <c:v>6.1245880547945202</c:v>
                </c:pt>
                <c:pt idx="131">
                  <c:v>6.136155397260274</c:v>
                </c:pt>
                <c:pt idx="132">
                  <c:v>6.1518572876712332</c:v>
                </c:pt>
                <c:pt idx="133">
                  <c:v>6.1657577260273975</c:v>
                </c:pt>
                <c:pt idx="134">
                  <c:v>6.1782518356164378</c:v>
                </c:pt>
                <c:pt idx="135">
                  <c:v>6.1882678630136976</c:v>
                </c:pt>
                <c:pt idx="136">
                  <c:v>6.2069555616438352</c:v>
                </c:pt>
                <c:pt idx="137">
                  <c:v>6.2188369589041086</c:v>
                </c:pt>
                <c:pt idx="138">
                  <c:v>6.2337479999999994</c:v>
                </c:pt>
                <c:pt idx="139">
                  <c:v>6.2394968219178075</c:v>
                </c:pt>
                <c:pt idx="140">
                  <c:v>6.2517303013698635</c:v>
                </c:pt>
                <c:pt idx="141">
                  <c:v>6.2515116986301358</c:v>
                </c:pt>
                <c:pt idx="142">
                  <c:v>6.2574954246575327</c:v>
                </c:pt>
                <c:pt idx="143">
                  <c:v>6.2638843561643833</c:v>
                </c:pt>
                <c:pt idx="144">
                  <c:v>6.2677673150684932</c:v>
                </c:pt>
                <c:pt idx="145">
                  <c:v>6.2767769589041098</c:v>
                </c:pt>
                <c:pt idx="146">
                  <c:v>6.2867477534246579</c:v>
                </c:pt>
                <c:pt idx="147">
                  <c:v>6.2906667123287665</c:v>
                </c:pt>
                <c:pt idx="148">
                  <c:v>6.2938729863013698</c:v>
                </c:pt>
                <c:pt idx="149">
                  <c:v>6.286669205479452</c:v>
                </c:pt>
                <c:pt idx="150">
                  <c:v>6.2890074246575347</c:v>
                </c:pt>
                <c:pt idx="151">
                  <c:v>6.2887919726027395</c:v>
                </c:pt>
                <c:pt idx="152">
                  <c:v>6.2789991232876723</c:v>
                </c:pt>
                <c:pt idx="153">
                  <c:v>6.2856719397260274</c:v>
                </c:pt>
                <c:pt idx="154">
                  <c:v>6.2826734657534251</c:v>
                </c:pt>
                <c:pt idx="155">
                  <c:v>6.2879728945205482</c:v>
                </c:pt>
                <c:pt idx="156">
                  <c:v>6.29603267260274</c:v>
                </c:pt>
                <c:pt idx="157">
                  <c:v>6.3074424082191785</c:v>
                </c:pt>
                <c:pt idx="158">
                  <c:v>6.3304641657534244</c:v>
                </c:pt>
                <c:pt idx="159">
                  <c:v>6.363327728767123</c:v>
                </c:pt>
                <c:pt idx="160">
                  <c:v>6.4064404602739726</c:v>
                </c:pt>
                <c:pt idx="161">
                  <c:v>6.4616333602739724</c:v>
                </c:pt>
                <c:pt idx="162">
                  <c:v>6.5251617109589048</c:v>
                </c:pt>
                <c:pt idx="163">
                  <c:v>6.5844818726027396</c:v>
                </c:pt>
                <c:pt idx="164">
                  <c:v>6.638447746575344</c:v>
                </c:pt>
                <c:pt idx="165">
                  <c:v>6.6813369136986305</c:v>
                </c:pt>
                <c:pt idx="166">
                  <c:v>6.7184266424657535</c:v>
                </c:pt>
                <c:pt idx="167">
                  <c:v>6.7414130863013702</c:v>
                </c:pt>
                <c:pt idx="168">
                  <c:v>6.740683638356165</c:v>
                </c:pt>
                <c:pt idx="169">
                  <c:v>6.7323314273972601</c:v>
                </c:pt>
                <c:pt idx="170">
                  <c:v>6.7027208506849325</c:v>
                </c:pt>
                <c:pt idx="171">
                  <c:v>6.6656768739726031</c:v>
                </c:pt>
                <c:pt idx="172">
                  <c:v>6.6266251657534232</c:v>
                </c:pt>
                <c:pt idx="173">
                  <c:v>6.5757693054794526</c:v>
                </c:pt>
                <c:pt idx="174">
                  <c:v>6.5299540410958903</c:v>
                </c:pt>
                <c:pt idx="175">
                  <c:v>6.5032167068493143</c:v>
                </c:pt>
                <c:pt idx="176">
                  <c:v>6.4726144657534244</c:v>
                </c:pt>
                <c:pt idx="177">
                  <c:v>6.4497609315068498</c:v>
                </c:pt>
                <c:pt idx="178">
                  <c:v>6.4265981643835612</c:v>
                </c:pt>
                <c:pt idx="179">
                  <c:v>6.4116818904109589</c:v>
                </c:pt>
                <c:pt idx="180">
                  <c:v>6.3977553424657536</c:v>
                </c:pt>
                <c:pt idx="181">
                  <c:v>6.3816917534246578</c:v>
                </c:pt>
                <c:pt idx="182">
                  <c:v>6.369407150684931</c:v>
                </c:pt>
                <c:pt idx="183">
                  <c:v>6.3614161095890402</c:v>
                </c:pt>
                <c:pt idx="184">
                  <c:v>6.3495924657534246</c:v>
                </c:pt>
                <c:pt idx="185">
                  <c:v>6.3515885753424657</c:v>
                </c:pt>
                <c:pt idx="186">
                  <c:v>6.3480439999999998</c:v>
                </c:pt>
                <c:pt idx="187">
                  <c:v>6.3539901095890414</c:v>
                </c:pt>
                <c:pt idx="188">
                  <c:v>6.3485559452054785</c:v>
                </c:pt>
                <c:pt idx="189">
                  <c:v>6.3531788767123283</c:v>
                </c:pt>
                <c:pt idx="190">
                  <c:v>6.3620928219178081</c:v>
                </c:pt>
                <c:pt idx="191">
                  <c:v>6.3824658356164381</c:v>
                </c:pt>
                <c:pt idx="192">
                  <c:v>6.3933839452054793</c:v>
                </c:pt>
                <c:pt idx="193">
                  <c:v>6.4152471232876715</c:v>
                </c:pt>
                <c:pt idx="194">
                  <c:v>6.4357926575342468</c:v>
                </c:pt>
                <c:pt idx="195">
                  <c:v>6.4488164931506846</c:v>
                </c:pt>
                <c:pt idx="196">
                  <c:v>6.472655671232876</c:v>
                </c:pt>
                <c:pt idx="197">
                  <c:v>6.4974320821917813</c:v>
                </c:pt>
                <c:pt idx="198">
                  <c:v>6.525653753424657</c:v>
                </c:pt>
                <c:pt idx="199">
                  <c:v>6.5550470410958903</c:v>
                </c:pt>
                <c:pt idx="200">
                  <c:v>6.5963000547945203</c:v>
                </c:pt>
                <c:pt idx="201">
                  <c:v>6.6383611232876705</c:v>
                </c:pt>
                <c:pt idx="202">
                  <c:v>6.6898520547945202</c:v>
                </c:pt>
                <c:pt idx="203">
                  <c:v>6.7429081095890417</c:v>
                </c:pt>
                <c:pt idx="204">
                  <c:v>6.7933175616438364</c:v>
                </c:pt>
                <c:pt idx="205">
                  <c:v>6.8502550684931514</c:v>
                </c:pt>
                <c:pt idx="206">
                  <c:v>6.9074920547945213</c:v>
                </c:pt>
                <c:pt idx="207">
                  <c:v>6.9638686027397263</c:v>
                </c:pt>
                <c:pt idx="208">
                  <c:v>7.0208047671232876</c:v>
                </c:pt>
                <c:pt idx="209">
                  <c:v>7.0743402739726031</c:v>
                </c:pt>
                <c:pt idx="210">
                  <c:v>7.1239187945205478</c:v>
                </c:pt>
                <c:pt idx="211">
                  <c:v>7.1739277808219173</c:v>
                </c:pt>
                <c:pt idx="212">
                  <c:v>7.2096027123287669</c:v>
                </c:pt>
                <c:pt idx="213">
                  <c:v>7.2379227671232877</c:v>
                </c:pt>
                <c:pt idx="214">
                  <c:v>7.2721691232876697</c:v>
                </c:pt>
                <c:pt idx="215">
                  <c:v>7.3154376164383548</c:v>
                </c:pt>
                <c:pt idx="216">
                  <c:v>7.3587864383561641</c:v>
                </c:pt>
                <c:pt idx="217">
                  <c:v>7.4021919178082189</c:v>
                </c:pt>
                <c:pt idx="218">
                  <c:v>7.4387876438356155</c:v>
                </c:pt>
                <c:pt idx="219">
                  <c:v>7.4811657808219172</c:v>
                </c:pt>
                <c:pt idx="220">
                  <c:v>7.5156389041095881</c:v>
                </c:pt>
                <c:pt idx="221">
                  <c:v>7.5446210684931501</c:v>
                </c:pt>
                <c:pt idx="222">
                  <c:v>7.5849343561643829</c:v>
                </c:pt>
                <c:pt idx="223">
                  <c:v>7.6164395616438352</c:v>
                </c:pt>
                <c:pt idx="224">
                  <c:v>7.6470824657534235</c:v>
                </c:pt>
                <c:pt idx="225">
                  <c:v>7.6692521917808216</c:v>
                </c:pt>
                <c:pt idx="226">
                  <c:v>7.7070238904109587</c:v>
                </c:pt>
                <c:pt idx="227">
                  <c:v>7.752740547945205</c:v>
                </c:pt>
                <c:pt idx="228">
                  <c:v>7.7966795068493138</c:v>
                </c:pt>
                <c:pt idx="229">
                  <c:v>7.8418647123287668</c:v>
                </c:pt>
                <c:pt idx="230">
                  <c:v>7.904365178082192</c:v>
                </c:pt>
                <c:pt idx="231">
                  <c:v>7.9634936198161013</c:v>
                </c:pt>
                <c:pt idx="232">
                  <c:v>8.0335446496091887</c:v>
                </c:pt>
                <c:pt idx="233">
                  <c:v>8.1012744818507691</c:v>
                </c:pt>
                <c:pt idx="234">
                  <c:v>8.1691261058411637</c:v>
                </c:pt>
                <c:pt idx="235">
                  <c:v>8.2410679346357334</c:v>
                </c:pt>
                <c:pt idx="236">
                  <c:v>8.3083706525646264</c:v>
                </c:pt>
                <c:pt idx="237">
                  <c:v>8.363812056059059</c:v>
                </c:pt>
                <c:pt idx="238">
                  <c:v>8.4138823183510745</c:v>
                </c:pt>
                <c:pt idx="239">
                  <c:v>8.4598240434577239</c:v>
                </c:pt>
                <c:pt idx="240">
                  <c:v>8.4998639185541727</c:v>
                </c:pt>
                <c:pt idx="241">
                  <c:v>8.546417889276162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E6-43EE-AE52-AE3981BD6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225152"/>
        <c:axId val="354223616"/>
      </c:scatterChart>
      <c:valAx>
        <c:axId val="354338688"/>
        <c:scaling>
          <c:orientation val="minMax"/>
          <c:max val="2025"/>
          <c:min val="1780"/>
        </c:scaling>
        <c:delete val="0"/>
        <c:axPos val="b"/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340224"/>
        <c:crosses val="autoZero"/>
        <c:crossBetween val="midCat"/>
        <c:majorUnit val="20"/>
        <c:minorUnit val="5"/>
      </c:valAx>
      <c:valAx>
        <c:axId val="354340224"/>
        <c:scaling>
          <c:orientation val="minMax"/>
          <c:max val="9.5"/>
          <c:min val="3.5"/>
        </c:scaling>
        <c:delete val="0"/>
        <c:axPos val="l"/>
        <c:majorGridlines>
          <c:spPr>
            <a:ln w="3175">
              <a:noFill/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2510461132422247E-2"/>
              <c:y val="0.368918889860579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338688"/>
        <c:crosses val="autoZero"/>
        <c:crossBetween val="midCat"/>
        <c:majorUnit val="0.5"/>
      </c:valAx>
      <c:valAx>
        <c:axId val="354223616"/>
        <c:scaling>
          <c:orientation val="minMax"/>
          <c:max val="9.5"/>
          <c:min val="3.5"/>
        </c:scaling>
        <c:delete val="0"/>
        <c:axPos val="r"/>
        <c:numFmt formatCode="#,##0.0" sourceLinked="0"/>
        <c:majorTickMark val="out"/>
        <c:minorTickMark val="out"/>
        <c:tickLblPos val="nextTo"/>
        <c:txPr>
          <a:bodyPr/>
          <a:lstStyle/>
          <a:p>
            <a:pPr>
              <a:defRPr sz="1200"/>
            </a:pPr>
            <a:endParaRPr lang="de-DE"/>
          </a:p>
        </c:txPr>
        <c:crossAx val="354225152"/>
        <c:crosses val="max"/>
        <c:crossBetween val="midCat"/>
        <c:majorUnit val="0.5"/>
        <c:minorUnit val="0.1"/>
      </c:valAx>
      <c:valAx>
        <c:axId val="354225152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354223616"/>
        <c:crosses val="autoZero"/>
        <c:crossBetween val="midCat"/>
      </c:valAx>
      <c:spPr>
        <a:solidFill>
          <a:schemeClr val="bg1"/>
        </a:solidFill>
        <a:ln w="19050">
          <a:solidFill>
            <a:srgbClr val="0070C0"/>
          </a:solidFill>
          <a:prstDash val="solid"/>
        </a:ln>
      </c:spPr>
    </c:plotArea>
    <c:plotVisOnly val="1"/>
    <c:dispBlanksAs val="gap"/>
    <c:showDLblsOverMax val="0"/>
  </c:chart>
  <c:spPr>
    <a:solidFill>
      <a:schemeClr val="tx2">
        <a:lumMod val="40000"/>
        <a:lumOff val="60000"/>
      </a:schemeClr>
    </a:solidFill>
    <a:ln w="19050">
      <a:solidFill>
        <a:srgbClr val="0070C0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400"/>
              <a:t>Hohenpeißenberg 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600"/>
              <a:t>Jahresmittel der Lufttemperatur</a:t>
            </a:r>
            <a:r>
              <a:rPr lang="de-DE" sz="1600" baseline="0"/>
              <a:t> </a:t>
            </a:r>
            <a:r>
              <a:rPr lang="de-DE" sz="1600"/>
              <a:t>1781 - 2022</a:t>
            </a:r>
          </a:p>
        </c:rich>
      </c:tx>
      <c:layout>
        <c:manualLayout>
          <c:xMode val="edge"/>
          <c:yMode val="edge"/>
          <c:x val="0.2749248136963926"/>
          <c:y val="2.4783915343614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24425887265135E-2"/>
          <c:y val="0.15397631133671744"/>
          <c:w val="0.85938866612278286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Jahresmitteltemperatur Hohenpeißenberg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TempMittel_korr!$Q$5:$Q$246</c:f>
              <c:numCache>
                <c:formatCode>0.0</c:formatCode>
                <c:ptCount val="242"/>
                <c:pt idx="0">
                  <c:v>7.2284931506849315</c:v>
                </c:pt>
                <c:pt idx="1">
                  <c:v>5.1413698630136988</c:v>
                </c:pt>
                <c:pt idx="2">
                  <c:v>6.4608219178082198</c:v>
                </c:pt>
                <c:pt idx="3">
                  <c:v>4.6490410958904116</c:v>
                </c:pt>
                <c:pt idx="4">
                  <c:v>4.3087671232876712</c:v>
                </c:pt>
                <c:pt idx="5">
                  <c:v>4.6197260273972596</c:v>
                </c:pt>
                <c:pt idx="6">
                  <c:v>6.3643835616438356</c:v>
                </c:pt>
                <c:pt idx="7">
                  <c:v>5.604931506849316</c:v>
                </c:pt>
                <c:pt idx="8">
                  <c:v>5.6687671232876706</c:v>
                </c:pt>
                <c:pt idx="9">
                  <c:v>6.3153424657534245</c:v>
                </c:pt>
                <c:pt idx="10">
                  <c:v>6.4</c:v>
                </c:pt>
                <c:pt idx="11">
                  <c:v>6.2038356164383561</c:v>
                </c:pt>
                <c:pt idx="12">
                  <c:v>6.8287671232876717</c:v>
                </c:pt>
                <c:pt idx="13">
                  <c:v>7.0578082191780815</c:v>
                </c:pt>
                <c:pt idx="14">
                  <c:v>6.5443835616438362</c:v>
                </c:pt>
                <c:pt idx="15">
                  <c:v>6.1098630136986296</c:v>
                </c:pt>
                <c:pt idx="16">
                  <c:v>7.0252054794520546</c:v>
                </c:pt>
                <c:pt idx="17">
                  <c:v>5.8084931506849324</c:v>
                </c:pt>
                <c:pt idx="18">
                  <c:v>5.21068493150685</c:v>
                </c:pt>
                <c:pt idx="19">
                  <c:v>6.6690410958904121</c:v>
                </c:pt>
                <c:pt idx="20">
                  <c:v>6.4594520547945198</c:v>
                </c:pt>
                <c:pt idx="21">
                  <c:v>6.6484931506849323</c:v>
                </c:pt>
                <c:pt idx="22">
                  <c:v>5.4243835616438369</c:v>
                </c:pt>
                <c:pt idx="23">
                  <c:v>6.1095890410958908</c:v>
                </c:pt>
                <c:pt idx="24">
                  <c:v>4.6761643835616429</c:v>
                </c:pt>
                <c:pt idx="25">
                  <c:v>7.269589041095891</c:v>
                </c:pt>
                <c:pt idx="26">
                  <c:v>6.7671232876712315</c:v>
                </c:pt>
                <c:pt idx="27">
                  <c:v>5.5926027397260283</c:v>
                </c:pt>
                <c:pt idx="28">
                  <c:v>7.2734246575342469</c:v>
                </c:pt>
                <c:pt idx="29">
                  <c:v>7.6791780821917799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4.9147945205479457</c:v>
                </c:pt>
                <c:pt idx="33">
                  <c:v>4.9194520547945197</c:v>
                </c:pt>
                <c:pt idx="34">
                  <c:v>5.212328767123287</c:v>
                </c:pt>
                <c:pt idx="35">
                  <c:v>3.9805479452054797</c:v>
                </c:pt>
                <c:pt idx="36">
                  <c:v>5.3761643835616439</c:v>
                </c:pt>
                <c:pt idx="37">
                  <c:v>6.3819178082191783</c:v>
                </c:pt>
                <c:pt idx="38">
                  <c:v>6.4008219178082193</c:v>
                </c:pt>
                <c:pt idx="39">
                  <c:v>4.9449315068493149</c:v>
                </c:pt>
                <c:pt idx="40">
                  <c:v>6.2534246575342465</c:v>
                </c:pt>
                <c:pt idx="41">
                  <c:v>7.3986301369863012</c:v>
                </c:pt>
                <c:pt idx="42">
                  <c:v>5.7789041095890417</c:v>
                </c:pt>
                <c:pt idx="43">
                  <c:v>6.1005479452054789</c:v>
                </c:pt>
                <c:pt idx="44">
                  <c:v>5.92923004251299</c:v>
                </c:pt>
                <c:pt idx="45">
                  <c:v>5.8778082191780827</c:v>
                </c:pt>
                <c:pt idx="46">
                  <c:v>5.8191780821917805</c:v>
                </c:pt>
                <c:pt idx="47">
                  <c:v>6.3386301369863007</c:v>
                </c:pt>
                <c:pt idx="48">
                  <c:v>3.7783561643835628</c:v>
                </c:pt>
                <c:pt idx="49">
                  <c:v>5.4112328767123286</c:v>
                </c:pt>
                <c:pt idx="50">
                  <c:v>6.2049315068493156</c:v>
                </c:pt>
                <c:pt idx="51">
                  <c:v>5.6887671232876702</c:v>
                </c:pt>
                <c:pt idx="52">
                  <c:v>5.7950684931506844</c:v>
                </c:pt>
                <c:pt idx="53">
                  <c:v>7.1186301369863019</c:v>
                </c:pt>
                <c:pt idx="54">
                  <c:v>5.2213698630136989</c:v>
                </c:pt>
                <c:pt idx="55">
                  <c:v>5.6742465753424653</c:v>
                </c:pt>
                <c:pt idx="56">
                  <c:v>4.7201889466225797</c:v>
                </c:pt>
                <c:pt idx="57">
                  <c:v>4.7032876712328777</c:v>
                </c:pt>
                <c:pt idx="58">
                  <c:v>5.8594520547945201</c:v>
                </c:pt>
                <c:pt idx="59">
                  <c:v>4.7750684931506848</c:v>
                </c:pt>
                <c:pt idx="60">
                  <c:v>6.3638356164383563</c:v>
                </c:pt>
                <c:pt idx="61">
                  <c:v>5.1846575342465746</c:v>
                </c:pt>
                <c:pt idx="62">
                  <c:v>5.3430136986301369</c:v>
                </c:pt>
                <c:pt idx="63">
                  <c:v>4.6413698630136988</c:v>
                </c:pt>
                <c:pt idx="64">
                  <c:v>4.904109589041096</c:v>
                </c:pt>
                <c:pt idx="65">
                  <c:v>6.6506849315068495</c:v>
                </c:pt>
                <c:pt idx="66">
                  <c:v>5.1764383561643843</c:v>
                </c:pt>
                <c:pt idx="67">
                  <c:v>5.8868493150684928</c:v>
                </c:pt>
                <c:pt idx="68">
                  <c:v>5.3673972602739726</c:v>
                </c:pt>
                <c:pt idx="69">
                  <c:v>4.7120547945205473</c:v>
                </c:pt>
                <c:pt idx="70">
                  <c:v>5.2350684931506857</c:v>
                </c:pt>
                <c:pt idx="71">
                  <c:v>7.0336986301369855</c:v>
                </c:pt>
                <c:pt idx="72">
                  <c:v>5.4539726027397268</c:v>
                </c:pt>
                <c:pt idx="73">
                  <c:v>5.9967123287671233</c:v>
                </c:pt>
                <c:pt idx="74">
                  <c:v>5.5202739726027401</c:v>
                </c:pt>
                <c:pt idx="75">
                  <c:v>6.6569863013698614</c:v>
                </c:pt>
                <c:pt idx="76">
                  <c:v>6.9175342465753413</c:v>
                </c:pt>
                <c:pt idx="77">
                  <c:v>5.747671232876713</c:v>
                </c:pt>
                <c:pt idx="78">
                  <c:v>7.0435616438356154</c:v>
                </c:pt>
                <c:pt idx="79">
                  <c:v>5.0263013698630123</c:v>
                </c:pt>
                <c:pt idx="80">
                  <c:v>6.5342465753424657</c:v>
                </c:pt>
                <c:pt idx="81">
                  <c:v>7.1868493150684927</c:v>
                </c:pt>
                <c:pt idx="82">
                  <c:v>6.9895890410958907</c:v>
                </c:pt>
                <c:pt idx="83">
                  <c:v>4.63972602739726</c:v>
                </c:pt>
                <c:pt idx="84">
                  <c:v>6.5156164383561652</c:v>
                </c:pt>
                <c:pt idx="85">
                  <c:v>6.6909589041095883</c:v>
                </c:pt>
                <c:pt idx="86">
                  <c:v>5.6819178082191799</c:v>
                </c:pt>
                <c:pt idx="87">
                  <c:v>6.8205479452054778</c:v>
                </c:pt>
                <c:pt idx="88">
                  <c:v>5.8378082191780827</c:v>
                </c:pt>
                <c:pt idx="89">
                  <c:v>4.643561643835616</c:v>
                </c:pt>
                <c:pt idx="90">
                  <c:v>4.4802739726027392</c:v>
                </c:pt>
                <c:pt idx="91">
                  <c:v>7.126849315068494</c:v>
                </c:pt>
                <c:pt idx="92">
                  <c:v>6.3087671232876703</c:v>
                </c:pt>
                <c:pt idx="93">
                  <c:v>5.8967123287671237</c:v>
                </c:pt>
                <c:pt idx="94">
                  <c:v>5.4328767123287687</c:v>
                </c:pt>
                <c:pt idx="95">
                  <c:v>6.2243835616438359</c:v>
                </c:pt>
                <c:pt idx="96">
                  <c:v>5.7917808219178086</c:v>
                </c:pt>
                <c:pt idx="97">
                  <c:v>5.6068493150684935</c:v>
                </c:pt>
                <c:pt idx="98">
                  <c:v>4.6846575342465755</c:v>
                </c:pt>
                <c:pt idx="99">
                  <c:v>6.4989041095890405</c:v>
                </c:pt>
                <c:pt idx="100">
                  <c:v>5.8643835616438365</c:v>
                </c:pt>
                <c:pt idx="101">
                  <c:v>6.4736986301369868</c:v>
                </c:pt>
                <c:pt idx="102">
                  <c:v>5.4520547945205475</c:v>
                </c:pt>
                <c:pt idx="103">
                  <c:v>6.4810958904109599</c:v>
                </c:pt>
                <c:pt idx="104">
                  <c:v>6.3397260273972611</c:v>
                </c:pt>
                <c:pt idx="105">
                  <c:v>6.2605479452054809</c:v>
                </c:pt>
                <c:pt idx="106">
                  <c:v>4.941095890410959</c:v>
                </c:pt>
                <c:pt idx="107">
                  <c:v>5.4589041095890414</c:v>
                </c:pt>
                <c:pt idx="108">
                  <c:v>5.1186301369862992</c:v>
                </c:pt>
                <c:pt idx="109">
                  <c:v>5.1660273972602742</c:v>
                </c:pt>
                <c:pt idx="110">
                  <c:v>5.6435616438356169</c:v>
                </c:pt>
                <c:pt idx="111">
                  <c:v>6.1778082191780808</c:v>
                </c:pt>
                <c:pt idx="112">
                  <c:v>6.2638356164383557</c:v>
                </c:pt>
                <c:pt idx="113">
                  <c:v>6.1786301369863024</c:v>
                </c:pt>
                <c:pt idx="114">
                  <c:v>5.7926027397260267</c:v>
                </c:pt>
                <c:pt idx="115">
                  <c:v>5.3052054794520549</c:v>
                </c:pt>
                <c:pt idx="116">
                  <c:v>6.3838356164383558</c:v>
                </c:pt>
                <c:pt idx="117">
                  <c:v>7.2969863013698637</c:v>
                </c:pt>
                <c:pt idx="118">
                  <c:v>6.678904109589042</c:v>
                </c:pt>
                <c:pt idx="119">
                  <c:v>6.8589041095890408</c:v>
                </c:pt>
                <c:pt idx="120">
                  <c:v>5.7041095890410958</c:v>
                </c:pt>
                <c:pt idx="121">
                  <c:v>5.7416438356164381</c:v>
                </c:pt>
                <c:pt idx="122">
                  <c:v>6.6117808219178071</c:v>
                </c:pt>
                <c:pt idx="123">
                  <c:v>6.8142465753424668</c:v>
                </c:pt>
                <c:pt idx="124">
                  <c:v>5.5854794520547939</c:v>
                </c:pt>
                <c:pt idx="125">
                  <c:v>5.832328767123288</c:v>
                </c:pt>
                <c:pt idx="126">
                  <c:v>6.1010958904109591</c:v>
                </c:pt>
                <c:pt idx="127">
                  <c:v>5.7920547945205474</c:v>
                </c:pt>
                <c:pt idx="128">
                  <c:v>5.2550684931506844</c:v>
                </c:pt>
                <c:pt idx="129">
                  <c:v>6.1473972602739719</c:v>
                </c:pt>
                <c:pt idx="130">
                  <c:v>7.2339726027397271</c:v>
                </c:pt>
                <c:pt idx="131">
                  <c:v>5.8517808219178074</c:v>
                </c:pt>
                <c:pt idx="132">
                  <c:v>6.46</c:v>
                </c:pt>
                <c:pt idx="133">
                  <c:v>6.178904109589042</c:v>
                </c:pt>
                <c:pt idx="134">
                  <c:v>5.847397260273973</c:v>
                </c:pt>
                <c:pt idx="135">
                  <c:v>6.5315068493150674</c:v>
                </c:pt>
                <c:pt idx="136">
                  <c:v>5.3947945205479453</c:v>
                </c:pt>
                <c:pt idx="137">
                  <c:v>6.7465753424657535</c:v>
                </c:pt>
                <c:pt idx="138">
                  <c:v>5.4038356164383563</c:v>
                </c:pt>
                <c:pt idx="139">
                  <c:v>7.1230136986301371</c:v>
                </c:pt>
                <c:pt idx="140">
                  <c:v>7.2421917808219165</c:v>
                </c:pt>
                <c:pt idx="141">
                  <c:v>5.3120547945205479</c:v>
                </c:pt>
                <c:pt idx="142">
                  <c:v>6.3397260273972611</c:v>
                </c:pt>
                <c:pt idx="143">
                  <c:v>5.8843835616438351</c:v>
                </c:pt>
                <c:pt idx="144">
                  <c:v>5.9953424657534251</c:v>
                </c:pt>
                <c:pt idx="145">
                  <c:v>6.718356164383561</c:v>
                </c:pt>
                <c:pt idx="146">
                  <c:v>6.3098630136986289</c:v>
                </c:pt>
                <c:pt idx="147">
                  <c:v>6.7021917808219182</c:v>
                </c:pt>
                <c:pt idx="148">
                  <c:v>6.0649315068493159</c:v>
                </c:pt>
                <c:pt idx="149">
                  <c:v>6.94027397260274</c:v>
                </c:pt>
                <c:pt idx="150">
                  <c:v>5.2358904109589037</c:v>
                </c:pt>
                <c:pt idx="151">
                  <c:v>6.4068493150684933</c:v>
                </c:pt>
                <c:pt idx="152">
                  <c:v>5.4687671232876713</c:v>
                </c:pt>
                <c:pt idx="153">
                  <c:v>7.534794520547945</c:v>
                </c:pt>
                <c:pt idx="154">
                  <c:v>5.9750684931506841</c:v>
                </c:pt>
                <c:pt idx="155">
                  <c:v>6.4580821917808224</c:v>
                </c:pt>
                <c:pt idx="156">
                  <c:v>6.9024657534246581</c:v>
                </c:pt>
                <c:pt idx="157">
                  <c:v>6.6884931506849306</c:v>
                </c:pt>
                <c:pt idx="158">
                  <c:v>6.0904109589041111</c:v>
                </c:pt>
                <c:pt idx="159">
                  <c:v>5.1693150684931508</c:v>
                </c:pt>
                <c:pt idx="160">
                  <c:v>5.186575342465753</c:v>
                </c:pt>
                <c:pt idx="161">
                  <c:v>6.1038356164383574</c:v>
                </c:pt>
                <c:pt idx="162">
                  <c:v>7.4126027397260286</c:v>
                </c:pt>
                <c:pt idx="163">
                  <c:v>5.7164383561643834</c:v>
                </c:pt>
                <c:pt idx="164">
                  <c:v>7.1248356164383564</c:v>
                </c:pt>
                <c:pt idx="165">
                  <c:v>6.7580821917808223</c:v>
                </c:pt>
                <c:pt idx="166">
                  <c:v>7.5665753424657538</c:v>
                </c:pt>
                <c:pt idx="167">
                  <c:v>7.4991780821917793</c:v>
                </c:pt>
                <c:pt idx="168">
                  <c:v>7.3893150684931515</c:v>
                </c:pt>
                <c:pt idx="169">
                  <c:v>7.1621917808219173</c:v>
                </c:pt>
                <c:pt idx="170">
                  <c:v>7.080000000000001</c:v>
                </c:pt>
                <c:pt idx="171">
                  <c:v>6.2131506849315059</c:v>
                </c:pt>
                <c:pt idx="172">
                  <c:v>7.1950684931506848</c:v>
                </c:pt>
                <c:pt idx="173">
                  <c:v>5.6441095890410953</c:v>
                </c:pt>
                <c:pt idx="174">
                  <c:v>5.8931506849315083</c:v>
                </c:pt>
                <c:pt idx="175">
                  <c:v>4.969041095890411</c:v>
                </c:pt>
                <c:pt idx="176">
                  <c:v>6.8260273972602752</c:v>
                </c:pt>
                <c:pt idx="177">
                  <c:v>6.4663013698630136</c:v>
                </c:pt>
                <c:pt idx="178">
                  <c:v>7.49013698630137</c:v>
                </c:pt>
                <c:pt idx="179">
                  <c:v>6.5558904109589031</c:v>
                </c:pt>
                <c:pt idx="180">
                  <c:v>7.6706849315068482</c:v>
                </c:pt>
                <c:pt idx="181">
                  <c:v>5.584657534246575</c:v>
                </c:pt>
                <c:pt idx="182">
                  <c:v>5.7219178082191782</c:v>
                </c:pt>
                <c:pt idx="183">
                  <c:v>6.5252054794520555</c:v>
                </c:pt>
                <c:pt idx="184">
                  <c:v>5.536986301369863</c:v>
                </c:pt>
                <c:pt idx="185">
                  <c:v>6.6654794520547949</c:v>
                </c:pt>
                <c:pt idx="186">
                  <c:v>6.9246575342465757</c:v>
                </c:pt>
                <c:pt idx="187">
                  <c:v>6.1879452054794521</c:v>
                </c:pt>
                <c:pt idx="188">
                  <c:v>6.0216438356164401</c:v>
                </c:pt>
                <c:pt idx="189">
                  <c:v>5.9287671232876713</c:v>
                </c:pt>
                <c:pt idx="190">
                  <c:v>6.745479452054794</c:v>
                </c:pt>
                <c:pt idx="191">
                  <c:v>6.4249315068493136</c:v>
                </c:pt>
                <c:pt idx="192">
                  <c:v>5.9676712328767119</c:v>
                </c:pt>
                <c:pt idx="193">
                  <c:v>6.6452054794520548</c:v>
                </c:pt>
                <c:pt idx="194">
                  <c:v>6.634520547945205</c:v>
                </c:pt>
                <c:pt idx="195">
                  <c:v>6.6095890410958908</c:v>
                </c:pt>
                <c:pt idx="196">
                  <c:v>7.0260273972602754</c:v>
                </c:pt>
                <c:pt idx="197">
                  <c:v>5.8575342465753426</c:v>
                </c:pt>
                <c:pt idx="198">
                  <c:v>6.3646575342465752</c:v>
                </c:pt>
                <c:pt idx="199">
                  <c:v>5.6983561643835605</c:v>
                </c:pt>
                <c:pt idx="200">
                  <c:v>6.5191780821917824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  <c:pt idx="226">
                  <c:v>7.9827397260273978</c:v>
                </c:pt>
                <c:pt idx="227">
                  <c:v>7.7742465753424659</c:v>
                </c:pt>
                <c:pt idx="228">
                  <c:v>7.7764383561643848</c:v>
                </c:pt>
                <c:pt idx="229">
                  <c:v>6.4016438356164365</c:v>
                </c:pt>
                <c:pt idx="230">
                  <c:v>8.5156164383561652</c:v>
                </c:pt>
                <c:pt idx="231">
                  <c:v>7.7605479452054791</c:v>
                </c:pt>
                <c:pt idx="232">
                  <c:v>7.032602739726026</c:v>
                </c:pt>
                <c:pt idx="233">
                  <c:v>8.6882191780821909</c:v>
                </c:pt>
                <c:pt idx="234">
                  <c:v>8.8852054794520541</c:v>
                </c:pt>
                <c:pt idx="235">
                  <c:v>8.1863013698630134</c:v>
                </c:pt>
                <c:pt idx="236">
                  <c:v>8.0536986301369868</c:v>
                </c:pt>
                <c:pt idx="237">
                  <c:v>9.0276712328767115</c:v>
                </c:pt>
                <c:pt idx="238">
                  <c:v>8.7035616438356165</c:v>
                </c:pt>
                <c:pt idx="239">
                  <c:v>9</c:v>
                </c:pt>
                <c:pt idx="240">
                  <c:v>7.6</c:v>
                </c:pt>
                <c:pt idx="241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78-4D77-9131-DE3109CB1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338688"/>
        <c:axId val="354340224"/>
      </c:scatterChart>
      <c:valAx>
        <c:axId val="354338688"/>
        <c:scaling>
          <c:orientation val="minMax"/>
          <c:max val="2025"/>
          <c:min val="1780"/>
        </c:scaling>
        <c:delete val="0"/>
        <c:axPos val="b"/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340224"/>
        <c:crosses val="autoZero"/>
        <c:crossBetween val="midCat"/>
        <c:majorUnit val="20"/>
        <c:minorUnit val="5"/>
      </c:valAx>
      <c:valAx>
        <c:axId val="354340224"/>
        <c:scaling>
          <c:orientation val="minMax"/>
          <c:max val="9.5"/>
          <c:min val="3.5"/>
        </c:scaling>
        <c:delete val="0"/>
        <c:axPos val="l"/>
        <c:majorGridlines>
          <c:spPr>
            <a:ln w="3175">
              <a:noFill/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2510461132422247E-2"/>
              <c:y val="0.368918889860579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338688"/>
        <c:crosses val="autoZero"/>
        <c:crossBetween val="midCat"/>
        <c:majorUnit val="0.5"/>
      </c:valAx>
      <c:spPr>
        <a:solidFill>
          <a:schemeClr val="bg1"/>
        </a:solidFill>
        <a:ln w="19050">
          <a:solidFill>
            <a:srgbClr val="0070C0"/>
          </a:solidFill>
          <a:prstDash val="solid"/>
        </a:ln>
      </c:spPr>
    </c:plotArea>
    <c:plotVisOnly val="1"/>
    <c:dispBlanksAs val="gap"/>
    <c:showDLblsOverMax val="0"/>
  </c:chart>
  <c:spPr>
    <a:solidFill>
      <a:schemeClr val="tx2">
        <a:lumMod val="40000"/>
        <a:lumOff val="60000"/>
      </a:schemeClr>
    </a:solidFill>
    <a:ln w="19050">
      <a:solidFill>
        <a:srgbClr val="0070C0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400"/>
              <a:t>Hohenpeissenberg 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600"/>
              <a:t>Annual average</a:t>
            </a:r>
            <a:r>
              <a:rPr lang="de-DE" sz="1600" baseline="0"/>
              <a:t> temperature </a:t>
            </a:r>
            <a:r>
              <a:rPr lang="de-DE" sz="1600"/>
              <a:t>1781 - 2022</a:t>
            </a:r>
          </a:p>
        </c:rich>
      </c:tx>
      <c:layout>
        <c:manualLayout>
          <c:xMode val="edge"/>
          <c:yMode val="edge"/>
          <c:x val="0.2749248136963926"/>
          <c:y val="2.47839153436144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24425887265135E-2"/>
          <c:y val="0.15397631133671744"/>
          <c:w val="0.85938866612278286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Jahresmitteltemperatur Hohenpeißenberg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TempMittel_korr!$Q$5:$Q$246</c:f>
              <c:numCache>
                <c:formatCode>0.0</c:formatCode>
                <c:ptCount val="242"/>
                <c:pt idx="0">
                  <c:v>7.2284931506849315</c:v>
                </c:pt>
                <c:pt idx="1">
                  <c:v>5.1413698630136988</c:v>
                </c:pt>
                <c:pt idx="2">
                  <c:v>6.4608219178082198</c:v>
                </c:pt>
                <c:pt idx="3">
                  <c:v>4.6490410958904116</c:v>
                </c:pt>
                <c:pt idx="4">
                  <c:v>4.3087671232876712</c:v>
                </c:pt>
                <c:pt idx="5">
                  <c:v>4.6197260273972596</c:v>
                </c:pt>
                <c:pt idx="6">
                  <c:v>6.3643835616438356</c:v>
                </c:pt>
                <c:pt idx="7">
                  <c:v>5.604931506849316</c:v>
                </c:pt>
                <c:pt idx="8">
                  <c:v>5.6687671232876706</c:v>
                </c:pt>
                <c:pt idx="9">
                  <c:v>6.3153424657534245</c:v>
                </c:pt>
                <c:pt idx="10">
                  <c:v>6.4</c:v>
                </c:pt>
                <c:pt idx="11">
                  <c:v>6.2038356164383561</c:v>
                </c:pt>
                <c:pt idx="12">
                  <c:v>6.8287671232876717</c:v>
                </c:pt>
                <c:pt idx="13">
                  <c:v>7.0578082191780815</c:v>
                </c:pt>
                <c:pt idx="14">
                  <c:v>6.5443835616438362</c:v>
                </c:pt>
                <c:pt idx="15">
                  <c:v>6.1098630136986296</c:v>
                </c:pt>
                <c:pt idx="16">
                  <c:v>7.0252054794520546</c:v>
                </c:pt>
                <c:pt idx="17">
                  <c:v>5.8084931506849324</c:v>
                </c:pt>
                <c:pt idx="18">
                  <c:v>5.21068493150685</c:v>
                </c:pt>
                <c:pt idx="19">
                  <c:v>6.6690410958904121</c:v>
                </c:pt>
                <c:pt idx="20">
                  <c:v>6.4594520547945198</c:v>
                </c:pt>
                <c:pt idx="21">
                  <c:v>6.6484931506849323</c:v>
                </c:pt>
                <c:pt idx="22">
                  <c:v>5.4243835616438369</c:v>
                </c:pt>
                <c:pt idx="23">
                  <c:v>6.1095890410958908</c:v>
                </c:pt>
                <c:pt idx="24">
                  <c:v>4.6761643835616429</c:v>
                </c:pt>
                <c:pt idx="25">
                  <c:v>7.269589041095891</c:v>
                </c:pt>
                <c:pt idx="26">
                  <c:v>6.7671232876712315</c:v>
                </c:pt>
                <c:pt idx="27">
                  <c:v>5.5926027397260283</c:v>
                </c:pt>
                <c:pt idx="28">
                  <c:v>7.2734246575342469</c:v>
                </c:pt>
                <c:pt idx="29">
                  <c:v>7.6791780821917799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4.9147945205479457</c:v>
                </c:pt>
                <c:pt idx="33">
                  <c:v>4.9194520547945197</c:v>
                </c:pt>
                <c:pt idx="34">
                  <c:v>5.212328767123287</c:v>
                </c:pt>
                <c:pt idx="35">
                  <c:v>3.9805479452054797</c:v>
                </c:pt>
                <c:pt idx="36">
                  <c:v>5.3761643835616439</c:v>
                </c:pt>
                <c:pt idx="37">
                  <c:v>6.3819178082191783</c:v>
                </c:pt>
                <c:pt idx="38">
                  <c:v>6.4008219178082193</c:v>
                </c:pt>
                <c:pt idx="39">
                  <c:v>4.9449315068493149</c:v>
                </c:pt>
                <c:pt idx="40">
                  <c:v>6.2534246575342465</c:v>
                </c:pt>
                <c:pt idx="41">
                  <c:v>7.3986301369863012</c:v>
                </c:pt>
                <c:pt idx="42">
                  <c:v>5.7789041095890417</c:v>
                </c:pt>
                <c:pt idx="43">
                  <c:v>6.1005479452054789</c:v>
                </c:pt>
                <c:pt idx="44">
                  <c:v>5.92923004251299</c:v>
                </c:pt>
                <c:pt idx="45">
                  <c:v>5.8778082191780827</c:v>
                </c:pt>
                <c:pt idx="46">
                  <c:v>5.8191780821917805</c:v>
                </c:pt>
                <c:pt idx="47">
                  <c:v>6.3386301369863007</c:v>
                </c:pt>
                <c:pt idx="48">
                  <c:v>3.7783561643835628</c:v>
                </c:pt>
                <c:pt idx="49">
                  <c:v>5.4112328767123286</c:v>
                </c:pt>
                <c:pt idx="50">
                  <c:v>6.2049315068493156</c:v>
                </c:pt>
                <c:pt idx="51">
                  <c:v>5.6887671232876702</c:v>
                </c:pt>
                <c:pt idx="52">
                  <c:v>5.7950684931506844</c:v>
                </c:pt>
                <c:pt idx="53">
                  <c:v>7.1186301369863019</c:v>
                </c:pt>
                <c:pt idx="54">
                  <c:v>5.2213698630136989</c:v>
                </c:pt>
                <c:pt idx="55">
                  <c:v>5.6742465753424653</c:v>
                </c:pt>
                <c:pt idx="56">
                  <c:v>4.7201889466225797</c:v>
                </c:pt>
                <c:pt idx="57">
                  <c:v>4.7032876712328777</c:v>
                </c:pt>
                <c:pt idx="58">
                  <c:v>5.8594520547945201</c:v>
                </c:pt>
                <c:pt idx="59">
                  <c:v>4.7750684931506848</c:v>
                </c:pt>
                <c:pt idx="60">
                  <c:v>6.3638356164383563</c:v>
                </c:pt>
                <c:pt idx="61">
                  <c:v>5.1846575342465746</c:v>
                </c:pt>
                <c:pt idx="62">
                  <c:v>5.3430136986301369</c:v>
                </c:pt>
                <c:pt idx="63">
                  <c:v>4.6413698630136988</c:v>
                </c:pt>
                <c:pt idx="64">
                  <c:v>4.904109589041096</c:v>
                </c:pt>
                <c:pt idx="65">
                  <c:v>6.6506849315068495</c:v>
                </c:pt>
                <c:pt idx="66">
                  <c:v>5.1764383561643843</c:v>
                </c:pt>
                <c:pt idx="67">
                  <c:v>5.8868493150684928</c:v>
                </c:pt>
                <c:pt idx="68">
                  <c:v>5.3673972602739726</c:v>
                </c:pt>
                <c:pt idx="69">
                  <c:v>4.7120547945205473</c:v>
                </c:pt>
                <c:pt idx="70">
                  <c:v>5.2350684931506857</c:v>
                </c:pt>
                <c:pt idx="71">
                  <c:v>7.0336986301369855</c:v>
                </c:pt>
                <c:pt idx="72">
                  <c:v>5.4539726027397268</c:v>
                </c:pt>
                <c:pt idx="73">
                  <c:v>5.9967123287671233</c:v>
                </c:pt>
                <c:pt idx="74">
                  <c:v>5.5202739726027401</c:v>
                </c:pt>
                <c:pt idx="75">
                  <c:v>6.6569863013698614</c:v>
                </c:pt>
                <c:pt idx="76">
                  <c:v>6.9175342465753413</c:v>
                </c:pt>
                <c:pt idx="77">
                  <c:v>5.747671232876713</c:v>
                </c:pt>
                <c:pt idx="78">
                  <c:v>7.0435616438356154</c:v>
                </c:pt>
                <c:pt idx="79">
                  <c:v>5.0263013698630123</c:v>
                </c:pt>
                <c:pt idx="80">
                  <c:v>6.5342465753424657</c:v>
                </c:pt>
                <c:pt idx="81">
                  <c:v>7.1868493150684927</c:v>
                </c:pt>
                <c:pt idx="82">
                  <c:v>6.9895890410958907</c:v>
                </c:pt>
                <c:pt idx="83">
                  <c:v>4.63972602739726</c:v>
                </c:pt>
                <c:pt idx="84">
                  <c:v>6.5156164383561652</c:v>
                </c:pt>
                <c:pt idx="85">
                  <c:v>6.6909589041095883</c:v>
                </c:pt>
                <c:pt idx="86">
                  <c:v>5.6819178082191799</c:v>
                </c:pt>
                <c:pt idx="87">
                  <c:v>6.8205479452054778</c:v>
                </c:pt>
                <c:pt idx="88">
                  <c:v>5.8378082191780827</c:v>
                </c:pt>
                <c:pt idx="89">
                  <c:v>4.643561643835616</c:v>
                </c:pt>
                <c:pt idx="90">
                  <c:v>4.4802739726027392</c:v>
                </c:pt>
                <c:pt idx="91">
                  <c:v>7.126849315068494</c:v>
                </c:pt>
                <c:pt idx="92">
                  <c:v>6.3087671232876703</c:v>
                </c:pt>
                <c:pt idx="93">
                  <c:v>5.8967123287671237</c:v>
                </c:pt>
                <c:pt idx="94">
                  <c:v>5.4328767123287687</c:v>
                </c:pt>
                <c:pt idx="95">
                  <c:v>6.2243835616438359</c:v>
                </c:pt>
                <c:pt idx="96">
                  <c:v>5.7917808219178086</c:v>
                </c:pt>
                <c:pt idx="97">
                  <c:v>5.6068493150684935</c:v>
                </c:pt>
                <c:pt idx="98">
                  <c:v>4.6846575342465755</c:v>
                </c:pt>
                <c:pt idx="99">
                  <c:v>6.4989041095890405</c:v>
                </c:pt>
                <c:pt idx="100">
                  <c:v>5.8643835616438365</c:v>
                </c:pt>
                <c:pt idx="101">
                  <c:v>6.4736986301369868</c:v>
                </c:pt>
                <c:pt idx="102">
                  <c:v>5.4520547945205475</c:v>
                </c:pt>
                <c:pt idx="103">
                  <c:v>6.4810958904109599</c:v>
                </c:pt>
                <c:pt idx="104">
                  <c:v>6.3397260273972611</c:v>
                </c:pt>
                <c:pt idx="105">
                  <c:v>6.2605479452054809</c:v>
                </c:pt>
                <c:pt idx="106">
                  <c:v>4.941095890410959</c:v>
                </c:pt>
                <c:pt idx="107">
                  <c:v>5.4589041095890414</c:v>
                </c:pt>
                <c:pt idx="108">
                  <c:v>5.1186301369862992</c:v>
                </c:pt>
                <c:pt idx="109">
                  <c:v>5.1660273972602742</c:v>
                </c:pt>
                <c:pt idx="110">
                  <c:v>5.6435616438356169</c:v>
                </c:pt>
                <c:pt idx="111">
                  <c:v>6.1778082191780808</c:v>
                </c:pt>
                <c:pt idx="112">
                  <c:v>6.2638356164383557</c:v>
                </c:pt>
                <c:pt idx="113">
                  <c:v>6.1786301369863024</c:v>
                </c:pt>
                <c:pt idx="114">
                  <c:v>5.7926027397260267</c:v>
                </c:pt>
                <c:pt idx="115">
                  <c:v>5.3052054794520549</c:v>
                </c:pt>
                <c:pt idx="116">
                  <c:v>6.3838356164383558</c:v>
                </c:pt>
                <c:pt idx="117">
                  <c:v>7.2969863013698637</c:v>
                </c:pt>
                <c:pt idx="118">
                  <c:v>6.678904109589042</c:v>
                </c:pt>
                <c:pt idx="119">
                  <c:v>6.8589041095890408</c:v>
                </c:pt>
                <c:pt idx="120">
                  <c:v>5.7041095890410958</c:v>
                </c:pt>
                <c:pt idx="121">
                  <c:v>5.7416438356164381</c:v>
                </c:pt>
                <c:pt idx="122">
                  <c:v>6.6117808219178071</c:v>
                </c:pt>
                <c:pt idx="123">
                  <c:v>6.8142465753424668</c:v>
                </c:pt>
                <c:pt idx="124">
                  <c:v>5.5854794520547939</c:v>
                </c:pt>
                <c:pt idx="125">
                  <c:v>5.832328767123288</c:v>
                </c:pt>
                <c:pt idx="126">
                  <c:v>6.1010958904109591</c:v>
                </c:pt>
                <c:pt idx="127">
                  <c:v>5.7920547945205474</c:v>
                </c:pt>
                <c:pt idx="128">
                  <c:v>5.2550684931506844</c:v>
                </c:pt>
                <c:pt idx="129">
                  <c:v>6.1473972602739719</c:v>
                </c:pt>
                <c:pt idx="130">
                  <c:v>7.2339726027397271</c:v>
                </c:pt>
                <c:pt idx="131">
                  <c:v>5.8517808219178074</c:v>
                </c:pt>
                <c:pt idx="132">
                  <c:v>6.46</c:v>
                </c:pt>
                <c:pt idx="133">
                  <c:v>6.178904109589042</c:v>
                </c:pt>
                <c:pt idx="134">
                  <c:v>5.847397260273973</c:v>
                </c:pt>
                <c:pt idx="135">
                  <c:v>6.5315068493150674</c:v>
                </c:pt>
                <c:pt idx="136">
                  <c:v>5.3947945205479453</c:v>
                </c:pt>
                <c:pt idx="137">
                  <c:v>6.7465753424657535</c:v>
                </c:pt>
                <c:pt idx="138">
                  <c:v>5.4038356164383563</c:v>
                </c:pt>
                <c:pt idx="139">
                  <c:v>7.1230136986301371</c:v>
                </c:pt>
                <c:pt idx="140">
                  <c:v>7.2421917808219165</c:v>
                </c:pt>
                <c:pt idx="141">
                  <c:v>5.3120547945205479</c:v>
                </c:pt>
                <c:pt idx="142">
                  <c:v>6.3397260273972611</c:v>
                </c:pt>
                <c:pt idx="143">
                  <c:v>5.8843835616438351</c:v>
                </c:pt>
                <c:pt idx="144">
                  <c:v>5.9953424657534251</c:v>
                </c:pt>
                <c:pt idx="145">
                  <c:v>6.718356164383561</c:v>
                </c:pt>
                <c:pt idx="146">
                  <c:v>6.3098630136986289</c:v>
                </c:pt>
                <c:pt idx="147">
                  <c:v>6.7021917808219182</c:v>
                </c:pt>
                <c:pt idx="148">
                  <c:v>6.0649315068493159</c:v>
                </c:pt>
                <c:pt idx="149">
                  <c:v>6.94027397260274</c:v>
                </c:pt>
                <c:pt idx="150">
                  <c:v>5.2358904109589037</c:v>
                </c:pt>
                <c:pt idx="151">
                  <c:v>6.4068493150684933</c:v>
                </c:pt>
                <c:pt idx="152">
                  <c:v>5.4687671232876713</c:v>
                </c:pt>
                <c:pt idx="153">
                  <c:v>7.534794520547945</c:v>
                </c:pt>
                <c:pt idx="154">
                  <c:v>5.9750684931506841</c:v>
                </c:pt>
                <c:pt idx="155">
                  <c:v>6.4580821917808224</c:v>
                </c:pt>
                <c:pt idx="156">
                  <c:v>6.9024657534246581</c:v>
                </c:pt>
                <c:pt idx="157">
                  <c:v>6.6884931506849306</c:v>
                </c:pt>
                <c:pt idx="158">
                  <c:v>6.0904109589041111</c:v>
                </c:pt>
                <c:pt idx="159">
                  <c:v>5.1693150684931508</c:v>
                </c:pt>
                <c:pt idx="160">
                  <c:v>5.186575342465753</c:v>
                </c:pt>
                <c:pt idx="161">
                  <c:v>6.1038356164383574</c:v>
                </c:pt>
                <c:pt idx="162">
                  <c:v>7.4126027397260286</c:v>
                </c:pt>
                <c:pt idx="163">
                  <c:v>5.7164383561643834</c:v>
                </c:pt>
                <c:pt idx="164">
                  <c:v>7.1248356164383564</c:v>
                </c:pt>
                <c:pt idx="165">
                  <c:v>6.7580821917808223</c:v>
                </c:pt>
                <c:pt idx="166">
                  <c:v>7.5665753424657538</c:v>
                </c:pt>
                <c:pt idx="167">
                  <c:v>7.4991780821917793</c:v>
                </c:pt>
                <c:pt idx="168">
                  <c:v>7.3893150684931515</c:v>
                </c:pt>
                <c:pt idx="169">
                  <c:v>7.1621917808219173</c:v>
                </c:pt>
                <c:pt idx="170">
                  <c:v>7.080000000000001</c:v>
                </c:pt>
                <c:pt idx="171">
                  <c:v>6.2131506849315059</c:v>
                </c:pt>
                <c:pt idx="172">
                  <c:v>7.1950684931506848</c:v>
                </c:pt>
                <c:pt idx="173">
                  <c:v>5.6441095890410953</c:v>
                </c:pt>
                <c:pt idx="174">
                  <c:v>5.8931506849315083</c:v>
                </c:pt>
                <c:pt idx="175">
                  <c:v>4.969041095890411</c:v>
                </c:pt>
                <c:pt idx="176">
                  <c:v>6.8260273972602752</c:v>
                </c:pt>
                <c:pt idx="177">
                  <c:v>6.4663013698630136</c:v>
                </c:pt>
                <c:pt idx="178">
                  <c:v>7.49013698630137</c:v>
                </c:pt>
                <c:pt idx="179">
                  <c:v>6.5558904109589031</c:v>
                </c:pt>
                <c:pt idx="180">
                  <c:v>7.6706849315068482</c:v>
                </c:pt>
                <c:pt idx="181">
                  <c:v>5.584657534246575</c:v>
                </c:pt>
                <c:pt idx="182">
                  <c:v>5.7219178082191782</c:v>
                </c:pt>
                <c:pt idx="183">
                  <c:v>6.5252054794520555</c:v>
                </c:pt>
                <c:pt idx="184">
                  <c:v>5.536986301369863</c:v>
                </c:pt>
                <c:pt idx="185">
                  <c:v>6.6654794520547949</c:v>
                </c:pt>
                <c:pt idx="186">
                  <c:v>6.9246575342465757</c:v>
                </c:pt>
                <c:pt idx="187">
                  <c:v>6.1879452054794521</c:v>
                </c:pt>
                <c:pt idx="188">
                  <c:v>6.0216438356164401</c:v>
                </c:pt>
                <c:pt idx="189">
                  <c:v>5.9287671232876713</c:v>
                </c:pt>
                <c:pt idx="190">
                  <c:v>6.745479452054794</c:v>
                </c:pt>
                <c:pt idx="191">
                  <c:v>6.4249315068493136</c:v>
                </c:pt>
                <c:pt idx="192">
                  <c:v>5.9676712328767119</c:v>
                </c:pt>
                <c:pt idx="193">
                  <c:v>6.6452054794520548</c:v>
                </c:pt>
                <c:pt idx="194">
                  <c:v>6.634520547945205</c:v>
                </c:pt>
                <c:pt idx="195">
                  <c:v>6.6095890410958908</c:v>
                </c:pt>
                <c:pt idx="196">
                  <c:v>7.0260273972602754</c:v>
                </c:pt>
                <c:pt idx="197">
                  <c:v>5.8575342465753426</c:v>
                </c:pt>
                <c:pt idx="198">
                  <c:v>6.3646575342465752</c:v>
                </c:pt>
                <c:pt idx="199">
                  <c:v>5.6983561643835605</c:v>
                </c:pt>
                <c:pt idx="200">
                  <c:v>6.5191780821917824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  <c:pt idx="226">
                  <c:v>7.9827397260273978</c:v>
                </c:pt>
                <c:pt idx="227">
                  <c:v>7.7742465753424659</c:v>
                </c:pt>
                <c:pt idx="228">
                  <c:v>7.7764383561643848</c:v>
                </c:pt>
                <c:pt idx="229">
                  <c:v>6.4016438356164365</c:v>
                </c:pt>
                <c:pt idx="230">
                  <c:v>8.5156164383561652</c:v>
                </c:pt>
                <c:pt idx="231">
                  <c:v>7.7605479452054791</c:v>
                </c:pt>
                <c:pt idx="232">
                  <c:v>7.032602739726026</c:v>
                </c:pt>
                <c:pt idx="233">
                  <c:v>8.6882191780821909</c:v>
                </c:pt>
                <c:pt idx="234">
                  <c:v>8.8852054794520541</c:v>
                </c:pt>
                <c:pt idx="235">
                  <c:v>8.1863013698630134</c:v>
                </c:pt>
                <c:pt idx="236">
                  <c:v>8.0536986301369868</c:v>
                </c:pt>
                <c:pt idx="237">
                  <c:v>9.0276712328767115</c:v>
                </c:pt>
                <c:pt idx="238">
                  <c:v>8.7035616438356165</c:v>
                </c:pt>
                <c:pt idx="239">
                  <c:v>9</c:v>
                </c:pt>
                <c:pt idx="240">
                  <c:v>7.6</c:v>
                </c:pt>
                <c:pt idx="241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F9-4242-AA02-006AF22C3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269824"/>
        <c:axId val="354283904"/>
      </c:scatterChart>
      <c:scatterChart>
        <c:scatterStyle val="smoothMarker"/>
        <c:varyColors val="0"/>
        <c:ser>
          <c:idx val="0"/>
          <c:order val="1"/>
          <c:tx>
            <c:v>Tiefpassfilter 30 Jahre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TempMittel_korr!$S$5:$S$246</c:f>
              <c:numCache>
                <c:formatCode>0.000</c:formatCode>
                <c:ptCount val="242"/>
                <c:pt idx="0">
                  <c:v>5.6507272331198841</c:v>
                </c:pt>
                <c:pt idx="1">
                  <c:v>5.6451969164288673</c:v>
                </c:pt>
                <c:pt idx="2">
                  <c:v>5.6540501889466226</c:v>
                </c:pt>
                <c:pt idx="3">
                  <c:v>5.6720406315604528</c:v>
                </c:pt>
                <c:pt idx="4">
                  <c:v>5.7006390919270755</c:v>
                </c:pt>
                <c:pt idx="5">
                  <c:v>5.7494509403190541</c:v>
                </c:pt>
                <c:pt idx="6">
                  <c:v>5.8039356987142137</c:v>
                </c:pt>
                <c:pt idx="7">
                  <c:v>5.8630878135940376</c:v>
                </c:pt>
                <c:pt idx="8">
                  <c:v>5.9369805705563854</c:v>
                </c:pt>
                <c:pt idx="9">
                  <c:v>6.012024238399138</c:v>
                </c:pt>
                <c:pt idx="10">
                  <c:v>6.0868317640435796</c:v>
                </c:pt>
                <c:pt idx="11">
                  <c:v>6.1472880547945197</c:v>
                </c:pt>
                <c:pt idx="12">
                  <c:v>6.1953643287671234</c:v>
                </c:pt>
                <c:pt idx="13">
                  <c:v>6.2310897260273972</c:v>
                </c:pt>
                <c:pt idx="14">
                  <c:v>6.2569294794520545</c:v>
                </c:pt>
                <c:pt idx="15">
                  <c:v>6.2765304109589035</c:v>
                </c:pt>
                <c:pt idx="16">
                  <c:v>6.2760696164383569</c:v>
                </c:pt>
                <c:pt idx="17">
                  <c:v>6.273305671232877</c:v>
                </c:pt>
                <c:pt idx="18">
                  <c:v>6.2625389041095891</c:v>
                </c:pt>
                <c:pt idx="19">
                  <c:v>6.2617135616438357</c:v>
                </c:pt>
                <c:pt idx="20">
                  <c:v>6.2505805479452059</c:v>
                </c:pt>
                <c:pt idx="21">
                  <c:v>6.2403137260273969</c:v>
                </c:pt>
                <c:pt idx="22">
                  <c:v>6.2339563835616438</c:v>
                </c:pt>
                <c:pt idx="23">
                  <c:v>6.232185232876712</c:v>
                </c:pt>
                <c:pt idx="24">
                  <c:v>6.217205205479452</c:v>
                </c:pt>
                <c:pt idx="25">
                  <c:v>6.2019227671232882</c:v>
                </c:pt>
                <c:pt idx="26">
                  <c:v>6.186295178082192</c:v>
                </c:pt>
                <c:pt idx="27">
                  <c:v>6.1611687123287666</c:v>
                </c:pt>
                <c:pt idx="28">
                  <c:v>6.1078784931506851</c:v>
                </c:pt>
                <c:pt idx="29">
                  <c:v>6.0541652602739724</c:v>
                </c:pt>
                <c:pt idx="30">
                  <c:v>6.000593232876712</c:v>
                </c:pt>
                <c:pt idx="31">
                  <c:v>5.9273531232876717</c:v>
                </c:pt>
                <c:pt idx="32">
                  <c:v>5.8614676712328766</c:v>
                </c:pt>
                <c:pt idx="33">
                  <c:v>5.8045207850732163</c:v>
                </c:pt>
                <c:pt idx="34">
                  <c:v>5.7691725441662731</c:v>
                </c:pt>
                <c:pt idx="35">
                  <c:v>5.7472249050543214</c:v>
                </c:pt>
                <c:pt idx="36">
                  <c:v>5.7546685630609344</c:v>
                </c:pt>
                <c:pt idx="37">
                  <c:v>5.7479347954652802</c:v>
                </c:pt>
                <c:pt idx="38">
                  <c:v>5.7637892820028345</c:v>
                </c:pt>
                <c:pt idx="39">
                  <c:v>5.7950734435521962</c:v>
                </c:pt>
                <c:pt idx="40">
                  <c:v>5.8132730760510167</c:v>
                </c:pt>
                <c:pt idx="41">
                  <c:v>5.8258396617855457</c:v>
                </c:pt>
                <c:pt idx="42">
                  <c:v>5.8408962824752004</c:v>
                </c:pt>
                <c:pt idx="43">
                  <c:v>5.850054329711857</c:v>
                </c:pt>
                <c:pt idx="44">
                  <c:v>5.8477623032593291</c:v>
                </c:pt>
                <c:pt idx="45">
                  <c:v>5.8291970873878132</c:v>
                </c:pt>
                <c:pt idx="46">
                  <c:v>5.8002321143127071</c:v>
                </c:pt>
                <c:pt idx="47">
                  <c:v>5.7799254983467163</c:v>
                </c:pt>
                <c:pt idx="48">
                  <c:v>5.7433267623996223</c:v>
                </c:pt>
                <c:pt idx="49">
                  <c:v>5.7127901294284369</c:v>
                </c:pt>
                <c:pt idx="50">
                  <c:v>5.6794716051015586</c:v>
                </c:pt>
                <c:pt idx="51">
                  <c:v>5.6557098828530945</c:v>
                </c:pt>
                <c:pt idx="52">
                  <c:v>5.6189085158242804</c:v>
                </c:pt>
                <c:pt idx="53">
                  <c:v>5.5765987038261695</c:v>
                </c:pt>
                <c:pt idx="54">
                  <c:v>5.5535788540387347</c:v>
                </c:pt>
                <c:pt idx="55">
                  <c:v>5.5204370051960323</c:v>
                </c:pt>
                <c:pt idx="56">
                  <c:v>5.4931017827113848</c:v>
                </c:pt>
                <c:pt idx="57">
                  <c:v>5.4660375077940486</c:v>
                </c:pt>
                <c:pt idx="58">
                  <c:v>5.4381089674067074</c:v>
                </c:pt>
                <c:pt idx="59">
                  <c:v>5.414262045347189</c:v>
                </c:pt>
                <c:pt idx="60">
                  <c:v>5.4200070212564944</c:v>
                </c:pt>
                <c:pt idx="61">
                  <c:v>5.4140565394426075</c:v>
                </c:pt>
                <c:pt idx="62">
                  <c:v>5.4149893094000943</c:v>
                </c:pt>
                <c:pt idx="63">
                  <c:v>5.4244052064241854</c:v>
                </c:pt>
                <c:pt idx="64">
                  <c:v>5.4469600151157298</c:v>
                </c:pt>
                <c:pt idx="65">
                  <c:v>5.4742956995748697</c:v>
                </c:pt>
                <c:pt idx="66">
                  <c:v>5.5141070921114785</c:v>
                </c:pt>
                <c:pt idx="67">
                  <c:v>5.5652890042512988</c:v>
                </c:pt>
                <c:pt idx="68">
                  <c:v>5.6154242465753414</c:v>
                </c:pt>
                <c:pt idx="69">
                  <c:v>5.6764983561643829</c:v>
                </c:pt>
                <c:pt idx="70">
                  <c:v>5.7407081369863011</c:v>
                </c:pt>
                <c:pt idx="71">
                  <c:v>5.8158834520547948</c:v>
                </c:pt>
                <c:pt idx="72">
                  <c:v>5.8706798356164382</c:v>
                </c:pt>
                <c:pt idx="73">
                  <c:v>5.9410661369863016</c:v>
                </c:pt>
                <c:pt idx="74">
                  <c:v>6.0085929315068496</c:v>
                </c:pt>
                <c:pt idx="75">
                  <c:v>6.0677986849315069</c:v>
                </c:pt>
                <c:pt idx="76">
                  <c:v>6.1239981917808217</c:v>
                </c:pt>
                <c:pt idx="77">
                  <c:v>6.1586022191780829</c:v>
                </c:pt>
                <c:pt idx="78">
                  <c:v>6.1843328493150684</c:v>
                </c:pt>
                <c:pt idx="79">
                  <c:v>6.1899318082191774</c:v>
                </c:pt>
                <c:pt idx="80">
                  <c:v>6.2004522191780822</c:v>
                </c:pt>
                <c:pt idx="81">
                  <c:v>6.1992670684931506</c:v>
                </c:pt>
                <c:pt idx="82">
                  <c:v>6.1823881369863001</c:v>
                </c:pt>
                <c:pt idx="83">
                  <c:v>6.145654986301369</c:v>
                </c:pt>
                <c:pt idx="84">
                  <c:v>6.1168143013698622</c:v>
                </c:pt>
                <c:pt idx="85">
                  <c:v>6.0782504931506844</c:v>
                </c:pt>
                <c:pt idx="86">
                  <c:v>6.0393422465753428</c:v>
                </c:pt>
                <c:pt idx="87">
                  <c:v>5.9882167945205476</c:v>
                </c:pt>
                <c:pt idx="88">
                  <c:v>5.9494089863013704</c:v>
                </c:pt>
                <c:pt idx="89">
                  <c:v>5.9182862465753425</c:v>
                </c:pt>
                <c:pt idx="90">
                  <c:v>5.8889743013698634</c:v>
                </c:pt>
                <c:pt idx="91">
                  <c:v>5.8704741643835625</c:v>
                </c:pt>
                <c:pt idx="92">
                  <c:v>5.8540817808219181</c:v>
                </c:pt>
                <c:pt idx="93">
                  <c:v>5.8421647123287679</c:v>
                </c:pt>
                <c:pt idx="94">
                  <c:v>5.838675863013699</c:v>
                </c:pt>
                <c:pt idx="95">
                  <c:v>5.843954219178082</c:v>
                </c:pt>
                <c:pt idx="96">
                  <c:v>5.8419508493150696</c:v>
                </c:pt>
                <c:pt idx="97">
                  <c:v>5.8399745479452054</c:v>
                </c:pt>
                <c:pt idx="98">
                  <c:v>5.8424880273972608</c:v>
                </c:pt>
                <c:pt idx="99">
                  <c:v>5.8393298356164385</c:v>
                </c:pt>
                <c:pt idx="100">
                  <c:v>5.8418044109589049</c:v>
                </c:pt>
                <c:pt idx="101">
                  <c:v>5.8466665479452065</c:v>
                </c:pt>
                <c:pt idx="102">
                  <c:v>5.845434410958906</c:v>
                </c:pt>
                <c:pt idx="103">
                  <c:v>5.8247093150684934</c:v>
                </c:pt>
                <c:pt idx="104">
                  <c:v>5.8045274520547947</c:v>
                </c:pt>
                <c:pt idx="105">
                  <c:v>5.7923163835616442</c:v>
                </c:pt>
                <c:pt idx="106">
                  <c:v>5.791138164383562</c:v>
                </c:pt>
                <c:pt idx="107">
                  <c:v>5.7902163013698624</c:v>
                </c:pt>
                <c:pt idx="108">
                  <c:v>5.8034468493150682</c:v>
                </c:pt>
                <c:pt idx="109">
                  <c:v>5.8223379178082197</c:v>
                </c:pt>
                <c:pt idx="110">
                  <c:v>5.8548694246575339</c:v>
                </c:pt>
                <c:pt idx="111">
                  <c:v>5.8921205753424655</c:v>
                </c:pt>
                <c:pt idx="112">
                  <c:v>5.9444289315068497</c:v>
                </c:pt>
                <c:pt idx="113">
                  <c:v>5.9926613698630131</c:v>
                </c:pt>
                <c:pt idx="114">
                  <c:v>6.0481682739726033</c:v>
                </c:pt>
                <c:pt idx="115">
                  <c:v>6.0963935616438363</c:v>
                </c:pt>
                <c:pt idx="116">
                  <c:v>6.1376300273972593</c:v>
                </c:pt>
                <c:pt idx="117">
                  <c:v>6.165902958904109</c:v>
                </c:pt>
                <c:pt idx="118">
                  <c:v>6.1927195616438349</c:v>
                </c:pt>
                <c:pt idx="119">
                  <c:v>6.2105348493150689</c:v>
                </c:pt>
                <c:pt idx="120">
                  <c:v>6.2115887123287665</c:v>
                </c:pt>
                <c:pt idx="121">
                  <c:v>6.2059940821917809</c:v>
                </c:pt>
                <c:pt idx="122">
                  <c:v>6.1904669589041097</c:v>
                </c:pt>
                <c:pt idx="123">
                  <c:v>6.1679630410958906</c:v>
                </c:pt>
                <c:pt idx="124">
                  <c:v>6.1503927671232876</c:v>
                </c:pt>
                <c:pt idx="125">
                  <c:v>6.1296949041095896</c:v>
                </c:pt>
                <c:pt idx="126">
                  <c:v>6.1225881643835622</c:v>
                </c:pt>
                <c:pt idx="127">
                  <c:v>6.114484</c:v>
                </c:pt>
                <c:pt idx="128">
                  <c:v>6.1149381095890405</c:v>
                </c:pt>
                <c:pt idx="129">
                  <c:v>6.1205089041095899</c:v>
                </c:pt>
                <c:pt idx="130">
                  <c:v>6.1245880547945202</c:v>
                </c:pt>
                <c:pt idx="131">
                  <c:v>6.136155397260274</c:v>
                </c:pt>
                <c:pt idx="132">
                  <c:v>6.1518572876712332</c:v>
                </c:pt>
                <c:pt idx="133">
                  <c:v>6.1657577260273975</c:v>
                </c:pt>
                <c:pt idx="134">
                  <c:v>6.1782518356164378</c:v>
                </c:pt>
                <c:pt idx="135">
                  <c:v>6.1882678630136976</c:v>
                </c:pt>
                <c:pt idx="136">
                  <c:v>6.2069555616438352</c:v>
                </c:pt>
                <c:pt idx="137">
                  <c:v>6.2188369589041086</c:v>
                </c:pt>
                <c:pt idx="138">
                  <c:v>6.2337479999999994</c:v>
                </c:pt>
                <c:pt idx="139">
                  <c:v>6.2394968219178075</c:v>
                </c:pt>
                <c:pt idx="140">
                  <c:v>6.2517303013698635</c:v>
                </c:pt>
                <c:pt idx="141">
                  <c:v>6.2515116986301358</c:v>
                </c:pt>
                <c:pt idx="142">
                  <c:v>6.2574954246575327</c:v>
                </c:pt>
                <c:pt idx="143">
                  <c:v>6.2638843561643833</c:v>
                </c:pt>
                <c:pt idx="144">
                  <c:v>6.2677673150684932</c:v>
                </c:pt>
                <c:pt idx="145">
                  <c:v>6.2767769589041098</c:v>
                </c:pt>
                <c:pt idx="146">
                  <c:v>6.2867477534246579</c:v>
                </c:pt>
                <c:pt idx="147">
                  <c:v>6.2906667123287665</c:v>
                </c:pt>
                <c:pt idx="148">
                  <c:v>6.2938729863013698</c:v>
                </c:pt>
                <c:pt idx="149">
                  <c:v>6.286669205479452</c:v>
                </c:pt>
                <c:pt idx="150">
                  <c:v>6.2890074246575347</c:v>
                </c:pt>
                <c:pt idx="151">
                  <c:v>6.2887919726027395</c:v>
                </c:pt>
                <c:pt idx="152">
                  <c:v>6.2789991232876723</c:v>
                </c:pt>
                <c:pt idx="153">
                  <c:v>6.2856719397260274</c:v>
                </c:pt>
                <c:pt idx="154">
                  <c:v>6.2826734657534251</c:v>
                </c:pt>
                <c:pt idx="155">
                  <c:v>6.2879728945205482</c:v>
                </c:pt>
                <c:pt idx="156">
                  <c:v>6.29603267260274</c:v>
                </c:pt>
                <c:pt idx="157">
                  <c:v>6.3074424082191785</c:v>
                </c:pt>
                <c:pt idx="158">
                  <c:v>6.3304641657534244</c:v>
                </c:pt>
                <c:pt idx="159">
                  <c:v>6.363327728767123</c:v>
                </c:pt>
                <c:pt idx="160">
                  <c:v>6.4064404602739726</c:v>
                </c:pt>
                <c:pt idx="161">
                  <c:v>6.4616333602739724</c:v>
                </c:pt>
                <c:pt idx="162">
                  <c:v>6.5251617109589048</c:v>
                </c:pt>
                <c:pt idx="163">
                  <c:v>6.5844818726027396</c:v>
                </c:pt>
                <c:pt idx="164">
                  <c:v>6.638447746575344</c:v>
                </c:pt>
                <c:pt idx="165">
                  <c:v>6.6813369136986305</c:v>
                </c:pt>
                <c:pt idx="166">
                  <c:v>6.7184266424657535</c:v>
                </c:pt>
                <c:pt idx="167">
                  <c:v>6.7414130863013702</c:v>
                </c:pt>
                <c:pt idx="168">
                  <c:v>6.740683638356165</c:v>
                </c:pt>
                <c:pt idx="169">
                  <c:v>6.7323314273972601</c:v>
                </c:pt>
                <c:pt idx="170">
                  <c:v>6.7027208506849325</c:v>
                </c:pt>
                <c:pt idx="171">
                  <c:v>6.6656768739726031</c:v>
                </c:pt>
                <c:pt idx="172">
                  <c:v>6.6266251657534232</c:v>
                </c:pt>
                <c:pt idx="173">
                  <c:v>6.5757693054794526</c:v>
                </c:pt>
                <c:pt idx="174">
                  <c:v>6.5299540410958903</c:v>
                </c:pt>
                <c:pt idx="175">
                  <c:v>6.5032167068493143</c:v>
                </c:pt>
                <c:pt idx="176">
                  <c:v>6.4726144657534244</c:v>
                </c:pt>
                <c:pt idx="177">
                  <c:v>6.4497609315068498</c:v>
                </c:pt>
                <c:pt idx="178">
                  <c:v>6.4265981643835612</c:v>
                </c:pt>
                <c:pt idx="179">
                  <c:v>6.4116818904109589</c:v>
                </c:pt>
                <c:pt idx="180">
                  <c:v>6.3977553424657536</c:v>
                </c:pt>
                <c:pt idx="181">
                  <c:v>6.3816917534246578</c:v>
                </c:pt>
                <c:pt idx="182">
                  <c:v>6.369407150684931</c:v>
                </c:pt>
                <c:pt idx="183">
                  <c:v>6.3614161095890402</c:v>
                </c:pt>
                <c:pt idx="184">
                  <c:v>6.3495924657534246</c:v>
                </c:pt>
                <c:pt idx="185">
                  <c:v>6.3515885753424657</c:v>
                </c:pt>
                <c:pt idx="186">
                  <c:v>6.3480439999999998</c:v>
                </c:pt>
                <c:pt idx="187">
                  <c:v>6.3539901095890414</c:v>
                </c:pt>
                <c:pt idx="188">
                  <c:v>6.3485559452054785</c:v>
                </c:pt>
                <c:pt idx="189">
                  <c:v>6.3531788767123283</c:v>
                </c:pt>
                <c:pt idx="190">
                  <c:v>6.3620928219178081</c:v>
                </c:pt>
                <c:pt idx="191">
                  <c:v>6.3824658356164381</c:v>
                </c:pt>
                <c:pt idx="192">
                  <c:v>6.3933839452054793</c:v>
                </c:pt>
                <c:pt idx="193">
                  <c:v>6.4152471232876715</c:v>
                </c:pt>
                <c:pt idx="194">
                  <c:v>6.4357926575342468</c:v>
                </c:pt>
                <c:pt idx="195">
                  <c:v>6.4488164931506846</c:v>
                </c:pt>
                <c:pt idx="196">
                  <c:v>6.472655671232876</c:v>
                </c:pt>
                <c:pt idx="197">
                  <c:v>6.4974320821917813</c:v>
                </c:pt>
                <c:pt idx="198">
                  <c:v>6.525653753424657</c:v>
                </c:pt>
                <c:pt idx="199">
                  <c:v>6.5550470410958903</c:v>
                </c:pt>
                <c:pt idx="200">
                  <c:v>6.5963000547945203</c:v>
                </c:pt>
                <c:pt idx="201">
                  <c:v>6.6383611232876705</c:v>
                </c:pt>
                <c:pt idx="202">
                  <c:v>6.6898520547945202</c:v>
                </c:pt>
                <c:pt idx="203">
                  <c:v>6.7429081095890417</c:v>
                </c:pt>
                <c:pt idx="204">
                  <c:v>6.7933175616438364</c:v>
                </c:pt>
                <c:pt idx="205">
                  <c:v>6.8502550684931514</c:v>
                </c:pt>
                <c:pt idx="206">
                  <c:v>6.9074920547945213</c:v>
                </c:pt>
                <c:pt idx="207">
                  <c:v>6.9638686027397263</c:v>
                </c:pt>
                <c:pt idx="208">
                  <c:v>7.0208047671232876</c:v>
                </c:pt>
                <c:pt idx="209">
                  <c:v>7.0743402739726031</c:v>
                </c:pt>
                <c:pt idx="210">
                  <c:v>7.1239187945205478</c:v>
                </c:pt>
                <c:pt idx="211">
                  <c:v>7.1739277808219173</c:v>
                </c:pt>
                <c:pt idx="212">
                  <c:v>7.2096027123287669</c:v>
                </c:pt>
                <c:pt idx="213">
                  <c:v>7.2379227671232877</c:v>
                </c:pt>
                <c:pt idx="214">
                  <c:v>7.2721691232876697</c:v>
                </c:pt>
                <c:pt idx="215">
                  <c:v>7.3154376164383548</c:v>
                </c:pt>
                <c:pt idx="216">
                  <c:v>7.3587864383561641</c:v>
                </c:pt>
                <c:pt idx="217">
                  <c:v>7.4021919178082189</c:v>
                </c:pt>
                <c:pt idx="218">
                  <c:v>7.4387876438356155</c:v>
                </c:pt>
                <c:pt idx="219">
                  <c:v>7.4811657808219172</c:v>
                </c:pt>
                <c:pt idx="220">
                  <c:v>7.5156389041095881</c:v>
                </c:pt>
                <c:pt idx="221">
                  <c:v>7.5446210684931501</c:v>
                </c:pt>
                <c:pt idx="222">
                  <c:v>7.5849343561643829</c:v>
                </c:pt>
                <c:pt idx="223">
                  <c:v>7.6164395616438352</c:v>
                </c:pt>
                <c:pt idx="224">
                  <c:v>7.6470824657534235</c:v>
                </c:pt>
                <c:pt idx="225">
                  <c:v>7.6692521917808216</c:v>
                </c:pt>
                <c:pt idx="226">
                  <c:v>7.7070238904109587</c:v>
                </c:pt>
                <c:pt idx="227">
                  <c:v>7.752740547945205</c:v>
                </c:pt>
                <c:pt idx="228">
                  <c:v>7.7966795068493138</c:v>
                </c:pt>
                <c:pt idx="229">
                  <c:v>7.8418647123287668</c:v>
                </c:pt>
                <c:pt idx="230">
                  <c:v>7.904365178082192</c:v>
                </c:pt>
                <c:pt idx="231">
                  <c:v>7.9634936198161013</c:v>
                </c:pt>
                <c:pt idx="232">
                  <c:v>8.0335446496091887</c:v>
                </c:pt>
                <c:pt idx="233">
                  <c:v>8.1012744818507691</c:v>
                </c:pt>
                <c:pt idx="234">
                  <c:v>8.1691261058411637</c:v>
                </c:pt>
                <c:pt idx="235">
                  <c:v>8.2410679346357334</c:v>
                </c:pt>
                <c:pt idx="236">
                  <c:v>8.3083706525646264</c:v>
                </c:pt>
                <c:pt idx="237">
                  <c:v>8.363812056059059</c:v>
                </c:pt>
                <c:pt idx="238">
                  <c:v>8.4138823183510745</c:v>
                </c:pt>
                <c:pt idx="239">
                  <c:v>8.4598240434577239</c:v>
                </c:pt>
                <c:pt idx="240">
                  <c:v>8.4998639185541727</c:v>
                </c:pt>
                <c:pt idx="241">
                  <c:v>8.546417889276162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F9-4242-AA02-006AF22C3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8464"/>
        <c:axId val="354285824"/>
      </c:scatterChart>
      <c:valAx>
        <c:axId val="354269824"/>
        <c:scaling>
          <c:orientation val="minMax"/>
          <c:max val="2025"/>
          <c:min val="1780"/>
        </c:scaling>
        <c:delete val="0"/>
        <c:axPos val="b"/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283904"/>
        <c:crosses val="autoZero"/>
        <c:crossBetween val="midCat"/>
        <c:majorUnit val="20"/>
        <c:minorUnit val="5"/>
      </c:valAx>
      <c:valAx>
        <c:axId val="354283904"/>
        <c:scaling>
          <c:orientation val="minMax"/>
          <c:max val="9.5"/>
          <c:min val="3.5"/>
        </c:scaling>
        <c:delete val="0"/>
        <c:axPos val="l"/>
        <c:majorGridlines>
          <c:spPr>
            <a:ln w="3175">
              <a:noFill/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in °C</a:t>
                </a:r>
              </a:p>
            </c:rich>
          </c:tx>
          <c:layout>
            <c:manualLayout>
              <c:xMode val="edge"/>
              <c:yMode val="edge"/>
              <c:x val="1.2510461132422247E-2"/>
              <c:y val="0.368918889860579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269824"/>
        <c:crosses val="autoZero"/>
        <c:crossBetween val="midCat"/>
        <c:majorUnit val="0.5"/>
      </c:valAx>
      <c:valAx>
        <c:axId val="354285824"/>
        <c:scaling>
          <c:orientation val="minMax"/>
          <c:max val="9.5"/>
          <c:min val="3.5"/>
        </c:scaling>
        <c:delete val="0"/>
        <c:axPos val="r"/>
        <c:numFmt formatCode="#,##0.0" sourceLinked="0"/>
        <c:majorTickMark val="out"/>
        <c:minorTickMark val="out"/>
        <c:tickLblPos val="nextTo"/>
        <c:txPr>
          <a:bodyPr/>
          <a:lstStyle/>
          <a:p>
            <a:pPr>
              <a:defRPr sz="1200"/>
            </a:pPr>
            <a:endParaRPr lang="de-DE"/>
          </a:p>
        </c:txPr>
        <c:crossAx val="18878464"/>
        <c:crosses val="max"/>
        <c:crossBetween val="midCat"/>
        <c:majorUnit val="0.5"/>
        <c:minorUnit val="0.1"/>
      </c:valAx>
      <c:valAx>
        <c:axId val="1887846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354285824"/>
        <c:crosses val="autoZero"/>
        <c:crossBetween val="midCat"/>
      </c:valAx>
      <c:spPr>
        <a:solidFill>
          <a:schemeClr val="bg1"/>
        </a:solidFill>
        <a:ln w="19050">
          <a:solidFill>
            <a:srgbClr val="0070C0"/>
          </a:solidFill>
          <a:prstDash val="solid"/>
        </a:ln>
      </c:spPr>
    </c:plotArea>
    <c:plotVisOnly val="1"/>
    <c:dispBlanksAs val="gap"/>
    <c:showDLblsOverMax val="0"/>
  </c:chart>
  <c:spPr>
    <a:solidFill>
      <a:schemeClr val="tx2">
        <a:lumMod val="40000"/>
        <a:lumOff val="60000"/>
      </a:schemeClr>
    </a:solidFill>
    <a:ln w="19050">
      <a:solidFill>
        <a:srgbClr val="0070C0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/>
              <a:t>Jahresmitteltemperatur Hohenpeißenberg 1900 - 2022</a:t>
            </a:r>
          </a:p>
        </c:rich>
      </c:tx>
      <c:layout>
        <c:manualLayout>
          <c:xMode val="edge"/>
          <c:yMode val="edge"/>
          <c:x val="0.24433798434192328"/>
          <c:y val="5.17443793283765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4112734864300631E-2"/>
          <c:y val="0.14043993231810489"/>
          <c:w val="0.89979123173277664"/>
          <c:h val="0.69204737732656518"/>
        </c:manualLayout>
      </c:layout>
      <c:scatterChart>
        <c:scatterStyle val="smoothMarker"/>
        <c:varyColors val="0"/>
        <c:ser>
          <c:idx val="2"/>
          <c:order val="0"/>
          <c:tx>
            <c:v>Jahresmittel 1900-2022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name>Linear</c:nam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TempMittel_korr!$B$124:$B$246</c:f>
              <c:numCache>
                <c:formatCode>0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xVal>
          <c:yVal>
            <c:numRef>
              <c:f>TempMittel_korr!$Q$124:$Q$246</c:f>
              <c:numCache>
                <c:formatCode>0.0</c:formatCode>
                <c:ptCount val="123"/>
                <c:pt idx="0">
                  <c:v>6.8589041095890408</c:v>
                </c:pt>
                <c:pt idx="1">
                  <c:v>5.7041095890410958</c:v>
                </c:pt>
                <c:pt idx="2">
                  <c:v>5.7416438356164381</c:v>
                </c:pt>
                <c:pt idx="3">
                  <c:v>6.6117808219178071</c:v>
                </c:pt>
                <c:pt idx="4">
                  <c:v>6.8142465753424668</c:v>
                </c:pt>
                <c:pt idx="5">
                  <c:v>5.5854794520547939</c:v>
                </c:pt>
                <c:pt idx="6">
                  <c:v>5.832328767123288</c:v>
                </c:pt>
                <c:pt idx="7">
                  <c:v>6.1010958904109591</c:v>
                </c:pt>
                <c:pt idx="8">
                  <c:v>5.7920547945205474</c:v>
                </c:pt>
                <c:pt idx="9">
                  <c:v>5.2550684931506844</c:v>
                </c:pt>
                <c:pt idx="10">
                  <c:v>6.1473972602739719</c:v>
                </c:pt>
                <c:pt idx="11">
                  <c:v>7.2339726027397271</c:v>
                </c:pt>
                <c:pt idx="12">
                  <c:v>5.8517808219178074</c:v>
                </c:pt>
                <c:pt idx="13">
                  <c:v>6.46</c:v>
                </c:pt>
                <c:pt idx="14">
                  <c:v>6.178904109589042</c:v>
                </c:pt>
                <c:pt idx="15">
                  <c:v>5.847397260273973</c:v>
                </c:pt>
                <c:pt idx="16">
                  <c:v>6.5315068493150674</c:v>
                </c:pt>
                <c:pt idx="17">
                  <c:v>5.3947945205479453</c:v>
                </c:pt>
                <c:pt idx="18">
                  <c:v>6.7465753424657535</c:v>
                </c:pt>
                <c:pt idx="19">
                  <c:v>5.4038356164383563</c:v>
                </c:pt>
                <c:pt idx="20">
                  <c:v>7.1230136986301371</c:v>
                </c:pt>
                <c:pt idx="21">
                  <c:v>7.2421917808219165</c:v>
                </c:pt>
                <c:pt idx="22">
                  <c:v>5.3120547945205479</c:v>
                </c:pt>
                <c:pt idx="23">
                  <c:v>6.3397260273972611</c:v>
                </c:pt>
                <c:pt idx="24">
                  <c:v>5.8843835616438351</c:v>
                </c:pt>
                <c:pt idx="25">
                  <c:v>5.9953424657534251</c:v>
                </c:pt>
                <c:pt idx="26">
                  <c:v>6.718356164383561</c:v>
                </c:pt>
                <c:pt idx="27">
                  <c:v>6.3098630136986289</c:v>
                </c:pt>
                <c:pt idx="28">
                  <c:v>6.7021917808219182</c:v>
                </c:pt>
                <c:pt idx="29">
                  <c:v>6.0649315068493159</c:v>
                </c:pt>
                <c:pt idx="30">
                  <c:v>6.94027397260274</c:v>
                </c:pt>
                <c:pt idx="31">
                  <c:v>5.2358904109589037</c:v>
                </c:pt>
                <c:pt idx="32">
                  <c:v>6.4068493150684933</c:v>
                </c:pt>
                <c:pt idx="33">
                  <c:v>5.4687671232876713</c:v>
                </c:pt>
                <c:pt idx="34">
                  <c:v>7.534794520547945</c:v>
                </c:pt>
                <c:pt idx="35">
                  <c:v>5.9750684931506841</c:v>
                </c:pt>
                <c:pt idx="36">
                  <c:v>6.4580821917808224</c:v>
                </c:pt>
                <c:pt idx="37">
                  <c:v>6.9024657534246581</c:v>
                </c:pt>
                <c:pt idx="38">
                  <c:v>6.6884931506849306</c:v>
                </c:pt>
                <c:pt idx="39">
                  <c:v>6.0904109589041111</c:v>
                </c:pt>
                <c:pt idx="40">
                  <c:v>5.1693150684931508</c:v>
                </c:pt>
                <c:pt idx="41">
                  <c:v>5.186575342465753</c:v>
                </c:pt>
                <c:pt idx="42">
                  <c:v>6.1038356164383574</c:v>
                </c:pt>
                <c:pt idx="43">
                  <c:v>7.4126027397260286</c:v>
                </c:pt>
                <c:pt idx="44">
                  <c:v>5.7164383561643834</c:v>
                </c:pt>
                <c:pt idx="45">
                  <c:v>7.1248356164383564</c:v>
                </c:pt>
                <c:pt idx="46">
                  <c:v>6.7580821917808223</c:v>
                </c:pt>
                <c:pt idx="47">
                  <c:v>7.5665753424657538</c:v>
                </c:pt>
                <c:pt idx="48">
                  <c:v>7.4991780821917793</c:v>
                </c:pt>
                <c:pt idx="49">
                  <c:v>7.3893150684931515</c:v>
                </c:pt>
                <c:pt idx="50">
                  <c:v>7.1621917808219173</c:v>
                </c:pt>
                <c:pt idx="51">
                  <c:v>7.080000000000001</c:v>
                </c:pt>
                <c:pt idx="52">
                  <c:v>6.2131506849315059</c:v>
                </c:pt>
                <c:pt idx="53">
                  <c:v>7.1950684931506848</c:v>
                </c:pt>
                <c:pt idx="54">
                  <c:v>5.6441095890410953</c:v>
                </c:pt>
                <c:pt idx="55">
                  <c:v>5.8931506849315083</c:v>
                </c:pt>
                <c:pt idx="56">
                  <c:v>4.969041095890411</c:v>
                </c:pt>
                <c:pt idx="57">
                  <c:v>6.8260273972602752</c:v>
                </c:pt>
                <c:pt idx="58">
                  <c:v>6.4663013698630136</c:v>
                </c:pt>
                <c:pt idx="59">
                  <c:v>7.49013698630137</c:v>
                </c:pt>
                <c:pt idx="60">
                  <c:v>6.5558904109589031</c:v>
                </c:pt>
                <c:pt idx="61">
                  <c:v>7.6706849315068482</c:v>
                </c:pt>
                <c:pt idx="62">
                  <c:v>5.584657534246575</c:v>
                </c:pt>
                <c:pt idx="63">
                  <c:v>5.7219178082191782</c:v>
                </c:pt>
                <c:pt idx="64">
                  <c:v>6.5252054794520555</c:v>
                </c:pt>
                <c:pt idx="65">
                  <c:v>5.536986301369863</c:v>
                </c:pt>
                <c:pt idx="66">
                  <c:v>6.6654794520547949</c:v>
                </c:pt>
                <c:pt idx="67">
                  <c:v>6.9246575342465757</c:v>
                </c:pt>
                <c:pt idx="68">
                  <c:v>6.1879452054794521</c:v>
                </c:pt>
                <c:pt idx="69">
                  <c:v>6.0216438356164401</c:v>
                </c:pt>
                <c:pt idx="70">
                  <c:v>5.9287671232876713</c:v>
                </c:pt>
                <c:pt idx="71">
                  <c:v>6.745479452054794</c:v>
                </c:pt>
                <c:pt idx="72">
                  <c:v>6.4249315068493136</c:v>
                </c:pt>
                <c:pt idx="73">
                  <c:v>5.9676712328767119</c:v>
                </c:pt>
                <c:pt idx="74">
                  <c:v>6.6452054794520548</c:v>
                </c:pt>
                <c:pt idx="75">
                  <c:v>6.634520547945205</c:v>
                </c:pt>
                <c:pt idx="76">
                  <c:v>6.6095890410958908</c:v>
                </c:pt>
                <c:pt idx="77">
                  <c:v>7.0260273972602754</c:v>
                </c:pt>
                <c:pt idx="78">
                  <c:v>5.8575342465753426</c:v>
                </c:pt>
                <c:pt idx="79">
                  <c:v>6.3646575342465752</c:v>
                </c:pt>
                <c:pt idx="80">
                  <c:v>5.6983561643835605</c:v>
                </c:pt>
                <c:pt idx="81">
                  <c:v>6.5191780821917824</c:v>
                </c:pt>
                <c:pt idx="82">
                  <c:v>7.3715068493150682</c:v>
                </c:pt>
                <c:pt idx="83">
                  <c:v>7.4879452054794502</c:v>
                </c:pt>
                <c:pt idx="84">
                  <c:v>6.2528767123287672</c:v>
                </c:pt>
                <c:pt idx="85">
                  <c:v>6.1682191780821922</c:v>
                </c:pt>
                <c:pt idx="86">
                  <c:v>6.524931506849315</c:v>
                </c:pt>
                <c:pt idx="87">
                  <c:v>6.2249315068493152</c:v>
                </c:pt>
                <c:pt idx="88">
                  <c:v>7.2030136986301354</c:v>
                </c:pt>
                <c:pt idx="89">
                  <c:v>7.9972602739726026</c:v>
                </c:pt>
                <c:pt idx="90">
                  <c:v>7.7312328767123288</c:v>
                </c:pt>
                <c:pt idx="91">
                  <c:v>6.4547945205479449</c:v>
                </c:pt>
                <c:pt idx="92">
                  <c:v>7.7578082191780844</c:v>
                </c:pt>
                <c:pt idx="93">
                  <c:v>6.9917808219178079</c:v>
                </c:pt>
                <c:pt idx="94">
                  <c:v>8.284931506849313</c:v>
                </c:pt>
                <c:pt idx="95">
                  <c:v>6.9369863013698634</c:v>
                </c:pt>
                <c:pt idx="96">
                  <c:v>5.7030136986301363</c:v>
                </c:pt>
                <c:pt idx="97">
                  <c:v>7.4347945205479444</c:v>
                </c:pt>
                <c:pt idx="98">
                  <c:v>7.2939726027397249</c:v>
                </c:pt>
                <c:pt idx="99">
                  <c:v>7.3704109589041087</c:v>
                </c:pt>
                <c:pt idx="100">
                  <c:v>8.2169863013698627</c:v>
                </c:pt>
                <c:pt idx="101">
                  <c:v>7.231780821917809</c:v>
                </c:pt>
                <c:pt idx="102">
                  <c:v>8.1260273972602732</c:v>
                </c:pt>
                <c:pt idx="103">
                  <c:v>8.286301369863013</c:v>
                </c:pt>
                <c:pt idx="104">
                  <c:v>7.2008219178082182</c:v>
                </c:pt>
                <c:pt idx="105">
                  <c:v>7.0150684931506859</c:v>
                </c:pt>
                <c:pt idx="106">
                  <c:v>7.9775342465753418</c:v>
                </c:pt>
                <c:pt idx="107">
                  <c:v>7.9827397260273978</c:v>
                </c:pt>
                <c:pt idx="108">
                  <c:v>7.7742465753424659</c:v>
                </c:pt>
                <c:pt idx="109">
                  <c:v>7.7764383561643848</c:v>
                </c:pt>
                <c:pt idx="110">
                  <c:v>6.4016438356164365</c:v>
                </c:pt>
                <c:pt idx="111">
                  <c:v>8.5156164383561652</c:v>
                </c:pt>
                <c:pt idx="112">
                  <c:v>7.7605479452054791</c:v>
                </c:pt>
                <c:pt idx="113">
                  <c:v>7.032602739726026</c:v>
                </c:pt>
                <c:pt idx="114">
                  <c:v>8.6882191780821909</c:v>
                </c:pt>
                <c:pt idx="115">
                  <c:v>8.8852054794520541</c:v>
                </c:pt>
                <c:pt idx="116">
                  <c:v>8.1863013698630134</c:v>
                </c:pt>
                <c:pt idx="117">
                  <c:v>8.0536986301369868</c:v>
                </c:pt>
                <c:pt idx="118">
                  <c:v>9.0276712328767115</c:v>
                </c:pt>
                <c:pt idx="119">
                  <c:v>8.7035616438356165</c:v>
                </c:pt>
                <c:pt idx="120">
                  <c:v>9</c:v>
                </c:pt>
                <c:pt idx="121">
                  <c:v>7.6</c:v>
                </c:pt>
                <c:pt idx="12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37-4164-8E20-0E64BDF15053}"/>
            </c:ext>
          </c:extLst>
        </c:ser>
        <c:ser>
          <c:idx val="0"/>
          <c:order val="1"/>
          <c:tx>
            <c:v>Tiefpassfilter 30 Jahre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TempMittel_korr!$B$124:$B$246</c:f>
              <c:numCache>
                <c:formatCode>0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xVal>
          <c:yVal>
            <c:numRef>
              <c:f>TempMittel_korr!$S$124:$S$246</c:f>
              <c:numCache>
                <c:formatCode>0.000</c:formatCode>
                <c:ptCount val="123"/>
                <c:pt idx="0">
                  <c:v>6.2105348493150689</c:v>
                </c:pt>
                <c:pt idx="1">
                  <c:v>6.2115887123287665</c:v>
                </c:pt>
                <c:pt idx="2">
                  <c:v>6.2059940821917809</c:v>
                </c:pt>
                <c:pt idx="3">
                  <c:v>6.1904669589041097</c:v>
                </c:pt>
                <c:pt idx="4">
                  <c:v>6.1679630410958906</c:v>
                </c:pt>
                <c:pt idx="5">
                  <c:v>6.1503927671232876</c:v>
                </c:pt>
                <c:pt idx="6">
                  <c:v>6.1296949041095896</c:v>
                </c:pt>
                <c:pt idx="7">
                  <c:v>6.1225881643835622</c:v>
                </c:pt>
                <c:pt idx="8">
                  <c:v>6.114484</c:v>
                </c:pt>
                <c:pt idx="9">
                  <c:v>6.1149381095890405</c:v>
                </c:pt>
                <c:pt idx="10">
                  <c:v>6.1205089041095899</c:v>
                </c:pt>
                <c:pt idx="11">
                  <c:v>6.1245880547945202</c:v>
                </c:pt>
                <c:pt idx="12">
                  <c:v>6.136155397260274</c:v>
                </c:pt>
                <c:pt idx="13">
                  <c:v>6.1518572876712332</c:v>
                </c:pt>
                <c:pt idx="14">
                  <c:v>6.1657577260273975</c:v>
                </c:pt>
                <c:pt idx="15">
                  <c:v>6.1782518356164378</c:v>
                </c:pt>
                <c:pt idx="16">
                  <c:v>6.1882678630136976</c:v>
                </c:pt>
                <c:pt idx="17">
                  <c:v>6.2069555616438352</c:v>
                </c:pt>
                <c:pt idx="18">
                  <c:v>6.2188369589041086</c:v>
                </c:pt>
                <c:pt idx="19">
                  <c:v>6.2337479999999994</c:v>
                </c:pt>
                <c:pt idx="20">
                  <c:v>6.2394968219178075</c:v>
                </c:pt>
                <c:pt idx="21">
                  <c:v>6.2517303013698635</c:v>
                </c:pt>
                <c:pt idx="22">
                  <c:v>6.2515116986301358</c:v>
                </c:pt>
                <c:pt idx="23">
                  <c:v>6.2574954246575327</c:v>
                </c:pt>
                <c:pt idx="24">
                  <c:v>6.2638843561643833</c:v>
                </c:pt>
                <c:pt idx="25">
                  <c:v>6.2677673150684932</c:v>
                </c:pt>
                <c:pt idx="26">
                  <c:v>6.2767769589041098</c:v>
                </c:pt>
                <c:pt idx="27">
                  <c:v>6.2867477534246579</c:v>
                </c:pt>
                <c:pt idx="28">
                  <c:v>6.2906667123287665</c:v>
                </c:pt>
                <c:pt idx="29">
                  <c:v>6.2938729863013698</c:v>
                </c:pt>
                <c:pt idx="30">
                  <c:v>6.286669205479452</c:v>
                </c:pt>
                <c:pt idx="31">
                  <c:v>6.2890074246575347</c:v>
                </c:pt>
                <c:pt idx="32">
                  <c:v>6.2887919726027395</c:v>
                </c:pt>
                <c:pt idx="33">
                  <c:v>6.2789991232876723</c:v>
                </c:pt>
                <c:pt idx="34">
                  <c:v>6.2856719397260274</c:v>
                </c:pt>
                <c:pt idx="35">
                  <c:v>6.2826734657534251</c:v>
                </c:pt>
                <c:pt idx="36">
                  <c:v>6.2879728945205482</c:v>
                </c:pt>
                <c:pt idx="37">
                  <c:v>6.29603267260274</c:v>
                </c:pt>
                <c:pt idx="38">
                  <c:v>6.3074424082191785</c:v>
                </c:pt>
                <c:pt idx="39">
                  <c:v>6.3304641657534244</c:v>
                </c:pt>
                <c:pt idx="40">
                  <c:v>6.363327728767123</c:v>
                </c:pt>
                <c:pt idx="41">
                  <c:v>6.4064404602739726</c:v>
                </c:pt>
                <c:pt idx="42">
                  <c:v>6.4616333602739724</c:v>
                </c:pt>
                <c:pt idx="43">
                  <c:v>6.5251617109589048</c:v>
                </c:pt>
                <c:pt idx="44">
                  <c:v>6.5844818726027396</c:v>
                </c:pt>
                <c:pt idx="45">
                  <c:v>6.638447746575344</c:v>
                </c:pt>
                <c:pt idx="46">
                  <c:v>6.6813369136986305</c:v>
                </c:pt>
                <c:pt idx="47">
                  <c:v>6.7184266424657535</c:v>
                </c:pt>
                <c:pt idx="48">
                  <c:v>6.7414130863013702</c:v>
                </c:pt>
                <c:pt idx="49">
                  <c:v>6.740683638356165</c:v>
                </c:pt>
                <c:pt idx="50">
                  <c:v>6.7323314273972601</c:v>
                </c:pt>
                <c:pt idx="51">
                  <c:v>6.7027208506849325</c:v>
                </c:pt>
                <c:pt idx="52">
                  <c:v>6.6656768739726031</c:v>
                </c:pt>
                <c:pt idx="53">
                  <c:v>6.6266251657534232</c:v>
                </c:pt>
                <c:pt idx="54">
                  <c:v>6.5757693054794526</c:v>
                </c:pt>
                <c:pt idx="55">
                  <c:v>6.5299540410958903</c:v>
                </c:pt>
                <c:pt idx="56">
                  <c:v>6.5032167068493143</c:v>
                </c:pt>
                <c:pt idx="57">
                  <c:v>6.4726144657534244</c:v>
                </c:pt>
                <c:pt idx="58">
                  <c:v>6.4497609315068498</c:v>
                </c:pt>
                <c:pt idx="59">
                  <c:v>6.4265981643835612</c:v>
                </c:pt>
                <c:pt idx="60">
                  <c:v>6.4116818904109589</c:v>
                </c:pt>
                <c:pt idx="61">
                  <c:v>6.3977553424657536</c:v>
                </c:pt>
                <c:pt idx="62">
                  <c:v>6.3816917534246578</c:v>
                </c:pt>
                <c:pt idx="63">
                  <c:v>6.369407150684931</c:v>
                </c:pt>
                <c:pt idx="64">
                  <c:v>6.3614161095890402</c:v>
                </c:pt>
                <c:pt idx="65">
                  <c:v>6.3495924657534246</c:v>
                </c:pt>
                <c:pt idx="66">
                  <c:v>6.3515885753424657</c:v>
                </c:pt>
                <c:pt idx="67">
                  <c:v>6.3480439999999998</c:v>
                </c:pt>
                <c:pt idx="68">
                  <c:v>6.3539901095890414</c:v>
                </c:pt>
                <c:pt idx="69">
                  <c:v>6.3485559452054785</c:v>
                </c:pt>
                <c:pt idx="70">
                  <c:v>6.3531788767123283</c:v>
                </c:pt>
                <c:pt idx="71">
                  <c:v>6.3620928219178081</c:v>
                </c:pt>
                <c:pt idx="72">
                  <c:v>6.3824658356164381</c:v>
                </c:pt>
                <c:pt idx="73">
                  <c:v>6.3933839452054793</c:v>
                </c:pt>
                <c:pt idx="74">
                  <c:v>6.4152471232876715</c:v>
                </c:pt>
                <c:pt idx="75">
                  <c:v>6.4357926575342468</c:v>
                </c:pt>
                <c:pt idx="76">
                  <c:v>6.4488164931506846</c:v>
                </c:pt>
                <c:pt idx="77">
                  <c:v>6.472655671232876</c:v>
                </c:pt>
                <c:pt idx="78">
                  <c:v>6.4974320821917813</c:v>
                </c:pt>
                <c:pt idx="79">
                  <c:v>6.525653753424657</c:v>
                </c:pt>
                <c:pt idx="80">
                  <c:v>6.5550470410958903</c:v>
                </c:pt>
                <c:pt idx="81">
                  <c:v>6.5963000547945203</c:v>
                </c:pt>
                <c:pt idx="82">
                  <c:v>6.6383611232876705</c:v>
                </c:pt>
                <c:pt idx="83">
                  <c:v>6.6898520547945202</c:v>
                </c:pt>
                <c:pt idx="84">
                  <c:v>6.7429081095890417</c:v>
                </c:pt>
                <c:pt idx="85">
                  <c:v>6.7933175616438364</c:v>
                </c:pt>
                <c:pt idx="86">
                  <c:v>6.8502550684931514</c:v>
                </c:pt>
                <c:pt idx="87">
                  <c:v>6.9074920547945213</c:v>
                </c:pt>
                <c:pt idx="88">
                  <c:v>6.9638686027397263</c:v>
                </c:pt>
                <c:pt idx="89">
                  <c:v>7.0208047671232876</c:v>
                </c:pt>
                <c:pt idx="90">
                  <c:v>7.0743402739726031</c:v>
                </c:pt>
                <c:pt idx="91">
                  <c:v>7.1239187945205478</c:v>
                </c:pt>
                <c:pt idx="92">
                  <c:v>7.1739277808219173</c:v>
                </c:pt>
                <c:pt idx="93">
                  <c:v>7.2096027123287669</c:v>
                </c:pt>
                <c:pt idx="94">
                  <c:v>7.2379227671232877</c:v>
                </c:pt>
                <c:pt idx="95">
                  <c:v>7.2721691232876697</c:v>
                </c:pt>
                <c:pt idx="96">
                  <c:v>7.3154376164383548</c:v>
                </c:pt>
                <c:pt idx="97">
                  <c:v>7.3587864383561641</c:v>
                </c:pt>
                <c:pt idx="98">
                  <c:v>7.4021919178082189</c:v>
                </c:pt>
                <c:pt idx="99">
                  <c:v>7.4387876438356155</c:v>
                </c:pt>
                <c:pt idx="100">
                  <c:v>7.4811657808219172</c:v>
                </c:pt>
                <c:pt idx="101">
                  <c:v>7.5156389041095881</c:v>
                </c:pt>
                <c:pt idx="102">
                  <c:v>7.5446210684931501</c:v>
                </c:pt>
                <c:pt idx="103">
                  <c:v>7.5849343561643829</c:v>
                </c:pt>
                <c:pt idx="104">
                  <c:v>7.6164395616438352</c:v>
                </c:pt>
                <c:pt idx="105">
                  <c:v>7.6470824657534235</c:v>
                </c:pt>
                <c:pt idx="106">
                  <c:v>7.6692521917808216</c:v>
                </c:pt>
                <c:pt idx="107">
                  <c:v>7.7070238904109587</c:v>
                </c:pt>
                <c:pt idx="108">
                  <c:v>7.752740547945205</c:v>
                </c:pt>
                <c:pt idx="109">
                  <c:v>7.7966795068493138</c:v>
                </c:pt>
                <c:pt idx="110">
                  <c:v>7.8418647123287668</c:v>
                </c:pt>
                <c:pt idx="111">
                  <c:v>7.904365178082192</c:v>
                </c:pt>
                <c:pt idx="112">
                  <c:v>7.9634936198161013</c:v>
                </c:pt>
                <c:pt idx="113">
                  <c:v>8.0335446496091887</c:v>
                </c:pt>
                <c:pt idx="114">
                  <c:v>8.1012744818507691</c:v>
                </c:pt>
                <c:pt idx="115">
                  <c:v>8.1691261058411637</c:v>
                </c:pt>
                <c:pt idx="116">
                  <c:v>8.2410679346357334</c:v>
                </c:pt>
                <c:pt idx="117">
                  <c:v>8.3083706525646264</c:v>
                </c:pt>
                <c:pt idx="118">
                  <c:v>8.363812056059059</c:v>
                </c:pt>
                <c:pt idx="119">
                  <c:v>8.4138823183510745</c:v>
                </c:pt>
                <c:pt idx="120">
                  <c:v>8.4598240434577239</c:v>
                </c:pt>
                <c:pt idx="121">
                  <c:v>8.4998639185541727</c:v>
                </c:pt>
                <c:pt idx="122">
                  <c:v>8.546417889276162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937-4164-8E20-0E64BDF15053}"/>
            </c:ext>
          </c:extLst>
        </c:ser>
        <c:ser>
          <c:idx val="1"/>
          <c:order val="2"/>
          <c:tx>
            <c:v>Jahresmittel 1970-2022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spPr>
              <a:ln w="25400">
                <a:solidFill>
                  <a:srgbClr val="00FF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TempMittel_korr!$B$194:$B$246</c:f>
              <c:numCache>
                <c:formatCode>0</c:formatCode>
                <c:ptCount val="53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</c:numCache>
            </c:numRef>
          </c:xVal>
          <c:yVal>
            <c:numRef>
              <c:f>TempMittel_korr!$Q$194:$Q$246</c:f>
              <c:numCache>
                <c:formatCode>0.0</c:formatCode>
                <c:ptCount val="53"/>
                <c:pt idx="0">
                  <c:v>5.9287671232876713</c:v>
                </c:pt>
                <c:pt idx="1">
                  <c:v>6.745479452054794</c:v>
                </c:pt>
                <c:pt idx="2">
                  <c:v>6.4249315068493136</c:v>
                </c:pt>
                <c:pt idx="3">
                  <c:v>5.9676712328767119</c:v>
                </c:pt>
                <c:pt idx="4">
                  <c:v>6.6452054794520548</c:v>
                </c:pt>
                <c:pt idx="5">
                  <c:v>6.634520547945205</c:v>
                </c:pt>
                <c:pt idx="6">
                  <c:v>6.6095890410958908</c:v>
                </c:pt>
                <c:pt idx="7">
                  <c:v>7.0260273972602754</c:v>
                </c:pt>
                <c:pt idx="8">
                  <c:v>5.8575342465753426</c:v>
                </c:pt>
                <c:pt idx="9">
                  <c:v>6.3646575342465752</c:v>
                </c:pt>
                <c:pt idx="10">
                  <c:v>5.6983561643835605</c:v>
                </c:pt>
                <c:pt idx="11">
                  <c:v>6.5191780821917824</c:v>
                </c:pt>
                <c:pt idx="12">
                  <c:v>7.3715068493150682</c:v>
                </c:pt>
                <c:pt idx="13">
                  <c:v>7.4879452054794502</c:v>
                </c:pt>
                <c:pt idx="14">
                  <c:v>6.2528767123287672</c:v>
                </c:pt>
                <c:pt idx="15">
                  <c:v>6.1682191780821922</c:v>
                </c:pt>
                <c:pt idx="16">
                  <c:v>6.524931506849315</c:v>
                </c:pt>
                <c:pt idx="17">
                  <c:v>6.2249315068493152</c:v>
                </c:pt>
                <c:pt idx="18">
                  <c:v>7.2030136986301354</c:v>
                </c:pt>
                <c:pt idx="19">
                  <c:v>7.9972602739726026</c:v>
                </c:pt>
                <c:pt idx="20">
                  <c:v>7.7312328767123288</c:v>
                </c:pt>
                <c:pt idx="21">
                  <c:v>6.4547945205479449</c:v>
                </c:pt>
                <c:pt idx="22">
                  <c:v>7.7578082191780844</c:v>
                </c:pt>
                <c:pt idx="23">
                  <c:v>6.9917808219178079</c:v>
                </c:pt>
                <c:pt idx="24">
                  <c:v>8.284931506849313</c:v>
                </c:pt>
                <c:pt idx="25">
                  <c:v>6.9369863013698634</c:v>
                </c:pt>
                <c:pt idx="26">
                  <c:v>5.7030136986301363</c:v>
                </c:pt>
                <c:pt idx="27">
                  <c:v>7.4347945205479444</c:v>
                </c:pt>
                <c:pt idx="28">
                  <c:v>7.2939726027397249</c:v>
                </c:pt>
                <c:pt idx="29">
                  <c:v>7.3704109589041087</c:v>
                </c:pt>
                <c:pt idx="30">
                  <c:v>8.2169863013698627</c:v>
                </c:pt>
                <c:pt idx="31">
                  <c:v>7.231780821917809</c:v>
                </c:pt>
                <c:pt idx="32">
                  <c:v>8.1260273972602732</c:v>
                </c:pt>
                <c:pt idx="33">
                  <c:v>8.286301369863013</c:v>
                </c:pt>
                <c:pt idx="34">
                  <c:v>7.2008219178082182</c:v>
                </c:pt>
                <c:pt idx="35">
                  <c:v>7.0150684931506859</c:v>
                </c:pt>
                <c:pt idx="36">
                  <c:v>7.9775342465753418</c:v>
                </c:pt>
                <c:pt idx="37">
                  <c:v>7.9827397260273978</c:v>
                </c:pt>
                <c:pt idx="38">
                  <c:v>7.7742465753424659</c:v>
                </c:pt>
                <c:pt idx="39">
                  <c:v>7.7764383561643848</c:v>
                </c:pt>
                <c:pt idx="40">
                  <c:v>6.4016438356164365</c:v>
                </c:pt>
                <c:pt idx="41">
                  <c:v>8.5156164383561652</c:v>
                </c:pt>
                <c:pt idx="42">
                  <c:v>7.7605479452054791</c:v>
                </c:pt>
                <c:pt idx="43">
                  <c:v>7.032602739726026</c:v>
                </c:pt>
                <c:pt idx="44">
                  <c:v>8.6882191780821909</c:v>
                </c:pt>
                <c:pt idx="45">
                  <c:v>8.8852054794520541</c:v>
                </c:pt>
                <c:pt idx="46">
                  <c:v>8.1863013698630134</c:v>
                </c:pt>
                <c:pt idx="47">
                  <c:v>8.0536986301369868</c:v>
                </c:pt>
                <c:pt idx="48">
                  <c:v>9.0276712328767115</c:v>
                </c:pt>
                <c:pt idx="49">
                  <c:v>8.7035616438356165</c:v>
                </c:pt>
                <c:pt idx="50">
                  <c:v>9</c:v>
                </c:pt>
                <c:pt idx="51">
                  <c:v>7.6</c:v>
                </c:pt>
                <c:pt idx="5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937-4164-8E20-0E64BDF15053}"/>
            </c:ext>
          </c:extLst>
        </c:ser>
        <c:ser>
          <c:idx val="3"/>
          <c:order val="3"/>
          <c:tx>
            <c:v>Jahresmittel 2000-2022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TempMittel_korr!$B$224:$B$246</c:f>
              <c:numCache>
                <c:formatCode>0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xVal>
          <c:yVal>
            <c:numRef>
              <c:f>TempMittel_korr!$Q$224:$Q$246</c:f>
              <c:numCache>
                <c:formatCode>0.0</c:formatCode>
                <c:ptCount val="23"/>
                <c:pt idx="0">
                  <c:v>8.2169863013698627</c:v>
                </c:pt>
                <c:pt idx="1">
                  <c:v>7.231780821917809</c:v>
                </c:pt>
                <c:pt idx="2">
                  <c:v>8.1260273972602732</c:v>
                </c:pt>
                <c:pt idx="3">
                  <c:v>8.286301369863013</c:v>
                </c:pt>
                <c:pt idx="4">
                  <c:v>7.2008219178082182</c:v>
                </c:pt>
                <c:pt idx="5">
                  <c:v>7.0150684931506859</c:v>
                </c:pt>
                <c:pt idx="6">
                  <c:v>7.9775342465753418</c:v>
                </c:pt>
                <c:pt idx="7">
                  <c:v>7.9827397260273978</c:v>
                </c:pt>
                <c:pt idx="8">
                  <c:v>7.7742465753424659</c:v>
                </c:pt>
                <c:pt idx="9">
                  <c:v>7.7764383561643848</c:v>
                </c:pt>
                <c:pt idx="10">
                  <c:v>6.4016438356164365</c:v>
                </c:pt>
                <c:pt idx="11">
                  <c:v>8.5156164383561652</c:v>
                </c:pt>
                <c:pt idx="12">
                  <c:v>7.7605479452054791</c:v>
                </c:pt>
                <c:pt idx="13">
                  <c:v>7.032602739726026</c:v>
                </c:pt>
                <c:pt idx="14">
                  <c:v>8.6882191780821909</c:v>
                </c:pt>
                <c:pt idx="15">
                  <c:v>8.8852054794520541</c:v>
                </c:pt>
                <c:pt idx="16">
                  <c:v>8.1863013698630134</c:v>
                </c:pt>
                <c:pt idx="17">
                  <c:v>8.0536986301369868</c:v>
                </c:pt>
                <c:pt idx="18">
                  <c:v>9.0276712328767115</c:v>
                </c:pt>
                <c:pt idx="19">
                  <c:v>8.7035616438356165</c:v>
                </c:pt>
                <c:pt idx="20">
                  <c:v>9</c:v>
                </c:pt>
                <c:pt idx="21">
                  <c:v>7.6</c:v>
                </c:pt>
                <c:pt idx="2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937-4164-8E20-0E64BDF15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094080"/>
        <c:axId val="354112640"/>
      </c:scatterChart>
      <c:valAx>
        <c:axId val="354094080"/>
        <c:scaling>
          <c:orientation val="minMax"/>
          <c:max val="2025"/>
          <c:min val="19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9457886234663773"/>
              <c:y val="0.886486536438012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112640"/>
        <c:crossesAt val="4.5"/>
        <c:crossBetween val="midCat"/>
        <c:majorUnit val="10"/>
        <c:minorUnit val="2"/>
      </c:valAx>
      <c:valAx>
        <c:axId val="354112640"/>
        <c:scaling>
          <c:orientation val="minMax"/>
          <c:max val="9.5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46963342261E-2"/>
              <c:y val="0.3635135968461067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094080"/>
        <c:crossesAt val="1900"/>
        <c:crossBetween val="midCat"/>
        <c:majorUnit val="0.5"/>
      </c:valAx>
      <c:spPr>
        <a:solidFill>
          <a:srgbClr val="FFFFCC"/>
        </a:solidFill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7.5156571390454008E-2"/>
          <c:y val="0.95769881947590207"/>
          <c:w val="0.89039662557988786"/>
          <c:h val="3.553301296570132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/>
              <a:t>Mean annual temperature Hohenpeißenberg 1900 - 2022</a:t>
            </a:r>
          </a:p>
        </c:rich>
      </c:tx>
      <c:layout>
        <c:manualLayout>
          <c:xMode val="edge"/>
          <c:yMode val="edge"/>
          <c:x val="0.27633977404998289"/>
          <c:y val="4.94961960740822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4112734864300631E-2"/>
          <c:y val="0.14043993231810489"/>
          <c:w val="0.89979123173277664"/>
          <c:h val="0.69204737732656518"/>
        </c:manualLayout>
      </c:layout>
      <c:scatterChart>
        <c:scatterStyle val="smoothMarker"/>
        <c:varyColors val="0"/>
        <c:ser>
          <c:idx val="2"/>
          <c:order val="0"/>
          <c:tx>
            <c:v>annual mean 1900-2022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name>Linear</c:nam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TempMittel_korr!$B$124:$B$246</c:f>
              <c:numCache>
                <c:formatCode>0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xVal>
          <c:yVal>
            <c:numRef>
              <c:f>TempMittel_korr!$Q$124:$Q$246</c:f>
              <c:numCache>
                <c:formatCode>0.0</c:formatCode>
                <c:ptCount val="123"/>
                <c:pt idx="0">
                  <c:v>6.8589041095890408</c:v>
                </c:pt>
                <c:pt idx="1">
                  <c:v>5.7041095890410958</c:v>
                </c:pt>
                <c:pt idx="2">
                  <c:v>5.7416438356164381</c:v>
                </c:pt>
                <c:pt idx="3">
                  <c:v>6.6117808219178071</c:v>
                </c:pt>
                <c:pt idx="4">
                  <c:v>6.8142465753424668</c:v>
                </c:pt>
                <c:pt idx="5">
                  <c:v>5.5854794520547939</c:v>
                </c:pt>
                <c:pt idx="6">
                  <c:v>5.832328767123288</c:v>
                </c:pt>
                <c:pt idx="7">
                  <c:v>6.1010958904109591</c:v>
                </c:pt>
                <c:pt idx="8">
                  <c:v>5.7920547945205474</c:v>
                </c:pt>
                <c:pt idx="9">
                  <c:v>5.2550684931506844</c:v>
                </c:pt>
                <c:pt idx="10">
                  <c:v>6.1473972602739719</c:v>
                </c:pt>
                <c:pt idx="11">
                  <c:v>7.2339726027397271</c:v>
                </c:pt>
                <c:pt idx="12">
                  <c:v>5.8517808219178074</c:v>
                </c:pt>
                <c:pt idx="13">
                  <c:v>6.46</c:v>
                </c:pt>
                <c:pt idx="14">
                  <c:v>6.178904109589042</c:v>
                </c:pt>
                <c:pt idx="15">
                  <c:v>5.847397260273973</c:v>
                </c:pt>
                <c:pt idx="16">
                  <c:v>6.5315068493150674</c:v>
                </c:pt>
                <c:pt idx="17">
                  <c:v>5.3947945205479453</c:v>
                </c:pt>
                <c:pt idx="18">
                  <c:v>6.7465753424657535</c:v>
                </c:pt>
                <c:pt idx="19">
                  <c:v>5.4038356164383563</c:v>
                </c:pt>
                <c:pt idx="20">
                  <c:v>7.1230136986301371</c:v>
                </c:pt>
                <c:pt idx="21">
                  <c:v>7.2421917808219165</c:v>
                </c:pt>
                <c:pt idx="22">
                  <c:v>5.3120547945205479</c:v>
                </c:pt>
                <c:pt idx="23">
                  <c:v>6.3397260273972611</c:v>
                </c:pt>
                <c:pt idx="24">
                  <c:v>5.8843835616438351</c:v>
                </c:pt>
                <c:pt idx="25">
                  <c:v>5.9953424657534251</c:v>
                </c:pt>
                <c:pt idx="26">
                  <c:v>6.718356164383561</c:v>
                </c:pt>
                <c:pt idx="27">
                  <c:v>6.3098630136986289</c:v>
                </c:pt>
                <c:pt idx="28">
                  <c:v>6.7021917808219182</c:v>
                </c:pt>
                <c:pt idx="29">
                  <c:v>6.0649315068493159</c:v>
                </c:pt>
                <c:pt idx="30">
                  <c:v>6.94027397260274</c:v>
                </c:pt>
                <c:pt idx="31">
                  <c:v>5.2358904109589037</c:v>
                </c:pt>
                <c:pt idx="32">
                  <c:v>6.4068493150684933</c:v>
                </c:pt>
                <c:pt idx="33">
                  <c:v>5.4687671232876713</c:v>
                </c:pt>
                <c:pt idx="34">
                  <c:v>7.534794520547945</c:v>
                </c:pt>
                <c:pt idx="35">
                  <c:v>5.9750684931506841</c:v>
                </c:pt>
                <c:pt idx="36">
                  <c:v>6.4580821917808224</c:v>
                </c:pt>
                <c:pt idx="37">
                  <c:v>6.9024657534246581</c:v>
                </c:pt>
                <c:pt idx="38">
                  <c:v>6.6884931506849306</c:v>
                </c:pt>
                <c:pt idx="39">
                  <c:v>6.0904109589041111</c:v>
                </c:pt>
                <c:pt idx="40">
                  <c:v>5.1693150684931508</c:v>
                </c:pt>
                <c:pt idx="41">
                  <c:v>5.186575342465753</c:v>
                </c:pt>
                <c:pt idx="42">
                  <c:v>6.1038356164383574</c:v>
                </c:pt>
                <c:pt idx="43">
                  <c:v>7.4126027397260286</c:v>
                </c:pt>
                <c:pt idx="44">
                  <c:v>5.7164383561643834</c:v>
                </c:pt>
                <c:pt idx="45">
                  <c:v>7.1248356164383564</c:v>
                </c:pt>
                <c:pt idx="46">
                  <c:v>6.7580821917808223</c:v>
                </c:pt>
                <c:pt idx="47">
                  <c:v>7.5665753424657538</c:v>
                </c:pt>
                <c:pt idx="48">
                  <c:v>7.4991780821917793</c:v>
                </c:pt>
                <c:pt idx="49">
                  <c:v>7.3893150684931515</c:v>
                </c:pt>
                <c:pt idx="50">
                  <c:v>7.1621917808219173</c:v>
                </c:pt>
                <c:pt idx="51">
                  <c:v>7.080000000000001</c:v>
                </c:pt>
                <c:pt idx="52">
                  <c:v>6.2131506849315059</c:v>
                </c:pt>
                <c:pt idx="53">
                  <c:v>7.1950684931506848</c:v>
                </c:pt>
                <c:pt idx="54">
                  <c:v>5.6441095890410953</c:v>
                </c:pt>
                <c:pt idx="55">
                  <c:v>5.8931506849315083</c:v>
                </c:pt>
                <c:pt idx="56">
                  <c:v>4.969041095890411</c:v>
                </c:pt>
                <c:pt idx="57">
                  <c:v>6.8260273972602752</c:v>
                </c:pt>
                <c:pt idx="58">
                  <c:v>6.4663013698630136</c:v>
                </c:pt>
                <c:pt idx="59">
                  <c:v>7.49013698630137</c:v>
                </c:pt>
                <c:pt idx="60">
                  <c:v>6.5558904109589031</c:v>
                </c:pt>
                <c:pt idx="61">
                  <c:v>7.6706849315068482</c:v>
                </c:pt>
                <c:pt idx="62">
                  <c:v>5.584657534246575</c:v>
                </c:pt>
                <c:pt idx="63">
                  <c:v>5.7219178082191782</c:v>
                </c:pt>
                <c:pt idx="64">
                  <c:v>6.5252054794520555</c:v>
                </c:pt>
                <c:pt idx="65">
                  <c:v>5.536986301369863</c:v>
                </c:pt>
                <c:pt idx="66">
                  <c:v>6.6654794520547949</c:v>
                </c:pt>
                <c:pt idx="67">
                  <c:v>6.9246575342465757</c:v>
                </c:pt>
                <c:pt idx="68">
                  <c:v>6.1879452054794521</c:v>
                </c:pt>
                <c:pt idx="69">
                  <c:v>6.0216438356164401</c:v>
                </c:pt>
                <c:pt idx="70">
                  <c:v>5.9287671232876713</c:v>
                </c:pt>
                <c:pt idx="71">
                  <c:v>6.745479452054794</c:v>
                </c:pt>
                <c:pt idx="72">
                  <c:v>6.4249315068493136</c:v>
                </c:pt>
                <c:pt idx="73">
                  <c:v>5.9676712328767119</c:v>
                </c:pt>
                <c:pt idx="74">
                  <c:v>6.6452054794520548</c:v>
                </c:pt>
                <c:pt idx="75">
                  <c:v>6.634520547945205</c:v>
                </c:pt>
                <c:pt idx="76">
                  <c:v>6.6095890410958908</c:v>
                </c:pt>
                <c:pt idx="77">
                  <c:v>7.0260273972602754</c:v>
                </c:pt>
                <c:pt idx="78">
                  <c:v>5.8575342465753426</c:v>
                </c:pt>
                <c:pt idx="79">
                  <c:v>6.3646575342465752</c:v>
                </c:pt>
                <c:pt idx="80">
                  <c:v>5.6983561643835605</c:v>
                </c:pt>
                <c:pt idx="81">
                  <c:v>6.5191780821917824</c:v>
                </c:pt>
                <c:pt idx="82">
                  <c:v>7.3715068493150682</c:v>
                </c:pt>
                <c:pt idx="83">
                  <c:v>7.4879452054794502</c:v>
                </c:pt>
                <c:pt idx="84">
                  <c:v>6.2528767123287672</c:v>
                </c:pt>
                <c:pt idx="85">
                  <c:v>6.1682191780821922</c:v>
                </c:pt>
                <c:pt idx="86">
                  <c:v>6.524931506849315</c:v>
                </c:pt>
                <c:pt idx="87">
                  <c:v>6.2249315068493152</c:v>
                </c:pt>
                <c:pt idx="88">
                  <c:v>7.2030136986301354</c:v>
                </c:pt>
                <c:pt idx="89">
                  <c:v>7.9972602739726026</c:v>
                </c:pt>
                <c:pt idx="90">
                  <c:v>7.7312328767123288</c:v>
                </c:pt>
                <c:pt idx="91">
                  <c:v>6.4547945205479449</c:v>
                </c:pt>
                <c:pt idx="92">
                  <c:v>7.7578082191780844</c:v>
                </c:pt>
                <c:pt idx="93">
                  <c:v>6.9917808219178079</c:v>
                </c:pt>
                <c:pt idx="94">
                  <c:v>8.284931506849313</c:v>
                </c:pt>
                <c:pt idx="95">
                  <c:v>6.9369863013698634</c:v>
                </c:pt>
                <c:pt idx="96">
                  <c:v>5.7030136986301363</c:v>
                </c:pt>
                <c:pt idx="97">
                  <c:v>7.4347945205479444</c:v>
                </c:pt>
                <c:pt idx="98">
                  <c:v>7.2939726027397249</c:v>
                </c:pt>
                <c:pt idx="99">
                  <c:v>7.3704109589041087</c:v>
                </c:pt>
                <c:pt idx="100">
                  <c:v>8.2169863013698627</c:v>
                </c:pt>
                <c:pt idx="101">
                  <c:v>7.231780821917809</c:v>
                </c:pt>
                <c:pt idx="102">
                  <c:v>8.1260273972602732</c:v>
                </c:pt>
                <c:pt idx="103">
                  <c:v>8.286301369863013</c:v>
                </c:pt>
                <c:pt idx="104">
                  <c:v>7.2008219178082182</c:v>
                </c:pt>
                <c:pt idx="105">
                  <c:v>7.0150684931506859</c:v>
                </c:pt>
                <c:pt idx="106">
                  <c:v>7.9775342465753418</c:v>
                </c:pt>
                <c:pt idx="107">
                  <c:v>7.9827397260273978</c:v>
                </c:pt>
                <c:pt idx="108">
                  <c:v>7.7742465753424659</c:v>
                </c:pt>
                <c:pt idx="109">
                  <c:v>7.7764383561643848</c:v>
                </c:pt>
                <c:pt idx="110">
                  <c:v>6.4016438356164365</c:v>
                </c:pt>
                <c:pt idx="111">
                  <c:v>8.5156164383561652</c:v>
                </c:pt>
                <c:pt idx="112">
                  <c:v>7.7605479452054791</c:v>
                </c:pt>
                <c:pt idx="113">
                  <c:v>7.032602739726026</c:v>
                </c:pt>
                <c:pt idx="114">
                  <c:v>8.6882191780821909</c:v>
                </c:pt>
                <c:pt idx="115">
                  <c:v>8.8852054794520541</c:v>
                </c:pt>
                <c:pt idx="116">
                  <c:v>8.1863013698630134</c:v>
                </c:pt>
                <c:pt idx="117">
                  <c:v>8.0536986301369868</c:v>
                </c:pt>
                <c:pt idx="118">
                  <c:v>9.0276712328767115</c:v>
                </c:pt>
                <c:pt idx="119">
                  <c:v>8.7035616438356165</c:v>
                </c:pt>
                <c:pt idx="120">
                  <c:v>9</c:v>
                </c:pt>
                <c:pt idx="121">
                  <c:v>7.6</c:v>
                </c:pt>
                <c:pt idx="12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34-4079-B05C-0BC5CD61FF3F}"/>
            </c:ext>
          </c:extLst>
        </c:ser>
        <c:ser>
          <c:idx val="0"/>
          <c:order val="1"/>
          <c:tx>
            <c:v>low pass filter 30 years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TempMittel_korr!$B$124:$B$246</c:f>
              <c:numCache>
                <c:formatCode>0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xVal>
          <c:yVal>
            <c:numRef>
              <c:f>TempMittel_korr!$S$124:$S$246</c:f>
              <c:numCache>
                <c:formatCode>0.000</c:formatCode>
                <c:ptCount val="123"/>
                <c:pt idx="0">
                  <c:v>6.2105348493150689</c:v>
                </c:pt>
                <c:pt idx="1">
                  <c:v>6.2115887123287665</c:v>
                </c:pt>
                <c:pt idx="2">
                  <c:v>6.2059940821917809</c:v>
                </c:pt>
                <c:pt idx="3">
                  <c:v>6.1904669589041097</c:v>
                </c:pt>
                <c:pt idx="4">
                  <c:v>6.1679630410958906</c:v>
                </c:pt>
                <c:pt idx="5">
                  <c:v>6.1503927671232876</c:v>
                </c:pt>
                <c:pt idx="6">
                  <c:v>6.1296949041095896</c:v>
                </c:pt>
                <c:pt idx="7">
                  <c:v>6.1225881643835622</c:v>
                </c:pt>
                <c:pt idx="8">
                  <c:v>6.114484</c:v>
                </c:pt>
                <c:pt idx="9">
                  <c:v>6.1149381095890405</c:v>
                </c:pt>
                <c:pt idx="10">
                  <c:v>6.1205089041095899</c:v>
                </c:pt>
                <c:pt idx="11">
                  <c:v>6.1245880547945202</c:v>
                </c:pt>
                <c:pt idx="12">
                  <c:v>6.136155397260274</c:v>
                </c:pt>
                <c:pt idx="13">
                  <c:v>6.1518572876712332</c:v>
                </c:pt>
                <c:pt idx="14">
                  <c:v>6.1657577260273975</c:v>
                </c:pt>
                <c:pt idx="15">
                  <c:v>6.1782518356164378</c:v>
                </c:pt>
                <c:pt idx="16">
                  <c:v>6.1882678630136976</c:v>
                </c:pt>
                <c:pt idx="17">
                  <c:v>6.2069555616438352</c:v>
                </c:pt>
                <c:pt idx="18">
                  <c:v>6.2188369589041086</c:v>
                </c:pt>
                <c:pt idx="19">
                  <c:v>6.2337479999999994</c:v>
                </c:pt>
                <c:pt idx="20">
                  <c:v>6.2394968219178075</c:v>
                </c:pt>
                <c:pt idx="21">
                  <c:v>6.2517303013698635</c:v>
                </c:pt>
                <c:pt idx="22">
                  <c:v>6.2515116986301358</c:v>
                </c:pt>
                <c:pt idx="23">
                  <c:v>6.2574954246575327</c:v>
                </c:pt>
                <c:pt idx="24">
                  <c:v>6.2638843561643833</c:v>
                </c:pt>
                <c:pt idx="25">
                  <c:v>6.2677673150684932</c:v>
                </c:pt>
                <c:pt idx="26">
                  <c:v>6.2767769589041098</c:v>
                </c:pt>
                <c:pt idx="27">
                  <c:v>6.2867477534246579</c:v>
                </c:pt>
                <c:pt idx="28">
                  <c:v>6.2906667123287665</c:v>
                </c:pt>
                <c:pt idx="29">
                  <c:v>6.2938729863013698</c:v>
                </c:pt>
                <c:pt idx="30">
                  <c:v>6.286669205479452</c:v>
                </c:pt>
                <c:pt idx="31">
                  <c:v>6.2890074246575347</c:v>
                </c:pt>
                <c:pt idx="32">
                  <c:v>6.2887919726027395</c:v>
                </c:pt>
                <c:pt idx="33">
                  <c:v>6.2789991232876723</c:v>
                </c:pt>
                <c:pt idx="34">
                  <c:v>6.2856719397260274</c:v>
                </c:pt>
                <c:pt idx="35">
                  <c:v>6.2826734657534251</c:v>
                </c:pt>
                <c:pt idx="36">
                  <c:v>6.2879728945205482</c:v>
                </c:pt>
                <c:pt idx="37">
                  <c:v>6.29603267260274</c:v>
                </c:pt>
                <c:pt idx="38">
                  <c:v>6.3074424082191785</c:v>
                </c:pt>
                <c:pt idx="39">
                  <c:v>6.3304641657534244</c:v>
                </c:pt>
                <c:pt idx="40">
                  <c:v>6.363327728767123</c:v>
                </c:pt>
                <c:pt idx="41">
                  <c:v>6.4064404602739726</c:v>
                </c:pt>
                <c:pt idx="42">
                  <c:v>6.4616333602739724</c:v>
                </c:pt>
                <c:pt idx="43">
                  <c:v>6.5251617109589048</c:v>
                </c:pt>
                <c:pt idx="44">
                  <c:v>6.5844818726027396</c:v>
                </c:pt>
                <c:pt idx="45">
                  <c:v>6.638447746575344</c:v>
                </c:pt>
                <c:pt idx="46">
                  <c:v>6.6813369136986305</c:v>
                </c:pt>
                <c:pt idx="47">
                  <c:v>6.7184266424657535</c:v>
                </c:pt>
                <c:pt idx="48">
                  <c:v>6.7414130863013702</c:v>
                </c:pt>
                <c:pt idx="49">
                  <c:v>6.740683638356165</c:v>
                </c:pt>
                <c:pt idx="50">
                  <c:v>6.7323314273972601</c:v>
                </c:pt>
                <c:pt idx="51">
                  <c:v>6.7027208506849325</c:v>
                </c:pt>
                <c:pt idx="52">
                  <c:v>6.6656768739726031</c:v>
                </c:pt>
                <c:pt idx="53">
                  <c:v>6.6266251657534232</c:v>
                </c:pt>
                <c:pt idx="54">
                  <c:v>6.5757693054794526</c:v>
                </c:pt>
                <c:pt idx="55">
                  <c:v>6.5299540410958903</c:v>
                </c:pt>
                <c:pt idx="56">
                  <c:v>6.5032167068493143</c:v>
                </c:pt>
                <c:pt idx="57">
                  <c:v>6.4726144657534244</c:v>
                </c:pt>
                <c:pt idx="58">
                  <c:v>6.4497609315068498</c:v>
                </c:pt>
                <c:pt idx="59">
                  <c:v>6.4265981643835612</c:v>
                </c:pt>
                <c:pt idx="60">
                  <c:v>6.4116818904109589</c:v>
                </c:pt>
                <c:pt idx="61">
                  <c:v>6.3977553424657536</c:v>
                </c:pt>
                <c:pt idx="62">
                  <c:v>6.3816917534246578</c:v>
                </c:pt>
                <c:pt idx="63">
                  <c:v>6.369407150684931</c:v>
                </c:pt>
                <c:pt idx="64">
                  <c:v>6.3614161095890402</c:v>
                </c:pt>
                <c:pt idx="65">
                  <c:v>6.3495924657534246</c:v>
                </c:pt>
                <c:pt idx="66">
                  <c:v>6.3515885753424657</c:v>
                </c:pt>
                <c:pt idx="67">
                  <c:v>6.3480439999999998</c:v>
                </c:pt>
                <c:pt idx="68">
                  <c:v>6.3539901095890414</c:v>
                </c:pt>
                <c:pt idx="69">
                  <c:v>6.3485559452054785</c:v>
                </c:pt>
                <c:pt idx="70">
                  <c:v>6.3531788767123283</c:v>
                </c:pt>
                <c:pt idx="71">
                  <c:v>6.3620928219178081</c:v>
                </c:pt>
                <c:pt idx="72">
                  <c:v>6.3824658356164381</c:v>
                </c:pt>
                <c:pt idx="73">
                  <c:v>6.3933839452054793</c:v>
                </c:pt>
                <c:pt idx="74">
                  <c:v>6.4152471232876715</c:v>
                </c:pt>
                <c:pt idx="75">
                  <c:v>6.4357926575342468</c:v>
                </c:pt>
                <c:pt idx="76">
                  <c:v>6.4488164931506846</c:v>
                </c:pt>
                <c:pt idx="77">
                  <c:v>6.472655671232876</c:v>
                </c:pt>
                <c:pt idx="78">
                  <c:v>6.4974320821917813</c:v>
                </c:pt>
                <c:pt idx="79">
                  <c:v>6.525653753424657</c:v>
                </c:pt>
                <c:pt idx="80">
                  <c:v>6.5550470410958903</c:v>
                </c:pt>
                <c:pt idx="81">
                  <c:v>6.5963000547945203</c:v>
                </c:pt>
                <c:pt idx="82">
                  <c:v>6.6383611232876705</c:v>
                </c:pt>
                <c:pt idx="83">
                  <c:v>6.6898520547945202</c:v>
                </c:pt>
                <c:pt idx="84">
                  <c:v>6.7429081095890417</c:v>
                </c:pt>
                <c:pt idx="85">
                  <c:v>6.7933175616438364</c:v>
                </c:pt>
                <c:pt idx="86">
                  <c:v>6.8502550684931514</c:v>
                </c:pt>
                <c:pt idx="87">
                  <c:v>6.9074920547945213</c:v>
                </c:pt>
                <c:pt idx="88">
                  <c:v>6.9638686027397263</c:v>
                </c:pt>
                <c:pt idx="89">
                  <c:v>7.0208047671232876</c:v>
                </c:pt>
                <c:pt idx="90">
                  <c:v>7.0743402739726031</c:v>
                </c:pt>
                <c:pt idx="91">
                  <c:v>7.1239187945205478</c:v>
                </c:pt>
                <c:pt idx="92">
                  <c:v>7.1739277808219173</c:v>
                </c:pt>
                <c:pt idx="93">
                  <c:v>7.2096027123287669</c:v>
                </c:pt>
                <c:pt idx="94">
                  <c:v>7.2379227671232877</c:v>
                </c:pt>
                <c:pt idx="95">
                  <c:v>7.2721691232876697</c:v>
                </c:pt>
                <c:pt idx="96">
                  <c:v>7.3154376164383548</c:v>
                </c:pt>
                <c:pt idx="97">
                  <c:v>7.3587864383561641</c:v>
                </c:pt>
                <c:pt idx="98">
                  <c:v>7.4021919178082189</c:v>
                </c:pt>
                <c:pt idx="99">
                  <c:v>7.4387876438356155</c:v>
                </c:pt>
                <c:pt idx="100">
                  <c:v>7.4811657808219172</c:v>
                </c:pt>
                <c:pt idx="101">
                  <c:v>7.5156389041095881</c:v>
                </c:pt>
                <c:pt idx="102">
                  <c:v>7.5446210684931501</c:v>
                </c:pt>
                <c:pt idx="103">
                  <c:v>7.5849343561643829</c:v>
                </c:pt>
                <c:pt idx="104">
                  <c:v>7.6164395616438352</c:v>
                </c:pt>
                <c:pt idx="105">
                  <c:v>7.6470824657534235</c:v>
                </c:pt>
                <c:pt idx="106">
                  <c:v>7.6692521917808216</c:v>
                </c:pt>
                <c:pt idx="107">
                  <c:v>7.7070238904109587</c:v>
                </c:pt>
                <c:pt idx="108">
                  <c:v>7.752740547945205</c:v>
                </c:pt>
                <c:pt idx="109">
                  <c:v>7.7966795068493138</c:v>
                </c:pt>
                <c:pt idx="110">
                  <c:v>7.8418647123287668</c:v>
                </c:pt>
                <c:pt idx="111">
                  <c:v>7.904365178082192</c:v>
                </c:pt>
                <c:pt idx="112">
                  <c:v>7.9634936198161013</c:v>
                </c:pt>
                <c:pt idx="113">
                  <c:v>8.0335446496091887</c:v>
                </c:pt>
                <c:pt idx="114">
                  <c:v>8.1012744818507691</c:v>
                </c:pt>
                <c:pt idx="115">
                  <c:v>8.1691261058411637</c:v>
                </c:pt>
                <c:pt idx="116">
                  <c:v>8.2410679346357334</c:v>
                </c:pt>
                <c:pt idx="117">
                  <c:v>8.3083706525646264</c:v>
                </c:pt>
                <c:pt idx="118">
                  <c:v>8.363812056059059</c:v>
                </c:pt>
                <c:pt idx="119">
                  <c:v>8.4138823183510745</c:v>
                </c:pt>
                <c:pt idx="120">
                  <c:v>8.4598240434577239</c:v>
                </c:pt>
                <c:pt idx="121">
                  <c:v>8.4998639185541727</c:v>
                </c:pt>
                <c:pt idx="122">
                  <c:v>8.546417889276162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34-4079-B05C-0BC5CD61FF3F}"/>
            </c:ext>
          </c:extLst>
        </c:ser>
        <c:ser>
          <c:idx val="1"/>
          <c:order val="2"/>
          <c:tx>
            <c:v>annual mean 1970-2022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spPr>
              <a:ln w="25400">
                <a:solidFill>
                  <a:srgbClr val="00FF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TempMittel_korr!$B$194:$B$246</c:f>
              <c:numCache>
                <c:formatCode>0</c:formatCode>
                <c:ptCount val="53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</c:numCache>
            </c:numRef>
          </c:xVal>
          <c:yVal>
            <c:numRef>
              <c:f>TempMittel_korr!$Q$194:$Q$246</c:f>
              <c:numCache>
                <c:formatCode>0.0</c:formatCode>
                <c:ptCount val="53"/>
                <c:pt idx="0">
                  <c:v>5.9287671232876713</c:v>
                </c:pt>
                <c:pt idx="1">
                  <c:v>6.745479452054794</c:v>
                </c:pt>
                <c:pt idx="2">
                  <c:v>6.4249315068493136</c:v>
                </c:pt>
                <c:pt idx="3">
                  <c:v>5.9676712328767119</c:v>
                </c:pt>
                <c:pt idx="4">
                  <c:v>6.6452054794520548</c:v>
                </c:pt>
                <c:pt idx="5">
                  <c:v>6.634520547945205</c:v>
                </c:pt>
                <c:pt idx="6">
                  <c:v>6.6095890410958908</c:v>
                </c:pt>
                <c:pt idx="7">
                  <c:v>7.0260273972602754</c:v>
                </c:pt>
                <c:pt idx="8">
                  <c:v>5.8575342465753426</c:v>
                </c:pt>
                <c:pt idx="9">
                  <c:v>6.3646575342465752</c:v>
                </c:pt>
                <c:pt idx="10">
                  <c:v>5.6983561643835605</c:v>
                </c:pt>
                <c:pt idx="11">
                  <c:v>6.5191780821917824</c:v>
                </c:pt>
                <c:pt idx="12">
                  <c:v>7.3715068493150682</c:v>
                </c:pt>
                <c:pt idx="13">
                  <c:v>7.4879452054794502</c:v>
                </c:pt>
                <c:pt idx="14">
                  <c:v>6.2528767123287672</c:v>
                </c:pt>
                <c:pt idx="15">
                  <c:v>6.1682191780821922</c:v>
                </c:pt>
                <c:pt idx="16">
                  <c:v>6.524931506849315</c:v>
                </c:pt>
                <c:pt idx="17">
                  <c:v>6.2249315068493152</c:v>
                </c:pt>
                <c:pt idx="18">
                  <c:v>7.2030136986301354</c:v>
                </c:pt>
                <c:pt idx="19">
                  <c:v>7.9972602739726026</c:v>
                </c:pt>
                <c:pt idx="20">
                  <c:v>7.7312328767123288</c:v>
                </c:pt>
                <c:pt idx="21">
                  <c:v>6.4547945205479449</c:v>
                </c:pt>
                <c:pt idx="22">
                  <c:v>7.7578082191780844</c:v>
                </c:pt>
                <c:pt idx="23">
                  <c:v>6.9917808219178079</c:v>
                </c:pt>
                <c:pt idx="24">
                  <c:v>8.284931506849313</c:v>
                </c:pt>
                <c:pt idx="25">
                  <c:v>6.9369863013698634</c:v>
                </c:pt>
                <c:pt idx="26">
                  <c:v>5.7030136986301363</c:v>
                </c:pt>
                <c:pt idx="27">
                  <c:v>7.4347945205479444</c:v>
                </c:pt>
                <c:pt idx="28">
                  <c:v>7.2939726027397249</c:v>
                </c:pt>
                <c:pt idx="29">
                  <c:v>7.3704109589041087</c:v>
                </c:pt>
                <c:pt idx="30">
                  <c:v>8.2169863013698627</c:v>
                </c:pt>
                <c:pt idx="31">
                  <c:v>7.231780821917809</c:v>
                </c:pt>
                <c:pt idx="32">
                  <c:v>8.1260273972602732</c:v>
                </c:pt>
                <c:pt idx="33">
                  <c:v>8.286301369863013</c:v>
                </c:pt>
                <c:pt idx="34">
                  <c:v>7.2008219178082182</c:v>
                </c:pt>
                <c:pt idx="35">
                  <c:v>7.0150684931506859</c:v>
                </c:pt>
                <c:pt idx="36">
                  <c:v>7.9775342465753418</c:v>
                </c:pt>
                <c:pt idx="37">
                  <c:v>7.9827397260273978</c:v>
                </c:pt>
                <c:pt idx="38">
                  <c:v>7.7742465753424659</c:v>
                </c:pt>
                <c:pt idx="39">
                  <c:v>7.7764383561643848</c:v>
                </c:pt>
                <c:pt idx="40">
                  <c:v>6.4016438356164365</c:v>
                </c:pt>
                <c:pt idx="41">
                  <c:v>8.5156164383561652</c:v>
                </c:pt>
                <c:pt idx="42">
                  <c:v>7.7605479452054791</c:v>
                </c:pt>
                <c:pt idx="43">
                  <c:v>7.032602739726026</c:v>
                </c:pt>
                <c:pt idx="44">
                  <c:v>8.6882191780821909</c:v>
                </c:pt>
                <c:pt idx="45">
                  <c:v>8.8852054794520541</c:v>
                </c:pt>
                <c:pt idx="46">
                  <c:v>8.1863013698630134</c:v>
                </c:pt>
                <c:pt idx="47">
                  <c:v>8.0536986301369868</c:v>
                </c:pt>
                <c:pt idx="48">
                  <c:v>9.0276712328767115</c:v>
                </c:pt>
                <c:pt idx="49">
                  <c:v>8.7035616438356165</c:v>
                </c:pt>
                <c:pt idx="50">
                  <c:v>9</c:v>
                </c:pt>
                <c:pt idx="51">
                  <c:v>7.6</c:v>
                </c:pt>
                <c:pt idx="5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34-4079-B05C-0BC5CD61FF3F}"/>
            </c:ext>
          </c:extLst>
        </c:ser>
        <c:ser>
          <c:idx val="3"/>
          <c:order val="3"/>
          <c:tx>
            <c:v>annual mean 2000-2022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TempMittel_korr!$B$224:$B$246</c:f>
              <c:numCache>
                <c:formatCode>0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xVal>
          <c:yVal>
            <c:numRef>
              <c:f>TempMittel_korr!$Q$224:$Q$246</c:f>
              <c:numCache>
                <c:formatCode>0.0</c:formatCode>
                <c:ptCount val="23"/>
                <c:pt idx="0">
                  <c:v>8.2169863013698627</c:v>
                </c:pt>
                <c:pt idx="1">
                  <c:v>7.231780821917809</c:v>
                </c:pt>
                <c:pt idx="2">
                  <c:v>8.1260273972602732</c:v>
                </c:pt>
                <c:pt idx="3">
                  <c:v>8.286301369863013</c:v>
                </c:pt>
                <c:pt idx="4">
                  <c:v>7.2008219178082182</c:v>
                </c:pt>
                <c:pt idx="5">
                  <c:v>7.0150684931506859</c:v>
                </c:pt>
                <c:pt idx="6">
                  <c:v>7.9775342465753418</c:v>
                </c:pt>
                <c:pt idx="7">
                  <c:v>7.9827397260273978</c:v>
                </c:pt>
                <c:pt idx="8">
                  <c:v>7.7742465753424659</c:v>
                </c:pt>
                <c:pt idx="9">
                  <c:v>7.7764383561643848</c:v>
                </c:pt>
                <c:pt idx="10">
                  <c:v>6.4016438356164365</c:v>
                </c:pt>
                <c:pt idx="11">
                  <c:v>8.5156164383561652</c:v>
                </c:pt>
                <c:pt idx="12">
                  <c:v>7.7605479452054791</c:v>
                </c:pt>
                <c:pt idx="13">
                  <c:v>7.032602739726026</c:v>
                </c:pt>
                <c:pt idx="14">
                  <c:v>8.6882191780821909</c:v>
                </c:pt>
                <c:pt idx="15">
                  <c:v>8.8852054794520541</c:v>
                </c:pt>
                <c:pt idx="16">
                  <c:v>8.1863013698630134</c:v>
                </c:pt>
                <c:pt idx="17">
                  <c:v>8.0536986301369868</c:v>
                </c:pt>
                <c:pt idx="18">
                  <c:v>9.0276712328767115</c:v>
                </c:pt>
                <c:pt idx="19">
                  <c:v>8.7035616438356165</c:v>
                </c:pt>
                <c:pt idx="20">
                  <c:v>9</c:v>
                </c:pt>
                <c:pt idx="21">
                  <c:v>7.6</c:v>
                </c:pt>
                <c:pt idx="2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34-4079-B05C-0BC5CD61F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578944"/>
        <c:axId val="353646080"/>
      </c:scatterChart>
      <c:valAx>
        <c:axId val="352578944"/>
        <c:scaling>
          <c:orientation val="minMax"/>
          <c:max val="2025"/>
          <c:min val="19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years</a:t>
                </a:r>
              </a:p>
            </c:rich>
          </c:tx>
          <c:layout>
            <c:manualLayout>
              <c:xMode val="edge"/>
              <c:yMode val="edge"/>
              <c:x val="0.49624682874637999"/>
              <c:y val="0.886486536438012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646080"/>
        <c:crossesAt val="4.5"/>
        <c:crossBetween val="midCat"/>
        <c:majorUnit val="10"/>
        <c:minorUnit val="2"/>
      </c:valAx>
      <c:valAx>
        <c:axId val="353646080"/>
        <c:scaling>
          <c:orientation val="minMax"/>
          <c:max val="9.5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in °C</a:t>
                </a:r>
              </a:p>
            </c:rich>
          </c:tx>
          <c:layout>
            <c:manualLayout>
              <c:xMode val="edge"/>
              <c:yMode val="edge"/>
              <c:x val="1.0008346963342261E-2"/>
              <c:y val="0.3594594493730937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2578944"/>
        <c:crossesAt val="1900"/>
        <c:crossBetween val="midCat"/>
        <c:majorUnit val="0.5"/>
      </c:valAx>
      <c:spPr>
        <a:solidFill>
          <a:srgbClr val="FFFFCC"/>
        </a:solidFill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4.0709768360795956E-2"/>
          <c:y val="0.95769881947590207"/>
          <c:w val="0.90918585071223468"/>
          <c:h val="3.553301296570132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Jahresmitteltemperatur und Sonnenscheindauer 
Hohenpeißenberg 1900 - 2022</a:t>
            </a:r>
          </a:p>
        </c:rich>
      </c:tx>
      <c:layout>
        <c:manualLayout>
          <c:xMode val="edge"/>
          <c:yMode val="edge"/>
          <c:x val="0.30692249392519244"/>
          <c:y val="2.02700265164311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419624217118999E-2"/>
          <c:y val="0.13874788494077833"/>
          <c:w val="0.84133611691022969"/>
          <c:h val="0.62267343485617599"/>
        </c:manualLayout>
      </c:layout>
      <c:scatterChart>
        <c:scatterStyle val="smoothMarker"/>
        <c:varyColors val="0"/>
        <c:ser>
          <c:idx val="2"/>
          <c:order val="0"/>
          <c:tx>
            <c:v>Jahresmittel 1900-2022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name>Linear</c:nam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TempMittel_korr!$B$124:$B$246</c:f>
              <c:numCache>
                <c:formatCode>0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xVal>
          <c:yVal>
            <c:numRef>
              <c:f>TempMittel_korr!$Q$124:$Q$246</c:f>
              <c:numCache>
                <c:formatCode>0.0</c:formatCode>
                <c:ptCount val="123"/>
                <c:pt idx="0">
                  <c:v>6.8589041095890408</c:v>
                </c:pt>
                <c:pt idx="1">
                  <c:v>5.7041095890410958</c:v>
                </c:pt>
                <c:pt idx="2">
                  <c:v>5.7416438356164381</c:v>
                </c:pt>
                <c:pt idx="3">
                  <c:v>6.6117808219178071</c:v>
                </c:pt>
                <c:pt idx="4">
                  <c:v>6.8142465753424668</c:v>
                </c:pt>
                <c:pt idx="5">
                  <c:v>5.5854794520547939</c:v>
                </c:pt>
                <c:pt idx="6">
                  <c:v>5.832328767123288</c:v>
                </c:pt>
                <c:pt idx="7">
                  <c:v>6.1010958904109591</c:v>
                </c:pt>
                <c:pt idx="8">
                  <c:v>5.7920547945205474</c:v>
                </c:pt>
                <c:pt idx="9">
                  <c:v>5.2550684931506844</c:v>
                </c:pt>
                <c:pt idx="10">
                  <c:v>6.1473972602739719</c:v>
                </c:pt>
                <c:pt idx="11">
                  <c:v>7.2339726027397271</c:v>
                </c:pt>
                <c:pt idx="12">
                  <c:v>5.8517808219178074</c:v>
                </c:pt>
                <c:pt idx="13">
                  <c:v>6.46</c:v>
                </c:pt>
                <c:pt idx="14">
                  <c:v>6.178904109589042</c:v>
                </c:pt>
                <c:pt idx="15">
                  <c:v>5.847397260273973</c:v>
                </c:pt>
                <c:pt idx="16">
                  <c:v>6.5315068493150674</c:v>
                </c:pt>
                <c:pt idx="17">
                  <c:v>5.3947945205479453</c:v>
                </c:pt>
                <c:pt idx="18">
                  <c:v>6.7465753424657535</c:v>
                </c:pt>
                <c:pt idx="19">
                  <c:v>5.4038356164383563</c:v>
                </c:pt>
                <c:pt idx="20">
                  <c:v>7.1230136986301371</c:v>
                </c:pt>
                <c:pt idx="21">
                  <c:v>7.2421917808219165</c:v>
                </c:pt>
                <c:pt idx="22">
                  <c:v>5.3120547945205479</c:v>
                </c:pt>
                <c:pt idx="23">
                  <c:v>6.3397260273972611</c:v>
                </c:pt>
                <c:pt idx="24">
                  <c:v>5.8843835616438351</c:v>
                </c:pt>
                <c:pt idx="25">
                  <c:v>5.9953424657534251</c:v>
                </c:pt>
                <c:pt idx="26">
                  <c:v>6.718356164383561</c:v>
                </c:pt>
                <c:pt idx="27">
                  <c:v>6.3098630136986289</c:v>
                </c:pt>
                <c:pt idx="28">
                  <c:v>6.7021917808219182</c:v>
                </c:pt>
                <c:pt idx="29">
                  <c:v>6.0649315068493159</c:v>
                </c:pt>
                <c:pt idx="30">
                  <c:v>6.94027397260274</c:v>
                </c:pt>
                <c:pt idx="31">
                  <c:v>5.2358904109589037</c:v>
                </c:pt>
                <c:pt idx="32">
                  <c:v>6.4068493150684933</c:v>
                </c:pt>
                <c:pt idx="33">
                  <c:v>5.4687671232876713</c:v>
                </c:pt>
                <c:pt idx="34">
                  <c:v>7.534794520547945</c:v>
                </c:pt>
                <c:pt idx="35">
                  <c:v>5.9750684931506841</c:v>
                </c:pt>
                <c:pt idx="36">
                  <c:v>6.4580821917808224</c:v>
                </c:pt>
                <c:pt idx="37">
                  <c:v>6.9024657534246581</c:v>
                </c:pt>
                <c:pt idx="38">
                  <c:v>6.6884931506849306</c:v>
                </c:pt>
                <c:pt idx="39">
                  <c:v>6.0904109589041111</c:v>
                </c:pt>
                <c:pt idx="40">
                  <c:v>5.1693150684931508</c:v>
                </c:pt>
                <c:pt idx="41">
                  <c:v>5.186575342465753</c:v>
                </c:pt>
                <c:pt idx="42">
                  <c:v>6.1038356164383574</c:v>
                </c:pt>
                <c:pt idx="43">
                  <c:v>7.4126027397260286</c:v>
                </c:pt>
                <c:pt idx="44">
                  <c:v>5.7164383561643834</c:v>
                </c:pt>
                <c:pt idx="45">
                  <c:v>7.1248356164383564</c:v>
                </c:pt>
                <c:pt idx="46">
                  <c:v>6.7580821917808223</c:v>
                </c:pt>
                <c:pt idx="47">
                  <c:v>7.5665753424657538</c:v>
                </c:pt>
                <c:pt idx="48">
                  <c:v>7.4991780821917793</c:v>
                </c:pt>
                <c:pt idx="49">
                  <c:v>7.3893150684931515</c:v>
                </c:pt>
                <c:pt idx="50">
                  <c:v>7.1621917808219173</c:v>
                </c:pt>
                <c:pt idx="51">
                  <c:v>7.080000000000001</c:v>
                </c:pt>
                <c:pt idx="52">
                  <c:v>6.2131506849315059</c:v>
                </c:pt>
                <c:pt idx="53">
                  <c:v>7.1950684931506848</c:v>
                </c:pt>
                <c:pt idx="54">
                  <c:v>5.6441095890410953</c:v>
                </c:pt>
                <c:pt idx="55">
                  <c:v>5.8931506849315083</c:v>
                </c:pt>
                <c:pt idx="56">
                  <c:v>4.969041095890411</c:v>
                </c:pt>
                <c:pt idx="57">
                  <c:v>6.8260273972602752</c:v>
                </c:pt>
                <c:pt idx="58">
                  <c:v>6.4663013698630136</c:v>
                </c:pt>
                <c:pt idx="59">
                  <c:v>7.49013698630137</c:v>
                </c:pt>
                <c:pt idx="60">
                  <c:v>6.5558904109589031</c:v>
                </c:pt>
                <c:pt idx="61">
                  <c:v>7.6706849315068482</c:v>
                </c:pt>
                <c:pt idx="62">
                  <c:v>5.584657534246575</c:v>
                </c:pt>
                <c:pt idx="63">
                  <c:v>5.7219178082191782</c:v>
                </c:pt>
                <c:pt idx="64">
                  <c:v>6.5252054794520555</c:v>
                </c:pt>
                <c:pt idx="65">
                  <c:v>5.536986301369863</c:v>
                </c:pt>
                <c:pt idx="66">
                  <c:v>6.6654794520547949</c:v>
                </c:pt>
                <c:pt idx="67">
                  <c:v>6.9246575342465757</c:v>
                </c:pt>
                <c:pt idx="68">
                  <c:v>6.1879452054794521</c:v>
                </c:pt>
                <c:pt idx="69">
                  <c:v>6.0216438356164401</c:v>
                </c:pt>
                <c:pt idx="70">
                  <c:v>5.9287671232876713</c:v>
                </c:pt>
                <c:pt idx="71">
                  <c:v>6.745479452054794</c:v>
                </c:pt>
                <c:pt idx="72">
                  <c:v>6.4249315068493136</c:v>
                </c:pt>
                <c:pt idx="73">
                  <c:v>5.9676712328767119</c:v>
                </c:pt>
                <c:pt idx="74">
                  <c:v>6.6452054794520548</c:v>
                </c:pt>
                <c:pt idx="75">
                  <c:v>6.634520547945205</c:v>
                </c:pt>
                <c:pt idx="76">
                  <c:v>6.6095890410958908</c:v>
                </c:pt>
                <c:pt idx="77">
                  <c:v>7.0260273972602754</c:v>
                </c:pt>
                <c:pt idx="78">
                  <c:v>5.8575342465753426</c:v>
                </c:pt>
                <c:pt idx="79">
                  <c:v>6.3646575342465752</c:v>
                </c:pt>
                <c:pt idx="80">
                  <c:v>5.6983561643835605</c:v>
                </c:pt>
                <c:pt idx="81">
                  <c:v>6.5191780821917824</c:v>
                </c:pt>
                <c:pt idx="82">
                  <c:v>7.3715068493150682</c:v>
                </c:pt>
                <c:pt idx="83">
                  <c:v>7.4879452054794502</c:v>
                </c:pt>
                <c:pt idx="84">
                  <c:v>6.2528767123287672</c:v>
                </c:pt>
                <c:pt idx="85">
                  <c:v>6.1682191780821922</c:v>
                </c:pt>
                <c:pt idx="86">
                  <c:v>6.524931506849315</c:v>
                </c:pt>
                <c:pt idx="87">
                  <c:v>6.2249315068493152</c:v>
                </c:pt>
                <c:pt idx="88">
                  <c:v>7.2030136986301354</c:v>
                </c:pt>
                <c:pt idx="89">
                  <c:v>7.9972602739726026</c:v>
                </c:pt>
                <c:pt idx="90">
                  <c:v>7.7312328767123288</c:v>
                </c:pt>
                <c:pt idx="91">
                  <c:v>6.4547945205479449</c:v>
                </c:pt>
                <c:pt idx="92">
                  <c:v>7.7578082191780844</c:v>
                </c:pt>
                <c:pt idx="93">
                  <c:v>6.9917808219178079</c:v>
                </c:pt>
                <c:pt idx="94">
                  <c:v>8.284931506849313</c:v>
                </c:pt>
                <c:pt idx="95">
                  <c:v>6.9369863013698634</c:v>
                </c:pt>
                <c:pt idx="96">
                  <c:v>5.7030136986301363</c:v>
                </c:pt>
                <c:pt idx="97">
                  <c:v>7.4347945205479444</c:v>
                </c:pt>
                <c:pt idx="98">
                  <c:v>7.2939726027397249</c:v>
                </c:pt>
                <c:pt idx="99">
                  <c:v>7.3704109589041087</c:v>
                </c:pt>
                <c:pt idx="100">
                  <c:v>8.2169863013698627</c:v>
                </c:pt>
                <c:pt idx="101">
                  <c:v>7.231780821917809</c:v>
                </c:pt>
                <c:pt idx="102">
                  <c:v>8.1260273972602732</c:v>
                </c:pt>
                <c:pt idx="103">
                  <c:v>8.286301369863013</c:v>
                </c:pt>
                <c:pt idx="104">
                  <c:v>7.2008219178082182</c:v>
                </c:pt>
                <c:pt idx="105">
                  <c:v>7.0150684931506859</c:v>
                </c:pt>
                <c:pt idx="106">
                  <c:v>7.9775342465753418</c:v>
                </c:pt>
                <c:pt idx="107">
                  <c:v>7.9827397260273978</c:v>
                </c:pt>
                <c:pt idx="108">
                  <c:v>7.7742465753424659</c:v>
                </c:pt>
                <c:pt idx="109">
                  <c:v>7.7764383561643848</c:v>
                </c:pt>
                <c:pt idx="110">
                  <c:v>6.4016438356164365</c:v>
                </c:pt>
                <c:pt idx="111">
                  <c:v>8.5156164383561652</c:v>
                </c:pt>
                <c:pt idx="112">
                  <c:v>7.7605479452054791</c:v>
                </c:pt>
                <c:pt idx="113">
                  <c:v>7.032602739726026</c:v>
                </c:pt>
                <c:pt idx="114">
                  <c:v>8.6882191780821909</c:v>
                </c:pt>
                <c:pt idx="115">
                  <c:v>8.8852054794520541</c:v>
                </c:pt>
                <c:pt idx="116">
                  <c:v>8.1863013698630134</c:v>
                </c:pt>
                <c:pt idx="117">
                  <c:v>8.0536986301369868</c:v>
                </c:pt>
                <c:pt idx="118">
                  <c:v>9.0276712328767115</c:v>
                </c:pt>
                <c:pt idx="119">
                  <c:v>8.7035616438356165</c:v>
                </c:pt>
                <c:pt idx="120">
                  <c:v>9</c:v>
                </c:pt>
                <c:pt idx="121">
                  <c:v>7.6</c:v>
                </c:pt>
                <c:pt idx="12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DD-4259-9B41-AE0E028D2162}"/>
            </c:ext>
          </c:extLst>
        </c:ser>
        <c:ser>
          <c:idx val="0"/>
          <c:order val="1"/>
          <c:tx>
            <c:v>Tiefpassfilter T-Reihe 30 Jahre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TempMittel_korr!$B$124:$B$246</c:f>
              <c:numCache>
                <c:formatCode>0</c:formatCode>
                <c:ptCount val="123"/>
                <c:pt idx="0">
                  <c:v>1900</c:v>
                </c:pt>
                <c:pt idx="1">
                  <c:v>1901</c:v>
                </c:pt>
                <c:pt idx="2">
                  <c:v>1902</c:v>
                </c:pt>
                <c:pt idx="3">
                  <c:v>1903</c:v>
                </c:pt>
                <c:pt idx="4">
                  <c:v>1904</c:v>
                </c:pt>
                <c:pt idx="5">
                  <c:v>1905</c:v>
                </c:pt>
                <c:pt idx="6">
                  <c:v>1906</c:v>
                </c:pt>
                <c:pt idx="7">
                  <c:v>1907</c:v>
                </c:pt>
                <c:pt idx="8">
                  <c:v>1908</c:v>
                </c:pt>
                <c:pt idx="9">
                  <c:v>1909</c:v>
                </c:pt>
                <c:pt idx="10">
                  <c:v>1910</c:v>
                </c:pt>
                <c:pt idx="11">
                  <c:v>1911</c:v>
                </c:pt>
                <c:pt idx="12">
                  <c:v>1912</c:v>
                </c:pt>
                <c:pt idx="13">
                  <c:v>1913</c:v>
                </c:pt>
                <c:pt idx="14">
                  <c:v>1914</c:v>
                </c:pt>
                <c:pt idx="15">
                  <c:v>1915</c:v>
                </c:pt>
                <c:pt idx="16">
                  <c:v>1916</c:v>
                </c:pt>
                <c:pt idx="17">
                  <c:v>1917</c:v>
                </c:pt>
                <c:pt idx="18">
                  <c:v>1918</c:v>
                </c:pt>
                <c:pt idx="19">
                  <c:v>1919</c:v>
                </c:pt>
                <c:pt idx="20">
                  <c:v>1920</c:v>
                </c:pt>
                <c:pt idx="21">
                  <c:v>1921</c:v>
                </c:pt>
                <c:pt idx="22">
                  <c:v>1922</c:v>
                </c:pt>
                <c:pt idx="23">
                  <c:v>1923</c:v>
                </c:pt>
                <c:pt idx="24">
                  <c:v>1924</c:v>
                </c:pt>
                <c:pt idx="25">
                  <c:v>1925</c:v>
                </c:pt>
                <c:pt idx="26">
                  <c:v>1926</c:v>
                </c:pt>
                <c:pt idx="27">
                  <c:v>1927</c:v>
                </c:pt>
                <c:pt idx="28">
                  <c:v>1928</c:v>
                </c:pt>
                <c:pt idx="29">
                  <c:v>1929</c:v>
                </c:pt>
                <c:pt idx="30">
                  <c:v>1930</c:v>
                </c:pt>
                <c:pt idx="31">
                  <c:v>1931</c:v>
                </c:pt>
                <c:pt idx="32">
                  <c:v>1932</c:v>
                </c:pt>
                <c:pt idx="33">
                  <c:v>1933</c:v>
                </c:pt>
                <c:pt idx="34">
                  <c:v>1934</c:v>
                </c:pt>
                <c:pt idx="35">
                  <c:v>1935</c:v>
                </c:pt>
                <c:pt idx="36">
                  <c:v>1936</c:v>
                </c:pt>
                <c:pt idx="37">
                  <c:v>1937</c:v>
                </c:pt>
                <c:pt idx="38">
                  <c:v>1938</c:v>
                </c:pt>
                <c:pt idx="39">
                  <c:v>1939</c:v>
                </c:pt>
                <c:pt idx="40">
                  <c:v>1940</c:v>
                </c:pt>
                <c:pt idx="41">
                  <c:v>1941</c:v>
                </c:pt>
                <c:pt idx="42">
                  <c:v>1942</c:v>
                </c:pt>
                <c:pt idx="43">
                  <c:v>1943</c:v>
                </c:pt>
                <c:pt idx="44">
                  <c:v>1944</c:v>
                </c:pt>
                <c:pt idx="45">
                  <c:v>1945</c:v>
                </c:pt>
                <c:pt idx="46">
                  <c:v>1946</c:v>
                </c:pt>
                <c:pt idx="47">
                  <c:v>1947</c:v>
                </c:pt>
                <c:pt idx="48">
                  <c:v>1948</c:v>
                </c:pt>
                <c:pt idx="49">
                  <c:v>1949</c:v>
                </c:pt>
                <c:pt idx="50">
                  <c:v>1950</c:v>
                </c:pt>
                <c:pt idx="51">
                  <c:v>1951</c:v>
                </c:pt>
                <c:pt idx="52">
                  <c:v>1952</c:v>
                </c:pt>
                <c:pt idx="53">
                  <c:v>1953</c:v>
                </c:pt>
                <c:pt idx="54">
                  <c:v>1954</c:v>
                </c:pt>
                <c:pt idx="55">
                  <c:v>1955</c:v>
                </c:pt>
                <c:pt idx="56">
                  <c:v>1956</c:v>
                </c:pt>
                <c:pt idx="57">
                  <c:v>1957</c:v>
                </c:pt>
                <c:pt idx="58">
                  <c:v>1958</c:v>
                </c:pt>
                <c:pt idx="59">
                  <c:v>1959</c:v>
                </c:pt>
                <c:pt idx="60">
                  <c:v>1960</c:v>
                </c:pt>
                <c:pt idx="61">
                  <c:v>1961</c:v>
                </c:pt>
                <c:pt idx="62">
                  <c:v>1962</c:v>
                </c:pt>
                <c:pt idx="63">
                  <c:v>1963</c:v>
                </c:pt>
                <c:pt idx="64">
                  <c:v>1964</c:v>
                </c:pt>
                <c:pt idx="65">
                  <c:v>1965</c:v>
                </c:pt>
                <c:pt idx="66">
                  <c:v>1966</c:v>
                </c:pt>
                <c:pt idx="67">
                  <c:v>1967</c:v>
                </c:pt>
                <c:pt idx="68">
                  <c:v>1968</c:v>
                </c:pt>
                <c:pt idx="69">
                  <c:v>1969</c:v>
                </c:pt>
                <c:pt idx="70">
                  <c:v>1970</c:v>
                </c:pt>
                <c:pt idx="71">
                  <c:v>1971</c:v>
                </c:pt>
                <c:pt idx="72">
                  <c:v>1972</c:v>
                </c:pt>
                <c:pt idx="73">
                  <c:v>1973</c:v>
                </c:pt>
                <c:pt idx="74">
                  <c:v>1974</c:v>
                </c:pt>
                <c:pt idx="75">
                  <c:v>1975</c:v>
                </c:pt>
                <c:pt idx="76">
                  <c:v>1976</c:v>
                </c:pt>
                <c:pt idx="77">
                  <c:v>1977</c:v>
                </c:pt>
                <c:pt idx="78">
                  <c:v>1978</c:v>
                </c:pt>
                <c:pt idx="79">
                  <c:v>1979</c:v>
                </c:pt>
                <c:pt idx="80">
                  <c:v>1980</c:v>
                </c:pt>
                <c:pt idx="81">
                  <c:v>1981</c:v>
                </c:pt>
                <c:pt idx="82">
                  <c:v>1982</c:v>
                </c:pt>
                <c:pt idx="83">
                  <c:v>1983</c:v>
                </c:pt>
                <c:pt idx="84">
                  <c:v>1984</c:v>
                </c:pt>
                <c:pt idx="85">
                  <c:v>1985</c:v>
                </c:pt>
                <c:pt idx="86">
                  <c:v>1986</c:v>
                </c:pt>
                <c:pt idx="87">
                  <c:v>1987</c:v>
                </c:pt>
                <c:pt idx="88">
                  <c:v>1988</c:v>
                </c:pt>
                <c:pt idx="89">
                  <c:v>1989</c:v>
                </c:pt>
                <c:pt idx="90">
                  <c:v>1990</c:v>
                </c:pt>
                <c:pt idx="91">
                  <c:v>1991</c:v>
                </c:pt>
                <c:pt idx="92">
                  <c:v>1992</c:v>
                </c:pt>
                <c:pt idx="93">
                  <c:v>1993</c:v>
                </c:pt>
                <c:pt idx="94">
                  <c:v>1994</c:v>
                </c:pt>
                <c:pt idx="95">
                  <c:v>1995</c:v>
                </c:pt>
                <c:pt idx="96">
                  <c:v>1996</c:v>
                </c:pt>
                <c:pt idx="97">
                  <c:v>1997</c:v>
                </c:pt>
                <c:pt idx="98">
                  <c:v>1998</c:v>
                </c:pt>
                <c:pt idx="99">
                  <c:v>1999</c:v>
                </c:pt>
                <c:pt idx="100">
                  <c:v>2000</c:v>
                </c:pt>
                <c:pt idx="101">
                  <c:v>2001</c:v>
                </c:pt>
                <c:pt idx="102">
                  <c:v>2002</c:v>
                </c:pt>
                <c:pt idx="103">
                  <c:v>2003</c:v>
                </c:pt>
                <c:pt idx="104">
                  <c:v>2004</c:v>
                </c:pt>
                <c:pt idx="105">
                  <c:v>2005</c:v>
                </c:pt>
                <c:pt idx="106">
                  <c:v>2006</c:v>
                </c:pt>
                <c:pt idx="107">
                  <c:v>2007</c:v>
                </c:pt>
                <c:pt idx="108">
                  <c:v>2008</c:v>
                </c:pt>
                <c:pt idx="109">
                  <c:v>2009</c:v>
                </c:pt>
                <c:pt idx="110">
                  <c:v>2010</c:v>
                </c:pt>
                <c:pt idx="111">
                  <c:v>2011</c:v>
                </c:pt>
                <c:pt idx="112">
                  <c:v>2012</c:v>
                </c:pt>
                <c:pt idx="113">
                  <c:v>2013</c:v>
                </c:pt>
                <c:pt idx="114">
                  <c:v>2014</c:v>
                </c:pt>
                <c:pt idx="115">
                  <c:v>2015</c:v>
                </c:pt>
                <c:pt idx="116">
                  <c:v>2016</c:v>
                </c:pt>
                <c:pt idx="117">
                  <c:v>2017</c:v>
                </c:pt>
                <c:pt idx="118">
                  <c:v>2018</c:v>
                </c:pt>
                <c:pt idx="119">
                  <c:v>2019</c:v>
                </c:pt>
                <c:pt idx="120">
                  <c:v>2020</c:v>
                </c:pt>
                <c:pt idx="121">
                  <c:v>2021</c:v>
                </c:pt>
                <c:pt idx="122">
                  <c:v>2022</c:v>
                </c:pt>
              </c:numCache>
            </c:numRef>
          </c:xVal>
          <c:yVal>
            <c:numRef>
              <c:f>TempMittel_korr!$S$124:$S$246</c:f>
              <c:numCache>
                <c:formatCode>0.000</c:formatCode>
                <c:ptCount val="123"/>
                <c:pt idx="0">
                  <c:v>6.2105348493150689</c:v>
                </c:pt>
                <c:pt idx="1">
                  <c:v>6.2115887123287665</c:v>
                </c:pt>
                <c:pt idx="2">
                  <c:v>6.2059940821917809</c:v>
                </c:pt>
                <c:pt idx="3">
                  <c:v>6.1904669589041097</c:v>
                </c:pt>
                <c:pt idx="4">
                  <c:v>6.1679630410958906</c:v>
                </c:pt>
                <c:pt idx="5">
                  <c:v>6.1503927671232876</c:v>
                </c:pt>
                <c:pt idx="6">
                  <c:v>6.1296949041095896</c:v>
                </c:pt>
                <c:pt idx="7">
                  <c:v>6.1225881643835622</c:v>
                </c:pt>
                <c:pt idx="8">
                  <c:v>6.114484</c:v>
                </c:pt>
                <c:pt idx="9">
                  <c:v>6.1149381095890405</c:v>
                </c:pt>
                <c:pt idx="10">
                  <c:v>6.1205089041095899</c:v>
                </c:pt>
                <c:pt idx="11">
                  <c:v>6.1245880547945202</c:v>
                </c:pt>
                <c:pt idx="12">
                  <c:v>6.136155397260274</c:v>
                </c:pt>
                <c:pt idx="13">
                  <c:v>6.1518572876712332</c:v>
                </c:pt>
                <c:pt idx="14">
                  <c:v>6.1657577260273975</c:v>
                </c:pt>
                <c:pt idx="15">
                  <c:v>6.1782518356164378</c:v>
                </c:pt>
                <c:pt idx="16">
                  <c:v>6.1882678630136976</c:v>
                </c:pt>
                <c:pt idx="17">
                  <c:v>6.2069555616438352</c:v>
                </c:pt>
                <c:pt idx="18">
                  <c:v>6.2188369589041086</c:v>
                </c:pt>
                <c:pt idx="19">
                  <c:v>6.2337479999999994</c:v>
                </c:pt>
                <c:pt idx="20">
                  <c:v>6.2394968219178075</c:v>
                </c:pt>
                <c:pt idx="21">
                  <c:v>6.2517303013698635</c:v>
                </c:pt>
                <c:pt idx="22">
                  <c:v>6.2515116986301358</c:v>
                </c:pt>
                <c:pt idx="23">
                  <c:v>6.2574954246575327</c:v>
                </c:pt>
                <c:pt idx="24">
                  <c:v>6.2638843561643833</c:v>
                </c:pt>
                <c:pt idx="25">
                  <c:v>6.2677673150684932</c:v>
                </c:pt>
                <c:pt idx="26">
                  <c:v>6.2767769589041098</c:v>
                </c:pt>
                <c:pt idx="27">
                  <c:v>6.2867477534246579</c:v>
                </c:pt>
                <c:pt idx="28">
                  <c:v>6.2906667123287665</c:v>
                </c:pt>
                <c:pt idx="29">
                  <c:v>6.2938729863013698</c:v>
                </c:pt>
                <c:pt idx="30">
                  <c:v>6.286669205479452</c:v>
                </c:pt>
                <c:pt idx="31">
                  <c:v>6.2890074246575347</c:v>
                </c:pt>
                <c:pt idx="32">
                  <c:v>6.2887919726027395</c:v>
                </c:pt>
                <c:pt idx="33">
                  <c:v>6.2789991232876723</c:v>
                </c:pt>
                <c:pt idx="34">
                  <c:v>6.2856719397260274</c:v>
                </c:pt>
                <c:pt idx="35">
                  <c:v>6.2826734657534251</c:v>
                </c:pt>
                <c:pt idx="36">
                  <c:v>6.2879728945205482</c:v>
                </c:pt>
                <c:pt idx="37">
                  <c:v>6.29603267260274</c:v>
                </c:pt>
                <c:pt idx="38">
                  <c:v>6.3074424082191785</c:v>
                </c:pt>
                <c:pt idx="39">
                  <c:v>6.3304641657534244</c:v>
                </c:pt>
                <c:pt idx="40">
                  <c:v>6.363327728767123</c:v>
                </c:pt>
                <c:pt idx="41">
                  <c:v>6.4064404602739726</c:v>
                </c:pt>
                <c:pt idx="42">
                  <c:v>6.4616333602739724</c:v>
                </c:pt>
                <c:pt idx="43">
                  <c:v>6.5251617109589048</c:v>
                </c:pt>
                <c:pt idx="44">
                  <c:v>6.5844818726027396</c:v>
                </c:pt>
                <c:pt idx="45">
                  <c:v>6.638447746575344</c:v>
                </c:pt>
                <c:pt idx="46">
                  <c:v>6.6813369136986305</c:v>
                </c:pt>
                <c:pt idx="47">
                  <c:v>6.7184266424657535</c:v>
                </c:pt>
                <c:pt idx="48">
                  <c:v>6.7414130863013702</c:v>
                </c:pt>
                <c:pt idx="49">
                  <c:v>6.740683638356165</c:v>
                </c:pt>
                <c:pt idx="50">
                  <c:v>6.7323314273972601</c:v>
                </c:pt>
                <c:pt idx="51">
                  <c:v>6.7027208506849325</c:v>
                </c:pt>
                <c:pt idx="52">
                  <c:v>6.6656768739726031</c:v>
                </c:pt>
                <c:pt idx="53">
                  <c:v>6.6266251657534232</c:v>
                </c:pt>
                <c:pt idx="54">
                  <c:v>6.5757693054794526</c:v>
                </c:pt>
                <c:pt idx="55">
                  <c:v>6.5299540410958903</c:v>
                </c:pt>
                <c:pt idx="56">
                  <c:v>6.5032167068493143</c:v>
                </c:pt>
                <c:pt idx="57">
                  <c:v>6.4726144657534244</c:v>
                </c:pt>
                <c:pt idx="58">
                  <c:v>6.4497609315068498</c:v>
                </c:pt>
                <c:pt idx="59">
                  <c:v>6.4265981643835612</c:v>
                </c:pt>
                <c:pt idx="60">
                  <c:v>6.4116818904109589</c:v>
                </c:pt>
                <c:pt idx="61">
                  <c:v>6.3977553424657536</c:v>
                </c:pt>
                <c:pt idx="62">
                  <c:v>6.3816917534246578</c:v>
                </c:pt>
                <c:pt idx="63">
                  <c:v>6.369407150684931</c:v>
                </c:pt>
                <c:pt idx="64">
                  <c:v>6.3614161095890402</c:v>
                </c:pt>
                <c:pt idx="65">
                  <c:v>6.3495924657534246</c:v>
                </c:pt>
                <c:pt idx="66">
                  <c:v>6.3515885753424657</c:v>
                </c:pt>
                <c:pt idx="67">
                  <c:v>6.3480439999999998</c:v>
                </c:pt>
                <c:pt idx="68">
                  <c:v>6.3539901095890414</c:v>
                </c:pt>
                <c:pt idx="69">
                  <c:v>6.3485559452054785</c:v>
                </c:pt>
                <c:pt idx="70">
                  <c:v>6.3531788767123283</c:v>
                </c:pt>
                <c:pt idx="71">
                  <c:v>6.3620928219178081</c:v>
                </c:pt>
                <c:pt idx="72">
                  <c:v>6.3824658356164381</c:v>
                </c:pt>
                <c:pt idx="73">
                  <c:v>6.3933839452054793</c:v>
                </c:pt>
                <c:pt idx="74">
                  <c:v>6.4152471232876715</c:v>
                </c:pt>
                <c:pt idx="75">
                  <c:v>6.4357926575342468</c:v>
                </c:pt>
                <c:pt idx="76">
                  <c:v>6.4488164931506846</c:v>
                </c:pt>
                <c:pt idx="77">
                  <c:v>6.472655671232876</c:v>
                </c:pt>
                <c:pt idx="78">
                  <c:v>6.4974320821917813</c:v>
                </c:pt>
                <c:pt idx="79">
                  <c:v>6.525653753424657</c:v>
                </c:pt>
                <c:pt idx="80">
                  <c:v>6.5550470410958903</c:v>
                </c:pt>
                <c:pt idx="81">
                  <c:v>6.5963000547945203</c:v>
                </c:pt>
                <c:pt idx="82">
                  <c:v>6.6383611232876705</c:v>
                </c:pt>
                <c:pt idx="83">
                  <c:v>6.6898520547945202</c:v>
                </c:pt>
                <c:pt idx="84">
                  <c:v>6.7429081095890417</c:v>
                </c:pt>
                <c:pt idx="85">
                  <c:v>6.7933175616438364</c:v>
                </c:pt>
                <c:pt idx="86">
                  <c:v>6.8502550684931514</c:v>
                </c:pt>
                <c:pt idx="87">
                  <c:v>6.9074920547945213</c:v>
                </c:pt>
                <c:pt idx="88">
                  <c:v>6.9638686027397263</c:v>
                </c:pt>
                <c:pt idx="89">
                  <c:v>7.0208047671232876</c:v>
                </c:pt>
                <c:pt idx="90">
                  <c:v>7.0743402739726031</c:v>
                </c:pt>
                <c:pt idx="91">
                  <c:v>7.1239187945205478</c:v>
                </c:pt>
                <c:pt idx="92">
                  <c:v>7.1739277808219173</c:v>
                </c:pt>
                <c:pt idx="93">
                  <c:v>7.2096027123287669</c:v>
                </c:pt>
                <c:pt idx="94">
                  <c:v>7.2379227671232877</c:v>
                </c:pt>
                <c:pt idx="95">
                  <c:v>7.2721691232876697</c:v>
                </c:pt>
                <c:pt idx="96">
                  <c:v>7.3154376164383548</c:v>
                </c:pt>
                <c:pt idx="97">
                  <c:v>7.3587864383561641</c:v>
                </c:pt>
                <c:pt idx="98">
                  <c:v>7.4021919178082189</c:v>
                </c:pt>
                <c:pt idx="99">
                  <c:v>7.4387876438356155</c:v>
                </c:pt>
                <c:pt idx="100">
                  <c:v>7.4811657808219172</c:v>
                </c:pt>
                <c:pt idx="101">
                  <c:v>7.5156389041095881</c:v>
                </c:pt>
                <c:pt idx="102">
                  <c:v>7.5446210684931501</c:v>
                </c:pt>
                <c:pt idx="103">
                  <c:v>7.5849343561643829</c:v>
                </c:pt>
                <c:pt idx="104">
                  <c:v>7.6164395616438352</c:v>
                </c:pt>
                <c:pt idx="105">
                  <c:v>7.6470824657534235</c:v>
                </c:pt>
                <c:pt idx="106">
                  <c:v>7.6692521917808216</c:v>
                </c:pt>
                <c:pt idx="107">
                  <c:v>7.7070238904109587</c:v>
                </c:pt>
                <c:pt idx="108">
                  <c:v>7.752740547945205</c:v>
                </c:pt>
                <c:pt idx="109">
                  <c:v>7.7966795068493138</c:v>
                </c:pt>
                <c:pt idx="110">
                  <c:v>7.8418647123287668</c:v>
                </c:pt>
                <c:pt idx="111">
                  <c:v>7.904365178082192</c:v>
                </c:pt>
                <c:pt idx="112">
                  <c:v>7.9634936198161013</c:v>
                </c:pt>
                <c:pt idx="113">
                  <c:v>8.0335446496091887</c:v>
                </c:pt>
                <c:pt idx="114">
                  <c:v>8.1012744818507691</c:v>
                </c:pt>
                <c:pt idx="115">
                  <c:v>8.1691261058411637</c:v>
                </c:pt>
                <c:pt idx="116">
                  <c:v>8.2410679346357334</c:v>
                </c:pt>
                <c:pt idx="117">
                  <c:v>8.3083706525646264</c:v>
                </c:pt>
                <c:pt idx="118">
                  <c:v>8.363812056059059</c:v>
                </c:pt>
                <c:pt idx="119">
                  <c:v>8.4138823183510745</c:v>
                </c:pt>
                <c:pt idx="120">
                  <c:v>8.4598240434577239</c:v>
                </c:pt>
                <c:pt idx="121">
                  <c:v>8.4998639185541727</c:v>
                </c:pt>
                <c:pt idx="122">
                  <c:v>8.546417889276162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DD-4259-9B41-AE0E028D2162}"/>
            </c:ext>
          </c:extLst>
        </c:ser>
        <c:ser>
          <c:idx val="1"/>
          <c:order val="2"/>
          <c:tx>
            <c:v>Jahresmittel 1970-2022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spPr>
              <a:ln w="25400">
                <a:solidFill>
                  <a:srgbClr val="00FF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TempMittel_korr!$B$194:$B$246</c:f>
              <c:numCache>
                <c:formatCode>0</c:formatCode>
                <c:ptCount val="53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</c:numCache>
            </c:numRef>
          </c:xVal>
          <c:yVal>
            <c:numRef>
              <c:f>TempMittel_korr!$Q$194:$Q$246</c:f>
              <c:numCache>
                <c:formatCode>0.0</c:formatCode>
                <c:ptCount val="53"/>
                <c:pt idx="0">
                  <c:v>5.9287671232876713</c:v>
                </c:pt>
                <c:pt idx="1">
                  <c:v>6.745479452054794</c:v>
                </c:pt>
                <c:pt idx="2">
                  <c:v>6.4249315068493136</c:v>
                </c:pt>
                <c:pt idx="3">
                  <c:v>5.9676712328767119</c:v>
                </c:pt>
                <c:pt idx="4">
                  <c:v>6.6452054794520548</c:v>
                </c:pt>
                <c:pt idx="5">
                  <c:v>6.634520547945205</c:v>
                </c:pt>
                <c:pt idx="6">
                  <c:v>6.6095890410958908</c:v>
                </c:pt>
                <c:pt idx="7">
                  <c:v>7.0260273972602754</c:v>
                </c:pt>
                <c:pt idx="8">
                  <c:v>5.8575342465753426</c:v>
                </c:pt>
                <c:pt idx="9">
                  <c:v>6.3646575342465752</c:v>
                </c:pt>
                <c:pt idx="10">
                  <c:v>5.6983561643835605</c:v>
                </c:pt>
                <c:pt idx="11">
                  <c:v>6.5191780821917824</c:v>
                </c:pt>
                <c:pt idx="12">
                  <c:v>7.3715068493150682</c:v>
                </c:pt>
                <c:pt idx="13">
                  <c:v>7.4879452054794502</c:v>
                </c:pt>
                <c:pt idx="14">
                  <c:v>6.2528767123287672</c:v>
                </c:pt>
                <c:pt idx="15">
                  <c:v>6.1682191780821922</c:v>
                </c:pt>
                <c:pt idx="16">
                  <c:v>6.524931506849315</c:v>
                </c:pt>
                <c:pt idx="17">
                  <c:v>6.2249315068493152</c:v>
                </c:pt>
                <c:pt idx="18">
                  <c:v>7.2030136986301354</c:v>
                </c:pt>
                <c:pt idx="19">
                  <c:v>7.9972602739726026</c:v>
                </c:pt>
                <c:pt idx="20">
                  <c:v>7.7312328767123288</c:v>
                </c:pt>
                <c:pt idx="21">
                  <c:v>6.4547945205479449</c:v>
                </c:pt>
                <c:pt idx="22">
                  <c:v>7.7578082191780844</c:v>
                </c:pt>
                <c:pt idx="23">
                  <c:v>6.9917808219178079</c:v>
                </c:pt>
                <c:pt idx="24">
                  <c:v>8.284931506849313</c:v>
                </c:pt>
                <c:pt idx="25">
                  <c:v>6.9369863013698634</c:v>
                </c:pt>
                <c:pt idx="26">
                  <c:v>5.7030136986301363</c:v>
                </c:pt>
                <c:pt idx="27">
                  <c:v>7.4347945205479444</c:v>
                </c:pt>
                <c:pt idx="28">
                  <c:v>7.2939726027397249</c:v>
                </c:pt>
                <c:pt idx="29">
                  <c:v>7.3704109589041087</c:v>
                </c:pt>
                <c:pt idx="30">
                  <c:v>8.2169863013698627</c:v>
                </c:pt>
                <c:pt idx="31">
                  <c:v>7.231780821917809</c:v>
                </c:pt>
                <c:pt idx="32">
                  <c:v>8.1260273972602732</c:v>
                </c:pt>
                <c:pt idx="33">
                  <c:v>8.286301369863013</c:v>
                </c:pt>
                <c:pt idx="34">
                  <c:v>7.2008219178082182</c:v>
                </c:pt>
                <c:pt idx="35">
                  <c:v>7.0150684931506859</c:v>
                </c:pt>
                <c:pt idx="36">
                  <c:v>7.9775342465753418</c:v>
                </c:pt>
                <c:pt idx="37">
                  <c:v>7.9827397260273978</c:v>
                </c:pt>
                <c:pt idx="38">
                  <c:v>7.7742465753424659</c:v>
                </c:pt>
                <c:pt idx="39">
                  <c:v>7.7764383561643848</c:v>
                </c:pt>
                <c:pt idx="40">
                  <c:v>6.4016438356164365</c:v>
                </c:pt>
                <c:pt idx="41">
                  <c:v>8.5156164383561652</c:v>
                </c:pt>
                <c:pt idx="42">
                  <c:v>7.7605479452054791</c:v>
                </c:pt>
                <c:pt idx="43">
                  <c:v>7.032602739726026</c:v>
                </c:pt>
                <c:pt idx="44">
                  <c:v>8.6882191780821909</c:v>
                </c:pt>
                <c:pt idx="45">
                  <c:v>8.8852054794520541</c:v>
                </c:pt>
                <c:pt idx="46">
                  <c:v>8.1863013698630134</c:v>
                </c:pt>
                <c:pt idx="47">
                  <c:v>8.0536986301369868</c:v>
                </c:pt>
                <c:pt idx="48">
                  <c:v>9.0276712328767115</c:v>
                </c:pt>
                <c:pt idx="49">
                  <c:v>8.7035616438356165</c:v>
                </c:pt>
                <c:pt idx="50">
                  <c:v>9</c:v>
                </c:pt>
                <c:pt idx="51">
                  <c:v>7.6</c:v>
                </c:pt>
                <c:pt idx="5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BDD-4259-9B41-AE0E028D2162}"/>
            </c:ext>
          </c:extLst>
        </c:ser>
        <c:ser>
          <c:idx val="3"/>
          <c:order val="3"/>
          <c:tx>
            <c:v>Jahresmittel 2000-2022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TempMittel_korr!$B$224:$B$246</c:f>
              <c:numCache>
                <c:formatCode>0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xVal>
          <c:yVal>
            <c:numRef>
              <c:f>TempMittel_korr!$Q$224:$Q$246</c:f>
              <c:numCache>
                <c:formatCode>0.0</c:formatCode>
                <c:ptCount val="23"/>
                <c:pt idx="0">
                  <c:v>8.2169863013698627</c:v>
                </c:pt>
                <c:pt idx="1">
                  <c:v>7.231780821917809</c:v>
                </c:pt>
                <c:pt idx="2">
                  <c:v>8.1260273972602732</c:v>
                </c:pt>
                <c:pt idx="3">
                  <c:v>8.286301369863013</c:v>
                </c:pt>
                <c:pt idx="4">
                  <c:v>7.2008219178082182</c:v>
                </c:pt>
                <c:pt idx="5">
                  <c:v>7.0150684931506859</c:v>
                </c:pt>
                <c:pt idx="6">
                  <c:v>7.9775342465753418</c:v>
                </c:pt>
                <c:pt idx="7">
                  <c:v>7.9827397260273978</c:v>
                </c:pt>
                <c:pt idx="8">
                  <c:v>7.7742465753424659</c:v>
                </c:pt>
                <c:pt idx="9">
                  <c:v>7.7764383561643848</c:v>
                </c:pt>
                <c:pt idx="10">
                  <c:v>6.4016438356164365</c:v>
                </c:pt>
                <c:pt idx="11">
                  <c:v>8.5156164383561652</c:v>
                </c:pt>
                <c:pt idx="12">
                  <c:v>7.7605479452054791</c:v>
                </c:pt>
                <c:pt idx="13">
                  <c:v>7.032602739726026</c:v>
                </c:pt>
                <c:pt idx="14">
                  <c:v>8.6882191780821909</c:v>
                </c:pt>
                <c:pt idx="15">
                  <c:v>8.8852054794520541</c:v>
                </c:pt>
                <c:pt idx="16">
                  <c:v>8.1863013698630134</c:v>
                </c:pt>
                <c:pt idx="17">
                  <c:v>8.0536986301369868</c:v>
                </c:pt>
                <c:pt idx="18">
                  <c:v>9.0276712328767115</c:v>
                </c:pt>
                <c:pt idx="19">
                  <c:v>8.7035616438356165</c:v>
                </c:pt>
                <c:pt idx="20">
                  <c:v>9</c:v>
                </c:pt>
                <c:pt idx="21">
                  <c:v>7.6</c:v>
                </c:pt>
                <c:pt idx="22">
                  <c:v>9.3000000000000007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BDD-4259-9B41-AE0E028D2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867840"/>
        <c:axId val="354500992"/>
      </c:scatterChart>
      <c:scatterChart>
        <c:scatterStyle val="lineMarker"/>
        <c:varyColors val="0"/>
        <c:ser>
          <c:idx val="4"/>
          <c:order val="4"/>
          <c:tx>
            <c:v>Sonnenscheindauer seit 1937</c:v>
          </c:tx>
          <c:spPr>
            <a:ln w="38100">
              <a:solidFill>
                <a:srgbClr val="FF9900"/>
              </a:solidFill>
              <a:prstDash val="solid"/>
            </a:ln>
          </c:spPr>
          <c:marker>
            <c:symbol val="square"/>
            <c:size val="2"/>
            <c:spPr>
              <a:noFill/>
              <a:ln w="9525">
                <a:noFill/>
              </a:ln>
            </c:spPr>
          </c:marker>
          <c:trendline>
            <c:spPr>
              <a:ln w="25400">
                <a:solidFill>
                  <a:srgbClr val="9933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SummSonne!$A$5:$A$90</c:f>
              <c:numCache>
                <c:formatCode>General</c:formatCode>
                <c:ptCount val="86"/>
                <c:pt idx="0">
                  <c:v>1937</c:v>
                </c:pt>
                <c:pt idx="1">
                  <c:v>1938</c:v>
                </c:pt>
                <c:pt idx="2">
                  <c:v>1939</c:v>
                </c:pt>
                <c:pt idx="3">
                  <c:v>1940</c:v>
                </c:pt>
                <c:pt idx="4">
                  <c:v>1941</c:v>
                </c:pt>
                <c:pt idx="5">
                  <c:v>1942</c:v>
                </c:pt>
                <c:pt idx="6">
                  <c:v>1943</c:v>
                </c:pt>
                <c:pt idx="7">
                  <c:v>1944</c:v>
                </c:pt>
                <c:pt idx="8">
                  <c:v>1945</c:v>
                </c:pt>
                <c:pt idx="9">
                  <c:v>1946</c:v>
                </c:pt>
                <c:pt idx="10">
                  <c:v>1947</c:v>
                </c:pt>
                <c:pt idx="11">
                  <c:v>1948</c:v>
                </c:pt>
                <c:pt idx="12">
                  <c:v>1949</c:v>
                </c:pt>
                <c:pt idx="13">
                  <c:v>1950</c:v>
                </c:pt>
                <c:pt idx="14">
                  <c:v>1951</c:v>
                </c:pt>
                <c:pt idx="15">
                  <c:v>1952</c:v>
                </c:pt>
                <c:pt idx="16">
                  <c:v>1953</c:v>
                </c:pt>
                <c:pt idx="17">
                  <c:v>1954</c:v>
                </c:pt>
                <c:pt idx="18">
                  <c:v>1955</c:v>
                </c:pt>
                <c:pt idx="19">
                  <c:v>1956</c:v>
                </c:pt>
                <c:pt idx="20">
                  <c:v>1957</c:v>
                </c:pt>
                <c:pt idx="21">
                  <c:v>1958</c:v>
                </c:pt>
                <c:pt idx="22">
                  <c:v>1959</c:v>
                </c:pt>
                <c:pt idx="23">
                  <c:v>1960</c:v>
                </c:pt>
                <c:pt idx="24">
                  <c:v>1961</c:v>
                </c:pt>
                <c:pt idx="25">
                  <c:v>1962</c:v>
                </c:pt>
                <c:pt idx="26">
                  <c:v>1963</c:v>
                </c:pt>
                <c:pt idx="27">
                  <c:v>1964</c:v>
                </c:pt>
                <c:pt idx="28">
                  <c:v>1965</c:v>
                </c:pt>
                <c:pt idx="29">
                  <c:v>1966</c:v>
                </c:pt>
                <c:pt idx="30">
                  <c:v>1967</c:v>
                </c:pt>
                <c:pt idx="31">
                  <c:v>1968</c:v>
                </c:pt>
                <c:pt idx="32">
                  <c:v>1969</c:v>
                </c:pt>
                <c:pt idx="33">
                  <c:v>1970</c:v>
                </c:pt>
                <c:pt idx="34">
                  <c:v>1971</c:v>
                </c:pt>
                <c:pt idx="35">
                  <c:v>1972</c:v>
                </c:pt>
                <c:pt idx="36">
                  <c:v>1973</c:v>
                </c:pt>
                <c:pt idx="37">
                  <c:v>1974</c:v>
                </c:pt>
                <c:pt idx="38">
                  <c:v>1975</c:v>
                </c:pt>
                <c:pt idx="39">
                  <c:v>1976</c:v>
                </c:pt>
                <c:pt idx="40">
                  <c:v>1977</c:v>
                </c:pt>
                <c:pt idx="41">
                  <c:v>1978</c:v>
                </c:pt>
                <c:pt idx="42">
                  <c:v>1979</c:v>
                </c:pt>
                <c:pt idx="43">
                  <c:v>1980</c:v>
                </c:pt>
                <c:pt idx="44">
                  <c:v>1981</c:v>
                </c:pt>
                <c:pt idx="45">
                  <c:v>1982</c:v>
                </c:pt>
                <c:pt idx="46">
                  <c:v>1983</c:v>
                </c:pt>
                <c:pt idx="47">
                  <c:v>1984</c:v>
                </c:pt>
                <c:pt idx="48">
                  <c:v>1985</c:v>
                </c:pt>
                <c:pt idx="49">
                  <c:v>1986</c:v>
                </c:pt>
                <c:pt idx="50">
                  <c:v>1987</c:v>
                </c:pt>
                <c:pt idx="51">
                  <c:v>1988</c:v>
                </c:pt>
                <c:pt idx="52">
                  <c:v>1989</c:v>
                </c:pt>
                <c:pt idx="53">
                  <c:v>1990</c:v>
                </c:pt>
                <c:pt idx="54">
                  <c:v>1991</c:v>
                </c:pt>
                <c:pt idx="55">
                  <c:v>1992</c:v>
                </c:pt>
                <c:pt idx="56">
                  <c:v>1993</c:v>
                </c:pt>
                <c:pt idx="57">
                  <c:v>1994</c:v>
                </c:pt>
                <c:pt idx="58">
                  <c:v>1995</c:v>
                </c:pt>
                <c:pt idx="59">
                  <c:v>1996</c:v>
                </c:pt>
                <c:pt idx="60">
                  <c:v>1997</c:v>
                </c:pt>
                <c:pt idx="61">
                  <c:v>1998</c:v>
                </c:pt>
                <c:pt idx="62">
                  <c:v>1999</c:v>
                </c:pt>
                <c:pt idx="63">
                  <c:v>2000</c:v>
                </c:pt>
                <c:pt idx="64">
                  <c:v>2001</c:v>
                </c:pt>
                <c:pt idx="65">
                  <c:v>2002</c:v>
                </c:pt>
                <c:pt idx="66">
                  <c:v>2003</c:v>
                </c:pt>
                <c:pt idx="67">
                  <c:v>2004</c:v>
                </c:pt>
                <c:pt idx="68">
                  <c:v>2005</c:v>
                </c:pt>
                <c:pt idx="69">
                  <c:v>2006</c:v>
                </c:pt>
                <c:pt idx="70">
                  <c:v>2007</c:v>
                </c:pt>
                <c:pt idx="71">
                  <c:v>2008</c:v>
                </c:pt>
                <c:pt idx="72">
                  <c:v>2009</c:v>
                </c:pt>
                <c:pt idx="73">
                  <c:v>2010</c:v>
                </c:pt>
                <c:pt idx="74">
                  <c:v>2011</c:v>
                </c:pt>
                <c:pt idx="75">
                  <c:v>2012</c:v>
                </c:pt>
                <c:pt idx="76">
                  <c:v>2013</c:v>
                </c:pt>
                <c:pt idx="77">
                  <c:v>2014</c:v>
                </c:pt>
                <c:pt idx="78">
                  <c:v>2015</c:v>
                </c:pt>
                <c:pt idx="79">
                  <c:v>2016</c:v>
                </c:pt>
                <c:pt idx="80">
                  <c:v>2017</c:v>
                </c:pt>
                <c:pt idx="81">
                  <c:v>2018</c:v>
                </c:pt>
                <c:pt idx="82">
                  <c:v>2019</c:v>
                </c:pt>
                <c:pt idx="83">
                  <c:v>2020</c:v>
                </c:pt>
                <c:pt idx="84">
                  <c:v>2021</c:v>
                </c:pt>
                <c:pt idx="85">
                  <c:v>2022</c:v>
                </c:pt>
              </c:numCache>
            </c:numRef>
          </c:xVal>
          <c:yVal>
            <c:numRef>
              <c:f>SummSonne!$N$5:$N$90</c:f>
              <c:numCache>
                <c:formatCode>General</c:formatCode>
                <c:ptCount val="86"/>
                <c:pt idx="0">
                  <c:v>1896</c:v>
                </c:pt>
                <c:pt idx="1">
                  <c:v>1955</c:v>
                </c:pt>
                <c:pt idx="2">
                  <c:v>1768</c:v>
                </c:pt>
                <c:pt idx="3">
                  <c:v>1834</c:v>
                </c:pt>
                <c:pt idx="4">
                  <c:v>1675</c:v>
                </c:pt>
                <c:pt idx="5">
                  <c:v>1884</c:v>
                </c:pt>
                <c:pt idx="6">
                  <c:v>1925</c:v>
                </c:pt>
                <c:pt idx="7">
                  <c:v>1669</c:v>
                </c:pt>
                <c:pt idx="10">
                  <c:v>2087</c:v>
                </c:pt>
                <c:pt idx="11">
                  <c:v>1968</c:v>
                </c:pt>
                <c:pt idx="12">
                  <c:v>2094</c:v>
                </c:pt>
                <c:pt idx="13">
                  <c:v>1907</c:v>
                </c:pt>
                <c:pt idx="14">
                  <c:v>1748</c:v>
                </c:pt>
                <c:pt idx="15">
                  <c:v>1756</c:v>
                </c:pt>
                <c:pt idx="16">
                  <c:v>2094</c:v>
                </c:pt>
                <c:pt idx="17">
                  <c:v>1627</c:v>
                </c:pt>
                <c:pt idx="18">
                  <c:v>1743</c:v>
                </c:pt>
                <c:pt idx="19">
                  <c:v>1707</c:v>
                </c:pt>
                <c:pt idx="20">
                  <c:v>1851</c:v>
                </c:pt>
                <c:pt idx="21">
                  <c:v>1896</c:v>
                </c:pt>
                <c:pt idx="22">
                  <c:v>2214</c:v>
                </c:pt>
                <c:pt idx="23">
                  <c:v>1724</c:v>
                </c:pt>
                <c:pt idx="24">
                  <c:v>2018</c:v>
                </c:pt>
                <c:pt idx="25">
                  <c:v>1961</c:v>
                </c:pt>
                <c:pt idx="26">
                  <c:v>1786</c:v>
                </c:pt>
                <c:pt idx="27">
                  <c:v>1799</c:v>
                </c:pt>
                <c:pt idx="28">
                  <c:v>1632</c:v>
                </c:pt>
                <c:pt idx="29">
                  <c:v>1716</c:v>
                </c:pt>
                <c:pt idx="30">
                  <c:v>1997</c:v>
                </c:pt>
                <c:pt idx="31">
                  <c:v>1781</c:v>
                </c:pt>
                <c:pt idx="32">
                  <c:v>1940</c:v>
                </c:pt>
                <c:pt idx="33">
                  <c:v>1732</c:v>
                </c:pt>
                <c:pt idx="34">
                  <c:v>2062</c:v>
                </c:pt>
                <c:pt idx="35">
                  <c:v>1857</c:v>
                </c:pt>
                <c:pt idx="36">
                  <c:v>1737</c:v>
                </c:pt>
                <c:pt idx="37">
                  <c:v>1711</c:v>
                </c:pt>
                <c:pt idx="38">
                  <c:v>1812</c:v>
                </c:pt>
                <c:pt idx="39">
                  <c:v>1952</c:v>
                </c:pt>
                <c:pt idx="40">
                  <c:v>1713</c:v>
                </c:pt>
                <c:pt idx="41">
                  <c:v>1757</c:v>
                </c:pt>
                <c:pt idx="42">
                  <c:v>1665</c:v>
                </c:pt>
                <c:pt idx="43">
                  <c:v>1567</c:v>
                </c:pt>
                <c:pt idx="44">
                  <c:v>1688</c:v>
                </c:pt>
                <c:pt idx="45">
                  <c:v>1939</c:v>
                </c:pt>
                <c:pt idx="46">
                  <c:v>1941</c:v>
                </c:pt>
                <c:pt idx="47">
                  <c:v>1771</c:v>
                </c:pt>
                <c:pt idx="48">
                  <c:v>1942</c:v>
                </c:pt>
                <c:pt idx="49">
                  <c:v>1843</c:v>
                </c:pt>
                <c:pt idx="50">
                  <c:v>1547</c:v>
                </c:pt>
                <c:pt idx="51">
                  <c:v>1708</c:v>
                </c:pt>
                <c:pt idx="52">
                  <c:v>2006</c:v>
                </c:pt>
                <c:pt idx="53">
                  <c:v>2040</c:v>
                </c:pt>
                <c:pt idx="54">
                  <c:v>1877</c:v>
                </c:pt>
                <c:pt idx="55">
                  <c:v>1798</c:v>
                </c:pt>
                <c:pt idx="56">
                  <c:v>1765</c:v>
                </c:pt>
                <c:pt idx="57">
                  <c:v>1767</c:v>
                </c:pt>
                <c:pt idx="58">
                  <c:v>1598</c:v>
                </c:pt>
                <c:pt idx="59">
                  <c:v>1576</c:v>
                </c:pt>
                <c:pt idx="60">
                  <c:v>1770</c:v>
                </c:pt>
                <c:pt idx="61">
                  <c:v>1700</c:v>
                </c:pt>
                <c:pt idx="62">
                  <c:v>1746</c:v>
                </c:pt>
                <c:pt idx="63">
                  <c:v>1881</c:v>
                </c:pt>
                <c:pt idx="64">
                  <c:v>1779</c:v>
                </c:pt>
                <c:pt idx="65">
                  <c:v>1840</c:v>
                </c:pt>
                <c:pt idx="66">
                  <c:v>2215</c:v>
                </c:pt>
                <c:pt idx="67">
                  <c:v>1860</c:v>
                </c:pt>
                <c:pt idx="68">
                  <c:v>1918</c:v>
                </c:pt>
                <c:pt idx="69">
                  <c:v>2113</c:v>
                </c:pt>
                <c:pt idx="70">
                  <c:v>2018</c:v>
                </c:pt>
                <c:pt idx="71">
                  <c:v>1902</c:v>
                </c:pt>
                <c:pt idx="72">
                  <c:v>1809</c:v>
                </c:pt>
                <c:pt idx="73">
                  <c:v>1607</c:v>
                </c:pt>
                <c:pt idx="74">
                  <c:v>2184</c:v>
                </c:pt>
                <c:pt idx="75">
                  <c:v>1917</c:v>
                </c:pt>
                <c:pt idx="76" formatCode="0">
                  <c:v>1587.5</c:v>
                </c:pt>
                <c:pt idx="77" formatCode="0">
                  <c:v>1712.8</c:v>
                </c:pt>
                <c:pt idx="78" formatCode="0">
                  <c:v>2045.1999999999998</c:v>
                </c:pt>
                <c:pt idx="79" formatCode="0">
                  <c:v>1736.6</c:v>
                </c:pt>
                <c:pt idx="80" formatCode="0">
                  <c:v>1874.5</c:v>
                </c:pt>
                <c:pt idx="81" formatCode="0">
                  <c:v>2093.1</c:v>
                </c:pt>
                <c:pt idx="82" formatCode="0">
                  <c:v>2001.4</c:v>
                </c:pt>
                <c:pt idx="83" formatCode="0">
                  <c:v>2225.1999999999998</c:v>
                </c:pt>
                <c:pt idx="84" formatCode="0">
                  <c:v>1996.5</c:v>
                </c:pt>
                <c:pt idx="85" formatCode="0">
                  <c:v>2263.2999999999997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DD-4259-9B41-AE0E028D2162}"/>
            </c:ext>
          </c:extLst>
        </c:ser>
        <c:ser>
          <c:idx val="5"/>
          <c:order val="5"/>
          <c:tx>
            <c:v>Sonnenscheindauer seit 1970</c:v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FFFF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SummSonne!$A$38:$A$90</c:f>
              <c:numCache>
                <c:formatCode>General</c:formatCode>
                <c:ptCount val="53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</c:numCache>
            </c:numRef>
          </c:xVal>
          <c:yVal>
            <c:numRef>
              <c:f>SummSonne!$N$38:$N$90</c:f>
              <c:numCache>
                <c:formatCode>General</c:formatCode>
                <c:ptCount val="53"/>
                <c:pt idx="0">
                  <c:v>1732</c:v>
                </c:pt>
                <c:pt idx="1">
                  <c:v>2062</c:v>
                </c:pt>
                <c:pt idx="2">
                  <c:v>1857</c:v>
                </c:pt>
                <c:pt idx="3">
                  <c:v>1737</c:v>
                </c:pt>
                <c:pt idx="4">
                  <c:v>1711</c:v>
                </c:pt>
                <c:pt idx="5">
                  <c:v>1812</c:v>
                </c:pt>
                <c:pt idx="6">
                  <c:v>1952</c:v>
                </c:pt>
                <c:pt idx="7">
                  <c:v>1713</c:v>
                </c:pt>
                <c:pt idx="8">
                  <c:v>1757</c:v>
                </c:pt>
                <c:pt idx="9">
                  <c:v>1665</c:v>
                </c:pt>
                <c:pt idx="10">
                  <c:v>1567</c:v>
                </c:pt>
                <c:pt idx="11">
                  <c:v>1688</c:v>
                </c:pt>
                <c:pt idx="12">
                  <c:v>1939</c:v>
                </c:pt>
                <c:pt idx="13">
                  <c:v>1941</c:v>
                </c:pt>
                <c:pt idx="14">
                  <c:v>1771</c:v>
                </c:pt>
                <c:pt idx="15">
                  <c:v>1942</c:v>
                </c:pt>
                <c:pt idx="16">
                  <c:v>1843</c:v>
                </c:pt>
                <c:pt idx="17">
                  <c:v>1547</c:v>
                </c:pt>
                <c:pt idx="18">
                  <c:v>1708</c:v>
                </c:pt>
                <c:pt idx="19">
                  <c:v>2006</c:v>
                </c:pt>
                <c:pt idx="20">
                  <c:v>2040</c:v>
                </c:pt>
                <c:pt idx="21">
                  <c:v>1877</c:v>
                </c:pt>
                <c:pt idx="22">
                  <c:v>1798</c:v>
                </c:pt>
                <c:pt idx="23">
                  <c:v>1765</c:v>
                </c:pt>
                <c:pt idx="24">
                  <c:v>1767</c:v>
                </c:pt>
                <c:pt idx="25">
                  <c:v>1598</c:v>
                </c:pt>
                <c:pt idx="26">
                  <c:v>1576</c:v>
                </c:pt>
                <c:pt idx="27">
                  <c:v>1770</c:v>
                </c:pt>
                <c:pt idx="28">
                  <c:v>1700</c:v>
                </c:pt>
                <c:pt idx="29">
                  <c:v>1746</c:v>
                </c:pt>
                <c:pt idx="30">
                  <c:v>1881</c:v>
                </c:pt>
                <c:pt idx="31">
                  <c:v>1779</c:v>
                </c:pt>
                <c:pt idx="32">
                  <c:v>1840</c:v>
                </c:pt>
                <c:pt idx="33">
                  <c:v>2215</c:v>
                </c:pt>
                <c:pt idx="34">
                  <c:v>1860</c:v>
                </c:pt>
                <c:pt idx="35">
                  <c:v>1918</c:v>
                </c:pt>
                <c:pt idx="36">
                  <c:v>2113</c:v>
                </c:pt>
                <c:pt idx="37">
                  <c:v>2018</c:v>
                </c:pt>
                <c:pt idx="38">
                  <c:v>1902</c:v>
                </c:pt>
                <c:pt idx="39">
                  <c:v>1809</c:v>
                </c:pt>
                <c:pt idx="40">
                  <c:v>1607</c:v>
                </c:pt>
                <c:pt idx="41">
                  <c:v>2184</c:v>
                </c:pt>
                <c:pt idx="42">
                  <c:v>1917</c:v>
                </c:pt>
                <c:pt idx="43" formatCode="0">
                  <c:v>1587.5</c:v>
                </c:pt>
                <c:pt idx="44" formatCode="0">
                  <c:v>1712.8</c:v>
                </c:pt>
                <c:pt idx="45" formatCode="0">
                  <c:v>2045.1999999999998</c:v>
                </c:pt>
                <c:pt idx="46" formatCode="0">
                  <c:v>1736.6</c:v>
                </c:pt>
                <c:pt idx="47" formatCode="0">
                  <c:v>1874.5</c:v>
                </c:pt>
                <c:pt idx="48" formatCode="0">
                  <c:v>2093.1</c:v>
                </c:pt>
                <c:pt idx="49" formatCode="0">
                  <c:v>2001.4</c:v>
                </c:pt>
                <c:pt idx="50" formatCode="0">
                  <c:v>2225.1999999999998</c:v>
                </c:pt>
                <c:pt idx="51" formatCode="0">
                  <c:v>1996.5</c:v>
                </c:pt>
                <c:pt idx="52" formatCode="0">
                  <c:v>2263.2999999999997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DD-4259-9B41-AE0E028D2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502912"/>
        <c:axId val="354512896"/>
      </c:scatterChart>
      <c:valAx>
        <c:axId val="354867840"/>
        <c:scaling>
          <c:orientation val="minMax"/>
          <c:max val="2025"/>
          <c:min val="190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6538774979999326"/>
              <c:y val="0.8189191297719935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500992"/>
        <c:crossesAt val="4.5"/>
        <c:crossBetween val="midCat"/>
        <c:majorUnit val="10"/>
        <c:minorUnit val="2"/>
      </c:valAx>
      <c:valAx>
        <c:axId val="354500992"/>
        <c:scaling>
          <c:orientation val="minMax"/>
          <c:max val="9.5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46963342261E-2"/>
              <c:y val="0.3297296269448596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867840"/>
        <c:crossesAt val="1900"/>
        <c:crossBetween val="midCat"/>
        <c:majorUnit val="0.5"/>
        <c:minorUnit val="0.1"/>
      </c:valAx>
      <c:valAx>
        <c:axId val="354502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4512896"/>
        <c:crosses val="autoZero"/>
        <c:crossBetween val="midCat"/>
      </c:valAx>
      <c:valAx>
        <c:axId val="354512896"/>
        <c:scaling>
          <c:orientation val="minMax"/>
          <c:max val="2500"/>
          <c:min val="1500"/>
        </c:scaling>
        <c:delete val="0"/>
        <c:axPos val="r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FF99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Sonnenstunden pro Jahr</a:t>
                </a:r>
              </a:p>
            </c:rich>
          </c:tx>
          <c:layout>
            <c:manualLayout>
              <c:xMode val="edge"/>
              <c:yMode val="edge"/>
              <c:x val="0.96163478732578789"/>
              <c:y val="0.2666748889200659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FF99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502912"/>
        <c:crosses val="max"/>
        <c:crossBetween val="midCat"/>
      </c:valAx>
      <c:spPr>
        <a:solidFill>
          <a:srgbClr val="FFFFCC"/>
        </a:solidFill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7"/>
        <c:delete val="1"/>
      </c:legendEntry>
      <c:layout>
        <c:manualLayout>
          <c:xMode val="edge"/>
          <c:yMode val="edge"/>
          <c:x val="8.6638802496014133E-2"/>
          <c:y val="0.88663279354449931"/>
          <c:w val="0.81315243565004725"/>
          <c:h val="0.103214866261826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Mittlere Frühlingstemperatur Hohenpeißenberg 1781 - 2023
Mrz/Apr/Mai</a:t>
            </a:r>
          </a:p>
        </c:rich>
      </c:tx>
      <c:layout>
        <c:manualLayout>
          <c:xMode val="edge"/>
          <c:yMode val="edge"/>
          <c:x val="0.17431197894564074"/>
          <c:y val="2.02700265164311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331941544885182E-2"/>
          <c:y val="0.15905245346869712"/>
          <c:w val="0.89561586638830892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 Mittlere Frühlingstemperatur Hohenpeißenberg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TempMittel_korr!$AP$5:$AP$247</c:f>
              <c:numCache>
                <c:formatCode>0.0</c:formatCode>
                <c:ptCount val="243"/>
                <c:pt idx="0">
                  <c:v>7.6950179211469534</c:v>
                </c:pt>
                <c:pt idx="1">
                  <c:v>4.1956272401433692</c:v>
                </c:pt>
                <c:pt idx="2">
                  <c:v>5.3413620071684589</c:v>
                </c:pt>
                <c:pt idx="3">
                  <c:v>4.5891756272401452</c:v>
                </c:pt>
                <c:pt idx="4">
                  <c:v>0.96419354838709681</c:v>
                </c:pt>
                <c:pt idx="5">
                  <c:v>4.6502508960573472</c:v>
                </c:pt>
                <c:pt idx="6">
                  <c:v>4.166666666666667</c:v>
                </c:pt>
                <c:pt idx="7">
                  <c:v>5.8666666666666671</c:v>
                </c:pt>
                <c:pt idx="8">
                  <c:v>5.0934408602150514</c:v>
                </c:pt>
                <c:pt idx="9">
                  <c:v>5.2084946236559135</c:v>
                </c:pt>
                <c:pt idx="10">
                  <c:v>6.282222222222221</c:v>
                </c:pt>
                <c:pt idx="11">
                  <c:v>6.273512544802867</c:v>
                </c:pt>
                <c:pt idx="12">
                  <c:v>4.833333333333333</c:v>
                </c:pt>
                <c:pt idx="13">
                  <c:v>8.3268458781361989</c:v>
                </c:pt>
                <c:pt idx="14">
                  <c:v>6.5795340501792117</c:v>
                </c:pt>
                <c:pt idx="15">
                  <c:v>3.9969892473118276</c:v>
                </c:pt>
                <c:pt idx="16">
                  <c:v>6.3431899641577054</c:v>
                </c:pt>
                <c:pt idx="17">
                  <c:v>5.7572759856630826</c:v>
                </c:pt>
                <c:pt idx="18">
                  <c:v>4.166666666666667</c:v>
                </c:pt>
                <c:pt idx="19">
                  <c:v>7.1070609318996416</c:v>
                </c:pt>
                <c:pt idx="20">
                  <c:v>6.6536559139784943</c:v>
                </c:pt>
                <c:pt idx="21">
                  <c:v>5.5854480286738353</c:v>
                </c:pt>
                <c:pt idx="22">
                  <c:v>5.337741935483872</c:v>
                </c:pt>
                <c:pt idx="23">
                  <c:v>5.3668458781362007</c:v>
                </c:pt>
                <c:pt idx="24">
                  <c:v>3.4817921146953399</c:v>
                </c:pt>
                <c:pt idx="25">
                  <c:v>5.5843727598566302</c:v>
                </c:pt>
                <c:pt idx="26">
                  <c:v>4.4608243727598564</c:v>
                </c:pt>
                <c:pt idx="27">
                  <c:v>4.683799283154122</c:v>
                </c:pt>
                <c:pt idx="28">
                  <c:v>6.5264516129032257</c:v>
                </c:pt>
                <c:pt idx="29">
                  <c:v>7.7366666666666655</c:v>
                </c:pt>
                <c:pt idx="30">
                  <c:v>8.1</c:v>
                </c:pt>
                <c:pt idx="31">
                  <c:v>4.4333333333333336</c:v>
                </c:pt>
                <c:pt idx="32">
                  <c:v>5.3673835125448024</c:v>
                </c:pt>
                <c:pt idx="33">
                  <c:v>4.6977777777777776</c:v>
                </c:pt>
                <c:pt idx="34">
                  <c:v>6.9209318996415758</c:v>
                </c:pt>
                <c:pt idx="35">
                  <c:v>3.483189964157706</c:v>
                </c:pt>
                <c:pt idx="36">
                  <c:v>2.1734767025089599</c:v>
                </c:pt>
                <c:pt idx="37">
                  <c:v>5.7730465949820795</c:v>
                </c:pt>
                <c:pt idx="38">
                  <c:v>6.3465591397849472</c:v>
                </c:pt>
                <c:pt idx="39">
                  <c:v>5.3936200716845875</c:v>
                </c:pt>
                <c:pt idx="40">
                  <c:v>5.4231541218637984</c:v>
                </c:pt>
                <c:pt idx="41">
                  <c:v>8.1430107526881716</c:v>
                </c:pt>
                <c:pt idx="42">
                  <c:v>4.9562365591397848</c:v>
                </c:pt>
                <c:pt idx="43">
                  <c:v>3.3452329749103953</c:v>
                </c:pt>
                <c:pt idx="44">
                  <c:v>4.910322580645162</c:v>
                </c:pt>
                <c:pt idx="45">
                  <c:v>4.284982078853047</c:v>
                </c:pt>
                <c:pt idx="46">
                  <c:v>6.4963082437275981</c:v>
                </c:pt>
                <c:pt idx="47">
                  <c:v>5.4134050179211455</c:v>
                </c:pt>
                <c:pt idx="48">
                  <c:v>4.7979928315412188</c:v>
                </c:pt>
                <c:pt idx="49">
                  <c:v>6.9681720430107532</c:v>
                </c:pt>
                <c:pt idx="50">
                  <c:v>6.0234767025089608</c:v>
                </c:pt>
                <c:pt idx="51">
                  <c:v>4.880681003584229</c:v>
                </c:pt>
                <c:pt idx="52">
                  <c:v>5.4886379928315412</c:v>
                </c:pt>
                <c:pt idx="53">
                  <c:v>5.2229390681003593</c:v>
                </c:pt>
                <c:pt idx="54">
                  <c:v>4.0396057347670249</c:v>
                </c:pt>
                <c:pt idx="55">
                  <c:v>5.0529390681003576</c:v>
                </c:pt>
                <c:pt idx="56">
                  <c:v>1.6887455197132617</c:v>
                </c:pt>
                <c:pt idx="57">
                  <c:v>3.7197849462365595</c:v>
                </c:pt>
                <c:pt idx="58">
                  <c:v>2.4108602150537632</c:v>
                </c:pt>
                <c:pt idx="59">
                  <c:v>3.4683870967741939</c:v>
                </c:pt>
                <c:pt idx="60">
                  <c:v>7.7401792114695338</c:v>
                </c:pt>
                <c:pt idx="61">
                  <c:v>4.5523297491039418</c:v>
                </c:pt>
                <c:pt idx="62">
                  <c:v>3.7800358422939055</c:v>
                </c:pt>
                <c:pt idx="63">
                  <c:v>4.1089964157706094</c:v>
                </c:pt>
                <c:pt idx="64">
                  <c:v>2.4088888888888884</c:v>
                </c:pt>
                <c:pt idx="65">
                  <c:v>6.0586021505376353</c:v>
                </c:pt>
                <c:pt idx="66">
                  <c:v>4.4721863799283152</c:v>
                </c:pt>
                <c:pt idx="67">
                  <c:v>5.9191039426523302</c:v>
                </c:pt>
                <c:pt idx="68">
                  <c:v>3.8340501792114701</c:v>
                </c:pt>
                <c:pt idx="69">
                  <c:v>3.3212186379928319</c:v>
                </c:pt>
                <c:pt idx="70">
                  <c:v>4.1191039426523295</c:v>
                </c:pt>
                <c:pt idx="71">
                  <c:v>3.8325448028673841</c:v>
                </c:pt>
                <c:pt idx="72">
                  <c:v>2.7488530465949821</c:v>
                </c:pt>
                <c:pt idx="73">
                  <c:v>5.7381003584229395</c:v>
                </c:pt>
                <c:pt idx="74">
                  <c:v>4.3557347670250897</c:v>
                </c:pt>
                <c:pt idx="75">
                  <c:v>5.4167025089605731</c:v>
                </c:pt>
                <c:pt idx="76">
                  <c:v>5.0032258064516126</c:v>
                </c:pt>
                <c:pt idx="77">
                  <c:v>4.7337634408602147</c:v>
                </c:pt>
                <c:pt idx="78">
                  <c:v>6.4108960573476708</c:v>
                </c:pt>
                <c:pt idx="79">
                  <c:v>4.2511827956989245</c:v>
                </c:pt>
                <c:pt idx="80">
                  <c:v>4.5263440860215054</c:v>
                </c:pt>
                <c:pt idx="81">
                  <c:v>8.6943010752688163</c:v>
                </c:pt>
                <c:pt idx="82">
                  <c:v>6.1248745519713266</c:v>
                </c:pt>
                <c:pt idx="83">
                  <c:v>4.6343727598566309</c:v>
                </c:pt>
                <c:pt idx="84">
                  <c:v>6.2152688172043007</c:v>
                </c:pt>
                <c:pt idx="85">
                  <c:v>4.6820788530465949</c:v>
                </c:pt>
                <c:pt idx="86">
                  <c:v>5.3432616487455205</c:v>
                </c:pt>
                <c:pt idx="87">
                  <c:v>6.2658064516129039</c:v>
                </c:pt>
                <c:pt idx="88">
                  <c:v>5.2551254480286742</c:v>
                </c:pt>
                <c:pt idx="89">
                  <c:v>4.515161290322582</c:v>
                </c:pt>
                <c:pt idx="90">
                  <c:v>4.588387096774194</c:v>
                </c:pt>
                <c:pt idx="91">
                  <c:v>6.0354480286738346</c:v>
                </c:pt>
                <c:pt idx="92">
                  <c:v>4.5496057347670265</c:v>
                </c:pt>
                <c:pt idx="93">
                  <c:v>4.24831541218638</c:v>
                </c:pt>
                <c:pt idx="94">
                  <c:v>5.0424731182795695</c:v>
                </c:pt>
                <c:pt idx="95">
                  <c:v>4.0502508960573484</c:v>
                </c:pt>
                <c:pt idx="96">
                  <c:v>3.1687096774193555</c:v>
                </c:pt>
                <c:pt idx="97">
                  <c:v>5.2021146953405015</c:v>
                </c:pt>
                <c:pt idx="98">
                  <c:v>3.3162007168458785</c:v>
                </c:pt>
                <c:pt idx="99">
                  <c:v>5.7859139784946239</c:v>
                </c:pt>
                <c:pt idx="100">
                  <c:v>4.6237992831541215</c:v>
                </c:pt>
                <c:pt idx="101">
                  <c:v>6.472437275985663</c:v>
                </c:pt>
                <c:pt idx="102">
                  <c:v>3.2935125448028675</c:v>
                </c:pt>
                <c:pt idx="103">
                  <c:v>6.2178853046594966</c:v>
                </c:pt>
                <c:pt idx="104">
                  <c:v>5.1144086021505375</c:v>
                </c:pt>
                <c:pt idx="105">
                  <c:v>5.881326164874551</c:v>
                </c:pt>
                <c:pt idx="106">
                  <c:v>3.717240143369176</c:v>
                </c:pt>
                <c:pt idx="107">
                  <c:v>4.4870250896057344</c:v>
                </c:pt>
                <c:pt idx="108">
                  <c:v>4.9926523297491023</c:v>
                </c:pt>
                <c:pt idx="109">
                  <c:v>5.9721505376344091</c:v>
                </c:pt>
                <c:pt idx="110">
                  <c:v>4.6513620071684585</c:v>
                </c:pt>
                <c:pt idx="111">
                  <c:v>4.8221146953405016</c:v>
                </c:pt>
                <c:pt idx="112">
                  <c:v>6.6846236559139776</c:v>
                </c:pt>
                <c:pt idx="113">
                  <c:v>6.3931899641577061</c:v>
                </c:pt>
                <c:pt idx="114">
                  <c:v>5.2008243727598567</c:v>
                </c:pt>
                <c:pt idx="115">
                  <c:v>4.5482437275985665</c:v>
                </c:pt>
                <c:pt idx="116">
                  <c:v>5.1515770609318992</c:v>
                </c:pt>
                <c:pt idx="117">
                  <c:v>5.3064874551971331</c:v>
                </c:pt>
                <c:pt idx="118">
                  <c:v>5.0391039426523303</c:v>
                </c:pt>
                <c:pt idx="119">
                  <c:v>3.3396057347670252</c:v>
                </c:pt>
                <c:pt idx="120">
                  <c:v>5.2310035842293905</c:v>
                </c:pt>
                <c:pt idx="121">
                  <c:v>4.5626164874551973</c:v>
                </c:pt>
                <c:pt idx="122">
                  <c:v>5.1853405017921146</c:v>
                </c:pt>
                <c:pt idx="123">
                  <c:v>6.5950179211469537</c:v>
                </c:pt>
                <c:pt idx="124">
                  <c:v>4.8026523297491037</c:v>
                </c:pt>
                <c:pt idx="125">
                  <c:v>4.705304659498208</c:v>
                </c:pt>
                <c:pt idx="126">
                  <c:v>4.5789247311827959</c:v>
                </c:pt>
                <c:pt idx="127">
                  <c:v>4.7860931899641583</c:v>
                </c:pt>
                <c:pt idx="128">
                  <c:v>4.9951612903225806</c:v>
                </c:pt>
                <c:pt idx="129">
                  <c:v>4.9514336917562725</c:v>
                </c:pt>
                <c:pt idx="130">
                  <c:v>5.4039068100358421</c:v>
                </c:pt>
                <c:pt idx="131">
                  <c:v>5.9966308243727591</c:v>
                </c:pt>
                <c:pt idx="132">
                  <c:v>6.2761290322580647</c:v>
                </c:pt>
                <c:pt idx="133">
                  <c:v>5.8421863799283154</c:v>
                </c:pt>
                <c:pt idx="134">
                  <c:v>5.1562365591397858</c:v>
                </c:pt>
                <c:pt idx="135">
                  <c:v>6.4038351254480288</c:v>
                </c:pt>
                <c:pt idx="136">
                  <c:v>4.5870967741935482</c:v>
                </c:pt>
                <c:pt idx="137">
                  <c:v>6.7949103942652327</c:v>
                </c:pt>
                <c:pt idx="138">
                  <c:v>3.8026523297491042</c:v>
                </c:pt>
                <c:pt idx="139">
                  <c:v>7.832688172043011</c:v>
                </c:pt>
                <c:pt idx="140">
                  <c:v>6.5330465949820793</c:v>
                </c:pt>
                <c:pt idx="141">
                  <c:v>5.6772401433691764</c:v>
                </c:pt>
                <c:pt idx="142">
                  <c:v>5.7994982078853043</c:v>
                </c:pt>
                <c:pt idx="143">
                  <c:v>5.4220430107526871</c:v>
                </c:pt>
                <c:pt idx="144">
                  <c:v>4.4554838709677425</c:v>
                </c:pt>
                <c:pt idx="145">
                  <c:v>5.6503225806451622</c:v>
                </c:pt>
                <c:pt idx="146">
                  <c:v>6.0091039426523309</c:v>
                </c:pt>
                <c:pt idx="147">
                  <c:v>4.7330824372759865</c:v>
                </c:pt>
                <c:pt idx="148">
                  <c:v>4.6482795698924742</c:v>
                </c:pt>
                <c:pt idx="149">
                  <c:v>5.9043369175627234</c:v>
                </c:pt>
                <c:pt idx="150">
                  <c:v>4.5914695340501783</c:v>
                </c:pt>
                <c:pt idx="151">
                  <c:v>4.1877777777777778</c:v>
                </c:pt>
                <c:pt idx="152">
                  <c:v>5.1687813620071692</c:v>
                </c:pt>
                <c:pt idx="153">
                  <c:v>7.3830107526881719</c:v>
                </c:pt>
                <c:pt idx="154">
                  <c:v>3.9631541218637989</c:v>
                </c:pt>
                <c:pt idx="155">
                  <c:v>6.1724014336917561</c:v>
                </c:pt>
                <c:pt idx="156">
                  <c:v>6.1323297491039446</c:v>
                </c:pt>
                <c:pt idx="157">
                  <c:v>5.0054121863799272</c:v>
                </c:pt>
                <c:pt idx="158">
                  <c:v>4.0285663082437262</c:v>
                </c:pt>
                <c:pt idx="159">
                  <c:v>5.6305017921146954</c:v>
                </c:pt>
                <c:pt idx="160">
                  <c:v>3.8233333333333328</c:v>
                </c:pt>
                <c:pt idx="161">
                  <c:v>5.8258781362007168</c:v>
                </c:pt>
                <c:pt idx="162">
                  <c:v>7.4637275985663081</c:v>
                </c:pt>
                <c:pt idx="163">
                  <c:v>4.1933333333333342</c:v>
                </c:pt>
                <c:pt idx="164">
                  <c:v>8.0716308243727592</c:v>
                </c:pt>
                <c:pt idx="165">
                  <c:v>7.7860573476702486</c:v>
                </c:pt>
                <c:pt idx="166">
                  <c:v>8.2422939068100352</c:v>
                </c:pt>
                <c:pt idx="167">
                  <c:v>8.0874551971326163</c:v>
                </c:pt>
                <c:pt idx="168">
                  <c:v>5.7636559139784955</c:v>
                </c:pt>
                <c:pt idx="169">
                  <c:v>6.5998207885304661</c:v>
                </c:pt>
                <c:pt idx="170">
                  <c:v>5.0013261648745519</c:v>
                </c:pt>
                <c:pt idx="171">
                  <c:v>6.5116845878136189</c:v>
                </c:pt>
                <c:pt idx="172">
                  <c:v>7.2424372759856626</c:v>
                </c:pt>
                <c:pt idx="173">
                  <c:v>4.8504301075268819</c:v>
                </c:pt>
                <c:pt idx="174">
                  <c:v>3.9851612903225799</c:v>
                </c:pt>
                <c:pt idx="175">
                  <c:v>5.1062365591397851</c:v>
                </c:pt>
                <c:pt idx="176">
                  <c:v>5.800035842293906</c:v>
                </c:pt>
                <c:pt idx="177">
                  <c:v>4.0962724014336924</c:v>
                </c:pt>
                <c:pt idx="178">
                  <c:v>7.4588888888888887</c:v>
                </c:pt>
                <c:pt idx="179">
                  <c:v>6.2033333333333331</c:v>
                </c:pt>
                <c:pt idx="180">
                  <c:v>6.8916129032258056</c:v>
                </c:pt>
                <c:pt idx="181">
                  <c:v>3.8506093189964155</c:v>
                </c:pt>
                <c:pt idx="182">
                  <c:v>5.6508602150537639</c:v>
                </c:pt>
                <c:pt idx="183">
                  <c:v>5.7742652329749093</c:v>
                </c:pt>
                <c:pt idx="184">
                  <c:v>4.192222222222223</c:v>
                </c:pt>
                <c:pt idx="185">
                  <c:v>5.8581003584229405</c:v>
                </c:pt>
                <c:pt idx="186">
                  <c:v>5.53326164874552</c:v>
                </c:pt>
                <c:pt idx="187">
                  <c:v>6.0813978494623653</c:v>
                </c:pt>
                <c:pt idx="188">
                  <c:v>5.5802150537634425</c:v>
                </c:pt>
                <c:pt idx="189">
                  <c:v>2.9880286738351258</c:v>
                </c:pt>
                <c:pt idx="190">
                  <c:v>5.6235125448028676</c:v>
                </c:pt>
                <c:pt idx="191">
                  <c:v>5.906917562724014</c:v>
                </c:pt>
                <c:pt idx="192">
                  <c:v>4.3634767025089607</c:v>
                </c:pt>
                <c:pt idx="193">
                  <c:v>6.0756272401433691</c:v>
                </c:pt>
                <c:pt idx="194">
                  <c:v>5.1191039426523295</c:v>
                </c:pt>
                <c:pt idx="195">
                  <c:v>5.2197849462365591</c:v>
                </c:pt>
                <c:pt idx="196">
                  <c:v>5.9337634408602158</c:v>
                </c:pt>
                <c:pt idx="197">
                  <c:v>4.8908602150537632</c:v>
                </c:pt>
                <c:pt idx="198">
                  <c:v>5.3793189964157717</c:v>
                </c:pt>
                <c:pt idx="199">
                  <c:v>3.7902867383512544</c:v>
                </c:pt>
                <c:pt idx="200">
                  <c:v>7.4143727598566329</c:v>
                </c:pt>
                <c:pt idx="201">
                  <c:v>5.2266666666666657</c:v>
                </c:pt>
                <c:pt idx="202">
                  <c:v>6.2907885304659503</c:v>
                </c:pt>
                <c:pt idx="203">
                  <c:v>3.7456630824372756</c:v>
                </c:pt>
                <c:pt idx="204">
                  <c:v>5.4746236559139776</c:v>
                </c:pt>
                <c:pt idx="205">
                  <c:v>6.0754480286738364</c:v>
                </c:pt>
                <c:pt idx="206">
                  <c:v>3.7358064516129037</c:v>
                </c:pt>
                <c:pt idx="207">
                  <c:v>5.9584946236559153</c:v>
                </c:pt>
                <c:pt idx="208">
                  <c:v>7.5062365591397837</c:v>
                </c:pt>
                <c:pt idx="209">
                  <c:v>7.0599999999999978</c:v>
                </c:pt>
                <c:pt idx="210">
                  <c:v>5.1183870967741933</c:v>
                </c:pt>
                <c:pt idx="211">
                  <c:v>6.8621146953405017</c:v>
                </c:pt>
                <c:pt idx="212">
                  <c:v>7.3140860215053776</c:v>
                </c:pt>
                <c:pt idx="213">
                  <c:v>7.0882437275985666</c:v>
                </c:pt>
                <c:pt idx="214">
                  <c:v>5.6426881720430115</c:v>
                </c:pt>
                <c:pt idx="215">
                  <c:v>4.9155913978494628</c:v>
                </c:pt>
                <c:pt idx="216">
                  <c:v>6.3869175627240145</c:v>
                </c:pt>
                <c:pt idx="217">
                  <c:v>6.5671684587813628</c:v>
                </c:pt>
                <c:pt idx="218">
                  <c:v>7.232867383512545</c:v>
                </c:pt>
                <c:pt idx="219">
                  <c:v>7.7970250896057349</c:v>
                </c:pt>
                <c:pt idx="220">
                  <c:v>7.2619354838709684</c:v>
                </c:pt>
                <c:pt idx="221">
                  <c:v>7.2320430107526876</c:v>
                </c:pt>
                <c:pt idx="222">
                  <c:v>7.9296415770609316</c:v>
                </c:pt>
                <c:pt idx="223">
                  <c:v>5.973799283154122</c:v>
                </c:pt>
                <c:pt idx="224">
                  <c:v>6.8515053763440834</c:v>
                </c:pt>
                <c:pt idx="225">
                  <c:v>5.5608243727598579</c:v>
                </c:pt>
                <c:pt idx="226">
                  <c:v>8.9767383512544807</c:v>
                </c:pt>
                <c:pt idx="227">
                  <c:v>6.5244802867383518</c:v>
                </c:pt>
                <c:pt idx="228">
                  <c:v>7.9068458781362017</c:v>
                </c:pt>
                <c:pt idx="229">
                  <c:v>5.8437634408602142</c:v>
                </c:pt>
                <c:pt idx="230">
                  <c:v>8.9265591397849455</c:v>
                </c:pt>
                <c:pt idx="231">
                  <c:v>8.3788172043010753</c:v>
                </c:pt>
                <c:pt idx="232">
                  <c:v>5.0016845878136209</c:v>
                </c:pt>
                <c:pt idx="233">
                  <c:v>7.8664516129032265</c:v>
                </c:pt>
                <c:pt idx="234">
                  <c:v>7.3817921146953402</c:v>
                </c:pt>
                <c:pt idx="235">
                  <c:v>6.4252329749103945</c:v>
                </c:pt>
                <c:pt idx="236">
                  <c:v>7.9116487455197131</c:v>
                </c:pt>
                <c:pt idx="237">
                  <c:v>8.9145519713261638</c:v>
                </c:pt>
                <c:pt idx="238">
                  <c:v>6.7278853046594973</c:v>
                </c:pt>
                <c:pt idx="239">
                  <c:v>7.9000000000000012</c:v>
                </c:pt>
                <c:pt idx="240">
                  <c:v>5.2666666666666666</c:v>
                </c:pt>
                <c:pt idx="241">
                  <c:v>7.8999999999999995</c:v>
                </c:pt>
                <c:pt idx="242">
                  <c:v>6.5333333333333341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9-450A-BC91-D625085EC3F6}"/>
            </c:ext>
          </c:extLst>
        </c:ser>
        <c:ser>
          <c:idx val="0"/>
          <c:order val="1"/>
          <c:tx>
            <c:v> Tiefpassfiler 30 Jahre 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TempMittel_korr!$AQ$5:$AQ$247</c:f>
              <c:numCache>
                <c:formatCode>0.000</c:formatCode>
                <c:ptCount val="243"/>
                <c:pt idx="0">
                  <c:v>4.8494691589255803</c:v>
                </c:pt>
                <c:pt idx="1">
                  <c:v>4.8136882049576357</c:v>
                </c:pt>
                <c:pt idx="2">
                  <c:v>4.8286594158118072</c:v>
                </c:pt>
                <c:pt idx="3">
                  <c:v>4.8538624258210872</c:v>
                </c:pt>
                <c:pt idx="4">
                  <c:v>4.881198725123606</c:v>
                </c:pt>
                <c:pt idx="5">
                  <c:v>4.9451495975288653</c:v>
                </c:pt>
                <c:pt idx="6">
                  <c:v>5.0259200006599629</c:v>
                </c:pt>
                <c:pt idx="7">
                  <c:v>5.1110201370597155</c:v>
                </c:pt>
                <c:pt idx="8">
                  <c:v>5.2234780646423209</c:v>
                </c:pt>
                <c:pt idx="9">
                  <c:v>5.3399609013070126</c:v>
                </c:pt>
                <c:pt idx="10">
                  <c:v>5.4486172882026569</c:v>
                </c:pt>
                <c:pt idx="11">
                  <c:v>5.5469154372759846</c:v>
                </c:pt>
                <c:pt idx="12">
                  <c:v>5.6208039641577061</c:v>
                </c:pt>
                <c:pt idx="13">
                  <c:v>5.6833216594982066</c:v>
                </c:pt>
                <c:pt idx="14">
                  <c:v>5.7247331971326165</c:v>
                </c:pt>
                <c:pt idx="15">
                  <c:v>5.7403726057347679</c:v>
                </c:pt>
                <c:pt idx="16">
                  <c:v>5.7484812401433683</c:v>
                </c:pt>
                <c:pt idx="17">
                  <c:v>5.7250980752688161</c:v>
                </c:pt>
                <c:pt idx="18">
                  <c:v>5.7024991146953408</c:v>
                </c:pt>
                <c:pt idx="19">
                  <c:v>5.6737331541218641</c:v>
                </c:pt>
                <c:pt idx="20">
                  <c:v>5.632081892473118</c:v>
                </c:pt>
                <c:pt idx="21">
                  <c:v>5.5988071756272388</c:v>
                </c:pt>
                <c:pt idx="22">
                  <c:v>5.5639768351254482</c:v>
                </c:pt>
                <c:pt idx="23">
                  <c:v>5.5556076917562729</c:v>
                </c:pt>
                <c:pt idx="24">
                  <c:v>5.5476511827956987</c:v>
                </c:pt>
                <c:pt idx="25">
                  <c:v>5.5180877096774195</c:v>
                </c:pt>
                <c:pt idx="26">
                  <c:v>5.5233471218637984</c:v>
                </c:pt>
                <c:pt idx="27">
                  <c:v>5.5447123082437271</c:v>
                </c:pt>
                <c:pt idx="28">
                  <c:v>5.5412477526881725</c:v>
                </c:pt>
                <c:pt idx="29">
                  <c:v>5.5324959426523295</c:v>
                </c:pt>
                <c:pt idx="30">
                  <c:v>5.5387986917562726</c:v>
                </c:pt>
                <c:pt idx="31">
                  <c:v>5.5044157025089602</c:v>
                </c:pt>
                <c:pt idx="32">
                  <c:v>5.4559352293906809</c:v>
                </c:pt>
                <c:pt idx="33">
                  <c:v>5.4157511039426529</c:v>
                </c:pt>
                <c:pt idx="34">
                  <c:v>5.3707090788530465</c:v>
                </c:pt>
                <c:pt idx="35">
                  <c:v>5.3418284301075261</c:v>
                </c:pt>
                <c:pt idx="36">
                  <c:v>5.3242124802867377</c:v>
                </c:pt>
                <c:pt idx="37">
                  <c:v>5.2976872724014346</c:v>
                </c:pt>
                <c:pt idx="38">
                  <c:v>5.3000057275985668</c:v>
                </c:pt>
                <c:pt idx="39">
                  <c:v>5.3050352150537634</c:v>
                </c:pt>
                <c:pt idx="40">
                  <c:v>5.3013158888888894</c:v>
                </c:pt>
                <c:pt idx="41">
                  <c:v>5.3016168243727595</c:v>
                </c:pt>
                <c:pt idx="42">
                  <c:v>5.3055476917562725</c:v>
                </c:pt>
                <c:pt idx="43">
                  <c:v>5.3219998709677423</c:v>
                </c:pt>
                <c:pt idx="44">
                  <c:v>5.3331426845878136</c:v>
                </c:pt>
                <c:pt idx="45">
                  <c:v>5.3200232724014329</c:v>
                </c:pt>
                <c:pt idx="46">
                  <c:v>5.2935737132616492</c:v>
                </c:pt>
                <c:pt idx="47">
                  <c:v>5.2626346415770602</c:v>
                </c:pt>
                <c:pt idx="48">
                  <c:v>5.2180989318996414</c:v>
                </c:pt>
                <c:pt idx="49">
                  <c:v>5.159919913978495</c:v>
                </c:pt>
                <c:pt idx="50">
                  <c:v>5.0703311146953416</c:v>
                </c:pt>
                <c:pt idx="51">
                  <c:v>4.9681844480286736</c:v>
                </c:pt>
                <c:pt idx="52">
                  <c:v>4.8556837921146947</c:v>
                </c:pt>
                <c:pt idx="53">
                  <c:v>4.712815365591398</c:v>
                </c:pt>
                <c:pt idx="54">
                  <c:v>4.6106499247311836</c:v>
                </c:pt>
                <c:pt idx="55">
                  <c:v>4.5157594551971325</c:v>
                </c:pt>
                <c:pt idx="56">
                  <c:v>4.4358887096774193</c:v>
                </c:pt>
                <c:pt idx="57">
                  <c:v>4.3700630071684579</c:v>
                </c:pt>
                <c:pt idx="58">
                  <c:v>4.3107096272401426</c:v>
                </c:pt>
                <c:pt idx="59">
                  <c:v>4.283924168458781</c:v>
                </c:pt>
                <c:pt idx="60">
                  <c:v>4.2743582759856631</c:v>
                </c:pt>
                <c:pt idx="61">
                  <c:v>4.2576797634408603</c:v>
                </c:pt>
                <c:pt idx="62">
                  <c:v>4.270330989247312</c:v>
                </c:pt>
                <c:pt idx="63">
                  <c:v>4.2839752293906805</c:v>
                </c:pt>
                <c:pt idx="64">
                  <c:v>4.297577695340502</c:v>
                </c:pt>
                <c:pt idx="65">
                  <c:v>4.3091906523297485</c:v>
                </c:pt>
                <c:pt idx="66">
                  <c:v>4.3223429354838716</c:v>
                </c:pt>
                <c:pt idx="67">
                  <c:v>4.3406282544802863</c:v>
                </c:pt>
                <c:pt idx="68">
                  <c:v>4.366875720430107</c:v>
                </c:pt>
                <c:pt idx="69">
                  <c:v>4.3851532867383503</c:v>
                </c:pt>
                <c:pt idx="70">
                  <c:v>4.4467571003584219</c:v>
                </c:pt>
                <c:pt idx="71">
                  <c:v>4.507550788530466</c:v>
                </c:pt>
                <c:pt idx="72">
                  <c:v>4.5575511863799285</c:v>
                </c:pt>
                <c:pt idx="73">
                  <c:v>4.6555091720430104</c:v>
                </c:pt>
                <c:pt idx="74">
                  <c:v>4.7607603942652323</c:v>
                </c:pt>
                <c:pt idx="75">
                  <c:v>4.8745484229390694</c:v>
                </c:pt>
                <c:pt idx="76">
                  <c:v>5.0049317706093186</c:v>
                </c:pt>
                <c:pt idx="77">
                  <c:v>5.1092803655913972</c:v>
                </c:pt>
                <c:pt idx="78">
                  <c:v>5.2124509999999997</c:v>
                </c:pt>
                <c:pt idx="79">
                  <c:v>5.294844229390681</c:v>
                </c:pt>
                <c:pt idx="80">
                  <c:v>5.379777974910394</c:v>
                </c:pt>
                <c:pt idx="81">
                  <c:v>5.4368055770609311</c:v>
                </c:pt>
                <c:pt idx="82">
                  <c:v>5.4627842867383505</c:v>
                </c:pt>
                <c:pt idx="83">
                  <c:v>5.4719212078853054</c:v>
                </c:pt>
                <c:pt idx="84">
                  <c:v>5.4579051577060929</c:v>
                </c:pt>
                <c:pt idx="85">
                  <c:v>5.4008574265232978</c:v>
                </c:pt>
                <c:pt idx="86">
                  <c:v>5.3470512508960581</c:v>
                </c:pt>
                <c:pt idx="87">
                  <c:v>5.2632246308243733</c:v>
                </c:pt>
                <c:pt idx="88">
                  <c:v>5.1864366917562723</c:v>
                </c:pt>
                <c:pt idx="89">
                  <c:v>5.1000175376344092</c:v>
                </c:pt>
                <c:pt idx="90">
                  <c:v>5.0163137526881725</c:v>
                </c:pt>
                <c:pt idx="91">
                  <c:v>4.931169577060933</c:v>
                </c:pt>
                <c:pt idx="92">
                  <c:v>4.8661179784946231</c:v>
                </c:pt>
                <c:pt idx="93">
                  <c:v>4.7890844157706089</c:v>
                </c:pt>
                <c:pt idx="94">
                  <c:v>4.7511761469534042</c:v>
                </c:pt>
                <c:pt idx="95">
                  <c:v>4.7256101971326165</c:v>
                </c:pt>
                <c:pt idx="96">
                  <c:v>4.709191089605735</c:v>
                </c:pt>
                <c:pt idx="97">
                  <c:v>4.7196896164874556</c:v>
                </c:pt>
                <c:pt idx="98">
                  <c:v>4.7447319498207881</c:v>
                </c:pt>
                <c:pt idx="99">
                  <c:v>4.7696669749103942</c:v>
                </c:pt>
                <c:pt idx="100">
                  <c:v>4.8065350824372759</c:v>
                </c:pt>
                <c:pt idx="101">
                  <c:v>4.8611567741935477</c:v>
                </c:pt>
                <c:pt idx="102">
                  <c:v>4.9150656129032262</c:v>
                </c:pt>
                <c:pt idx="103">
                  <c:v>4.9558101935483867</c:v>
                </c:pt>
                <c:pt idx="104">
                  <c:v>4.9988179068100358</c:v>
                </c:pt>
                <c:pt idx="105">
                  <c:v>5.0433644444444434</c:v>
                </c:pt>
                <c:pt idx="106">
                  <c:v>5.0817107885304651</c:v>
                </c:pt>
                <c:pt idx="107">
                  <c:v>5.1227230250896056</c:v>
                </c:pt>
                <c:pt idx="108">
                  <c:v>5.1514946487455182</c:v>
                </c:pt>
                <c:pt idx="109">
                  <c:v>5.1735660143369167</c:v>
                </c:pt>
                <c:pt idx="110">
                  <c:v>5.1952014695340498</c:v>
                </c:pt>
                <c:pt idx="111">
                  <c:v>5.1981058279569901</c:v>
                </c:pt>
                <c:pt idx="112">
                  <c:v>5.2090934265232969</c:v>
                </c:pt>
                <c:pt idx="113">
                  <c:v>5.1937958315412187</c:v>
                </c:pt>
                <c:pt idx="114">
                  <c:v>5.1862783333333322</c:v>
                </c:pt>
                <c:pt idx="115">
                  <c:v>5.153227422939068</c:v>
                </c:pt>
                <c:pt idx="116">
                  <c:v>5.1236129964157708</c:v>
                </c:pt>
                <c:pt idx="117">
                  <c:v>5.0898038781362009</c:v>
                </c:pt>
                <c:pt idx="118">
                  <c:v>5.0683881254480276</c:v>
                </c:pt>
                <c:pt idx="119">
                  <c:v>5.0474047240143367</c:v>
                </c:pt>
                <c:pt idx="120">
                  <c:v>5.0341337347670247</c:v>
                </c:pt>
                <c:pt idx="121">
                  <c:v>5.0282075519713265</c:v>
                </c:pt>
                <c:pt idx="122">
                  <c:v>5.0385241111111112</c:v>
                </c:pt>
                <c:pt idx="123">
                  <c:v>5.0524274587813629</c:v>
                </c:pt>
                <c:pt idx="124">
                  <c:v>5.074398598566308</c:v>
                </c:pt>
                <c:pt idx="125">
                  <c:v>5.0988278351254479</c:v>
                </c:pt>
                <c:pt idx="126">
                  <c:v>5.1507065806451608</c:v>
                </c:pt>
                <c:pt idx="127">
                  <c:v>5.1935413333333331</c:v>
                </c:pt>
                <c:pt idx="128">
                  <c:v>5.2599368136200724</c:v>
                </c:pt>
                <c:pt idx="129">
                  <c:v>5.3265397311827956</c:v>
                </c:pt>
                <c:pt idx="130">
                  <c:v>5.3932183440860211</c:v>
                </c:pt>
                <c:pt idx="131">
                  <c:v>5.469389136200717</c:v>
                </c:pt>
                <c:pt idx="132">
                  <c:v>5.5293075519713266</c:v>
                </c:pt>
                <c:pt idx="133">
                  <c:v>5.5826941326164876</c:v>
                </c:pt>
                <c:pt idx="134">
                  <c:v>5.6308534802867376</c:v>
                </c:pt>
                <c:pt idx="135">
                  <c:v>5.6679346236559143</c:v>
                </c:pt>
                <c:pt idx="136">
                  <c:v>5.6984680752688179</c:v>
                </c:pt>
                <c:pt idx="137">
                  <c:v>5.7146566200716844</c:v>
                </c:pt>
                <c:pt idx="138">
                  <c:v>5.724248548387096</c:v>
                </c:pt>
                <c:pt idx="139">
                  <c:v>5.7116001039426525</c:v>
                </c:pt>
                <c:pt idx="140">
                  <c:v>5.6799075591397843</c:v>
                </c:pt>
                <c:pt idx="141">
                  <c:v>5.6406559283154127</c:v>
                </c:pt>
                <c:pt idx="142">
                  <c:v>5.6037173118279568</c:v>
                </c:pt>
                <c:pt idx="143">
                  <c:v>5.540611810035843</c:v>
                </c:pt>
                <c:pt idx="144">
                  <c:v>5.4860400824372766</c:v>
                </c:pt>
                <c:pt idx="145">
                  <c:v>5.4388294265232986</c:v>
                </c:pt>
                <c:pt idx="146">
                  <c:v>5.3939738243727602</c:v>
                </c:pt>
                <c:pt idx="147">
                  <c:v>5.3435497204301079</c:v>
                </c:pt>
                <c:pt idx="148">
                  <c:v>5.3192687275985655</c:v>
                </c:pt>
                <c:pt idx="149">
                  <c:v>5.2808219677419359</c:v>
                </c:pt>
                <c:pt idx="150">
                  <c:v>5.2761255053763438</c:v>
                </c:pt>
                <c:pt idx="151">
                  <c:v>5.2692913548387095</c:v>
                </c:pt>
                <c:pt idx="152">
                  <c:v>5.2613174623655912</c:v>
                </c:pt>
                <c:pt idx="153">
                  <c:v>5.2866197849462369</c:v>
                </c:pt>
                <c:pt idx="154">
                  <c:v>5.3198714982078856</c:v>
                </c:pt>
                <c:pt idx="155">
                  <c:v>5.3706715179211466</c:v>
                </c:pt>
                <c:pt idx="156">
                  <c:v>5.4414542562724018</c:v>
                </c:pt>
                <c:pt idx="157">
                  <c:v>5.5091482114695349</c:v>
                </c:pt>
                <c:pt idx="158">
                  <c:v>5.597990940860214</c:v>
                </c:pt>
                <c:pt idx="159">
                  <c:v>5.7008893297491046</c:v>
                </c:pt>
                <c:pt idx="160">
                  <c:v>5.8239083691756264</c:v>
                </c:pt>
                <c:pt idx="161">
                  <c:v>5.9555687688172041</c:v>
                </c:pt>
                <c:pt idx="162">
                  <c:v>6.0833072777777764</c:v>
                </c:pt>
                <c:pt idx="163">
                  <c:v>6.1957512240143364</c:v>
                </c:pt>
                <c:pt idx="164">
                  <c:v>6.2862190878136186</c:v>
                </c:pt>
                <c:pt idx="165">
                  <c:v>6.3430307293906809</c:v>
                </c:pt>
                <c:pt idx="166">
                  <c:v>6.3741855179211466</c:v>
                </c:pt>
                <c:pt idx="167">
                  <c:v>6.3746787222222219</c:v>
                </c:pt>
                <c:pt idx="168">
                  <c:v>6.3386869892473108</c:v>
                </c:pt>
                <c:pt idx="169">
                  <c:v>6.2862566272401432</c:v>
                </c:pt>
                <c:pt idx="170">
                  <c:v>6.1993000448028672</c:v>
                </c:pt>
                <c:pt idx="171">
                  <c:v>6.0985782437275979</c:v>
                </c:pt>
                <c:pt idx="172">
                  <c:v>6.0067702275985662</c:v>
                </c:pt>
                <c:pt idx="173">
                  <c:v>5.8982925394265227</c:v>
                </c:pt>
                <c:pt idx="174">
                  <c:v>5.8036363978494627</c:v>
                </c:pt>
                <c:pt idx="175">
                  <c:v>5.7401467849462362</c:v>
                </c:pt>
                <c:pt idx="176">
                  <c:v>5.6745522437275993</c:v>
                </c:pt>
                <c:pt idx="177">
                  <c:v>5.6267130716845868</c:v>
                </c:pt>
                <c:pt idx="178">
                  <c:v>5.5720929498207887</c:v>
                </c:pt>
                <c:pt idx="179">
                  <c:v>5.5382162150537635</c:v>
                </c:pt>
                <c:pt idx="180">
                  <c:v>5.5208407706093192</c:v>
                </c:pt>
                <c:pt idx="181">
                  <c:v>5.4864414767025087</c:v>
                </c:pt>
                <c:pt idx="182">
                  <c:v>5.4665655949820779</c:v>
                </c:pt>
                <c:pt idx="183">
                  <c:v>5.430061250896058</c:v>
                </c:pt>
                <c:pt idx="184">
                  <c:v>5.3908728422939074</c:v>
                </c:pt>
                <c:pt idx="185">
                  <c:v>5.3694076774193551</c:v>
                </c:pt>
                <c:pt idx="186">
                  <c:v>5.3460912688172044</c:v>
                </c:pt>
                <c:pt idx="187">
                  <c:v>5.3202758602150544</c:v>
                </c:pt>
                <c:pt idx="188">
                  <c:v>5.285497301075269</c:v>
                </c:pt>
                <c:pt idx="189">
                  <c:v>5.2858103333333339</c:v>
                </c:pt>
                <c:pt idx="190">
                  <c:v>5.2649632580645163</c:v>
                </c:pt>
                <c:pt idx="191">
                  <c:v>5.2678440000000002</c:v>
                </c:pt>
                <c:pt idx="192">
                  <c:v>5.2596629892473121</c:v>
                </c:pt>
                <c:pt idx="193">
                  <c:v>5.2788710824372762</c:v>
                </c:pt>
                <c:pt idx="194">
                  <c:v>5.2932293440860212</c:v>
                </c:pt>
                <c:pt idx="195">
                  <c:v>5.2939716881720429</c:v>
                </c:pt>
                <c:pt idx="196">
                  <c:v>5.3138480179211474</c:v>
                </c:pt>
                <c:pt idx="197">
                  <c:v>5.334787548387097</c:v>
                </c:pt>
                <c:pt idx="198">
                  <c:v>5.3614910967741931</c:v>
                </c:pt>
                <c:pt idx="199">
                  <c:v>5.3780785913978502</c:v>
                </c:pt>
                <c:pt idx="200">
                  <c:v>5.4120691792114695</c:v>
                </c:pt>
                <c:pt idx="201">
                  <c:v>5.4690683655913981</c:v>
                </c:pt>
                <c:pt idx="202">
                  <c:v>5.5195963978494627</c:v>
                </c:pt>
                <c:pt idx="203">
                  <c:v>5.5733041218637993</c:v>
                </c:pt>
                <c:pt idx="204">
                  <c:v>5.6397068243727606</c:v>
                </c:pt>
                <c:pt idx="205">
                  <c:v>5.7118094229390683</c:v>
                </c:pt>
                <c:pt idx="206">
                  <c:v>5.7979935053763443</c:v>
                </c:pt>
                <c:pt idx="207">
                  <c:v>5.8907469713261644</c:v>
                </c:pt>
                <c:pt idx="208">
                  <c:v>5.9862346702508962</c:v>
                </c:pt>
                <c:pt idx="209">
                  <c:v>6.0842804408602156</c:v>
                </c:pt>
                <c:pt idx="210">
                  <c:v>6.1760873369175622</c:v>
                </c:pt>
                <c:pt idx="211">
                  <c:v>6.275731623655914</c:v>
                </c:pt>
                <c:pt idx="212">
                  <c:v>6.3407039462365589</c:v>
                </c:pt>
                <c:pt idx="213">
                  <c:v>6.4202031003584237</c:v>
                </c:pt>
                <c:pt idx="214">
                  <c:v>6.4816561326164877</c:v>
                </c:pt>
                <c:pt idx="215">
                  <c:v>6.5731948458781373</c:v>
                </c:pt>
                <c:pt idx="216">
                  <c:v>6.639154548387098</c:v>
                </c:pt>
                <c:pt idx="217">
                  <c:v>6.7091839820788532</c:v>
                </c:pt>
                <c:pt idx="218">
                  <c:v>6.7766426989247313</c:v>
                </c:pt>
                <c:pt idx="219">
                  <c:v>6.8440023978494624</c:v>
                </c:pt>
                <c:pt idx="220">
                  <c:v>6.9023709605734771</c:v>
                </c:pt>
                <c:pt idx="221">
                  <c:v>6.9405814551971314</c:v>
                </c:pt>
                <c:pt idx="222">
                  <c:v>6.998119756272402</c:v>
                </c:pt>
                <c:pt idx="223">
                  <c:v>7.0375456702508972</c:v>
                </c:pt>
                <c:pt idx="224">
                  <c:v>7.0654854444444446</c:v>
                </c:pt>
                <c:pt idx="225">
                  <c:v>7.0994864086021501</c:v>
                </c:pt>
                <c:pt idx="226">
                  <c:v>7.1463232652329758</c:v>
                </c:pt>
                <c:pt idx="227">
                  <c:v>7.1813833620071676</c:v>
                </c:pt>
                <c:pt idx="228">
                  <c:v>7.212460953405019</c:v>
                </c:pt>
                <c:pt idx="229">
                  <c:v>7.2248371254480288</c:v>
                </c:pt>
                <c:pt idx="230">
                  <c:v>7.2453355304659501</c:v>
                </c:pt>
                <c:pt idx="231">
                  <c:v>7.2535610752688182</c:v>
                </c:pt>
                <c:pt idx="232">
                  <c:v>7.2656161820303318</c:v>
                </c:pt>
                <c:pt idx="233">
                  <c:v>7.2733677044065796</c:v>
                </c:pt>
                <c:pt idx="234">
                  <c:v>7.2730894483656821</c:v>
                </c:pt>
                <c:pt idx="235">
                  <c:v>7.2783404181727658</c:v>
                </c:pt>
                <c:pt idx="236">
                  <c:v>7.271537376708638</c:v>
                </c:pt>
                <c:pt idx="237">
                  <c:v>7.2666848445047352</c:v>
                </c:pt>
                <c:pt idx="238">
                  <c:v>7.2363497368532181</c:v>
                </c:pt>
                <c:pt idx="239">
                  <c:v>7.2209988043187128</c:v>
                </c:pt>
                <c:pt idx="240">
                  <c:v>7.1918896716516292</c:v>
                </c:pt>
                <c:pt idx="241">
                  <c:v>7.1770328505277607</c:v>
                </c:pt>
                <c:pt idx="242">
                  <c:v>7.1323659294076487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89-450A-BC91-D625085EC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609408"/>
        <c:axId val="354619776"/>
      </c:scatterChart>
      <c:valAx>
        <c:axId val="354609408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50959143764813997"/>
              <c:y val="0.886486536438012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619776"/>
        <c:crossesAt val="0"/>
        <c:crossBetween val="midCat"/>
        <c:majorUnit val="10"/>
      </c:valAx>
      <c:valAx>
        <c:axId val="354619776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46963342261E-2"/>
              <c:y val="0.398648890000972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4609408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767647" mc:Ignorable="a14" a14:legacySpreadsheetColorIndex="43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FFFF99" mc:Ignorable="a14" a14:legacySpreadsheetColorIndex="43"/>
            </a:gs>
            <a:gs pos="100000">
              <a:srgbClr xmlns:mc="http://schemas.openxmlformats.org/markup-compatibility/2006" xmlns:a14="http://schemas.microsoft.com/office/drawing/2010/main" val="767647" mc:Ignorable="a14" a14:legacySpreadsheetColorIndex="43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164369714982871"/>
          <c:y val="0.94701417475267557"/>
          <c:w val="0.60020876185393868"/>
          <c:h val="4.06091830625384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Mittlere Sommertemperatur Hohenpeißenberg 1781 - 2023
Jun/Jul/Aug</a:t>
            </a:r>
          </a:p>
        </c:rich>
      </c:tx>
      <c:layout>
        <c:manualLayout>
          <c:xMode val="edge"/>
          <c:yMode val="edge"/>
          <c:x val="0.18015002591420534"/>
          <c:y val="2.02700265164311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375782881002084E-2"/>
          <c:y val="0.16638016504839015"/>
          <c:w val="0.89144050104384132"/>
          <c:h val="0.65933894275838056"/>
        </c:manualLayout>
      </c:layout>
      <c:scatterChart>
        <c:scatterStyle val="smoothMarker"/>
        <c:varyColors val="0"/>
        <c:ser>
          <c:idx val="2"/>
          <c:order val="0"/>
          <c:tx>
            <c:v> Mittlere Sommertemperatur Hohenpeißenberg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TempMittel_korr!$AF$5:$AF$247</c:f>
              <c:numCache>
                <c:formatCode>0.0</c:formatCode>
                <c:ptCount val="243"/>
                <c:pt idx="0">
                  <c:v>15.528530465949823</c:v>
                </c:pt>
                <c:pt idx="1">
                  <c:v>15.579354838709676</c:v>
                </c:pt>
                <c:pt idx="2">
                  <c:v>14.280501792114697</c:v>
                </c:pt>
                <c:pt idx="3">
                  <c:v>13.614086021505377</c:v>
                </c:pt>
                <c:pt idx="4">
                  <c:v>12.165913978494624</c:v>
                </c:pt>
                <c:pt idx="5">
                  <c:v>12.07301075268817</c:v>
                </c:pt>
                <c:pt idx="6">
                  <c:v>14.233333333333334</c:v>
                </c:pt>
                <c:pt idx="7">
                  <c:v>14.833333333333334</c:v>
                </c:pt>
                <c:pt idx="8">
                  <c:v>12.772652329749102</c:v>
                </c:pt>
                <c:pt idx="9">
                  <c:v>13.956523297491039</c:v>
                </c:pt>
                <c:pt idx="10">
                  <c:v>14.147347670250895</c:v>
                </c:pt>
                <c:pt idx="11">
                  <c:v>14.387956989247312</c:v>
                </c:pt>
                <c:pt idx="12">
                  <c:v>15.466666666666667</c:v>
                </c:pt>
                <c:pt idx="13">
                  <c:v>14.913476702508961</c:v>
                </c:pt>
                <c:pt idx="14">
                  <c:v>13.486738351254482</c:v>
                </c:pt>
                <c:pt idx="15">
                  <c:v>13.771935483870967</c:v>
                </c:pt>
                <c:pt idx="16">
                  <c:v>14.397777777777776</c:v>
                </c:pt>
                <c:pt idx="17">
                  <c:v>13.977168458781364</c:v>
                </c:pt>
                <c:pt idx="18">
                  <c:v>13.300000000000002</c:v>
                </c:pt>
                <c:pt idx="19">
                  <c:v>13.383620071684588</c:v>
                </c:pt>
                <c:pt idx="20">
                  <c:v>12.512293906810035</c:v>
                </c:pt>
                <c:pt idx="21">
                  <c:v>15.507275985663084</c:v>
                </c:pt>
                <c:pt idx="22">
                  <c:v>14.146953405017925</c:v>
                </c:pt>
                <c:pt idx="23">
                  <c:v>13.825519713261649</c:v>
                </c:pt>
                <c:pt idx="24">
                  <c:v>12.417132616487455</c:v>
                </c:pt>
                <c:pt idx="25">
                  <c:v>14.363620071684588</c:v>
                </c:pt>
                <c:pt idx="26">
                  <c:v>16.733082437275986</c:v>
                </c:pt>
                <c:pt idx="27">
                  <c:v>15.664767025089603</c:v>
                </c:pt>
                <c:pt idx="28">
                  <c:v>15.451182795698926</c:v>
                </c:pt>
                <c:pt idx="29">
                  <c:v>14.890107526881721</c:v>
                </c:pt>
                <c:pt idx="30">
                  <c:v>15.833333333333334</c:v>
                </c:pt>
                <c:pt idx="31">
                  <c:v>13.166666666666666</c:v>
                </c:pt>
                <c:pt idx="32">
                  <c:v>11.111218637992833</c:v>
                </c:pt>
                <c:pt idx="33">
                  <c:v>12.818064516129029</c:v>
                </c:pt>
                <c:pt idx="34">
                  <c:v>11.871254480286739</c:v>
                </c:pt>
                <c:pt idx="35">
                  <c:v>10.829605734767023</c:v>
                </c:pt>
                <c:pt idx="36">
                  <c:v>13.372831541218639</c:v>
                </c:pt>
                <c:pt idx="37">
                  <c:v>13.642831541218641</c:v>
                </c:pt>
                <c:pt idx="38">
                  <c:v>13.921146953405019</c:v>
                </c:pt>
                <c:pt idx="39">
                  <c:v>13.320179211469537</c:v>
                </c:pt>
                <c:pt idx="40">
                  <c:v>12.030250896057348</c:v>
                </c:pt>
                <c:pt idx="41">
                  <c:v>15.568100358422939</c:v>
                </c:pt>
                <c:pt idx="42">
                  <c:v>13.05440860215054</c:v>
                </c:pt>
                <c:pt idx="43">
                  <c:v>13.526344086021508</c:v>
                </c:pt>
                <c:pt idx="44">
                  <c:v>13.123154121863797</c:v>
                </c:pt>
                <c:pt idx="45">
                  <c:v>14.876881720430108</c:v>
                </c:pt>
                <c:pt idx="46">
                  <c:v>13.701756272401431</c:v>
                </c:pt>
                <c:pt idx="47">
                  <c:v>13.295412186379926</c:v>
                </c:pt>
                <c:pt idx="48">
                  <c:v>12.390322580645162</c:v>
                </c:pt>
                <c:pt idx="49">
                  <c:v>13.764480286738353</c:v>
                </c:pt>
                <c:pt idx="50">
                  <c:v>13.226953405017921</c:v>
                </c:pt>
                <c:pt idx="51">
                  <c:v>13.487383512544804</c:v>
                </c:pt>
                <c:pt idx="52">
                  <c:v>12.140501792114696</c:v>
                </c:pt>
                <c:pt idx="53">
                  <c:v>15.879713261648744</c:v>
                </c:pt>
                <c:pt idx="54">
                  <c:v>14.272616487455197</c:v>
                </c:pt>
                <c:pt idx="55">
                  <c:v>14.400967741935483</c:v>
                </c:pt>
                <c:pt idx="56">
                  <c:v>14.345569150908418</c:v>
                </c:pt>
                <c:pt idx="57">
                  <c:v>12.671433691756272</c:v>
                </c:pt>
                <c:pt idx="58">
                  <c:v>14.467025089605734</c:v>
                </c:pt>
                <c:pt idx="59">
                  <c:v>12.744946236559139</c:v>
                </c:pt>
                <c:pt idx="60">
                  <c:v>12.107777777777779</c:v>
                </c:pt>
                <c:pt idx="61">
                  <c:v>14.526810035842294</c:v>
                </c:pt>
                <c:pt idx="62">
                  <c:v>11.672007168458782</c:v>
                </c:pt>
                <c:pt idx="63">
                  <c:v>12.080143369175628</c:v>
                </c:pt>
                <c:pt idx="64">
                  <c:v>13.110609318996415</c:v>
                </c:pt>
                <c:pt idx="65">
                  <c:v>15.628243727598566</c:v>
                </c:pt>
                <c:pt idx="66">
                  <c:v>12.749856630824373</c:v>
                </c:pt>
                <c:pt idx="67">
                  <c:v>14.103082437275987</c:v>
                </c:pt>
                <c:pt idx="68">
                  <c:v>13.566594982078852</c:v>
                </c:pt>
                <c:pt idx="69">
                  <c:v>13.271326164874552</c:v>
                </c:pt>
                <c:pt idx="70">
                  <c:v>13.62179211469534</c:v>
                </c:pt>
                <c:pt idx="71">
                  <c:v>14.839892473118278</c:v>
                </c:pt>
                <c:pt idx="72">
                  <c:v>14.654659498207886</c:v>
                </c:pt>
                <c:pt idx="73">
                  <c:v>13.715340501792113</c:v>
                </c:pt>
                <c:pt idx="74">
                  <c:v>14.554014336917561</c:v>
                </c:pt>
                <c:pt idx="75">
                  <c:v>14.865663082437273</c:v>
                </c:pt>
                <c:pt idx="76">
                  <c:v>15.213440860215053</c:v>
                </c:pt>
                <c:pt idx="77">
                  <c:v>14.490322580645161</c:v>
                </c:pt>
                <c:pt idx="78">
                  <c:v>16.751971326164877</c:v>
                </c:pt>
                <c:pt idx="79">
                  <c:v>12.671111111111108</c:v>
                </c:pt>
                <c:pt idx="80">
                  <c:v>15.284050179211471</c:v>
                </c:pt>
                <c:pt idx="81">
                  <c:v>13.712867383512545</c:v>
                </c:pt>
                <c:pt idx="82">
                  <c:v>14.507383512544804</c:v>
                </c:pt>
                <c:pt idx="83">
                  <c:v>12.788566308243725</c:v>
                </c:pt>
                <c:pt idx="84">
                  <c:v>14.204767025089604</c:v>
                </c:pt>
                <c:pt idx="85">
                  <c:v>13.930071684587814</c:v>
                </c:pt>
                <c:pt idx="86">
                  <c:v>13.862401433691758</c:v>
                </c:pt>
                <c:pt idx="87">
                  <c:v>14.71021505376344</c:v>
                </c:pt>
                <c:pt idx="88">
                  <c:v>13.062365591397851</c:v>
                </c:pt>
                <c:pt idx="89">
                  <c:v>13.831003584229391</c:v>
                </c:pt>
                <c:pt idx="90">
                  <c:v>13.122903225806454</c:v>
                </c:pt>
                <c:pt idx="91">
                  <c:v>13.477562724014335</c:v>
                </c:pt>
                <c:pt idx="92">
                  <c:v>15.104301075268816</c:v>
                </c:pt>
                <c:pt idx="93">
                  <c:v>14.489498207885307</c:v>
                </c:pt>
                <c:pt idx="94">
                  <c:v>14.592007168458784</c:v>
                </c:pt>
                <c:pt idx="95">
                  <c:v>14.502329749103943</c:v>
                </c:pt>
                <c:pt idx="96">
                  <c:v>15.134193548387097</c:v>
                </c:pt>
                <c:pt idx="97">
                  <c:v>13.497096774193551</c:v>
                </c:pt>
                <c:pt idx="98">
                  <c:v>13.965017921146954</c:v>
                </c:pt>
                <c:pt idx="99">
                  <c:v>13.802329749103942</c:v>
                </c:pt>
                <c:pt idx="100">
                  <c:v>15.159820788530467</c:v>
                </c:pt>
                <c:pt idx="101">
                  <c:v>12.426594982078853</c:v>
                </c:pt>
                <c:pt idx="102">
                  <c:v>13.589928315412186</c:v>
                </c:pt>
                <c:pt idx="103">
                  <c:v>13.56258064516129</c:v>
                </c:pt>
                <c:pt idx="104">
                  <c:v>14.873978494623657</c:v>
                </c:pt>
                <c:pt idx="105">
                  <c:v>13.873297491039429</c:v>
                </c:pt>
                <c:pt idx="106">
                  <c:v>15.155448028673836</c:v>
                </c:pt>
                <c:pt idx="107">
                  <c:v>13.248637992831542</c:v>
                </c:pt>
                <c:pt idx="108">
                  <c:v>14.08931899641577</c:v>
                </c:pt>
                <c:pt idx="109">
                  <c:v>13.049856630824372</c:v>
                </c:pt>
                <c:pt idx="110">
                  <c:v>13.391899641577062</c:v>
                </c:pt>
                <c:pt idx="111">
                  <c:v>14.929462365591396</c:v>
                </c:pt>
                <c:pt idx="112">
                  <c:v>14.716129032258062</c:v>
                </c:pt>
                <c:pt idx="113">
                  <c:v>14.054444444444442</c:v>
                </c:pt>
                <c:pt idx="114">
                  <c:v>14.712508960573475</c:v>
                </c:pt>
                <c:pt idx="115">
                  <c:v>13.403440860215051</c:v>
                </c:pt>
                <c:pt idx="116">
                  <c:v>14.574336917562727</c:v>
                </c:pt>
                <c:pt idx="117">
                  <c:v>14.182580645161289</c:v>
                </c:pt>
                <c:pt idx="118">
                  <c:v>14.24741935483871</c:v>
                </c:pt>
                <c:pt idx="119">
                  <c:v>14.870537634408604</c:v>
                </c:pt>
                <c:pt idx="120">
                  <c:v>14.453799283154121</c:v>
                </c:pt>
                <c:pt idx="121">
                  <c:v>13.723189964157706</c:v>
                </c:pt>
                <c:pt idx="122">
                  <c:v>13.436630824372761</c:v>
                </c:pt>
                <c:pt idx="123">
                  <c:v>15.773369175627238</c:v>
                </c:pt>
                <c:pt idx="124">
                  <c:v>15.313512544802864</c:v>
                </c:pt>
                <c:pt idx="125">
                  <c:v>13.600645161290323</c:v>
                </c:pt>
                <c:pt idx="126">
                  <c:v>13.620250896057348</c:v>
                </c:pt>
                <c:pt idx="127">
                  <c:v>14.01078853046595</c:v>
                </c:pt>
                <c:pt idx="128">
                  <c:v>12.674946236559137</c:v>
                </c:pt>
                <c:pt idx="129">
                  <c:v>13.308387096774192</c:v>
                </c:pt>
                <c:pt idx="130">
                  <c:v>15.79347670250896</c:v>
                </c:pt>
                <c:pt idx="131">
                  <c:v>12.865591397849462</c:v>
                </c:pt>
                <c:pt idx="132">
                  <c:v>11.855949820788531</c:v>
                </c:pt>
                <c:pt idx="133">
                  <c:v>13.280215053763442</c:v>
                </c:pt>
                <c:pt idx="134">
                  <c:v>13.849462365591398</c:v>
                </c:pt>
                <c:pt idx="135">
                  <c:v>12.46089605734767</c:v>
                </c:pt>
                <c:pt idx="136">
                  <c:v>14.881684587813618</c:v>
                </c:pt>
                <c:pt idx="137">
                  <c:v>12.637562724014337</c:v>
                </c:pt>
                <c:pt idx="138">
                  <c:v>13.165555555555557</c:v>
                </c:pt>
                <c:pt idx="139">
                  <c:v>13.138960573476703</c:v>
                </c:pt>
                <c:pt idx="140">
                  <c:v>14.880931899641579</c:v>
                </c:pt>
                <c:pt idx="141">
                  <c:v>13.802724014336917</c:v>
                </c:pt>
                <c:pt idx="142">
                  <c:v>13.700573476702509</c:v>
                </c:pt>
                <c:pt idx="143">
                  <c:v>12.705448028673834</c:v>
                </c:pt>
                <c:pt idx="144">
                  <c:v>13.781326164874551</c:v>
                </c:pt>
                <c:pt idx="145">
                  <c:v>12.5684229390681</c:v>
                </c:pt>
                <c:pt idx="146">
                  <c:v>14.041182795698923</c:v>
                </c:pt>
                <c:pt idx="147">
                  <c:v>15.521433691756274</c:v>
                </c:pt>
                <c:pt idx="148">
                  <c:v>14.746200716845877</c:v>
                </c:pt>
                <c:pt idx="149">
                  <c:v>14.614587813620071</c:v>
                </c:pt>
                <c:pt idx="150">
                  <c:v>14.069498207885303</c:v>
                </c:pt>
                <c:pt idx="151">
                  <c:v>14.616774193548387</c:v>
                </c:pt>
                <c:pt idx="152">
                  <c:v>13.818996415770608</c:v>
                </c:pt>
                <c:pt idx="153">
                  <c:v>14.485125448028674</c:v>
                </c:pt>
                <c:pt idx="154">
                  <c:v>15.198745519713261</c:v>
                </c:pt>
                <c:pt idx="155">
                  <c:v>13.485842293906812</c:v>
                </c:pt>
                <c:pt idx="156">
                  <c:v>14.624301075268818</c:v>
                </c:pt>
                <c:pt idx="157">
                  <c:v>14.49863799283154</c:v>
                </c:pt>
                <c:pt idx="158">
                  <c:v>14.126451612903224</c:v>
                </c:pt>
                <c:pt idx="159">
                  <c:v>12.906415770609321</c:v>
                </c:pt>
                <c:pt idx="160">
                  <c:v>13.971254480286738</c:v>
                </c:pt>
                <c:pt idx="161">
                  <c:v>14.063405017921147</c:v>
                </c:pt>
                <c:pt idx="162">
                  <c:v>14.564623655913982</c:v>
                </c:pt>
                <c:pt idx="163">
                  <c:v>14.48598566308244</c:v>
                </c:pt>
                <c:pt idx="164">
                  <c:v>15.108207885304664</c:v>
                </c:pt>
                <c:pt idx="165">
                  <c:v>14.212867383512545</c:v>
                </c:pt>
                <c:pt idx="166">
                  <c:v>16.456881720430108</c:v>
                </c:pt>
                <c:pt idx="167">
                  <c:v>12.860107526881722</c:v>
                </c:pt>
                <c:pt idx="168">
                  <c:v>14.280752688172043</c:v>
                </c:pt>
                <c:pt idx="169">
                  <c:v>16.358387096774194</c:v>
                </c:pt>
                <c:pt idx="170">
                  <c:v>14.460107526881721</c:v>
                </c:pt>
                <c:pt idx="171">
                  <c:v>16.185770609318993</c:v>
                </c:pt>
                <c:pt idx="172">
                  <c:v>14.094695340501792</c:v>
                </c:pt>
                <c:pt idx="173">
                  <c:v>12.881684587813622</c:v>
                </c:pt>
                <c:pt idx="174">
                  <c:v>13.519390681003586</c:v>
                </c:pt>
                <c:pt idx="175">
                  <c:v>12.544265232974908</c:v>
                </c:pt>
                <c:pt idx="176">
                  <c:v>13.940860215053767</c:v>
                </c:pt>
                <c:pt idx="177">
                  <c:v>14.417992831541218</c:v>
                </c:pt>
                <c:pt idx="178">
                  <c:v>14.510071684587814</c:v>
                </c:pt>
                <c:pt idx="179">
                  <c:v>13.450931899641574</c:v>
                </c:pt>
                <c:pt idx="180">
                  <c:v>13.938136200716846</c:v>
                </c:pt>
                <c:pt idx="181">
                  <c:v>13.984014336917562</c:v>
                </c:pt>
                <c:pt idx="182">
                  <c:v>14.223154121863798</c:v>
                </c:pt>
                <c:pt idx="183">
                  <c:v>15.09541218637993</c:v>
                </c:pt>
                <c:pt idx="184">
                  <c:v>13.405017921146955</c:v>
                </c:pt>
                <c:pt idx="185">
                  <c:v>13.175017921146955</c:v>
                </c:pt>
                <c:pt idx="186">
                  <c:v>14.656845878136201</c:v>
                </c:pt>
                <c:pt idx="187">
                  <c:v>13.228279569892473</c:v>
                </c:pt>
                <c:pt idx="188">
                  <c:v>13.143369175627242</c:v>
                </c:pt>
                <c:pt idx="189">
                  <c:v>14.524802867383512</c:v>
                </c:pt>
                <c:pt idx="190">
                  <c:v>14.552186379928315</c:v>
                </c:pt>
                <c:pt idx="191">
                  <c:v>13.369139784946237</c:v>
                </c:pt>
                <c:pt idx="192">
                  <c:v>14.512508960573475</c:v>
                </c:pt>
                <c:pt idx="193">
                  <c:v>13.533691756272402</c:v>
                </c:pt>
                <c:pt idx="194">
                  <c:v>13.601684587813621</c:v>
                </c:pt>
                <c:pt idx="195">
                  <c:v>14.753799283154123</c:v>
                </c:pt>
                <c:pt idx="196">
                  <c:v>13.708279569892474</c:v>
                </c:pt>
                <c:pt idx="197">
                  <c:v>12.781254480286739</c:v>
                </c:pt>
                <c:pt idx="198">
                  <c:v>13.538817204301075</c:v>
                </c:pt>
                <c:pt idx="199">
                  <c:v>13.160716845878135</c:v>
                </c:pt>
                <c:pt idx="200">
                  <c:v>14.137670250896058</c:v>
                </c:pt>
                <c:pt idx="201">
                  <c:v>15.17283154121864</c:v>
                </c:pt>
                <c:pt idx="202">
                  <c:v>16.267777777777777</c:v>
                </c:pt>
                <c:pt idx="203">
                  <c:v>13.761003584229391</c:v>
                </c:pt>
                <c:pt idx="204">
                  <c:v>14.270322580645164</c:v>
                </c:pt>
                <c:pt idx="205">
                  <c:v>14.228996415770611</c:v>
                </c:pt>
                <c:pt idx="206">
                  <c:v>13.830752688172042</c:v>
                </c:pt>
                <c:pt idx="207">
                  <c:v>14.530537634408603</c:v>
                </c:pt>
                <c:pt idx="208">
                  <c:v>14.256164874551972</c:v>
                </c:pt>
                <c:pt idx="209">
                  <c:v>14.664372759856628</c:v>
                </c:pt>
                <c:pt idx="210">
                  <c:v>15.087025089605737</c:v>
                </c:pt>
                <c:pt idx="211">
                  <c:v>16.358279569892474</c:v>
                </c:pt>
                <c:pt idx="212">
                  <c:v>14.227562724014335</c:v>
                </c:pt>
                <c:pt idx="213">
                  <c:v>16.79433691756272</c:v>
                </c:pt>
                <c:pt idx="214">
                  <c:v>14.576953405017923</c:v>
                </c:pt>
                <c:pt idx="215">
                  <c:v>14.027060931899641</c:v>
                </c:pt>
                <c:pt idx="216">
                  <c:v>14.565949820788532</c:v>
                </c:pt>
                <c:pt idx="217">
                  <c:v>15.376917562724012</c:v>
                </c:pt>
                <c:pt idx="218">
                  <c:v>14.721648745519714</c:v>
                </c:pt>
                <c:pt idx="219">
                  <c:v>15.269892473118277</c:v>
                </c:pt>
                <c:pt idx="220">
                  <c:v>15.194444444444443</c:v>
                </c:pt>
                <c:pt idx="221">
                  <c:v>15.849068100358423</c:v>
                </c:pt>
                <c:pt idx="222">
                  <c:v>19.032974910394262</c:v>
                </c:pt>
                <c:pt idx="223">
                  <c:v>15.044838709677421</c:v>
                </c:pt>
                <c:pt idx="224">
                  <c:v>14.836845878136202</c:v>
                </c:pt>
                <c:pt idx="225">
                  <c:v>15.641326164874554</c:v>
                </c:pt>
                <c:pt idx="226">
                  <c:v>15.15458781362007</c:v>
                </c:pt>
                <c:pt idx="227">
                  <c:v>15.388243727598564</c:v>
                </c:pt>
                <c:pt idx="228">
                  <c:v>15.619175627240145</c:v>
                </c:pt>
                <c:pt idx="229">
                  <c:v>15.521075268817201</c:v>
                </c:pt>
                <c:pt idx="230">
                  <c:v>14.9441935483871</c:v>
                </c:pt>
                <c:pt idx="231">
                  <c:v>16.103225806451615</c:v>
                </c:pt>
                <c:pt idx="232">
                  <c:v>16.060179211469535</c:v>
                </c:pt>
                <c:pt idx="233">
                  <c:v>14.801433691756273</c:v>
                </c:pt>
                <c:pt idx="234">
                  <c:v>17.781505376344086</c:v>
                </c:pt>
                <c:pt idx="235">
                  <c:v>15.893405017921145</c:v>
                </c:pt>
                <c:pt idx="236">
                  <c:v>17.075304659498205</c:v>
                </c:pt>
                <c:pt idx="237">
                  <c:v>17.363297491039429</c:v>
                </c:pt>
                <c:pt idx="238">
                  <c:v>17.673942652329746</c:v>
                </c:pt>
                <c:pt idx="239">
                  <c:v>16.033333333333335</c:v>
                </c:pt>
                <c:pt idx="240">
                  <c:v>15.699999999999998</c:v>
                </c:pt>
                <c:pt idx="241">
                  <c:v>17.7</c:v>
                </c:pt>
                <c:pt idx="242">
                  <c:v>17.466666666666665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E1-4C61-A7A5-1125AEFF3DCC}"/>
            </c:ext>
          </c:extLst>
        </c:ser>
        <c:ser>
          <c:idx val="0"/>
          <c:order val="1"/>
          <c:tx>
            <c:v> Tiefpassfilter 30 Jahre 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TempMittel_korr!$AG$5:$AG$247</c:f>
              <c:numCache>
                <c:formatCode>0.000</c:formatCode>
                <c:ptCount val="243"/>
                <c:pt idx="0">
                  <c:v>14.094401344881339</c:v>
                </c:pt>
                <c:pt idx="1">
                  <c:v>14.043639144843404</c:v>
                </c:pt>
                <c:pt idx="2">
                  <c:v>13.999720826638653</c:v>
                </c:pt>
                <c:pt idx="3">
                  <c:v>13.956917384474155</c:v>
                </c:pt>
                <c:pt idx="4">
                  <c:v>13.928862741820115</c:v>
                </c:pt>
                <c:pt idx="5">
                  <c:v>13.919425537603608</c:v>
                </c:pt>
                <c:pt idx="6">
                  <c:v>13.921887322261663</c:v>
                </c:pt>
                <c:pt idx="7">
                  <c:v>13.932398377784621</c:v>
                </c:pt>
                <c:pt idx="8">
                  <c:v>13.951515850295978</c:v>
                </c:pt>
                <c:pt idx="9">
                  <c:v>13.967508715978479</c:v>
                </c:pt>
                <c:pt idx="10">
                  <c:v>13.999832366515614</c:v>
                </c:pt>
                <c:pt idx="11">
                  <c:v>14.022039992831541</c:v>
                </c:pt>
                <c:pt idx="12">
                  <c:v>14.028113444444445</c:v>
                </c:pt>
                <c:pt idx="13">
                  <c:v>14.017249483870968</c:v>
                </c:pt>
                <c:pt idx="14">
                  <c:v>14.01236424014337</c:v>
                </c:pt>
                <c:pt idx="15">
                  <c:v>14.01788176344086</c:v>
                </c:pt>
                <c:pt idx="16">
                  <c:v>14.023460867383514</c:v>
                </c:pt>
                <c:pt idx="17">
                  <c:v>14.031425820788531</c:v>
                </c:pt>
                <c:pt idx="18">
                  <c:v>14.035085265232974</c:v>
                </c:pt>
                <c:pt idx="19">
                  <c:v>14.060285028673837</c:v>
                </c:pt>
                <c:pt idx="20">
                  <c:v>14.099299967741937</c:v>
                </c:pt>
                <c:pt idx="21">
                  <c:v>14.12931236200717</c:v>
                </c:pt>
                <c:pt idx="22">
                  <c:v>14.173668322580646</c:v>
                </c:pt>
                <c:pt idx="23">
                  <c:v>14.210628096774196</c:v>
                </c:pt>
                <c:pt idx="24">
                  <c:v>14.223187390681003</c:v>
                </c:pt>
                <c:pt idx="25">
                  <c:v>14.232006713261649</c:v>
                </c:pt>
                <c:pt idx="26">
                  <c:v>14.221623017921146</c:v>
                </c:pt>
                <c:pt idx="27">
                  <c:v>14.177996526881721</c:v>
                </c:pt>
                <c:pt idx="28">
                  <c:v>14.094264136200715</c:v>
                </c:pt>
                <c:pt idx="29">
                  <c:v>13.973701849462365</c:v>
                </c:pt>
                <c:pt idx="30">
                  <c:v>13.853986093189965</c:v>
                </c:pt>
                <c:pt idx="31">
                  <c:v>13.710112623655913</c:v>
                </c:pt>
                <c:pt idx="32">
                  <c:v>13.574136394265231</c:v>
                </c:pt>
                <c:pt idx="33">
                  <c:v>13.434591591397849</c:v>
                </c:pt>
                <c:pt idx="34">
                  <c:v>13.340928870967742</c:v>
                </c:pt>
                <c:pt idx="35">
                  <c:v>13.275794347670251</c:v>
                </c:pt>
                <c:pt idx="36">
                  <c:v>13.247561247311827</c:v>
                </c:pt>
                <c:pt idx="37">
                  <c:v>13.232198426523297</c:v>
                </c:pt>
                <c:pt idx="38">
                  <c:v>13.239084688172046</c:v>
                </c:pt>
                <c:pt idx="39">
                  <c:v>13.270525028673836</c:v>
                </c:pt>
                <c:pt idx="40">
                  <c:v>13.313960465949821</c:v>
                </c:pt>
                <c:pt idx="41">
                  <c:v>13.352218215053766</c:v>
                </c:pt>
                <c:pt idx="42">
                  <c:v>13.402402913978495</c:v>
                </c:pt>
                <c:pt idx="43">
                  <c:v>13.453318548387099</c:v>
                </c:pt>
                <c:pt idx="44">
                  <c:v>13.503675831541219</c:v>
                </c:pt>
                <c:pt idx="45">
                  <c:v>13.53573291867507</c:v>
                </c:pt>
                <c:pt idx="46">
                  <c:v>13.557235970337409</c:v>
                </c:pt>
                <c:pt idx="47">
                  <c:v>13.590925315659376</c:v>
                </c:pt>
                <c:pt idx="48">
                  <c:v>13.60089701829193</c:v>
                </c:pt>
                <c:pt idx="49">
                  <c:v>13.608291079100235</c:v>
                </c:pt>
                <c:pt idx="50">
                  <c:v>13.630579916079595</c:v>
                </c:pt>
                <c:pt idx="51">
                  <c:v>13.640296288097888</c:v>
                </c:pt>
                <c:pt idx="52">
                  <c:v>13.649177948214065</c:v>
                </c:pt>
                <c:pt idx="53">
                  <c:v>13.634344861327403</c:v>
                </c:pt>
                <c:pt idx="54">
                  <c:v>13.639921995056238</c:v>
                </c:pt>
                <c:pt idx="55">
                  <c:v>13.615653261895933</c:v>
                </c:pt>
                <c:pt idx="56">
                  <c:v>13.588582111605486</c:v>
                </c:pt>
                <c:pt idx="57">
                  <c:v>13.542491946483747</c:v>
                </c:pt>
                <c:pt idx="58">
                  <c:v>13.497443891113583</c:v>
                </c:pt>
                <c:pt idx="59">
                  <c:v>13.457149363119516</c:v>
                </c:pt>
                <c:pt idx="60">
                  <c:v>13.434417292300084</c:v>
                </c:pt>
                <c:pt idx="61">
                  <c:v>13.417500761216168</c:v>
                </c:pt>
                <c:pt idx="62">
                  <c:v>13.415503665183538</c:v>
                </c:pt>
                <c:pt idx="63">
                  <c:v>13.435378921394141</c:v>
                </c:pt>
                <c:pt idx="64">
                  <c:v>13.482613559510567</c:v>
                </c:pt>
                <c:pt idx="65">
                  <c:v>13.531726484118158</c:v>
                </c:pt>
                <c:pt idx="66">
                  <c:v>13.605427644172536</c:v>
                </c:pt>
                <c:pt idx="67">
                  <c:v>13.707265467062168</c:v>
                </c:pt>
                <c:pt idx="68">
                  <c:v>13.796696286738351</c:v>
                </c:pt>
                <c:pt idx="69">
                  <c:v>13.912949835125445</c:v>
                </c:pt>
                <c:pt idx="70">
                  <c:v>14.010983906810036</c:v>
                </c:pt>
                <c:pt idx="71">
                  <c:v>14.119799508960572</c:v>
                </c:pt>
                <c:pt idx="72">
                  <c:v>14.211630465949819</c:v>
                </c:pt>
                <c:pt idx="73">
                  <c:v>14.28464229032258</c:v>
                </c:pt>
                <c:pt idx="74">
                  <c:v>14.356444512544801</c:v>
                </c:pt>
                <c:pt idx="75">
                  <c:v>14.403342462365591</c:v>
                </c:pt>
                <c:pt idx="76">
                  <c:v>14.429651132616486</c:v>
                </c:pt>
                <c:pt idx="77">
                  <c:v>14.415059215053763</c:v>
                </c:pt>
                <c:pt idx="78">
                  <c:v>14.402389093189964</c:v>
                </c:pt>
                <c:pt idx="79">
                  <c:v>14.358713519713259</c:v>
                </c:pt>
                <c:pt idx="80">
                  <c:v>14.30483417921147</c:v>
                </c:pt>
                <c:pt idx="81">
                  <c:v>14.252100021505377</c:v>
                </c:pt>
                <c:pt idx="82">
                  <c:v>14.192001684587813</c:v>
                </c:pt>
                <c:pt idx="83">
                  <c:v>14.129726508960573</c:v>
                </c:pt>
                <c:pt idx="84">
                  <c:v>14.078130799283153</c:v>
                </c:pt>
                <c:pt idx="85">
                  <c:v>14.047343362007169</c:v>
                </c:pt>
                <c:pt idx="86">
                  <c:v>14.016930698924734</c:v>
                </c:pt>
                <c:pt idx="87">
                  <c:v>14.00135892831541</c:v>
                </c:pt>
                <c:pt idx="88">
                  <c:v>13.99813982795699</c:v>
                </c:pt>
                <c:pt idx="89">
                  <c:v>14.019630827956989</c:v>
                </c:pt>
                <c:pt idx="90">
                  <c:v>14.023985430107526</c:v>
                </c:pt>
                <c:pt idx="91">
                  <c:v>14.058922068100358</c:v>
                </c:pt>
                <c:pt idx="92">
                  <c:v>14.076032892473119</c:v>
                </c:pt>
                <c:pt idx="93">
                  <c:v>14.105026992831542</c:v>
                </c:pt>
                <c:pt idx="94">
                  <c:v>14.116758587813619</c:v>
                </c:pt>
                <c:pt idx="95">
                  <c:v>14.135876383512548</c:v>
                </c:pt>
                <c:pt idx="96">
                  <c:v>14.126885537634411</c:v>
                </c:pt>
                <c:pt idx="97">
                  <c:v>14.115600853046598</c:v>
                </c:pt>
                <c:pt idx="98">
                  <c:v>14.092031340501791</c:v>
                </c:pt>
                <c:pt idx="99">
                  <c:v>14.060106580645165</c:v>
                </c:pt>
                <c:pt idx="100">
                  <c:v>14.045393487455199</c:v>
                </c:pt>
                <c:pt idx="101">
                  <c:v>14.027233982078853</c:v>
                </c:pt>
                <c:pt idx="102">
                  <c:v>14.013945956989248</c:v>
                </c:pt>
                <c:pt idx="103">
                  <c:v>14.007209297491039</c:v>
                </c:pt>
                <c:pt idx="104">
                  <c:v>13.991880759856631</c:v>
                </c:pt>
                <c:pt idx="105">
                  <c:v>13.99373564874552</c:v>
                </c:pt>
                <c:pt idx="106">
                  <c:v>14.00006459139785</c:v>
                </c:pt>
                <c:pt idx="107">
                  <c:v>14.012158093189964</c:v>
                </c:pt>
                <c:pt idx="108">
                  <c:v>14.030739921146953</c:v>
                </c:pt>
                <c:pt idx="109">
                  <c:v>14.060152290322577</c:v>
                </c:pt>
                <c:pt idx="110">
                  <c:v>14.084456734767024</c:v>
                </c:pt>
                <c:pt idx="111">
                  <c:v>14.106806494623656</c:v>
                </c:pt>
                <c:pt idx="112">
                  <c:v>14.137129372759857</c:v>
                </c:pt>
                <c:pt idx="113">
                  <c:v>14.182164419354839</c:v>
                </c:pt>
                <c:pt idx="114">
                  <c:v>14.209060774193546</c:v>
                </c:pt>
                <c:pt idx="115">
                  <c:v>14.232708240143369</c:v>
                </c:pt>
                <c:pt idx="116">
                  <c:v>14.248805451612903</c:v>
                </c:pt>
                <c:pt idx="117">
                  <c:v>14.257788136200716</c:v>
                </c:pt>
                <c:pt idx="118">
                  <c:v>14.255241874551972</c:v>
                </c:pt>
                <c:pt idx="119">
                  <c:v>14.271297240143369</c:v>
                </c:pt>
                <c:pt idx="120">
                  <c:v>14.258239021505373</c:v>
                </c:pt>
                <c:pt idx="121">
                  <c:v>14.231322670250895</c:v>
                </c:pt>
                <c:pt idx="122">
                  <c:v>14.195224605734767</c:v>
                </c:pt>
                <c:pt idx="123">
                  <c:v>14.142792261648747</c:v>
                </c:pt>
                <c:pt idx="124">
                  <c:v>14.074126906810035</c:v>
                </c:pt>
                <c:pt idx="125">
                  <c:v>14.014192498207885</c:v>
                </c:pt>
                <c:pt idx="126">
                  <c:v>13.932291437275985</c:v>
                </c:pt>
                <c:pt idx="127">
                  <c:v>13.854647469534049</c:v>
                </c:pt>
                <c:pt idx="128">
                  <c:v>13.768238534050179</c:v>
                </c:pt>
                <c:pt idx="129">
                  <c:v>13.698309193548384</c:v>
                </c:pt>
                <c:pt idx="130">
                  <c:v>13.631413835125448</c:v>
                </c:pt>
                <c:pt idx="131">
                  <c:v>13.572123706093191</c:v>
                </c:pt>
                <c:pt idx="132">
                  <c:v>13.522105318996417</c:v>
                </c:pt>
                <c:pt idx="133">
                  <c:v>13.493184745519715</c:v>
                </c:pt>
                <c:pt idx="134">
                  <c:v>13.469305100358422</c:v>
                </c:pt>
                <c:pt idx="135">
                  <c:v>13.45177964516129</c:v>
                </c:pt>
                <c:pt idx="136">
                  <c:v>13.461213612903226</c:v>
                </c:pt>
                <c:pt idx="137">
                  <c:v>13.487732541218639</c:v>
                </c:pt>
                <c:pt idx="138">
                  <c:v>13.522091322580645</c:v>
                </c:pt>
                <c:pt idx="139">
                  <c:v>13.558383709677418</c:v>
                </c:pt>
                <c:pt idx="140">
                  <c:v>13.612056344086021</c:v>
                </c:pt>
                <c:pt idx="141">
                  <c:v>13.662788247311829</c:v>
                </c:pt>
                <c:pt idx="142">
                  <c:v>13.712222222222223</c:v>
                </c:pt>
                <c:pt idx="143">
                  <c:v>13.7903316953405</c:v>
                </c:pt>
                <c:pt idx="144">
                  <c:v>13.866237949820789</c:v>
                </c:pt>
                <c:pt idx="145">
                  <c:v>13.940545684587811</c:v>
                </c:pt>
                <c:pt idx="146">
                  <c:v>14.013079741935483</c:v>
                </c:pt>
                <c:pt idx="147">
                  <c:v>14.088195204301073</c:v>
                </c:pt>
                <c:pt idx="148">
                  <c:v>14.136079050179212</c:v>
                </c:pt>
                <c:pt idx="149">
                  <c:v>14.19121346594982</c:v>
                </c:pt>
                <c:pt idx="150">
                  <c:v>14.229810544802866</c:v>
                </c:pt>
                <c:pt idx="151">
                  <c:v>14.2573041827957</c:v>
                </c:pt>
                <c:pt idx="152">
                  <c:v>14.264096422939069</c:v>
                </c:pt>
                <c:pt idx="153">
                  <c:v>14.27224953763441</c:v>
                </c:pt>
                <c:pt idx="154">
                  <c:v>14.268759326164874</c:v>
                </c:pt>
                <c:pt idx="155">
                  <c:v>14.280316437275987</c:v>
                </c:pt>
                <c:pt idx="156">
                  <c:v>14.265609157706093</c:v>
                </c:pt>
                <c:pt idx="157">
                  <c:v>14.265947125448029</c:v>
                </c:pt>
                <c:pt idx="158">
                  <c:v>14.278202681003584</c:v>
                </c:pt>
                <c:pt idx="159">
                  <c:v>14.285367512544804</c:v>
                </c:pt>
                <c:pt idx="160">
                  <c:v>14.321962724014337</c:v>
                </c:pt>
                <c:pt idx="161">
                  <c:v>14.359902207885305</c:v>
                </c:pt>
                <c:pt idx="162">
                  <c:v>14.399536161290325</c:v>
                </c:pt>
                <c:pt idx="163">
                  <c:v>14.439568637992831</c:v>
                </c:pt>
                <c:pt idx="164">
                  <c:v>14.47274675985663</c:v>
                </c:pt>
                <c:pt idx="165">
                  <c:v>14.498719673835128</c:v>
                </c:pt>
                <c:pt idx="166">
                  <c:v>14.511840261648747</c:v>
                </c:pt>
                <c:pt idx="167">
                  <c:v>14.519590225806452</c:v>
                </c:pt>
                <c:pt idx="168">
                  <c:v>14.496307103942652</c:v>
                </c:pt>
                <c:pt idx="169">
                  <c:v>14.457962853046595</c:v>
                </c:pt>
                <c:pt idx="170">
                  <c:v>14.406162469534051</c:v>
                </c:pt>
                <c:pt idx="171">
                  <c:v>14.348771856630826</c:v>
                </c:pt>
                <c:pt idx="172">
                  <c:v>14.284820179211469</c:v>
                </c:pt>
                <c:pt idx="173">
                  <c:v>14.211645537634411</c:v>
                </c:pt>
                <c:pt idx="174">
                  <c:v>14.138997164874553</c:v>
                </c:pt>
                <c:pt idx="175">
                  <c:v>14.085202928315413</c:v>
                </c:pt>
                <c:pt idx="176">
                  <c:v>14.032936749103943</c:v>
                </c:pt>
                <c:pt idx="177">
                  <c:v>13.995876430107526</c:v>
                </c:pt>
                <c:pt idx="178">
                  <c:v>13.965905046594983</c:v>
                </c:pt>
                <c:pt idx="179">
                  <c:v>13.965913379928317</c:v>
                </c:pt>
                <c:pt idx="180">
                  <c:v>13.954372881720428</c:v>
                </c:pt>
                <c:pt idx="181">
                  <c:v>13.942673888888889</c:v>
                </c:pt>
                <c:pt idx="182">
                  <c:v>13.939287143369175</c:v>
                </c:pt>
                <c:pt idx="183">
                  <c:v>13.926096913978496</c:v>
                </c:pt>
                <c:pt idx="184">
                  <c:v>13.931475759856632</c:v>
                </c:pt>
                <c:pt idx="185">
                  <c:v>13.934588978494624</c:v>
                </c:pt>
                <c:pt idx="186">
                  <c:v>13.924639670250896</c:v>
                </c:pt>
                <c:pt idx="187">
                  <c:v>13.920447017921145</c:v>
                </c:pt>
                <c:pt idx="188">
                  <c:v>13.903787989247311</c:v>
                </c:pt>
                <c:pt idx="189">
                  <c:v>13.88980977777778</c:v>
                </c:pt>
                <c:pt idx="190">
                  <c:v>13.883871451612904</c:v>
                </c:pt>
                <c:pt idx="191">
                  <c:v>13.894949777777777</c:v>
                </c:pt>
                <c:pt idx="192">
                  <c:v>13.893597032258066</c:v>
                </c:pt>
                <c:pt idx="193">
                  <c:v>13.898690738351252</c:v>
                </c:pt>
                <c:pt idx="194">
                  <c:v>13.908581795698925</c:v>
                </c:pt>
                <c:pt idx="195">
                  <c:v>13.919060999999999</c:v>
                </c:pt>
                <c:pt idx="196">
                  <c:v>13.951203369175628</c:v>
                </c:pt>
                <c:pt idx="197">
                  <c:v>13.989251483870966</c:v>
                </c:pt>
                <c:pt idx="198">
                  <c:v>14.029097863799283</c:v>
                </c:pt>
                <c:pt idx="199">
                  <c:v>14.086174867383512</c:v>
                </c:pt>
                <c:pt idx="200">
                  <c:v>14.156729519713263</c:v>
                </c:pt>
                <c:pt idx="201">
                  <c:v>14.21232682078853</c:v>
                </c:pt>
                <c:pt idx="202">
                  <c:v>14.287676494623657</c:v>
                </c:pt>
                <c:pt idx="203">
                  <c:v>14.360592878136201</c:v>
                </c:pt>
                <c:pt idx="204">
                  <c:v>14.422712272401435</c:v>
                </c:pt>
                <c:pt idx="205">
                  <c:v>14.491745103942652</c:v>
                </c:pt>
                <c:pt idx="206">
                  <c:v>14.563270917562724</c:v>
                </c:pt>
                <c:pt idx="207">
                  <c:v>14.624669741935486</c:v>
                </c:pt>
                <c:pt idx="208">
                  <c:v>14.69347558064516</c:v>
                </c:pt>
                <c:pt idx="209">
                  <c:v>14.762431992831543</c:v>
                </c:pt>
                <c:pt idx="210">
                  <c:v>14.825468498207886</c:v>
                </c:pt>
                <c:pt idx="211">
                  <c:v>14.909340250896056</c:v>
                </c:pt>
                <c:pt idx="212">
                  <c:v>14.967366318996415</c:v>
                </c:pt>
                <c:pt idx="213">
                  <c:v>15.018572225806452</c:v>
                </c:pt>
                <c:pt idx="214">
                  <c:v>15.07139211827957</c:v>
                </c:pt>
                <c:pt idx="215">
                  <c:v>15.137326139784946</c:v>
                </c:pt>
                <c:pt idx="216">
                  <c:v>15.201014451612901</c:v>
                </c:pt>
                <c:pt idx="217">
                  <c:v>15.267323637992833</c:v>
                </c:pt>
                <c:pt idx="218">
                  <c:v>15.334956655913979</c:v>
                </c:pt>
                <c:pt idx="219">
                  <c:v>15.392381770609317</c:v>
                </c:pt>
                <c:pt idx="220">
                  <c:v>15.452238605734765</c:v>
                </c:pt>
                <c:pt idx="221">
                  <c:v>15.502927892473117</c:v>
                </c:pt>
                <c:pt idx="222">
                  <c:v>15.534311272401432</c:v>
                </c:pt>
                <c:pt idx="223">
                  <c:v>15.569042021505377</c:v>
                </c:pt>
                <c:pt idx="224">
                  <c:v>15.599525043010756</c:v>
                </c:pt>
                <c:pt idx="225">
                  <c:v>15.618768114695339</c:v>
                </c:pt>
                <c:pt idx="226">
                  <c:v>15.65545970609319</c:v>
                </c:pt>
                <c:pt idx="227">
                  <c:v>15.702646788530465</c:v>
                </c:pt>
                <c:pt idx="228">
                  <c:v>15.747646888888887</c:v>
                </c:pt>
                <c:pt idx="229">
                  <c:v>15.797206774193549</c:v>
                </c:pt>
                <c:pt idx="230">
                  <c:v>15.876115469534049</c:v>
                </c:pt>
                <c:pt idx="231">
                  <c:v>15.965552720430107</c:v>
                </c:pt>
                <c:pt idx="232">
                  <c:v>16.059349715803247</c:v>
                </c:pt>
                <c:pt idx="233">
                  <c:v>16.156680363986563</c:v>
                </c:pt>
                <c:pt idx="234">
                  <c:v>16.24250949874606</c:v>
                </c:pt>
                <c:pt idx="235">
                  <c:v>16.351497759381523</c:v>
                </c:pt>
                <c:pt idx="236">
                  <c:v>16.4531485907426</c:v>
                </c:pt>
                <c:pt idx="237">
                  <c:v>16.540426053860777</c:v>
                </c:pt>
                <c:pt idx="238">
                  <c:v>16.621483878804028</c:v>
                </c:pt>
                <c:pt idx="239">
                  <c:v>16.690954340360598</c:v>
                </c:pt>
                <c:pt idx="240">
                  <c:v>16.750257940922015</c:v>
                </c:pt>
                <c:pt idx="241">
                  <c:v>16.802443651028756</c:v>
                </c:pt>
                <c:pt idx="242">
                  <c:v>16.854038229570953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E1-4C61-A7A5-1125AEFF3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91808"/>
        <c:axId val="355193984"/>
      </c:scatterChart>
      <c:valAx>
        <c:axId val="355191808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50959143764813997"/>
              <c:y val="0.8810810657113810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193984"/>
        <c:crossesAt val="-8"/>
        <c:crossBetween val="midCat"/>
        <c:majorUnit val="10"/>
      </c:valAx>
      <c:valAx>
        <c:axId val="355193984"/>
        <c:scaling>
          <c:orientation val="minMax"/>
          <c:max val="20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1676313363084568E-2"/>
              <c:y val="0.4067566518105226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191808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765E00" mc:Ignorable="a14" a14:legacySpreadsheetColorIndex="51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FFCC00" mc:Ignorable="a14" a14:legacySpreadsheetColorIndex="51"/>
            </a:gs>
            <a:gs pos="100000">
              <a:srgbClr xmlns:mc="http://schemas.openxmlformats.org/markup-compatibility/2006" xmlns:a14="http://schemas.microsoft.com/office/drawing/2010/main" val="765E00" mc:Ignorable="a14" a14:legacySpreadsheetColorIndex="51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442590490166864"/>
          <c:y val="0.93908631426227163"/>
          <c:w val="0.60020876185393868"/>
          <c:h val="4.06091830625384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Mittlere Herbsttemperatur Hohenpeißenberg 1781 - 2022
Sep/Okt/Nov</a:t>
            </a:r>
          </a:p>
        </c:rich>
      </c:tx>
      <c:layout>
        <c:manualLayout>
          <c:xMode val="edge"/>
          <c:yMode val="edge"/>
          <c:x val="0.19099254329610474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375782881002084E-2"/>
          <c:y val="0.17766497461928935"/>
          <c:w val="0.89144050104384132"/>
          <c:h val="0.64805414551607443"/>
        </c:manualLayout>
      </c:layout>
      <c:scatterChart>
        <c:scatterStyle val="smoothMarker"/>
        <c:varyColors val="0"/>
        <c:ser>
          <c:idx val="2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TempMittel_korr!$AU$5:$AU$246</c:f>
              <c:numCache>
                <c:formatCode>0.0</c:formatCode>
                <c:ptCount val="242"/>
                <c:pt idx="0">
                  <c:v>6.1247311827956992</c:v>
                </c:pt>
                <c:pt idx="1">
                  <c:v>3.6843010752688166</c:v>
                </c:pt>
                <c:pt idx="2">
                  <c:v>6.8267025089605733</c:v>
                </c:pt>
                <c:pt idx="3">
                  <c:v>5.5293548387096783</c:v>
                </c:pt>
                <c:pt idx="4">
                  <c:v>6.9705734767025085</c:v>
                </c:pt>
                <c:pt idx="5">
                  <c:v>3.5480645161290325</c:v>
                </c:pt>
                <c:pt idx="6">
                  <c:v>7.1000000000000005</c:v>
                </c:pt>
                <c:pt idx="7">
                  <c:v>5.6999999999999993</c:v>
                </c:pt>
                <c:pt idx="8">
                  <c:v>5.3499641577060935</c:v>
                </c:pt>
                <c:pt idx="9">
                  <c:v>6.8241577060931897</c:v>
                </c:pt>
                <c:pt idx="10">
                  <c:v>5.9210035842293918</c:v>
                </c:pt>
                <c:pt idx="11">
                  <c:v>6.076236559139784</c:v>
                </c:pt>
                <c:pt idx="12">
                  <c:v>7.9000000000000012</c:v>
                </c:pt>
                <c:pt idx="13">
                  <c:v>5.9127240143369173</c:v>
                </c:pt>
                <c:pt idx="14">
                  <c:v>8.086057347670252</c:v>
                </c:pt>
                <c:pt idx="15">
                  <c:v>6.3363440860215059</c:v>
                </c:pt>
                <c:pt idx="16">
                  <c:v>7.5441218637992806</c:v>
                </c:pt>
                <c:pt idx="17">
                  <c:v>6.600824372759857</c:v>
                </c:pt>
                <c:pt idx="18">
                  <c:v>6.5</c:v>
                </c:pt>
                <c:pt idx="19">
                  <c:v>6.4001792114695348</c:v>
                </c:pt>
                <c:pt idx="20">
                  <c:v>7.6073835125448008</c:v>
                </c:pt>
                <c:pt idx="21">
                  <c:v>7.8590681003584235</c:v>
                </c:pt>
                <c:pt idx="22">
                  <c:v>5.171039426523298</c:v>
                </c:pt>
                <c:pt idx="23">
                  <c:v>6.8656630824372753</c:v>
                </c:pt>
                <c:pt idx="24">
                  <c:v>4.7165232974910394</c:v>
                </c:pt>
                <c:pt idx="25">
                  <c:v>7.4832258064516139</c:v>
                </c:pt>
                <c:pt idx="26">
                  <c:v>7.7338351254480253</c:v>
                </c:pt>
                <c:pt idx="27">
                  <c:v>6.2639068100358415</c:v>
                </c:pt>
                <c:pt idx="28">
                  <c:v>5.7737992831541218</c:v>
                </c:pt>
                <c:pt idx="29">
                  <c:v>9.3647670250896038</c:v>
                </c:pt>
                <c:pt idx="30">
                  <c:v>9</c:v>
                </c:pt>
                <c:pt idx="31">
                  <c:v>6.333333333333333</c:v>
                </c:pt>
                <c:pt idx="32">
                  <c:v>5.0239426523297483</c:v>
                </c:pt>
                <c:pt idx="33">
                  <c:v>5.7618637992831543</c:v>
                </c:pt>
                <c:pt idx="34">
                  <c:v>5.2608602150537624</c:v>
                </c:pt>
                <c:pt idx="35">
                  <c:v>5.1784229390681</c:v>
                </c:pt>
                <c:pt idx="36">
                  <c:v>6.6005376344086022</c:v>
                </c:pt>
                <c:pt idx="37">
                  <c:v>7.069928315412187</c:v>
                </c:pt>
                <c:pt idx="38">
                  <c:v>6.3160215053763444</c:v>
                </c:pt>
                <c:pt idx="39">
                  <c:v>4.3698566308243718</c:v>
                </c:pt>
                <c:pt idx="40">
                  <c:v>7.7621146953405002</c:v>
                </c:pt>
                <c:pt idx="41">
                  <c:v>8.6755197132616519</c:v>
                </c:pt>
                <c:pt idx="42">
                  <c:v>6.6881720430107521</c:v>
                </c:pt>
                <c:pt idx="43">
                  <c:v>7.6910035842293913</c:v>
                </c:pt>
                <c:pt idx="44">
                  <c:v>6.6118057100482019</c:v>
                </c:pt>
                <c:pt idx="45">
                  <c:v>6.6674910394265225</c:v>
                </c:pt>
                <c:pt idx="46">
                  <c:v>5.6465232974910391</c:v>
                </c:pt>
                <c:pt idx="47">
                  <c:v>6.6888888888888891</c:v>
                </c:pt>
                <c:pt idx="48">
                  <c:v>4.140430107526881</c:v>
                </c:pt>
                <c:pt idx="49">
                  <c:v>5.7557347670250891</c:v>
                </c:pt>
                <c:pt idx="50">
                  <c:v>7.0299283154121879</c:v>
                </c:pt>
                <c:pt idx="51">
                  <c:v>5.8078853046594974</c:v>
                </c:pt>
                <c:pt idx="52">
                  <c:v>5.835627240143368</c:v>
                </c:pt>
                <c:pt idx="53">
                  <c:v>7.7239784946236583</c:v>
                </c:pt>
                <c:pt idx="54">
                  <c:v>4.3722580645161289</c:v>
                </c:pt>
                <c:pt idx="55">
                  <c:v>5.7588172043010752</c:v>
                </c:pt>
                <c:pt idx="56">
                  <c:v>4.3912544802867393</c:v>
                </c:pt>
                <c:pt idx="57">
                  <c:v>6.5708243727598559</c:v>
                </c:pt>
                <c:pt idx="58">
                  <c:v>8.3093906810035847</c:v>
                </c:pt>
                <c:pt idx="59">
                  <c:v>5.7431541218637987</c:v>
                </c:pt>
                <c:pt idx="60">
                  <c:v>7.4785663082437281</c:v>
                </c:pt>
                <c:pt idx="61">
                  <c:v>3.7554838709677427</c:v>
                </c:pt>
                <c:pt idx="62">
                  <c:v>5.9938709677419366</c:v>
                </c:pt>
                <c:pt idx="63">
                  <c:v>6.8554121863799296</c:v>
                </c:pt>
                <c:pt idx="64">
                  <c:v>7.2425448028673847</c:v>
                </c:pt>
                <c:pt idx="65">
                  <c:v>6.8942293906810042</c:v>
                </c:pt>
                <c:pt idx="66">
                  <c:v>5.9949462365591408</c:v>
                </c:pt>
                <c:pt idx="67">
                  <c:v>5.793333333333333</c:v>
                </c:pt>
                <c:pt idx="68">
                  <c:v>6.0156272401433695</c:v>
                </c:pt>
                <c:pt idx="69">
                  <c:v>4.5505734767025094</c:v>
                </c:pt>
                <c:pt idx="70">
                  <c:v>3.8026523297491046</c:v>
                </c:pt>
                <c:pt idx="71">
                  <c:v>8.0608960573476711</c:v>
                </c:pt>
                <c:pt idx="72">
                  <c:v>6.9250896057347662</c:v>
                </c:pt>
                <c:pt idx="73">
                  <c:v>6.1868100358422948</c:v>
                </c:pt>
                <c:pt idx="74">
                  <c:v>7.2243369175627237</c:v>
                </c:pt>
                <c:pt idx="75">
                  <c:v>5.4627598566308224</c:v>
                </c:pt>
                <c:pt idx="76">
                  <c:v>8.6334408602150532</c:v>
                </c:pt>
                <c:pt idx="77">
                  <c:v>6.8951612903225827</c:v>
                </c:pt>
                <c:pt idx="78">
                  <c:v>7.1673835125448022</c:v>
                </c:pt>
                <c:pt idx="79">
                  <c:v>5.3939784946236564</c:v>
                </c:pt>
                <c:pt idx="80">
                  <c:v>7.7145878136200716</c:v>
                </c:pt>
                <c:pt idx="81">
                  <c:v>7.7753763440860197</c:v>
                </c:pt>
                <c:pt idx="82">
                  <c:v>7.2682795698924751</c:v>
                </c:pt>
                <c:pt idx="83">
                  <c:v>4.9802150537634402</c:v>
                </c:pt>
                <c:pt idx="84">
                  <c:v>8.3056989247311819</c:v>
                </c:pt>
                <c:pt idx="85">
                  <c:v>6.6691039426523302</c:v>
                </c:pt>
                <c:pt idx="86">
                  <c:v>5.5447311827956982</c:v>
                </c:pt>
                <c:pt idx="87">
                  <c:v>6.6450896057347668</c:v>
                </c:pt>
                <c:pt idx="88">
                  <c:v>5.7001792114695355</c:v>
                </c:pt>
                <c:pt idx="89">
                  <c:v>5.1238351254480285</c:v>
                </c:pt>
                <c:pt idx="90">
                  <c:v>4.526594982078854</c:v>
                </c:pt>
                <c:pt idx="91">
                  <c:v>8.0406451612903229</c:v>
                </c:pt>
                <c:pt idx="92">
                  <c:v>6.4218996415770606</c:v>
                </c:pt>
                <c:pt idx="93">
                  <c:v>7.0745519713261622</c:v>
                </c:pt>
                <c:pt idx="94">
                  <c:v>5.1343727598566318</c:v>
                </c:pt>
                <c:pt idx="95">
                  <c:v>6.4131182795698933</c:v>
                </c:pt>
                <c:pt idx="96">
                  <c:v>5.2858064516129026</c:v>
                </c:pt>
                <c:pt idx="97">
                  <c:v>6.1452329749103933</c:v>
                </c:pt>
                <c:pt idx="98">
                  <c:v>4.7303584229390685</c:v>
                </c:pt>
                <c:pt idx="99">
                  <c:v>6.890752688172042</c:v>
                </c:pt>
                <c:pt idx="100">
                  <c:v>5.4994265232974913</c:v>
                </c:pt>
                <c:pt idx="101">
                  <c:v>6.4057706093189966</c:v>
                </c:pt>
                <c:pt idx="102">
                  <c:v>6.2291756272401431</c:v>
                </c:pt>
                <c:pt idx="103">
                  <c:v>5.7378853046594971</c:v>
                </c:pt>
                <c:pt idx="104">
                  <c:v>6.2573476702508968</c:v>
                </c:pt>
                <c:pt idx="105">
                  <c:v>8.2071684587813625</c:v>
                </c:pt>
                <c:pt idx="106">
                  <c:v>4.6026164874551965</c:v>
                </c:pt>
                <c:pt idx="107">
                  <c:v>5.7040860215053764</c:v>
                </c:pt>
                <c:pt idx="108">
                  <c:v>5.9073118279569892</c:v>
                </c:pt>
                <c:pt idx="109">
                  <c:v>5.0321146953405016</c:v>
                </c:pt>
                <c:pt idx="110">
                  <c:v>7.4247311827957008</c:v>
                </c:pt>
                <c:pt idx="111">
                  <c:v>7.4402150537634393</c:v>
                </c:pt>
                <c:pt idx="112">
                  <c:v>6.7855555555555567</c:v>
                </c:pt>
                <c:pt idx="113">
                  <c:v>6.3890681003584229</c:v>
                </c:pt>
                <c:pt idx="114">
                  <c:v>8.8869892473118277</c:v>
                </c:pt>
                <c:pt idx="115">
                  <c:v>5.4476702508960564</c:v>
                </c:pt>
                <c:pt idx="116">
                  <c:v>6.1083870967741936</c:v>
                </c:pt>
                <c:pt idx="117">
                  <c:v>8.9082437275985669</c:v>
                </c:pt>
                <c:pt idx="118">
                  <c:v>7.6005734767025102</c:v>
                </c:pt>
                <c:pt idx="119">
                  <c:v>8.3215770609318991</c:v>
                </c:pt>
                <c:pt idx="120">
                  <c:v>6.0687813620071678</c:v>
                </c:pt>
                <c:pt idx="121">
                  <c:v>5.8967741935483859</c:v>
                </c:pt>
                <c:pt idx="122">
                  <c:v>7.4529390681003589</c:v>
                </c:pt>
                <c:pt idx="123">
                  <c:v>5.4907885304659514</c:v>
                </c:pt>
                <c:pt idx="124">
                  <c:v>4.6844802867383519</c:v>
                </c:pt>
                <c:pt idx="125">
                  <c:v>7.7924372759856633</c:v>
                </c:pt>
                <c:pt idx="126">
                  <c:v>8.532186379928314</c:v>
                </c:pt>
                <c:pt idx="127">
                  <c:v>5.9240501792114699</c:v>
                </c:pt>
                <c:pt idx="128">
                  <c:v>6.2125089605734765</c:v>
                </c:pt>
                <c:pt idx="129">
                  <c:v>5.9420071684587823</c:v>
                </c:pt>
                <c:pt idx="130">
                  <c:v>8.7548745519713265</c:v>
                </c:pt>
                <c:pt idx="131">
                  <c:v>3.0335483870967739</c:v>
                </c:pt>
                <c:pt idx="132">
                  <c:v>8.3437275985663089</c:v>
                </c:pt>
                <c:pt idx="133">
                  <c:v>5.8338709677419347</c:v>
                </c:pt>
                <c:pt idx="134">
                  <c:v>4.0165232974910392</c:v>
                </c:pt>
                <c:pt idx="135">
                  <c:v>6.4245878136200716</c:v>
                </c:pt>
                <c:pt idx="136">
                  <c:v>6.8714695340501803</c:v>
                </c:pt>
                <c:pt idx="137">
                  <c:v>6.3281720430107518</c:v>
                </c:pt>
                <c:pt idx="138">
                  <c:v>5.5794265232974913</c:v>
                </c:pt>
                <c:pt idx="139">
                  <c:v>6.3433691756272408</c:v>
                </c:pt>
                <c:pt idx="140">
                  <c:v>7.4708602150537624</c:v>
                </c:pt>
                <c:pt idx="141">
                  <c:v>3.5802150537634407</c:v>
                </c:pt>
                <c:pt idx="142">
                  <c:v>7.7688530465949839</c:v>
                </c:pt>
                <c:pt idx="143">
                  <c:v>7.3631899641577059</c:v>
                </c:pt>
                <c:pt idx="144">
                  <c:v>5.1285663082437276</c:v>
                </c:pt>
                <c:pt idx="145">
                  <c:v>9.0681720430107511</c:v>
                </c:pt>
                <c:pt idx="146">
                  <c:v>6.8267383512544804</c:v>
                </c:pt>
                <c:pt idx="147">
                  <c:v>7.3852329749103944</c:v>
                </c:pt>
                <c:pt idx="148">
                  <c:v>8.8761290322580653</c:v>
                </c:pt>
                <c:pt idx="149">
                  <c:v>7.8801075268817202</c:v>
                </c:pt>
                <c:pt idx="150">
                  <c:v>5.2668458781362011</c:v>
                </c:pt>
                <c:pt idx="151">
                  <c:v>8.018136200716846</c:v>
                </c:pt>
                <c:pt idx="152">
                  <c:v>6.9813620071684594</c:v>
                </c:pt>
                <c:pt idx="153">
                  <c:v>7.6987455197132624</c:v>
                </c:pt>
                <c:pt idx="154">
                  <c:v>7.4984946236559127</c:v>
                </c:pt>
                <c:pt idx="155">
                  <c:v>5.2187813620071681</c:v>
                </c:pt>
                <c:pt idx="156">
                  <c:v>7.2071326164874554</c:v>
                </c:pt>
                <c:pt idx="157">
                  <c:v>8.9077419354838714</c:v>
                </c:pt>
                <c:pt idx="158">
                  <c:v>6.6249820788530469</c:v>
                </c:pt>
                <c:pt idx="159">
                  <c:v>7.1274910394265234</c:v>
                </c:pt>
                <c:pt idx="160">
                  <c:v>5.3473118279569896</c:v>
                </c:pt>
                <c:pt idx="161">
                  <c:v>8.2555913978494662</c:v>
                </c:pt>
                <c:pt idx="162">
                  <c:v>7.3682078853046571</c:v>
                </c:pt>
                <c:pt idx="163">
                  <c:v>6.1541935483870986</c:v>
                </c:pt>
                <c:pt idx="164">
                  <c:v>7.0215412186379922</c:v>
                </c:pt>
                <c:pt idx="165">
                  <c:v>6.9701792114695342</c:v>
                </c:pt>
                <c:pt idx="166">
                  <c:v>9.0793548387096763</c:v>
                </c:pt>
                <c:pt idx="167">
                  <c:v>8.162652329749104</c:v>
                </c:pt>
                <c:pt idx="168">
                  <c:v>8.8552329749103951</c:v>
                </c:pt>
                <c:pt idx="169">
                  <c:v>6.8459139784946252</c:v>
                </c:pt>
                <c:pt idx="170">
                  <c:v>8.0406810035842291</c:v>
                </c:pt>
                <c:pt idx="171">
                  <c:v>4.8033691756272399</c:v>
                </c:pt>
                <c:pt idx="172">
                  <c:v>8.5335125448028659</c:v>
                </c:pt>
                <c:pt idx="173">
                  <c:v>8.0194265232974917</c:v>
                </c:pt>
                <c:pt idx="174">
                  <c:v>6.303118279569893</c:v>
                </c:pt>
                <c:pt idx="175">
                  <c:v>6.1950896057347657</c:v>
                </c:pt>
                <c:pt idx="176">
                  <c:v>6.9837275985663085</c:v>
                </c:pt>
                <c:pt idx="177">
                  <c:v>7.0364157706093202</c:v>
                </c:pt>
                <c:pt idx="178">
                  <c:v>7.5482078853046595</c:v>
                </c:pt>
                <c:pt idx="179">
                  <c:v>7.6277777777777791</c:v>
                </c:pt>
                <c:pt idx="180">
                  <c:v>9.5321505376344078</c:v>
                </c:pt>
                <c:pt idx="181">
                  <c:v>6.910322580645162</c:v>
                </c:pt>
                <c:pt idx="182">
                  <c:v>8.6533691756272386</c:v>
                </c:pt>
                <c:pt idx="183">
                  <c:v>6.4518279569892458</c:v>
                </c:pt>
                <c:pt idx="184">
                  <c:v>6.3258781362007168</c:v>
                </c:pt>
                <c:pt idx="185">
                  <c:v>7.7982078853046604</c:v>
                </c:pt>
                <c:pt idx="186">
                  <c:v>8.7158422939068121</c:v>
                </c:pt>
                <c:pt idx="187">
                  <c:v>7.7854480286738346</c:v>
                </c:pt>
                <c:pt idx="188">
                  <c:v>8.4190322580645169</c:v>
                </c:pt>
                <c:pt idx="189">
                  <c:v>8.134731182795699</c:v>
                </c:pt>
                <c:pt idx="190">
                  <c:v>6.6537275985663094</c:v>
                </c:pt>
                <c:pt idx="191">
                  <c:v>5.5495698924731185</c:v>
                </c:pt>
                <c:pt idx="192">
                  <c:v>6.872652329749104</c:v>
                </c:pt>
                <c:pt idx="193">
                  <c:v>5.1323655913978508</c:v>
                </c:pt>
                <c:pt idx="194">
                  <c:v>7.3210752688172045</c:v>
                </c:pt>
                <c:pt idx="195">
                  <c:v>7.3668100358422945</c:v>
                </c:pt>
                <c:pt idx="196">
                  <c:v>7.3451254480286723</c:v>
                </c:pt>
                <c:pt idx="197">
                  <c:v>6.7475985663082438</c:v>
                </c:pt>
                <c:pt idx="198">
                  <c:v>7.4205376344086007</c:v>
                </c:pt>
                <c:pt idx="199">
                  <c:v>7.0572401433691745</c:v>
                </c:pt>
                <c:pt idx="200">
                  <c:v>7.3167741935483868</c:v>
                </c:pt>
                <c:pt idx="201">
                  <c:v>9.2355555555555551</c:v>
                </c:pt>
                <c:pt idx="202">
                  <c:v>7.46</c:v>
                </c:pt>
                <c:pt idx="203">
                  <c:v>8.6900716845878154</c:v>
                </c:pt>
                <c:pt idx="204">
                  <c:v>6.5821863799283165</c:v>
                </c:pt>
                <c:pt idx="205">
                  <c:v>8.5233333333333317</c:v>
                </c:pt>
                <c:pt idx="206">
                  <c:v>9.0774193548387085</c:v>
                </c:pt>
                <c:pt idx="207">
                  <c:v>7.4113978494623654</c:v>
                </c:pt>
                <c:pt idx="208">
                  <c:v>7.7435125448028659</c:v>
                </c:pt>
                <c:pt idx="209">
                  <c:v>7.3967741935483877</c:v>
                </c:pt>
                <c:pt idx="210">
                  <c:v>7.4734408602150539</c:v>
                </c:pt>
                <c:pt idx="211">
                  <c:v>7.444910394265233</c:v>
                </c:pt>
                <c:pt idx="212">
                  <c:v>5.4709677419354845</c:v>
                </c:pt>
                <c:pt idx="213">
                  <c:v>8.4492473118279587</c:v>
                </c:pt>
                <c:pt idx="214">
                  <c:v>7.6735842293906806</c:v>
                </c:pt>
                <c:pt idx="215">
                  <c:v>5.9998566308243726</c:v>
                </c:pt>
                <c:pt idx="216">
                  <c:v>7.7199999999999989</c:v>
                </c:pt>
                <c:pt idx="217">
                  <c:v>5.7539426523297479</c:v>
                </c:pt>
                <c:pt idx="218">
                  <c:v>7.6574551971326175</c:v>
                </c:pt>
                <c:pt idx="219">
                  <c:v>8.6063799283154108</c:v>
                </c:pt>
                <c:pt idx="220">
                  <c:v>7.1854121863799278</c:v>
                </c:pt>
                <c:pt idx="221">
                  <c:v>7.6165949820788539</c:v>
                </c:pt>
                <c:pt idx="222">
                  <c:v>7.5221505376344089</c:v>
                </c:pt>
                <c:pt idx="223">
                  <c:v>8.1301433691756255</c:v>
                </c:pt>
                <c:pt idx="224">
                  <c:v>8.6948028673835136</c:v>
                </c:pt>
                <c:pt idx="225">
                  <c:v>11.203727598566308</c:v>
                </c:pt>
                <c:pt idx="226">
                  <c:v>6.0221505376344089</c:v>
                </c:pt>
                <c:pt idx="227">
                  <c:v>7.4320071684587807</c:v>
                </c:pt>
                <c:pt idx="228">
                  <c:v>9.1522222222222229</c:v>
                </c:pt>
                <c:pt idx="229">
                  <c:v>6.846451612903226</c:v>
                </c:pt>
                <c:pt idx="230">
                  <c:v>9.6956630824372745</c:v>
                </c:pt>
                <c:pt idx="231">
                  <c:v>8.56989247311828</c:v>
                </c:pt>
                <c:pt idx="232">
                  <c:v>7.6444086021505377</c:v>
                </c:pt>
                <c:pt idx="233">
                  <c:v>9.8044802867383485</c:v>
                </c:pt>
                <c:pt idx="234">
                  <c:v>8.3583512544802847</c:v>
                </c:pt>
                <c:pt idx="235">
                  <c:v>8.4768458781362011</c:v>
                </c:pt>
                <c:pt idx="236">
                  <c:v>7.629677419354838</c:v>
                </c:pt>
                <c:pt idx="237">
                  <c:v>9.7774551971326158</c:v>
                </c:pt>
                <c:pt idx="238">
                  <c:v>9.063870967741936</c:v>
                </c:pt>
                <c:pt idx="239">
                  <c:v>9.1666666666666661</c:v>
                </c:pt>
                <c:pt idx="240">
                  <c:v>8.4666666666666668</c:v>
                </c:pt>
                <c:pt idx="241">
                  <c:v>10.233333333333334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28-4742-B65C-BEBC7726085C}"/>
            </c:ext>
          </c:extLst>
        </c:ser>
        <c:ser>
          <c:idx val="0"/>
          <c:order val="1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TempMittel_korr!$AV$5:$AV$246</c:f>
              <c:numCache>
                <c:formatCode>0.000</c:formatCode>
                <c:ptCount val="242"/>
                <c:pt idx="0">
                  <c:v>5.6741057983923993</c:v>
                </c:pt>
                <c:pt idx="1">
                  <c:v>5.720776583034648</c:v>
                </c:pt>
                <c:pt idx="2">
                  <c:v>5.7544046007910028</c:v>
                </c:pt>
                <c:pt idx="3">
                  <c:v>5.8113548490294065</c:v>
                </c:pt>
                <c:pt idx="4">
                  <c:v>5.8637730446620306</c:v>
                </c:pt>
                <c:pt idx="5">
                  <c:v>5.9318849177746493</c:v>
                </c:pt>
                <c:pt idx="6">
                  <c:v>6.0030763954688799</c:v>
                </c:pt>
                <c:pt idx="7">
                  <c:v>6.0799082163612663</c:v>
                </c:pt>
                <c:pt idx="8">
                  <c:v>6.1623498322200581</c:v>
                </c:pt>
                <c:pt idx="9">
                  <c:v>6.2554157238807218</c:v>
                </c:pt>
                <c:pt idx="10">
                  <c:v>6.3548430708267976</c:v>
                </c:pt>
                <c:pt idx="11">
                  <c:v>6.4361691684587816</c:v>
                </c:pt>
                <c:pt idx="12">
                  <c:v>6.5224648207885307</c:v>
                </c:pt>
                <c:pt idx="13">
                  <c:v>6.5952638745519723</c:v>
                </c:pt>
                <c:pt idx="14">
                  <c:v>6.6503465376344089</c:v>
                </c:pt>
                <c:pt idx="15">
                  <c:v>6.7026489784946239</c:v>
                </c:pt>
                <c:pt idx="16">
                  <c:v>6.7256458781362012</c:v>
                </c:pt>
                <c:pt idx="17">
                  <c:v>6.7478983333333336</c:v>
                </c:pt>
                <c:pt idx="18">
                  <c:v>6.7595244838709672</c:v>
                </c:pt>
                <c:pt idx="19">
                  <c:v>6.777553301075268</c:v>
                </c:pt>
                <c:pt idx="20">
                  <c:v>6.7822446379928323</c:v>
                </c:pt>
                <c:pt idx="21">
                  <c:v>6.7713195519713256</c:v>
                </c:pt>
                <c:pt idx="22">
                  <c:v>6.771144745519714</c:v>
                </c:pt>
                <c:pt idx="23">
                  <c:v>6.7675545448028664</c:v>
                </c:pt>
                <c:pt idx="24">
                  <c:v>6.7532226702508957</c:v>
                </c:pt>
                <c:pt idx="25">
                  <c:v>6.7560747025089594</c:v>
                </c:pt>
                <c:pt idx="26">
                  <c:v>6.7463031935483864</c:v>
                </c:pt>
                <c:pt idx="27">
                  <c:v>6.7359736845878135</c:v>
                </c:pt>
                <c:pt idx="28">
                  <c:v>6.6931438781362003</c:v>
                </c:pt>
                <c:pt idx="29">
                  <c:v>6.6605971075268817</c:v>
                </c:pt>
                <c:pt idx="30">
                  <c:v>6.6255424767025088</c:v>
                </c:pt>
                <c:pt idx="31">
                  <c:v>6.576113867383512</c:v>
                </c:pt>
                <c:pt idx="32">
                  <c:v>6.5277173870967742</c:v>
                </c:pt>
                <c:pt idx="33">
                  <c:v>6.4824660297861811</c:v>
                </c:pt>
                <c:pt idx="34">
                  <c:v>6.4644306047460134</c:v>
                </c:pt>
                <c:pt idx="35">
                  <c:v>6.4454787851934245</c:v>
                </c:pt>
                <c:pt idx="36">
                  <c:v>6.4599672906933625</c:v>
                </c:pt>
                <c:pt idx="37">
                  <c:v>6.457616190211346</c:v>
                </c:pt>
                <c:pt idx="38">
                  <c:v>6.4720124608824623</c:v>
                </c:pt>
                <c:pt idx="39">
                  <c:v>6.5055988830799656</c:v>
                </c:pt>
                <c:pt idx="40">
                  <c:v>6.5289857546656771</c:v>
                </c:pt>
                <c:pt idx="41">
                  <c:v>6.5231591050549991</c:v>
                </c:pt>
                <c:pt idx="42">
                  <c:v>6.5215824574218271</c:v>
                </c:pt>
                <c:pt idx="43">
                  <c:v>6.4994790540106289</c:v>
                </c:pt>
                <c:pt idx="44">
                  <c:v>6.4688976528241264</c:v>
                </c:pt>
                <c:pt idx="45">
                  <c:v>6.4063172762328522</c:v>
                </c:pt>
                <c:pt idx="46">
                  <c:v>6.3448971455938707</c:v>
                </c:pt>
                <c:pt idx="47">
                  <c:v>6.2914826068471141</c:v>
                </c:pt>
                <c:pt idx="48">
                  <c:v>6.2202185216907671</c:v>
                </c:pt>
                <c:pt idx="49">
                  <c:v>6.1675290515387475</c:v>
                </c:pt>
                <c:pt idx="50">
                  <c:v>6.1085259626745767</c:v>
                </c:pt>
                <c:pt idx="51">
                  <c:v>6.0797811722901995</c:v>
                </c:pt>
                <c:pt idx="52">
                  <c:v>6.0489113265356576</c:v>
                </c:pt>
                <c:pt idx="53">
                  <c:v>6.0336674877023864</c:v>
                </c:pt>
                <c:pt idx="54">
                  <c:v>6.0430607158571261</c:v>
                </c:pt>
                <c:pt idx="55">
                  <c:v>6.0523859616858235</c:v>
                </c:pt>
                <c:pt idx="56">
                  <c:v>6.0734979426523301</c:v>
                </c:pt>
                <c:pt idx="57">
                  <c:v>6.0984809605734771</c:v>
                </c:pt>
                <c:pt idx="58">
                  <c:v>6.118853917562725</c:v>
                </c:pt>
                <c:pt idx="59">
                  <c:v>6.1211556129032259</c:v>
                </c:pt>
                <c:pt idx="60">
                  <c:v>6.1532286057347676</c:v>
                </c:pt>
                <c:pt idx="61">
                  <c:v>6.1638190430107533</c:v>
                </c:pt>
                <c:pt idx="62">
                  <c:v>6.1580798960573473</c:v>
                </c:pt>
                <c:pt idx="63">
                  <c:v>6.1612895161290329</c:v>
                </c:pt>
                <c:pt idx="64">
                  <c:v>6.1495539749103951</c:v>
                </c:pt>
                <c:pt idx="65">
                  <c:v>6.1467469820788532</c:v>
                </c:pt>
                <c:pt idx="66">
                  <c:v>6.1587143655913996</c:v>
                </c:pt>
                <c:pt idx="67">
                  <c:v>6.1701349462365593</c:v>
                </c:pt>
                <c:pt idx="68">
                  <c:v>6.1884163727598569</c:v>
                </c:pt>
                <c:pt idx="69">
                  <c:v>6.2195693942652337</c:v>
                </c:pt>
                <c:pt idx="70">
                  <c:v>6.2624422688172041</c:v>
                </c:pt>
                <c:pt idx="71">
                  <c:v>6.333445910394266</c:v>
                </c:pt>
                <c:pt idx="72">
                  <c:v>6.391490222222223</c:v>
                </c:pt>
                <c:pt idx="73">
                  <c:v>6.4922428100358429</c:v>
                </c:pt>
                <c:pt idx="74">
                  <c:v>6.5712889641577048</c:v>
                </c:pt>
                <c:pt idx="75">
                  <c:v>6.6343942150537636</c:v>
                </c:pt>
                <c:pt idx="76">
                  <c:v>6.6936693548387094</c:v>
                </c:pt>
                <c:pt idx="77">
                  <c:v>6.7370922186379936</c:v>
                </c:pt>
                <c:pt idx="78">
                  <c:v>6.763495164874552</c:v>
                </c:pt>
                <c:pt idx="79">
                  <c:v>6.7627855448028669</c:v>
                </c:pt>
                <c:pt idx="80">
                  <c:v>6.7595344659498213</c:v>
                </c:pt>
                <c:pt idx="81">
                  <c:v>6.7371534767025096</c:v>
                </c:pt>
                <c:pt idx="82">
                  <c:v>6.7054004408602159</c:v>
                </c:pt>
                <c:pt idx="83">
                  <c:v>6.6280338960573486</c:v>
                </c:pt>
                <c:pt idx="84">
                  <c:v>6.5598415555555558</c:v>
                </c:pt>
                <c:pt idx="85">
                  <c:v>6.4857351756272399</c:v>
                </c:pt>
                <c:pt idx="86">
                  <c:v>6.4109541541218631</c:v>
                </c:pt>
                <c:pt idx="87">
                  <c:v>6.3399619426523302</c:v>
                </c:pt>
                <c:pt idx="88">
                  <c:v>6.2699630215053768</c:v>
                </c:pt>
                <c:pt idx="89">
                  <c:v>6.2122040860215044</c:v>
                </c:pt>
                <c:pt idx="90">
                  <c:v>6.1651519103942656</c:v>
                </c:pt>
                <c:pt idx="91">
                  <c:v>6.1335945842293906</c:v>
                </c:pt>
                <c:pt idx="92">
                  <c:v>6.0917496344086022</c:v>
                </c:pt>
                <c:pt idx="93">
                  <c:v>6.0603313835125441</c:v>
                </c:pt>
                <c:pt idx="94">
                  <c:v>6.0514406379928314</c:v>
                </c:pt>
                <c:pt idx="95">
                  <c:v>6.0398337275985661</c:v>
                </c:pt>
                <c:pt idx="96">
                  <c:v>6.0180901899641572</c:v>
                </c:pt>
                <c:pt idx="97">
                  <c:v>6.0138502293906804</c:v>
                </c:pt>
                <c:pt idx="98">
                  <c:v>6.0117204265232971</c:v>
                </c:pt>
                <c:pt idx="99">
                  <c:v>6.0205480071684585</c:v>
                </c:pt>
                <c:pt idx="100">
                  <c:v>6.04054070967742</c:v>
                </c:pt>
                <c:pt idx="101">
                  <c:v>6.0649526953405015</c:v>
                </c:pt>
                <c:pt idx="102">
                  <c:v>6.0918241971326168</c:v>
                </c:pt>
                <c:pt idx="103">
                  <c:v>6.1221181541218641</c:v>
                </c:pt>
                <c:pt idx="104">
                  <c:v>6.1515692401433704</c:v>
                </c:pt>
                <c:pt idx="105">
                  <c:v>6.1857003799283152</c:v>
                </c:pt>
                <c:pt idx="106">
                  <c:v>6.253847086021505</c:v>
                </c:pt>
                <c:pt idx="107">
                  <c:v>6.3175007383512538</c:v>
                </c:pt>
                <c:pt idx="108">
                  <c:v>6.4022153476702508</c:v>
                </c:pt>
                <c:pt idx="109">
                  <c:v>6.4780989534050182</c:v>
                </c:pt>
                <c:pt idx="110">
                  <c:v>6.563562440860216</c:v>
                </c:pt>
                <c:pt idx="111">
                  <c:v>6.6478601326164872</c:v>
                </c:pt>
                <c:pt idx="112">
                  <c:v>6.7266327598566305</c:v>
                </c:pt>
                <c:pt idx="113">
                  <c:v>6.7839196989247315</c:v>
                </c:pt>
                <c:pt idx="114">
                  <c:v>6.8458732222222229</c:v>
                </c:pt>
                <c:pt idx="115">
                  <c:v>6.9022030609318996</c:v>
                </c:pt>
                <c:pt idx="116">
                  <c:v>6.9246031577060938</c:v>
                </c:pt>
                <c:pt idx="117">
                  <c:v>6.9206579784946234</c:v>
                </c:pt>
                <c:pt idx="118">
                  <c:v>6.9170613118279567</c:v>
                </c:pt>
                <c:pt idx="119">
                  <c:v>6.907661634408603</c:v>
                </c:pt>
                <c:pt idx="120">
                  <c:v>6.852635569892473</c:v>
                </c:pt>
                <c:pt idx="121">
                  <c:v>6.8219430752688179</c:v>
                </c:pt>
                <c:pt idx="122">
                  <c:v>6.7639741469534052</c:v>
                </c:pt>
                <c:pt idx="123">
                  <c:v>6.6946462724014335</c:v>
                </c:pt>
                <c:pt idx="124">
                  <c:v>6.6420893225806461</c:v>
                </c:pt>
                <c:pt idx="125">
                  <c:v>6.5948010250896054</c:v>
                </c:pt>
                <c:pt idx="126">
                  <c:v>6.5345622043010749</c:v>
                </c:pt>
                <c:pt idx="127">
                  <c:v>6.4891386594982086</c:v>
                </c:pt>
                <c:pt idx="128">
                  <c:v>6.4408584623655916</c:v>
                </c:pt>
                <c:pt idx="129">
                  <c:v>6.3866699677419367</c:v>
                </c:pt>
                <c:pt idx="130">
                  <c:v>6.3206342293906816</c:v>
                </c:pt>
                <c:pt idx="131">
                  <c:v>6.2761633333333338</c:v>
                </c:pt>
                <c:pt idx="132">
                  <c:v>6.2498708387096773</c:v>
                </c:pt>
                <c:pt idx="133">
                  <c:v>6.2156606917562724</c:v>
                </c:pt>
                <c:pt idx="134">
                  <c:v>6.2063907204301074</c:v>
                </c:pt>
                <c:pt idx="135">
                  <c:v>6.209955831541218</c:v>
                </c:pt>
                <c:pt idx="136">
                  <c:v>6.2339344695340504</c:v>
                </c:pt>
                <c:pt idx="137">
                  <c:v>6.2675547096774187</c:v>
                </c:pt>
                <c:pt idx="138">
                  <c:v>6.3169118458781366</c:v>
                </c:pt>
                <c:pt idx="139">
                  <c:v>6.3817013620071688</c:v>
                </c:pt>
                <c:pt idx="140">
                  <c:v>6.4713557813620062</c:v>
                </c:pt>
                <c:pt idx="141">
                  <c:v>6.5669858960573482</c:v>
                </c:pt>
                <c:pt idx="142">
                  <c:v>6.6601911648745515</c:v>
                </c:pt>
                <c:pt idx="143">
                  <c:v>6.786871211469534</c:v>
                </c:pt>
                <c:pt idx="144">
                  <c:v>6.8647038172043002</c:v>
                </c:pt>
                <c:pt idx="145">
                  <c:v>6.9592248960573473</c:v>
                </c:pt>
                <c:pt idx="146">
                  <c:v>7.0597743727598576</c:v>
                </c:pt>
                <c:pt idx="147">
                  <c:v>7.1188546630824368</c:v>
                </c:pt>
                <c:pt idx="148">
                  <c:v>7.1635226630824373</c:v>
                </c:pt>
                <c:pt idx="149">
                  <c:v>7.1838772078853053</c:v>
                </c:pt>
                <c:pt idx="150">
                  <c:v>7.2074992114695347</c:v>
                </c:pt>
                <c:pt idx="151">
                  <c:v>7.2101865304659505</c:v>
                </c:pt>
                <c:pt idx="152">
                  <c:v>7.1905071935483873</c:v>
                </c:pt>
                <c:pt idx="153">
                  <c:v>7.1885123405017923</c:v>
                </c:pt>
                <c:pt idx="154">
                  <c:v>7.1570918745519707</c:v>
                </c:pt>
                <c:pt idx="155">
                  <c:v>7.1450164946236558</c:v>
                </c:pt>
                <c:pt idx="156">
                  <c:v>7.1451241182795702</c:v>
                </c:pt>
                <c:pt idx="157">
                  <c:v>7.1377940286738353</c:v>
                </c:pt>
                <c:pt idx="158">
                  <c:v>7.144563724014338</c:v>
                </c:pt>
                <c:pt idx="159">
                  <c:v>7.1652972616487469</c:v>
                </c:pt>
                <c:pt idx="160">
                  <c:v>7.1687964946236571</c:v>
                </c:pt>
                <c:pt idx="161">
                  <c:v>7.2068500071684589</c:v>
                </c:pt>
                <c:pt idx="162">
                  <c:v>7.2632639569892472</c:v>
                </c:pt>
                <c:pt idx="163">
                  <c:v>7.2963328853046594</c:v>
                </c:pt>
                <c:pt idx="164">
                  <c:v>7.3326416953405031</c:v>
                </c:pt>
                <c:pt idx="165">
                  <c:v>7.3618734121863802</c:v>
                </c:pt>
                <c:pt idx="166">
                  <c:v>7.3827527060931901</c:v>
                </c:pt>
                <c:pt idx="167">
                  <c:v>7.4043199498207892</c:v>
                </c:pt>
                <c:pt idx="168">
                  <c:v>7.4006961075268816</c:v>
                </c:pt>
                <c:pt idx="169">
                  <c:v>7.392147551971326</c:v>
                </c:pt>
                <c:pt idx="170">
                  <c:v>7.3771850645161292</c:v>
                </c:pt>
                <c:pt idx="171">
                  <c:v>7.3653637275985657</c:v>
                </c:pt>
                <c:pt idx="172">
                  <c:v>7.3517535125448026</c:v>
                </c:pt>
                <c:pt idx="173">
                  <c:v>7.3236493799283151</c:v>
                </c:pt>
                <c:pt idx="174">
                  <c:v>7.3191623225806461</c:v>
                </c:pt>
                <c:pt idx="175">
                  <c:v>7.3368308422939066</c:v>
                </c:pt>
                <c:pt idx="176">
                  <c:v>7.3563276308243726</c:v>
                </c:pt>
                <c:pt idx="177">
                  <c:v>7.3898677598566307</c:v>
                </c:pt>
                <c:pt idx="178">
                  <c:v>7.4220983835125445</c:v>
                </c:pt>
                <c:pt idx="179">
                  <c:v>7.4570396487455195</c:v>
                </c:pt>
                <c:pt idx="180">
                  <c:v>7.4800842508960574</c:v>
                </c:pt>
                <c:pt idx="181">
                  <c:v>7.5129997849462375</c:v>
                </c:pt>
                <c:pt idx="182">
                  <c:v>7.5161048709677418</c:v>
                </c:pt>
                <c:pt idx="183">
                  <c:v>7.5313082114695353</c:v>
                </c:pt>
                <c:pt idx="184">
                  <c:v>7.510705383512545</c:v>
                </c:pt>
                <c:pt idx="185">
                  <c:v>7.4807403261648746</c:v>
                </c:pt>
                <c:pt idx="186">
                  <c:v>7.4427709641577069</c:v>
                </c:pt>
                <c:pt idx="187">
                  <c:v>7.3940182759856636</c:v>
                </c:pt>
                <c:pt idx="188">
                  <c:v>7.3298518422939072</c:v>
                </c:pt>
                <c:pt idx="189">
                  <c:v>7.2623369068100363</c:v>
                </c:pt>
                <c:pt idx="190">
                  <c:v>7.2085097275985666</c:v>
                </c:pt>
                <c:pt idx="191">
                  <c:v>7.1562190322580648</c:v>
                </c:pt>
                <c:pt idx="192">
                  <c:v>7.1197520358422945</c:v>
                </c:pt>
                <c:pt idx="193">
                  <c:v>7.1065293548387096</c:v>
                </c:pt>
                <c:pt idx="194">
                  <c:v>7.1150845089605728</c:v>
                </c:pt>
                <c:pt idx="195">
                  <c:v>7.1628499605734772</c:v>
                </c:pt>
                <c:pt idx="196">
                  <c:v>7.2204118566308253</c:v>
                </c:pt>
                <c:pt idx="197">
                  <c:v>7.2871245806451608</c:v>
                </c:pt>
                <c:pt idx="198">
                  <c:v>7.3595882688172045</c:v>
                </c:pt>
                <c:pt idx="199">
                  <c:v>7.4433106989247317</c:v>
                </c:pt>
                <c:pt idx="200">
                  <c:v>7.5220459964157698</c:v>
                </c:pt>
                <c:pt idx="201">
                  <c:v>7.5813249068100355</c:v>
                </c:pt>
                <c:pt idx="202">
                  <c:v>7.6496954480286723</c:v>
                </c:pt>
                <c:pt idx="203">
                  <c:v>7.7008362150537639</c:v>
                </c:pt>
                <c:pt idx="204">
                  <c:v>7.7125605519713254</c:v>
                </c:pt>
                <c:pt idx="205">
                  <c:v>7.7212387132616476</c:v>
                </c:pt>
                <c:pt idx="206">
                  <c:v>7.6855370143369166</c:v>
                </c:pt>
                <c:pt idx="207">
                  <c:v>7.6444603691756265</c:v>
                </c:pt>
                <c:pt idx="208">
                  <c:v>7.5992237634408601</c:v>
                </c:pt>
                <c:pt idx="209">
                  <c:v>7.5436162043010757</c:v>
                </c:pt>
                <c:pt idx="210">
                  <c:v>7.4845820215053767</c:v>
                </c:pt>
                <c:pt idx="211">
                  <c:v>7.4310423261648753</c:v>
                </c:pt>
                <c:pt idx="212">
                  <c:v>7.3879586379928313</c:v>
                </c:pt>
                <c:pt idx="213">
                  <c:v>7.3535994480286737</c:v>
                </c:pt>
                <c:pt idx="214">
                  <c:v>7.3670554838709679</c:v>
                </c:pt>
                <c:pt idx="215">
                  <c:v>7.3666999354838705</c:v>
                </c:pt>
                <c:pt idx="216">
                  <c:v>7.4017957598566309</c:v>
                </c:pt>
                <c:pt idx="217">
                  <c:v>7.453777505376344</c:v>
                </c:pt>
                <c:pt idx="218">
                  <c:v>7.5063719820788526</c:v>
                </c:pt>
                <c:pt idx="219">
                  <c:v>7.5967806021505373</c:v>
                </c:pt>
                <c:pt idx="220">
                  <c:v>7.6875152903225814</c:v>
                </c:pt>
                <c:pt idx="221">
                  <c:v>7.7770131863799286</c:v>
                </c:pt>
                <c:pt idx="222">
                  <c:v>7.8769658315412183</c:v>
                </c:pt>
                <c:pt idx="223">
                  <c:v>7.9656871863799283</c:v>
                </c:pt>
                <c:pt idx="224">
                  <c:v>8.0573254480286742</c:v>
                </c:pt>
                <c:pt idx="225">
                  <c:v>8.1180804874551971</c:v>
                </c:pt>
                <c:pt idx="226">
                  <c:v>8.1897284372759849</c:v>
                </c:pt>
                <c:pt idx="227">
                  <c:v>8.2604374946236554</c:v>
                </c:pt>
                <c:pt idx="228">
                  <c:v>8.3167020537634393</c:v>
                </c:pt>
                <c:pt idx="229">
                  <c:v>8.3766782795698926</c:v>
                </c:pt>
                <c:pt idx="230">
                  <c:v>8.4346859534050171</c:v>
                </c:pt>
                <c:pt idx="231">
                  <c:v>8.4819880053951167</c:v>
                </c:pt>
                <c:pt idx="232">
                  <c:v>8.5381961849021355</c:v>
                </c:pt>
                <c:pt idx="233">
                  <c:v>8.5924146801603243</c:v>
                </c:pt>
                <c:pt idx="234">
                  <c:v>8.647275826026144</c:v>
                </c:pt>
                <c:pt idx="235">
                  <c:v>8.6996006514780824</c:v>
                </c:pt>
                <c:pt idx="236">
                  <c:v>8.7493540912251486</c:v>
                </c:pt>
                <c:pt idx="237">
                  <c:v>8.786200042054725</c:v>
                </c:pt>
                <c:pt idx="238">
                  <c:v>8.8574015251620768</c:v>
                </c:pt>
                <c:pt idx="239">
                  <c:v>8.9136479885057494</c:v>
                </c:pt>
                <c:pt idx="240">
                  <c:v>8.9546871869140698</c:v>
                </c:pt>
                <c:pt idx="241">
                  <c:v>9.0158005927763991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28-4742-B65C-BEBC77260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021952"/>
        <c:axId val="355023872"/>
      </c:scatterChart>
      <c:valAx>
        <c:axId val="355021952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50959147365993473"/>
              <c:y val="0.8810810089416788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023872"/>
        <c:crossesAt val="0"/>
        <c:crossBetween val="midCat"/>
        <c:majorUnit val="10"/>
      </c:valAx>
      <c:valAx>
        <c:axId val="355023872"/>
        <c:scaling>
          <c:orientation val="minMax"/>
          <c:max val="12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167627582117089E-2"/>
              <c:y val="0.40675670625917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021952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765E47" mc:Ignorable="a14" a14:legacySpreadsheetColorIndex="47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FFCC99" mc:Ignorable="a14" a14:legacySpreadsheetColorIndex="47"/>
            </a:gs>
            <a:gs pos="100000">
              <a:srgbClr xmlns:mc="http://schemas.openxmlformats.org/markup-compatibility/2006" xmlns:a14="http://schemas.microsoft.com/office/drawing/2010/main" val="765E47" mc:Ignorable="a14" a14:legacySpreadsheetColorIndex="47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964506528734116"/>
          <c:y val="0.93908625828551096"/>
          <c:w val="0.587682711209216"/>
          <c:h val="4.06091018283731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Mittlere Wintertemperatur Hohenpeißenberg 1781 - 2023
Dez/Jan/Feb</a:t>
            </a:r>
          </a:p>
        </c:rich>
      </c:tx>
      <c:layout>
        <c:manualLayout>
          <c:xMode val="edge"/>
          <c:yMode val="edge"/>
          <c:x val="0.19182639826925402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937369519832981E-2"/>
          <c:y val="0.17935702199661591"/>
          <c:w val="0.90187891440501045"/>
          <c:h val="0.66666666666666663"/>
        </c:manualLayout>
      </c:layout>
      <c:scatterChart>
        <c:scatterStyle val="smoothMarker"/>
        <c:varyColors val="0"/>
        <c:ser>
          <c:idx val="2"/>
          <c:order val="0"/>
          <c:tx>
            <c:v> Mittlere Wintertemperatur Hohenpeißenberg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TempMittel_korr!$AK$5:$AK$247</c:f>
              <c:numCache>
                <c:formatCode>0.0</c:formatCode>
                <c:ptCount val="243"/>
                <c:pt idx="0">
                  <c:v>-1.4913594470046083</c:v>
                </c:pt>
                <c:pt idx="1">
                  <c:v>-1.9564132104454686</c:v>
                </c:pt>
                <c:pt idx="2">
                  <c:v>-0.70706605222734265</c:v>
                </c:pt>
                <c:pt idx="3">
                  <c:v>-4.457879124953652</c:v>
                </c:pt>
                <c:pt idx="4">
                  <c:v>-4.0337557603686642</c:v>
                </c:pt>
                <c:pt idx="5">
                  <c:v>-2.2193548387096773</c:v>
                </c:pt>
                <c:pt idx="6">
                  <c:v>-1.8408602150537634</c:v>
                </c:pt>
                <c:pt idx="7">
                  <c:v>0.76666666666666661</c:v>
                </c:pt>
                <c:pt idx="8">
                  <c:v>-4.6193164362519203</c:v>
                </c:pt>
                <c:pt idx="9">
                  <c:v>-0.11048387096774183</c:v>
                </c:pt>
                <c:pt idx="10">
                  <c:v>-1.2379032258064513</c:v>
                </c:pt>
                <c:pt idx="11">
                  <c:v>-1.6902484241750093</c:v>
                </c:pt>
                <c:pt idx="12">
                  <c:v>-1.9225806451612903</c:v>
                </c:pt>
                <c:pt idx="13">
                  <c:v>0.17304147465437772</c:v>
                </c:pt>
                <c:pt idx="14">
                  <c:v>-3.9489631336405533</c:v>
                </c:pt>
                <c:pt idx="15">
                  <c:v>1.9647015202076383</c:v>
                </c:pt>
                <c:pt idx="16">
                  <c:v>-1.5308371735791084</c:v>
                </c:pt>
                <c:pt idx="17">
                  <c:v>-1.2924347158218128</c:v>
                </c:pt>
                <c:pt idx="18">
                  <c:v>-2.9709677419354841</c:v>
                </c:pt>
                <c:pt idx="19">
                  <c:v>-2.473463901689708</c:v>
                </c:pt>
                <c:pt idx="20">
                  <c:v>-0.50099846390168945</c:v>
                </c:pt>
                <c:pt idx="21">
                  <c:v>-2.6324884792626722</c:v>
                </c:pt>
                <c:pt idx="22">
                  <c:v>-3.5786482334869434</c:v>
                </c:pt>
                <c:pt idx="23">
                  <c:v>-0.90674823878383315</c:v>
                </c:pt>
                <c:pt idx="24">
                  <c:v>-2.4042626728110599</c:v>
                </c:pt>
                <c:pt idx="25">
                  <c:v>-0.52515360983102932</c:v>
                </c:pt>
                <c:pt idx="26">
                  <c:v>-9.6658986175114869E-2</c:v>
                </c:pt>
                <c:pt idx="27">
                  <c:v>-3.1684464219503141</c:v>
                </c:pt>
                <c:pt idx="28">
                  <c:v>-0.55069124423963123</c:v>
                </c:pt>
                <c:pt idx="29">
                  <c:v>-1.6649385560675884</c:v>
                </c:pt>
                <c:pt idx="30">
                  <c:v>-2.2946236559139783</c:v>
                </c:pt>
                <c:pt idx="31">
                  <c:v>-1.9666666666666668</c:v>
                </c:pt>
                <c:pt idx="32">
                  <c:v>-4.3056451612903235</c:v>
                </c:pt>
                <c:pt idx="33">
                  <c:v>-4.3816820276497701</c:v>
                </c:pt>
                <c:pt idx="34">
                  <c:v>-1.7784178187403994</c:v>
                </c:pt>
                <c:pt idx="35">
                  <c:v>-4.0382647385984427</c:v>
                </c:pt>
                <c:pt idx="36">
                  <c:v>-0.85138248847926257</c:v>
                </c:pt>
                <c:pt idx="37">
                  <c:v>-1.128648233486943</c:v>
                </c:pt>
                <c:pt idx="38">
                  <c:v>-1.2006912442396314</c:v>
                </c:pt>
                <c:pt idx="39">
                  <c:v>-2.9154616240266962</c:v>
                </c:pt>
                <c:pt idx="40">
                  <c:v>-2.3534178187403989</c:v>
                </c:pt>
                <c:pt idx="41">
                  <c:v>-0.13824884792626732</c:v>
                </c:pt>
                <c:pt idx="42">
                  <c:v>-3.5832565284178188</c:v>
                </c:pt>
                <c:pt idx="43">
                  <c:v>-1.2545050055617357</c:v>
                </c:pt>
                <c:pt idx="44">
                  <c:v>-1.4725806451612902</c:v>
                </c:pt>
                <c:pt idx="45">
                  <c:v>-0.82139016897081463</c:v>
                </c:pt>
                <c:pt idx="46">
                  <c:v>-3.9726574500768046</c:v>
                </c:pt>
                <c:pt idx="47">
                  <c:v>0.20808305524657053</c:v>
                </c:pt>
                <c:pt idx="48">
                  <c:v>-3.4319508448540699</c:v>
                </c:pt>
                <c:pt idx="49">
                  <c:v>-7.0196236559139775</c:v>
                </c:pt>
                <c:pt idx="50">
                  <c:v>-1.9477342549923193</c:v>
                </c:pt>
                <c:pt idx="51">
                  <c:v>-1.2339265850945493</c:v>
                </c:pt>
                <c:pt idx="52">
                  <c:v>-1.5880184331797238</c:v>
                </c:pt>
                <c:pt idx="53">
                  <c:v>0.65760368663594504</c:v>
                </c:pt>
                <c:pt idx="54">
                  <c:v>-1.4404377880184336</c:v>
                </c:pt>
                <c:pt idx="55">
                  <c:v>-3.3575454208379676</c:v>
                </c:pt>
                <c:pt idx="56">
                  <c:v>-2.0114823348694322</c:v>
                </c:pt>
                <c:pt idx="57">
                  <c:v>-3.5188940092165901</c:v>
                </c:pt>
                <c:pt idx="58">
                  <c:v>-3.3254992319508454</c:v>
                </c:pt>
                <c:pt idx="59">
                  <c:v>-0.98576195773081221</c:v>
                </c:pt>
                <c:pt idx="60">
                  <c:v>-3.7081029185867891</c:v>
                </c:pt>
                <c:pt idx="61">
                  <c:v>-3.0373655913978497</c:v>
                </c:pt>
                <c:pt idx="62">
                  <c:v>0.60015360983102928</c:v>
                </c:pt>
                <c:pt idx="63">
                  <c:v>-3.2672228401928063</c:v>
                </c:pt>
                <c:pt idx="64">
                  <c:v>-4.3690092165898617</c:v>
                </c:pt>
                <c:pt idx="65">
                  <c:v>-0.31205837173579121</c:v>
                </c:pt>
                <c:pt idx="66">
                  <c:v>-4.1772657450076807</c:v>
                </c:pt>
                <c:pt idx="67">
                  <c:v>-3.5398591027067101</c:v>
                </c:pt>
                <c:pt idx="68">
                  <c:v>-0.3799923195084482</c:v>
                </c:pt>
                <c:pt idx="69">
                  <c:v>-3.236213517665131</c:v>
                </c:pt>
                <c:pt idx="70">
                  <c:v>-0.86186635944700463</c:v>
                </c:pt>
                <c:pt idx="71">
                  <c:v>-0.54734890619206533</c:v>
                </c:pt>
                <c:pt idx="72">
                  <c:v>0.46847158218125973</c:v>
                </c:pt>
                <c:pt idx="73">
                  <c:v>-3.3073348694316436</c:v>
                </c:pt>
                <c:pt idx="74">
                  <c:v>-3.1022657450076809</c:v>
                </c:pt>
                <c:pt idx="75">
                  <c:v>-0.65906562847608496</c:v>
                </c:pt>
                <c:pt idx="76">
                  <c:v>-1.862403993855607</c:v>
                </c:pt>
                <c:pt idx="77">
                  <c:v>-2.5289170506912444</c:v>
                </c:pt>
                <c:pt idx="78">
                  <c:v>-1.3332181259600613</c:v>
                </c:pt>
                <c:pt idx="79">
                  <c:v>-3.3140155728587324</c:v>
                </c:pt>
                <c:pt idx="80">
                  <c:v>-1.3304915514592937</c:v>
                </c:pt>
                <c:pt idx="81">
                  <c:v>-2.3187788018433175</c:v>
                </c:pt>
                <c:pt idx="82">
                  <c:v>4.9308755760368604E-2</c:v>
                </c:pt>
                <c:pt idx="83">
                  <c:v>-2.7601408972932884</c:v>
                </c:pt>
                <c:pt idx="84">
                  <c:v>-3.8819892473118274</c:v>
                </c:pt>
                <c:pt idx="85">
                  <c:v>0.30787250384024567</c:v>
                </c:pt>
                <c:pt idx="86">
                  <c:v>0.20303379416282641</c:v>
                </c:pt>
                <c:pt idx="87">
                  <c:v>-3.3850574712643677</c:v>
                </c:pt>
                <c:pt idx="88">
                  <c:v>1.0924731182795695</c:v>
                </c:pt>
                <c:pt idx="89">
                  <c:v>-3.2678571428571423</c:v>
                </c:pt>
                <c:pt idx="90">
                  <c:v>-4.6311059907834107</c:v>
                </c:pt>
                <c:pt idx="91">
                  <c:v>-2.1052651093807939</c:v>
                </c:pt>
                <c:pt idx="92">
                  <c:v>0.16313364055299528</c:v>
                </c:pt>
                <c:pt idx="93">
                  <c:v>-1.3822580645161289</c:v>
                </c:pt>
                <c:pt idx="94">
                  <c:v>-3.5621351766513065</c:v>
                </c:pt>
                <c:pt idx="95">
                  <c:v>-2.2498702261772339</c:v>
                </c:pt>
                <c:pt idx="96">
                  <c:v>1.0136712749615973</c:v>
                </c:pt>
                <c:pt idx="97">
                  <c:v>-2.1172043010752684</c:v>
                </c:pt>
                <c:pt idx="98">
                  <c:v>-2.5055299539170508</c:v>
                </c:pt>
                <c:pt idx="99">
                  <c:v>-3.3879866518353725</c:v>
                </c:pt>
                <c:pt idx="100">
                  <c:v>-1.068932411674347</c:v>
                </c:pt>
                <c:pt idx="101">
                  <c:v>2.4231950844854244E-2</c:v>
                </c:pt>
                <c:pt idx="102">
                  <c:v>-0.16831797235023038</c:v>
                </c:pt>
                <c:pt idx="103">
                  <c:v>-0.38876529477196847</c:v>
                </c:pt>
                <c:pt idx="104">
                  <c:v>-0.47680491551459303</c:v>
                </c:pt>
                <c:pt idx="105">
                  <c:v>-3.3966973886328726</c:v>
                </c:pt>
                <c:pt idx="106">
                  <c:v>-3.1608294930875567</c:v>
                </c:pt>
                <c:pt idx="107">
                  <c:v>-3.6568409343715245</c:v>
                </c:pt>
                <c:pt idx="108">
                  <c:v>-2.6353686635944702</c:v>
                </c:pt>
                <c:pt idx="109">
                  <c:v>-2.8343701996927799</c:v>
                </c:pt>
                <c:pt idx="110">
                  <c:v>-5.4678187403993865</c:v>
                </c:pt>
                <c:pt idx="111">
                  <c:v>-1.3010011123470526</c:v>
                </c:pt>
                <c:pt idx="112">
                  <c:v>-3.8370583717357913</c:v>
                </c:pt>
                <c:pt idx="113">
                  <c:v>-2.0027265745007679</c:v>
                </c:pt>
                <c:pt idx="114">
                  <c:v>-6.1640552995391715</c:v>
                </c:pt>
                <c:pt idx="115">
                  <c:v>-2.6528735632183911</c:v>
                </c:pt>
                <c:pt idx="116">
                  <c:v>-0.67638248847926263</c:v>
                </c:pt>
                <c:pt idx="117">
                  <c:v>0.25579877112135202</c:v>
                </c:pt>
                <c:pt idx="118">
                  <c:v>1.222273425499232</c:v>
                </c:pt>
                <c:pt idx="119">
                  <c:v>-1.1902457757296472</c:v>
                </c:pt>
                <c:pt idx="120">
                  <c:v>-2.3173195084485396</c:v>
                </c:pt>
                <c:pt idx="121">
                  <c:v>-0.90683563748079876</c:v>
                </c:pt>
                <c:pt idx="122">
                  <c:v>0.21874039938556078</c:v>
                </c:pt>
                <c:pt idx="123">
                  <c:v>-1.4466814979606972</c:v>
                </c:pt>
                <c:pt idx="124">
                  <c:v>-2.0806835637480798</c:v>
                </c:pt>
                <c:pt idx="125">
                  <c:v>-1.9760752688172047</c:v>
                </c:pt>
                <c:pt idx="126">
                  <c:v>-4.3318740399385565</c:v>
                </c:pt>
                <c:pt idx="127">
                  <c:v>-1.1329254727474971</c:v>
                </c:pt>
                <c:pt idx="128">
                  <c:v>-3.5958909370199694</c:v>
                </c:pt>
                <c:pt idx="129">
                  <c:v>-0.4174731182795699</c:v>
                </c:pt>
                <c:pt idx="130">
                  <c:v>-1.1481566820276494</c:v>
                </c:pt>
                <c:pt idx="131">
                  <c:v>1.172265480163144</c:v>
                </c:pt>
                <c:pt idx="132">
                  <c:v>0.14512288786482305</c:v>
                </c:pt>
                <c:pt idx="133">
                  <c:v>-1.1313748079877111</c:v>
                </c:pt>
                <c:pt idx="134">
                  <c:v>-0.3475422427035329</c:v>
                </c:pt>
                <c:pt idx="135">
                  <c:v>1.6874675565443091</c:v>
                </c:pt>
                <c:pt idx="136">
                  <c:v>-3.1457373271889399</c:v>
                </c:pt>
                <c:pt idx="137">
                  <c:v>-1.2645161290322582</c:v>
                </c:pt>
                <c:pt idx="138">
                  <c:v>-0.37073732718893981</c:v>
                </c:pt>
                <c:pt idx="139">
                  <c:v>1.2129403040415276</c:v>
                </c:pt>
                <c:pt idx="140">
                  <c:v>3.0683563748080012E-2</c:v>
                </c:pt>
                <c:pt idx="141">
                  <c:v>-2.3927803379416286</c:v>
                </c:pt>
                <c:pt idx="142">
                  <c:v>-0.89685099846390159</c:v>
                </c:pt>
                <c:pt idx="143">
                  <c:v>-3.8476455320726735</c:v>
                </c:pt>
                <c:pt idx="144">
                  <c:v>1.2629800307219661</c:v>
                </c:pt>
                <c:pt idx="145">
                  <c:v>0.45034562211981505</c:v>
                </c:pt>
                <c:pt idx="146">
                  <c:v>-2.0459677419354834</c:v>
                </c:pt>
                <c:pt idx="147">
                  <c:v>-0.91657397107897687</c:v>
                </c:pt>
                <c:pt idx="148">
                  <c:v>-5.9112135176651313</c:v>
                </c:pt>
                <c:pt idx="149">
                  <c:v>0.49139784946236614</c:v>
                </c:pt>
                <c:pt idx="150">
                  <c:v>-2.9104838709677416</c:v>
                </c:pt>
                <c:pt idx="151">
                  <c:v>-3.3007786429365962</c:v>
                </c:pt>
                <c:pt idx="152">
                  <c:v>-1.4402073732718896</c:v>
                </c:pt>
                <c:pt idx="153">
                  <c:v>-3.0477726574500772</c:v>
                </c:pt>
                <c:pt idx="154">
                  <c:v>-0.89278033794162848</c:v>
                </c:pt>
                <c:pt idx="155">
                  <c:v>-0.15780496848350004</c:v>
                </c:pt>
                <c:pt idx="156">
                  <c:v>0.67050691244239624</c:v>
                </c:pt>
                <c:pt idx="157">
                  <c:v>-1.7501536098310291</c:v>
                </c:pt>
                <c:pt idx="158">
                  <c:v>-0.37726574500768062</c:v>
                </c:pt>
                <c:pt idx="159">
                  <c:v>-3.8824249165739708</c:v>
                </c:pt>
                <c:pt idx="160">
                  <c:v>-4.0006144393241163</c:v>
                </c:pt>
                <c:pt idx="161">
                  <c:v>-5.3589477726574506</c:v>
                </c:pt>
                <c:pt idx="162">
                  <c:v>1.0346390168970814</c:v>
                </c:pt>
                <c:pt idx="163">
                  <c:v>-1.7626992955135334</c:v>
                </c:pt>
                <c:pt idx="164">
                  <c:v>-2.3859062980030727</c:v>
                </c:pt>
                <c:pt idx="165">
                  <c:v>-1.0605606758832569</c:v>
                </c:pt>
                <c:pt idx="166">
                  <c:v>-4.3459293394777267</c:v>
                </c:pt>
                <c:pt idx="167">
                  <c:v>-0.26006674082313702</c:v>
                </c:pt>
                <c:pt idx="168">
                  <c:v>0.45921658986175107</c:v>
                </c:pt>
                <c:pt idx="169">
                  <c:v>0.2766897081413211</c:v>
                </c:pt>
                <c:pt idx="170">
                  <c:v>-1.0952764976958522</c:v>
                </c:pt>
                <c:pt idx="171">
                  <c:v>-1.3388950685947349</c:v>
                </c:pt>
                <c:pt idx="172">
                  <c:v>-3.2714285714285718</c:v>
                </c:pt>
                <c:pt idx="173">
                  <c:v>-2.5501536098310296</c:v>
                </c:pt>
                <c:pt idx="174">
                  <c:v>-0.86647465437788007</c:v>
                </c:pt>
                <c:pt idx="175">
                  <c:v>-3.7857619577308115</c:v>
                </c:pt>
                <c:pt idx="176">
                  <c:v>0.69662058371735813</c:v>
                </c:pt>
                <c:pt idx="177">
                  <c:v>-0.1308755760368662</c:v>
                </c:pt>
                <c:pt idx="178">
                  <c:v>8.917050691244266E-2</c:v>
                </c:pt>
                <c:pt idx="179">
                  <c:v>-0.20355951056729704</c:v>
                </c:pt>
                <c:pt idx="180">
                  <c:v>-3.2027649769585054E-2</c:v>
                </c:pt>
                <c:pt idx="181">
                  <c:v>-1.5016129032258065</c:v>
                </c:pt>
                <c:pt idx="182">
                  <c:v>-6.0243471582181272</c:v>
                </c:pt>
                <c:pt idx="183">
                  <c:v>-2.1302929180571009</c:v>
                </c:pt>
                <c:pt idx="184">
                  <c:v>-2.5590245775729645</c:v>
                </c:pt>
                <c:pt idx="185">
                  <c:v>0.34907834101382473</c:v>
                </c:pt>
                <c:pt idx="186">
                  <c:v>-0.70499231950844854</c:v>
                </c:pt>
                <c:pt idx="187">
                  <c:v>-2.3972932888394509</c:v>
                </c:pt>
                <c:pt idx="188">
                  <c:v>-2.2210829493087556</c:v>
                </c:pt>
                <c:pt idx="189">
                  <c:v>-3.3938172043010755</c:v>
                </c:pt>
                <c:pt idx="190">
                  <c:v>-1.6417818740399384</c:v>
                </c:pt>
                <c:pt idx="191">
                  <c:v>0.91434927697441581</c:v>
                </c:pt>
                <c:pt idx="192">
                  <c:v>-1.2697772657450077</c:v>
                </c:pt>
                <c:pt idx="193">
                  <c:v>0.82715053763440871</c:v>
                </c:pt>
                <c:pt idx="194">
                  <c:v>1.4534178187403992</c:v>
                </c:pt>
                <c:pt idx="195">
                  <c:v>-0.94041527623285137</c:v>
                </c:pt>
                <c:pt idx="196">
                  <c:v>-0.21562980030721968</c:v>
                </c:pt>
                <c:pt idx="197">
                  <c:v>-0.95898617511520712</c:v>
                </c:pt>
                <c:pt idx="198">
                  <c:v>-1.6656682027649765</c:v>
                </c:pt>
                <c:pt idx="199">
                  <c:v>0.13978494623655893</c:v>
                </c:pt>
                <c:pt idx="200">
                  <c:v>-2.9130568356374802</c:v>
                </c:pt>
                <c:pt idx="201">
                  <c:v>-1.2333333333333334</c:v>
                </c:pt>
                <c:pt idx="202">
                  <c:v>-0.46140552995391743</c:v>
                </c:pt>
                <c:pt idx="203">
                  <c:v>-1.2883945124212088</c:v>
                </c:pt>
                <c:pt idx="204">
                  <c:v>-2.9704301075268806</c:v>
                </c:pt>
                <c:pt idx="205">
                  <c:v>-2.0889016897081412</c:v>
                </c:pt>
                <c:pt idx="206">
                  <c:v>-2.2158986175115212</c:v>
                </c:pt>
                <c:pt idx="207">
                  <c:v>1.2988134964775677</c:v>
                </c:pt>
                <c:pt idx="208">
                  <c:v>1.4808755760368666</c:v>
                </c:pt>
                <c:pt idx="209">
                  <c:v>3.0811443932411677</c:v>
                </c:pt>
                <c:pt idx="210">
                  <c:v>-1.9092549923195081</c:v>
                </c:pt>
                <c:pt idx="211">
                  <c:v>-0.56499814608824606</c:v>
                </c:pt>
                <c:pt idx="212">
                  <c:v>0.14074500768049147</c:v>
                </c:pt>
                <c:pt idx="213">
                  <c:v>0.76827956989247326</c:v>
                </c:pt>
                <c:pt idx="214">
                  <c:v>0.75944700460829484</c:v>
                </c:pt>
                <c:pt idx="215">
                  <c:v>-2.1936596218020017</c:v>
                </c:pt>
                <c:pt idx="216">
                  <c:v>-0.12987711213517686</c:v>
                </c:pt>
                <c:pt idx="217">
                  <c:v>1.677803379416283</c:v>
                </c:pt>
                <c:pt idx="218">
                  <c:v>-0.31033026113671269</c:v>
                </c:pt>
                <c:pt idx="219">
                  <c:v>-7.3637374860956603E-2</c:v>
                </c:pt>
                <c:pt idx="220">
                  <c:v>1.3524193548387096</c:v>
                </c:pt>
                <c:pt idx="221">
                  <c:v>9.1397849462364913E-2</c:v>
                </c:pt>
                <c:pt idx="222">
                  <c:v>-1.6604070660522272</c:v>
                </c:pt>
                <c:pt idx="223">
                  <c:v>-0.21827956989247324</c:v>
                </c:pt>
                <c:pt idx="224">
                  <c:v>-1.4907450076804913</c:v>
                </c:pt>
                <c:pt idx="225">
                  <c:v>-2.5420122887864824</c:v>
                </c:pt>
                <c:pt idx="226">
                  <c:v>2.5774577572964668</c:v>
                </c:pt>
                <c:pt idx="227">
                  <c:v>1.7174638487208007</c:v>
                </c:pt>
                <c:pt idx="228">
                  <c:v>-1.5986943164362521</c:v>
                </c:pt>
                <c:pt idx="229">
                  <c:v>-2.2140168970814131</c:v>
                </c:pt>
                <c:pt idx="230">
                  <c:v>-0.94381720430107541</c:v>
                </c:pt>
                <c:pt idx="231">
                  <c:v>-1.8951798294401183</c:v>
                </c:pt>
                <c:pt idx="232">
                  <c:v>-1.8838325652841783</c:v>
                </c:pt>
                <c:pt idx="233">
                  <c:v>2.9659370199692781</c:v>
                </c:pt>
                <c:pt idx="234">
                  <c:v>-0.17415514592933942</c:v>
                </c:pt>
                <c:pt idx="235">
                  <c:v>3.1152391546162406</c:v>
                </c:pt>
                <c:pt idx="236">
                  <c:v>0.46935483870967792</c:v>
                </c:pt>
                <c:pt idx="237">
                  <c:v>-0.93909370199692777</c:v>
                </c:pt>
                <c:pt idx="238">
                  <c:v>0.6747311827956991</c:v>
                </c:pt>
                <c:pt idx="239">
                  <c:v>3.2612903225806456</c:v>
                </c:pt>
                <c:pt idx="240">
                  <c:v>1</c:v>
                </c:pt>
                <c:pt idx="241">
                  <c:v>1.2333333333333334</c:v>
                </c:pt>
                <c:pt idx="242">
                  <c:v>1.1333333333333333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CD-4D1F-AEBC-47C3D8FEF148}"/>
            </c:ext>
          </c:extLst>
        </c:ser>
        <c:ser>
          <c:idx val="0"/>
          <c:order val="1"/>
          <c:tx>
            <c:v> Tiefpassfilter 30 Jahre 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TempMittel_korr!$AL$5:$AL$247</c:f>
              <c:numCache>
                <c:formatCode>0.000</c:formatCode>
                <c:ptCount val="243"/>
                <c:pt idx="0">
                  <c:v>-2.1545256485478532</c:v>
                </c:pt>
                <c:pt idx="1">
                  <c:v>-2.1485277846069013</c:v>
                </c:pt>
                <c:pt idx="2">
                  <c:v>-2.1126382646396626</c:v>
                </c:pt>
                <c:pt idx="3">
                  <c:v>-2.0997162468601744</c:v>
                </c:pt>
                <c:pt idx="4">
                  <c:v>-2.0325134307190464</c:v>
                </c:pt>
                <c:pt idx="5">
                  <c:v>-1.9744636996770877</c:v>
                </c:pt>
                <c:pt idx="6">
                  <c:v>-1.9053725065397793</c:v>
                </c:pt>
                <c:pt idx="7">
                  <c:v>-1.8397927286778106</c:v>
                </c:pt>
                <c:pt idx="8">
                  <c:v>-1.7716668038471961</c:v>
                </c:pt>
                <c:pt idx="9">
                  <c:v>-1.6929995692243462</c:v>
                </c:pt>
                <c:pt idx="10">
                  <c:v>-1.6330297652873456</c:v>
                </c:pt>
                <c:pt idx="11">
                  <c:v>-1.5914678971343816</c:v>
                </c:pt>
                <c:pt idx="12">
                  <c:v>-1.5517572903755494</c:v>
                </c:pt>
                <c:pt idx="13">
                  <c:v>-1.5344609307961228</c:v>
                </c:pt>
                <c:pt idx="14">
                  <c:v>-1.5314298837332485</c:v>
                </c:pt>
                <c:pt idx="15">
                  <c:v>-1.5188559705228031</c:v>
                </c:pt>
                <c:pt idx="16">
                  <c:v>-1.5437939218178927</c:v>
                </c:pt>
                <c:pt idx="17">
                  <c:v>-1.5722857704327557</c:v>
                </c:pt>
                <c:pt idx="18">
                  <c:v>-1.6093723569839504</c:v>
                </c:pt>
                <c:pt idx="19">
                  <c:v>-1.6578849450447586</c:v>
                </c:pt>
                <c:pt idx="20">
                  <c:v>-1.6698373077228665</c:v>
                </c:pt>
                <c:pt idx="21">
                  <c:v>-1.7164750507177284</c:v>
                </c:pt>
                <c:pt idx="22">
                  <c:v>-1.7556869917633349</c:v>
                </c:pt>
                <c:pt idx="23">
                  <c:v>-1.7787293872821655</c:v>
                </c:pt>
                <c:pt idx="24">
                  <c:v>-1.819852592033476</c:v>
                </c:pt>
                <c:pt idx="25">
                  <c:v>-1.8615959270882989</c:v>
                </c:pt>
                <c:pt idx="26">
                  <c:v>-1.8899435740770167</c:v>
                </c:pt>
                <c:pt idx="27">
                  <c:v>-1.9583177252502781</c:v>
                </c:pt>
                <c:pt idx="28">
                  <c:v>-2.0209790650987864</c:v>
                </c:pt>
                <c:pt idx="29">
                  <c:v>-2.0888778866730227</c:v>
                </c:pt>
                <c:pt idx="30">
                  <c:v>-2.1330085359394033</c:v>
                </c:pt>
                <c:pt idx="31">
                  <c:v>-2.1931609154351399</c:v>
                </c:pt>
                <c:pt idx="32">
                  <c:v>-2.2368892857142857</c:v>
                </c:pt>
                <c:pt idx="33">
                  <c:v>-2.2496411316807032</c:v>
                </c:pt>
                <c:pt idx="34">
                  <c:v>-2.2337568005455797</c:v>
                </c:pt>
                <c:pt idx="35">
                  <c:v>-2.2322611459823083</c:v>
                </c:pt>
                <c:pt idx="36">
                  <c:v>-2.1815826153397957</c:v>
                </c:pt>
                <c:pt idx="37">
                  <c:v>-2.1486233064516127</c:v>
                </c:pt>
                <c:pt idx="38">
                  <c:v>-2.1401574390857565</c:v>
                </c:pt>
                <c:pt idx="39">
                  <c:v>-2.0984255682239525</c:v>
                </c:pt>
                <c:pt idx="40">
                  <c:v>-2.0798548780390909</c:v>
                </c:pt>
                <c:pt idx="41">
                  <c:v>-2.0695518010752685</c:v>
                </c:pt>
                <c:pt idx="42">
                  <c:v>-2.0553021158430003</c:v>
                </c:pt>
                <c:pt idx="43">
                  <c:v>-2.0637538144234333</c:v>
                </c:pt>
                <c:pt idx="44">
                  <c:v>-2.0815911727316063</c:v>
                </c:pt>
                <c:pt idx="45">
                  <c:v>-2.1010694207849991</c:v>
                </c:pt>
                <c:pt idx="46">
                  <c:v>-2.1444241993749666</c:v>
                </c:pt>
                <c:pt idx="47">
                  <c:v>-2.1715807148154029</c:v>
                </c:pt>
                <c:pt idx="48">
                  <c:v>-2.1944932215689388</c:v>
                </c:pt>
                <c:pt idx="49">
                  <c:v>-2.2184653791249538</c:v>
                </c:pt>
                <c:pt idx="50">
                  <c:v>-2.2329898057365325</c:v>
                </c:pt>
                <c:pt idx="51">
                  <c:v>-2.2109368378886591</c:v>
                </c:pt>
                <c:pt idx="52">
                  <c:v>-2.212161413342868</c:v>
                </c:pt>
                <c:pt idx="53">
                  <c:v>-2.235977993405371</c:v>
                </c:pt>
                <c:pt idx="54">
                  <c:v>-2.2234274177657718</c:v>
                </c:pt>
                <c:pt idx="55">
                  <c:v>-2.253123604931405</c:v>
                </c:pt>
                <c:pt idx="56">
                  <c:v>-2.2872005744477995</c:v>
                </c:pt>
                <c:pt idx="57">
                  <c:v>-2.3094779501032892</c:v>
                </c:pt>
                <c:pt idx="58">
                  <c:v>-2.3323686421420629</c:v>
                </c:pt>
                <c:pt idx="59">
                  <c:v>-2.3635657811589597</c:v>
                </c:pt>
                <c:pt idx="60">
                  <c:v>-2.3632656439694899</c:v>
                </c:pt>
                <c:pt idx="61">
                  <c:v>-2.330387193045182</c:v>
                </c:pt>
                <c:pt idx="62">
                  <c:v>-2.3364881623761855</c:v>
                </c:pt>
                <c:pt idx="63">
                  <c:v>-2.330892589385031</c:v>
                </c:pt>
                <c:pt idx="64">
                  <c:v>-2.2928818208061865</c:v>
                </c:pt>
                <c:pt idx="65">
                  <c:v>-2.2565522481328459</c:v>
                </c:pt>
                <c:pt idx="66">
                  <c:v>-2.1994303085438847</c:v>
                </c:pt>
                <c:pt idx="67">
                  <c:v>-2.1208159816462735</c:v>
                </c:pt>
                <c:pt idx="68">
                  <c:v>-2.0619691642830658</c:v>
                </c:pt>
                <c:pt idx="69">
                  <c:v>-1.9894997039038085</c:v>
                </c:pt>
                <c:pt idx="70">
                  <c:v>-1.9339659758196941</c:v>
                </c:pt>
                <c:pt idx="71">
                  <c:v>-1.8865365155728588</c:v>
                </c:pt>
                <c:pt idx="72">
                  <c:v>-1.8497591877218074</c:v>
                </c:pt>
                <c:pt idx="73">
                  <c:v>-1.8421156934954181</c:v>
                </c:pt>
                <c:pt idx="74">
                  <c:v>-1.8401530658403518</c:v>
                </c:pt>
                <c:pt idx="75">
                  <c:v>-1.8191024131309923</c:v>
                </c:pt>
                <c:pt idx="76">
                  <c:v>-1.8188946664283066</c:v>
                </c:pt>
                <c:pt idx="77">
                  <c:v>-1.814144603262885</c:v>
                </c:pt>
                <c:pt idx="78">
                  <c:v>-1.8047730503469464</c:v>
                </c:pt>
                <c:pt idx="79">
                  <c:v>-1.8105733112188145</c:v>
                </c:pt>
                <c:pt idx="80">
                  <c:v>-1.8175350027808677</c:v>
                </c:pt>
                <c:pt idx="81">
                  <c:v>-1.7898815509296044</c:v>
                </c:pt>
                <c:pt idx="82">
                  <c:v>-1.7784284247046982</c:v>
                </c:pt>
                <c:pt idx="83">
                  <c:v>-1.7806252753058955</c:v>
                </c:pt>
                <c:pt idx="84">
                  <c:v>-1.7843321047195295</c:v>
                </c:pt>
                <c:pt idx="85">
                  <c:v>-1.7531717483712059</c:v>
                </c:pt>
                <c:pt idx="86">
                  <c:v>-1.7471055021452406</c:v>
                </c:pt>
                <c:pt idx="87">
                  <c:v>-1.7631841045606227</c:v>
                </c:pt>
                <c:pt idx="88">
                  <c:v>-1.7818806169553474</c:v>
                </c:pt>
                <c:pt idx="89">
                  <c:v>-1.7887403070872394</c:v>
                </c:pt>
                <c:pt idx="90">
                  <c:v>-1.7924823318237197</c:v>
                </c:pt>
                <c:pt idx="91">
                  <c:v>-1.7796886878277451</c:v>
                </c:pt>
                <c:pt idx="92">
                  <c:v>-1.7680920521478891</c:v>
                </c:pt>
                <c:pt idx="93">
                  <c:v>-1.737897360029663</c:v>
                </c:pt>
                <c:pt idx="94">
                  <c:v>-1.7254423465225912</c:v>
                </c:pt>
                <c:pt idx="95">
                  <c:v>-1.6920474287568199</c:v>
                </c:pt>
                <c:pt idx="96">
                  <c:v>-1.658778908972933</c:v>
                </c:pt>
                <c:pt idx="97">
                  <c:v>-1.6471839363843424</c:v>
                </c:pt>
                <c:pt idx="98">
                  <c:v>-1.6390530657079294</c:v>
                </c:pt>
                <c:pt idx="99">
                  <c:v>-1.6453546395465861</c:v>
                </c:pt>
                <c:pt idx="100">
                  <c:v>-1.6757671639122833</c:v>
                </c:pt>
                <c:pt idx="101">
                  <c:v>-1.7205630780232004</c:v>
                </c:pt>
                <c:pt idx="102">
                  <c:v>-1.7800917289051328</c:v>
                </c:pt>
                <c:pt idx="103">
                  <c:v>-1.9092849908628637</c:v>
                </c:pt>
                <c:pt idx="104">
                  <c:v>-2.0558003644260818</c:v>
                </c:pt>
                <c:pt idx="105">
                  <c:v>-2.1934458661740557</c:v>
                </c:pt>
                <c:pt idx="106">
                  <c:v>-2.3157278388685842</c:v>
                </c:pt>
                <c:pt idx="107">
                  <c:v>-2.425685428650882</c:v>
                </c:pt>
                <c:pt idx="108">
                  <c:v>-2.536409188251497</c:v>
                </c:pt>
                <c:pt idx="109">
                  <c:v>-2.5988923896922511</c:v>
                </c:pt>
                <c:pt idx="110">
                  <c:v>-2.6125855239949152</c:v>
                </c:pt>
                <c:pt idx="111">
                  <c:v>-2.5696334775411835</c:v>
                </c:pt>
                <c:pt idx="112">
                  <c:v>-2.501610592192383</c:v>
                </c:pt>
                <c:pt idx="113">
                  <c:v>-2.3992048642671753</c:v>
                </c:pt>
                <c:pt idx="114">
                  <c:v>-2.2617389173155358</c:v>
                </c:pt>
                <c:pt idx="115">
                  <c:v>-2.120874342126172</c:v>
                </c:pt>
                <c:pt idx="116">
                  <c:v>-1.961781298797606</c:v>
                </c:pt>
                <c:pt idx="117">
                  <c:v>-1.816267923089147</c:v>
                </c:pt>
                <c:pt idx="118">
                  <c:v>-1.6846706846231263</c:v>
                </c:pt>
                <c:pt idx="119">
                  <c:v>-1.5867867577731871</c:v>
                </c:pt>
                <c:pt idx="120">
                  <c:v>-1.5146751156046401</c:v>
                </c:pt>
                <c:pt idx="121">
                  <c:v>-1.4717407446104136</c:v>
                </c:pt>
                <c:pt idx="122">
                  <c:v>-1.4454770824725887</c:v>
                </c:pt>
                <c:pt idx="123">
                  <c:v>-1.4487237409290745</c:v>
                </c:pt>
                <c:pt idx="124">
                  <c:v>-1.4214062713861964</c:v>
                </c:pt>
                <c:pt idx="125">
                  <c:v>-1.420117673340749</c:v>
                </c:pt>
                <c:pt idx="126">
                  <c:v>-1.3741444262143125</c:v>
                </c:pt>
                <c:pt idx="127">
                  <c:v>-1.3249283561099636</c:v>
                </c:pt>
                <c:pt idx="128">
                  <c:v>-1.2510862271571588</c:v>
                </c:pt>
                <c:pt idx="129">
                  <c:v>-1.1624476836696858</c:v>
                </c:pt>
                <c:pt idx="130">
                  <c:v>-1.07851159330473</c:v>
                </c:pt>
                <c:pt idx="131">
                  <c:v>-0.97073688251496348</c:v>
                </c:pt>
                <c:pt idx="132">
                  <c:v>-0.88867025385348797</c:v>
                </c:pt>
                <c:pt idx="133">
                  <c:v>-0.804102216086657</c:v>
                </c:pt>
                <c:pt idx="134">
                  <c:v>-0.7447915159701255</c:v>
                </c:pt>
                <c:pt idx="135">
                  <c:v>-0.70936638857990375</c:v>
                </c:pt>
                <c:pt idx="136">
                  <c:v>-0.68763068939032768</c:v>
                </c:pt>
                <c:pt idx="137">
                  <c:v>-0.72204854361989512</c:v>
                </c:pt>
                <c:pt idx="138">
                  <c:v>-0.73419137891307806</c:v>
                </c:pt>
                <c:pt idx="139">
                  <c:v>-0.80075736002966247</c:v>
                </c:pt>
                <c:pt idx="140">
                  <c:v>-0.87441869471370293</c:v>
                </c:pt>
                <c:pt idx="141">
                  <c:v>-0.96853218125960061</c:v>
                </c:pt>
                <c:pt idx="142">
                  <c:v>-1.077787645664495</c:v>
                </c:pt>
                <c:pt idx="143">
                  <c:v>-1.1933909232480535</c:v>
                </c:pt>
                <c:pt idx="144">
                  <c:v>-1.2982957395783674</c:v>
                </c:pt>
                <c:pt idx="145">
                  <c:v>-1.3851159962127231</c:v>
                </c:pt>
                <c:pt idx="146">
                  <c:v>-1.4805905627946396</c:v>
                </c:pt>
                <c:pt idx="147">
                  <c:v>-1.5625179261348587</c:v>
                </c:pt>
                <c:pt idx="148">
                  <c:v>-1.6213106803856134</c:v>
                </c:pt>
                <c:pt idx="149">
                  <c:v>-1.6816648405635892</c:v>
                </c:pt>
                <c:pt idx="150">
                  <c:v>-1.7427373075904444</c:v>
                </c:pt>
                <c:pt idx="151">
                  <c:v>-1.7604516919593198</c:v>
                </c:pt>
                <c:pt idx="152">
                  <c:v>-1.7702786773663861</c:v>
                </c:pt>
                <c:pt idx="153">
                  <c:v>-1.7682711014884265</c:v>
                </c:pt>
                <c:pt idx="154">
                  <c:v>-1.770273560437523</c:v>
                </c:pt>
                <c:pt idx="155">
                  <c:v>-1.7858756136447906</c:v>
                </c:pt>
                <c:pt idx="156">
                  <c:v>-1.8177578506541661</c:v>
                </c:pt>
                <c:pt idx="157">
                  <c:v>-1.8399072364796865</c:v>
                </c:pt>
                <c:pt idx="158">
                  <c:v>-1.8474063994385297</c:v>
                </c:pt>
                <c:pt idx="159">
                  <c:v>-1.8635171011441285</c:v>
                </c:pt>
                <c:pt idx="160">
                  <c:v>-1.8462180630594844</c:v>
                </c:pt>
                <c:pt idx="161">
                  <c:v>-1.8640733138672601</c:v>
                </c:pt>
                <c:pt idx="162">
                  <c:v>-1.8423579376555963</c:v>
                </c:pt>
                <c:pt idx="163">
                  <c:v>-1.7953006202659039</c:v>
                </c:pt>
                <c:pt idx="164">
                  <c:v>-1.763976082154775</c:v>
                </c:pt>
                <c:pt idx="165">
                  <c:v>-1.6919988583876262</c:v>
                </c:pt>
                <c:pt idx="166">
                  <c:v>-1.6303897905079718</c:v>
                </c:pt>
                <c:pt idx="167">
                  <c:v>-1.5690217345992903</c:v>
                </c:pt>
                <c:pt idx="168">
                  <c:v>-1.5123431394671332</c:v>
                </c:pt>
                <c:pt idx="169">
                  <c:v>-1.4446201246093544</c:v>
                </c:pt>
                <c:pt idx="170">
                  <c:v>-1.3974315257693735</c:v>
                </c:pt>
                <c:pt idx="171">
                  <c:v>-1.3704527578261561</c:v>
                </c:pt>
                <c:pt idx="172">
                  <c:v>-1.3388583426028922</c:v>
                </c:pt>
                <c:pt idx="173">
                  <c:v>-1.315504966894433</c:v>
                </c:pt>
                <c:pt idx="174">
                  <c:v>-1.3150789294983845</c:v>
                </c:pt>
                <c:pt idx="175">
                  <c:v>-1.3021404919487261</c:v>
                </c:pt>
                <c:pt idx="176">
                  <c:v>-1.3041678879972456</c:v>
                </c:pt>
                <c:pt idx="177">
                  <c:v>-1.3243553427088302</c:v>
                </c:pt>
                <c:pt idx="178">
                  <c:v>-1.3510847530324699</c:v>
                </c:pt>
                <c:pt idx="179">
                  <c:v>-1.4072879614916045</c:v>
                </c:pt>
                <c:pt idx="180">
                  <c:v>-1.4559723471847028</c:v>
                </c:pt>
                <c:pt idx="181">
                  <c:v>-1.5133936813390538</c:v>
                </c:pt>
                <c:pt idx="182">
                  <c:v>-1.5448461381693948</c:v>
                </c:pt>
                <c:pt idx="183">
                  <c:v>-1.5561638211769693</c:v>
                </c:pt>
                <c:pt idx="184">
                  <c:v>-1.5511932770538697</c:v>
                </c:pt>
                <c:pt idx="185">
                  <c:v>-1.5245480046612638</c:v>
                </c:pt>
                <c:pt idx="186">
                  <c:v>-1.483790991710366</c:v>
                </c:pt>
                <c:pt idx="187">
                  <c:v>-1.4070816440224587</c:v>
                </c:pt>
                <c:pt idx="188">
                  <c:v>-1.3232490613909635</c:v>
                </c:pt>
                <c:pt idx="189">
                  <c:v>-1.2334431329784417</c:v>
                </c:pt>
                <c:pt idx="190">
                  <c:v>-1.1305245163938769</c:v>
                </c:pt>
                <c:pt idx="191">
                  <c:v>-1.0229359872080088</c:v>
                </c:pt>
                <c:pt idx="192">
                  <c:v>-0.93269762739022188</c:v>
                </c:pt>
                <c:pt idx="193">
                  <c:v>-0.86746317919381322</c:v>
                </c:pt>
                <c:pt idx="194">
                  <c:v>-0.80976241167434715</c:v>
                </c:pt>
                <c:pt idx="195">
                  <c:v>-0.81231887030563044</c:v>
                </c:pt>
                <c:pt idx="196">
                  <c:v>-0.81996402643148469</c:v>
                </c:pt>
                <c:pt idx="197">
                  <c:v>-0.85610173910164744</c:v>
                </c:pt>
                <c:pt idx="198">
                  <c:v>-0.87768184212617184</c:v>
                </c:pt>
                <c:pt idx="199">
                  <c:v>-0.91480420228825676</c:v>
                </c:pt>
                <c:pt idx="200">
                  <c:v>-0.93992841437576125</c:v>
                </c:pt>
                <c:pt idx="201">
                  <c:v>-0.93830821057789049</c:v>
                </c:pt>
                <c:pt idx="202">
                  <c:v>-0.9185480179034905</c:v>
                </c:pt>
                <c:pt idx="203">
                  <c:v>-0.87802101501668506</c:v>
                </c:pt>
                <c:pt idx="204">
                  <c:v>-0.81327603779331525</c:v>
                </c:pt>
                <c:pt idx="205">
                  <c:v>-0.72731701030245233</c:v>
                </c:pt>
                <c:pt idx="206">
                  <c:v>-0.61507585690449684</c:v>
                </c:pt>
                <c:pt idx="207">
                  <c:v>-0.49180144909687989</c:v>
                </c:pt>
                <c:pt idx="208">
                  <c:v>-0.37593172599184277</c:v>
                </c:pt>
                <c:pt idx="209">
                  <c:v>-0.25624493564277745</c:v>
                </c:pt>
                <c:pt idx="210">
                  <c:v>-0.1546970055352507</c:v>
                </c:pt>
                <c:pt idx="211">
                  <c:v>-9.2554818051803517E-2</c:v>
                </c:pt>
                <c:pt idx="212">
                  <c:v>-2.7662965596694618E-2</c:v>
                </c:pt>
                <c:pt idx="213">
                  <c:v>-8.0874066422999269E-4</c:v>
                </c:pt>
                <c:pt idx="214">
                  <c:v>-4.9884832353407765E-3</c:v>
                </c:pt>
                <c:pt idx="215">
                  <c:v>1.0383728746226062E-2</c:v>
                </c:pt>
                <c:pt idx="216">
                  <c:v>2.127254277239269E-2</c:v>
                </c:pt>
                <c:pt idx="217">
                  <c:v>-1.3640391440224442E-3</c:v>
                </c:pt>
                <c:pt idx="218">
                  <c:v>-3.8521678452248506E-2</c:v>
                </c:pt>
                <c:pt idx="219">
                  <c:v>-9.4500922983208821E-2</c:v>
                </c:pt>
                <c:pt idx="220">
                  <c:v>-0.15938830499496806</c:v>
                </c:pt>
                <c:pt idx="221">
                  <c:v>-0.23675037647650829</c:v>
                </c:pt>
                <c:pt idx="222">
                  <c:v>-0.25977722840192807</c:v>
                </c:pt>
                <c:pt idx="223">
                  <c:v>-0.30769091477302829</c:v>
                </c:pt>
                <c:pt idx="224">
                  <c:v>-0.33271460975157591</c:v>
                </c:pt>
                <c:pt idx="225">
                  <c:v>-0.36067667183113516</c:v>
                </c:pt>
                <c:pt idx="226">
                  <c:v>-0.38261382846019387</c:v>
                </c:pt>
                <c:pt idx="227">
                  <c:v>-0.36486392499602738</c:v>
                </c:pt>
                <c:pt idx="228">
                  <c:v>-0.32325837809205993</c:v>
                </c:pt>
                <c:pt idx="229">
                  <c:v>-0.27489757918851637</c:v>
                </c:pt>
                <c:pt idx="230">
                  <c:v>-0.18808262487419886</c:v>
                </c:pt>
                <c:pt idx="231">
                  <c:v>-8.0145953970019557E-2</c:v>
                </c:pt>
                <c:pt idx="232">
                  <c:v>3.2222167117414581E-2</c:v>
                </c:pt>
                <c:pt idx="233">
                  <c:v>0.16485201100734684</c:v>
                </c:pt>
                <c:pt idx="234">
                  <c:v>0.31048827558167447</c:v>
                </c:pt>
                <c:pt idx="235">
                  <c:v>0.44541244116055961</c:v>
                </c:pt>
                <c:pt idx="236">
                  <c:v>0.5809525657107627</c:v>
                </c:pt>
                <c:pt idx="237">
                  <c:v>0.71058138410394911</c:v>
                </c:pt>
                <c:pt idx="238">
                  <c:v>0.79623960728068532</c:v>
                </c:pt>
                <c:pt idx="239">
                  <c:v>0.88044233009703088</c:v>
                </c:pt>
                <c:pt idx="240">
                  <c:v>0.97520033890968105</c:v>
                </c:pt>
                <c:pt idx="241">
                  <c:v>1.059749617758974</c:v>
                </c:pt>
                <c:pt idx="242">
                  <c:v>1.1191702007349202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CD-4D1F-AEBC-47C3D8FEF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572736"/>
        <c:axId val="353574912"/>
      </c:scatterChart>
      <c:valAx>
        <c:axId val="353572736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50730691090391944"/>
              <c:y val="0.8950933760398593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574912"/>
        <c:crossesAt val="-8"/>
        <c:crossBetween val="midCat"/>
        <c:majorUnit val="10"/>
      </c:valAx>
      <c:valAx>
        <c:axId val="353574912"/>
        <c:scaling>
          <c:orientation val="minMax"/>
          <c:max val="4"/>
          <c:min val="-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4.1700435981067221E-3"/>
              <c:y val="0.4175676853952577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3572736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5E7676" mc:Ignorable="a14" a14:legacySpreadsheetColorIndex="41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CCFFFF" mc:Ignorable="a14" a14:legacySpreadsheetColorIndex="41"/>
            </a:gs>
            <a:gs pos="100000">
              <a:srgbClr xmlns:mc="http://schemas.openxmlformats.org/markup-compatibility/2006" xmlns:a14="http://schemas.microsoft.com/office/drawing/2010/main" val="5E7676" mc:Ignorable="a14" a14:legacySpreadsheetColorIndex="41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964506528734116"/>
          <c:y val="0.94585453089550242"/>
          <c:w val="0.58559494393744715"/>
          <c:h val="4.06091018283731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Mean Spring Temperature Hohenpeißenberg 1781 - 2027
Mar/Apr/May</a:t>
            </a:r>
          </a:p>
        </c:rich>
      </c:tx>
      <c:layout>
        <c:manualLayout>
          <c:xMode val="edge"/>
          <c:yMode val="edge"/>
          <c:x val="0.18932439407417168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331941544885182E-2"/>
          <c:y val="0.15905245346869712"/>
          <c:w val="0.89561586638830892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 mean spring temperature Hohenpeißenberg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TempMittel_korr!$AP$5:$AP$247</c:f>
              <c:numCache>
                <c:formatCode>0.0</c:formatCode>
                <c:ptCount val="243"/>
                <c:pt idx="0">
                  <c:v>7.6950179211469534</c:v>
                </c:pt>
                <c:pt idx="1">
                  <c:v>4.1956272401433692</c:v>
                </c:pt>
                <c:pt idx="2">
                  <c:v>5.3413620071684589</c:v>
                </c:pt>
                <c:pt idx="3">
                  <c:v>4.5891756272401452</c:v>
                </c:pt>
                <c:pt idx="4">
                  <c:v>0.96419354838709681</c:v>
                </c:pt>
                <c:pt idx="5">
                  <c:v>4.6502508960573472</c:v>
                </c:pt>
                <c:pt idx="6">
                  <c:v>4.166666666666667</c:v>
                </c:pt>
                <c:pt idx="7">
                  <c:v>5.8666666666666671</c:v>
                </c:pt>
                <c:pt idx="8">
                  <c:v>5.0934408602150514</c:v>
                </c:pt>
                <c:pt idx="9">
                  <c:v>5.2084946236559135</c:v>
                </c:pt>
                <c:pt idx="10">
                  <c:v>6.282222222222221</c:v>
                </c:pt>
                <c:pt idx="11">
                  <c:v>6.273512544802867</c:v>
                </c:pt>
                <c:pt idx="12">
                  <c:v>4.833333333333333</c:v>
                </c:pt>
                <c:pt idx="13">
                  <c:v>8.3268458781361989</c:v>
                </c:pt>
                <c:pt idx="14">
                  <c:v>6.5795340501792117</c:v>
                </c:pt>
                <c:pt idx="15">
                  <c:v>3.9969892473118276</c:v>
                </c:pt>
                <c:pt idx="16">
                  <c:v>6.3431899641577054</c:v>
                </c:pt>
                <c:pt idx="17">
                  <c:v>5.7572759856630826</c:v>
                </c:pt>
                <c:pt idx="18">
                  <c:v>4.166666666666667</c:v>
                </c:pt>
                <c:pt idx="19">
                  <c:v>7.1070609318996416</c:v>
                </c:pt>
                <c:pt idx="20">
                  <c:v>6.6536559139784943</c:v>
                </c:pt>
                <c:pt idx="21">
                  <c:v>5.5854480286738353</c:v>
                </c:pt>
                <c:pt idx="22">
                  <c:v>5.337741935483872</c:v>
                </c:pt>
                <c:pt idx="23">
                  <c:v>5.3668458781362007</c:v>
                </c:pt>
                <c:pt idx="24">
                  <c:v>3.4817921146953399</c:v>
                </c:pt>
                <c:pt idx="25">
                  <c:v>5.5843727598566302</c:v>
                </c:pt>
                <c:pt idx="26">
                  <c:v>4.4608243727598564</c:v>
                </c:pt>
                <c:pt idx="27">
                  <c:v>4.683799283154122</c:v>
                </c:pt>
                <c:pt idx="28">
                  <c:v>6.5264516129032257</c:v>
                </c:pt>
                <c:pt idx="29">
                  <c:v>7.7366666666666655</c:v>
                </c:pt>
                <c:pt idx="30">
                  <c:v>8.1</c:v>
                </c:pt>
                <c:pt idx="31">
                  <c:v>4.4333333333333336</c:v>
                </c:pt>
                <c:pt idx="32">
                  <c:v>5.3673835125448024</c:v>
                </c:pt>
                <c:pt idx="33">
                  <c:v>4.6977777777777776</c:v>
                </c:pt>
                <c:pt idx="34">
                  <c:v>6.9209318996415758</c:v>
                </c:pt>
                <c:pt idx="35">
                  <c:v>3.483189964157706</c:v>
                </c:pt>
                <c:pt idx="36">
                  <c:v>2.1734767025089599</c:v>
                </c:pt>
                <c:pt idx="37">
                  <c:v>5.7730465949820795</c:v>
                </c:pt>
                <c:pt idx="38">
                  <c:v>6.3465591397849472</c:v>
                </c:pt>
                <c:pt idx="39">
                  <c:v>5.3936200716845875</c:v>
                </c:pt>
                <c:pt idx="40">
                  <c:v>5.4231541218637984</c:v>
                </c:pt>
                <c:pt idx="41">
                  <c:v>8.1430107526881716</c:v>
                </c:pt>
                <c:pt idx="42">
                  <c:v>4.9562365591397848</c:v>
                </c:pt>
                <c:pt idx="43">
                  <c:v>3.3452329749103953</c:v>
                </c:pt>
                <c:pt idx="44">
                  <c:v>4.910322580645162</c:v>
                </c:pt>
                <c:pt idx="45">
                  <c:v>4.284982078853047</c:v>
                </c:pt>
                <c:pt idx="46">
                  <c:v>6.4963082437275981</c:v>
                </c:pt>
                <c:pt idx="47">
                  <c:v>5.4134050179211455</c:v>
                </c:pt>
                <c:pt idx="48">
                  <c:v>4.7979928315412188</c:v>
                </c:pt>
                <c:pt idx="49">
                  <c:v>6.9681720430107532</c:v>
                </c:pt>
                <c:pt idx="50">
                  <c:v>6.0234767025089608</c:v>
                </c:pt>
                <c:pt idx="51">
                  <c:v>4.880681003584229</c:v>
                </c:pt>
                <c:pt idx="52">
                  <c:v>5.4886379928315412</c:v>
                </c:pt>
                <c:pt idx="53">
                  <c:v>5.2229390681003593</c:v>
                </c:pt>
                <c:pt idx="54">
                  <c:v>4.0396057347670249</c:v>
                </c:pt>
                <c:pt idx="55">
                  <c:v>5.0529390681003576</c:v>
                </c:pt>
                <c:pt idx="56">
                  <c:v>1.6887455197132617</c:v>
                </c:pt>
                <c:pt idx="57">
                  <c:v>3.7197849462365595</c:v>
                </c:pt>
                <c:pt idx="58">
                  <c:v>2.4108602150537632</c:v>
                </c:pt>
                <c:pt idx="59">
                  <c:v>3.4683870967741939</c:v>
                </c:pt>
                <c:pt idx="60">
                  <c:v>7.7401792114695338</c:v>
                </c:pt>
                <c:pt idx="61">
                  <c:v>4.5523297491039418</c:v>
                </c:pt>
                <c:pt idx="62">
                  <c:v>3.7800358422939055</c:v>
                </c:pt>
                <c:pt idx="63">
                  <c:v>4.1089964157706094</c:v>
                </c:pt>
                <c:pt idx="64">
                  <c:v>2.4088888888888884</c:v>
                </c:pt>
                <c:pt idx="65">
                  <c:v>6.0586021505376353</c:v>
                </c:pt>
                <c:pt idx="66">
                  <c:v>4.4721863799283152</c:v>
                </c:pt>
                <c:pt idx="67">
                  <c:v>5.9191039426523302</c:v>
                </c:pt>
                <c:pt idx="68">
                  <c:v>3.8340501792114701</c:v>
                </c:pt>
                <c:pt idx="69">
                  <c:v>3.3212186379928319</c:v>
                </c:pt>
                <c:pt idx="70">
                  <c:v>4.1191039426523295</c:v>
                </c:pt>
                <c:pt idx="71">
                  <c:v>3.8325448028673841</c:v>
                </c:pt>
                <c:pt idx="72">
                  <c:v>2.7488530465949821</c:v>
                </c:pt>
                <c:pt idx="73">
                  <c:v>5.7381003584229395</c:v>
                </c:pt>
                <c:pt idx="74">
                  <c:v>4.3557347670250897</c:v>
                </c:pt>
                <c:pt idx="75">
                  <c:v>5.4167025089605731</c:v>
                </c:pt>
                <c:pt idx="76">
                  <c:v>5.0032258064516126</c:v>
                </c:pt>
                <c:pt idx="77">
                  <c:v>4.7337634408602147</c:v>
                </c:pt>
                <c:pt idx="78">
                  <c:v>6.4108960573476708</c:v>
                </c:pt>
                <c:pt idx="79">
                  <c:v>4.2511827956989245</c:v>
                </c:pt>
                <c:pt idx="80">
                  <c:v>4.5263440860215054</c:v>
                </c:pt>
                <c:pt idx="81">
                  <c:v>8.6943010752688163</c:v>
                </c:pt>
                <c:pt idx="82">
                  <c:v>6.1248745519713266</c:v>
                </c:pt>
                <c:pt idx="83">
                  <c:v>4.6343727598566309</c:v>
                </c:pt>
                <c:pt idx="84">
                  <c:v>6.2152688172043007</c:v>
                </c:pt>
                <c:pt idx="85">
                  <c:v>4.6820788530465949</c:v>
                </c:pt>
                <c:pt idx="86">
                  <c:v>5.3432616487455205</c:v>
                </c:pt>
                <c:pt idx="87">
                  <c:v>6.2658064516129039</c:v>
                </c:pt>
                <c:pt idx="88">
                  <c:v>5.2551254480286742</c:v>
                </c:pt>
                <c:pt idx="89">
                  <c:v>4.515161290322582</c:v>
                </c:pt>
                <c:pt idx="90">
                  <c:v>4.588387096774194</c:v>
                </c:pt>
                <c:pt idx="91">
                  <c:v>6.0354480286738346</c:v>
                </c:pt>
                <c:pt idx="92">
                  <c:v>4.5496057347670265</c:v>
                </c:pt>
                <c:pt idx="93">
                  <c:v>4.24831541218638</c:v>
                </c:pt>
                <c:pt idx="94">
                  <c:v>5.0424731182795695</c:v>
                </c:pt>
                <c:pt idx="95">
                  <c:v>4.0502508960573484</c:v>
                </c:pt>
                <c:pt idx="96">
                  <c:v>3.1687096774193555</c:v>
                </c:pt>
                <c:pt idx="97">
                  <c:v>5.2021146953405015</c:v>
                </c:pt>
                <c:pt idx="98">
                  <c:v>3.3162007168458785</c:v>
                </c:pt>
                <c:pt idx="99">
                  <c:v>5.7859139784946239</c:v>
                </c:pt>
                <c:pt idx="100">
                  <c:v>4.6237992831541215</c:v>
                </c:pt>
                <c:pt idx="101">
                  <c:v>6.472437275985663</c:v>
                </c:pt>
                <c:pt idx="102">
                  <c:v>3.2935125448028675</c:v>
                </c:pt>
                <c:pt idx="103">
                  <c:v>6.2178853046594966</c:v>
                </c:pt>
                <c:pt idx="104">
                  <c:v>5.1144086021505375</c:v>
                </c:pt>
                <c:pt idx="105">
                  <c:v>5.881326164874551</c:v>
                </c:pt>
                <c:pt idx="106">
                  <c:v>3.717240143369176</c:v>
                </c:pt>
                <c:pt idx="107">
                  <c:v>4.4870250896057344</c:v>
                </c:pt>
                <c:pt idx="108">
                  <c:v>4.9926523297491023</c:v>
                </c:pt>
                <c:pt idx="109">
                  <c:v>5.9721505376344091</c:v>
                </c:pt>
                <c:pt idx="110">
                  <c:v>4.6513620071684585</c:v>
                </c:pt>
                <c:pt idx="111">
                  <c:v>4.8221146953405016</c:v>
                </c:pt>
                <c:pt idx="112">
                  <c:v>6.6846236559139776</c:v>
                </c:pt>
                <c:pt idx="113">
                  <c:v>6.3931899641577061</c:v>
                </c:pt>
                <c:pt idx="114">
                  <c:v>5.2008243727598567</c:v>
                </c:pt>
                <c:pt idx="115">
                  <c:v>4.5482437275985665</c:v>
                </c:pt>
                <c:pt idx="116">
                  <c:v>5.1515770609318992</c:v>
                </c:pt>
                <c:pt idx="117">
                  <c:v>5.3064874551971331</c:v>
                </c:pt>
                <c:pt idx="118">
                  <c:v>5.0391039426523303</c:v>
                </c:pt>
                <c:pt idx="119">
                  <c:v>3.3396057347670252</c:v>
                </c:pt>
                <c:pt idx="120">
                  <c:v>5.2310035842293905</c:v>
                </c:pt>
                <c:pt idx="121">
                  <c:v>4.5626164874551973</c:v>
                </c:pt>
                <c:pt idx="122">
                  <c:v>5.1853405017921146</c:v>
                </c:pt>
                <c:pt idx="123">
                  <c:v>6.5950179211469537</c:v>
                </c:pt>
                <c:pt idx="124">
                  <c:v>4.8026523297491037</c:v>
                </c:pt>
                <c:pt idx="125">
                  <c:v>4.705304659498208</c:v>
                </c:pt>
                <c:pt idx="126">
                  <c:v>4.5789247311827959</c:v>
                </c:pt>
                <c:pt idx="127">
                  <c:v>4.7860931899641583</c:v>
                </c:pt>
                <c:pt idx="128">
                  <c:v>4.9951612903225806</c:v>
                </c:pt>
                <c:pt idx="129">
                  <c:v>4.9514336917562725</c:v>
                </c:pt>
                <c:pt idx="130">
                  <c:v>5.4039068100358421</c:v>
                </c:pt>
                <c:pt idx="131">
                  <c:v>5.9966308243727591</c:v>
                </c:pt>
                <c:pt idx="132">
                  <c:v>6.2761290322580647</c:v>
                </c:pt>
                <c:pt idx="133">
                  <c:v>5.8421863799283154</c:v>
                </c:pt>
                <c:pt idx="134">
                  <c:v>5.1562365591397858</c:v>
                </c:pt>
                <c:pt idx="135">
                  <c:v>6.4038351254480288</c:v>
                </c:pt>
                <c:pt idx="136">
                  <c:v>4.5870967741935482</c:v>
                </c:pt>
                <c:pt idx="137">
                  <c:v>6.7949103942652327</c:v>
                </c:pt>
                <c:pt idx="138">
                  <c:v>3.8026523297491042</c:v>
                </c:pt>
                <c:pt idx="139">
                  <c:v>7.832688172043011</c:v>
                </c:pt>
                <c:pt idx="140">
                  <c:v>6.5330465949820793</c:v>
                </c:pt>
                <c:pt idx="141">
                  <c:v>5.6772401433691764</c:v>
                </c:pt>
                <c:pt idx="142">
                  <c:v>5.7994982078853043</c:v>
                </c:pt>
                <c:pt idx="143">
                  <c:v>5.4220430107526871</c:v>
                </c:pt>
                <c:pt idx="144">
                  <c:v>4.4554838709677425</c:v>
                </c:pt>
                <c:pt idx="145">
                  <c:v>5.6503225806451622</c:v>
                </c:pt>
                <c:pt idx="146">
                  <c:v>6.0091039426523309</c:v>
                </c:pt>
                <c:pt idx="147">
                  <c:v>4.7330824372759865</c:v>
                </c:pt>
                <c:pt idx="148">
                  <c:v>4.6482795698924742</c:v>
                </c:pt>
                <c:pt idx="149">
                  <c:v>5.9043369175627234</c:v>
                </c:pt>
                <c:pt idx="150">
                  <c:v>4.5914695340501783</c:v>
                </c:pt>
                <c:pt idx="151">
                  <c:v>4.1877777777777778</c:v>
                </c:pt>
                <c:pt idx="152">
                  <c:v>5.1687813620071692</c:v>
                </c:pt>
                <c:pt idx="153">
                  <c:v>7.3830107526881719</c:v>
                </c:pt>
                <c:pt idx="154">
                  <c:v>3.9631541218637989</c:v>
                </c:pt>
                <c:pt idx="155">
                  <c:v>6.1724014336917561</c:v>
                </c:pt>
                <c:pt idx="156">
                  <c:v>6.1323297491039446</c:v>
                </c:pt>
                <c:pt idx="157">
                  <c:v>5.0054121863799272</c:v>
                </c:pt>
                <c:pt idx="158">
                  <c:v>4.0285663082437262</c:v>
                </c:pt>
                <c:pt idx="159">
                  <c:v>5.6305017921146954</c:v>
                </c:pt>
                <c:pt idx="160">
                  <c:v>3.8233333333333328</c:v>
                </c:pt>
                <c:pt idx="161">
                  <c:v>5.8258781362007168</c:v>
                </c:pt>
                <c:pt idx="162">
                  <c:v>7.4637275985663081</c:v>
                </c:pt>
                <c:pt idx="163">
                  <c:v>4.1933333333333342</c:v>
                </c:pt>
                <c:pt idx="164">
                  <c:v>8.0716308243727592</c:v>
                </c:pt>
                <c:pt idx="165">
                  <c:v>7.7860573476702486</c:v>
                </c:pt>
                <c:pt idx="166">
                  <c:v>8.2422939068100352</c:v>
                </c:pt>
                <c:pt idx="167">
                  <c:v>8.0874551971326163</c:v>
                </c:pt>
                <c:pt idx="168">
                  <c:v>5.7636559139784955</c:v>
                </c:pt>
                <c:pt idx="169">
                  <c:v>6.5998207885304661</c:v>
                </c:pt>
                <c:pt idx="170">
                  <c:v>5.0013261648745519</c:v>
                </c:pt>
                <c:pt idx="171">
                  <c:v>6.5116845878136189</c:v>
                </c:pt>
                <c:pt idx="172">
                  <c:v>7.2424372759856626</c:v>
                </c:pt>
                <c:pt idx="173">
                  <c:v>4.8504301075268819</c:v>
                </c:pt>
                <c:pt idx="174">
                  <c:v>3.9851612903225799</c:v>
                </c:pt>
                <c:pt idx="175">
                  <c:v>5.1062365591397851</c:v>
                </c:pt>
                <c:pt idx="176">
                  <c:v>5.800035842293906</c:v>
                </c:pt>
                <c:pt idx="177">
                  <c:v>4.0962724014336924</c:v>
                </c:pt>
                <c:pt idx="178">
                  <c:v>7.4588888888888887</c:v>
                </c:pt>
                <c:pt idx="179">
                  <c:v>6.2033333333333331</c:v>
                </c:pt>
                <c:pt idx="180">
                  <c:v>6.8916129032258056</c:v>
                </c:pt>
                <c:pt idx="181">
                  <c:v>3.8506093189964155</c:v>
                </c:pt>
                <c:pt idx="182">
                  <c:v>5.6508602150537639</c:v>
                </c:pt>
                <c:pt idx="183">
                  <c:v>5.7742652329749093</c:v>
                </c:pt>
                <c:pt idx="184">
                  <c:v>4.192222222222223</c:v>
                </c:pt>
                <c:pt idx="185">
                  <c:v>5.8581003584229405</c:v>
                </c:pt>
                <c:pt idx="186">
                  <c:v>5.53326164874552</c:v>
                </c:pt>
                <c:pt idx="187">
                  <c:v>6.0813978494623653</c:v>
                </c:pt>
                <c:pt idx="188">
                  <c:v>5.5802150537634425</c:v>
                </c:pt>
                <c:pt idx="189">
                  <c:v>2.9880286738351258</c:v>
                </c:pt>
                <c:pt idx="190">
                  <c:v>5.6235125448028676</c:v>
                </c:pt>
                <c:pt idx="191">
                  <c:v>5.906917562724014</c:v>
                </c:pt>
                <c:pt idx="192">
                  <c:v>4.3634767025089607</c:v>
                </c:pt>
                <c:pt idx="193">
                  <c:v>6.0756272401433691</c:v>
                </c:pt>
                <c:pt idx="194">
                  <c:v>5.1191039426523295</c:v>
                </c:pt>
                <c:pt idx="195">
                  <c:v>5.2197849462365591</c:v>
                </c:pt>
                <c:pt idx="196">
                  <c:v>5.9337634408602158</c:v>
                </c:pt>
                <c:pt idx="197">
                  <c:v>4.8908602150537632</c:v>
                </c:pt>
                <c:pt idx="198">
                  <c:v>5.3793189964157717</c:v>
                </c:pt>
                <c:pt idx="199">
                  <c:v>3.7902867383512544</c:v>
                </c:pt>
                <c:pt idx="200">
                  <c:v>7.4143727598566329</c:v>
                </c:pt>
                <c:pt idx="201">
                  <c:v>5.2266666666666657</c:v>
                </c:pt>
                <c:pt idx="202">
                  <c:v>6.2907885304659503</c:v>
                </c:pt>
                <c:pt idx="203">
                  <c:v>3.7456630824372756</c:v>
                </c:pt>
                <c:pt idx="204">
                  <c:v>5.4746236559139776</c:v>
                </c:pt>
                <c:pt idx="205">
                  <c:v>6.0754480286738364</c:v>
                </c:pt>
                <c:pt idx="206">
                  <c:v>3.7358064516129037</c:v>
                </c:pt>
                <c:pt idx="207">
                  <c:v>5.9584946236559153</c:v>
                </c:pt>
                <c:pt idx="208">
                  <c:v>7.5062365591397837</c:v>
                </c:pt>
                <c:pt idx="209">
                  <c:v>7.0599999999999978</c:v>
                </c:pt>
                <c:pt idx="210">
                  <c:v>5.1183870967741933</c:v>
                </c:pt>
                <c:pt idx="211">
                  <c:v>6.8621146953405017</c:v>
                </c:pt>
                <c:pt idx="212">
                  <c:v>7.3140860215053776</c:v>
                </c:pt>
                <c:pt idx="213">
                  <c:v>7.0882437275985666</c:v>
                </c:pt>
                <c:pt idx="214">
                  <c:v>5.6426881720430115</c:v>
                </c:pt>
                <c:pt idx="215">
                  <c:v>4.9155913978494628</c:v>
                </c:pt>
                <c:pt idx="216">
                  <c:v>6.3869175627240145</c:v>
                </c:pt>
                <c:pt idx="217">
                  <c:v>6.5671684587813628</c:v>
                </c:pt>
                <c:pt idx="218">
                  <c:v>7.232867383512545</c:v>
                </c:pt>
                <c:pt idx="219">
                  <c:v>7.7970250896057349</c:v>
                </c:pt>
                <c:pt idx="220">
                  <c:v>7.2619354838709684</c:v>
                </c:pt>
                <c:pt idx="221">
                  <c:v>7.2320430107526876</c:v>
                </c:pt>
                <c:pt idx="222">
                  <c:v>7.9296415770609316</c:v>
                </c:pt>
                <c:pt idx="223">
                  <c:v>5.973799283154122</c:v>
                </c:pt>
                <c:pt idx="224">
                  <c:v>6.8515053763440834</c:v>
                </c:pt>
                <c:pt idx="225">
                  <c:v>5.5608243727598579</c:v>
                </c:pt>
                <c:pt idx="226">
                  <c:v>8.9767383512544807</c:v>
                </c:pt>
                <c:pt idx="227">
                  <c:v>6.5244802867383518</c:v>
                </c:pt>
                <c:pt idx="228">
                  <c:v>7.9068458781362017</c:v>
                </c:pt>
                <c:pt idx="229">
                  <c:v>5.8437634408602142</c:v>
                </c:pt>
                <c:pt idx="230">
                  <c:v>8.9265591397849455</c:v>
                </c:pt>
                <c:pt idx="231">
                  <c:v>8.3788172043010753</c:v>
                </c:pt>
                <c:pt idx="232">
                  <c:v>5.0016845878136209</c:v>
                </c:pt>
                <c:pt idx="233">
                  <c:v>7.8664516129032265</c:v>
                </c:pt>
                <c:pt idx="234">
                  <c:v>7.3817921146953402</c:v>
                </c:pt>
                <c:pt idx="235">
                  <c:v>6.4252329749103945</c:v>
                </c:pt>
                <c:pt idx="236">
                  <c:v>7.9116487455197131</c:v>
                </c:pt>
                <c:pt idx="237">
                  <c:v>8.9145519713261638</c:v>
                </c:pt>
                <c:pt idx="238">
                  <c:v>6.7278853046594973</c:v>
                </c:pt>
                <c:pt idx="239">
                  <c:v>7.9000000000000012</c:v>
                </c:pt>
                <c:pt idx="240">
                  <c:v>5.2666666666666666</c:v>
                </c:pt>
                <c:pt idx="241">
                  <c:v>7.8999999999999995</c:v>
                </c:pt>
                <c:pt idx="242">
                  <c:v>6.5333333333333341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D6-47F9-ACB1-353410CFAFD8}"/>
            </c:ext>
          </c:extLst>
        </c:ser>
        <c:ser>
          <c:idx val="0"/>
          <c:order val="1"/>
          <c:tx>
            <c:v> low pass filer 30 years 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TempMittel_korr!$AQ$5:$AQ$247</c:f>
              <c:numCache>
                <c:formatCode>0.000</c:formatCode>
                <c:ptCount val="243"/>
                <c:pt idx="0">
                  <c:v>4.8494691589255803</c:v>
                </c:pt>
                <c:pt idx="1">
                  <c:v>4.8136882049576357</c:v>
                </c:pt>
                <c:pt idx="2">
                  <c:v>4.8286594158118072</c:v>
                </c:pt>
                <c:pt idx="3">
                  <c:v>4.8538624258210872</c:v>
                </c:pt>
                <c:pt idx="4">
                  <c:v>4.881198725123606</c:v>
                </c:pt>
                <c:pt idx="5">
                  <c:v>4.9451495975288653</c:v>
                </c:pt>
                <c:pt idx="6">
                  <c:v>5.0259200006599629</c:v>
                </c:pt>
                <c:pt idx="7">
                  <c:v>5.1110201370597155</c:v>
                </c:pt>
                <c:pt idx="8">
                  <c:v>5.2234780646423209</c:v>
                </c:pt>
                <c:pt idx="9">
                  <c:v>5.3399609013070126</c:v>
                </c:pt>
                <c:pt idx="10">
                  <c:v>5.4486172882026569</c:v>
                </c:pt>
                <c:pt idx="11">
                  <c:v>5.5469154372759846</c:v>
                </c:pt>
                <c:pt idx="12">
                  <c:v>5.6208039641577061</c:v>
                </c:pt>
                <c:pt idx="13">
                  <c:v>5.6833216594982066</c:v>
                </c:pt>
                <c:pt idx="14">
                  <c:v>5.7247331971326165</c:v>
                </c:pt>
                <c:pt idx="15">
                  <c:v>5.7403726057347679</c:v>
                </c:pt>
                <c:pt idx="16">
                  <c:v>5.7484812401433683</c:v>
                </c:pt>
                <c:pt idx="17">
                  <c:v>5.7250980752688161</c:v>
                </c:pt>
                <c:pt idx="18">
                  <c:v>5.7024991146953408</c:v>
                </c:pt>
                <c:pt idx="19">
                  <c:v>5.6737331541218641</c:v>
                </c:pt>
                <c:pt idx="20">
                  <c:v>5.632081892473118</c:v>
                </c:pt>
                <c:pt idx="21">
                  <c:v>5.5988071756272388</c:v>
                </c:pt>
                <c:pt idx="22">
                  <c:v>5.5639768351254482</c:v>
                </c:pt>
                <c:pt idx="23">
                  <c:v>5.5556076917562729</c:v>
                </c:pt>
                <c:pt idx="24">
                  <c:v>5.5476511827956987</c:v>
                </c:pt>
                <c:pt idx="25">
                  <c:v>5.5180877096774195</c:v>
                </c:pt>
                <c:pt idx="26">
                  <c:v>5.5233471218637984</c:v>
                </c:pt>
                <c:pt idx="27">
                  <c:v>5.5447123082437271</c:v>
                </c:pt>
                <c:pt idx="28">
                  <c:v>5.5412477526881725</c:v>
                </c:pt>
                <c:pt idx="29">
                  <c:v>5.5324959426523295</c:v>
                </c:pt>
                <c:pt idx="30">
                  <c:v>5.5387986917562726</c:v>
                </c:pt>
                <c:pt idx="31">
                  <c:v>5.5044157025089602</c:v>
                </c:pt>
                <c:pt idx="32">
                  <c:v>5.4559352293906809</c:v>
                </c:pt>
                <c:pt idx="33">
                  <c:v>5.4157511039426529</c:v>
                </c:pt>
                <c:pt idx="34">
                  <c:v>5.3707090788530465</c:v>
                </c:pt>
                <c:pt idx="35">
                  <c:v>5.3418284301075261</c:v>
                </c:pt>
                <c:pt idx="36">
                  <c:v>5.3242124802867377</c:v>
                </c:pt>
                <c:pt idx="37">
                  <c:v>5.2976872724014346</c:v>
                </c:pt>
                <c:pt idx="38">
                  <c:v>5.3000057275985668</c:v>
                </c:pt>
                <c:pt idx="39">
                  <c:v>5.3050352150537634</c:v>
                </c:pt>
                <c:pt idx="40">
                  <c:v>5.3013158888888894</c:v>
                </c:pt>
                <c:pt idx="41">
                  <c:v>5.3016168243727595</c:v>
                </c:pt>
                <c:pt idx="42">
                  <c:v>5.3055476917562725</c:v>
                </c:pt>
                <c:pt idx="43">
                  <c:v>5.3219998709677423</c:v>
                </c:pt>
                <c:pt idx="44">
                  <c:v>5.3331426845878136</c:v>
                </c:pt>
                <c:pt idx="45">
                  <c:v>5.3200232724014329</c:v>
                </c:pt>
                <c:pt idx="46">
                  <c:v>5.2935737132616492</c:v>
                </c:pt>
                <c:pt idx="47">
                  <c:v>5.2626346415770602</c:v>
                </c:pt>
                <c:pt idx="48">
                  <c:v>5.2180989318996414</c:v>
                </c:pt>
                <c:pt idx="49">
                  <c:v>5.159919913978495</c:v>
                </c:pt>
                <c:pt idx="50">
                  <c:v>5.0703311146953416</c:v>
                </c:pt>
                <c:pt idx="51">
                  <c:v>4.9681844480286736</c:v>
                </c:pt>
                <c:pt idx="52">
                  <c:v>4.8556837921146947</c:v>
                </c:pt>
                <c:pt idx="53">
                  <c:v>4.712815365591398</c:v>
                </c:pt>
                <c:pt idx="54">
                  <c:v>4.6106499247311836</c:v>
                </c:pt>
                <c:pt idx="55">
                  <c:v>4.5157594551971325</c:v>
                </c:pt>
                <c:pt idx="56">
                  <c:v>4.4358887096774193</c:v>
                </c:pt>
                <c:pt idx="57">
                  <c:v>4.3700630071684579</c:v>
                </c:pt>
                <c:pt idx="58">
                  <c:v>4.3107096272401426</c:v>
                </c:pt>
                <c:pt idx="59">
                  <c:v>4.283924168458781</c:v>
                </c:pt>
                <c:pt idx="60">
                  <c:v>4.2743582759856631</c:v>
                </c:pt>
                <c:pt idx="61">
                  <c:v>4.2576797634408603</c:v>
                </c:pt>
                <c:pt idx="62">
                  <c:v>4.270330989247312</c:v>
                </c:pt>
                <c:pt idx="63">
                  <c:v>4.2839752293906805</c:v>
                </c:pt>
                <c:pt idx="64">
                  <c:v>4.297577695340502</c:v>
                </c:pt>
                <c:pt idx="65">
                  <c:v>4.3091906523297485</c:v>
                </c:pt>
                <c:pt idx="66">
                  <c:v>4.3223429354838716</c:v>
                </c:pt>
                <c:pt idx="67">
                  <c:v>4.3406282544802863</c:v>
                </c:pt>
                <c:pt idx="68">
                  <c:v>4.366875720430107</c:v>
                </c:pt>
                <c:pt idx="69">
                  <c:v>4.3851532867383503</c:v>
                </c:pt>
                <c:pt idx="70">
                  <c:v>4.4467571003584219</c:v>
                </c:pt>
                <c:pt idx="71">
                  <c:v>4.507550788530466</c:v>
                </c:pt>
                <c:pt idx="72">
                  <c:v>4.5575511863799285</c:v>
                </c:pt>
                <c:pt idx="73">
                  <c:v>4.6555091720430104</c:v>
                </c:pt>
                <c:pt idx="74">
                  <c:v>4.7607603942652323</c:v>
                </c:pt>
                <c:pt idx="75">
                  <c:v>4.8745484229390694</c:v>
                </c:pt>
                <c:pt idx="76">
                  <c:v>5.0049317706093186</c:v>
                </c:pt>
                <c:pt idx="77">
                  <c:v>5.1092803655913972</c:v>
                </c:pt>
                <c:pt idx="78">
                  <c:v>5.2124509999999997</c:v>
                </c:pt>
                <c:pt idx="79">
                  <c:v>5.294844229390681</c:v>
                </c:pt>
                <c:pt idx="80">
                  <c:v>5.379777974910394</c:v>
                </c:pt>
                <c:pt idx="81">
                  <c:v>5.4368055770609311</c:v>
                </c:pt>
                <c:pt idx="82">
                  <c:v>5.4627842867383505</c:v>
                </c:pt>
                <c:pt idx="83">
                  <c:v>5.4719212078853054</c:v>
                </c:pt>
                <c:pt idx="84">
                  <c:v>5.4579051577060929</c:v>
                </c:pt>
                <c:pt idx="85">
                  <c:v>5.4008574265232978</c:v>
                </c:pt>
                <c:pt idx="86">
                  <c:v>5.3470512508960581</c:v>
                </c:pt>
                <c:pt idx="87">
                  <c:v>5.2632246308243733</c:v>
                </c:pt>
                <c:pt idx="88">
                  <c:v>5.1864366917562723</c:v>
                </c:pt>
                <c:pt idx="89">
                  <c:v>5.1000175376344092</c:v>
                </c:pt>
                <c:pt idx="90">
                  <c:v>5.0163137526881725</c:v>
                </c:pt>
                <c:pt idx="91">
                  <c:v>4.931169577060933</c:v>
                </c:pt>
                <c:pt idx="92">
                  <c:v>4.8661179784946231</c:v>
                </c:pt>
                <c:pt idx="93">
                  <c:v>4.7890844157706089</c:v>
                </c:pt>
                <c:pt idx="94">
                  <c:v>4.7511761469534042</c:v>
                </c:pt>
                <c:pt idx="95">
                  <c:v>4.7256101971326165</c:v>
                </c:pt>
                <c:pt idx="96">
                  <c:v>4.709191089605735</c:v>
                </c:pt>
                <c:pt idx="97">
                  <c:v>4.7196896164874556</c:v>
                </c:pt>
                <c:pt idx="98">
                  <c:v>4.7447319498207881</c:v>
                </c:pt>
                <c:pt idx="99">
                  <c:v>4.7696669749103942</c:v>
                </c:pt>
                <c:pt idx="100">
                  <c:v>4.8065350824372759</c:v>
                </c:pt>
                <c:pt idx="101">
                  <c:v>4.8611567741935477</c:v>
                </c:pt>
                <c:pt idx="102">
                  <c:v>4.9150656129032262</c:v>
                </c:pt>
                <c:pt idx="103">
                  <c:v>4.9558101935483867</c:v>
                </c:pt>
                <c:pt idx="104">
                  <c:v>4.9988179068100358</c:v>
                </c:pt>
                <c:pt idx="105">
                  <c:v>5.0433644444444434</c:v>
                </c:pt>
                <c:pt idx="106">
                  <c:v>5.0817107885304651</c:v>
                </c:pt>
                <c:pt idx="107">
                  <c:v>5.1227230250896056</c:v>
                </c:pt>
                <c:pt idx="108">
                  <c:v>5.1514946487455182</c:v>
                </c:pt>
                <c:pt idx="109">
                  <c:v>5.1735660143369167</c:v>
                </c:pt>
                <c:pt idx="110">
                  <c:v>5.1952014695340498</c:v>
                </c:pt>
                <c:pt idx="111">
                  <c:v>5.1981058279569901</c:v>
                </c:pt>
                <c:pt idx="112">
                  <c:v>5.2090934265232969</c:v>
                </c:pt>
                <c:pt idx="113">
                  <c:v>5.1937958315412187</c:v>
                </c:pt>
                <c:pt idx="114">
                  <c:v>5.1862783333333322</c:v>
                </c:pt>
                <c:pt idx="115">
                  <c:v>5.153227422939068</c:v>
                </c:pt>
                <c:pt idx="116">
                  <c:v>5.1236129964157708</c:v>
                </c:pt>
                <c:pt idx="117">
                  <c:v>5.0898038781362009</c:v>
                </c:pt>
                <c:pt idx="118">
                  <c:v>5.0683881254480276</c:v>
                </c:pt>
                <c:pt idx="119">
                  <c:v>5.0474047240143367</c:v>
                </c:pt>
                <c:pt idx="120">
                  <c:v>5.0341337347670247</c:v>
                </c:pt>
                <c:pt idx="121">
                  <c:v>5.0282075519713265</c:v>
                </c:pt>
                <c:pt idx="122">
                  <c:v>5.0385241111111112</c:v>
                </c:pt>
                <c:pt idx="123">
                  <c:v>5.0524274587813629</c:v>
                </c:pt>
                <c:pt idx="124">
                  <c:v>5.074398598566308</c:v>
                </c:pt>
                <c:pt idx="125">
                  <c:v>5.0988278351254479</c:v>
                </c:pt>
                <c:pt idx="126">
                  <c:v>5.1507065806451608</c:v>
                </c:pt>
                <c:pt idx="127">
                  <c:v>5.1935413333333331</c:v>
                </c:pt>
                <c:pt idx="128">
                  <c:v>5.2599368136200724</c:v>
                </c:pt>
                <c:pt idx="129">
                  <c:v>5.3265397311827956</c:v>
                </c:pt>
                <c:pt idx="130">
                  <c:v>5.3932183440860211</c:v>
                </c:pt>
                <c:pt idx="131">
                  <c:v>5.469389136200717</c:v>
                </c:pt>
                <c:pt idx="132">
                  <c:v>5.5293075519713266</c:v>
                </c:pt>
                <c:pt idx="133">
                  <c:v>5.5826941326164876</c:v>
                </c:pt>
                <c:pt idx="134">
                  <c:v>5.6308534802867376</c:v>
                </c:pt>
                <c:pt idx="135">
                  <c:v>5.6679346236559143</c:v>
                </c:pt>
                <c:pt idx="136">
                  <c:v>5.6984680752688179</c:v>
                </c:pt>
                <c:pt idx="137">
                  <c:v>5.7146566200716844</c:v>
                </c:pt>
                <c:pt idx="138">
                  <c:v>5.724248548387096</c:v>
                </c:pt>
                <c:pt idx="139">
                  <c:v>5.7116001039426525</c:v>
                </c:pt>
                <c:pt idx="140">
                  <c:v>5.6799075591397843</c:v>
                </c:pt>
                <c:pt idx="141">
                  <c:v>5.6406559283154127</c:v>
                </c:pt>
                <c:pt idx="142">
                  <c:v>5.6037173118279568</c:v>
                </c:pt>
                <c:pt idx="143">
                  <c:v>5.540611810035843</c:v>
                </c:pt>
                <c:pt idx="144">
                  <c:v>5.4860400824372766</c:v>
                </c:pt>
                <c:pt idx="145">
                  <c:v>5.4388294265232986</c:v>
                </c:pt>
                <c:pt idx="146">
                  <c:v>5.3939738243727602</c:v>
                </c:pt>
                <c:pt idx="147">
                  <c:v>5.3435497204301079</c:v>
                </c:pt>
                <c:pt idx="148">
                  <c:v>5.3192687275985655</c:v>
                </c:pt>
                <c:pt idx="149">
                  <c:v>5.2808219677419359</c:v>
                </c:pt>
                <c:pt idx="150">
                  <c:v>5.2761255053763438</c:v>
                </c:pt>
                <c:pt idx="151">
                  <c:v>5.2692913548387095</c:v>
                </c:pt>
                <c:pt idx="152">
                  <c:v>5.2613174623655912</c:v>
                </c:pt>
                <c:pt idx="153">
                  <c:v>5.2866197849462369</c:v>
                </c:pt>
                <c:pt idx="154">
                  <c:v>5.3198714982078856</c:v>
                </c:pt>
                <c:pt idx="155">
                  <c:v>5.3706715179211466</c:v>
                </c:pt>
                <c:pt idx="156">
                  <c:v>5.4414542562724018</c:v>
                </c:pt>
                <c:pt idx="157">
                  <c:v>5.5091482114695349</c:v>
                </c:pt>
                <c:pt idx="158">
                  <c:v>5.597990940860214</c:v>
                </c:pt>
                <c:pt idx="159">
                  <c:v>5.7008893297491046</c:v>
                </c:pt>
                <c:pt idx="160">
                  <c:v>5.8239083691756264</c:v>
                </c:pt>
                <c:pt idx="161">
                  <c:v>5.9555687688172041</c:v>
                </c:pt>
                <c:pt idx="162">
                  <c:v>6.0833072777777764</c:v>
                </c:pt>
                <c:pt idx="163">
                  <c:v>6.1957512240143364</c:v>
                </c:pt>
                <c:pt idx="164">
                  <c:v>6.2862190878136186</c:v>
                </c:pt>
                <c:pt idx="165">
                  <c:v>6.3430307293906809</c:v>
                </c:pt>
                <c:pt idx="166">
                  <c:v>6.3741855179211466</c:v>
                </c:pt>
                <c:pt idx="167">
                  <c:v>6.3746787222222219</c:v>
                </c:pt>
                <c:pt idx="168">
                  <c:v>6.3386869892473108</c:v>
                </c:pt>
                <c:pt idx="169">
                  <c:v>6.2862566272401432</c:v>
                </c:pt>
                <c:pt idx="170">
                  <c:v>6.1993000448028672</c:v>
                </c:pt>
                <c:pt idx="171">
                  <c:v>6.0985782437275979</c:v>
                </c:pt>
                <c:pt idx="172">
                  <c:v>6.0067702275985662</c:v>
                </c:pt>
                <c:pt idx="173">
                  <c:v>5.8982925394265227</c:v>
                </c:pt>
                <c:pt idx="174">
                  <c:v>5.8036363978494627</c:v>
                </c:pt>
                <c:pt idx="175">
                  <c:v>5.7401467849462362</c:v>
                </c:pt>
                <c:pt idx="176">
                  <c:v>5.6745522437275993</c:v>
                </c:pt>
                <c:pt idx="177">
                  <c:v>5.6267130716845868</c:v>
                </c:pt>
                <c:pt idx="178">
                  <c:v>5.5720929498207887</c:v>
                </c:pt>
                <c:pt idx="179">
                  <c:v>5.5382162150537635</c:v>
                </c:pt>
                <c:pt idx="180">
                  <c:v>5.5208407706093192</c:v>
                </c:pt>
                <c:pt idx="181">
                  <c:v>5.4864414767025087</c:v>
                </c:pt>
                <c:pt idx="182">
                  <c:v>5.4665655949820779</c:v>
                </c:pt>
                <c:pt idx="183">
                  <c:v>5.430061250896058</c:v>
                </c:pt>
                <c:pt idx="184">
                  <c:v>5.3908728422939074</c:v>
                </c:pt>
                <c:pt idx="185">
                  <c:v>5.3694076774193551</c:v>
                </c:pt>
                <c:pt idx="186">
                  <c:v>5.3460912688172044</c:v>
                </c:pt>
                <c:pt idx="187">
                  <c:v>5.3202758602150544</c:v>
                </c:pt>
                <c:pt idx="188">
                  <c:v>5.285497301075269</c:v>
                </c:pt>
                <c:pt idx="189">
                  <c:v>5.2858103333333339</c:v>
                </c:pt>
                <c:pt idx="190">
                  <c:v>5.2649632580645163</c:v>
                </c:pt>
                <c:pt idx="191">
                  <c:v>5.2678440000000002</c:v>
                </c:pt>
                <c:pt idx="192">
                  <c:v>5.2596629892473121</c:v>
                </c:pt>
                <c:pt idx="193">
                  <c:v>5.2788710824372762</c:v>
                </c:pt>
                <c:pt idx="194">
                  <c:v>5.2932293440860212</c:v>
                </c:pt>
                <c:pt idx="195">
                  <c:v>5.2939716881720429</c:v>
                </c:pt>
                <c:pt idx="196">
                  <c:v>5.3138480179211474</c:v>
                </c:pt>
                <c:pt idx="197">
                  <c:v>5.334787548387097</c:v>
                </c:pt>
                <c:pt idx="198">
                  <c:v>5.3614910967741931</c:v>
                </c:pt>
                <c:pt idx="199">
                  <c:v>5.3780785913978502</c:v>
                </c:pt>
                <c:pt idx="200">
                  <c:v>5.4120691792114695</c:v>
                </c:pt>
                <c:pt idx="201">
                  <c:v>5.4690683655913981</c:v>
                </c:pt>
                <c:pt idx="202">
                  <c:v>5.5195963978494627</c:v>
                </c:pt>
                <c:pt idx="203">
                  <c:v>5.5733041218637993</c:v>
                </c:pt>
                <c:pt idx="204">
                  <c:v>5.6397068243727606</c:v>
                </c:pt>
                <c:pt idx="205">
                  <c:v>5.7118094229390683</c:v>
                </c:pt>
                <c:pt idx="206">
                  <c:v>5.7979935053763443</c:v>
                </c:pt>
                <c:pt idx="207">
                  <c:v>5.8907469713261644</c:v>
                </c:pt>
                <c:pt idx="208">
                  <c:v>5.9862346702508962</c:v>
                </c:pt>
                <c:pt idx="209">
                  <c:v>6.0842804408602156</c:v>
                </c:pt>
                <c:pt idx="210">
                  <c:v>6.1760873369175622</c:v>
                </c:pt>
                <c:pt idx="211">
                  <c:v>6.275731623655914</c:v>
                </c:pt>
                <c:pt idx="212">
                  <c:v>6.3407039462365589</c:v>
                </c:pt>
                <c:pt idx="213">
                  <c:v>6.4202031003584237</c:v>
                </c:pt>
                <c:pt idx="214">
                  <c:v>6.4816561326164877</c:v>
                </c:pt>
                <c:pt idx="215">
                  <c:v>6.5731948458781373</c:v>
                </c:pt>
                <c:pt idx="216">
                  <c:v>6.639154548387098</c:v>
                </c:pt>
                <c:pt idx="217">
                  <c:v>6.7091839820788532</c:v>
                </c:pt>
                <c:pt idx="218">
                  <c:v>6.7766426989247313</c:v>
                </c:pt>
                <c:pt idx="219">
                  <c:v>6.8440023978494624</c:v>
                </c:pt>
                <c:pt idx="220">
                  <c:v>6.9023709605734771</c:v>
                </c:pt>
                <c:pt idx="221">
                  <c:v>6.9405814551971314</c:v>
                </c:pt>
                <c:pt idx="222">
                  <c:v>6.998119756272402</c:v>
                </c:pt>
                <c:pt idx="223">
                  <c:v>7.0375456702508972</c:v>
                </c:pt>
                <c:pt idx="224">
                  <c:v>7.0654854444444446</c:v>
                </c:pt>
                <c:pt idx="225">
                  <c:v>7.0994864086021501</c:v>
                </c:pt>
                <c:pt idx="226">
                  <c:v>7.1463232652329758</c:v>
                </c:pt>
                <c:pt idx="227">
                  <c:v>7.1813833620071676</c:v>
                </c:pt>
                <c:pt idx="228">
                  <c:v>7.212460953405019</c:v>
                </c:pt>
                <c:pt idx="229">
                  <c:v>7.2248371254480288</c:v>
                </c:pt>
                <c:pt idx="230">
                  <c:v>7.2453355304659501</c:v>
                </c:pt>
                <c:pt idx="231">
                  <c:v>7.2535610752688182</c:v>
                </c:pt>
                <c:pt idx="232">
                  <c:v>7.2656161820303318</c:v>
                </c:pt>
                <c:pt idx="233">
                  <c:v>7.2733677044065796</c:v>
                </c:pt>
                <c:pt idx="234">
                  <c:v>7.2730894483656821</c:v>
                </c:pt>
                <c:pt idx="235">
                  <c:v>7.2783404181727658</c:v>
                </c:pt>
                <c:pt idx="236">
                  <c:v>7.271537376708638</c:v>
                </c:pt>
                <c:pt idx="237">
                  <c:v>7.2666848445047352</c:v>
                </c:pt>
                <c:pt idx="238">
                  <c:v>7.2363497368532181</c:v>
                </c:pt>
                <c:pt idx="239">
                  <c:v>7.2209988043187128</c:v>
                </c:pt>
                <c:pt idx="240">
                  <c:v>7.1918896716516292</c:v>
                </c:pt>
                <c:pt idx="241">
                  <c:v>7.1770328505277607</c:v>
                </c:pt>
                <c:pt idx="242">
                  <c:v>7.1323659294076487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D6-47F9-ACB1-353410CFA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753344"/>
        <c:axId val="355763712"/>
      </c:scatterChart>
      <c:valAx>
        <c:axId val="355753344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Years</a:t>
                </a:r>
              </a:p>
            </c:rich>
          </c:tx>
          <c:layout>
            <c:manualLayout>
              <c:xMode val="edge"/>
              <c:yMode val="edge"/>
              <c:x val="0.50208524143687061"/>
              <c:y val="0.8864865874816495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763712"/>
        <c:crossesAt val="0"/>
        <c:crossBetween val="midCat"/>
        <c:majorUnit val="10"/>
      </c:valAx>
      <c:valAx>
        <c:axId val="355763712"/>
        <c:scaling>
          <c:orientation val="minMax"/>
          <c:max val="1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39054086035855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753344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767647" mc:Ignorable="a14" a14:legacySpreadsheetColorIndex="43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FFFF99" mc:Ignorable="a14" a14:legacySpreadsheetColorIndex="43"/>
            </a:gs>
            <a:gs pos="100000">
              <a:srgbClr xmlns:mc="http://schemas.openxmlformats.org/markup-compatibility/2006" xmlns:a14="http://schemas.microsoft.com/office/drawing/2010/main" val="767647" mc:Ignorable="a14" a14:legacySpreadsheetColorIndex="43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964503700484132"/>
          <c:y val="0.94476601231568169"/>
          <c:w val="0.58559494393744715"/>
          <c:h val="4.06091018283731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Mean Summer Temperature Hohenpeißenberg 1781 - 2023
Jun/Jul/Aug</a:t>
            </a:r>
          </a:p>
        </c:rich>
      </c:tx>
      <c:layout>
        <c:manualLayout>
          <c:xMode val="edge"/>
          <c:yMode val="edge"/>
          <c:x val="0.17848208304505869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331941544885182E-2"/>
          <c:y val="0.15905245346869712"/>
          <c:w val="0.89561586638830892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 mean summer temperature Hohenpeißenberg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TempMittel_korr!$AF$5:$AF$247</c:f>
              <c:numCache>
                <c:formatCode>0.0</c:formatCode>
                <c:ptCount val="243"/>
                <c:pt idx="0">
                  <c:v>15.528530465949823</c:v>
                </c:pt>
                <c:pt idx="1">
                  <c:v>15.579354838709676</c:v>
                </c:pt>
                <c:pt idx="2">
                  <c:v>14.280501792114697</c:v>
                </c:pt>
                <c:pt idx="3">
                  <c:v>13.614086021505377</c:v>
                </c:pt>
                <c:pt idx="4">
                  <c:v>12.165913978494624</c:v>
                </c:pt>
                <c:pt idx="5">
                  <c:v>12.07301075268817</c:v>
                </c:pt>
                <c:pt idx="6">
                  <c:v>14.233333333333334</c:v>
                </c:pt>
                <c:pt idx="7">
                  <c:v>14.833333333333334</c:v>
                </c:pt>
                <c:pt idx="8">
                  <c:v>12.772652329749102</c:v>
                </c:pt>
                <c:pt idx="9">
                  <c:v>13.956523297491039</c:v>
                </c:pt>
                <c:pt idx="10">
                  <c:v>14.147347670250895</c:v>
                </c:pt>
                <c:pt idx="11">
                  <c:v>14.387956989247312</c:v>
                </c:pt>
                <c:pt idx="12">
                  <c:v>15.466666666666667</c:v>
                </c:pt>
                <c:pt idx="13">
                  <c:v>14.913476702508961</c:v>
                </c:pt>
                <c:pt idx="14">
                  <c:v>13.486738351254482</c:v>
                </c:pt>
                <c:pt idx="15">
                  <c:v>13.771935483870967</c:v>
                </c:pt>
                <c:pt idx="16">
                  <c:v>14.397777777777776</c:v>
                </c:pt>
                <c:pt idx="17">
                  <c:v>13.977168458781364</c:v>
                </c:pt>
                <c:pt idx="18">
                  <c:v>13.300000000000002</c:v>
                </c:pt>
                <c:pt idx="19">
                  <c:v>13.383620071684588</c:v>
                </c:pt>
                <c:pt idx="20">
                  <c:v>12.512293906810035</c:v>
                </c:pt>
                <c:pt idx="21">
                  <c:v>15.507275985663084</c:v>
                </c:pt>
                <c:pt idx="22">
                  <c:v>14.146953405017925</c:v>
                </c:pt>
                <c:pt idx="23">
                  <c:v>13.825519713261649</c:v>
                </c:pt>
                <c:pt idx="24">
                  <c:v>12.417132616487455</c:v>
                </c:pt>
                <c:pt idx="25">
                  <c:v>14.363620071684588</c:v>
                </c:pt>
                <c:pt idx="26">
                  <c:v>16.733082437275986</c:v>
                </c:pt>
                <c:pt idx="27">
                  <c:v>15.664767025089603</c:v>
                </c:pt>
                <c:pt idx="28">
                  <c:v>15.451182795698926</c:v>
                </c:pt>
                <c:pt idx="29">
                  <c:v>14.890107526881721</c:v>
                </c:pt>
                <c:pt idx="30">
                  <c:v>15.833333333333334</c:v>
                </c:pt>
                <c:pt idx="31">
                  <c:v>13.166666666666666</c:v>
                </c:pt>
                <c:pt idx="32">
                  <c:v>11.111218637992833</c:v>
                </c:pt>
                <c:pt idx="33">
                  <c:v>12.818064516129029</c:v>
                </c:pt>
                <c:pt idx="34">
                  <c:v>11.871254480286739</c:v>
                </c:pt>
                <c:pt idx="35">
                  <c:v>10.829605734767023</c:v>
                </c:pt>
                <c:pt idx="36">
                  <c:v>13.372831541218639</c:v>
                </c:pt>
                <c:pt idx="37">
                  <c:v>13.642831541218641</c:v>
                </c:pt>
                <c:pt idx="38">
                  <c:v>13.921146953405019</c:v>
                </c:pt>
                <c:pt idx="39">
                  <c:v>13.320179211469537</c:v>
                </c:pt>
                <c:pt idx="40">
                  <c:v>12.030250896057348</c:v>
                </c:pt>
                <c:pt idx="41">
                  <c:v>15.568100358422939</c:v>
                </c:pt>
                <c:pt idx="42">
                  <c:v>13.05440860215054</c:v>
                </c:pt>
                <c:pt idx="43">
                  <c:v>13.526344086021508</c:v>
                </c:pt>
                <c:pt idx="44">
                  <c:v>13.123154121863797</c:v>
                </c:pt>
                <c:pt idx="45">
                  <c:v>14.876881720430108</c:v>
                </c:pt>
                <c:pt idx="46">
                  <c:v>13.701756272401431</c:v>
                </c:pt>
                <c:pt idx="47">
                  <c:v>13.295412186379926</c:v>
                </c:pt>
                <c:pt idx="48">
                  <c:v>12.390322580645162</c:v>
                </c:pt>
                <c:pt idx="49">
                  <c:v>13.764480286738353</c:v>
                </c:pt>
                <c:pt idx="50">
                  <c:v>13.226953405017921</c:v>
                </c:pt>
                <c:pt idx="51">
                  <c:v>13.487383512544804</c:v>
                </c:pt>
                <c:pt idx="52">
                  <c:v>12.140501792114696</c:v>
                </c:pt>
                <c:pt idx="53">
                  <c:v>15.879713261648744</c:v>
                </c:pt>
                <c:pt idx="54">
                  <c:v>14.272616487455197</c:v>
                </c:pt>
                <c:pt idx="55">
                  <c:v>14.400967741935483</c:v>
                </c:pt>
                <c:pt idx="56">
                  <c:v>14.345569150908418</c:v>
                </c:pt>
                <c:pt idx="57">
                  <c:v>12.671433691756272</c:v>
                </c:pt>
                <c:pt idx="58">
                  <c:v>14.467025089605734</c:v>
                </c:pt>
                <c:pt idx="59">
                  <c:v>12.744946236559139</c:v>
                </c:pt>
                <c:pt idx="60">
                  <c:v>12.107777777777779</c:v>
                </c:pt>
                <c:pt idx="61">
                  <c:v>14.526810035842294</c:v>
                </c:pt>
                <c:pt idx="62">
                  <c:v>11.672007168458782</c:v>
                </c:pt>
                <c:pt idx="63">
                  <c:v>12.080143369175628</c:v>
                </c:pt>
                <c:pt idx="64">
                  <c:v>13.110609318996415</c:v>
                </c:pt>
                <c:pt idx="65">
                  <c:v>15.628243727598566</c:v>
                </c:pt>
                <c:pt idx="66">
                  <c:v>12.749856630824373</c:v>
                </c:pt>
                <c:pt idx="67">
                  <c:v>14.103082437275987</c:v>
                </c:pt>
                <c:pt idx="68">
                  <c:v>13.566594982078852</c:v>
                </c:pt>
                <c:pt idx="69">
                  <c:v>13.271326164874552</c:v>
                </c:pt>
                <c:pt idx="70">
                  <c:v>13.62179211469534</c:v>
                </c:pt>
                <c:pt idx="71">
                  <c:v>14.839892473118278</c:v>
                </c:pt>
                <c:pt idx="72">
                  <c:v>14.654659498207886</c:v>
                </c:pt>
                <c:pt idx="73">
                  <c:v>13.715340501792113</c:v>
                </c:pt>
                <c:pt idx="74">
                  <c:v>14.554014336917561</c:v>
                </c:pt>
                <c:pt idx="75">
                  <c:v>14.865663082437273</c:v>
                </c:pt>
                <c:pt idx="76">
                  <c:v>15.213440860215053</c:v>
                </c:pt>
                <c:pt idx="77">
                  <c:v>14.490322580645161</c:v>
                </c:pt>
                <c:pt idx="78">
                  <c:v>16.751971326164877</c:v>
                </c:pt>
                <c:pt idx="79">
                  <c:v>12.671111111111108</c:v>
                </c:pt>
                <c:pt idx="80">
                  <c:v>15.284050179211471</c:v>
                </c:pt>
                <c:pt idx="81">
                  <c:v>13.712867383512545</c:v>
                </c:pt>
                <c:pt idx="82">
                  <c:v>14.507383512544804</c:v>
                </c:pt>
                <c:pt idx="83">
                  <c:v>12.788566308243725</c:v>
                </c:pt>
                <c:pt idx="84">
                  <c:v>14.204767025089604</c:v>
                </c:pt>
                <c:pt idx="85">
                  <c:v>13.930071684587814</c:v>
                </c:pt>
                <c:pt idx="86">
                  <c:v>13.862401433691758</c:v>
                </c:pt>
                <c:pt idx="87">
                  <c:v>14.71021505376344</c:v>
                </c:pt>
                <c:pt idx="88">
                  <c:v>13.062365591397851</c:v>
                </c:pt>
                <c:pt idx="89">
                  <c:v>13.831003584229391</c:v>
                </c:pt>
                <c:pt idx="90">
                  <c:v>13.122903225806454</c:v>
                </c:pt>
                <c:pt idx="91">
                  <c:v>13.477562724014335</c:v>
                </c:pt>
                <c:pt idx="92">
                  <c:v>15.104301075268816</c:v>
                </c:pt>
                <c:pt idx="93">
                  <c:v>14.489498207885307</c:v>
                </c:pt>
                <c:pt idx="94">
                  <c:v>14.592007168458784</c:v>
                </c:pt>
                <c:pt idx="95">
                  <c:v>14.502329749103943</c:v>
                </c:pt>
                <c:pt idx="96">
                  <c:v>15.134193548387097</c:v>
                </c:pt>
                <c:pt idx="97">
                  <c:v>13.497096774193551</c:v>
                </c:pt>
                <c:pt idx="98">
                  <c:v>13.965017921146954</c:v>
                </c:pt>
                <c:pt idx="99">
                  <c:v>13.802329749103942</c:v>
                </c:pt>
                <c:pt idx="100">
                  <c:v>15.159820788530467</c:v>
                </c:pt>
                <c:pt idx="101">
                  <c:v>12.426594982078853</c:v>
                </c:pt>
                <c:pt idx="102">
                  <c:v>13.589928315412186</c:v>
                </c:pt>
                <c:pt idx="103">
                  <c:v>13.56258064516129</c:v>
                </c:pt>
                <c:pt idx="104">
                  <c:v>14.873978494623657</c:v>
                </c:pt>
                <c:pt idx="105">
                  <c:v>13.873297491039429</c:v>
                </c:pt>
                <c:pt idx="106">
                  <c:v>15.155448028673836</c:v>
                </c:pt>
                <c:pt idx="107">
                  <c:v>13.248637992831542</c:v>
                </c:pt>
                <c:pt idx="108">
                  <c:v>14.08931899641577</c:v>
                </c:pt>
                <c:pt idx="109">
                  <c:v>13.049856630824372</c:v>
                </c:pt>
                <c:pt idx="110">
                  <c:v>13.391899641577062</c:v>
                </c:pt>
                <c:pt idx="111">
                  <c:v>14.929462365591396</c:v>
                </c:pt>
                <c:pt idx="112">
                  <c:v>14.716129032258062</c:v>
                </c:pt>
                <c:pt idx="113">
                  <c:v>14.054444444444442</c:v>
                </c:pt>
                <c:pt idx="114">
                  <c:v>14.712508960573475</c:v>
                </c:pt>
                <c:pt idx="115">
                  <c:v>13.403440860215051</c:v>
                </c:pt>
                <c:pt idx="116">
                  <c:v>14.574336917562727</c:v>
                </c:pt>
                <c:pt idx="117">
                  <c:v>14.182580645161289</c:v>
                </c:pt>
                <c:pt idx="118">
                  <c:v>14.24741935483871</c:v>
                </c:pt>
                <c:pt idx="119">
                  <c:v>14.870537634408604</c:v>
                </c:pt>
                <c:pt idx="120">
                  <c:v>14.453799283154121</c:v>
                </c:pt>
                <c:pt idx="121">
                  <c:v>13.723189964157706</c:v>
                </c:pt>
                <c:pt idx="122">
                  <c:v>13.436630824372761</c:v>
                </c:pt>
                <c:pt idx="123">
                  <c:v>15.773369175627238</c:v>
                </c:pt>
                <c:pt idx="124">
                  <c:v>15.313512544802864</c:v>
                </c:pt>
                <c:pt idx="125">
                  <c:v>13.600645161290323</c:v>
                </c:pt>
                <c:pt idx="126">
                  <c:v>13.620250896057348</c:v>
                </c:pt>
                <c:pt idx="127">
                  <c:v>14.01078853046595</c:v>
                </c:pt>
                <c:pt idx="128">
                  <c:v>12.674946236559137</c:v>
                </c:pt>
                <c:pt idx="129">
                  <c:v>13.308387096774192</c:v>
                </c:pt>
                <c:pt idx="130">
                  <c:v>15.79347670250896</c:v>
                </c:pt>
                <c:pt idx="131">
                  <c:v>12.865591397849462</c:v>
                </c:pt>
                <c:pt idx="132">
                  <c:v>11.855949820788531</c:v>
                </c:pt>
                <c:pt idx="133">
                  <c:v>13.280215053763442</c:v>
                </c:pt>
                <c:pt idx="134">
                  <c:v>13.849462365591398</c:v>
                </c:pt>
                <c:pt idx="135">
                  <c:v>12.46089605734767</c:v>
                </c:pt>
                <c:pt idx="136">
                  <c:v>14.881684587813618</c:v>
                </c:pt>
                <c:pt idx="137">
                  <c:v>12.637562724014337</c:v>
                </c:pt>
                <c:pt idx="138">
                  <c:v>13.165555555555557</c:v>
                </c:pt>
                <c:pt idx="139">
                  <c:v>13.138960573476703</c:v>
                </c:pt>
                <c:pt idx="140">
                  <c:v>14.880931899641579</c:v>
                </c:pt>
                <c:pt idx="141">
                  <c:v>13.802724014336917</c:v>
                </c:pt>
                <c:pt idx="142">
                  <c:v>13.700573476702509</c:v>
                </c:pt>
                <c:pt idx="143">
                  <c:v>12.705448028673834</c:v>
                </c:pt>
                <c:pt idx="144">
                  <c:v>13.781326164874551</c:v>
                </c:pt>
                <c:pt idx="145">
                  <c:v>12.5684229390681</c:v>
                </c:pt>
                <c:pt idx="146">
                  <c:v>14.041182795698923</c:v>
                </c:pt>
                <c:pt idx="147">
                  <c:v>15.521433691756274</c:v>
                </c:pt>
                <c:pt idx="148">
                  <c:v>14.746200716845877</c:v>
                </c:pt>
                <c:pt idx="149">
                  <c:v>14.614587813620071</c:v>
                </c:pt>
                <c:pt idx="150">
                  <c:v>14.069498207885303</c:v>
                </c:pt>
                <c:pt idx="151">
                  <c:v>14.616774193548387</c:v>
                </c:pt>
                <c:pt idx="152">
                  <c:v>13.818996415770608</c:v>
                </c:pt>
                <c:pt idx="153">
                  <c:v>14.485125448028674</c:v>
                </c:pt>
                <c:pt idx="154">
                  <c:v>15.198745519713261</c:v>
                </c:pt>
                <c:pt idx="155">
                  <c:v>13.485842293906812</c:v>
                </c:pt>
                <c:pt idx="156">
                  <c:v>14.624301075268818</c:v>
                </c:pt>
                <c:pt idx="157">
                  <c:v>14.49863799283154</c:v>
                </c:pt>
                <c:pt idx="158">
                  <c:v>14.126451612903224</c:v>
                </c:pt>
                <c:pt idx="159">
                  <c:v>12.906415770609321</c:v>
                </c:pt>
                <c:pt idx="160">
                  <c:v>13.971254480286738</c:v>
                </c:pt>
                <c:pt idx="161">
                  <c:v>14.063405017921147</c:v>
                </c:pt>
                <c:pt idx="162">
                  <c:v>14.564623655913982</c:v>
                </c:pt>
                <c:pt idx="163">
                  <c:v>14.48598566308244</c:v>
                </c:pt>
                <c:pt idx="164">
                  <c:v>15.108207885304664</c:v>
                </c:pt>
                <c:pt idx="165">
                  <c:v>14.212867383512545</c:v>
                </c:pt>
                <c:pt idx="166">
                  <c:v>16.456881720430108</c:v>
                </c:pt>
                <c:pt idx="167">
                  <c:v>12.860107526881722</c:v>
                </c:pt>
                <c:pt idx="168">
                  <c:v>14.280752688172043</c:v>
                </c:pt>
                <c:pt idx="169">
                  <c:v>16.358387096774194</c:v>
                </c:pt>
                <c:pt idx="170">
                  <c:v>14.460107526881721</c:v>
                </c:pt>
                <c:pt idx="171">
                  <c:v>16.185770609318993</c:v>
                </c:pt>
                <c:pt idx="172">
                  <c:v>14.094695340501792</c:v>
                </c:pt>
                <c:pt idx="173">
                  <c:v>12.881684587813622</c:v>
                </c:pt>
                <c:pt idx="174">
                  <c:v>13.519390681003586</c:v>
                </c:pt>
                <c:pt idx="175">
                  <c:v>12.544265232974908</c:v>
                </c:pt>
                <c:pt idx="176">
                  <c:v>13.940860215053767</c:v>
                </c:pt>
                <c:pt idx="177">
                  <c:v>14.417992831541218</c:v>
                </c:pt>
                <c:pt idx="178">
                  <c:v>14.510071684587814</c:v>
                </c:pt>
                <c:pt idx="179">
                  <c:v>13.450931899641574</c:v>
                </c:pt>
                <c:pt idx="180">
                  <c:v>13.938136200716846</c:v>
                </c:pt>
                <c:pt idx="181">
                  <c:v>13.984014336917562</c:v>
                </c:pt>
                <c:pt idx="182">
                  <c:v>14.223154121863798</c:v>
                </c:pt>
                <c:pt idx="183">
                  <c:v>15.09541218637993</c:v>
                </c:pt>
                <c:pt idx="184">
                  <c:v>13.405017921146955</c:v>
                </c:pt>
                <c:pt idx="185">
                  <c:v>13.175017921146955</c:v>
                </c:pt>
                <c:pt idx="186">
                  <c:v>14.656845878136201</c:v>
                </c:pt>
                <c:pt idx="187">
                  <c:v>13.228279569892473</c:v>
                </c:pt>
                <c:pt idx="188">
                  <c:v>13.143369175627242</c:v>
                </c:pt>
                <c:pt idx="189">
                  <c:v>14.524802867383512</c:v>
                </c:pt>
                <c:pt idx="190">
                  <c:v>14.552186379928315</c:v>
                </c:pt>
                <c:pt idx="191">
                  <c:v>13.369139784946237</c:v>
                </c:pt>
                <c:pt idx="192">
                  <c:v>14.512508960573475</c:v>
                </c:pt>
                <c:pt idx="193">
                  <c:v>13.533691756272402</c:v>
                </c:pt>
                <c:pt idx="194">
                  <c:v>13.601684587813621</c:v>
                </c:pt>
                <c:pt idx="195">
                  <c:v>14.753799283154123</c:v>
                </c:pt>
                <c:pt idx="196">
                  <c:v>13.708279569892474</c:v>
                </c:pt>
                <c:pt idx="197">
                  <c:v>12.781254480286739</c:v>
                </c:pt>
                <c:pt idx="198">
                  <c:v>13.538817204301075</c:v>
                </c:pt>
                <c:pt idx="199">
                  <c:v>13.160716845878135</c:v>
                </c:pt>
                <c:pt idx="200">
                  <c:v>14.137670250896058</c:v>
                </c:pt>
                <c:pt idx="201">
                  <c:v>15.17283154121864</c:v>
                </c:pt>
                <c:pt idx="202">
                  <c:v>16.267777777777777</c:v>
                </c:pt>
                <c:pt idx="203">
                  <c:v>13.761003584229391</c:v>
                </c:pt>
                <c:pt idx="204">
                  <c:v>14.270322580645164</c:v>
                </c:pt>
                <c:pt idx="205">
                  <c:v>14.228996415770611</c:v>
                </c:pt>
                <c:pt idx="206">
                  <c:v>13.830752688172042</c:v>
                </c:pt>
                <c:pt idx="207">
                  <c:v>14.530537634408603</c:v>
                </c:pt>
                <c:pt idx="208">
                  <c:v>14.256164874551972</c:v>
                </c:pt>
                <c:pt idx="209">
                  <c:v>14.664372759856628</c:v>
                </c:pt>
                <c:pt idx="210">
                  <c:v>15.087025089605737</c:v>
                </c:pt>
                <c:pt idx="211">
                  <c:v>16.358279569892474</c:v>
                </c:pt>
                <c:pt idx="212">
                  <c:v>14.227562724014335</c:v>
                </c:pt>
                <c:pt idx="213">
                  <c:v>16.79433691756272</c:v>
                </c:pt>
                <c:pt idx="214">
                  <c:v>14.576953405017923</c:v>
                </c:pt>
                <c:pt idx="215">
                  <c:v>14.027060931899641</c:v>
                </c:pt>
                <c:pt idx="216">
                  <c:v>14.565949820788532</c:v>
                </c:pt>
                <c:pt idx="217">
                  <c:v>15.376917562724012</c:v>
                </c:pt>
                <c:pt idx="218">
                  <c:v>14.721648745519714</c:v>
                </c:pt>
                <c:pt idx="219">
                  <c:v>15.269892473118277</c:v>
                </c:pt>
                <c:pt idx="220">
                  <c:v>15.194444444444443</c:v>
                </c:pt>
                <c:pt idx="221">
                  <c:v>15.849068100358423</c:v>
                </c:pt>
                <c:pt idx="222">
                  <c:v>19.032974910394262</c:v>
                </c:pt>
                <c:pt idx="223">
                  <c:v>15.044838709677421</c:v>
                </c:pt>
                <c:pt idx="224">
                  <c:v>14.836845878136202</c:v>
                </c:pt>
                <c:pt idx="225">
                  <c:v>15.641326164874554</c:v>
                </c:pt>
                <c:pt idx="226">
                  <c:v>15.15458781362007</c:v>
                </c:pt>
                <c:pt idx="227">
                  <c:v>15.388243727598564</c:v>
                </c:pt>
                <c:pt idx="228">
                  <c:v>15.619175627240145</c:v>
                </c:pt>
                <c:pt idx="229">
                  <c:v>15.521075268817201</c:v>
                </c:pt>
                <c:pt idx="230">
                  <c:v>14.9441935483871</c:v>
                </c:pt>
                <c:pt idx="231">
                  <c:v>16.103225806451615</c:v>
                </c:pt>
                <c:pt idx="232">
                  <c:v>16.060179211469535</c:v>
                </c:pt>
                <c:pt idx="233">
                  <c:v>14.801433691756273</c:v>
                </c:pt>
                <c:pt idx="234">
                  <c:v>17.781505376344086</c:v>
                </c:pt>
                <c:pt idx="235">
                  <c:v>15.893405017921145</c:v>
                </c:pt>
                <c:pt idx="236">
                  <c:v>17.075304659498205</c:v>
                </c:pt>
                <c:pt idx="237">
                  <c:v>17.363297491039429</c:v>
                </c:pt>
                <c:pt idx="238">
                  <c:v>17.673942652329746</c:v>
                </c:pt>
                <c:pt idx="239">
                  <c:v>16.033333333333335</c:v>
                </c:pt>
                <c:pt idx="240">
                  <c:v>15.699999999999998</c:v>
                </c:pt>
                <c:pt idx="241">
                  <c:v>17.7</c:v>
                </c:pt>
                <c:pt idx="242">
                  <c:v>17.466666666666665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9E-4DD5-986D-C1FE86B39A8D}"/>
            </c:ext>
          </c:extLst>
        </c:ser>
        <c:ser>
          <c:idx val="0"/>
          <c:order val="1"/>
          <c:tx>
            <c:v> low pass filter 30 years 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TempMittel_korr!$AG$5:$AG$247</c:f>
              <c:numCache>
                <c:formatCode>0.000</c:formatCode>
                <c:ptCount val="243"/>
                <c:pt idx="0">
                  <c:v>14.094401344881339</c:v>
                </c:pt>
                <c:pt idx="1">
                  <c:v>14.043639144843404</c:v>
                </c:pt>
                <c:pt idx="2">
                  <c:v>13.999720826638653</c:v>
                </c:pt>
                <c:pt idx="3">
                  <c:v>13.956917384474155</c:v>
                </c:pt>
                <c:pt idx="4">
                  <c:v>13.928862741820115</c:v>
                </c:pt>
                <c:pt idx="5">
                  <c:v>13.919425537603608</c:v>
                </c:pt>
                <c:pt idx="6">
                  <c:v>13.921887322261663</c:v>
                </c:pt>
                <c:pt idx="7">
                  <c:v>13.932398377784621</c:v>
                </c:pt>
                <c:pt idx="8">
                  <c:v>13.951515850295978</c:v>
                </c:pt>
                <c:pt idx="9">
                  <c:v>13.967508715978479</c:v>
                </c:pt>
                <c:pt idx="10">
                  <c:v>13.999832366515614</c:v>
                </c:pt>
                <c:pt idx="11">
                  <c:v>14.022039992831541</c:v>
                </c:pt>
                <c:pt idx="12">
                  <c:v>14.028113444444445</c:v>
                </c:pt>
                <c:pt idx="13">
                  <c:v>14.017249483870968</c:v>
                </c:pt>
                <c:pt idx="14">
                  <c:v>14.01236424014337</c:v>
                </c:pt>
                <c:pt idx="15">
                  <c:v>14.01788176344086</c:v>
                </c:pt>
                <c:pt idx="16">
                  <c:v>14.023460867383514</c:v>
                </c:pt>
                <c:pt idx="17">
                  <c:v>14.031425820788531</c:v>
                </c:pt>
                <c:pt idx="18">
                  <c:v>14.035085265232974</c:v>
                </c:pt>
                <c:pt idx="19">
                  <c:v>14.060285028673837</c:v>
                </c:pt>
                <c:pt idx="20">
                  <c:v>14.099299967741937</c:v>
                </c:pt>
                <c:pt idx="21">
                  <c:v>14.12931236200717</c:v>
                </c:pt>
                <c:pt idx="22">
                  <c:v>14.173668322580646</c:v>
                </c:pt>
                <c:pt idx="23">
                  <c:v>14.210628096774196</c:v>
                </c:pt>
                <c:pt idx="24">
                  <c:v>14.223187390681003</c:v>
                </c:pt>
                <c:pt idx="25">
                  <c:v>14.232006713261649</c:v>
                </c:pt>
                <c:pt idx="26">
                  <c:v>14.221623017921146</c:v>
                </c:pt>
                <c:pt idx="27">
                  <c:v>14.177996526881721</c:v>
                </c:pt>
                <c:pt idx="28">
                  <c:v>14.094264136200715</c:v>
                </c:pt>
                <c:pt idx="29">
                  <c:v>13.973701849462365</c:v>
                </c:pt>
                <c:pt idx="30">
                  <c:v>13.853986093189965</c:v>
                </c:pt>
                <c:pt idx="31">
                  <c:v>13.710112623655913</c:v>
                </c:pt>
                <c:pt idx="32">
                  <c:v>13.574136394265231</c:v>
                </c:pt>
                <c:pt idx="33">
                  <c:v>13.434591591397849</c:v>
                </c:pt>
                <c:pt idx="34">
                  <c:v>13.340928870967742</c:v>
                </c:pt>
                <c:pt idx="35">
                  <c:v>13.275794347670251</c:v>
                </c:pt>
                <c:pt idx="36">
                  <c:v>13.247561247311827</c:v>
                </c:pt>
                <c:pt idx="37">
                  <c:v>13.232198426523297</c:v>
                </c:pt>
                <c:pt idx="38">
                  <c:v>13.239084688172046</c:v>
                </c:pt>
                <c:pt idx="39">
                  <c:v>13.270525028673836</c:v>
                </c:pt>
                <c:pt idx="40">
                  <c:v>13.313960465949821</c:v>
                </c:pt>
                <c:pt idx="41">
                  <c:v>13.352218215053766</c:v>
                </c:pt>
                <c:pt idx="42">
                  <c:v>13.402402913978495</c:v>
                </c:pt>
                <c:pt idx="43">
                  <c:v>13.453318548387099</c:v>
                </c:pt>
                <c:pt idx="44">
                  <c:v>13.503675831541219</c:v>
                </c:pt>
                <c:pt idx="45">
                  <c:v>13.53573291867507</c:v>
                </c:pt>
                <c:pt idx="46">
                  <c:v>13.557235970337409</c:v>
                </c:pt>
                <c:pt idx="47">
                  <c:v>13.590925315659376</c:v>
                </c:pt>
                <c:pt idx="48">
                  <c:v>13.60089701829193</c:v>
                </c:pt>
                <c:pt idx="49">
                  <c:v>13.608291079100235</c:v>
                </c:pt>
                <c:pt idx="50">
                  <c:v>13.630579916079595</c:v>
                </c:pt>
                <c:pt idx="51">
                  <c:v>13.640296288097888</c:v>
                </c:pt>
                <c:pt idx="52">
                  <c:v>13.649177948214065</c:v>
                </c:pt>
                <c:pt idx="53">
                  <c:v>13.634344861327403</c:v>
                </c:pt>
                <c:pt idx="54">
                  <c:v>13.639921995056238</c:v>
                </c:pt>
                <c:pt idx="55">
                  <c:v>13.615653261895933</c:v>
                </c:pt>
                <c:pt idx="56">
                  <c:v>13.588582111605486</c:v>
                </c:pt>
                <c:pt idx="57">
                  <c:v>13.542491946483747</c:v>
                </c:pt>
                <c:pt idx="58">
                  <c:v>13.497443891113583</c:v>
                </c:pt>
                <c:pt idx="59">
                  <c:v>13.457149363119516</c:v>
                </c:pt>
                <c:pt idx="60">
                  <c:v>13.434417292300084</c:v>
                </c:pt>
                <c:pt idx="61">
                  <c:v>13.417500761216168</c:v>
                </c:pt>
                <c:pt idx="62">
                  <c:v>13.415503665183538</c:v>
                </c:pt>
                <c:pt idx="63">
                  <c:v>13.435378921394141</c:v>
                </c:pt>
                <c:pt idx="64">
                  <c:v>13.482613559510567</c:v>
                </c:pt>
                <c:pt idx="65">
                  <c:v>13.531726484118158</c:v>
                </c:pt>
                <c:pt idx="66">
                  <c:v>13.605427644172536</c:v>
                </c:pt>
                <c:pt idx="67">
                  <c:v>13.707265467062168</c:v>
                </c:pt>
                <c:pt idx="68">
                  <c:v>13.796696286738351</c:v>
                </c:pt>
                <c:pt idx="69">
                  <c:v>13.912949835125445</c:v>
                </c:pt>
                <c:pt idx="70">
                  <c:v>14.010983906810036</c:v>
                </c:pt>
                <c:pt idx="71">
                  <c:v>14.119799508960572</c:v>
                </c:pt>
                <c:pt idx="72">
                  <c:v>14.211630465949819</c:v>
                </c:pt>
                <c:pt idx="73">
                  <c:v>14.28464229032258</c:v>
                </c:pt>
                <c:pt idx="74">
                  <c:v>14.356444512544801</c:v>
                </c:pt>
                <c:pt idx="75">
                  <c:v>14.403342462365591</c:v>
                </c:pt>
                <c:pt idx="76">
                  <c:v>14.429651132616486</c:v>
                </c:pt>
                <c:pt idx="77">
                  <c:v>14.415059215053763</c:v>
                </c:pt>
                <c:pt idx="78">
                  <c:v>14.402389093189964</c:v>
                </c:pt>
                <c:pt idx="79">
                  <c:v>14.358713519713259</c:v>
                </c:pt>
                <c:pt idx="80">
                  <c:v>14.30483417921147</c:v>
                </c:pt>
                <c:pt idx="81">
                  <c:v>14.252100021505377</c:v>
                </c:pt>
                <c:pt idx="82">
                  <c:v>14.192001684587813</c:v>
                </c:pt>
                <c:pt idx="83">
                  <c:v>14.129726508960573</c:v>
                </c:pt>
                <c:pt idx="84">
                  <c:v>14.078130799283153</c:v>
                </c:pt>
                <c:pt idx="85">
                  <c:v>14.047343362007169</c:v>
                </c:pt>
                <c:pt idx="86">
                  <c:v>14.016930698924734</c:v>
                </c:pt>
                <c:pt idx="87">
                  <c:v>14.00135892831541</c:v>
                </c:pt>
                <c:pt idx="88">
                  <c:v>13.99813982795699</c:v>
                </c:pt>
                <c:pt idx="89">
                  <c:v>14.019630827956989</c:v>
                </c:pt>
                <c:pt idx="90">
                  <c:v>14.023985430107526</c:v>
                </c:pt>
                <c:pt idx="91">
                  <c:v>14.058922068100358</c:v>
                </c:pt>
                <c:pt idx="92">
                  <c:v>14.076032892473119</c:v>
                </c:pt>
                <c:pt idx="93">
                  <c:v>14.105026992831542</c:v>
                </c:pt>
                <c:pt idx="94">
                  <c:v>14.116758587813619</c:v>
                </c:pt>
                <c:pt idx="95">
                  <c:v>14.135876383512548</c:v>
                </c:pt>
                <c:pt idx="96">
                  <c:v>14.126885537634411</c:v>
                </c:pt>
                <c:pt idx="97">
                  <c:v>14.115600853046598</c:v>
                </c:pt>
                <c:pt idx="98">
                  <c:v>14.092031340501791</c:v>
                </c:pt>
                <c:pt idx="99">
                  <c:v>14.060106580645165</c:v>
                </c:pt>
                <c:pt idx="100">
                  <c:v>14.045393487455199</c:v>
                </c:pt>
                <c:pt idx="101">
                  <c:v>14.027233982078853</c:v>
                </c:pt>
                <c:pt idx="102">
                  <c:v>14.013945956989248</c:v>
                </c:pt>
                <c:pt idx="103">
                  <c:v>14.007209297491039</c:v>
                </c:pt>
                <c:pt idx="104">
                  <c:v>13.991880759856631</c:v>
                </c:pt>
                <c:pt idx="105">
                  <c:v>13.99373564874552</c:v>
                </c:pt>
                <c:pt idx="106">
                  <c:v>14.00006459139785</c:v>
                </c:pt>
                <c:pt idx="107">
                  <c:v>14.012158093189964</c:v>
                </c:pt>
                <c:pt idx="108">
                  <c:v>14.030739921146953</c:v>
                </c:pt>
                <c:pt idx="109">
                  <c:v>14.060152290322577</c:v>
                </c:pt>
                <c:pt idx="110">
                  <c:v>14.084456734767024</c:v>
                </c:pt>
                <c:pt idx="111">
                  <c:v>14.106806494623656</c:v>
                </c:pt>
                <c:pt idx="112">
                  <c:v>14.137129372759857</c:v>
                </c:pt>
                <c:pt idx="113">
                  <c:v>14.182164419354839</c:v>
                </c:pt>
                <c:pt idx="114">
                  <c:v>14.209060774193546</c:v>
                </c:pt>
                <c:pt idx="115">
                  <c:v>14.232708240143369</c:v>
                </c:pt>
                <c:pt idx="116">
                  <c:v>14.248805451612903</c:v>
                </c:pt>
                <c:pt idx="117">
                  <c:v>14.257788136200716</c:v>
                </c:pt>
                <c:pt idx="118">
                  <c:v>14.255241874551972</c:v>
                </c:pt>
                <c:pt idx="119">
                  <c:v>14.271297240143369</c:v>
                </c:pt>
                <c:pt idx="120">
                  <c:v>14.258239021505373</c:v>
                </c:pt>
                <c:pt idx="121">
                  <c:v>14.231322670250895</c:v>
                </c:pt>
                <c:pt idx="122">
                  <c:v>14.195224605734767</c:v>
                </c:pt>
                <c:pt idx="123">
                  <c:v>14.142792261648747</c:v>
                </c:pt>
                <c:pt idx="124">
                  <c:v>14.074126906810035</c:v>
                </c:pt>
                <c:pt idx="125">
                  <c:v>14.014192498207885</c:v>
                </c:pt>
                <c:pt idx="126">
                  <c:v>13.932291437275985</c:v>
                </c:pt>
                <c:pt idx="127">
                  <c:v>13.854647469534049</c:v>
                </c:pt>
                <c:pt idx="128">
                  <c:v>13.768238534050179</c:v>
                </c:pt>
                <c:pt idx="129">
                  <c:v>13.698309193548384</c:v>
                </c:pt>
                <c:pt idx="130">
                  <c:v>13.631413835125448</c:v>
                </c:pt>
                <c:pt idx="131">
                  <c:v>13.572123706093191</c:v>
                </c:pt>
                <c:pt idx="132">
                  <c:v>13.522105318996417</c:v>
                </c:pt>
                <c:pt idx="133">
                  <c:v>13.493184745519715</c:v>
                </c:pt>
                <c:pt idx="134">
                  <c:v>13.469305100358422</c:v>
                </c:pt>
                <c:pt idx="135">
                  <c:v>13.45177964516129</c:v>
                </c:pt>
                <c:pt idx="136">
                  <c:v>13.461213612903226</c:v>
                </c:pt>
                <c:pt idx="137">
                  <c:v>13.487732541218639</c:v>
                </c:pt>
                <c:pt idx="138">
                  <c:v>13.522091322580645</c:v>
                </c:pt>
                <c:pt idx="139">
                  <c:v>13.558383709677418</c:v>
                </c:pt>
                <c:pt idx="140">
                  <c:v>13.612056344086021</c:v>
                </c:pt>
                <c:pt idx="141">
                  <c:v>13.662788247311829</c:v>
                </c:pt>
                <c:pt idx="142">
                  <c:v>13.712222222222223</c:v>
                </c:pt>
                <c:pt idx="143">
                  <c:v>13.7903316953405</c:v>
                </c:pt>
                <c:pt idx="144">
                  <c:v>13.866237949820789</c:v>
                </c:pt>
                <c:pt idx="145">
                  <c:v>13.940545684587811</c:v>
                </c:pt>
                <c:pt idx="146">
                  <c:v>14.013079741935483</c:v>
                </c:pt>
                <c:pt idx="147">
                  <c:v>14.088195204301073</c:v>
                </c:pt>
                <c:pt idx="148">
                  <c:v>14.136079050179212</c:v>
                </c:pt>
                <c:pt idx="149">
                  <c:v>14.19121346594982</c:v>
                </c:pt>
                <c:pt idx="150">
                  <c:v>14.229810544802866</c:v>
                </c:pt>
                <c:pt idx="151">
                  <c:v>14.2573041827957</c:v>
                </c:pt>
                <c:pt idx="152">
                  <c:v>14.264096422939069</c:v>
                </c:pt>
                <c:pt idx="153">
                  <c:v>14.27224953763441</c:v>
                </c:pt>
                <c:pt idx="154">
                  <c:v>14.268759326164874</c:v>
                </c:pt>
                <c:pt idx="155">
                  <c:v>14.280316437275987</c:v>
                </c:pt>
                <c:pt idx="156">
                  <c:v>14.265609157706093</c:v>
                </c:pt>
                <c:pt idx="157">
                  <c:v>14.265947125448029</c:v>
                </c:pt>
                <c:pt idx="158">
                  <c:v>14.278202681003584</c:v>
                </c:pt>
                <c:pt idx="159">
                  <c:v>14.285367512544804</c:v>
                </c:pt>
                <c:pt idx="160">
                  <c:v>14.321962724014337</c:v>
                </c:pt>
                <c:pt idx="161">
                  <c:v>14.359902207885305</c:v>
                </c:pt>
                <c:pt idx="162">
                  <c:v>14.399536161290325</c:v>
                </c:pt>
                <c:pt idx="163">
                  <c:v>14.439568637992831</c:v>
                </c:pt>
                <c:pt idx="164">
                  <c:v>14.47274675985663</c:v>
                </c:pt>
                <c:pt idx="165">
                  <c:v>14.498719673835128</c:v>
                </c:pt>
                <c:pt idx="166">
                  <c:v>14.511840261648747</c:v>
                </c:pt>
                <c:pt idx="167">
                  <c:v>14.519590225806452</c:v>
                </c:pt>
                <c:pt idx="168">
                  <c:v>14.496307103942652</c:v>
                </c:pt>
                <c:pt idx="169">
                  <c:v>14.457962853046595</c:v>
                </c:pt>
                <c:pt idx="170">
                  <c:v>14.406162469534051</c:v>
                </c:pt>
                <c:pt idx="171">
                  <c:v>14.348771856630826</c:v>
                </c:pt>
                <c:pt idx="172">
                  <c:v>14.284820179211469</c:v>
                </c:pt>
                <c:pt idx="173">
                  <c:v>14.211645537634411</c:v>
                </c:pt>
                <c:pt idx="174">
                  <c:v>14.138997164874553</c:v>
                </c:pt>
                <c:pt idx="175">
                  <c:v>14.085202928315413</c:v>
                </c:pt>
                <c:pt idx="176">
                  <c:v>14.032936749103943</c:v>
                </c:pt>
                <c:pt idx="177">
                  <c:v>13.995876430107526</c:v>
                </c:pt>
                <c:pt idx="178">
                  <c:v>13.965905046594983</c:v>
                </c:pt>
                <c:pt idx="179">
                  <c:v>13.965913379928317</c:v>
                </c:pt>
                <c:pt idx="180">
                  <c:v>13.954372881720428</c:v>
                </c:pt>
                <c:pt idx="181">
                  <c:v>13.942673888888889</c:v>
                </c:pt>
                <c:pt idx="182">
                  <c:v>13.939287143369175</c:v>
                </c:pt>
                <c:pt idx="183">
                  <c:v>13.926096913978496</c:v>
                </c:pt>
                <c:pt idx="184">
                  <c:v>13.931475759856632</c:v>
                </c:pt>
                <c:pt idx="185">
                  <c:v>13.934588978494624</c:v>
                </c:pt>
                <c:pt idx="186">
                  <c:v>13.924639670250896</c:v>
                </c:pt>
                <c:pt idx="187">
                  <c:v>13.920447017921145</c:v>
                </c:pt>
                <c:pt idx="188">
                  <c:v>13.903787989247311</c:v>
                </c:pt>
                <c:pt idx="189">
                  <c:v>13.88980977777778</c:v>
                </c:pt>
                <c:pt idx="190">
                  <c:v>13.883871451612904</c:v>
                </c:pt>
                <c:pt idx="191">
                  <c:v>13.894949777777777</c:v>
                </c:pt>
                <c:pt idx="192">
                  <c:v>13.893597032258066</c:v>
                </c:pt>
                <c:pt idx="193">
                  <c:v>13.898690738351252</c:v>
                </c:pt>
                <c:pt idx="194">
                  <c:v>13.908581795698925</c:v>
                </c:pt>
                <c:pt idx="195">
                  <c:v>13.919060999999999</c:v>
                </c:pt>
                <c:pt idx="196">
                  <c:v>13.951203369175628</c:v>
                </c:pt>
                <c:pt idx="197">
                  <c:v>13.989251483870966</c:v>
                </c:pt>
                <c:pt idx="198">
                  <c:v>14.029097863799283</c:v>
                </c:pt>
                <c:pt idx="199">
                  <c:v>14.086174867383512</c:v>
                </c:pt>
                <c:pt idx="200">
                  <c:v>14.156729519713263</c:v>
                </c:pt>
                <c:pt idx="201">
                  <c:v>14.21232682078853</c:v>
                </c:pt>
                <c:pt idx="202">
                  <c:v>14.287676494623657</c:v>
                </c:pt>
                <c:pt idx="203">
                  <c:v>14.360592878136201</c:v>
                </c:pt>
                <c:pt idx="204">
                  <c:v>14.422712272401435</c:v>
                </c:pt>
                <c:pt idx="205">
                  <c:v>14.491745103942652</c:v>
                </c:pt>
                <c:pt idx="206">
                  <c:v>14.563270917562724</c:v>
                </c:pt>
                <c:pt idx="207">
                  <c:v>14.624669741935486</c:v>
                </c:pt>
                <c:pt idx="208">
                  <c:v>14.69347558064516</c:v>
                </c:pt>
                <c:pt idx="209">
                  <c:v>14.762431992831543</c:v>
                </c:pt>
                <c:pt idx="210">
                  <c:v>14.825468498207886</c:v>
                </c:pt>
                <c:pt idx="211">
                  <c:v>14.909340250896056</c:v>
                </c:pt>
                <c:pt idx="212">
                  <c:v>14.967366318996415</c:v>
                </c:pt>
                <c:pt idx="213">
                  <c:v>15.018572225806452</c:v>
                </c:pt>
                <c:pt idx="214">
                  <c:v>15.07139211827957</c:v>
                </c:pt>
                <c:pt idx="215">
                  <c:v>15.137326139784946</c:v>
                </c:pt>
                <c:pt idx="216">
                  <c:v>15.201014451612901</c:v>
                </c:pt>
                <c:pt idx="217">
                  <c:v>15.267323637992833</c:v>
                </c:pt>
                <c:pt idx="218">
                  <c:v>15.334956655913979</c:v>
                </c:pt>
                <c:pt idx="219">
                  <c:v>15.392381770609317</c:v>
                </c:pt>
                <c:pt idx="220">
                  <c:v>15.452238605734765</c:v>
                </c:pt>
                <c:pt idx="221">
                  <c:v>15.502927892473117</c:v>
                </c:pt>
                <c:pt idx="222">
                  <c:v>15.534311272401432</c:v>
                </c:pt>
                <c:pt idx="223">
                  <c:v>15.569042021505377</c:v>
                </c:pt>
                <c:pt idx="224">
                  <c:v>15.599525043010756</c:v>
                </c:pt>
                <c:pt idx="225">
                  <c:v>15.618768114695339</c:v>
                </c:pt>
                <c:pt idx="226">
                  <c:v>15.65545970609319</c:v>
                </c:pt>
                <c:pt idx="227">
                  <c:v>15.702646788530465</c:v>
                </c:pt>
                <c:pt idx="228">
                  <c:v>15.747646888888887</c:v>
                </c:pt>
                <c:pt idx="229">
                  <c:v>15.797206774193549</c:v>
                </c:pt>
                <c:pt idx="230">
                  <c:v>15.876115469534049</c:v>
                </c:pt>
                <c:pt idx="231">
                  <c:v>15.965552720430107</c:v>
                </c:pt>
                <c:pt idx="232">
                  <c:v>16.059349715803247</c:v>
                </c:pt>
                <c:pt idx="233">
                  <c:v>16.156680363986563</c:v>
                </c:pt>
                <c:pt idx="234">
                  <c:v>16.24250949874606</c:v>
                </c:pt>
                <c:pt idx="235">
                  <c:v>16.351497759381523</c:v>
                </c:pt>
                <c:pt idx="236">
                  <c:v>16.4531485907426</c:v>
                </c:pt>
                <c:pt idx="237">
                  <c:v>16.540426053860777</c:v>
                </c:pt>
                <c:pt idx="238">
                  <c:v>16.621483878804028</c:v>
                </c:pt>
                <c:pt idx="239">
                  <c:v>16.690954340360598</c:v>
                </c:pt>
                <c:pt idx="240">
                  <c:v>16.750257940922015</c:v>
                </c:pt>
                <c:pt idx="241">
                  <c:v>16.802443651028756</c:v>
                </c:pt>
                <c:pt idx="242">
                  <c:v>16.854038229570953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9E-4DD5-986D-C1FE86B39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873536"/>
        <c:axId val="355875456"/>
      </c:scatterChart>
      <c:valAx>
        <c:axId val="355873536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Years</a:t>
                </a:r>
              </a:p>
            </c:rich>
          </c:tx>
          <c:layout>
            <c:manualLayout>
              <c:xMode val="edge"/>
              <c:yMode val="edge"/>
              <c:x val="0.50125105700699546"/>
              <c:y val="0.8864865874816495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875456"/>
        <c:crossesAt val="-8"/>
        <c:crossBetween val="midCat"/>
        <c:majorUnit val="10"/>
      </c:valAx>
      <c:valAx>
        <c:axId val="355875456"/>
        <c:scaling>
          <c:orientation val="minMax"/>
          <c:max val="20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39054086035855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873536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765E00" mc:Ignorable="a14" a14:legacySpreadsheetColorIndex="51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FFCC00" mc:Ignorable="a14" a14:legacySpreadsheetColorIndex="51"/>
            </a:gs>
            <a:gs pos="100000">
              <a:srgbClr xmlns:mc="http://schemas.openxmlformats.org/markup-compatibility/2006" xmlns:a14="http://schemas.microsoft.com/office/drawing/2010/main" val="765E00" mc:Ignorable="a14" a14:legacySpreadsheetColorIndex="51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1885948894915364"/>
          <c:y val="0.9425178498786877"/>
          <c:w val="0.60438408065100657"/>
          <c:h val="4.06091018283731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Mean Fall Temperature Hohenpeißenberg 1781 - 2022
Sep/Oct/Nov</a:t>
            </a:r>
          </a:p>
        </c:rich>
      </c:tx>
      <c:layout>
        <c:manualLayout>
          <c:xMode val="edge"/>
          <c:yMode val="edge"/>
          <c:x val="0.21184320056227282"/>
          <c:y val="2.0270118777525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331941544885182E-2"/>
          <c:y val="0.15905245346869712"/>
          <c:w val="0.89561586638830892"/>
          <c:h val="0.67174280879864634"/>
        </c:manualLayout>
      </c:layout>
      <c:scatterChart>
        <c:scatterStyle val="smoothMarker"/>
        <c:varyColors val="0"/>
        <c:ser>
          <c:idx val="2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TempMittel_korr!$AU$5:$AU$246</c:f>
              <c:numCache>
                <c:formatCode>0.0</c:formatCode>
                <c:ptCount val="242"/>
                <c:pt idx="0">
                  <c:v>6.1247311827956992</c:v>
                </c:pt>
                <c:pt idx="1">
                  <c:v>3.6843010752688166</c:v>
                </c:pt>
                <c:pt idx="2">
                  <c:v>6.8267025089605733</c:v>
                </c:pt>
                <c:pt idx="3">
                  <c:v>5.5293548387096783</c:v>
                </c:pt>
                <c:pt idx="4">
                  <c:v>6.9705734767025085</c:v>
                </c:pt>
                <c:pt idx="5">
                  <c:v>3.5480645161290325</c:v>
                </c:pt>
                <c:pt idx="6">
                  <c:v>7.1000000000000005</c:v>
                </c:pt>
                <c:pt idx="7">
                  <c:v>5.6999999999999993</c:v>
                </c:pt>
                <c:pt idx="8">
                  <c:v>5.3499641577060935</c:v>
                </c:pt>
                <c:pt idx="9">
                  <c:v>6.8241577060931897</c:v>
                </c:pt>
                <c:pt idx="10">
                  <c:v>5.9210035842293918</c:v>
                </c:pt>
                <c:pt idx="11">
                  <c:v>6.076236559139784</c:v>
                </c:pt>
                <c:pt idx="12">
                  <c:v>7.9000000000000012</c:v>
                </c:pt>
                <c:pt idx="13">
                  <c:v>5.9127240143369173</c:v>
                </c:pt>
                <c:pt idx="14">
                  <c:v>8.086057347670252</c:v>
                </c:pt>
                <c:pt idx="15">
                  <c:v>6.3363440860215059</c:v>
                </c:pt>
                <c:pt idx="16">
                  <c:v>7.5441218637992806</c:v>
                </c:pt>
                <c:pt idx="17">
                  <c:v>6.600824372759857</c:v>
                </c:pt>
                <c:pt idx="18">
                  <c:v>6.5</c:v>
                </c:pt>
                <c:pt idx="19">
                  <c:v>6.4001792114695348</c:v>
                </c:pt>
                <c:pt idx="20">
                  <c:v>7.6073835125448008</c:v>
                </c:pt>
                <c:pt idx="21">
                  <c:v>7.8590681003584235</c:v>
                </c:pt>
                <c:pt idx="22">
                  <c:v>5.171039426523298</c:v>
                </c:pt>
                <c:pt idx="23">
                  <c:v>6.8656630824372753</c:v>
                </c:pt>
                <c:pt idx="24">
                  <c:v>4.7165232974910394</c:v>
                </c:pt>
                <c:pt idx="25">
                  <c:v>7.4832258064516139</c:v>
                </c:pt>
                <c:pt idx="26">
                  <c:v>7.7338351254480253</c:v>
                </c:pt>
                <c:pt idx="27">
                  <c:v>6.2639068100358415</c:v>
                </c:pt>
                <c:pt idx="28">
                  <c:v>5.7737992831541218</c:v>
                </c:pt>
                <c:pt idx="29">
                  <c:v>9.3647670250896038</c:v>
                </c:pt>
                <c:pt idx="30">
                  <c:v>9</c:v>
                </c:pt>
                <c:pt idx="31">
                  <c:v>6.333333333333333</c:v>
                </c:pt>
                <c:pt idx="32">
                  <c:v>5.0239426523297483</c:v>
                </c:pt>
                <c:pt idx="33">
                  <c:v>5.7618637992831543</c:v>
                </c:pt>
                <c:pt idx="34">
                  <c:v>5.2608602150537624</c:v>
                </c:pt>
                <c:pt idx="35">
                  <c:v>5.1784229390681</c:v>
                </c:pt>
                <c:pt idx="36">
                  <c:v>6.6005376344086022</c:v>
                </c:pt>
                <c:pt idx="37">
                  <c:v>7.069928315412187</c:v>
                </c:pt>
                <c:pt idx="38">
                  <c:v>6.3160215053763444</c:v>
                </c:pt>
                <c:pt idx="39">
                  <c:v>4.3698566308243718</c:v>
                </c:pt>
                <c:pt idx="40">
                  <c:v>7.7621146953405002</c:v>
                </c:pt>
                <c:pt idx="41">
                  <c:v>8.6755197132616519</c:v>
                </c:pt>
                <c:pt idx="42">
                  <c:v>6.6881720430107521</c:v>
                </c:pt>
                <c:pt idx="43">
                  <c:v>7.6910035842293913</c:v>
                </c:pt>
                <c:pt idx="44">
                  <c:v>6.6118057100482019</c:v>
                </c:pt>
                <c:pt idx="45">
                  <c:v>6.6674910394265225</c:v>
                </c:pt>
                <c:pt idx="46">
                  <c:v>5.6465232974910391</c:v>
                </c:pt>
                <c:pt idx="47">
                  <c:v>6.6888888888888891</c:v>
                </c:pt>
                <c:pt idx="48">
                  <c:v>4.140430107526881</c:v>
                </c:pt>
                <c:pt idx="49">
                  <c:v>5.7557347670250891</c:v>
                </c:pt>
                <c:pt idx="50">
                  <c:v>7.0299283154121879</c:v>
                </c:pt>
                <c:pt idx="51">
                  <c:v>5.8078853046594974</c:v>
                </c:pt>
                <c:pt idx="52">
                  <c:v>5.835627240143368</c:v>
                </c:pt>
                <c:pt idx="53">
                  <c:v>7.7239784946236583</c:v>
                </c:pt>
                <c:pt idx="54">
                  <c:v>4.3722580645161289</c:v>
                </c:pt>
                <c:pt idx="55">
                  <c:v>5.7588172043010752</c:v>
                </c:pt>
                <c:pt idx="56">
                  <c:v>4.3912544802867393</c:v>
                </c:pt>
                <c:pt idx="57">
                  <c:v>6.5708243727598559</c:v>
                </c:pt>
                <c:pt idx="58">
                  <c:v>8.3093906810035847</c:v>
                </c:pt>
                <c:pt idx="59">
                  <c:v>5.7431541218637987</c:v>
                </c:pt>
                <c:pt idx="60">
                  <c:v>7.4785663082437281</c:v>
                </c:pt>
                <c:pt idx="61">
                  <c:v>3.7554838709677427</c:v>
                </c:pt>
                <c:pt idx="62">
                  <c:v>5.9938709677419366</c:v>
                </c:pt>
                <c:pt idx="63">
                  <c:v>6.8554121863799296</c:v>
                </c:pt>
                <c:pt idx="64">
                  <c:v>7.2425448028673847</c:v>
                </c:pt>
                <c:pt idx="65">
                  <c:v>6.8942293906810042</c:v>
                </c:pt>
                <c:pt idx="66">
                  <c:v>5.9949462365591408</c:v>
                </c:pt>
                <c:pt idx="67">
                  <c:v>5.793333333333333</c:v>
                </c:pt>
                <c:pt idx="68">
                  <c:v>6.0156272401433695</c:v>
                </c:pt>
                <c:pt idx="69">
                  <c:v>4.5505734767025094</c:v>
                </c:pt>
                <c:pt idx="70">
                  <c:v>3.8026523297491046</c:v>
                </c:pt>
                <c:pt idx="71">
                  <c:v>8.0608960573476711</c:v>
                </c:pt>
                <c:pt idx="72">
                  <c:v>6.9250896057347662</c:v>
                </c:pt>
                <c:pt idx="73">
                  <c:v>6.1868100358422948</c:v>
                </c:pt>
                <c:pt idx="74">
                  <c:v>7.2243369175627237</c:v>
                </c:pt>
                <c:pt idx="75">
                  <c:v>5.4627598566308224</c:v>
                </c:pt>
                <c:pt idx="76">
                  <c:v>8.6334408602150532</c:v>
                </c:pt>
                <c:pt idx="77">
                  <c:v>6.8951612903225827</c:v>
                </c:pt>
                <c:pt idx="78">
                  <c:v>7.1673835125448022</c:v>
                </c:pt>
                <c:pt idx="79">
                  <c:v>5.3939784946236564</c:v>
                </c:pt>
                <c:pt idx="80">
                  <c:v>7.7145878136200716</c:v>
                </c:pt>
                <c:pt idx="81">
                  <c:v>7.7753763440860197</c:v>
                </c:pt>
                <c:pt idx="82">
                  <c:v>7.2682795698924751</c:v>
                </c:pt>
                <c:pt idx="83">
                  <c:v>4.9802150537634402</c:v>
                </c:pt>
                <c:pt idx="84">
                  <c:v>8.3056989247311819</c:v>
                </c:pt>
                <c:pt idx="85">
                  <c:v>6.6691039426523302</c:v>
                </c:pt>
                <c:pt idx="86">
                  <c:v>5.5447311827956982</c:v>
                </c:pt>
                <c:pt idx="87">
                  <c:v>6.6450896057347668</c:v>
                </c:pt>
                <c:pt idx="88">
                  <c:v>5.7001792114695355</c:v>
                </c:pt>
                <c:pt idx="89">
                  <c:v>5.1238351254480285</c:v>
                </c:pt>
                <c:pt idx="90">
                  <c:v>4.526594982078854</c:v>
                </c:pt>
                <c:pt idx="91">
                  <c:v>8.0406451612903229</c:v>
                </c:pt>
                <c:pt idx="92">
                  <c:v>6.4218996415770606</c:v>
                </c:pt>
                <c:pt idx="93">
                  <c:v>7.0745519713261622</c:v>
                </c:pt>
                <c:pt idx="94">
                  <c:v>5.1343727598566318</c:v>
                </c:pt>
                <c:pt idx="95">
                  <c:v>6.4131182795698933</c:v>
                </c:pt>
                <c:pt idx="96">
                  <c:v>5.2858064516129026</c:v>
                </c:pt>
                <c:pt idx="97">
                  <c:v>6.1452329749103933</c:v>
                </c:pt>
                <c:pt idx="98">
                  <c:v>4.7303584229390685</c:v>
                </c:pt>
                <c:pt idx="99">
                  <c:v>6.890752688172042</c:v>
                </c:pt>
                <c:pt idx="100">
                  <c:v>5.4994265232974913</c:v>
                </c:pt>
                <c:pt idx="101">
                  <c:v>6.4057706093189966</c:v>
                </c:pt>
                <c:pt idx="102">
                  <c:v>6.2291756272401431</c:v>
                </c:pt>
                <c:pt idx="103">
                  <c:v>5.7378853046594971</c:v>
                </c:pt>
                <c:pt idx="104">
                  <c:v>6.2573476702508968</c:v>
                </c:pt>
                <c:pt idx="105">
                  <c:v>8.2071684587813625</c:v>
                </c:pt>
                <c:pt idx="106">
                  <c:v>4.6026164874551965</c:v>
                </c:pt>
                <c:pt idx="107">
                  <c:v>5.7040860215053764</c:v>
                </c:pt>
                <c:pt idx="108">
                  <c:v>5.9073118279569892</c:v>
                </c:pt>
                <c:pt idx="109">
                  <c:v>5.0321146953405016</c:v>
                </c:pt>
                <c:pt idx="110">
                  <c:v>7.4247311827957008</c:v>
                </c:pt>
                <c:pt idx="111">
                  <c:v>7.4402150537634393</c:v>
                </c:pt>
                <c:pt idx="112">
                  <c:v>6.7855555555555567</c:v>
                </c:pt>
                <c:pt idx="113">
                  <c:v>6.3890681003584229</c:v>
                </c:pt>
                <c:pt idx="114">
                  <c:v>8.8869892473118277</c:v>
                </c:pt>
                <c:pt idx="115">
                  <c:v>5.4476702508960564</c:v>
                </c:pt>
                <c:pt idx="116">
                  <c:v>6.1083870967741936</c:v>
                </c:pt>
                <c:pt idx="117">
                  <c:v>8.9082437275985669</c:v>
                </c:pt>
                <c:pt idx="118">
                  <c:v>7.6005734767025102</c:v>
                </c:pt>
                <c:pt idx="119">
                  <c:v>8.3215770609318991</c:v>
                </c:pt>
                <c:pt idx="120">
                  <c:v>6.0687813620071678</c:v>
                </c:pt>
                <c:pt idx="121">
                  <c:v>5.8967741935483859</c:v>
                </c:pt>
                <c:pt idx="122">
                  <c:v>7.4529390681003589</c:v>
                </c:pt>
                <c:pt idx="123">
                  <c:v>5.4907885304659514</c:v>
                </c:pt>
                <c:pt idx="124">
                  <c:v>4.6844802867383519</c:v>
                </c:pt>
                <c:pt idx="125">
                  <c:v>7.7924372759856633</c:v>
                </c:pt>
                <c:pt idx="126">
                  <c:v>8.532186379928314</c:v>
                </c:pt>
                <c:pt idx="127">
                  <c:v>5.9240501792114699</c:v>
                </c:pt>
                <c:pt idx="128">
                  <c:v>6.2125089605734765</c:v>
                </c:pt>
                <c:pt idx="129">
                  <c:v>5.9420071684587823</c:v>
                </c:pt>
                <c:pt idx="130">
                  <c:v>8.7548745519713265</c:v>
                </c:pt>
                <c:pt idx="131">
                  <c:v>3.0335483870967739</c:v>
                </c:pt>
                <c:pt idx="132">
                  <c:v>8.3437275985663089</c:v>
                </c:pt>
                <c:pt idx="133">
                  <c:v>5.8338709677419347</c:v>
                </c:pt>
                <c:pt idx="134">
                  <c:v>4.0165232974910392</c:v>
                </c:pt>
                <c:pt idx="135">
                  <c:v>6.4245878136200716</c:v>
                </c:pt>
                <c:pt idx="136">
                  <c:v>6.8714695340501803</c:v>
                </c:pt>
                <c:pt idx="137">
                  <c:v>6.3281720430107518</c:v>
                </c:pt>
                <c:pt idx="138">
                  <c:v>5.5794265232974913</c:v>
                </c:pt>
                <c:pt idx="139">
                  <c:v>6.3433691756272408</c:v>
                </c:pt>
                <c:pt idx="140">
                  <c:v>7.4708602150537624</c:v>
                </c:pt>
                <c:pt idx="141">
                  <c:v>3.5802150537634407</c:v>
                </c:pt>
                <c:pt idx="142">
                  <c:v>7.7688530465949839</c:v>
                </c:pt>
                <c:pt idx="143">
                  <c:v>7.3631899641577059</c:v>
                </c:pt>
                <c:pt idx="144">
                  <c:v>5.1285663082437276</c:v>
                </c:pt>
                <c:pt idx="145">
                  <c:v>9.0681720430107511</c:v>
                </c:pt>
                <c:pt idx="146">
                  <c:v>6.8267383512544804</c:v>
                </c:pt>
                <c:pt idx="147">
                  <c:v>7.3852329749103944</c:v>
                </c:pt>
                <c:pt idx="148">
                  <c:v>8.8761290322580653</c:v>
                </c:pt>
                <c:pt idx="149">
                  <c:v>7.8801075268817202</c:v>
                </c:pt>
                <c:pt idx="150">
                  <c:v>5.2668458781362011</c:v>
                </c:pt>
                <c:pt idx="151">
                  <c:v>8.018136200716846</c:v>
                </c:pt>
                <c:pt idx="152">
                  <c:v>6.9813620071684594</c:v>
                </c:pt>
                <c:pt idx="153">
                  <c:v>7.6987455197132624</c:v>
                </c:pt>
                <c:pt idx="154">
                  <c:v>7.4984946236559127</c:v>
                </c:pt>
                <c:pt idx="155">
                  <c:v>5.2187813620071681</c:v>
                </c:pt>
                <c:pt idx="156">
                  <c:v>7.2071326164874554</c:v>
                </c:pt>
                <c:pt idx="157">
                  <c:v>8.9077419354838714</c:v>
                </c:pt>
                <c:pt idx="158">
                  <c:v>6.6249820788530469</c:v>
                </c:pt>
                <c:pt idx="159">
                  <c:v>7.1274910394265234</c:v>
                </c:pt>
                <c:pt idx="160">
                  <c:v>5.3473118279569896</c:v>
                </c:pt>
                <c:pt idx="161">
                  <c:v>8.2555913978494662</c:v>
                </c:pt>
                <c:pt idx="162">
                  <c:v>7.3682078853046571</c:v>
                </c:pt>
                <c:pt idx="163">
                  <c:v>6.1541935483870986</c:v>
                </c:pt>
                <c:pt idx="164">
                  <c:v>7.0215412186379922</c:v>
                </c:pt>
                <c:pt idx="165">
                  <c:v>6.9701792114695342</c:v>
                </c:pt>
                <c:pt idx="166">
                  <c:v>9.0793548387096763</c:v>
                </c:pt>
                <c:pt idx="167">
                  <c:v>8.162652329749104</c:v>
                </c:pt>
                <c:pt idx="168">
                  <c:v>8.8552329749103951</c:v>
                </c:pt>
                <c:pt idx="169">
                  <c:v>6.8459139784946252</c:v>
                </c:pt>
                <c:pt idx="170">
                  <c:v>8.0406810035842291</c:v>
                </c:pt>
                <c:pt idx="171">
                  <c:v>4.8033691756272399</c:v>
                </c:pt>
                <c:pt idx="172">
                  <c:v>8.5335125448028659</c:v>
                </c:pt>
                <c:pt idx="173">
                  <c:v>8.0194265232974917</c:v>
                </c:pt>
                <c:pt idx="174">
                  <c:v>6.303118279569893</c:v>
                </c:pt>
                <c:pt idx="175">
                  <c:v>6.1950896057347657</c:v>
                </c:pt>
                <c:pt idx="176">
                  <c:v>6.9837275985663085</c:v>
                </c:pt>
                <c:pt idx="177">
                  <c:v>7.0364157706093202</c:v>
                </c:pt>
                <c:pt idx="178">
                  <c:v>7.5482078853046595</c:v>
                </c:pt>
                <c:pt idx="179">
                  <c:v>7.6277777777777791</c:v>
                </c:pt>
                <c:pt idx="180">
                  <c:v>9.5321505376344078</c:v>
                </c:pt>
                <c:pt idx="181">
                  <c:v>6.910322580645162</c:v>
                </c:pt>
                <c:pt idx="182">
                  <c:v>8.6533691756272386</c:v>
                </c:pt>
                <c:pt idx="183">
                  <c:v>6.4518279569892458</c:v>
                </c:pt>
                <c:pt idx="184">
                  <c:v>6.3258781362007168</c:v>
                </c:pt>
                <c:pt idx="185">
                  <c:v>7.7982078853046604</c:v>
                </c:pt>
                <c:pt idx="186">
                  <c:v>8.7158422939068121</c:v>
                </c:pt>
                <c:pt idx="187">
                  <c:v>7.7854480286738346</c:v>
                </c:pt>
                <c:pt idx="188">
                  <c:v>8.4190322580645169</c:v>
                </c:pt>
                <c:pt idx="189">
                  <c:v>8.134731182795699</c:v>
                </c:pt>
                <c:pt idx="190">
                  <c:v>6.6537275985663094</c:v>
                </c:pt>
                <c:pt idx="191">
                  <c:v>5.5495698924731185</c:v>
                </c:pt>
                <c:pt idx="192">
                  <c:v>6.872652329749104</c:v>
                </c:pt>
                <c:pt idx="193">
                  <c:v>5.1323655913978508</c:v>
                </c:pt>
                <c:pt idx="194">
                  <c:v>7.3210752688172045</c:v>
                </c:pt>
                <c:pt idx="195">
                  <c:v>7.3668100358422945</c:v>
                </c:pt>
                <c:pt idx="196">
                  <c:v>7.3451254480286723</c:v>
                </c:pt>
                <c:pt idx="197">
                  <c:v>6.7475985663082438</c:v>
                </c:pt>
                <c:pt idx="198">
                  <c:v>7.4205376344086007</c:v>
                </c:pt>
                <c:pt idx="199">
                  <c:v>7.0572401433691745</c:v>
                </c:pt>
                <c:pt idx="200">
                  <c:v>7.3167741935483868</c:v>
                </c:pt>
                <c:pt idx="201">
                  <c:v>9.2355555555555551</c:v>
                </c:pt>
                <c:pt idx="202">
                  <c:v>7.46</c:v>
                </c:pt>
                <c:pt idx="203">
                  <c:v>8.6900716845878154</c:v>
                </c:pt>
                <c:pt idx="204">
                  <c:v>6.5821863799283165</c:v>
                </c:pt>
                <c:pt idx="205">
                  <c:v>8.5233333333333317</c:v>
                </c:pt>
                <c:pt idx="206">
                  <c:v>9.0774193548387085</c:v>
                </c:pt>
                <c:pt idx="207">
                  <c:v>7.4113978494623654</c:v>
                </c:pt>
                <c:pt idx="208">
                  <c:v>7.7435125448028659</c:v>
                </c:pt>
                <c:pt idx="209">
                  <c:v>7.3967741935483877</c:v>
                </c:pt>
                <c:pt idx="210">
                  <c:v>7.4734408602150539</c:v>
                </c:pt>
                <c:pt idx="211">
                  <c:v>7.444910394265233</c:v>
                </c:pt>
                <c:pt idx="212">
                  <c:v>5.4709677419354845</c:v>
                </c:pt>
                <c:pt idx="213">
                  <c:v>8.4492473118279587</c:v>
                </c:pt>
                <c:pt idx="214">
                  <c:v>7.6735842293906806</c:v>
                </c:pt>
                <c:pt idx="215">
                  <c:v>5.9998566308243726</c:v>
                </c:pt>
                <c:pt idx="216">
                  <c:v>7.7199999999999989</c:v>
                </c:pt>
                <c:pt idx="217">
                  <c:v>5.7539426523297479</c:v>
                </c:pt>
                <c:pt idx="218">
                  <c:v>7.6574551971326175</c:v>
                </c:pt>
                <c:pt idx="219">
                  <c:v>8.6063799283154108</c:v>
                </c:pt>
                <c:pt idx="220">
                  <c:v>7.1854121863799278</c:v>
                </c:pt>
                <c:pt idx="221">
                  <c:v>7.6165949820788539</c:v>
                </c:pt>
                <c:pt idx="222">
                  <c:v>7.5221505376344089</c:v>
                </c:pt>
                <c:pt idx="223">
                  <c:v>8.1301433691756255</c:v>
                </c:pt>
                <c:pt idx="224">
                  <c:v>8.6948028673835136</c:v>
                </c:pt>
                <c:pt idx="225">
                  <c:v>11.203727598566308</c:v>
                </c:pt>
                <c:pt idx="226">
                  <c:v>6.0221505376344089</c:v>
                </c:pt>
                <c:pt idx="227">
                  <c:v>7.4320071684587807</c:v>
                </c:pt>
                <c:pt idx="228">
                  <c:v>9.1522222222222229</c:v>
                </c:pt>
                <c:pt idx="229">
                  <c:v>6.846451612903226</c:v>
                </c:pt>
                <c:pt idx="230">
                  <c:v>9.6956630824372745</c:v>
                </c:pt>
                <c:pt idx="231">
                  <c:v>8.56989247311828</c:v>
                </c:pt>
                <c:pt idx="232">
                  <c:v>7.6444086021505377</c:v>
                </c:pt>
                <c:pt idx="233">
                  <c:v>9.8044802867383485</c:v>
                </c:pt>
                <c:pt idx="234">
                  <c:v>8.3583512544802847</c:v>
                </c:pt>
                <c:pt idx="235">
                  <c:v>8.4768458781362011</c:v>
                </c:pt>
                <c:pt idx="236">
                  <c:v>7.629677419354838</c:v>
                </c:pt>
                <c:pt idx="237">
                  <c:v>9.7774551971326158</c:v>
                </c:pt>
                <c:pt idx="238">
                  <c:v>9.063870967741936</c:v>
                </c:pt>
                <c:pt idx="239">
                  <c:v>9.1666666666666661</c:v>
                </c:pt>
                <c:pt idx="240">
                  <c:v>8.4666666666666668</c:v>
                </c:pt>
                <c:pt idx="241">
                  <c:v>10.233333333333334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88-4094-9582-515E9FE12AF0}"/>
            </c:ext>
          </c:extLst>
        </c:ser>
        <c:ser>
          <c:idx val="0"/>
          <c:order val="1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TempMittel_korr!$AV$5:$AV$246</c:f>
              <c:numCache>
                <c:formatCode>0.000</c:formatCode>
                <c:ptCount val="242"/>
                <c:pt idx="0">
                  <c:v>5.6741057983923993</c:v>
                </c:pt>
                <c:pt idx="1">
                  <c:v>5.720776583034648</c:v>
                </c:pt>
                <c:pt idx="2">
                  <c:v>5.7544046007910028</c:v>
                </c:pt>
                <c:pt idx="3">
                  <c:v>5.8113548490294065</c:v>
                </c:pt>
                <c:pt idx="4">
                  <c:v>5.8637730446620306</c:v>
                </c:pt>
                <c:pt idx="5">
                  <c:v>5.9318849177746493</c:v>
                </c:pt>
                <c:pt idx="6">
                  <c:v>6.0030763954688799</c:v>
                </c:pt>
                <c:pt idx="7">
                  <c:v>6.0799082163612663</c:v>
                </c:pt>
                <c:pt idx="8">
                  <c:v>6.1623498322200581</c:v>
                </c:pt>
                <c:pt idx="9">
                  <c:v>6.2554157238807218</c:v>
                </c:pt>
                <c:pt idx="10">
                  <c:v>6.3548430708267976</c:v>
                </c:pt>
                <c:pt idx="11">
                  <c:v>6.4361691684587816</c:v>
                </c:pt>
                <c:pt idx="12">
                  <c:v>6.5224648207885307</c:v>
                </c:pt>
                <c:pt idx="13">
                  <c:v>6.5952638745519723</c:v>
                </c:pt>
                <c:pt idx="14">
                  <c:v>6.6503465376344089</c:v>
                </c:pt>
                <c:pt idx="15">
                  <c:v>6.7026489784946239</c:v>
                </c:pt>
                <c:pt idx="16">
                  <c:v>6.7256458781362012</c:v>
                </c:pt>
                <c:pt idx="17">
                  <c:v>6.7478983333333336</c:v>
                </c:pt>
                <c:pt idx="18">
                  <c:v>6.7595244838709672</c:v>
                </c:pt>
                <c:pt idx="19">
                  <c:v>6.777553301075268</c:v>
                </c:pt>
                <c:pt idx="20">
                  <c:v>6.7822446379928323</c:v>
                </c:pt>
                <c:pt idx="21">
                  <c:v>6.7713195519713256</c:v>
                </c:pt>
                <c:pt idx="22">
                  <c:v>6.771144745519714</c:v>
                </c:pt>
                <c:pt idx="23">
                  <c:v>6.7675545448028664</c:v>
                </c:pt>
                <c:pt idx="24">
                  <c:v>6.7532226702508957</c:v>
                </c:pt>
                <c:pt idx="25">
                  <c:v>6.7560747025089594</c:v>
                </c:pt>
                <c:pt idx="26">
                  <c:v>6.7463031935483864</c:v>
                </c:pt>
                <c:pt idx="27">
                  <c:v>6.7359736845878135</c:v>
                </c:pt>
                <c:pt idx="28">
                  <c:v>6.6931438781362003</c:v>
                </c:pt>
                <c:pt idx="29">
                  <c:v>6.6605971075268817</c:v>
                </c:pt>
                <c:pt idx="30">
                  <c:v>6.6255424767025088</c:v>
                </c:pt>
                <c:pt idx="31">
                  <c:v>6.576113867383512</c:v>
                </c:pt>
                <c:pt idx="32">
                  <c:v>6.5277173870967742</c:v>
                </c:pt>
                <c:pt idx="33">
                  <c:v>6.4824660297861811</c:v>
                </c:pt>
                <c:pt idx="34">
                  <c:v>6.4644306047460134</c:v>
                </c:pt>
                <c:pt idx="35">
                  <c:v>6.4454787851934245</c:v>
                </c:pt>
                <c:pt idx="36">
                  <c:v>6.4599672906933625</c:v>
                </c:pt>
                <c:pt idx="37">
                  <c:v>6.457616190211346</c:v>
                </c:pt>
                <c:pt idx="38">
                  <c:v>6.4720124608824623</c:v>
                </c:pt>
                <c:pt idx="39">
                  <c:v>6.5055988830799656</c:v>
                </c:pt>
                <c:pt idx="40">
                  <c:v>6.5289857546656771</c:v>
                </c:pt>
                <c:pt idx="41">
                  <c:v>6.5231591050549991</c:v>
                </c:pt>
                <c:pt idx="42">
                  <c:v>6.5215824574218271</c:v>
                </c:pt>
                <c:pt idx="43">
                  <c:v>6.4994790540106289</c:v>
                </c:pt>
                <c:pt idx="44">
                  <c:v>6.4688976528241264</c:v>
                </c:pt>
                <c:pt idx="45">
                  <c:v>6.4063172762328522</c:v>
                </c:pt>
                <c:pt idx="46">
                  <c:v>6.3448971455938707</c:v>
                </c:pt>
                <c:pt idx="47">
                  <c:v>6.2914826068471141</c:v>
                </c:pt>
                <c:pt idx="48">
                  <c:v>6.2202185216907671</c:v>
                </c:pt>
                <c:pt idx="49">
                  <c:v>6.1675290515387475</c:v>
                </c:pt>
                <c:pt idx="50">
                  <c:v>6.1085259626745767</c:v>
                </c:pt>
                <c:pt idx="51">
                  <c:v>6.0797811722901995</c:v>
                </c:pt>
                <c:pt idx="52">
                  <c:v>6.0489113265356576</c:v>
                </c:pt>
                <c:pt idx="53">
                  <c:v>6.0336674877023864</c:v>
                </c:pt>
                <c:pt idx="54">
                  <c:v>6.0430607158571261</c:v>
                </c:pt>
                <c:pt idx="55">
                  <c:v>6.0523859616858235</c:v>
                </c:pt>
                <c:pt idx="56">
                  <c:v>6.0734979426523301</c:v>
                </c:pt>
                <c:pt idx="57">
                  <c:v>6.0984809605734771</c:v>
                </c:pt>
                <c:pt idx="58">
                  <c:v>6.118853917562725</c:v>
                </c:pt>
                <c:pt idx="59">
                  <c:v>6.1211556129032259</c:v>
                </c:pt>
                <c:pt idx="60">
                  <c:v>6.1532286057347676</c:v>
                </c:pt>
                <c:pt idx="61">
                  <c:v>6.1638190430107533</c:v>
                </c:pt>
                <c:pt idx="62">
                  <c:v>6.1580798960573473</c:v>
                </c:pt>
                <c:pt idx="63">
                  <c:v>6.1612895161290329</c:v>
                </c:pt>
                <c:pt idx="64">
                  <c:v>6.1495539749103951</c:v>
                </c:pt>
                <c:pt idx="65">
                  <c:v>6.1467469820788532</c:v>
                </c:pt>
                <c:pt idx="66">
                  <c:v>6.1587143655913996</c:v>
                </c:pt>
                <c:pt idx="67">
                  <c:v>6.1701349462365593</c:v>
                </c:pt>
                <c:pt idx="68">
                  <c:v>6.1884163727598569</c:v>
                </c:pt>
                <c:pt idx="69">
                  <c:v>6.2195693942652337</c:v>
                </c:pt>
                <c:pt idx="70">
                  <c:v>6.2624422688172041</c:v>
                </c:pt>
                <c:pt idx="71">
                  <c:v>6.333445910394266</c:v>
                </c:pt>
                <c:pt idx="72">
                  <c:v>6.391490222222223</c:v>
                </c:pt>
                <c:pt idx="73">
                  <c:v>6.4922428100358429</c:v>
                </c:pt>
                <c:pt idx="74">
                  <c:v>6.5712889641577048</c:v>
                </c:pt>
                <c:pt idx="75">
                  <c:v>6.6343942150537636</c:v>
                </c:pt>
                <c:pt idx="76">
                  <c:v>6.6936693548387094</c:v>
                </c:pt>
                <c:pt idx="77">
                  <c:v>6.7370922186379936</c:v>
                </c:pt>
                <c:pt idx="78">
                  <c:v>6.763495164874552</c:v>
                </c:pt>
                <c:pt idx="79">
                  <c:v>6.7627855448028669</c:v>
                </c:pt>
                <c:pt idx="80">
                  <c:v>6.7595344659498213</c:v>
                </c:pt>
                <c:pt idx="81">
                  <c:v>6.7371534767025096</c:v>
                </c:pt>
                <c:pt idx="82">
                  <c:v>6.7054004408602159</c:v>
                </c:pt>
                <c:pt idx="83">
                  <c:v>6.6280338960573486</c:v>
                </c:pt>
                <c:pt idx="84">
                  <c:v>6.5598415555555558</c:v>
                </c:pt>
                <c:pt idx="85">
                  <c:v>6.4857351756272399</c:v>
                </c:pt>
                <c:pt idx="86">
                  <c:v>6.4109541541218631</c:v>
                </c:pt>
                <c:pt idx="87">
                  <c:v>6.3399619426523302</c:v>
                </c:pt>
                <c:pt idx="88">
                  <c:v>6.2699630215053768</c:v>
                </c:pt>
                <c:pt idx="89">
                  <c:v>6.2122040860215044</c:v>
                </c:pt>
                <c:pt idx="90">
                  <c:v>6.1651519103942656</c:v>
                </c:pt>
                <c:pt idx="91">
                  <c:v>6.1335945842293906</c:v>
                </c:pt>
                <c:pt idx="92">
                  <c:v>6.0917496344086022</c:v>
                </c:pt>
                <c:pt idx="93">
                  <c:v>6.0603313835125441</c:v>
                </c:pt>
                <c:pt idx="94">
                  <c:v>6.0514406379928314</c:v>
                </c:pt>
                <c:pt idx="95">
                  <c:v>6.0398337275985661</c:v>
                </c:pt>
                <c:pt idx="96">
                  <c:v>6.0180901899641572</c:v>
                </c:pt>
                <c:pt idx="97">
                  <c:v>6.0138502293906804</c:v>
                </c:pt>
                <c:pt idx="98">
                  <c:v>6.0117204265232971</c:v>
                </c:pt>
                <c:pt idx="99">
                  <c:v>6.0205480071684585</c:v>
                </c:pt>
                <c:pt idx="100">
                  <c:v>6.04054070967742</c:v>
                </c:pt>
                <c:pt idx="101">
                  <c:v>6.0649526953405015</c:v>
                </c:pt>
                <c:pt idx="102">
                  <c:v>6.0918241971326168</c:v>
                </c:pt>
                <c:pt idx="103">
                  <c:v>6.1221181541218641</c:v>
                </c:pt>
                <c:pt idx="104">
                  <c:v>6.1515692401433704</c:v>
                </c:pt>
                <c:pt idx="105">
                  <c:v>6.1857003799283152</c:v>
                </c:pt>
                <c:pt idx="106">
                  <c:v>6.253847086021505</c:v>
                </c:pt>
                <c:pt idx="107">
                  <c:v>6.3175007383512538</c:v>
                </c:pt>
                <c:pt idx="108">
                  <c:v>6.4022153476702508</c:v>
                </c:pt>
                <c:pt idx="109">
                  <c:v>6.4780989534050182</c:v>
                </c:pt>
                <c:pt idx="110">
                  <c:v>6.563562440860216</c:v>
                </c:pt>
                <c:pt idx="111">
                  <c:v>6.6478601326164872</c:v>
                </c:pt>
                <c:pt idx="112">
                  <c:v>6.7266327598566305</c:v>
                </c:pt>
                <c:pt idx="113">
                  <c:v>6.7839196989247315</c:v>
                </c:pt>
                <c:pt idx="114">
                  <c:v>6.8458732222222229</c:v>
                </c:pt>
                <c:pt idx="115">
                  <c:v>6.9022030609318996</c:v>
                </c:pt>
                <c:pt idx="116">
                  <c:v>6.9246031577060938</c:v>
                </c:pt>
                <c:pt idx="117">
                  <c:v>6.9206579784946234</c:v>
                </c:pt>
                <c:pt idx="118">
                  <c:v>6.9170613118279567</c:v>
                </c:pt>
                <c:pt idx="119">
                  <c:v>6.907661634408603</c:v>
                </c:pt>
                <c:pt idx="120">
                  <c:v>6.852635569892473</c:v>
                </c:pt>
                <c:pt idx="121">
                  <c:v>6.8219430752688179</c:v>
                </c:pt>
                <c:pt idx="122">
                  <c:v>6.7639741469534052</c:v>
                </c:pt>
                <c:pt idx="123">
                  <c:v>6.6946462724014335</c:v>
                </c:pt>
                <c:pt idx="124">
                  <c:v>6.6420893225806461</c:v>
                </c:pt>
                <c:pt idx="125">
                  <c:v>6.5948010250896054</c:v>
                </c:pt>
                <c:pt idx="126">
                  <c:v>6.5345622043010749</c:v>
                </c:pt>
                <c:pt idx="127">
                  <c:v>6.4891386594982086</c:v>
                </c:pt>
                <c:pt idx="128">
                  <c:v>6.4408584623655916</c:v>
                </c:pt>
                <c:pt idx="129">
                  <c:v>6.3866699677419367</c:v>
                </c:pt>
                <c:pt idx="130">
                  <c:v>6.3206342293906816</c:v>
                </c:pt>
                <c:pt idx="131">
                  <c:v>6.2761633333333338</c:v>
                </c:pt>
                <c:pt idx="132">
                  <c:v>6.2498708387096773</c:v>
                </c:pt>
                <c:pt idx="133">
                  <c:v>6.2156606917562724</c:v>
                </c:pt>
                <c:pt idx="134">
                  <c:v>6.2063907204301074</c:v>
                </c:pt>
                <c:pt idx="135">
                  <c:v>6.209955831541218</c:v>
                </c:pt>
                <c:pt idx="136">
                  <c:v>6.2339344695340504</c:v>
                </c:pt>
                <c:pt idx="137">
                  <c:v>6.2675547096774187</c:v>
                </c:pt>
                <c:pt idx="138">
                  <c:v>6.3169118458781366</c:v>
                </c:pt>
                <c:pt idx="139">
                  <c:v>6.3817013620071688</c:v>
                </c:pt>
                <c:pt idx="140">
                  <c:v>6.4713557813620062</c:v>
                </c:pt>
                <c:pt idx="141">
                  <c:v>6.5669858960573482</c:v>
                </c:pt>
                <c:pt idx="142">
                  <c:v>6.6601911648745515</c:v>
                </c:pt>
                <c:pt idx="143">
                  <c:v>6.786871211469534</c:v>
                </c:pt>
                <c:pt idx="144">
                  <c:v>6.8647038172043002</c:v>
                </c:pt>
                <c:pt idx="145">
                  <c:v>6.9592248960573473</c:v>
                </c:pt>
                <c:pt idx="146">
                  <c:v>7.0597743727598576</c:v>
                </c:pt>
                <c:pt idx="147">
                  <c:v>7.1188546630824368</c:v>
                </c:pt>
                <c:pt idx="148">
                  <c:v>7.1635226630824373</c:v>
                </c:pt>
                <c:pt idx="149">
                  <c:v>7.1838772078853053</c:v>
                </c:pt>
                <c:pt idx="150">
                  <c:v>7.2074992114695347</c:v>
                </c:pt>
                <c:pt idx="151">
                  <c:v>7.2101865304659505</c:v>
                </c:pt>
                <c:pt idx="152">
                  <c:v>7.1905071935483873</c:v>
                </c:pt>
                <c:pt idx="153">
                  <c:v>7.1885123405017923</c:v>
                </c:pt>
                <c:pt idx="154">
                  <c:v>7.1570918745519707</c:v>
                </c:pt>
                <c:pt idx="155">
                  <c:v>7.1450164946236558</c:v>
                </c:pt>
                <c:pt idx="156">
                  <c:v>7.1451241182795702</c:v>
                </c:pt>
                <c:pt idx="157">
                  <c:v>7.1377940286738353</c:v>
                </c:pt>
                <c:pt idx="158">
                  <c:v>7.144563724014338</c:v>
                </c:pt>
                <c:pt idx="159">
                  <c:v>7.1652972616487469</c:v>
                </c:pt>
                <c:pt idx="160">
                  <c:v>7.1687964946236571</c:v>
                </c:pt>
                <c:pt idx="161">
                  <c:v>7.2068500071684589</c:v>
                </c:pt>
                <c:pt idx="162">
                  <c:v>7.2632639569892472</c:v>
                </c:pt>
                <c:pt idx="163">
                  <c:v>7.2963328853046594</c:v>
                </c:pt>
                <c:pt idx="164">
                  <c:v>7.3326416953405031</c:v>
                </c:pt>
                <c:pt idx="165">
                  <c:v>7.3618734121863802</c:v>
                </c:pt>
                <c:pt idx="166">
                  <c:v>7.3827527060931901</c:v>
                </c:pt>
                <c:pt idx="167">
                  <c:v>7.4043199498207892</c:v>
                </c:pt>
                <c:pt idx="168">
                  <c:v>7.4006961075268816</c:v>
                </c:pt>
                <c:pt idx="169">
                  <c:v>7.392147551971326</c:v>
                </c:pt>
                <c:pt idx="170">
                  <c:v>7.3771850645161292</c:v>
                </c:pt>
                <c:pt idx="171">
                  <c:v>7.3653637275985657</c:v>
                </c:pt>
                <c:pt idx="172">
                  <c:v>7.3517535125448026</c:v>
                </c:pt>
                <c:pt idx="173">
                  <c:v>7.3236493799283151</c:v>
                </c:pt>
                <c:pt idx="174">
                  <c:v>7.3191623225806461</c:v>
                </c:pt>
                <c:pt idx="175">
                  <c:v>7.3368308422939066</c:v>
                </c:pt>
                <c:pt idx="176">
                  <c:v>7.3563276308243726</c:v>
                </c:pt>
                <c:pt idx="177">
                  <c:v>7.3898677598566307</c:v>
                </c:pt>
                <c:pt idx="178">
                  <c:v>7.4220983835125445</c:v>
                </c:pt>
                <c:pt idx="179">
                  <c:v>7.4570396487455195</c:v>
                </c:pt>
                <c:pt idx="180">
                  <c:v>7.4800842508960574</c:v>
                </c:pt>
                <c:pt idx="181">
                  <c:v>7.5129997849462375</c:v>
                </c:pt>
                <c:pt idx="182">
                  <c:v>7.5161048709677418</c:v>
                </c:pt>
                <c:pt idx="183">
                  <c:v>7.5313082114695353</c:v>
                </c:pt>
                <c:pt idx="184">
                  <c:v>7.510705383512545</c:v>
                </c:pt>
                <c:pt idx="185">
                  <c:v>7.4807403261648746</c:v>
                </c:pt>
                <c:pt idx="186">
                  <c:v>7.4427709641577069</c:v>
                </c:pt>
                <c:pt idx="187">
                  <c:v>7.3940182759856636</c:v>
                </c:pt>
                <c:pt idx="188">
                  <c:v>7.3298518422939072</c:v>
                </c:pt>
                <c:pt idx="189">
                  <c:v>7.2623369068100363</c:v>
                </c:pt>
                <c:pt idx="190">
                  <c:v>7.2085097275985666</c:v>
                </c:pt>
                <c:pt idx="191">
                  <c:v>7.1562190322580648</c:v>
                </c:pt>
                <c:pt idx="192">
                  <c:v>7.1197520358422945</c:v>
                </c:pt>
                <c:pt idx="193">
                  <c:v>7.1065293548387096</c:v>
                </c:pt>
                <c:pt idx="194">
                  <c:v>7.1150845089605728</c:v>
                </c:pt>
                <c:pt idx="195">
                  <c:v>7.1628499605734772</c:v>
                </c:pt>
                <c:pt idx="196">
                  <c:v>7.2204118566308253</c:v>
                </c:pt>
                <c:pt idx="197">
                  <c:v>7.2871245806451608</c:v>
                </c:pt>
                <c:pt idx="198">
                  <c:v>7.3595882688172045</c:v>
                </c:pt>
                <c:pt idx="199">
                  <c:v>7.4433106989247317</c:v>
                </c:pt>
                <c:pt idx="200">
                  <c:v>7.5220459964157698</c:v>
                </c:pt>
                <c:pt idx="201">
                  <c:v>7.5813249068100355</c:v>
                </c:pt>
                <c:pt idx="202">
                  <c:v>7.6496954480286723</c:v>
                </c:pt>
                <c:pt idx="203">
                  <c:v>7.7008362150537639</c:v>
                </c:pt>
                <c:pt idx="204">
                  <c:v>7.7125605519713254</c:v>
                </c:pt>
                <c:pt idx="205">
                  <c:v>7.7212387132616476</c:v>
                </c:pt>
                <c:pt idx="206">
                  <c:v>7.6855370143369166</c:v>
                </c:pt>
                <c:pt idx="207">
                  <c:v>7.6444603691756265</c:v>
                </c:pt>
                <c:pt idx="208">
                  <c:v>7.5992237634408601</c:v>
                </c:pt>
                <c:pt idx="209">
                  <c:v>7.5436162043010757</c:v>
                </c:pt>
                <c:pt idx="210">
                  <c:v>7.4845820215053767</c:v>
                </c:pt>
                <c:pt idx="211">
                  <c:v>7.4310423261648753</c:v>
                </c:pt>
                <c:pt idx="212">
                  <c:v>7.3879586379928313</c:v>
                </c:pt>
                <c:pt idx="213">
                  <c:v>7.3535994480286737</c:v>
                </c:pt>
                <c:pt idx="214">
                  <c:v>7.3670554838709679</c:v>
                </c:pt>
                <c:pt idx="215">
                  <c:v>7.3666999354838705</c:v>
                </c:pt>
                <c:pt idx="216">
                  <c:v>7.4017957598566309</c:v>
                </c:pt>
                <c:pt idx="217">
                  <c:v>7.453777505376344</c:v>
                </c:pt>
                <c:pt idx="218">
                  <c:v>7.5063719820788526</c:v>
                </c:pt>
                <c:pt idx="219">
                  <c:v>7.5967806021505373</c:v>
                </c:pt>
                <c:pt idx="220">
                  <c:v>7.6875152903225814</c:v>
                </c:pt>
                <c:pt idx="221">
                  <c:v>7.7770131863799286</c:v>
                </c:pt>
                <c:pt idx="222">
                  <c:v>7.8769658315412183</c:v>
                </c:pt>
                <c:pt idx="223">
                  <c:v>7.9656871863799283</c:v>
                </c:pt>
                <c:pt idx="224">
                  <c:v>8.0573254480286742</c:v>
                </c:pt>
                <c:pt idx="225">
                  <c:v>8.1180804874551971</c:v>
                </c:pt>
                <c:pt idx="226">
                  <c:v>8.1897284372759849</c:v>
                </c:pt>
                <c:pt idx="227">
                  <c:v>8.2604374946236554</c:v>
                </c:pt>
                <c:pt idx="228">
                  <c:v>8.3167020537634393</c:v>
                </c:pt>
                <c:pt idx="229">
                  <c:v>8.3766782795698926</c:v>
                </c:pt>
                <c:pt idx="230">
                  <c:v>8.4346859534050171</c:v>
                </c:pt>
                <c:pt idx="231">
                  <c:v>8.4819880053951167</c:v>
                </c:pt>
                <c:pt idx="232">
                  <c:v>8.5381961849021355</c:v>
                </c:pt>
                <c:pt idx="233">
                  <c:v>8.5924146801603243</c:v>
                </c:pt>
                <c:pt idx="234">
                  <c:v>8.647275826026144</c:v>
                </c:pt>
                <c:pt idx="235">
                  <c:v>8.6996006514780824</c:v>
                </c:pt>
                <c:pt idx="236">
                  <c:v>8.7493540912251486</c:v>
                </c:pt>
                <c:pt idx="237">
                  <c:v>8.786200042054725</c:v>
                </c:pt>
                <c:pt idx="238">
                  <c:v>8.8574015251620768</c:v>
                </c:pt>
                <c:pt idx="239">
                  <c:v>8.9136479885057494</c:v>
                </c:pt>
                <c:pt idx="240">
                  <c:v>8.9546871869140698</c:v>
                </c:pt>
                <c:pt idx="241">
                  <c:v>9.0158005927763991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88-4094-9582-515E9FE12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973760"/>
        <c:axId val="355984128"/>
      </c:scatterChart>
      <c:valAx>
        <c:axId val="355973760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Years</a:t>
                </a:r>
              </a:p>
            </c:rich>
          </c:tx>
          <c:layout>
            <c:manualLayout>
              <c:xMode val="edge"/>
              <c:yMode val="edge"/>
              <c:x val="0.50125105700699546"/>
              <c:y val="0.8864867654255081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984128"/>
        <c:crossesAt val="0"/>
        <c:crossBetween val="midCat"/>
        <c:majorUnit val="10"/>
      </c:valAx>
      <c:valAx>
        <c:axId val="355984128"/>
        <c:scaling>
          <c:orientation val="minMax"/>
          <c:max val="12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39054086035855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973760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765E47" mc:Ignorable="a14" a14:legacySpreadsheetColorIndex="47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FFCC99" mc:Ignorable="a14" a14:legacySpreadsheetColorIndex="47"/>
            </a:gs>
            <a:gs pos="100000">
              <a:srgbClr xmlns:mc="http://schemas.openxmlformats.org/markup-compatibility/2006" xmlns:a14="http://schemas.microsoft.com/office/drawing/2010/main" val="765E47" mc:Ignorable="a14" a14:legacySpreadsheetColorIndex="47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4163176639378112"/>
          <c:y val="0.94469130959533432"/>
          <c:w val="0.56485366630426437"/>
          <c:h val="4.06779661016949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Mean Winter Temperature Hohenpeißenberg 1781 - 2023
Dec/Jan/Feb</a:t>
            </a:r>
          </a:p>
        </c:rich>
      </c:tx>
      <c:layout>
        <c:manualLayout>
          <c:xMode val="edge"/>
          <c:yMode val="edge"/>
          <c:x val="0.19683062629723583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937369519832981E-2"/>
          <c:y val="0.17935702199661591"/>
          <c:w val="0.90187891440501045"/>
          <c:h val="0.6649746192893401"/>
        </c:manualLayout>
      </c:layout>
      <c:scatterChart>
        <c:scatterStyle val="smoothMarker"/>
        <c:varyColors val="0"/>
        <c:ser>
          <c:idx val="2"/>
          <c:order val="0"/>
          <c:tx>
            <c:v> mean winter temperature Hohenpeißenberg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TempMittel_korr!$AK$5:$AK$247</c:f>
              <c:numCache>
                <c:formatCode>0.0</c:formatCode>
                <c:ptCount val="243"/>
                <c:pt idx="0">
                  <c:v>-1.4913594470046083</c:v>
                </c:pt>
                <c:pt idx="1">
                  <c:v>-1.9564132104454686</c:v>
                </c:pt>
                <c:pt idx="2">
                  <c:v>-0.70706605222734265</c:v>
                </c:pt>
                <c:pt idx="3">
                  <c:v>-4.457879124953652</c:v>
                </c:pt>
                <c:pt idx="4">
                  <c:v>-4.0337557603686642</c:v>
                </c:pt>
                <c:pt idx="5">
                  <c:v>-2.2193548387096773</c:v>
                </c:pt>
                <c:pt idx="6">
                  <c:v>-1.8408602150537634</c:v>
                </c:pt>
                <c:pt idx="7">
                  <c:v>0.76666666666666661</c:v>
                </c:pt>
                <c:pt idx="8">
                  <c:v>-4.6193164362519203</c:v>
                </c:pt>
                <c:pt idx="9">
                  <c:v>-0.11048387096774183</c:v>
                </c:pt>
                <c:pt idx="10">
                  <c:v>-1.2379032258064513</c:v>
                </c:pt>
                <c:pt idx="11">
                  <c:v>-1.6902484241750093</c:v>
                </c:pt>
                <c:pt idx="12">
                  <c:v>-1.9225806451612903</c:v>
                </c:pt>
                <c:pt idx="13">
                  <c:v>0.17304147465437772</c:v>
                </c:pt>
                <c:pt idx="14">
                  <c:v>-3.9489631336405533</c:v>
                </c:pt>
                <c:pt idx="15">
                  <c:v>1.9647015202076383</c:v>
                </c:pt>
                <c:pt idx="16">
                  <c:v>-1.5308371735791084</c:v>
                </c:pt>
                <c:pt idx="17">
                  <c:v>-1.2924347158218128</c:v>
                </c:pt>
                <c:pt idx="18">
                  <c:v>-2.9709677419354841</c:v>
                </c:pt>
                <c:pt idx="19">
                  <c:v>-2.473463901689708</c:v>
                </c:pt>
                <c:pt idx="20">
                  <c:v>-0.50099846390168945</c:v>
                </c:pt>
                <c:pt idx="21">
                  <c:v>-2.6324884792626722</c:v>
                </c:pt>
                <c:pt idx="22">
                  <c:v>-3.5786482334869434</c:v>
                </c:pt>
                <c:pt idx="23">
                  <c:v>-0.90674823878383315</c:v>
                </c:pt>
                <c:pt idx="24">
                  <c:v>-2.4042626728110599</c:v>
                </c:pt>
                <c:pt idx="25">
                  <c:v>-0.52515360983102932</c:v>
                </c:pt>
                <c:pt idx="26">
                  <c:v>-9.6658986175114869E-2</c:v>
                </c:pt>
                <c:pt idx="27">
                  <c:v>-3.1684464219503141</c:v>
                </c:pt>
                <c:pt idx="28">
                  <c:v>-0.55069124423963123</c:v>
                </c:pt>
                <c:pt idx="29">
                  <c:v>-1.6649385560675884</c:v>
                </c:pt>
                <c:pt idx="30">
                  <c:v>-2.2946236559139783</c:v>
                </c:pt>
                <c:pt idx="31">
                  <c:v>-1.9666666666666668</c:v>
                </c:pt>
                <c:pt idx="32">
                  <c:v>-4.3056451612903235</c:v>
                </c:pt>
                <c:pt idx="33">
                  <c:v>-4.3816820276497701</c:v>
                </c:pt>
                <c:pt idx="34">
                  <c:v>-1.7784178187403994</c:v>
                </c:pt>
                <c:pt idx="35">
                  <c:v>-4.0382647385984427</c:v>
                </c:pt>
                <c:pt idx="36">
                  <c:v>-0.85138248847926257</c:v>
                </c:pt>
                <c:pt idx="37">
                  <c:v>-1.128648233486943</c:v>
                </c:pt>
                <c:pt idx="38">
                  <c:v>-1.2006912442396314</c:v>
                </c:pt>
                <c:pt idx="39">
                  <c:v>-2.9154616240266962</c:v>
                </c:pt>
                <c:pt idx="40">
                  <c:v>-2.3534178187403989</c:v>
                </c:pt>
                <c:pt idx="41">
                  <c:v>-0.13824884792626732</c:v>
                </c:pt>
                <c:pt idx="42">
                  <c:v>-3.5832565284178188</c:v>
                </c:pt>
                <c:pt idx="43">
                  <c:v>-1.2545050055617357</c:v>
                </c:pt>
                <c:pt idx="44">
                  <c:v>-1.4725806451612902</c:v>
                </c:pt>
                <c:pt idx="45">
                  <c:v>-0.82139016897081463</c:v>
                </c:pt>
                <c:pt idx="46">
                  <c:v>-3.9726574500768046</c:v>
                </c:pt>
                <c:pt idx="47">
                  <c:v>0.20808305524657053</c:v>
                </c:pt>
                <c:pt idx="48">
                  <c:v>-3.4319508448540699</c:v>
                </c:pt>
                <c:pt idx="49">
                  <c:v>-7.0196236559139775</c:v>
                </c:pt>
                <c:pt idx="50">
                  <c:v>-1.9477342549923193</c:v>
                </c:pt>
                <c:pt idx="51">
                  <c:v>-1.2339265850945493</c:v>
                </c:pt>
                <c:pt idx="52">
                  <c:v>-1.5880184331797238</c:v>
                </c:pt>
                <c:pt idx="53">
                  <c:v>0.65760368663594504</c:v>
                </c:pt>
                <c:pt idx="54">
                  <c:v>-1.4404377880184336</c:v>
                </c:pt>
                <c:pt idx="55">
                  <c:v>-3.3575454208379676</c:v>
                </c:pt>
                <c:pt idx="56">
                  <c:v>-2.0114823348694322</c:v>
                </c:pt>
                <c:pt idx="57">
                  <c:v>-3.5188940092165901</c:v>
                </c:pt>
                <c:pt idx="58">
                  <c:v>-3.3254992319508454</c:v>
                </c:pt>
                <c:pt idx="59">
                  <c:v>-0.98576195773081221</c:v>
                </c:pt>
                <c:pt idx="60">
                  <c:v>-3.7081029185867891</c:v>
                </c:pt>
                <c:pt idx="61">
                  <c:v>-3.0373655913978497</c:v>
                </c:pt>
                <c:pt idx="62">
                  <c:v>0.60015360983102928</c:v>
                </c:pt>
                <c:pt idx="63">
                  <c:v>-3.2672228401928063</c:v>
                </c:pt>
                <c:pt idx="64">
                  <c:v>-4.3690092165898617</c:v>
                </c:pt>
                <c:pt idx="65">
                  <c:v>-0.31205837173579121</c:v>
                </c:pt>
                <c:pt idx="66">
                  <c:v>-4.1772657450076807</c:v>
                </c:pt>
                <c:pt idx="67">
                  <c:v>-3.5398591027067101</c:v>
                </c:pt>
                <c:pt idx="68">
                  <c:v>-0.3799923195084482</c:v>
                </c:pt>
                <c:pt idx="69">
                  <c:v>-3.236213517665131</c:v>
                </c:pt>
                <c:pt idx="70">
                  <c:v>-0.86186635944700463</c:v>
                </c:pt>
                <c:pt idx="71">
                  <c:v>-0.54734890619206533</c:v>
                </c:pt>
                <c:pt idx="72">
                  <c:v>0.46847158218125973</c:v>
                </c:pt>
                <c:pt idx="73">
                  <c:v>-3.3073348694316436</c:v>
                </c:pt>
                <c:pt idx="74">
                  <c:v>-3.1022657450076809</c:v>
                </c:pt>
                <c:pt idx="75">
                  <c:v>-0.65906562847608496</c:v>
                </c:pt>
                <c:pt idx="76">
                  <c:v>-1.862403993855607</c:v>
                </c:pt>
                <c:pt idx="77">
                  <c:v>-2.5289170506912444</c:v>
                </c:pt>
                <c:pt idx="78">
                  <c:v>-1.3332181259600613</c:v>
                </c:pt>
                <c:pt idx="79">
                  <c:v>-3.3140155728587324</c:v>
                </c:pt>
                <c:pt idx="80">
                  <c:v>-1.3304915514592937</c:v>
                </c:pt>
                <c:pt idx="81">
                  <c:v>-2.3187788018433175</c:v>
                </c:pt>
                <c:pt idx="82">
                  <c:v>4.9308755760368604E-2</c:v>
                </c:pt>
                <c:pt idx="83">
                  <c:v>-2.7601408972932884</c:v>
                </c:pt>
                <c:pt idx="84">
                  <c:v>-3.8819892473118274</c:v>
                </c:pt>
                <c:pt idx="85">
                  <c:v>0.30787250384024567</c:v>
                </c:pt>
                <c:pt idx="86">
                  <c:v>0.20303379416282641</c:v>
                </c:pt>
                <c:pt idx="87">
                  <c:v>-3.3850574712643677</c:v>
                </c:pt>
                <c:pt idx="88">
                  <c:v>1.0924731182795695</c:v>
                </c:pt>
                <c:pt idx="89">
                  <c:v>-3.2678571428571423</c:v>
                </c:pt>
                <c:pt idx="90">
                  <c:v>-4.6311059907834107</c:v>
                </c:pt>
                <c:pt idx="91">
                  <c:v>-2.1052651093807939</c:v>
                </c:pt>
                <c:pt idx="92">
                  <c:v>0.16313364055299528</c:v>
                </c:pt>
                <c:pt idx="93">
                  <c:v>-1.3822580645161289</c:v>
                </c:pt>
                <c:pt idx="94">
                  <c:v>-3.5621351766513065</c:v>
                </c:pt>
                <c:pt idx="95">
                  <c:v>-2.2498702261772339</c:v>
                </c:pt>
                <c:pt idx="96">
                  <c:v>1.0136712749615973</c:v>
                </c:pt>
                <c:pt idx="97">
                  <c:v>-2.1172043010752684</c:v>
                </c:pt>
                <c:pt idx="98">
                  <c:v>-2.5055299539170508</c:v>
                </c:pt>
                <c:pt idx="99">
                  <c:v>-3.3879866518353725</c:v>
                </c:pt>
                <c:pt idx="100">
                  <c:v>-1.068932411674347</c:v>
                </c:pt>
                <c:pt idx="101">
                  <c:v>2.4231950844854244E-2</c:v>
                </c:pt>
                <c:pt idx="102">
                  <c:v>-0.16831797235023038</c:v>
                </c:pt>
                <c:pt idx="103">
                  <c:v>-0.38876529477196847</c:v>
                </c:pt>
                <c:pt idx="104">
                  <c:v>-0.47680491551459303</c:v>
                </c:pt>
                <c:pt idx="105">
                  <c:v>-3.3966973886328726</c:v>
                </c:pt>
                <c:pt idx="106">
                  <c:v>-3.1608294930875567</c:v>
                </c:pt>
                <c:pt idx="107">
                  <c:v>-3.6568409343715245</c:v>
                </c:pt>
                <c:pt idx="108">
                  <c:v>-2.6353686635944702</c:v>
                </c:pt>
                <c:pt idx="109">
                  <c:v>-2.8343701996927799</c:v>
                </c:pt>
                <c:pt idx="110">
                  <c:v>-5.4678187403993865</c:v>
                </c:pt>
                <c:pt idx="111">
                  <c:v>-1.3010011123470526</c:v>
                </c:pt>
                <c:pt idx="112">
                  <c:v>-3.8370583717357913</c:v>
                </c:pt>
                <c:pt idx="113">
                  <c:v>-2.0027265745007679</c:v>
                </c:pt>
                <c:pt idx="114">
                  <c:v>-6.1640552995391715</c:v>
                </c:pt>
                <c:pt idx="115">
                  <c:v>-2.6528735632183911</c:v>
                </c:pt>
                <c:pt idx="116">
                  <c:v>-0.67638248847926263</c:v>
                </c:pt>
                <c:pt idx="117">
                  <c:v>0.25579877112135202</c:v>
                </c:pt>
                <c:pt idx="118">
                  <c:v>1.222273425499232</c:v>
                </c:pt>
                <c:pt idx="119">
                  <c:v>-1.1902457757296472</c:v>
                </c:pt>
                <c:pt idx="120">
                  <c:v>-2.3173195084485396</c:v>
                </c:pt>
                <c:pt idx="121">
                  <c:v>-0.90683563748079876</c:v>
                </c:pt>
                <c:pt idx="122">
                  <c:v>0.21874039938556078</c:v>
                </c:pt>
                <c:pt idx="123">
                  <c:v>-1.4466814979606972</c:v>
                </c:pt>
                <c:pt idx="124">
                  <c:v>-2.0806835637480798</c:v>
                </c:pt>
                <c:pt idx="125">
                  <c:v>-1.9760752688172047</c:v>
                </c:pt>
                <c:pt idx="126">
                  <c:v>-4.3318740399385565</c:v>
                </c:pt>
                <c:pt idx="127">
                  <c:v>-1.1329254727474971</c:v>
                </c:pt>
                <c:pt idx="128">
                  <c:v>-3.5958909370199694</c:v>
                </c:pt>
                <c:pt idx="129">
                  <c:v>-0.4174731182795699</c:v>
                </c:pt>
                <c:pt idx="130">
                  <c:v>-1.1481566820276494</c:v>
                </c:pt>
                <c:pt idx="131">
                  <c:v>1.172265480163144</c:v>
                </c:pt>
                <c:pt idx="132">
                  <c:v>0.14512288786482305</c:v>
                </c:pt>
                <c:pt idx="133">
                  <c:v>-1.1313748079877111</c:v>
                </c:pt>
                <c:pt idx="134">
                  <c:v>-0.3475422427035329</c:v>
                </c:pt>
                <c:pt idx="135">
                  <c:v>1.6874675565443091</c:v>
                </c:pt>
                <c:pt idx="136">
                  <c:v>-3.1457373271889399</c:v>
                </c:pt>
                <c:pt idx="137">
                  <c:v>-1.2645161290322582</c:v>
                </c:pt>
                <c:pt idx="138">
                  <c:v>-0.37073732718893981</c:v>
                </c:pt>
                <c:pt idx="139">
                  <c:v>1.2129403040415276</c:v>
                </c:pt>
                <c:pt idx="140">
                  <c:v>3.0683563748080012E-2</c:v>
                </c:pt>
                <c:pt idx="141">
                  <c:v>-2.3927803379416286</c:v>
                </c:pt>
                <c:pt idx="142">
                  <c:v>-0.89685099846390159</c:v>
                </c:pt>
                <c:pt idx="143">
                  <c:v>-3.8476455320726735</c:v>
                </c:pt>
                <c:pt idx="144">
                  <c:v>1.2629800307219661</c:v>
                </c:pt>
                <c:pt idx="145">
                  <c:v>0.45034562211981505</c:v>
                </c:pt>
                <c:pt idx="146">
                  <c:v>-2.0459677419354834</c:v>
                </c:pt>
                <c:pt idx="147">
                  <c:v>-0.91657397107897687</c:v>
                </c:pt>
                <c:pt idx="148">
                  <c:v>-5.9112135176651313</c:v>
                </c:pt>
                <c:pt idx="149">
                  <c:v>0.49139784946236614</c:v>
                </c:pt>
                <c:pt idx="150">
                  <c:v>-2.9104838709677416</c:v>
                </c:pt>
                <c:pt idx="151">
                  <c:v>-3.3007786429365962</c:v>
                </c:pt>
                <c:pt idx="152">
                  <c:v>-1.4402073732718896</c:v>
                </c:pt>
                <c:pt idx="153">
                  <c:v>-3.0477726574500772</c:v>
                </c:pt>
                <c:pt idx="154">
                  <c:v>-0.89278033794162848</c:v>
                </c:pt>
                <c:pt idx="155">
                  <c:v>-0.15780496848350004</c:v>
                </c:pt>
                <c:pt idx="156">
                  <c:v>0.67050691244239624</c:v>
                </c:pt>
                <c:pt idx="157">
                  <c:v>-1.7501536098310291</c:v>
                </c:pt>
                <c:pt idx="158">
                  <c:v>-0.37726574500768062</c:v>
                </c:pt>
                <c:pt idx="159">
                  <c:v>-3.8824249165739708</c:v>
                </c:pt>
                <c:pt idx="160">
                  <c:v>-4.0006144393241163</c:v>
                </c:pt>
                <c:pt idx="161">
                  <c:v>-5.3589477726574506</c:v>
                </c:pt>
                <c:pt idx="162">
                  <c:v>1.0346390168970814</c:v>
                </c:pt>
                <c:pt idx="163">
                  <c:v>-1.7626992955135334</c:v>
                </c:pt>
                <c:pt idx="164">
                  <c:v>-2.3859062980030727</c:v>
                </c:pt>
                <c:pt idx="165">
                  <c:v>-1.0605606758832569</c:v>
                </c:pt>
                <c:pt idx="166">
                  <c:v>-4.3459293394777267</c:v>
                </c:pt>
                <c:pt idx="167">
                  <c:v>-0.26006674082313702</c:v>
                </c:pt>
                <c:pt idx="168">
                  <c:v>0.45921658986175107</c:v>
                </c:pt>
                <c:pt idx="169">
                  <c:v>0.2766897081413211</c:v>
                </c:pt>
                <c:pt idx="170">
                  <c:v>-1.0952764976958522</c:v>
                </c:pt>
                <c:pt idx="171">
                  <c:v>-1.3388950685947349</c:v>
                </c:pt>
                <c:pt idx="172">
                  <c:v>-3.2714285714285718</c:v>
                </c:pt>
                <c:pt idx="173">
                  <c:v>-2.5501536098310296</c:v>
                </c:pt>
                <c:pt idx="174">
                  <c:v>-0.86647465437788007</c:v>
                </c:pt>
                <c:pt idx="175">
                  <c:v>-3.7857619577308115</c:v>
                </c:pt>
                <c:pt idx="176">
                  <c:v>0.69662058371735813</c:v>
                </c:pt>
                <c:pt idx="177">
                  <c:v>-0.1308755760368662</c:v>
                </c:pt>
                <c:pt idx="178">
                  <c:v>8.917050691244266E-2</c:v>
                </c:pt>
                <c:pt idx="179">
                  <c:v>-0.20355951056729704</c:v>
                </c:pt>
                <c:pt idx="180">
                  <c:v>-3.2027649769585054E-2</c:v>
                </c:pt>
                <c:pt idx="181">
                  <c:v>-1.5016129032258065</c:v>
                </c:pt>
                <c:pt idx="182">
                  <c:v>-6.0243471582181272</c:v>
                </c:pt>
                <c:pt idx="183">
                  <c:v>-2.1302929180571009</c:v>
                </c:pt>
                <c:pt idx="184">
                  <c:v>-2.5590245775729645</c:v>
                </c:pt>
                <c:pt idx="185">
                  <c:v>0.34907834101382473</c:v>
                </c:pt>
                <c:pt idx="186">
                  <c:v>-0.70499231950844854</c:v>
                </c:pt>
                <c:pt idx="187">
                  <c:v>-2.3972932888394509</c:v>
                </c:pt>
                <c:pt idx="188">
                  <c:v>-2.2210829493087556</c:v>
                </c:pt>
                <c:pt idx="189">
                  <c:v>-3.3938172043010755</c:v>
                </c:pt>
                <c:pt idx="190">
                  <c:v>-1.6417818740399384</c:v>
                </c:pt>
                <c:pt idx="191">
                  <c:v>0.91434927697441581</c:v>
                </c:pt>
                <c:pt idx="192">
                  <c:v>-1.2697772657450077</c:v>
                </c:pt>
                <c:pt idx="193">
                  <c:v>0.82715053763440871</c:v>
                </c:pt>
                <c:pt idx="194">
                  <c:v>1.4534178187403992</c:v>
                </c:pt>
                <c:pt idx="195">
                  <c:v>-0.94041527623285137</c:v>
                </c:pt>
                <c:pt idx="196">
                  <c:v>-0.21562980030721968</c:v>
                </c:pt>
                <c:pt idx="197">
                  <c:v>-0.95898617511520712</c:v>
                </c:pt>
                <c:pt idx="198">
                  <c:v>-1.6656682027649765</c:v>
                </c:pt>
                <c:pt idx="199">
                  <c:v>0.13978494623655893</c:v>
                </c:pt>
                <c:pt idx="200">
                  <c:v>-2.9130568356374802</c:v>
                </c:pt>
                <c:pt idx="201">
                  <c:v>-1.2333333333333334</c:v>
                </c:pt>
                <c:pt idx="202">
                  <c:v>-0.46140552995391743</c:v>
                </c:pt>
                <c:pt idx="203">
                  <c:v>-1.2883945124212088</c:v>
                </c:pt>
                <c:pt idx="204">
                  <c:v>-2.9704301075268806</c:v>
                </c:pt>
                <c:pt idx="205">
                  <c:v>-2.0889016897081412</c:v>
                </c:pt>
                <c:pt idx="206">
                  <c:v>-2.2158986175115212</c:v>
                </c:pt>
                <c:pt idx="207">
                  <c:v>1.2988134964775677</c:v>
                </c:pt>
                <c:pt idx="208">
                  <c:v>1.4808755760368666</c:v>
                </c:pt>
                <c:pt idx="209">
                  <c:v>3.0811443932411677</c:v>
                </c:pt>
                <c:pt idx="210">
                  <c:v>-1.9092549923195081</c:v>
                </c:pt>
                <c:pt idx="211">
                  <c:v>-0.56499814608824606</c:v>
                </c:pt>
                <c:pt idx="212">
                  <c:v>0.14074500768049147</c:v>
                </c:pt>
                <c:pt idx="213">
                  <c:v>0.76827956989247326</c:v>
                </c:pt>
                <c:pt idx="214">
                  <c:v>0.75944700460829484</c:v>
                </c:pt>
                <c:pt idx="215">
                  <c:v>-2.1936596218020017</c:v>
                </c:pt>
                <c:pt idx="216">
                  <c:v>-0.12987711213517686</c:v>
                </c:pt>
                <c:pt idx="217">
                  <c:v>1.677803379416283</c:v>
                </c:pt>
                <c:pt idx="218">
                  <c:v>-0.31033026113671269</c:v>
                </c:pt>
                <c:pt idx="219">
                  <c:v>-7.3637374860956603E-2</c:v>
                </c:pt>
                <c:pt idx="220">
                  <c:v>1.3524193548387096</c:v>
                </c:pt>
                <c:pt idx="221">
                  <c:v>9.1397849462364913E-2</c:v>
                </c:pt>
                <c:pt idx="222">
                  <c:v>-1.6604070660522272</c:v>
                </c:pt>
                <c:pt idx="223">
                  <c:v>-0.21827956989247324</c:v>
                </c:pt>
                <c:pt idx="224">
                  <c:v>-1.4907450076804913</c:v>
                </c:pt>
                <c:pt idx="225">
                  <c:v>-2.5420122887864824</c:v>
                </c:pt>
                <c:pt idx="226">
                  <c:v>2.5774577572964668</c:v>
                </c:pt>
                <c:pt idx="227">
                  <c:v>1.7174638487208007</c:v>
                </c:pt>
                <c:pt idx="228">
                  <c:v>-1.5986943164362521</c:v>
                </c:pt>
                <c:pt idx="229">
                  <c:v>-2.2140168970814131</c:v>
                </c:pt>
                <c:pt idx="230">
                  <c:v>-0.94381720430107541</c:v>
                </c:pt>
                <c:pt idx="231">
                  <c:v>-1.8951798294401183</c:v>
                </c:pt>
                <c:pt idx="232">
                  <c:v>-1.8838325652841783</c:v>
                </c:pt>
                <c:pt idx="233">
                  <c:v>2.9659370199692781</c:v>
                </c:pt>
                <c:pt idx="234">
                  <c:v>-0.17415514592933942</c:v>
                </c:pt>
                <c:pt idx="235">
                  <c:v>3.1152391546162406</c:v>
                </c:pt>
                <c:pt idx="236">
                  <c:v>0.46935483870967792</c:v>
                </c:pt>
                <c:pt idx="237">
                  <c:v>-0.93909370199692777</c:v>
                </c:pt>
                <c:pt idx="238">
                  <c:v>0.6747311827956991</c:v>
                </c:pt>
                <c:pt idx="239">
                  <c:v>3.2612903225806456</c:v>
                </c:pt>
                <c:pt idx="240">
                  <c:v>1</c:v>
                </c:pt>
                <c:pt idx="241">
                  <c:v>1.2333333333333334</c:v>
                </c:pt>
                <c:pt idx="242">
                  <c:v>1.1333333333333333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5F-4424-9DB3-D57E3AE88450}"/>
            </c:ext>
          </c:extLst>
        </c:ser>
        <c:ser>
          <c:idx val="0"/>
          <c:order val="1"/>
          <c:tx>
            <c:v> low pass filter 30 years 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TempMittel_korr!$AL$5:$AL$247</c:f>
              <c:numCache>
                <c:formatCode>0.000</c:formatCode>
                <c:ptCount val="243"/>
                <c:pt idx="0">
                  <c:v>-2.1545256485478532</c:v>
                </c:pt>
                <c:pt idx="1">
                  <c:v>-2.1485277846069013</c:v>
                </c:pt>
                <c:pt idx="2">
                  <c:v>-2.1126382646396626</c:v>
                </c:pt>
                <c:pt idx="3">
                  <c:v>-2.0997162468601744</c:v>
                </c:pt>
                <c:pt idx="4">
                  <c:v>-2.0325134307190464</c:v>
                </c:pt>
                <c:pt idx="5">
                  <c:v>-1.9744636996770877</c:v>
                </c:pt>
                <c:pt idx="6">
                  <c:v>-1.9053725065397793</c:v>
                </c:pt>
                <c:pt idx="7">
                  <c:v>-1.8397927286778106</c:v>
                </c:pt>
                <c:pt idx="8">
                  <c:v>-1.7716668038471961</c:v>
                </c:pt>
                <c:pt idx="9">
                  <c:v>-1.6929995692243462</c:v>
                </c:pt>
                <c:pt idx="10">
                  <c:v>-1.6330297652873456</c:v>
                </c:pt>
                <c:pt idx="11">
                  <c:v>-1.5914678971343816</c:v>
                </c:pt>
                <c:pt idx="12">
                  <c:v>-1.5517572903755494</c:v>
                </c:pt>
                <c:pt idx="13">
                  <c:v>-1.5344609307961228</c:v>
                </c:pt>
                <c:pt idx="14">
                  <c:v>-1.5314298837332485</c:v>
                </c:pt>
                <c:pt idx="15">
                  <c:v>-1.5188559705228031</c:v>
                </c:pt>
                <c:pt idx="16">
                  <c:v>-1.5437939218178927</c:v>
                </c:pt>
                <c:pt idx="17">
                  <c:v>-1.5722857704327557</c:v>
                </c:pt>
                <c:pt idx="18">
                  <c:v>-1.6093723569839504</c:v>
                </c:pt>
                <c:pt idx="19">
                  <c:v>-1.6578849450447586</c:v>
                </c:pt>
                <c:pt idx="20">
                  <c:v>-1.6698373077228665</c:v>
                </c:pt>
                <c:pt idx="21">
                  <c:v>-1.7164750507177284</c:v>
                </c:pt>
                <c:pt idx="22">
                  <c:v>-1.7556869917633349</c:v>
                </c:pt>
                <c:pt idx="23">
                  <c:v>-1.7787293872821655</c:v>
                </c:pt>
                <c:pt idx="24">
                  <c:v>-1.819852592033476</c:v>
                </c:pt>
                <c:pt idx="25">
                  <c:v>-1.8615959270882989</c:v>
                </c:pt>
                <c:pt idx="26">
                  <c:v>-1.8899435740770167</c:v>
                </c:pt>
                <c:pt idx="27">
                  <c:v>-1.9583177252502781</c:v>
                </c:pt>
                <c:pt idx="28">
                  <c:v>-2.0209790650987864</c:v>
                </c:pt>
                <c:pt idx="29">
                  <c:v>-2.0888778866730227</c:v>
                </c:pt>
                <c:pt idx="30">
                  <c:v>-2.1330085359394033</c:v>
                </c:pt>
                <c:pt idx="31">
                  <c:v>-2.1931609154351399</c:v>
                </c:pt>
                <c:pt idx="32">
                  <c:v>-2.2368892857142857</c:v>
                </c:pt>
                <c:pt idx="33">
                  <c:v>-2.2496411316807032</c:v>
                </c:pt>
                <c:pt idx="34">
                  <c:v>-2.2337568005455797</c:v>
                </c:pt>
                <c:pt idx="35">
                  <c:v>-2.2322611459823083</c:v>
                </c:pt>
                <c:pt idx="36">
                  <c:v>-2.1815826153397957</c:v>
                </c:pt>
                <c:pt idx="37">
                  <c:v>-2.1486233064516127</c:v>
                </c:pt>
                <c:pt idx="38">
                  <c:v>-2.1401574390857565</c:v>
                </c:pt>
                <c:pt idx="39">
                  <c:v>-2.0984255682239525</c:v>
                </c:pt>
                <c:pt idx="40">
                  <c:v>-2.0798548780390909</c:v>
                </c:pt>
                <c:pt idx="41">
                  <c:v>-2.0695518010752685</c:v>
                </c:pt>
                <c:pt idx="42">
                  <c:v>-2.0553021158430003</c:v>
                </c:pt>
                <c:pt idx="43">
                  <c:v>-2.0637538144234333</c:v>
                </c:pt>
                <c:pt idx="44">
                  <c:v>-2.0815911727316063</c:v>
                </c:pt>
                <c:pt idx="45">
                  <c:v>-2.1010694207849991</c:v>
                </c:pt>
                <c:pt idx="46">
                  <c:v>-2.1444241993749666</c:v>
                </c:pt>
                <c:pt idx="47">
                  <c:v>-2.1715807148154029</c:v>
                </c:pt>
                <c:pt idx="48">
                  <c:v>-2.1944932215689388</c:v>
                </c:pt>
                <c:pt idx="49">
                  <c:v>-2.2184653791249538</c:v>
                </c:pt>
                <c:pt idx="50">
                  <c:v>-2.2329898057365325</c:v>
                </c:pt>
                <c:pt idx="51">
                  <c:v>-2.2109368378886591</c:v>
                </c:pt>
                <c:pt idx="52">
                  <c:v>-2.212161413342868</c:v>
                </c:pt>
                <c:pt idx="53">
                  <c:v>-2.235977993405371</c:v>
                </c:pt>
                <c:pt idx="54">
                  <c:v>-2.2234274177657718</c:v>
                </c:pt>
                <c:pt idx="55">
                  <c:v>-2.253123604931405</c:v>
                </c:pt>
                <c:pt idx="56">
                  <c:v>-2.2872005744477995</c:v>
                </c:pt>
                <c:pt idx="57">
                  <c:v>-2.3094779501032892</c:v>
                </c:pt>
                <c:pt idx="58">
                  <c:v>-2.3323686421420629</c:v>
                </c:pt>
                <c:pt idx="59">
                  <c:v>-2.3635657811589597</c:v>
                </c:pt>
                <c:pt idx="60">
                  <c:v>-2.3632656439694899</c:v>
                </c:pt>
                <c:pt idx="61">
                  <c:v>-2.330387193045182</c:v>
                </c:pt>
                <c:pt idx="62">
                  <c:v>-2.3364881623761855</c:v>
                </c:pt>
                <c:pt idx="63">
                  <c:v>-2.330892589385031</c:v>
                </c:pt>
                <c:pt idx="64">
                  <c:v>-2.2928818208061865</c:v>
                </c:pt>
                <c:pt idx="65">
                  <c:v>-2.2565522481328459</c:v>
                </c:pt>
                <c:pt idx="66">
                  <c:v>-2.1994303085438847</c:v>
                </c:pt>
                <c:pt idx="67">
                  <c:v>-2.1208159816462735</c:v>
                </c:pt>
                <c:pt idx="68">
                  <c:v>-2.0619691642830658</c:v>
                </c:pt>
                <c:pt idx="69">
                  <c:v>-1.9894997039038085</c:v>
                </c:pt>
                <c:pt idx="70">
                  <c:v>-1.9339659758196941</c:v>
                </c:pt>
                <c:pt idx="71">
                  <c:v>-1.8865365155728588</c:v>
                </c:pt>
                <c:pt idx="72">
                  <c:v>-1.8497591877218074</c:v>
                </c:pt>
                <c:pt idx="73">
                  <c:v>-1.8421156934954181</c:v>
                </c:pt>
                <c:pt idx="74">
                  <c:v>-1.8401530658403518</c:v>
                </c:pt>
                <c:pt idx="75">
                  <c:v>-1.8191024131309923</c:v>
                </c:pt>
                <c:pt idx="76">
                  <c:v>-1.8188946664283066</c:v>
                </c:pt>
                <c:pt idx="77">
                  <c:v>-1.814144603262885</c:v>
                </c:pt>
                <c:pt idx="78">
                  <c:v>-1.8047730503469464</c:v>
                </c:pt>
                <c:pt idx="79">
                  <c:v>-1.8105733112188145</c:v>
                </c:pt>
                <c:pt idx="80">
                  <c:v>-1.8175350027808677</c:v>
                </c:pt>
                <c:pt idx="81">
                  <c:v>-1.7898815509296044</c:v>
                </c:pt>
                <c:pt idx="82">
                  <c:v>-1.7784284247046982</c:v>
                </c:pt>
                <c:pt idx="83">
                  <c:v>-1.7806252753058955</c:v>
                </c:pt>
                <c:pt idx="84">
                  <c:v>-1.7843321047195295</c:v>
                </c:pt>
                <c:pt idx="85">
                  <c:v>-1.7531717483712059</c:v>
                </c:pt>
                <c:pt idx="86">
                  <c:v>-1.7471055021452406</c:v>
                </c:pt>
                <c:pt idx="87">
                  <c:v>-1.7631841045606227</c:v>
                </c:pt>
                <c:pt idx="88">
                  <c:v>-1.7818806169553474</c:v>
                </c:pt>
                <c:pt idx="89">
                  <c:v>-1.7887403070872394</c:v>
                </c:pt>
                <c:pt idx="90">
                  <c:v>-1.7924823318237197</c:v>
                </c:pt>
                <c:pt idx="91">
                  <c:v>-1.7796886878277451</c:v>
                </c:pt>
                <c:pt idx="92">
                  <c:v>-1.7680920521478891</c:v>
                </c:pt>
                <c:pt idx="93">
                  <c:v>-1.737897360029663</c:v>
                </c:pt>
                <c:pt idx="94">
                  <c:v>-1.7254423465225912</c:v>
                </c:pt>
                <c:pt idx="95">
                  <c:v>-1.6920474287568199</c:v>
                </c:pt>
                <c:pt idx="96">
                  <c:v>-1.658778908972933</c:v>
                </c:pt>
                <c:pt idx="97">
                  <c:v>-1.6471839363843424</c:v>
                </c:pt>
                <c:pt idx="98">
                  <c:v>-1.6390530657079294</c:v>
                </c:pt>
                <c:pt idx="99">
                  <c:v>-1.6453546395465861</c:v>
                </c:pt>
                <c:pt idx="100">
                  <c:v>-1.6757671639122833</c:v>
                </c:pt>
                <c:pt idx="101">
                  <c:v>-1.7205630780232004</c:v>
                </c:pt>
                <c:pt idx="102">
                  <c:v>-1.7800917289051328</c:v>
                </c:pt>
                <c:pt idx="103">
                  <c:v>-1.9092849908628637</c:v>
                </c:pt>
                <c:pt idx="104">
                  <c:v>-2.0558003644260818</c:v>
                </c:pt>
                <c:pt idx="105">
                  <c:v>-2.1934458661740557</c:v>
                </c:pt>
                <c:pt idx="106">
                  <c:v>-2.3157278388685842</c:v>
                </c:pt>
                <c:pt idx="107">
                  <c:v>-2.425685428650882</c:v>
                </c:pt>
                <c:pt idx="108">
                  <c:v>-2.536409188251497</c:v>
                </c:pt>
                <c:pt idx="109">
                  <c:v>-2.5988923896922511</c:v>
                </c:pt>
                <c:pt idx="110">
                  <c:v>-2.6125855239949152</c:v>
                </c:pt>
                <c:pt idx="111">
                  <c:v>-2.5696334775411835</c:v>
                </c:pt>
                <c:pt idx="112">
                  <c:v>-2.501610592192383</c:v>
                </c:pt>
                <c:pt idx="113">
                  <c:v>-2.3992048642671753</c:v>
                </c:pt>
                <c:pt idx="114">
                  <c:v>-2.2617389173155358</c:v>
                </c:pt>
                <c:pt idx="115">
                  <c:v>-2.120874342126172</c:v>
                </c:pt>
                <c:pt idx="116">
                  <c:v>-1.961781298797606</c:v>
                </c:pt>
                <c:pt idx="117">
                  <c:v>-1.816267923089147</c:v>
                </c:pt>
                <c:pt idx="118">
                  <c:v>-1.6846706846231263</c:v>
                </c:pt>
                <c:pt idx="119">
                  <c:v>-1.5867867577731871</c:v>
                </c:pt>
                <c:pt idx="120">
                  <c:v>-1.5146751156046401</c:v>
                </c:pt>
                <c:pt idx="121">
                  <c:v>-1.4717407446104136</c:v>
                </c:pt>
                <c:pt idx="122">
                  <c:v>-1.4454770824725887</c:v>
                </c:pt>
                <c:pt idx="123">
                  <c:v>-1.4487237409290745</c:v>
                </c:pt>
                <c:pt idx="124">
                  <c:v>-1.4214062713861964</c:v>
                </c:pt>
                <c:pt idx="125">
                  <c:v>-1.420117673340749</c:v>
                </c:pt>
                <c:pt idx="126">
                  <c:v>-1.3741444262143125</c:v>
                </c:pt>
                <c:pt idx="127">
                  <c:v>-1.3249283561099636</c:v>
                </c:pt>
                <c:pt idx="128">
                  <c:v>-1.2510862271571588</c:v>
                </c:pt>
                <c:pt idx="129">
                  <c:v>-1.1624476836696858</c:v>
                </c:pt>
                <c:pt idx="130">
                  <c:v>-1.07851159330473</c:v>
                </c:pt>
                <c:pt idx="131">
                  <c:v>-0.97073688251496348</c:v>
                </c:pt>
                <c:pt idx="132">
                  <c:v>-0.88867025385348797</c:v>
                </c:pt>
                <c:pt idx="133">
                  <c:v>-0.804102216086657</c:v>
                </c:pt>
                <c:pt idx="134">
                  <c:v>-0.7447915159701255</c:v>
                </c:pt>
                <c:pt idx="135">
                  <c:v>-0.70936638857990375</c:v>
                </c:pt>
                <c:pt idx="136">
                  <c:v>-0.68763068939032768</c:v>
                </c:pt>
                <c:pt idx="137">
                  <c:v>-0.72204854361989512</c:v>
                </c:pt>
                <c:pt idx="138">
                  <c:v>-0.73419137891307806</c:v>
                </c:pt>
                <c:pt idx="139">
                  <c:v>-0.80075736002966247</c:v>
                </c:pt>
                <c:pt idx="140">
                  <c:v>-0.87441869471370293</c:v>
                </c:pt>
                <c:pt idx="141">
                  <c:v>-0.96853218125960061</c:v>
                </c:pt>
                <c:pt idx="142">
                  <c:v>-1.077787645664495</c:v>
                </c:pt>
                <c:pt idx="143">
                  <c:v>-1.1933909232480535</c:v>
                </c:pt>
                <c:pt idx="144">
                  <c:v>-1.2982957395783674</c:v>
                </c:pt>
                <c:pt idx="145">
                  <c:v>-1.3851159962127231</c:v>
                </c:pt>
                <c:pt idx="146">
                  <c:v>-1.4805905627946396</c:v>
                </c:pt>
                <c:pt idx="147">
                  <c:v>-1.5625179261348587</c:v>
                </c:pt>
                <c:pt idx="148">
                  <c:v>-1.6213106803856134</c:v>
                </c:pt>
                <c:pt idx="149">
                  <c:v>-1.6816648405635892</c:v>
                </c:pt>
                <c:pt idx="150">
                  <c:v>-1.7427373075904444</c:v>
                </c:pt>
                <c:pt idx="151">
                  <c:v>-1.7604516919593198</c:v>
                </c:pt>
                <c:pt idx="152">
                  <c:v>-1.7702786773663861</c:v>
                </c:pt>
                <c:pt idx="153">
                  <c:v>-1.7682711014884265</c:v>
                </c:pt>
                <c:pt idx="154">
                  <c:v>-1.770273560437523</c:v>
                </c:pt>
                <c:pt idx="155">
                  <c:v>-1.7858756136447906</c:v>
                </c:pt>
                <c:pt idx="156">
                  <c:v>-1.8177578506541661</c:v>
                </c:pt>
                <c:pt idx="157">
                  <c:v>-1.8399072364796865</c:v>
                </c:pt>
                <c:pt idx="158">
                  <c:v>-1.8474063994385297</c:v>
                </c:pt>
                <c:pt idx="159">
                  <c:v>-1.8635171011441285</c:v>
                </c:pt>
                <c:pt idx="160">
                  <c:v>-1.8462180630594844</c:v>
                </c:pt>
                <c:pt idx="161">
                  <c:v>-1.8640733138672601</c:v>
                </c:pt>
                <c:pt idx="162">
                  <c:v>-1.8423579376555963</c:v>
                </c:pt>
                <c:pt idx="163">
                  <c:v>-1.7953006202659039</c:v>
                </c:pt>
                <c:pt idx="164">
                  <c:v>-1.763976082154775</c:v>
                </c:pt>
                <c:pt idx="165">
                  <c:v>-1.6919988583876262</c:v>
                </c:pt>
                <c:pt idx="166">
                  <c:v>-1.6303897905079718</c:v>
                </c:pt>
                <c:pt idx="167">
                  <c:v>-1.5690217345992903</c:v>
                </c:pt>
                <c:pt idx="168">
                  <c:v>-1.5123431394671332</c:v>
                </c:pt>
                <c:pt idx="169">
                  <c:v>-1.4446201246093544</c:v>
                </c:pt>
                <c:pt idx="170">
                  <c:v>-1.3974315257693735</c:v>
                </c:pt>
                <c:pt idx="171">
                  <c:v>-1.3704527578261561</c:v>
                </c:pt>
                <c:pt idx="172">
                  <c:v>-1.3388583426028922</c:v>
                </c:pt>
                <c:pt idx="173">
                  <c:v>-1.315504966894433</c:v>
                </c:pt>
                <c:pt idx="174">
                  <c:v>-1.3150789294983845</c:v>
                </c:pt>
                <c:pt idx="175">
                  <c:v>-1.3021404919487261</c:v>
                </c:pt>
                <c:pt idx="176">
                  <c:v>-1.3041678879972456</c:v>
                </c:pt>
                <c:pt idx="177">
                  <c:v>-1.3243553427088302</c:v>
                </c:pt>
                <c:pt idx="178">
                  <c:v>-1.3510847530324699</c:v>
                </c:pt>
                <c:pt idx="179">
                  <c:v>-1.4072879614916045</c:v>
                </c:pt>
                <c:pt idx="180">
                  <c:v>-1.4559723471847028</c:v>
                </c:pt>
                <c:pt idx="181">
                  <c:v>-1.5133936813390538</c:v>
                </c:pt>
                <c:pt idx="182">
                  <c:v>-1.5448461381693948</c:v>
                </c:pt>
                <c:pt idx="183">
                  <c:v>-1.5561638211769693</c:v>
                </c:pt>
                <c:pt idx="184">
                  <c:v>-1.5511932770538697</c:v>
                </c:pt>
                <c:pt idx="185">
                  <c:v>-1.5245480046612638</c:v>
                </c:pt>
                <c:pt idx="186">
                  <c:v>-1.483790991710366</c:v>
                </c:pt>
                <c:pt idx="187">
                  <c:v>-1.4070816440224587</c:v>
                </c:pt>
                <c:pt idx="188">
                  <c:v>-1.3232490613909635</c:v>
                </c:pt>
                <c:pt idx="189">
                  <c:v>-1.2334431329784417</c:v>
                </c:pt>
                <c:pt idx="190">
                  <c:v>-1.1305245163938769</c:v>
                </c:pt>
                <c:pt idx="191">
                  <c:v>-1.0229359872080088</c:v>
                </c:pt>
                <c:pt idx="192">
                  <c:v>-0.93269762739022188</c:v>
                </c:pt>
                <c:pt idx="193">
                  <c:v>-0.86746317919381322</c:v>
                </c:pt>
                <c:pt idx="194">
                  <c:v>-0.80976241167434715</c:v>
                </c:pt>
                <c:pt idx="195">
                  <c:v>-0.81231887030563044</c:v>
                </c:pt>
                <c:pt idx="196">
                  <c:v>-0.81996402643148469</c:v>
                </c:pt>
                <c:pt idx="197">
                  <c:v>-0.85610173910164744</c:v>
                </c:pt>
                <c:pt idx="198">
                  <c:v>-0.87768184212617184</c:v>
                </c:pt>
                <c:pt idx="199">
                  <c:v>-0.91480420228825676</c:v>
                </c:pt>
                <c:pt idx="200">
                  <c:v>-0.93992841437576125</c:v>
                </c:pt>
                <c:pt idx="201">
                  <c:v>-0.93830821057789049</c:v>
                </c:pt>
                <c:pt idx="202">
                  <c:v>-0.9185480179034905</c:v>
                </c:pt>
                <c:pt idx="203">
                  <c:v>-0.87802101501668506</c:v>
                </c:pt>
                <c:pt idx="204">
                  <c:v>-0.81327603779331525</c:v>
                </c:pt>
                <c:pt idx="205">
                  <c:v>-0.72731701030245233</c:v>
                </c:pt>
                <c:pt idx="206">
                  <c:v>-0.61507585690449684</c:v>
                </c:pt>
                <c:pt idx="207">
                  <c:v>-0.49180144909687989</c:v>
                </c:pt>
                <c:pt idx="208">
                  <c:v>-0.37593172599184277</c:v>
                </c:pt>
                <c:pt idx="209">
                  <c:v>-0.25624493564277745</c:v>
                </c:pt>
                <c:pt idx="210">
                  <c:v>-0.1546970055352507</c:v>
                </c:pt>
                <c:pt idx="211">
                  <c:v>-9.2554818051803517E-2</c:v>
                </c:pt>
                <c:pt idx="212">
                  <c:v>-2.7662965596694618E-2</c:v>
                </c:pt>
                <c:pt idx="213">
                  <c:v>-8.0874066422999269E-4</c:v>
                </c:pt>
                <c:pt idx="214">
                  <c:v>-4.9884832353407765E-3</c:v>
                </c:pt>
                <c:pt idx="215">
                  <c:v>1.0383728746226062E-2</c:v>
                </c:pt>
                <c:pt idx="216">
                  <c:v>2.127254277239269E-2</c:v>
                </c:pt>
                <c:pt idx="217">
                  <c:v>-1.3640391440224442E-3</c:v>
                </c:pt>
                <c:pt idx="218">
                  <c:v>-3.8521678452248506E-2</c:v>
                </c:pt>
                <c:pt idx="219">
                  <c:v>-9.4500922983208821E-2</c:v>
                </c:pt>
                <c:pt idx="220">
                  <c:v>-0.15938830499496806</c:v>
                </c:pt>
                <c:pt idx="221">
                  <c:v>-0.23675037647650829</c:v>
                </c:pt>
                <c:pt idx="222">
                  <c:v>-0.25977722840192807</c:v>
                </c:pt>
                <c:pt idx="223">
                  <c:v>-0.30769091477302829</c:v>
                </c:pt>
                <c:pt idx="224">
                  <c:v>-0.33271460975157591</c:v>
                </c:pt>
                <c:pt idx="225">
                  <c:v>-0.36067667183113516</c:v>
                </c:pt>
                <c:pt idx="226">
                  <c:v>-0.38261382846019387</c:v>
                </c:pt>
                <c:pt idx="227">
                  <c:v>-0.36486392499602738</c:v>
                </c:pt>
                <c:pt idx="228">
                  <c:v>-0.32325837809205993</c:v>
                </c:pt>
                <c:pt idx="229">
                  <c:v>-0.27489757918851637</c:v>
                </c:pt>
                <c:pt idx="230">
                  <c:v>-0.18808262487419886</c:v>
                </c:pt>
                <c:pt idx="231">
                  <c:v>-8.0145953970019557E-2</c:v>
                </c:pt>
                <c:pt idx="232">
                  <c:v>3.2222167117414581E-2</c:v>
                </c:pt>
                <c:pt idx="233">
                  <c:v>0.16485201100734684</c:v>
                </c:pt>
                <c:pt idx="234">
                  <c:v>0.31048827558167447</c:v>
                </c:pt>
                <c:pt idx="235">
                  <c:v>0.44541244116055961</c:v>
                </c:pt>
                <c:pt idx="236">
                  <c:v>0.5809525657107627</c:v>
                </c:pt>
                <c:pt idx="237">
                  <c:v>0.71058138410394911</c:v>
                </c:pt>
                <c:pt idx="238">
                  <c:v>0.79623960728068532</c:v>
                </c:pt>
                <c:pt idx="239">
                  <c:v>0.88044233009703088</c:v>
                </c:pt>
                <c:pt idx="240">
                  <c:v>0.97520033890968105</c:v>
                </c:pt>
                <c:pt idx="241">
                  <c:v>1.059749617758974</c:v>
                </c:pt>
                <c:pt idx="242">
                  <c:v>1.1191702007349202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5F-4424-9DB3-D57E3AE88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53952"/>
        <c:axId val="355636352"/>
      </c:scatterChart>
      <c:valAx>
        <c:axId val="355453952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Years</a:t>
                </a:r>
              </a:p>
            </c:rich>
          </c:tx>
          <c:layout>
            <c:manualLayout>
              <c:xMode val="edge"/>
              <c:yMode val="edge"/>
              <c:x val="0.49478096618675804"/>
              <c:y val="0.9001690466657769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636352"/>
        <c:crossesAt val="-8"/>
        <c:crossBetween val="midCat"/>
        <c:majorUnit val="10"/>
      </c:valAx>
      <c:valAx>
        <c:axId val="355636352"/>
        <c:scaling>
          <c:orientation val="minMax"/>
          <c:max val="4"/>
          <c:min val="-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in °C</a:t>
                </a:r>
              </a:p>
            </c:rich>
          </c:tx>
          <c:layout>
            <c:manualLayout>
              <c:xMode val="edge"/>
              <c:yMode val="edge"/>
              <c:x val="4.1700435981067221E-3"/>
              <c:y val="0.4081081898660972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453952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xmlns:mc="http://schemas.openxmlformats.org/markup-compatibility/2006" xmlns:a14="http://schemas.microsoft.com/office/drawing/2010/main" val="5E7676" mc:Ignorable="a14" a14:legacySpreadsheetColorIndex="41">
                <a:gamma/>
                <a:shade val="46275"/>
                <a:invGamma/>
              </a:srgbClr>
            </a:gs>
            <a:gs pos="50000">
              <a:srgbClr xmlns:mc="http://schemas.openxmlformats.org/markup-compatibility/2006" xmlns:a14="http://schemas.microsoft.com/office/drawing/2010/main" val="CCFFFF" mc:Ignorable="a14" a14:legacySpreadsheetColorIndex="41"/>
            </a:gs>
            <a:gs pos="100000">
              <a:srgbClr xmlns:mc="http://schemas.openxmlformats.org/markup-compatibility/2006" xmlns:a14="http://schemas.microsoft.com/office/drawing/2010/main" val="5E7676" mc:Ignorable="a14" a14:legacySpreadsheetColorIndex="41">
                <a:gamma/>
                <a:shade val="46275"/>
                <a:invGamma/>
              </a:srgbClr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860126015598489"/>
          <c:y val="0.9481262185659981"/>
          <c:w val="0.58977036866207633"/>
          <c:h val="4.06091018283731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Anomalie der</a:t>
            </a:r>
            <a:r>
              <a:rPr lang="de-DE" baseline="0"/>
              <a:t> </a:t>
            </a:r>
            <a:r>
              <a:rPr lang="de-DE"/>
              <a:t>Frühjahrstemperatur Hohenpeißenberg 1781 - 2023
Mrz/Apr/Mai</a:t>
            </a:r>
          </a:p>
        </c:rich>
      </c:tx>
      <c:layout>
        <c:manualLayout>
          <c:xMode val="edge"/>
          <c:yMode val="edge"/>
          <c:x val="0.17957093752402289"/>
          <c:y val="2.70408826015392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331941544885182E-2"/>
          <c:y val="0.15905245346869712"/>
          <c:w val="0.89561586638830892"/>
          <c:h val="0.67174280879864634"/>
        </c:manualLayout>
      </c:layout>
      <c:scatterChart>
        <c:scatterStyle val="smoothMarker"/>
        <c:varyColors val="0"/>
        <c:ser>
          <c:idx val="2"/>
          <c:order val="0"/>
          <c:tx>
            <c:v> Jahresmittel Anomalie der Frühjahrstemperaturen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TempMittel_korr!$AR$5:$AR$247</c:f>
              <c:numCache>
                <c:formatCode>0.0</c:formatCode>
                <c:ptCount val="243"/>
                <c:pt idx="0">
                  <c:v>2.1795863386285514</c:v>
                </c:pt>
                <c:pt idx="1">
                  <c:v>-1.3198043423750327</c:v>
                </c:pt>
                <c:pt idx="2">
                  <c:v>-0.17406957534994305</c:v>
                </c:pt>
                <c:pt idx="3">
                  <c:v>-0.92625595527825677</c:v>
                </c:pt>
                <c:pt idx="4">
                  <c:v>-4.5512380341313055</c:v>
                </c:pt>
                <c:pt idx="5">
                  <c:v>-0.86518068646105473</c:v>
                </c:pt>
                <c:pt idx="6">
                  <c:v>-1.348764915851735</c:v>
                </c:pt>
                <c:pt idx="7">
                  <c:v>0.35123508414826521</c:v>
                </c:pt>
                <c:pt idx="8">
                  <c:v>-0.42199072230335055</c:v>
                </c:pt>
                <c:pt idx="9">
                  <c:v>-0.3069369588624884</c:v>
                </c:pt>
                <c:pt idx="10">
                  <c:v>0.76679063970381911</c:v>
                </c:pt>
                <c:pt idx="11">
                  <c:v>0.75808096228446509</c:v>
                </c:pt>
                <c:pt idx="12">
                  <c:v>-0.68209824918506889</c:v>
                </c:pt>
                <c:pt idx="13">
                  <c:v>2.811414295617797</c:v>
                </c:pt>
                <c:pt idx="14">
                  <c:v>1.0641024676608097</c:v>
                </c:pt>
                <c:pt idx="15">
                  <c:v>-1.5184423352065743</c:v>
                </c:pt>
                <c:pt idx="16">
                  <c:v>0.82775838163930349</c:v>
                </c:pt>
                <c:pt idx="17">
                  <c:v>0.2418444031446807</c:v>
                </c:pt>
                <c:pt idx="18">
                  <c:v>-1.348764915851735</c:v>
                </c:pt>
                <c:pt idx="19">
                  <c:v>1.5916293493812397</c:v>
                </c:pt>
                <c:pt idx="20">
                  <c:v>1.1382243314600924</c:v>
                </c:pt>
                <c:pt idx="21">
                  <c:v>7.0016446155433343E-2</c:v>
                </c:pt>
                <c:pt idx="22">
                  <c:v>-0.17768964703452994</c:v>
                </c:pt>
                <c:pt idx="23">
                  <c:v>-0.1485857043822012</c:v>
                </c:pt>
                <c:pt idx="24">
                  <c:v>-2.033639467823062</c:v>
                </c:pt>
                <c:pt idx="25">
                  <c:v>6.8941177338228243E-2</c:v>
                </c:pt>
                <c:pt idx="26">
                  <c:v>-1.0546072097585455</c:v>
                </c:pt>
                <c:pt idx="27">
                  <c:v>-0.83163229936427996</c:v>
                </c:pt>
                <c:pt idx="28">
                  <c:v>1.0110200303848238</c:v>
                </c:pt>
                <c:pt idx="29">
                  <c:v>2.2212350841482635</c:v>
                </c:pt>
                <c:pt idx="30">
                  <c:v>2.5845684174815977</c:v>
                </c:pt>
                <c:pt idx="31">
                  <c:v>-1.0820982491850684</c:v>
                </c:pt>
                <c:pt idx="32">
                  <c:v>-0.14804806997359954</c:v>
                </c:pt>
                <c:pt idx="33">
                  <c:v>-0.81765380474062432</c:v>
                </c:pt>
                <c:pt idx="34">
                  <c:v>1.4055003171231739</c:v>
                </c:pt>
                <c:pt idx="35">
                  <c:v>-2.0322416183606959</c:v>
                </c:pt>
                <c:pt idx="36">
                  <c:v>-3.3419548800094421</c:v>
                </c:pt>
                <c:pt idx="37">
                  <c:v>0.25761501246367757</c:v>
                </c:pt>
                <c:pt idx="38">
                  <c:v>0.8311275572665453</c:v>
                </c:pt>
                <c:pt idx="39">
                  <c:v>-0.12181151083381447</c:v>
                </c:pt>
                <c:pt idx="40">
                  <c:v>-9.2277460654603516E-2</c:v>
                </c:pt>
                <c:pt idx="41">
                  <c:v>2.6275791701697697</c:v>
                </c:pt>
                <c:pt idx="42">
                  <c:v>-0.55919502337861715</c:v>
                </c:pt>
                <c:pt idx="43">
                  <c:v>-2.1701986076080066</c:v>
                </c:pt>
                <c:pt idx="44">
                  <c:v>-0.6051090018732399</c:v>
                </c:pt>
                <c:pt idx="45">
                  <c:v>-1.2304495036653549</c:v>
                </c:pt>
                <c:pt idx="46">
                  <c:v>0.98087666120919614</c:v>
                </c:pt>
                <c:pt idx="47">
                  <c:v>-0.10202656459725645</c:v>
                </c:pt>
                <c:pt idx="48">
                  <c:v>-0.71743875097718313</c:v>
                </c:pt>
                <c:pt idx="49">
                  <c:v>1.4527404604923513</c:v>
                </c:pt>
                <c:pt idx="50">
                  <c:v>0.5080451199905589</c:v>
                </c:pt>
                <c:pt idx="51">
                  <c:v>-0.63475057893417297</c:v>
                </c:pt>
                <c:pt idx="52">
                  <c:v>-2.6793589686860741E-2</c:v>
                </c:pt>
                <c:pt idx="53">
                  <c:v>-0.29249251441804258</c:v>
                </c:pt>
                <c:pt idx="54">
                  <c:v>-1.475825847751377</c:v>
                </c:pt>
                <c:pt idx="55">
                  <c:v>-0.46249251441804429</c:v>
                </c:pt>
                <c:pt idx="56">
                  <c:v>-3.8266860628051402</c:v>
                </c:pt>
                <c:pt idx="57">
                  <c:v>-1.7956466362818424</c:v>
                </c:pt>
                <c:pt idx="58">
                  <c:v>-3.1045713674646387</c:v>
                </c:pt>
                <c:pt idx="59">
                  <c:v>-2.0470444857442081</c:v>
                </c:pt>
                <c:pt idx="60">
                  <c:v>2.2247476289511319</c:v>
                </c:pt>
                <c:pt idx="61">
                  <c:v>-0.9631018334144601</c:v>
                </c:pt>
                <c:pt idx="62">
                  <c:v>-1.7353957402244964</c:v>
                </c:pt>
                <c:pt idx="63">
                  <c:v>-1.4064351667477926</c:v>
                </c:pt>
                <c:pt idx="64">
                  <c:v>-3.1065426936295135</c:v>
                </c:pt>
                <c:pt idx="65">
                  <c:v>0.54317056801923336</c:v>
                </c:pt>
                <c:pt idx="66">
                  <c:v>-1.0432452025900867</c:v>
                </c:pt>
                <c:pt idx="67">
                  <c:v>0.40367236013392827</c:v>
                </c:pt>
                <c:pt idx="68">
                  <c:v>-1.6813814033069319</c:v>
                </c:pt>
                <c:pt idx="69">
                  <c:v>-2.19421294452557</c:v>
                </c:pt>
                <c:pt idx="70">
                  <c:v>-1.3963276398660724</c:v>
                </c:pt>
                <c:pt idx="71">
                  <c:v>-1.6828867796510179</c:v>
                </c:pt>
                <c:pt idx="72">
                  <c:v>-2.7665785359234198</c:v>
                </c:pt>
                <c:pt idx="73">
                  <c:v>0.2226687759045376</c:v>
                </c:pt>
                <c:pt idx="74">
                  <c:v>-1.1596968154933123</c:v>
                </c:pt>
                <c:pt idx="75">
                  <c:v>-9.8729073557828784E-2</c:v>
                </c:pt>
                <c:pt idx="76">
                  <c:v>-0.5122057760667893</c:v>
                </c:pt>
                <c:pt idx="77">
                  <c:v>-0.78166814165818721</c:v>
                </c:pt>
                <c:pt idx="78">
                  <c:v>0.89546447482926883</c:v>
                </c:pt>
                <c:pt idx="79">
                  <c:v>-1.2642487868194774</c:v>
                </c:pt>
                <c:pt idx="80">
                  <c:v>-0.98908749649689653</c:v>
                </c:pt>
                <c:pt idx="81">
                  <c:v>3.1788694927504144</c:v>
                </c:pt>
                <c:pt idx="82">
                  <c:v>0.60944296945292464</c:v>
                </c:pt>
                <c:pt idx="83">
                  <c:v>-0.88105882266177105</c:v>
                </c:pt>
                <c:pt idx="84">
                  <c:v>0.69983723468589876</c:v>
                </c:pt>
                <c:pt idx="85">
                  <c:v>-0.83335272947180705</c:v>
                </c:pt>
                <c:pt idx="86">
                  <c:v>-0.17216993377288148</c:v>
                </c:pt>
                <c:pt idx="87">
                  <c:v>0.75037486909450202</c:v>
                </c:pt>
                <c:pt idx="88">
                  <c:v>-0.26030613448972773</c:v>
                </c:pt>
                <c:pt idx="89">
                  <c:v>-1.00027029219582</c:v>
                </c:pt>
                <c:pt idx="90">
                  <c:v>-0.92704448574420795</c:v>
                </c:pt>
                <c:pt idx="91">
                  <c:v>0.52001644615543263</c:v>
                </c:pt>
                <c:pt idx="92">
                  <c:v>-0.96582584775137548</c:v>
                </c:pt>
                <c:pt idx="93">
                  <c:v>-1.267116170332022</c:v>
                </c:pt>
                <c:pt idx="94">
                  <c:v>-0.47295846423883248</c:v>
                </c:pt>
                <c:pt idx="95">
                  <c:v>-1.4651806864610535</c:v>
                </c:pt>
                <c:pt idx="96">
                  <c:v>-2.3467219050990464</c:v>
                </c:pt>
                <c:pt idx="97">
                  <c:v>-0.3133168871779004</c:v>
                </c:pt>
                <c:pt idx="98">
                  <c:v>-2.1992308656725235</c:v>
                </c:pt>
                <c:pt idx="99">
                  <c:v>0.27048239597622192</c:v>
                </c:pt>
                <c:pt idx="100">
                  <c:v>-0.89163229936428046</c:v>
                </c:pt>
                <c:pt idx="101">
                  <c:v>0.95700569346726105</c:v>
                </c:pt>
                <c:pt idx="102">
                  <c:v>-2.2219190377155345</c:v>
                </c:pt>
                <c:pt idx="103">
                  <c:v>0.70245372214109469</c:v>
                </c:pt>
                <c:pt idx="104">
                  <c:v>-0.40102298036786443</c:v>
                </c:pt>
                <c:pt idx="105">
                  <c:v>0.36589458235614902</c:v>
                </c:pt>
                <c:pt idx="106">
                  <c:v>-1.798191439149226</c:v>
                </c:pt>
                <c:pt idx="107">
                  <c:v>-1.0284064929126675</c:v>
                </c:pt>
                <c:pt idx="108">
                  <c:v>-0.5227792527692996</c:v>
                </c:pt>
                <c:pt idx="109">
                  <c:v>0.45671895511600713</c:v>
                </c:pt>
                <c:pt idx="110">
                  <c:v>-0.86406957534994344</c:v>
                </c:pt>
                <c:pt idx="111">
                  <c:v>-0.6933168871779003</c:v>
                </c:pt>
                <c:pt idx="112">
                  <c:v>1.1691920733955756</c:v>
                </c:pt>
                <c:pt idx="113">
                  <c:v>0.8777583816393042</c:v>
                </c:pt>
                <c:pt idx="114">
                  <c:v>-0.31460720975854528</c:v>
                </c:pt>
                <c:pt idx="115">
                  <c:v>-0.96718785491983539</c:v>
                </c:pt>
                <c:pt idx="116">
                  <c:v>-0.36385452158650278</c:v>
                </c:pt>
                <c:pt idx="117">
                  <c:v>-0.20894412732126888</c:v>
                </c:pt>
                <c:pt idx="118">
                  <c:v>-0.47632763986607163</c:v>
                </c:pt>
                <c:pt idx="119">
                  <c:v>-2.1758258477513768</c:v>
                </c:pt>
                <c:pt idx="120">
                  <c:v>-0.28442799828901144</c:v>
                </c:pt>
                <c:pt idx="121">
                  <c:v>-0.95281509506320461</c:v>
                </c:pt>
                <c:pt idx="122">
                  <c:v>-0.33009108072628734</c:v>
                </c:pt>
                <c:pt idx="123">
                  <c:v>1.0795863386285518</c:v>
                </c:pt>
                <c:pt idx="124">
                  <c:v>-0.71277925276929821</c:v>
                </c:pt>
                <c:pt idx="125">
                  <c:v>-0.81012692302019396</c:v>
                </c:pt>
                <c:pt idx="126">
                  <c:v>-0.93650685133560607</c:v>
                </c:pt>
                <c:pt idx="127">
                  <c:v>-0.7293383925542436</c:v>
                </c:pt>
                <c:pt idx="128">
                  <c:v>-0.52027029219582133</c:v>
                </c:pt>
                <c:pt idx="129">
                  <c:v>-0.56399789076212947</c:v>
                </c:pt>
                <c:pt idx="130">
                  <c:v>-0.11152477248255988</c:v>
                </c:pt>
                <c:pt idx="131">
                  <c:v>0.48119924185435714</c:v>
                </c:pt>
                <c:pt idx="132">
                  <c:v>0.7606974497396628</c:v>
                </c:pt>
                <c:pt idx="133">
                  <c:v>0.32675479740991342</c:v>
                </c:pt>
                <c:pt idx="134">
                  <c:v>-0.35919502337861609</c:v>
                </c:pt>
                <c:pt idx="135">
                  <c:v>0.88840354292962687</c:v>
                </c:pt>
                <c:pt idx="136">
                  <c:v>-0.92833480832485371</c:v>
                </c:pt>
                <c:pt idx="137">
                  <c:v>1.2794788117468308</c:v>
                </c:pt>
                <c:pt idx="138">
                  <c:v>-1.7127792527692978</c:v>
                </c:pt>
                <c:pt idx="139">
                  <c:v>2.3172565895246091</c:v>
                </c:pt>
                <c:pt idx="140">
                  <c:v>1.0176150124636774</c:v>
                </c:pt>
                <c:pt idx="141">
                  <c:v>0.16180856085077444</c:v>
                </c:pt>
                <c:pt idx="142">
                  <c:v>0.28406662536690241</c:v>
                </c:pt>
                <c:pt idx="143">
                  <c:v>-9.3388571765714801E-2</c:v>
                </c:pt>
                <c:pt idx="144">
                  <c:v>-1.0599477115506595</c:v>
                </c:pt>
                <c:pt idx="145">
                  <c:v>0.13489099812676031</c:v>
                </c:pt>
                <c:pt idx="146">
                  <c:v>0.49367236013392901</c:v>
                </c:pt>
                <c:pt idx="147">
                  <c:v>-0.78234914524241539</c:v>
                </c:pt>
                <c:pt idx="148">
                  <c:v>-0.86715201262592778</c:v>
                </c:pt>
                <c:pt idx="149">
                  <c:v>0.38890533504432145</c:v>
                </c:pt>
                <c:pt idx="150">
                  <c:v>-0.92396204846822361</c:v>
                </c:pt>
                <c:pt idx="151">
                  <c:v>-1.3276538047406241</c:v>
                </c:pt>
                <c:pt idx="152">
                  <c:v>-0.34665022051123273</c:v>
                </c:pt>
                <c:pt idx="153">
                  <c:v>1.8675791701697699</c:v>
                </c:pt>
                <c:pt idx="154">
                  <c:v>-1.552277460654603</c:v>
                </c:pt>
                <c:pt idx="155">
                  <c:v>0.65696985117335416</c:v>
                </c:pt>
                <c:pt idx="156">
                  <c:v>0.61689816658554264</c:v>
                </c:pt>
                <c:pt idx="157">
                  <c:v>-0.51001939613847469</c:v>
                </c:pt>
                <c:pt idx="158">
                  <c:v>-1.4868652742746757</c:v>
                </c:pt>
                <c:pt idx="159">
                  <c:v>0.11507020959629344</c:v>
                </c:pt>
                <c:pt idx="160">
                  <c:v>-1.6920982491850691</c:v>
                </c:pt>
                <c:pt idx="161">
                  <c:v>0.31044655368231489</c:v>
                </c:pt>
                <c:pt idx="162">
                  <c:v>1.9482960160479061</c:v>
                </c:pt>
                <c:pt idx="163">
                  <c:v>-1.3220982491850677</c:v>
                </c:pt>
                <c:pt idx="164">
                  <c:v>2.5561992418543573</c:v>
                </c:pt>
                <c:pt idx="165">
                  <c:v>2.2706257651518467</c:v>
                </c:pt>
                <c:pt idx="166">
                  <c:v>2.7268623242916332</c:v>
                </c:pt>
                <c:pt idx="167">
                  <c:v>2.5720236146142144</c:v>
                </c:pt>
                <c:pt idx="168">
                  <c:v>0.24822433146009359</c:v>
                </c:pt>
                <c:pt idx="169">
                  <c:v>1.0843892060120641</c:v>
                </c:pt>
                <c:pt idx="170">
                  <c:v>-0.51410541764384998</c:v>
                </c:pt>
                <c:pt idx="171">
                  <c:v>0.99625300529521699</c:v>
                </c:pt>
                <c:pt idx="172">
                  <c:v>1.7270056934672606</c:v>
                </c:pt>
                <c:pt idx="173">
                  <c:v>-0.66500147499152007</c:v>
                </c:pt>
                <c:pt idx="174">
                  <c:v>-1.530270292195822</c:v>
                </c:pt>
                <c:pt idx="175">
                  <c:v>-0.4091950233786168</c:v>
                </c:pt>
                <c:pt idx="176">
                  <c:v>0.28460425977550408</c:v>
                </c:pt>
                <c:pt idx="177">
                  <c:v>-1.4191591810847095</c:v>
                </c:pt>
                <c:pt idx="178">
                  <c:v>1.9434573063704867</c:v>
                </c:pt>
                <c:pt idx="179">
                  <c:v>0.68790175081493121</c:v>
                </c:pt>
                <c:pt idx="180">
                  <c:v>1.3761813207074036</c:v>
                </c:pt>
                <c:pt idx="181">
                  <c:v>-1.6648222635219865</c:v>
                </c:pt>
                <c:pt idx="182">
                  <c:v>0.13542863253536197</c:v>
                </c:pt>
                <c:pt idx="183">
                  <c:v>0.25883365045650741</c:v>
                </c:pt>
                <c:pt idx="184">
                  <c:v>-1.323209360296179</c:v>
                </c:pt>
                <c:pt idx="185">
                  <c:v>0.34266877590453859</c:v>
                </c:pt>
                <c:pt idx="186">
                  <c:v>1.7830066227118024E-2</c:v>
                </c:pt>
                <c:pt idx="187">
                  <c:v>0.56596626694396335</c:v>
                </c:pt>
                <c:pt idx="188">
                  <c:v>6.478347124504058E-2</c:v>
                </c:pt>
                <c:pt idx="189">
                  <c:v>-2.5274029086832761</c:v>
                </c:pt>
                <c:pt idx="190">
                  <c:v>0.10808096228446562</c:v>
                </c:pt>
                <c:pt idx="191">
                  <c:v>0.39148598020561209</c:v>
                </c:pt>
                <c:pt idx="192">
                  <c:v>-1.1519548800094412</c:v>
                </c:pt>
                <c:pt idx="193">
                  <c:v>0.56019565762496715</c:v>
                </c:pt>
                <c:pt idx="194">
                  <c:v>-0.39632763986607245</c:v>
                </c:pt>
                <c:pt idx="195">
                  <c:v>-0.29564663628184285</c:v>
                </c:pt>
                <c:pt idx="196">
                  <c:v>0.41833185834181386</c:v>
                </c:pt>
                <c:pt idx="197">
                  <c:v>-0.6245713674646387</c:v>
                </c:pt>
                <c:pt idx="198">
                  <c:v>-0.13611258610263022</c:v>
                </c:pt>
                <c:pt idx="199">
                  <c:v>-1.7251448441671475</c:v>
                </c:pt>
                <c:pt idx="200">
                  <c:v>1.898941177338231</c:v>
                </c:pt>
                <c:pt idx="201">
                  <c:v>-0.28876491585173625</c:v>
                </c:pt>
                <c:pt idx="202">
                  <c:v>0.77535694794754839</c:v>
                </c:pt>
                <c:pt idx="203">
                  <c:v>-1.7697685000811263</c:v>
                </c:pt>
                <c:pt idx="204">
                  <c:v>-4.0807926604424338E-2</c:v>
                </c:pt>
                <c:pt idx="205">
                  <c:v>0.56001644615543444</c:v>
                </c:pt>
                <c:pt idx="206">
                  <c:v>-1.7796251309054982</c:v>
                </c:pt>
                <c:pt idx="207">
                  <c:v>0.44306304113751338</c:v>
                </c:pt>
                <c:pt idx="208">
                  <c:v>1.9908049766213818</c:v>
                </c:pt>
                <c:pt idx="209">
                  <c:v>1.5445684174815959</c:v>
                </c:pt>
                <c:pt idx="210">
                  <c:v>-0.39704448574420859</c:v>
                </c:pt>
                <c:pt idx="211">
                  <c:v>1.3466831128220997</c:v>
                </c:pt>
                <c:pt idx="212">
                  <c:v>1.7986544389869756</c:v>
                </c:pt>
                <c:pt idx="213">
                  <c:v>1.5728121450801646</c:v>
                </c:pt>
                <c:pt idx="214">
                  <c:v>0.12725658952460961</c:v>
                </c:pt>
                <c:pt idx="215">
                  <c:v>-0.59984018466893918</c:v>
                </c:pt>
                <c:pt idx="216">
                  <c:v>0.87148598020561252</c:v>
                </c:pt>
                <c:pt idx="217">
                  <c:v>1.0517368762629609</c:v>
                </c:pt>
                <c:pt idx="218">
                  <c:v>1.7174358009941431</c:v>
                </c:pt>
                <c:pt idx="219">
                  <c:v>2.281593507087333</c:v>
                </c:pt>
                <c:pt idx="220">
                  <c:v>1.7465039013525665</c:v>
                </c:pt>
                <c:pt idx="221">
                  <c:v>1.7166114282342857</c:v>
                </c:pt>
                <c:pt idx="222">
                  <c:v>2.4142099945425297</c:v>
                </c:pt>
                <c:pt idx="223">
                  <c:v>0.45836770063572008</c:v>
                </c:pt>
                <c:pt idx="224">
                  <c:v>1.3360737938256815</c:v>
                </c:pt>
                <c:pt idx="225">
                  <c:v>4.5392790241455927E-2</c:v>
                </c:pt>
                <c:pt idx="226">
                  <c:v>3.4613067687360788</c:v>
                </c:pt>
                <c:pt idx="227">
                  <c:v>1.0090487042199499</c:v>
                </c:pt>
                <c:pt idx="228">
                  <c:v>2.3914142956177997</c:v>
                </c:pt>
                <c:pt idx="229">
                  <c:v>0.32833185834181222</c:v>
                </c:pt>
                <c:pt idx="230">
                  <c:v>3.4111275572665436</c:v>
                </c:pt>
                <c:pt idx="231">
                  <c:v>2.8633856217826734</c:v>
                </c:pt>
                <c:pt idx="232">
                  <c:v>-0.51374699470478102</c:v>
                </c:pt>
                <c:pt idx="233">
                  <c:v>2.3510200303848245</c:v>
                </c:pt>
                <c:pt idx="234">
                  <c:v>1.8663605321769383</c:v>
                </c:pt>
                <c:pt idx="235">
                  <c:v>0.90980139239199254</c:v>
                </c:pt>
                <c:pt idx="236">
                  <c:v>2.3962171630013112</c:v>
                </c:pt>
                <c:pt idx="237">
                  <c:v>3.3991203888077619</c:v>
                </c:pt>
                <c:pt idx="238">
                  <c:v>1.2124537221410954</c:v>
                </c:pt>
                <c:pt idx="239">
                  <c:v>2.3845684174815993</c:v>
                </c:pt>
                <c:pt idx="240">
                  <c:v>-0.24876491585173532</c:v>
                </c:pt>
                <c:pt idx="241">
                  <c:v>2.3845684174815975</c:v>
                </c:pt>
                <c:pt idx="242">
                  <c:v>1.0179017508149322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EB-4191-908A-C3E1A54E39A8}"/>
            </c:ext>
          </c:extLst>
        </c:ser>
        <c:ser>
          <c:idx val="0"/>
          <c:order val="1"/>
          <c:tx>
            <c:v> 10 Jahre dynamisches Mittel</c:v>
          </c:tx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TempMittel_korr!$AS$5:$AS$247</c:f>
              <c:numCache>
                <c:formatCode>0.0</c:formatCode>
                <c:ptCount val="243"/>
                <c:pt idx="0">
                  <c:v>-0.738341976783635</c:v>
                </c:pt>
                <c:pt idx="1">
                  <c:v>-0.87962154667610815</c:v>
                </c:pt>
                <c:pt idx="2">
                  <c:v>-0.67183301621015834</c:v>
                </c:pt>
                <c:pt idx="3">
                  <c:v>-0.72263588359367092</c:v>
                </c:pt>
                <c:pt idx="4">
                  <c:v>-0.34886885850406568</c:v>
                </c:pt>
                <c:pt idx="5">
                  <c:v>0.21266519167514586</c:v>
                </c:pt>
                <c:pt idx="6">
                  <c:v>0.14733902680059391</c:v>
                </c:pt>
                <c:pt idx="7">
                  <c:v>0.36499135654969772</c:v>
                </c:pt>
                <c:pt idx="8">
                  <c:v>0.35405228844933928</c:v>
                </c:pt>
                <c:pt idx="9">
                  <c:v>0.26137486909450086</c:v>
                </c:pt>
                <c:pt idx="10">
                  <c:v>0.45123149991887368</c:v>
                </c:pt>
                <c:pt idx="11">
                  <c:v>0.48837486909450101</c:v>
                </c:pt>
                <c:pt idx="12">
                  <c:v>0.41956841748159784</c:v>
                </c:pt>
                <c:pt idx="13">
                  <c:v>0.47000927769665174</c:v>
                </c:pt>
                <c:pt idx="14">
                  <c:v>0.17400927769665189</c:v>
                </c:pt>
                <c:pt idx="15">
                  <c:v>-0.13576491585173528</c:v>
                </c:pt>
                <c:pt idx="16">
                  <c:v>2.297343540274497E-2</c:v>
                </c:pt>
                <c:pt idx="17">
                  <c:v>-0.16526312373703994</c:v>
                </c:pt>
                <c:pt idx="18">
                  <c:v>-0.27261079398793597</c:v>
                </c:pt>
                <c:pt idx="19">
                  <c:v>-3.663229936428012E-2</c:v>
                </c:pt>
                <c:pt idx="20">
                  <c:v>2.6328274112422268E-2</c:v>
                </c:pt>
                <c:pt idx="21">
                  <c:v>0.17096268271457279</c:v>
                </c:pt>
                <c:pt idx="22">
                  <c:v>5.5751213180522632E-2</c:v>
                </c:pt>
                <c:pt idx="23">
                  <c:v>5.8715370886615673E-2</c:v>
                </c:pt>
                <c:pt idx="24">
                  <c:v>5.8715370886615673E-2</c:v>
                </c:pt>
                <c:pt idx="25">
                  <c:v>-8.1914391492266432E-3</c:v>
                </c:pt>
                <c:pt idx="26">
                  <c:v>0.33572253934539698</c:v>
                </c:pt>
                <c:pt idx="27">
                  <c:v>0.12560425977550455</c:v>
                </c:pt>
                <c:pt idx="28">
                  <c:v>-0.10313050724958513</c:v>
                </c:pt>
                <c:pt idx="29">
                  <c:v>5.7942239332106297E-3</c:v>
                </c:pt>
                <c:pt idx="30">
                  <c:v>-1.219502337861722E-2</c:v>
                </c:pt>
                <c:pt idx="31">
                  <c:v>-0.24649968287682503</c:v>
                </c:pt>
                <c:pt idx="32">
                  <c:v>-0.51418427069044514</c:v>
                </c:pt>
                <c:pt idx="33">
                  <c:v>-0.1432165287549613</c:v>
                </c:pt>
                <c:pt idx="34">
                  <c:v>-0.18433122409546304</c:v>
                </c:pt>
                <c:pt idx="35">
                  <c:v>-0.31958570438220135</c:v>
                </c:pt>
                <c:pt idx="36">
                  <c:v>-0.52064663628184271</c:v>
                </c:pt>
                <c:pt idx="37">
                  <c:v>-0.44046742481230866</c:v>
                </c:pt>
                <c:pt idx="38">
                  <c:v>-8.1842706904447834E-3</c:v>
                </c:pt>
                <c:pt idx="39">
                  <c:v>-4.4148428396538188E-2</c:v>
                </c:pt>
                <c:pt idx="40">
                  <c:v>-0.19900505922091102</c:v>
                </c:pt>
                <c:pt idx="41">
                  <c:v>-4.1549862088294455E-2</c:v>
                </c:pt>
                <c:pt idx="42">
                  <c:v>1.848239597622179E-2</c:v>
                </c:pt>
                <c:pt idx="43">
                  <c:v>-0.30775057893417246</c:v>
                </c:pt>
                <c:pt idx="44">
                  <c:v>-0.25451043556499686</c:v>
                </c:pt>
                <c:pt idx="45">
                  <c:v>-6.673982624600043E-2</c:v>
                </c:pt>
                <c:pt idx="46">
                  <c:v>-0.15381151083381414</c:v>
                </c:pt>
                <c:pt idx="47">
                  <c:v>-7.701581190908309E-2</c:v>
                </c:pt>
                <c:pt idx="48">
                  <c:v>-7.701581190908309E-2</c:v>
                </c:pt>
                <c:pt idx="49">
                  <c:v>-0.55777208431051672</c:v>
                </c:pt>
                <c:pt idx="50">
                  <c:v>-0.72713409147897534</c:v>
                </c:pt>
                <c:pt idx="51">
                  <c:v>-0.96584735312772074</c:v>
                </c:pt>
                <c:pt idx="52">
                  <c:v>-1.3158258477513769</c:v>
                </c:pt>
                <c:pt idx="53">
                  <c:v>-1.1441555968553196</c:v>
                </c:pt>
                <c:pt idx="54">
                  <c:v>-1.1769907223033482</c:v>
                </c:pt>
                <c:pt idx="55">
                  <c:v>-1.3478509373571117</c:v>
                </c:pt>
                <c:pt idx="56">
                  <c:v>-1.4592452025900866</c:v>
                </c:pt>
                <c:pt idx="57">
                  <c:v>-1.6223168871779001</c:v>
                </c:pt>
                <c:pt idx="58">
                  <c:v>-1.5217505789341725</c:v>
                </c:pt>
                <c:pt idx="59">
                  <c:v>-1.2434064929126674</c:v>
                </c:pt>
                <c:pt idx="60">
                  <c:v>-1.0234745932710905</c:v>
                </c:pt>
                <c:pt idx="61">
                  <c:v>-0.88115559685531952</c:v>
                </c:pt>
                <c:pt idx="62">
                  <c:v>-0.8958724427334559</c:v>
                </c:pt>
                <c:pt idx="63">
                  <c:v>-1.2579799696151763</c:v>
                </c:pt>
                <c:pt idx="64">
                  <c:v>-1.3299584642388318</c:v>
                </c:pt>
                <c:pt idx="65">
                  <c:v>-1.4330767438087244</c:v>
                </c:pt>
                <c:pt idx="66">
                  <c:v>-1.2701663495434912</c:v>
                </c:pt>
                <c:pt idx="67">
                  <c:v>-1.0754817617298713</c:v>
                </c:pt>
                <c:pt idx="68">
                  <c:v>-1.1396717258875775</c:v>
                </c:pt>
                <c:pt idx="69">
                  <c:v>-1.0865677832352476</c:v>
                </c:pt>
                <c:pt idx="70">
                  <c:v>-1.2051018334144592</c:v>
                </c:pt>
                <c:pt idx="71">
                  <c:v>-0.94741724560083929</c:v>
                </c:pt>
                <c:pt idx="72">
                  <c:v>-0.94741724560083929</c:v>
                </c:pt>
                <c:pt idx="73">
                  <c:v>-0.85442082983022982</c:v>
                </c:pt>
                <c:pt idx="74">
                  <c:v>-0.81369681549331219</c:v>
                </c:pt>
                <c:pt idx="75">
                  <c:v>-0.32752118825316912</c:v>
                </c:pt>
                <c:pt idx="76">
                  <c:v>1.00809622844654E-2</c:v>
                </c:pt>
                <c:pt idx="77">
                  <c:v>-0.10029179757216547</c:v>
                </c:pt>
                <c:pt idx="78">
                  <c:v>8.5661607445755641E-2</c:v>
                </c:pt>
                <c:pt idx="79">
                  <c:v>1.2199241854357811E-2</c:v>
                </c:pt>
                <c:pt idx="80">
                  <c:v>4.6202826083748594E-2</c:v>
                </c:pt>
                <c:pt idx="81">
                  <c:v>0.19940712715901751</c:v>
                </c:pt>
                <c:pt idx="82">
                  <c:v>8.3830066227117861E-2</c:v>
                </c:pt>
                <c:pt idx="83">
                  <c:v>0.1102279156894836</c:v>
                </c:pt>
                <c:pt idx="84">
                  <c:v>0.11643221676475246</c:v>
                </c:pt>
                <c:pt idx="85">
                  <c:v>-0.14945308789474571</c:v>
                </c:pt>
                <c:pt idx="86">
                  <c:v>-0.30697996961517571</c:v>
                </c:pt>
                <c:pt idx="87">
                  <c:v>-0.34558570438220082</c:v>
                </c:pt>
                <c:pt idx="88">
                  <c:v>-0.46286527427467394</c:v>
                </c:pt>
                <c:pt idx="89">
                  <c:v>-0.52604806997359854</c:v>
                </c:pt>
                <c:pt idx="90">
                  <c:v>-0.74350326710621517</c:v>
                </c:pt>
                <c:pt idx="91">
                  <c:v>-0.84987244273345541</c:v>
                </c:pt>
                <c:pt idx="92">
                  <c:v>-1.043764915851735</c:v>
                </c:pt>
                <c:pt idx="93">
                  <c:v>-0.91668964703453071</c:v>
                </c:pt>
                <c:pt idx="94">
                  <c:v>-0.91314842839653798</c:v>
                </c:pt>
                <c:pt idx="95">
                  <c:v>-0.86944950366535512</c:v>
                </c:pt>
                <c:pt idx="96">
                  <c:v>-0.99505882266177115</c:v>
                </c:pt>
                <c:pt idx="97">
                  <c:v>-0.99505882266177115</c:v>
                </c:pt>
                <c:pt idx="98">
                  <c:v>-0.79810183341445928</c:v>
                </c:pt>
                <c:pt idx="99">
                  <c:v>-0.79090828502736243</c:v>
                </c:pt>
                <c:pt idx="100">
                  <c:v>-0.60780075814564227</c:v>
                </c:pt>
                <c:pt idx="101">
                  <c:v>-0.55294771155066036</c:v>
                </c:pt>
                <c:pt idx="102">
                  <c:v>-0.62445667212413691</c:v>
                </c:pt>
                <c:pt idx="103">
                  <c:v>-0.45681151083381455</c:v>
                </c:pt>
                <c:pt idx="104">
                  <c:v>-0.43818785491983603</c:v>
                </c:pt>
                <c:pt idx="105">
                  <c:v>-0.43543158251840242</c:v>
                </c:pt>
                <c:pt idx="106">
                  <c:v>-0.60046384058291846</c:v>
                </c:pt>
                <c:pt idx="107">
                  <c:v>-0.26135272947180749</c:v>
                </c:pt>
                <c:pt idx="108">
                  <c:v>-0.24382226352198658</c:v>
                </c:pt>
                <c:pt idx="109">
                  <c:v>-0.23518068646105467</c:v>
                </c:pt>
                <c:pt idx="110">
                  <c:v>-0.36848893018865303</c:v>
                </c:pt>
                <c:pt idx="111">
                  <c:v>-0.22505523843238073</c:v>
                </c:pt>
                <c:pt idx="112">
                  <c:v>-0.14310900187324088</c:v>
                </c:pt>
                <c:pt idx="113">
                  <c:v>-0.13846384058291808</c:v>
                </c:pt>
                <c:pt idx="114">
                  <c:v>-0.40171832086965653</c:v>
                </c:pt>
                <c:pt idx="115">
                  <c:v>-0.34375416316356328</c:v>
                </c:pt>
                <c:pt idx="116">
                  <c:v>-0.3697039839520937</c:v>
                </c:pt>
                <c:pt idx="117">
                  <c:v>-0.51963229936428001</c:v>
                </c:pt>
                <c:pt idx="118">
                  <c:v>-0.49944950366535518</c:v>
                </c:pt>
                <c:pt idx="119">
                  <c:v>-0.5392667079664305</c:v>
                </c:pt>
                <c:pt idx="120">
                  <c:v>-0.52356061477646632</c:v>
                </c:pt>
                <c:pt idx="121">
                  <c:v>-0.52356061477646632</c:v>
                </c:pt>
                <c:pt idx="122">
                  <c:v>-0.5808258477513768</c:v>
                </c:pt>
                <c:pt idx="123">
                  <c:v>-0.63286527427467421</c:v>
                </c:pt>
                <c:pt idx="124">
                  <c:v>-0.63725953950764913</c:v>
                </c:pt>
                <c:pt idx="125">
                  <c:v>-0.47607674380872445</c:v>
                </c:pt>
                <c:pt idx="126">
                  <c:v>-0.45878642122807928</c:v>
                </c:pt>
                <c:pt idx="127">
                  <c:v>-0.3153849875363231</c:v>
                </c:pt>
                <c:pt idx="128">
                  <c:v>-0.20630613448972807</c:v>
                </c:pt>
                <c:pt idx="129">
                  <c:v>-0.28158928861159194</c:v>
                </c:pt>
                <c:pt idx="130">
                  <c:v>-0.2462308656725237</c:v>
                </c:pt>
                <c:pt idx="131">
                  <c:v>-7.6377819077541625E-2</c:v>
                </c:pt>
                <c:pt idx="132">
                  <c:v>-7.5560614776466389E-2</c:v>
                </c:pt>
                <c:pt idx="133">
                  <c:v>0.12532110565364105</c:v>
                </c:pt>
                <c:pt idx="134">
                  <c:v>6.0702095962934079E-3</c:v>
                </c:pt>
                <c:pt idx="135">
                  <c:v>0.29419565762496724</c:v>
                </c:pt>
                <c:pt idx="136">
                  <c:v>0.40710963611959095</c:v>
                </c:pt>
                <c:pt idx="137">
                  <c:v>0.37517056801923271</c:v>
                </c:pt>
                <c:pt idx="138">
                  <c:v>0.32750748558195669</c:v>
                </c:pt>
                <c:pt idx="139">
                  <c:v>0.28549314866439385</c:v>
                </c:pt>
                <c:pt idx="140">
                  <c:v>0.21541787984718952</c:v>
                </c:pt>
                <c:pt idx="141">
                  <c:v>0.21541787984718952</c:v>
                </c:pt>
                <c:pt idx="142">
                  <c:v>0.28226734221278116</c:v>
                </c:pt>
                <c:pt idx="143">
                  <c:v>7.6084546513856516E-2</c:v>
                </c:pt>
                <c:pt idx="144">
                  <c:v>0.16064727052819353</c:v>
                </c:pt>
                <c:pt idx="145">
                  <c:v>0.16064727052819353</c:v>
                </c:pt>
                <c:pt idx="146">
                  <c:v>-3.2187854919835245E-2</c:v>
                </c:pt>
                <c:pt idx="147">
                  <c:v>-0.22634556101302533</c:v>
                </c:pt>
                <c:pt idx="148">
                  <c:v>-0.37529179757216519</c:v>
                </c:pt>
                <c:pt idx="149">
                  <c:v>-0.43836348215997872</c:v>
                </c:pt>
                <c:pt idx="150">
                  <c:v>-0.24226670796643024</c:v>
                </c:pt>
                <c:pt idx="151">
                  <c:v>-0.2914996828768246</c:v>
                </c:pt>
                <c:pt idx="152">
                  <c:v>-0.2392917975721652</c:v>
                </c:pt>
                <c:pt idx="153">
                  <c:v>-0.22696921692700384</c:v>
                </c:pt>
                <c:pt idx="154">
                  <c:v>-0.19973624201660978</c:v>
                </c:pt>
                <c:pt idx="155">
                  <c:v>-0.26170756818148455</c:v>
                </c:pt>
                <c:pt idx="156">
                  <c:v>-0.28909108072628736</c:v>
                </c:pt>
                <c:pt idx="157">
                  <c:v>-0.36590470079797194</c:v>
                </c:pt>
                <c:pt idx="158">
                  <c:v>-0.20209466495567802</c:v>
                </c:pt>
                <c:pt idx="159">
                  <c:v>2.7399958700235861E-2</c:v>
                </c:pt>
                <c:pt idx="160">
                  <c:v>-0.2915677832352479</c:v>
                </c:pt>
                <c:pt idx="161">
                  <c:v>0.11927988701564814</c:v>
                </c:pt>
                <c:pt idx="162">
                  <c:v>0.28064547841349741</c:v>
                </c:pt>
                <c:pt idx="163">
                  <c:v>0.49164189418410642</c:v>
                </c:pt>
                <c:pt idx="164">
                  <c:v>0.79984619525937528</c:v>
                </c:pt>
                <c:pt idx="165">
                  <c:v>0.97335515583285237</c:v>
                </c:pt>
                <c:pt idx="166">
                  <c:v>1.0702870554744295</c:v>
                </c:pt>
                <c:pt idx="167">
                  <c:v>1.1880863386285512</c:v>
                </c:pt>
                <c:pt idx="168">
                  <c:v>1.2566669837898412</c:v>
                </c:pt>
                <c:pt idx="169">
                  <c:v>1.2345379515317769</c:v>
                </c:pt>
                <c:pt idx="170">
                  <c:v>1.2345379515317769</c:v>
                </c:pt>
                <c:pt idx="171">
                  <c:v>1.3002476289511316</c:v>
                </c:pt>
                <c:pt idx="172">
                  <c:v>0.89160067554611366</c:v>
                </c:pt>
                <c:pt idx="173">
                  <c:v>0.62361859669306741</c:v>
                </c:pt>
                <c:pt idx="174">
                  <c:v>0.3793927902414545</c:v>
                </c:pt>
                <c:pt idx="175">
                  <c:v>-1.9725489328437894E-2</c:v>
                </c:pt>
                <c:pt idx="176">
                  <c:v>0.14979780816260141</c:v>
                </c:pt>
                <c:pt idx="177">
                  <c:v>0.11014906264288812</c:v>
                </c:pt>
                <c:pt idx="178">
                  <c:v>0.29917773647801349</c:v>
                </c:pt>
                <c:pt idx="179">
                  <c:v>3.3070209596293143E-2</c:v>
                </c:pt>
                <c:pt idx="180">
                  <c:v>-0.12608749649689671</c:v>
                </c:pt>
                <c:pt idx="181">
                  <c:v>-3.3703983952093973E-2</c:v>
                </c:pt>
                <c:pt idx="182">
                  <c:v>-1.2997890762129672E-2</c:v>
                </c:pt>
                <c:pt idx="183">
                  <c:v>6.218848916618587E-2</c:v>
                </c:pt>
                <c:pt idx="184">
                  <c:v>3.5511069811347259E-2</c:v>
                </c:pt>
                <c:pt idx="185">
                  <c:v>0.23402361461421456</c:v>
                </c:pt>
                <c:pt idx="186">
                  <c:v>4.6156231101669928E-2</c:v>
                </c:pt>
                <c:pt idx="187">
                  <c:v>-0.27537423484815082</c:v>
                </c:pt>
                <c:pt idx="188">
                  <c:v>-0.40218427069044466</c:v>
                </c:pt>
                <c:pt idx="189">
                  <c:v>-0.19655344631768473</c:v>
                </c:pt>
                <c:pt idx="190">
                  <c:v>-0.32529179757216509</c:v>
                </c:pt>
                <c:pt idx="191">
                  <c:v>-0.29515559685531911</c:v>
                </c:pt>
                <c:pt idx="192">
                  <c:v>-0.20246742481230845</c:v>
                </c:pt>
                <c:pt idx="193">
                  <c:v>-0.2662989660309466</c:v>
                </c:pt>
                <c:pt idx="194">
                  <c:v>-0.2662989660309466</c:v>
                </c:pt>
                <c:pt idx="195">
                  <c:v>-0.22624878681947699</c:v>
                </c:pt>
                <c:pt idx="196">
                  <c:v>-0.34530255026033718</c:v>
                </c:pt>
                <c:pt idx="197">
                  <c:v>-0.36539215599510427</c:v>
                </c:pt>
                <c:pt idx="198">
                  <c:v>-0.2851663495434914</c:v>
                </c:pt>
                <c:pt idx="199">
                  <c:v>-0.10608032803811489</c:v>
                </c:pt>
                <c:pt idx="200">
                  <c:v>-0.17410541764384974</c:v>
                </c:pt>
                <c:pt idx="201">
                  <c:v>1.8625765151849237E-2</c:v>
                </c:pt>
                <c:pt idx="202">
                  <c:v>-0.21437065061876009</c:v>
                </c:pt>
                <c:pt idx="203">
                  <c:v>-0.17881867929259529</c:v>
                </c:pt>
                <c:pt idx="204">
                  <c:v>-9.3252371048867563E-2</c:v>
                </c:pt>
                <c:pt idx="205">
                  <c:v>-0.3130480699735988</c:v>
                </c:pt>
                <c:pt idx="206">
                  <c:v>-0.20628462911338358</c:v>
                </c:pt>
                <c:pt idx="207">
                  <c:v>6.4071271590176336E-3</c:v>
                </c:pt>
                <c:pt idx="208">
                  <c:v>0.33337845332389199</c:v>
                </c:pt>
                <c:pt idx="209">
                  <c:v>0.10377988701564803</c:v>
                </c:pt>
                <c:pt idx="210">
                  <c:v>0.2673246898830316</c:v>
                </c:pt>
                <c:pt idx="211">
                  <c:v>0.36965443898697437</c:v>
                </c:pt>
                <c:pt idx="212">
                  <c:v>0.70391250350310341</c:v>
                </c:pt>
                <c:pt idx="213">
                  <c:v>0.72071895511600681</c:v>
                </c:pt>
                <c:pt idx="214">
                  <c:v>0.60473329203356951</c:v>
                </c:pt>
                <c:pt idx="215">
                  <c:v>0.86984440314468048</c:v>
                </c:pt>
                <c:pt idx="216">
                  <c:v>0.9307117866572252</c:v>
                </c:pt>
                <c:pt idx="217">
                  <c:v>0.90337486909450138</c:v>
                </c:pt>
                <c:pt idx="218">
                  <c:v>0.90337486909450138</c:v>
                </c:pt>
                <c:pt idx="219">
                  <c:v>0.97707737805507511</c:v>
                </c:pt>
                <c:pt idx="220">
                  <c:v>1.1914322167647526</c:v>
                </c:pt>
                <c:pt idx="221">
                  <c:v>1.2284250483059711</c:v>
                </c:pt>
                <c:pt idx="222">
                  <c:v>1.2899806038615267</c:v>
                </c:pt>
                <c:pt idx="223">
                  <c:v>1.1785361594170822</c:v>
                </c:pt>
                <c:pt idx="224">
                  <c:v>1.2994178798471894</c:v>
                </c:pt>
                <c:pt idx="225">
                  <c:v>1.3639411773382288</c:v>
                </c:pt>
                <c:pt idx="226">
                  <c:v>1.6229232561912756</c:v>
                </c:pt>
                <c:pt idx="227">
                  <c:v>1.6186544389869746</c:v>
                </c:pt>
                <c:pt idx="228">
                  <c:v>1.6860522884493403</c:v>
                </c:pt>
                <c:pt idx="229">
                  <c:v>1.490726123574788</c:v>
                </c:pt>
                <c:pt idx="230">
                  <c:v>1.6571884891661857</c:v>
                </c:pt>
                <c:pt idx="231">
                  <c:v>1.7718659085210244</c:v>
                </c:pt>
                <c:pt idx="232">
                  <c:v>1.4790702095962931</c:v>
                </c:pt>
                <c:pt idx="233">
                  <c:v>1.6683354425712036</c:v>
                </c:pt>
                <c:pt idx="234">
                  <c:v>1.7213641164063294</c:v>
                </c:pt>
                <c:pt idx="235">
                  <c:v>1.8078049766213831</c:v>
                </c:pt>
                <c:pt idx="236">
                  <c:v>1.7012960160479065</c:v>
                </c:pt>
                <c:pt idx="237">
                  <c:v>1.9403031845066878</c:v>
                </c:pt>
                <c:pt idx="238">
                  <c:v>1.8224071271590172</c:v>
                </c:pt>
                <c:pt idx="239">
                  <c:v>2.028030783072996</c:v>
                </c:pt>
                <c:pt idx="240">
                  <c:v>1.6620415357611684</c:v>
                </c:pt>
                <c:pt idx="241">
                  <c:v>1.6141598153310603</c:v>
                </c:pt>
                <c:pt idx="242">
                  <c:v>1.7673246898830317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46-4377-AFBF-F5194B036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595008"/>
        <c:axId val="355596928"/>
      </c:scatterChart>
      <c:valAx>
        <c:axId val="355595008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48536494705471123"/>
              <c:y val="0.8819726476108288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596928"/>
        <c:crossesAt val="-5"/>
        <c:crossBetween val="midCat"/>
        <c:majorUnit val="10"/>
      </c:valAx>
      <c:valAx>
        <c:axId val="355596928"/>
        <c:scaling>
          <c:orientation val="minMax"/>
          <c:max val="5"/>
          <c:min val="-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Temperaturdifferenz in K</a:t>
                </a:r>
              </a:p>
            </c:rich>
          </c:tx>
          <c:layout>
            <c:manualLayout>
              <c:xMode val="edge"/>
              <c:yMode val="edge"/>
              <c:x val="1.1399502220640997E-2"/>
              <c:y val="0.356818428842472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595008"/>
        <c:crosses val="autoZero"/>
        <c:crossBetween val="midCat"/>
        <c:majorUnit val="1"/>
        <c:minorUnit val="0.25"/>
      </c:valAx>
      <c:spPr>
        <a:gradFill>
          <a:gsLst>
            <a:gs pos="1000">
              <a:srgbClr val="FF99CC"/>
            </a:gs>
            <a:gs pos="0">
              <a:srgbClr val="FF99FF"/>
            </a:gs>
            <a:gs pos="0">
              <a:srgbClr val="FF99FF"/>
            </a:gs>
            <a:gs pos="100000">
              <a:srgbClr val="99CCFF"/>
            </a:gs>
            <a:gs pos="0">
              <a:srgbClr val="FFCCCC"/>
            </a:gs>
            <a:gs pos="100000">
              <a:srgbClr val="99CCFF"/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4381988990961"/>
          <c:y val="0.93664685946184845"/>
          <c:w val="0.67993367192221088"/>
          <c:h val="3.87565338096493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solidFill>
        <a:schemeClr val="accent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Anomalie</a:t>
            </a:r>
            <a:r>
              <a:rPr lang="de-DE" baseline="0"/>
              <a:t> der </a:t>
            </a:r>
            <a:r>
              <a:rPr lang="de-DE"/>
              <a:t>Sommertemperatur Hohenpeißenberg 1781 - 2023
Jun/Jul/Aug</a:t>
            </a:r>
          </a:p>
        </c:rich>
      </c:tx>
      <c:layout>
        <c:manualLayout>
          <c:xMode val="edge"/>
          <c:yMode val="edge"/>
          <c:x val="0.18015001262917452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375782881002084E-2"/>
          <c:y val="0.17766497461928935"/>
          <c:w val="0.89144050104384132"/>
          <c:h val="0.64805414551607443"/>
        </c:manualLayout>
      </c:layout>
      <c:scatterChart>
        <c:scatterStyle val="smoothMarker"/>
        <c:varyColors val="0"/>
        <c:ser>
          <c:idx val="2"/>
          <c:order val="0"/>
          <c:tx>
            <c:v> Jahresmittel Anomalie der Sommertemperaturen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TempMittel_korr!$AH$5:$AH$247</c:f>
              <c:numCache>
                <c:formatCode>0.0</c:formatCode>
                <c:ptCount val="243"/>
                <c:pt idx="0">
                  <c:v>1.2988060859167376</c:v>
                </c:pt>
                <c:pt idx="1">
                  <c:v>1.3496304586765913</c:v>
                </c:pt>
                <c:pt idx="2">
                  <c:v>5.0777412081611573E-2</c:v>
                </c:pt>
                <c:pt idx="3">
                  <c:v>-0.61563835852770765</c:v>
                </c:pt>
                <c:pt idx="4">
                  <c:v>-2.0638104015384613</c:v>
                </c:pt>
                <c:pt idx="5">
                  <c:v>-2.1567136273449155</c:v>
                </c:pt>
                <c:pt idx="6">
                  <c:v>3.6089533002492402E-3</c:v>
                </c:pt>
                <c:pt idx="7">
                  <c:v>0.60360895330024888</c:v>
                </c:pt>
                <c:pt idx="8">
                  <c:v>-1.4570720502839833</c:v>
                </c:pt>
                <c:pt idx="9">
                  <c:v>-0.27320108254204634</c:v>
                </c:pt>
                <c:pt idx="10">
                  <c:v>-8.237670978219036E-2</c:v>
                </c:pt>
                <c:pt idx="11">
                  <c:v>0.15823260921422744</c:v>
                </c:pt>
                <c:pt idx="12">
                  <c:v>1.2369422866335817</c:v>
                </c:pt>
                <c:pt idx="13">
                  <c:v>0.68375232247587547</c:v>
                </c:pt>
                <c:pt idx="14">
                  <c:v>-0.74298602877860276</c:v>
                </c:pt>
                <c:pt idx="15">
                  <c:v>-0.45778889616211771</c:v>
                </c:pt>
                <c:pt idx="16">
                  <c:v>0.16805339774469097</c:v>
                </c:pt>
                <c:pt idx="17">
                  <c:v>-0.25255592125172122</c:v>
                </c:pt>
                <c:pt idx="18">
                  <c:v>-0.92972438003308255</c:v>
                </c:pt>
                <c:pt idx="19">
                  <c:v>-0.84610430834849737</c:v>
                </c:pt>
                <c:pt idx="20">
                  <c:v>-1.7174304732230503</c:v>
                </c:pt>
                <c:pt idx="21">
                  <c:v>1.2775516056299985</c:v>
                </c:pt>
                <c:pt idx="22">
                  <c:v>-8.2770975015160175E-2</c:v>
                </c:pt>
                <c:pt idx="23">
                  <c:v>-0.40420466677143629</c:v>
                </c:pt>
                <c:pt idx="24">
                  <c:v>-1.8125917635456297</c:v>
                </c:pt>
                <c:pt idx="25">
                  <c:v>0.13389569165150306</c:v>
                </c:pt>
                <c:pt idx="26">
                  <c:v>2.5033580572429006</c:v>
                </c:pt>
                <c:pt idx="27">
                  <c:v>1.4350426450565177</c:v>
                </c:pt>
                <c:pt idx="28">
                  <c:v>1.2214584156658415</c:v>
                </c:pt>
                <c:pt idx="29">
                  <c:v>0.66038314684863586</c:v>
                </c:pt>
                <c:pt idx="30">
                  <c:v>1.6036089533002489</c:v>
                </c:pt>
                <c:pt idx="31">
                  <c:v>-1.063057713366419</c:v>
                </c:pt>
                <c:pt idx="32">
                  <c:v>-3.1185057420402522</c:v>
                </c:pt>
                <c:pt idx="33">
                  <c:v>-1.4116598639040561</c:v>
                </c:pt>
                <c:pt idx="34">
                  <c:v>-2.3584698997463462</c:v>
                </c:pt>
                <c:pt idx="35">
                  <c:v>-3.4001186452660619</c:v>
                </c:pt>
                <c:pt idx="36">
                  <c:v>-0.85689283881444567</c:v>
                </c:pt>
                <c:pt idx="37">
                  <c:v>-0.58689283881444432</c:v>
                </c:pt>
                <c:pt idx="38">
                  <c:v>-0.30857742662806587</c:v>
                </c:pt>
                <c:pt idx="39">
                  <c:v>-0.9095451685635485</c:v>
                </c:pt>
                <c:pt idx="40">
                  <c:v>-2.1994734839757371</c:v>
                </c:pt>
                <c:pt idx="41">
                  <c:v>1.3383759783898537</c:v>
                </c:pt>
                <c:pt idx="42">
                  <c:v>-1.1753157778825454</c:v>
                </c:pt>
                <c:pt idx="43">
                  <c:v>-0.70338029401157698</c:v>
                </c:pt>
                <c:pt idx="44">
                  <c:v>-1.1065702581692882</c:v>
                </c:pt>
                <c:pt idx="45">
                  <c:v>0.64715734039702255</c:v>
                </c:pt>
                <c:pt idx="46">
                  <c:v>-0.52796810763165425</c:v>
                </c:pt>
                <c:pt idx="47">
                  <c:v>-0.93431219365315954</c:v>
                </c:pt>
                <c:pt idx="48">
                  <c:v>-1.8394017993879235</c:v>
                </c:pt>
                <c:pt idx="49">
                  <c:v>-0.46524409329473215</c:v>
                </c:pt>
                <c:pt idx="50">
                  <c:v>-1.0027709750151637</c:v>
                </c:pt>
                <c:pt idx="51">
                  <c:v>-0.74234086748828076</c:v>
                </c:pt>
                <c:pt idx="52">
                  <c:v>-2.089222587918389</c:v>
                </c:pt>
                <c:pt idx="53">
                  <c:v>1.6499888816156592</c:v>
                </c:pt>
                <c:pt idx="54">
                  <c:v>4.2892107422112247E-2</c:v>
                </c:pt>
                <c:pt idx="55">
                  <c:v>0.17124336190239831</c:v>
                </c:pt>
                <c:pt idx="56">
                  <c:v>0.11584477087533251</c:v>
                </c:pt>
                <c:pt idx="57">
                  <c:v>-1.5582906882768128</c:v>
                </c:pt>
                <c:pt idx="58">
                  <c:v>0.23730070957264893</c:v>
                </c:pt>
                <c:pt idx="59">
                  <c:v>-1.484778143473946</c:v>
                </c:pt>
                <c:pt idx="60">
                  <c:v>-2.1219466022553064</c:v>
                </c:pt>
                <c:pt idx="61">
                  <c:v>0.29708565580920876</c:v>
                </c:pt>
                <c:pt idx="62">
                  <c:v>-2.5577172115743032</c:v>
                </c:pt>
                <c:pt idx="63">
                  <c:v>-2.1495810108574567</c:v>
                </c:pt>
                <c:pt idx="64">
                  <c:v>-1.1191150610366698</c:v>
                </c:pt>
                <c:pt idx="65">
                  <c:v>1.3985193475654807</c:v>
                </c:pt>
                <c:pt idx="66">
                  <c:v>-1.4798677492087116</c:v>
                </c:pt>
                <c:pt idx="67">
                  <c:v>-0.12664194275709839</c:v>
                </c:pt>
                <c:pt idx="68">
                  <c:v>-0.66312939795423276</c:v>
                </c:pt>
                <c:pt idx="69">
                  <c:v>-0.95839821515853352</c:v>
                </c:pt>
                <c:pt idx="70">
                  <c:v>-0.60793226533774458</c:v>
                </c:pt>
                <c:pt idx="71">
                  <c:v>0.61016809308519271</c:v>
                </c:pt>
                <c:pt idx="72">
                  <c:v>0.42493511817480112</c:v>
                </c:pt>
                <c:pt idx="73">
                  <c:v>-0.51438387824097198</c:v>
                </c:pt>
                <c:pt idx="74">
                  <c:v>0.32428995688447593</c:v>
                </c:pt>
                <c:pt idx="75">
                  <c:v>0.63593870240418759</c:v>
                </c:pt>
                <c:pt idx="76">
                  <c:v>0.98371648018196822</c:v>
                </c:pt>
                <c:pt idx="77">
                  <c:v>0.26059820061207617</c:v>
                </c:pt>
                <c:pt idx="78">
                  <c:v>2.5222469461317925</c:v>
                </c:pt>
                <c:pt idx="79">
                  <c:v>-1.5586132689219774</c:v>
                </c:pt>
                <c:pt idx="80">
                  <c:v>1.0543257991783861</c:v>
                </c:pt>
                <c:pt idx="81">
                  <c:v>-0.51685699652053962</c:v>
                </c:pt>
                <c:pt idx="82">
                  <c:v>0.27765913251171881</c:v>
                </c:pt>
                <c:pt idx="83">
                  <c:v>-1.44115807178936</c:v>
                </c:pt>
                <c:pt idx="84">
                  <c:v>-2.4957354943481391E-2</c:v>
                </c:pt>
                <c:pt idx="85">
                  <c:v>-0.29965269544527118</c:v>
                </c:pt>
                <c:pt idx="86">
                  <c:v>-0.36732294634132678</c:v>
                </c:pt>
                <c:pt idx="87">
                  <c:v>0.4804906737303547</c:v>
                </c:pt>
                <c:pt idx="88">
                  <c:v>-1.1673587886352337</c:v>
                </c:pt>
                <c:pt idx="89">
                  <c:v>-0.39872079580369402</c:v>
                </c:pt>
                <c:pt idx="90">
                  <c:v>-1.1068211542266315</c:v>
                </c:pt>
                <c:pt idx="91">
                  <c:v>-0.75216165601874962</c:v>
                </c:pt>
                <c:pt idx="92">
                  <c:v>0.87457669523573145</c:v>
                </c:pt>
                <c:pt idx="93">
                  <c:v>0.25977382785222147</c:v>
                </c:pt>
                <c:pt idx="94">
                  <c:v>0.3622827884256985</c:v>
                </c:pt>
                <c:pt idx="95">
                  <c:v>0.27260536907085786</c:v>
                </c:pt>
                <c:pt idx="96">
                  <c:v>0.90446916835401225</c:v>
                </c:pt>
                <c:pt idx="97">
                  <c:v>-0.73262760583953401</c:v>
                </c:pt>
                <c:pt idx="98">
                  <c:v>-0.2647064588861312</c:v>
                </c:pt>
                <c:pt idx="99">
                  <c:v>-0.4273946309291432</c:v>
                </c:pt>
                <c:pt idx="100">
                  <c:v>0.9300964084973824</c:v>
                </c:pt>
                <c:pt idx="101">
                  <c:v>-1.8031293979542315</c:v>
                </c:pt>
                <c:pt idx="102">
                  <c:v>-0.63979606462089933</c:v>
                </c:pt>
                <c:pt idx="103">
                  <c:v>-0.66714373487179479</c:v>
                </c:pt>
                <c:pt idx="104">
                  <c:v>0.6442541145905718</c:v>
                </c:pt>
                <c:pt idx="105">
                  <c:v>-0.35642688899365638</c:v>
                </c:pt>
                <c:pt idx="106">
                  <c:v>0.92572364864075141</c:v>
                </c:pt>
                <c:pt idx="107">
                  <c:v>-0.98108638720154318</c:v>
                </c:pt>
                <c:pt idx="108">
                  <c:v>-0.14040538361731514</c:v>
                </c:pt>
                <c:pt idx="109">
                  <c:v>-1.1798677492087126</c:v>
                </c:pt>
                <c:pt idx="110">
                  <c:v>-0.8378247384560229</c:v>
                </c:pt>
                <c:pt idx="111">
                  <c:v>0.69973798555831124</c:v>
                </c:pt>
                <c:pt idx="112">
                  <c:v>0.48640465222497653</c:v>
                </c:pt>
                <c:pt idx="113">
                  <c:v>-0.17527993558864274</c:v>
                </c:pt>
                <c:pt idx="114">
                  <c:v>0.48278458054038964</c:v>
                </c:pt>
                <c:pt idx="115">
                  <c:v>-0.82628351981803405</c:v>
                </c:pt>
                <c:pt idx="116">
                  <c:v>0.34461253752964183</c:v>
                </c:pt>
                <c:pt idx="117">
                  <c:v>-4.7143734871795573E-2</c:v>
                </c:pt>
                <c:pt idx="118">
                  <c:v>1.7694974805625208E-2</c:v>
                </c:pt>
                <c:pt idx="119">
                  <c:v>0.64081325437551939</c:v>
                </c:pt>
                <c:pt idx="120">
                  <c:v>0.22407490312103562</c:v>
                </c:pt>
                <c:pt idx="121">
                  <c:v>-0.50653441587537884</c:v>
                </c:pt>
                <c:pt idx="122">
                  <c:v>-0.7930935556603238</c:v>
                </c:pt>
                <c:pt idx="123">
                  <c:v>1.5436447955941528</c:v>
                </c:pt>
                <c:pt idx="124">
                  <c:v>1.0837881647697785</c:v>
                </c:pt>
                <c:pt idx="125">
                  <c:v>-0.62907921874276163</c:v>
                </c:pt>
                <c:pt idx="126">
                  <c:v>-0.6094734839757372</c:v>
                </c:pt>
                <c:pt idx="127">
                  <c:v>-0.21893584956713497</c:v>
                </c:pt>
                <c:pt idx="128">
                  <c:v>-1.554778143473948</c:v>
                </c:pt>
                <c:pt idx="129">
                  <c:v>-0.92133728325889308</c:v>
                </c:pt>
                <c:pt idx="130">
                  <c:v>1.5637523224758745</c:v>
                </c:pt>
                <c:pt idx="131">
                  <c:v>-1.364132982183623</c:v>
                </c:pt>
                <c:pt idx="132">
                  <c:v>-2.3737745592445538</c:v>
                </c:pt>
                <c:pt idx="133">
                  <c:v>-0.94950932626964324</c:v>
                </c:pt>
                <c:pt idx="134">
                  <c:v>-0.38026201444168706</c:v>
                </c:pt>
                <c:pt idx="135">
                  <c:v>-1.7688283226854153</c:v>
                </c:pt>
                <c:pt idx="136">
                  <c:v>0.6519602077805331</c:v>
                </c:pt>
                <c:pt idx="137">
                  <c:v>-1.5921616560187477</c:v>
                </c:pt>
                <c:pt idx="138">
                  <c:v>-1.0641688244775285</c:v>
                </c:pt>
                <c:pt idx="139">
                  <c:v>-1.0907638065563816</c:v>
                </c:pt>
                <c:pt idx="140">
                  <c:v>0.65120751960849432</c:v>
                </c:pt>
                <c:pt idx="141">
                  <c:v>-0.42700036569616806</c:v>
                </c:pt>
                <c:pt idx="142">
                  <c:v>-0.52915090333057613</c:v>
                </c:pt>
                <c:pt idx="143">
                  <c:v>-1.5242763513592514</c:v>
                </c:pt>
                <c:pt idx="144">
                  <c:v>-0.44839821515853373</c:v>
                </c:pt>
                <c:pt idx="145">
                  <c:v>-1.6613014409649853</c:v>
                </c:pt>
                <c:pt idx="146">
                  <c:v>-0.18854158433416224</c:v>
                </c:pt>
                <c:pt idx="147">
                  <c:v>1.2917093117231886</c:v>
                </c:pt>
                <c:pt idx="148">
                  <c:v>0.51647633681279181</c:v>
                </c:pt>
                <c:pt idx="149">
                  <c:v>0.38486343358698605</c:v>
                </c:pt>
                <c:pt idx="150">
                  <c:v>-0.16022617214778201</c:v>
                </c:pt>
                <c:pt idx="151">
                  <c:v>0.38704981351530243</c:v>
                </c:pt>
                <c:pt idx="152">
                  <c:v>-0.41072796426247749</c:v>
                </c:pt>
                <c:pt idx="153">
                  <c:v>0.2554010679955887</c:v>
                </c:pt>
                <c:pt idx="154">
                  <c:v>0.96902113968017645</c:v>
                </c:pt>
                <c:pt idx="155">
                  <c:v>-0.74388208612627338</c:v>
                </c:pt>
                <c:pt idx="156">
                  <c:v>0.3945766952357328</c:v>
                </c:pt>
                <c:pt idx="157">
                  <c:v>0.26891361279845505</c:v>
                </c:pt>
                <c:pt idx="158">
                  <c:v>-0.10327276712986055</c:v>
                </c:pt>
                <c:pt idx="159">
                  <c:v>-1.3233086094237638</c:v>
                </c:pt>
                <c:pt idx="160">
                  <c:v>-0.2584698997463466</c:v>
                </c:pt>
                <c:pt idx="161">
                  <c:v>-0.16631936211193832</c:v>
                </c:pt>
                <c:pt idx="162">
                  <c:v>0.33489927588089685</c:v>
                </c:pt>
                <c:pt idx="163">
                  <c:v>0.25626128304935492</c:v>
                </c:pt>
                <c:pt idx="164">
                  <c:v>0.87848350527157848</c:v>
                </c:pt>
                <c:pt idx="165">
                  <c:v>-1.6856996520539624E-2</c:v>
                </c:pt>
                <c:pt idx="166">
                  <c:v>2.2271573403970226</c:v>
                </c:pt>
                <c:pt idx="167">
                  <c:v>-1.3696168531513635</c:v>
                </c:pt>
                <c:pt idx="168">
                  <c:v>5.1028308138958423E-2</c:v>
                </c:pt>
                <c:pt idx="169">
                  <c:v>2.1286627167411094</c:v>
                </c:pt>
                <c:pt idx="170">
                  <c:v>0.23038314684863614</c:v>
                </c:pt>
                <c:pt idx="171">
                  <c:v>1.9560462292859082</c:v>
                </c:pt>
                <c:pt idx="172">
                  <c:v>-0.13502903953129319</c:v>
                </c:pt>
                <c:pt idx="173">
                  <c:v>-1.3480397922194634</c:v>
                </c:pt>
                <c:pt idx="174">
                  <c:v>-0.7103336990294995</c:v>
                </c:pt>
                <c:pt idx="175">
                  <c:v>-1.685459147058177</c:v>
                </c:pt>
                <c:pt idx="176">
                  <c:v>-0.28886416497931755</c:v>
                </c:pt>
                <c:pt idx="177">
                  <c:v>0.18826845150813298</c:v>
                </c:pt>
                <c:pt idx="178">
                  <c:v>0.28034730455472889</c:v>
                </c:pt>
                <c:pt idx="179">
                  <c:v>-0.77879248039151072</c:v>
                </c:pt>
                <c:pt idx="180">
                  <c:v>-0.29158817931623915</c:v>
                </c:pt>
                <c:pt idx="181">
                  <c:v>-0.24571004311552258</c:v>
                </c:pt>
                <c:pt idx="182">
                  <c:v>-6.5702581692868023E-3</c:v>
                </c:pt>
                <c:pt idx="183">
                  <c:v>0.86568780634684472</c:v>
                </c:pt>
                <c:pt idx="184">
                  <c:v>-0.82470645888612992</c:v>
                </c:pt>
                <c:pt idx="185">
                  <c:v>-1.0547064588861303</c:v>
                </c:pt>
                <c:pt idx="186">
                  <c:v>0.42712149810311573</c:v>
                </c:pt>
                <c:pt idx="187">
                  <c:v>-1.0014448101406117</c:v>
                </c:pt>
                <c:pt idx="188">
                  <c:v>-1.0863552044058427</c:v>
                </c:pt>
                <c:pt idx="189">
                  <c:v>0.29507848735042685</c:v>
                </c:pt>
                <c:pt idx="190">
                  <c:v>0.32246199989523028</c:v>
                </c:pt>
                <c:pt idx="191">
                  <c:v>-0.86058459508684848</c:v>
                </c:pt>
                <c:pt idx="192">
                  <c:v>0.28278458054039035</c:v>
                </c:pt>
                <c:pt idx="193">
                  <c:v>-0.69603262376068287</c:v>
                </c:pt>
                <c:pt idx="194">
                  <c:v>-0.62803979221946449</c:v>
                </c:pt>
                <c:pt idx="195">
                  <c:v>0.5240749031210381</c:v>
                </c:pt>
                <c:pt idx="196">
                  <c:v>-0.52144481014061128</c:v>
                </c:pt>
                <c:pt idx="197">
                  <c:v>-1.4484698997463461</c:v>
                </c:pt>
                <c:pt idx="198">
                  <c:v>-0.69090717573200955</c:v>
                </c:pt>
                <c:pt idx="199">
                  <c:v>-1.0690075341549505</c:v>
                </c:pt>
                <c:pt idx="200">
                  <c:v>-9.2054129137027374E-2</c:v>
                </c:pt>
                <c:pt idx="201">
                  <c:v>0.94310716118555504</c:v>
                </c:pt>
                <c:pt idx="202">
                  <c:v>2.038053397744692</c:v>
                </c:pt>
                <c:pt idx="203">
                  <c:v>-0.4687207958036943</c:v>
                </c:pt>
                <c:pt idx="204">
                  <c:v>4.0598200612079083E-2</c:v>
                </c:pt>
                <c:pt idx="205">
                  <c:v>-7.2796426247379031E-4</c:v>
                </c:pt>
                <c:pt idx="206">
                  <c:v>-0.39897169186104264</c:v>
                </c:pt>
                <c:pt idx="207">
                  <c:v>0.30081325437551776</c:v>
                </c:pt>
                <c:pt idx="208">
                  <c:v>2.6440494518887192E-2</c:v>
                </c:pt>
                <c:pt idx="209">
                  <c:v>0.43464837982354254</c:v>
                </c:pt>
                <c:pt idx="210">
                  <c:v>0.8573007095726517</c:v>
                </c:pt>
                <c:pt idx="211">
                  <c:v>2.1285551898593891</c:v>
                </c:pt>
                <c:pt idx="212">
                  <c:v>-2.1616560187496248E-3</c:v>
                </c:pt>
                <c:pt idx="213">
                  <c:v>2.5646125375296354</c:v>
                </c:pt>
                <c:pt idx="214">
                  <c:v>0.34722902498483776</c:v>
                </c:pt>
                <c:pt idx="215">
                  <c:v>-0.20266344813344439</c:v>
                </c:pt>
                <c:pt idx="216">
                  <c:v>0.33622544075544702</c:v>
                </c:pt>
                <c:pt idx="217">
                  <c:v>1.147193182690927</c:v>
                </c:pt>
                <c:pt idx="218">
                  <c:v>0.49192436548662855</c:v>
                </c:pt>
                <c:pt idx="219">
                  <c:v>1.0401680930851924</c:v>
                </c:pt>
                <c:pt idx="220">
                  <c:v>0.96472006441135782</c:v>
                </c:pt>
                <c:pt idx="221">
                  <c:v>1.6193437203253378</c:v>
                </c:pt>
                <c:pt idx="222">
                  <c:v>4.8032505303611774</c:v>
                </c:pt>
                <c:pt idx="223">
                  <c:v>0.81511432964433617</c:v>
                </c:pt>
                <c:pt idx="224">
                  <c:v>0.60712149810311722</c:v>
                </c:pt>
                <c:pt idx="225">
                  <c:v>1.4116017848414693</c:v>
                </c:pt>
                <c:pt idx="226">
                  <c:v>0.9248634335869852</c:v>
                </c:pt>
                <c:pt idx="227">
                  <c:v>1.1585193475654787</c:v>
                </c:pt>
                <c:pt idx="228">
                  <c:v>1.3894512472070595</c:v>
                </c:pt>
                <c:pt idx="229">
                  <c:v>1.2913508887841161</c:v>
                </c:pt>
                <c:pt idx="230">
                  <c:v>0.71446916835401453</c:v>
                </c:pt>
                <c:pt idx="231">
                  <c:v>1.8735014264185299</c:v>
                </c:pt>
                <c:pt idx="232">
                  <c:v>1.8304548314364499</c:v>
                </c:pt>
                <c:pt idx="233">
                  <c:v>0.57170931172318795</c:v>
                </c:pt>
                <c:pt idx="234">
                  <c:v>3.5517809963110007</c:v>
                </c:pt>
                <c:pt idx="235">
                  <c:v>1.66368063788806</c:v>
                </c:pt>
                <c:pt idx="236">
                  <c:v>2.8455802794651195</c:v>
                </c:pt>
                <c:pt idx="237">
                  <c:v>3.1335731110063438</c:v>
                </c:pt>
                <c:pt idx="238">
                  <c:v>3.444218272296661</c:v>
                </c:pt>
                <c:pt idx="239">
                  <c:v>1.80360895330025</c:v>
                </c:pt>
                <c:pt idx="240">
                  <c:v>1.4702756199669125</c:v>
                </c:pt>
                <c:pt idx="241">
                  <c:v>3.4702756199669142</c:v>
                </c:pt>
                <c:pt idx="242">
                  <c:v>3.23694228663358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A-49BA-861D-513451D6145C}"/>
            </c:ext>
          </c:extLst>
        </c:ser>
        <c:ser>
          <c:idx val="0"/>
          <c:order val="1"/>
          <c:tx>
            <c:v> 10 Jahre dynamisches Mittel</c:v>
          </c:tx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TempMittel_korr!$AI$5:$AI$247</c:f>
              <c:numCache>
                <c:formatCode>0.0</c:formatCode>
                <c:ptCount val="243"/>
                <c:pt idx="0">
                  <c:v>-0.32600036569616753</c:v>
                </c:pt>
                <c:pt idx="1">
                  <c:v>-0.46411864526606034</c:v>
                </c:pt>
                <c:pt idx="2">
                  <c:v>-0.58325843021229673</c:v>
                </c:pt>
                <c:pt idx="3">
                  <c:v>-0.46464194275709969</c:v>
                </c:pt>
                <c:pt idx="4">
                  <c:v>-0.33470287465674142</c:v>
                </c:pt>
                <c:pt idx="5">
                  <c:v>-0.20262043738075555</c:v>
                </c:pt>
                <c:pt idx="6">
                  <c:v>-3.2727964262475776E-2</c:v>
                </c:pt>
                <c:pt idx="7">
                  <c:v>-1.6283519818031601E-2</c:v>
                </c:pt>
                <c:pt idx="8">
                  <c:v>-0.10190000727322861</c:v>
                </c:pt>
                <c:pt idx="9">
                  <c:v>-4.9165240248138529E-2</c:v>
                </c:pt>
                <c:pt idx="10">
                  <c:v>-0.10645556282878363</c:v>
                </c:pt>
                <c:pt idx="11">
                  <c:v>-0.26996093917286962</c:v>
                </c:pt>
                <c:pt idx="12">
                  <c:v>-0.15802903953129252</c:v>
                </c:pt>
                <c:pt idx="13">
                  <c:v>-0.29000036569616672</c:v>
                </c:pt>
                <c:pt idx="14">
                  <c:v>-0.39879606462089789</c:v>
                </c:pt>
                <c:pt idx="15">
                  <c:v>-0.50575663809760063</c:v>
                </c:pt>
                <c:pt idx="16">
                  <c:v>-0.44658817931623851</c:v>
                </c:pt>
                <c:pt idx="17">
                  <c:v>-0.21305771336641754</c:v>
                </c:pt>
                <c:pt idx="18">
                  <c:v>-4.4297856735593652E-2</c:v>
                </c:pt>
                <c:pt idx="19">
                  <c:v>0.17082042283429874</c:v>
                </c:pt>
                <c:pt idx="20">
                  <c:v>0.32146916835401207</c:v>
                </c:pt>
                <c:pt idx="21">
                  <c:v>0.65357311100634197</c:v>
                </c:pt>
                <c:pt idx="22">
                  <c:v>0.41951217910670024</c:v>
                </c:pt>
                <c:pt idx="23">
                  <c:v>0.11593870240419105</c:v>
                </c:pt>
                <c:pt idx="24">
                  <c:v>0.11593870240419105</c:v>
                </c:pt>
                <c:pt idx="25">
                  <c:v>1.5193182690929063E-2</c:v>
                </c:pt>
                <c:pt idx="26">
                  <c:v>-3.9394630929142596E-2</c:v>
                </c:pt>
                <c:pt idx="27">
                  <c:v>-0.39279606462089911</c:v>
                </c:pt>
                <c:pt idx="28">
                  <c:v>-0.72882115422663374</c:v>
                </c:pt>
                <c:pt idx="29">
                  <c:v>-0.93101470261372987</c:v>
                </c:pt>
                <c:pt idx="30">
                  <c:v>-1.0840182868431207</c:v>
                </c:pt>
                <c:pt idx="31">
                  <c:v>-1.2410111183843391</c:v>
                </c:pt>
                <c:pt idx="32">
                  <c:v>-1.6213193621119377</c:v>
                </c:pt>
                <c:pt idx="33">
                  <c:v>-1.3811759929363103</c:v>
                </c:pt>
                <c:pt idx="34">
                  <c:v>-1.1868569965205398</c:v>
                </c:pt>
                <c:pt idx="35">
                  <c:v>-1.1160290395312917</c:v>
                </c:pt>
                <c:pt idx="36">
                  <c:v>-0.99083907537358606</c:v>
                </c:pt>
                <c:pt idx="37">
                  <c:v>-0.5861114768072776</c:v>
                </c:pt>
                <c:pt idx="38">
                  <c:v>-0.55321900368899846</c:v>
                </c:pt>
                <c:pt idx="39">
                  <c:v>-0.58796093917286996</c:v>
                </c:pt>
                <c:pt idx="40">
                  <c:v>-0.74104337644885576</c:v>
                </c:pt>
                <c:pt idx="41">
                  <c:v>-0.69661326892197406</c:v>
                </c:pt>
                <c:pt idx="42">
                  <c:v>-0.57694301802591674</c:v>
                </c:pt>
                <c:pt idx="43">
                  <c:v>-0.78501470261373019</c:v>
                </c:pt>
                <c:pt idx="44">
                  <c:v>-0.87640538361731457</c:v>
                </c:pt>
                <c:pt idx="45">
                  <c:v>-0.64106846605459089</c:v>
                </c:pt>
                <c:pt idx="46">
                  <c:v>-0.52612222949545084</c:v>
                </c:pt>
                <c:pt idx="47">
                  <c:v>-0.57371362734491327</c:v>
                </c:pt>
                <c:pt idx="48">
                  <c:v>-0.57371362734491327</c:v>
                </c:pt>
                <c:pt idx="49">
                  <c:v>-0.50933233949421464</c:v>
                </c:pt>
                <c:pt idx="50">
                  <c:v>-0.57173018895658001</c:v>
                </c:pt>
                <c:pt idx="51">
                  <c:v>-0.36405993806052273</c:v>
                </c:pt>
                <c:pt idx="52">
                  <c:v>-0.46601334307844411</c:v>
                </c:pt>
                <c:pt idx="53">
                  <c:v>-0.57793090580245843</c:v>
                </c:pt>
                <c:pt idx="54">
                  <c:v>-0.47398825347270945</c:v>
                </c:pt>
                <c:pt idx="55">
                  <c:v>-0.52083771583830085</c:v>
                </c:pt>
                <c:pt idx="56">
                  <c:v>-0.90079470508561243</c:v>
                </c:pt>
                <c:pt idx="57">
                  <c:v>-1.0169954219314907</c:v>
                </c:pt>
                <c:pt idx="58">
                  <c:v>-0.8942678233651824</c:v>
                </c:pt>
                <c:pt idx="59">
                  <c:v>-1.0538390753735869</c:v>
                </c:pt>
                <c:pt idx="60">
                  <c:v>-0.91067420082161532</c:v>
                </c:pt>
                <c:pt idx="61">
                  <c:v>-1.0007172115743035</c:v>
                </c:pt>
                <c:pt idx="62">
                  <c:v>-0.94807921874276224</c:v>
                </c:pt>
                <c:pt idx="63">
                  <c:v>-0.79667778505100606</c:v>
                </c:pt>
                <c:pt idx="64">
                  <c:v>-0.76536954132340773</c:v>
                </c:pt>
                <c:pt idx="65">
                  <c:v>-0.46710430834849725</c:v>
                </c:pt>
                <c:pt idx="66">
                  <c:v>-0.30358459508684882</c:v>
                </c:pt>
                <c:pt idx="67">
                  <c:v>-0.15924409329473424</c:v>
                </c:pt>
                <c:pt idx="68">
                  <c:v>-0.23550215781086353</c:v>
                </c:pt>
                <c:pt idx="69">
                  <c:v>1.0856265128204434E-2</c:v>
                </c:pt>
                <c:pt idx="70">
                  <c:v>4.958027946512189E-2</c:v>
                </c:pt>
                <c:pt idx="71">
                  <c:v>0.36811791387372439</c:v>
                </c:pt>
                <c:pt idx="72">
                  <c:v>0.36811791387372439</c:v>
                </c:pt>
                <c:pt idx="73">
                  <c:v>0.30809640849738001</c:v>
                </c:pt>
                <c:pt idx="74">
                  <c:v>0.47432221494899307</c:v>
                </c:pt>
                <c:pt idx="75">
                  <c:v>0.36161970598841986</c:v>
                </c:pt>
                <c:pt idx="76">
                  <c:v>0.34689210742211163</c:v>
                </c:pt>
                <c:pt idx="77">
                  <c:v>0.25421468806727282</c:v>
                </c:pt>
                <c:pt idx="78">
                  <c:v>0.21928995688447711</c:v>
                </c:pt>
                <c:pt idx="79">
                  <c:v>0.12573081709953121</c:v>
                </c:pt>
                <c:pt idx="80">
                  <c:v>-9.3731255527982789E-3</c:v>
                </c:pt>
                <c:pt idx="81">
                  <c:v>1.2616121759029575E-2</c:v>
                </c:pt>
                <c:pt idx="82">
                  <c:v>-0.35634445171767304</c:v>
                </c:pt>
                <c:pt idx="83">
                  <c:v>-0.24035520440584471</c:v>
                </c:pt>
                <c:pt idx="84">
                  <c:v>-0.45646989974634644</c:v>
                </c:pt>
                <c:pt idx="85">
                  <c:v>-0.48000036569616744</c:v>
                </c:pt>
                <c:pt idx="86">
                  <c:v>-0.42030860942376619</c:v>
                </c:pt>
                <c:pt idx="87">
                  <c:v>-0.25021541945960807</c:v>
                </c:pt>
                <c:pt idx="88">
                  <c:v>-0.21149140512269007</c:v>
                </c:pt>
                <c:pt idx="89">
                  <c:v>-0.15426559867107717</c:v>
                </c:pt>
                <c:pt idx="90">
                  <c:v>-2.7086387201543261E-2</c:v>
                </c:pt>
                <c:pt idx="91">
                  <c:v>-0.14839821515853213</c:v>
                </c:pt>
                <c:pt idx="92">
                  <c:v>-5.8132982183621881E-2</c:v>
                </c:pt>
                <c:pt idx="93">
                  <c:v>-6.1000365696166806E-2</c:v>
                </c:pt>
                <c:pt idx="94">
                  <c:v>0.14269139057623459</c:v>
                </c:pt>
                <c:pt idx="95">
                  <c:v>3.7594616382686394E-2</c:v>
                </c:pt>
                <c:pt idx="96">
                  <c:v>-0.11384265960297668</c:v>
                </c:pt>
                <c:pt idx="97">
                  <c:v>-0.11384265960297668</c:v>
                </c:pt>
                <c:pt idx="98">
                  <c:v>-0.2065344158753783</c:v>
                </c:pt>
                <c:pt idx="99">
                  <c:v>-0.17833728325889098</c:v>
                </c:pt>
                <c:pt idx="100">
                  <c:v>-0.24124050906534239</c:v>
                </c:pt>
                <c:pt idx="101">
                  <c:v>-0.23911506103666849</c:v>
                </c:pt>
                <c:pt idx="102">
                  <c:v>-0.26396093917286939</c:v>
                </c:pt>
                <c:pt idx="103">
                  <c:v>-0.25153083164598777</c:v>
                </c:pt>
                <c:pt idx="104">
                  <c:v>-0.32677814347394474</c:v>
                </c:pt>
                <c:pt idx="105">
                  <c:v>-0.50357025816928525</c:v>
                </c:pt>
                <c:pt idx="106">
                  <c:v>-0.25328351981803099</c:v>
                </c:pt>
                <c:pt idx="107">
                  <c:v>-0.14066344813344339</c:v>
                </c:pt>
                <c:pt idx="108">
                  <c:v>-9.1477068205128201E-2</c:v>
                </c:pt>
                <c:pt idx="109">
                  <c:v>-0.10762402161014642</c:v>
                </c:pt>
                <c:pt idx="110">
                  <c:v>-0.15460968469258418</c:v>
                </c:pt>
                <c:pt idx="111">
                  <c:v>-0.21272079580369513</c:v>
                </c:pt>
                <c:pt idx="112">
                  <c:v>-0.11932653057072037</c:v>
                </c:pt>
                <c:pt idx="113">
                  <c:v>-0.10351649472842635</c:v>
                </c:pt>
                <c:pt idx="114">
                  <c:v>7.8551605629996857E-2</c:v>
                </c:pt>
                <c:pt idx="115">
                  <c:v>0.1847415697877027</c:v>
                </c:pt>
                <c:pt idx="116">
                  <c:v>6.4114329644333695E-2</c:v>
                </c:pt>
                <c:pt idx="117">
                  <c:v>-6.383549114419633E-2</c:v>
                </c:pt>
                <c:pt idx="118">
                  <c:v>0.10805698197408323</c:v>
                </c:pt>
                <c:pt idx="119">
                  <c:v>0.1681573403970221</c:v>
                </c:pt>
                <c:pt idx="120">
                  <c:v>0.18787777050454935</c:v>
                </c:pt>
                <c:pt idx="121">
                  <c:v>0.18787777050454935</c:v>
                </c:pt>
                <c:pt idx="122">
                  <c:v>9.246916835401145E-2</c:v>
                </c:pt>
                <c:pt idx="123">
                  <c:v>7.528995688447751E-2</c:v>
                </c:pt>
                <c:pt idx="124">
                  <c:v>-8.1957354943479818E-2</c:v>
                </c:pt>
                <c:pt idx="125">
                  <c:v>-0.23817240870692108</c:v>
                </c:pt>
                <c:pt idx="126">
                  <c:v>-0.10420466677143718</c:v>
                </c:pt>
                <c:pt idx="127">
                  <c:v>-0.18996452340226161</c:v>
                </c:pt>
                <c:pt idx="128">
                  <c:v>-0.34803262376068461</c:v>
                </c:pt>
                <c:pt idx="129">
                  <c:v>-0.5973480359470642</c:v>
                </c:pt>
                <c:pt idx="130">
                  <c:v>-0.74375305386821078</c:v>
                </c:pt>
                <c:pt idx="131">
                  <c:v>-0.85772796426247611</c:v>
                </c:pt>
                <c:pt idx="132">
                  <c:v>-0.73158459508684914</c:v>
                </c:pt>
                <c:pt idx="133">
                  <c:v>-0.86890717573201037</c:v>
                </c:pt>
                <c:pt idx="134">
                  <c:v>-0.81984624383236837</c:v>
                </c:pt>
                <c:pt idx="135">
                  <c:v>-0.83678889616211727</c:v>
                </c:pt>
                <c:pt idx="136">
                  <c:v>-0.92804337644885526</c:v>
                </c:pt>
                <c:pt idx="137">
                  <c:v>-0.83433011480010977</c:v>
                </c:pt>
                <c:pt idx="138">
                  <c:v>-0.64986774920871204</c:v>
                </c:pt>
                <c:pt idx="139">
                  <c:v>-0.7073444517176728</c:v>
                </c:pt>
                <c:pt idx="140">
                  <c:v>-0.71415807178935753</c:v>
                </c:pt>
                <c:pt idx="141">
                  <c:v>-0.71415807178935753</c:v>
                </c:pt>
                <c:pt idx="142">
                  <c:v>-0.78745556282878404</c:v>
                </c:pt>
                <c:pt idx="143">
                  <c:v>-0.49906846605459043</c:v>
                </c:pt>
                <c:pt idx="144">
                  <c:v>-0.34100394992555838</c:v>
                </c:pt>
                <c:pt idx="145">
                  <c:v>-0.34100394992555838</c:v>
                </c:pt>
                <c:pt idx="146">
                  <c:v>-0.19344122591122162</c:v>
                </c:pt>
                <c:pt idx="147">
                  <c:v>-0.27458459508684924</c:v>
                </c:pt>
                <c:pt idx="148">
                  <c:v>-0.19317957716570219</c:v>
                </c:pt>
                <c:pt idx="149">
                  <c:v>-0.18133728325889234</c:v>
                </c:pt>
                <c:pt idx="150">
                  <c:v>-3.3695413234083203E-3</c:v>
                </c:pt>
                <c:pt idx="151">
                  <c:v>0.13837239416046271</c:v>
                </c:pt>
                <c:pt idx="152">
                  <c:v>0.2301143296443339</c:v>
                </c:pt>
                <c:pt idx="153">
                  <c:v>0.2884261576013234</c:v>
                </c:pt>
                <c:pt idx="154">
                  <c:v>0.18614658770885004</c:v>
                </c:pt>
                <c:pt idx="155">
                  <c:v>0.12417167731458481</c:v>
                </c:pt>
                <c:pt idx="156">
                  <c:v>-4.6645526986490181E-2</c:v>
                </c:pt>
                <c:pt idx="157">
                  <c:v>-5.6469899746346641E-2</c:v>
                </c:pt>
                <c:pt idx="158">
                  <c:v>-0.11180681730907072</c:v>
                </c:pt>
                <c:pt idx="159">
                  <c:v>-3.7244093294733285E-2</c:v>
                </c:pt>
                <c:pt idx="160">
                  <c:v>-3.7158071789356664E-2</c:v>
                </c:pt>
                <c:pt idx="161">
                  <c:v>-4.6211835230216457E-2</c:v>
                </c:pt>
                <c:pt idx="162">
                  <c:v>2.6490673730356917E-2</c:v>
                </c:pt>
                <c:pt idx="163">
                  <c:v>0.20974873824648591</c:v>
                </c:pt>
                <c:pt idx="164">
                  <c:v>4.5895691651504048E-2</c:v>
                </c:pt>
                <c:pt idx="165">
                  <c:v>6.1325799178385945E-2</c:v>
                </c:pt>
                <c:pt idx="166">
                  <c:v>0.40652293179487325</c:v>
                </c:pt>
                <c:pt idx="167">
                  <c:v>0.45540823645437156</c:v>
                </c:pt>
                <c:pt idx="168">
                  <c:v>0.66764479559415624</c:v>
                </c:pt>
                <c:pt idx="169">
                  <c:v>0.62065196405293721</c:v>
                </c:pt>
                <c:pt idx="170">
                  <c:v>0.62065196405293721</c:v>
                </c:pt>
                <c:pt idx="171">
                  <c:v>0.46022185652605535</c:v>
                </c:pt>
                <c:pt idx="172">
                  <c:v>0.30134013609594756</c:v>
                </c:pt>
                <c:pt idx="173">
                  <c:v>0.13447992104218381</c:v>
                </c:pt>
                <c:pt idx="174">
                  <c:v>-0.11712222949545019</c:v>
                </c:pt>
                <c:pt idx="175">
                  <c:v>3.8666300970499459E-2</c:v>
                </c:pt>
                <c:pt idx="176">
                  <c:v>6.1598200612076506E-2</c:v>
                </c:pt>
                <c:pt idx="177">
                  <c:v>-0.22914731910118552</c:v>
                </c:pt>
                <c:pt idx="178">
                  <c:v>-0.28134445171767303</c:v>
                </c:pt>
                <c:pt idx="179">
                  <c:v>-0.50152007895781614</c:v>
                </c:pt>
                <c:pt idx="180">
                  <c:v>-0.4886742008216155</c:v>
                </c:pt>
                <c:pt idx="181">
                  <c:v>-0.26730144096498465</c:v>
                </c:pt>
                <c:pt idx="182">
                  <c:v>-0.27873871695064772</c:v>
                </c:pt>
                <c:pt idx="183">
                  <c:v>-0.21566344813344304</c:v>
                </c:pt>
                <c:pt idx="184">
                  <c:v>-0.14406488182519972</c:v>
                </c:pt>
                <c:pt idx="185">
                  <c:v>-0.26303620799007421</c:v>
                </c:pt>
                <c:pt idx="186">
                  <c:v>-0.39970645888613132</c:v>
                </c:pt>
                <c:pt idx="187">
                  <c:v>-0.2923193621119376</c:v>
                </c:pt>
                <c:pt idx="188">
                  <c:v>-0.23091434419079065</c:v>
                </c:pt>
                <c:pt idx="189">
                  <c:v>-0.29240179938792321</c:v>
                </c:pt>
                <c:pt idx="190">
                  <c:v>-0.26346631551695554</c:v>
                </c:pt>
                <c:pt idx="191">
                  <c:v>-0.41963835852770826</c:v>
                </c:pt>
                <c:pt idx="192">
                  <c:v>-0.39997169186104176</c:v>
                </c:pt>
                <c:pt idx="193">
                  <c:v>-0.24209355566032489</c:v>
                </c:pt>
                <c:pt idx="194">
                  <c:v>-0.24209355566032489</c:v>
                </c:pt>
                <c:pt idx="195">
                  <c:v>-0.3369501864846976</c:v>
                </c:pt>
                <c:pt idx="196">
                  <c:v>-0.38165269544527103</c:v>
                </c:pt>
                <c:pt idx="197">
                  <c:v>-0.34210789257788771</c:v>
                </c:pt>
                <c:pt idx="198">
                  <c:v>-0.47851649472842545</c:v>
                </c:pt>
                <c:pt idx="199">
                  <c:v>-0.51996810763165124</c:v>
                </c:pt>
                <c:pt idx="200">
                  <c:v>-0.33959893200441088</c:v>
                </c:pt>
                <c:pt idx="201">
                  <c:v>-0.1640720502839807</c:v>
                </c:pt>
                <c:pt idx="202">
                  <c:v>-0.14134086748828184</c:v>
                </c:pt>
                <c:pt idx="203">
                  <c:v>-7.4477068205127492E-2</c:v>
                </c:pt>
                <c:pt idx="204">
                  <c:v>-0.12695735494347868</c:v>
                </c:pt>
                <c:pt idx="205">
                  <c:v>-0.11471004311552183</c:v>
                </c:pt>
                <c:pt idx="206">
                  <c:v>6.0218272296664564E-2</c:v>
                </c:pt>
                <c:pt idx="207">
                  <c:v>0.13195303932175423</c:v>
                </c:pt>
                <c:pt idx="208">
                  <c:v>0.28231863071960356</c:v>
                </c:pt>
                <c:pt idx="209">
                  <c:v>0.37725411459057145</c:v>
                </c:pt>
                <c:pt idx="210">
                  <c:v>0.49579891745795485</c:v>
                </c:pt>
                <c:pt idx="211">
                  <c:v>0.29177741208161068</c:v>
                </c:pt>
                <c:pt idx="212">
                  <c:v>0.59511074541494369</c:v>
                </c:pt>
                <c:pt idx="213">
                  <c:v>0.62577382785221958</c:v>
                </c:pt>
                <c:pt idx="214">
                  <c:v>0.6055802794651225</c:v>
                </c:pt>
                <c:pt idx="215">
                  <c:v>0.67909999272677146</c:v>
                </c:pt>
                <c:pt idx="216">
                  <c:v>0.7637379855583124</c:v>
                </c:pt>
                <c:pt idx="217">
                  <c:v>0.81028637265508652</c:v>
                </c:pt>
                <c:pt idx="218">
                  <c:v>0.81028637265508652</c:v>
                </c:pt>
                <c:pt idx="219">
                  <c:v>0.87083834398125148</c:v>
                </c:pt>
                <c:pt idx="220">
                  <c:v>0.88158027946512207</c:v>
                </c:pt>
                <c:pt idx="221">
                  <c:v>0.83065913251171697</c:v>
                </c:pt>
                <c:pt idx="222">
                  <c:v>1.3112003511497097</c:v>
                </c:pt>
                <c:pt idx="223">
                  <c:v>1.1362505303611798</c:v>
                </c:pt>
                <c:pt idx="224">
                  <c:v>1.1622397776730078</c:v>
                </c:pt>
                <c:pt idx="225">
                  <c:v>1.323666300970499</c:v>
                </c:pt>
                <c:pt idx="226">
                  <c:v>1.382530100253653</c:v>
                </c:pt>
                <c:pt idx="227">
                  <c:v>1.383662716741108</c:v>
                </c:pt>
                <c:pt idx="228">
                  <c:v>1.4734154049131511</c:v>
                </c:pt>
                <c:pt idx="229">
                  <c:v>1.4985336844830435</c:v>
                </c:pt>
                <c:pt idx="230">
                  <c:v>1.4735085948773092</c:v>
                </c:pt>
                <c:pt idx="231">
                  <c:v>1.4989243654866284</c:v>
                </c:pt>
                <c:pt idx="232">
                  <c:v>1.2016447955941556</c:v>
                </c:pt>
                <c:pt idx="233">
                  <c:v>1.1773042938020408</c:v>
                </c:pt>
                <c:pt idx="234">
                  <c:v>1.4717702436228293</c:v>
                </c:pt>
                <c:pt idx="235">
                  <c:v>1.4969781289274882</c:v>
                </c:pt>
                <c:pt idx="236">
                  <c:v>1.6890498135153016</c:v>
                </c:pt>
                <c:pt idx="237">
                  <c:v>1.8865551898593882</c:v>
                </c:pt>
                <c:pt idx="238">
                  <c:v>2.0920318923683481</c:v>
                </c:pt>
                <c:pt idx="239">
                  <c:v>2.1432576988199612</c:v>
                </c:pt>
                <c:pt idx="240">
                  <c:v>2.2188383439812513</c:v>
                </c:pt>
                <c:pt idx="241">
                  <c:v>2.3785157633360896</c:v>
                </c:pt>
                <c:pt idx="242">
                  <c:v>2.5191645088558028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97-409B-A1DE-C129809F0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382016"/>
        <c:axId val="355383936"/>
      </c:scatterChart>
      <c:valAx>
        <c:axId val="355382016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47893763168300146"/>
              <c:y val="0.8765671768841976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383936"/>
        <c:crossesAt val="-5"/>
        <c:crossBetween val="midCat"/>
        <c:majorUnit val="10"/>
      </c:valAx>
      <c:valAx>
        <c:axId val="355383936"/>
        <c:scaling>
          <c:orientation val="minMax"/>
          <c:max val="5"/>
          <c:min val="-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167627582117089E-2"/>
              <c:y val="0.40675670625917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382016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  <a:gs pos="100000">
              <a:srgbClr val="99CCFF"/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Anomalie</a:t>
            </a:r>
            <a:r>
              <a:rPr lang="de-DE" baseline="0"/>
              <a:t> der </a:t>
            </a:r>
            <a:r>
              <a:rPr lang="de-DE"/>
              <a:t>Herbsttemperatur Hohenpeißenberg 1781 - 2022
Sep/Okt/Nov</a:t>
            </a:r>
          </a:p>
        </c:rich>
      </c:tx>
      <c:layout>
        <c:manualLayout>
          <c:xMode val="edge"/>
          <c:yMode val="edge"/>
          <c:x val="0.19099254329610474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375782881002084E-2"/>
          <c:y val="0.17766497461928935"/>
          <c:w val="0.89144050104384132"/>
          <c:h val="0.64805414551607443"/>
        </c:manualLayout>
      </c:layout>
      <c:scatterChart>
        <c:scatterStyle val="smoothMarker"/>
        <c:varyColors val="0"/>
        <c:ser>
          <c:idx val="2"/>
          <c:order val="0"/>
          <c:tx>
            <c:v>Jahresmittel Anomalie der Herbsttemperaturen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TempMittel_korr!$AW$5:$AW$246</c:f>
              <c:numCache>
                <c:formatCode>0.0</c:formatCode>
                <c:ptCount val="242"/>
                <c:pt idx="0">
                  <c:v>-0.75676743672951297</c:v>
                </c:pt>
                <c:pt idx="1">
                  <c:v>-3.1971975442563956</c:v>
                </c:pt>
                <c:pt idx="2">
                  <c:v>-5.4796110564638845E-2</c:v>
                </c:pt>
                <c:pt idx="3">
                  <c:v>-1.3521437808155339</c:v>
                </c:pt>
                <c:pt idx="4">
                  <c:v>8.9074857177296352E-2</c:v>
                </c:pt>
                <c:pt idx="5">
                  <c:v>-3.3334341033961796</c:v>
                </c:pt>
                <c:pt idx="6">
                  <c:v>0.2185013804747884</c:v>
                </c:pt>
                <c:pt idx="7">
                  <c:v>-1.1814986195252128</c:v>
                </c:pt>
                <c:pt idx="8">
                  <c:v>-1.5315344618191187</c:v>
                </c:pt>
                <c:pt idx="9">
                  <c:v>-5.7340913432022411E-2</c:v>
                </c:pt>
                <c:pt idx="10">
                  <c:v>-0.96049503529582037</c:v>
                </c:pt>
                <c:pt idx="11">
                  <c:v>-0.80526206038542814</c:v>
                </c:pt>
                <c:pt idx="12">
                  <c:v>1.0185013804747891</c:v>
                </c:pt>
                <c:pt idx="13">
                  <c:v>-0.96877460518829484</c:v>
                </c:pt>
                <c:pt idx="14">
                  <c:v>1.2045587281450398</c:v>
                </c:pt>
                <c:pt idx="15">
                  <c:v>-0.54515453350370624</c:v>
                </c:pt>
                <c:pt idx="16">
                  <c:v>0.66262324427406849</c:v>
                </c:pt>
                <c:pt idx="17">
                  <c:v>-0.28067424676535513</c:v>
                </c:pt>
                <c:pt idx="18">
                  <c:v>-0.38149861952521213</c:v>
                </c:pt>
                <c:pt idx="19">
                  <c:v>-0.4813194080556773</c:v>
                </c:pt>
                <c:pt idx="20">
                  <c:v>0.7258848930195887</c:v>
                </c:pt>
                <c:pt idx="21">
                  <c:v>0.97756948083321138</c:v>
                </c:pt>
                <c:pt idx="22">
                  <c:v>-1.7104591930019142</c:v>
                </c:pt>
                <c:pt idx="23">
                  <c:v>-1.5835537087936835E-2</c:v>
                </c:pt>
                <c:pt idx="24">
                  <c:v>-2.1649753220341728</c:v>
                </c:pt>
                <c:pt idx="25">
                  <c:v>0.60172718692640181</c:v>
                </c:pt>
                <c:pt idx="26">
                  <c:v>0.85233650592281318</c:v>
                </c:pt>
                <c:pt idx="27">
                  <c:v>-0.61759180948937065</c:v>
                </c:pt>
                <c:pt idx="28">
                  <c:v>-1.1076993363710903</c:v>
                </c:pt>
                <c:pt idx="29">
                  <c:v>2.4832684055643917</c:v>
                </c:pt>
                <c:pt idx="30">
                  <c:v>2.1185013804747879</c:v>
                </c:pt>
                <c:pt idx="31">
                  <c:v>-0.5481652861918791</c:v>
                </c:pt>
                <c:pt idx="32">
                  <c:v>-1.8575559671954638</c:v>
                </c:pt>
                <c:pt idx="33">
                  <c:v>-1.1196348202420578</c:v>
                </c:pt>
                <c:pt idx="34">
                  <c:v>-1.6206384044714497</c:v>
                </c:pt>
                <c:pt idx="35">
                  <c:v>-1.7030756804571121</c:v>
                </c:pt>
                <c:pt idx="36">
                  <c:v>-0.28096098511660994</c:v>
                </c:pt>
                <c:pt idx="37">
                  <c:v>0.18842969588697489</c:v>
                </c:pt>
                <c:pt idx="38">
                  <c:v>-0.5654771141488677</c:v>
                </c:pt>
                <c:pt idx="39">
                  <c:v>-2.5116419887008403</c:v>
                </c:pt>
                <c:pt idx="40">
                  <c:v>0.88061607581528811</c:v>
                </c:pt>
                <c:pt idx="41">
                  <c:v>1.7940210937364398</c:v>
                </c:pt>
                <c:pt idx="42">
                  <c:v>-0.19332657651446006</c:v>
                </c:pt>
                <c:pt idx="43">
                  <c:v>0.80950496470417921</c:v>
                </c:pt>
                <c:pt idx="44">
                  <c:v>-0.26969290947701019</c:v>
                </c:pt>
                <c:pt idx="45">
                  <c:v>-0.21400758009868959</c:v>
                </c:pt>
                <c:pt idx="46">
                  <c:v>-1.234975322034173</c:v>
                </c:pt>
                <c:pt idx="47">
                  <c:v>-0.19260973063632303</c:v>
                </c:pt>
                <c:pt idx="48">
                  <c:v>-2.7410685119983311</c:v>
                </c:pt>
                <c:pt idx="49">
                  <c:v>-1.125763852500123</c:v>
                </c:pt>
                <c:pt idx="50">
                  <c:v>0.14842969588697574</c:v>
                </c:pt>
                <c:pt idx="51">
                  <c:v>-1.0736133148657148</c:v>
                </c:pt>
                <c:pt idx="52">
                  <c:v>-1.0458713793818442</c:v>
                </c:pt>
                <c:pt idx="53">
                  <c:v>0.84247987509844613</c:v>
                </c:pt>
                <c:pt idx="54">
                  <c:v>-2.5092405550090833</c:v>
                </c:pt>
                <c:pt idx="55">
                  <c:v>-1.1226814152241369</c:v>
                </c:pt>
                <c:pt idx="56">
                  <c:v>-2.4902441392384729</c:v>
                </c:pt>
                <c:pt idx="57">
                  <c:v>-0.31067424676535627</c:v>
                </c:pt>
                <c:pt idx="58">
                  <c:v>1.4278920614783726</c:v>
                </c:pt>
                <c:pt idx="59">
                  <c:v>-1.1383444976614134</c:v>
                </c:pt>
                <c:pt idx="60">
                  <c:v>0.59706768871851601</c:v>
                </c:pt>
                <c:pt idx="61">
                  <c:v>-3.1260147485574694</c:v>
                </c:pt>
                <c:pt idx="62">
                  <c:v>-0.88762765178327552</c:v>
                </c:pt>
                <c:pt idx="63">
                  <c:v>-2.6086433145282584E-2</c:v>
                </c:pt>
                <c:pt idx="64">
                  <c:v>0.36104618334217253</c:v>
                </c:pt>
                <c:pt idx="65">
                  <c:v>1.273077115579202E-2</c:v>
                </c:pt>
                <c:pt idx="66">
                  <c:v>-0.88655238296607131</c:v>
                </c:pt>
                <c:pt idx="67">
                  <c:v>-1.0881652861918791</c:v>
                </c:pt>
                <c:pt idx="68">
                  <c:v>-0.86587137938184267</c:v>
                </c:pt>
                <c:pt idx="69">
                  <c:v>-2.3309251428227027</c:v>
                </c:pt>
                <c:pt idx="70">
                  <c:v>-3.0788462897761075</c:v>
                </c:pt>
                <c:pt idx="71">
                  <c:v>1.179397437822459</c:v>
                </c:pt>
                <c:pt idx="72">
                  <c:v>4.3590986209554039E-2</c:v>
                </c:pt>
                <c:pt idx="73">
                  <c:v>-0.6946885836829173</c:v>
                </c:pt>
                <c:pt idx="74">
                  <c:v>0.34283829803751154</c:v>
                </c:pt>
                <c:pt idx="75">
                  <c:v>-1.4187387628943897</c:v>
                </c:pt>
                <c:pt idx="76">
                  <c:v>1.7519422406898411</c:v>
                </c:pt>
                <c:pt idx="77">
                  <c:v>1.3662670797370602E-2</c:v>
                </c:pt>
                <c:pt idx="78">
                  <c:v>0.28588489301959008</c:v>
                </c:pt>
                <c:pt idx="79">
                  <c:v>-1.4875201249015557</c:v>
                </c:pt>
                <c:pt idx="80">
                  <c:v>0.83308919409485949</c:v>
                </c:pt>
                <c:pt idx="81">
                  <c:v>0.89387772456080761</c:v>
                </c:pt>
                <c:pt idx="82">
                  <c:v>0.38678095036726301</c:v>
                </c:pt>
                <c:pt idx="83">
                  <c:v>-1.9012835657617719</c:v>
                </c:pt>
                <c:pt idx="84">
                  <c:v>1.4242003052059697</c:v>
                </c:pt>
                <c:pt idx="85">
                  <c:v>-0.21239467687288194</c:v>
                </c:pt>
                <c:pt idx="86">
                  <c:v>-1.3367674367295139</c:v>
                </c:pt>
                <c:pt idx="87">
                  <c:v>-0.23640901379044532</c:v>
                </c:pt>
                <c:pt idx="88">
                  <c:v>-1.1813194080556766</c:v>
                </c:pt>
                <c:pt idx="89">
                  <c:v>-1.7576634940771836</c:v>
                </c:pt>
                <c:pt idx="90">
                  <c:v>-2.3549036374463581</c:v>
                </c:pt>
                <c:pt idx="91">
                  <c:v>1.1591465417651108</c:v>
                </c:pt>
                <c:pt idx="92">
                  <c:v>-0.45959897794815152</c:v>
                </c:pt>
                <c:pt idx="93">
                  <c:v>0.19305335180095007</c:v>
                </c:pt>
                <c:pt idx="94">
                  <c:v>-1.7471258596685804</c:v>
                </c:pt>
                <c:pt idx="95">
                  <c:v>-0.4683803399553188</c:v>
                </c:pt>
                <c:pt idx="96">
                  <c:v>-1.5956921679123095</c:v>
                </c:pt>
                <c:pt idx="97">
                  <c:v>-0.7362656446148188</c:v>
                </c:pt>
                <c:pt idx="98">
                  <c:v>-2.1511401965861436</c:v>
                </c:pt>
                <c:pt idx="99">
                  <c:v>9.2540686468298716E-3</c:v>
                </c:pt>
                <c:pt idx="100">
                  <c:v>-1.3820720962277209</c:v>
                </c:pt>
                <c:pt idx="101">
                  <c:v>-0.47572801020621558</c:v>
                </c:pt>
                <c:pt idx="102">
                  <c:v>-0.65232299228506907</c:v>
                </c:pt>
                <c:pt idx="103">
                  <c:v>-1.143613314865715</c:v>
                </c:pt>
                <c:pt idx="104">
                  <c:v>-0.62415094927431536</c:v>
                </c:pt>
                <c:pt idx="105">
                  <c:v>1.3256698392561503</c:v>
                </c:pt>
                <c:pt idx="106">
                  <c:v>-2.2788821320700157</c:v>
                </c:pt>
                <c:pt idx="107">
                  <c:v>-1.1774125980198358</c:v>
                </c:pt>
                <c:pt idx="108">
                  <c:v>-0.97418679156822297</c:v>
                </c:pt>
                <c:pt idx="109">
                  <c:v>-1.8493839241847105</c:v>
                </c:pt>
                <c:pt idx="110">
                  <c:v>0.54323256327048863</c:v>
                </c:pt>
                <c:pt idx="111">
                  <c:v>0.55871643423822714</c:v>
                </c:pt>
                <c:pt idx="112">
                  <c:v>-9.5943063969655462E-2</c:v>
                </c:pt>
                <c:pt idx="113">
                  <c:v>-0.49243051916678926</c:v>
                </c:pt>
                <c:pt idx="114">
                  <c:v>2.0054906277866156</c:v>
                </c:pt>
                <c:pt idx="115">
                  <c:v>-1.4338283686291557</c:v>
                </c:pt>
                <c:pt idx="116">
                  <c:v>-0.77311152275101858</c:v>
                </c:pt>
                <c:pt idx="117">
                  <c:v>2.0267451080733547</c:v>
                </c:pt>
                <c:pt idx="118">
                  <c:v>0.71907485717729802</c:v>
                </c:pt>
                <c:pt idx="119">
                  <c:v>1.4400784414066869</c:v>
                </c:pt>
                <c:pt idx="120">
                  <c:v>-0.81271725751804436</c:v>
                </c:pt>
                <c:pt idx="121">
                  <c:v>-0.98472442597682619</c:v>
                </c:pt>
                <c:pt idx="122">
                  <c:v>0.57144044857514675</c:v>
                </c:pt>
                <c:pt idx="123">
                  <c:v>-1.3907100890592607</c:v>
                </c:pt>
                <c:pt idx="124">
                  <c:v>-2.1970183327868602</c:v>
                </c:pt>
                <c:pt idx="125">
                  <c:v>0.91093865646045113</c:v>
                </c:pt>
                <c:pt idx="126">
                  <c:v>1.6506877604031018</c:v>
                </c:pt>
                <c:pt idx="127">
                  <c:v>-0.95744844031374221</c:v>
                </c:pt>
                <c:pt idx="128">
                  <c:v>-0.66898965895173568</c:v>
                </c:pt>
                <c:pt idx="129">
                  <c:v>-0.93949145106642984</c:v>
                </c:pt>
                <c:pt idx="130">
                  <c:v>1.8733759324461143</c:v>
                </c:pt>
                <c:pt idx="131">
                  <c:v>-3.8479502324284383</c:v>
                </c:pt>
                <c:pt idx="132">
                  <c:v>1.4622289790410967</c:v>
                </c:pt>
                <c:pt idx="133">
                  <c:v>-1.0476276517832774</c:v>
                </c:pt>
                <c:pt idx="134">
                  <c:v>-2.8649753220341729</c:v>
                </c:pt>
                <c:pt idx="135">
                  <c:v>-0.45691080590514055</c:v>
                </c:pt>
                <c:pt idx="136">
                  <c:v>-1.0029085475031785E-2</c:v>
                </c:pt>
                <c:pt idx="137">
                  <c:v>-0.55332657651446038</c:v>
                </c:pt>
                <c:pt idx="138">
                  <c:v>-1.3020720962277208</c:v>
                </c:pt>
                <c:pt idx="139">
                  <c:v>-0.53812944389797135</c:v>
                </c:pt>
                <c:pt idx="140">
                  <c:v>0.58936159552855027</c:v>
                </c:pt>
                <c:pt idx="141">
                  <c:v>-3.3012835657617714</c:v>
                </c:pt>
                <c:pt idx="142">
                  <c:v>0.88735442706977175</c:v>
                </c:pt>
                <c:pt idx="143">
                  <c:v>0.48169134463249375</c:v>
                </c:pt>
                <c:pt idx="144">
                  <c:v>-1.7529323112814845</c:v>
                </c:pt>
                <c:pt idx="145">
                  <c:v>2.1866734234855389</c:v>
                </c:pt>
                <c:pt idx="146">
                  <c:v>-5.4760268270731771E-2</c:v>
                </c:pt>
                <c:pt idx="147">
                  <c:v>0.5037343553851823</c:v>
                </c:pt>
                <c:pt idx="148">
                  <c:v>1.9946304127328531</c:v>
                </c:pt>
                <c:pt idx="149">
                  <c:v>0.99860890735650809</c:v>
                </c:pt>
                <c:pt idx="150">
                  <c:v>-1.614652741389011</c:v>
                </c:pt>
                <c:pt idx="151">
                  <c:v>1.1366375811916338</c:v>
                </c:pt>
                <c:pt idx="152">
                  <c:v>9.9863387643247314E-2</c:v>
                </c:pt>
                <c:pt idx="153">
                  <c:v>0.81724690018805024</c:v>
                </c:pt>
                <c:pt idx="154">
                  <c:v>0.61699600413070055</c:v>
                </c:pt>
                <c:pt idx="155">
                  <c:v>-1.662717257518044</c:v>
                </c:pt>
                <c:pt idx="156">
                  <c:v>0.32563399696224327</c:v>
                </c:pt>
                <c:pt idx="157">
                  <c:v>2.0262433159586593</c:v>
                </c:pt>
                <c:pt idx="158">
                  <c:v>-0.25651654067216523</c:v>
                </c:pt>
                <c:pt idx="159">
                  <c:v>0.24599241990131127</c:v>
                </c:pt>
                <c:pt idx="160">
                  <c:v>-1.5341867915682226</c:v>
                </c:pt>
                <c:pt idx="161">
                  <c:v>1.374092778324254</c:v>
                </c:pt>
                <c:pt idx="162">
                  <c:v>0.48670926577944496</c:v>
                </c:pt>
                <c:pt idx="163">
                  <c:v>-0.72730507113811349</c:v>
                </c:pt>
                <c:pt idx="164">
                  <c:v>0.14004259911278005</c:v>
                </c:pt>
                <c:pt idx="165">
                  <c:v>8.8680591944322096E-2</c:v>
                </c:pt>
                <c:pt idx="166">
                  <c:v>2.1978562191844642</c:v>
                </c:pt>
                <c:pt idx="167">
                  <c:v>1.2811537102238919</c:v>
                </c:pt>
                <c:pt idx="168">
                  <c:v>1.9737343553851829</c:v>
                </c:pt>
                <c:pt idx="169">
                  <c:v>-3.5584641030586894E-2</c:v>
                </c:pt>
                <c:pt idx="170">
                  <c:v>1.159182384059017</c:v>
                </c:pt>
                <c:pt idx="171">
                  <c:v>-2.0781294438979723</c:v>
                </c:pt>
                <c:pt idx="172">
                  <c:v>1.6520139252776538</c:v>
                </c:pt>
                <c:pt idx="173">
                  <c:v>1.1379279037722796</c:v>
                </c:pt>
                <c:pt idx="174">
                  <c:v>-0.57838033995531912</c:v>
                </c:pt>
                <c:pt idx="175">
                  <c:v>-0.68640901379044639</c:v>
                </c:pt>
                <c:pt idx="176">
                  <c:v>0.1022289790410964</c:v>
                </c:pt>
                <c:pt idx="177">
                  <c:v>0.15491715108410808</c:v>
                </c:pt>
                <c:pt idx="178">
                  <c:v>0.66670926577944734</c:v>
                </c:pt>
                <c:pt idx="179">
                  <c:v>0.74627915825256697</c:v>
                </c:pt>
                <c:pt idx="180">
                  <c:v>2.6506519181091956</c:v>
                </c:pt>
                <c:pt idx="181">
                  <c:v>2.8823961119949892E-2</c:v>
                </c:pt>
                <c:pt idx="182">
                  <c:v>1.7718705561020265</c:v>
                </c:pt>
                <c:pt idx="183">
                  <c:v>-0.42967066253596631</c:v>
                </c:pt>
                <c:pt idx="184">
                  <c:v>-0.55562048332449532</c:v>
                </c:pt>
                <c:pt idx="185">
                  <c:v>0.91670926577944822</c:v>
                </c:pt>
                <c:pt idx="186">
                  <c:v>1.8343436743816</c:v>
                </c:pt>
                <c:pt idx="187">
                  <c:v>0.90394940914862243</c:v>
                </c:pt>
                <c:pt idx="188">
                  <c:v>1.5375336385393048</c:v>
                </c:pt>
                <c:pt idx="189">
                  <c:v>1.2532325632704868</c:v>
                </c:pt>
                <c:pt idx="190">
                  <c:v>-0.22777102095890278</c:v>
                </c:pt>
                <c:pt idx="191">
                  <c:v>-1.3319287270520936</c:v>
                </c:pt>
                <c:pt idx="192">
                  <c:v>-8.8462897761081294E-3</c:v>
                </c:pt>
                <c:pt idx="193">
                  <c:v>-1.7491330281273614</c:v>
                </c:pt>
                <c:pt idx="194">
                  <c:v>0.43957664929199236</c:v>
                </c:pt>
                <c:pt idx="195">
                  <c:v>0.48531141631708241</c:v>
                </c:pt>
                <c:pt idx="196">
                  <c:v>0.46362682850346015</c:v>
                </c:pt>
                <c:pt idx="197">
                  <c:v>-0.1339000532169683</c:v>
                </c:pt>
                <c:pt idx="198">
                  <c:v>0.53903901488338857</c:v>
                </c:pt>
                <c:pt idx="199">
                  <c:v>0.17574152384396236</c:v>
                </c:pt>
                <c:pt idx="200">
                  <c:v>0.43527557402317463</c:v>
                </c:pt>
                <c:pt idx="201">
                  <c:v>2.3540569360303429</c:v>
                </c:pt>
                <c:pt idx="202">
                  <c:v>0.57850138047478783</c:v>
                </c:pt>
                <c:pt idx="203">
                  <c:v>1.8085730650626033</c:v>
                </c:pt>
                <c:pt idx="204">
                  <c:v>-0.29931223959689568</c:v>
                </c:pt>
                <c:pt idx="205">
                  <c:v>1.6418347138081195</c:v>
                </c:pt>
                <c:pt idx="206">
                  <c:v>2.1959207353134964</c:v>
                </c:pt>
                <c:pt idx="207">
                  <c:v>0.52989922993715322</c:v>
                </c:pt>
                <c:pt idx="208">
                  <c:v>0.86201392527765375</c:v>
                </c:pt>
                <c:pt idx="209">
                  <c:v>0.51527557402317559</c:v>
                </c:pt>
                <c:pt idx="210">
                  <c:v>0.5919422406898418</c:v>
                </c:pt>
                <c:pt idx="211">
                  <c:v>0.56341177474002091</c:v>
                </c:pt>
                <c:pt idx="212">
                  <c:v>-1.4105308775897276</c:v>
                </c:pt>
                <c:pt idx="213">
                  <c:v>1.5677486923027466</c:v>
                </c:pt>
                <c:pt idx="214">
                  <c:v>0.7920856098654685</c:v>
                </c:pt>
                <c:pt idx="215">
                  <c:v>-0.88164198870083954</c:v>
                </c:pt>
                <c:pt idx="216">
                  <c:v>0.83850138047478673</c:v>
                </c:pt>
                <c:pt idx="217">
                  <c:v>-1.1275559671954642</c:v>
                </c:pt>
                <c:pt idx="218">
                  <c:v>0.77595657760740533</c:v>
                </c:pt>
                <c:pt idx="219">
                  <c:v>1.7248813087901986</c:v>
                </c:pt>
                <c:pt idx="220">
                  <c:v>0.30391356685471571</c:v>
                </c:pt>
                <c:pt idx="221">
                  <c:v>0.73509636255364175</c:v>
                </c:pt>
                <c:pt idx="222">
                  <c:v>0.64065191810919675</c:v>
                </c:pt>
                <c:pt idx="223">
                  <c:v>1.2486447496504134</c:v>
                </c:pt>
                <c:pt idx="224">
                  <c:v>1.8133042478583015</c:v>
                </c:pt>
                <c:pt idx="225">
                  <c:v>4.3222289790410962</c:v>
                </c:pt>
                <c:pt idx="226">
                  <c:v>-0.85934808189080325</c:v>
                </c:pt>
                <c:pt idx="227">
                  <c:v>0.5505085489335686</c:v>
                </c:pt>
                <c:pt idx="228">
                  <c:v>2.2707236026970108</c:v>
                </c:pt>
                <c:pt idx="229">
                  <c:v>-3.5047006621986121E-2</c:v>
                </c:pt>
                <c:pt idx="230">
                  <c:v>2.8141644629120623</c:v>
                </c:pt>
                <c:pt idx="231">
                  <c:v>1.6883938535930678</c:v>
                </c:pt>
                <c:pt idx="232">
                  <c:v>0.76290998262532561</c:v>
                </c:pt>
                <c:pt idx="233">
                  <c:v>2.9229816672131363</c:v>
                </c:pt>
                <c:pt idx="234">
                  <c:v>1.4768526349550726</c:v>
                </c:pt>
                <c:pt idx="235">
                  <c:v>1.5953472586109889</c:v>
                </c:pt>
                <c:pt idx="236">
                  <c:v>0.74817879982962587</c:v>
                </c:pt>
                <c:pt idx="237">
                  <c:v>2.8959565776074037</c:v>
                </c:pt>
                <c:pt idx="238">
                  <c:v>2.1823723482167239</c:v>
                </c:pt>
                <c:pt idx="239">
                  <c:v>2.2851680471414539</c:v>
                </c:pt>
                <c:pt idx="240">
                  <c:v>1.5851680471414547</c:v>
                </c:pt>
                <c:pt idx="241">
                  <c:v>3.3518347138081221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40-4AA3-BC1F-8B6B07B9CCA6}"/>
            </c:ext>
          </c:extLst>
        </c:ser>
        <c:ser>
          <c:idx val="0"/>
          <c:order val="1"/>
          <c:tx>
            <c:v>10 Jahre dynamisches Mittel</c:v>
          </c:tx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TempMittel_korr!$AX$5:$AX$246</c:f>
              <c:numCache>
                <c:formatCode>0.0</c:formatCode>
                <c:ptCount val="242"/>
                <c:pt idx="0">
                  <c:v>-1.1157136732886528</c:v>
                </c:pt>
                <c:pt idx="1">
                  <c:v>-1.1360864331452838</c:v>
                </c:pt>
                <c:pt idx="2">
                  <c:v>-0.89689288475818674</c:v>
                </c:pt>
                <c:pt idx="3">
                  <c:v>-0.78956313565424407</c:v>
                </c:pt>
                <c:pt idx="4">
                  <c:v>-0.75122621809152035</c:v>
                </c:pt>
                <c:pt idx="5">
                  <c:v>-0.63967783099474596</c:v>
                </c:pt>
                <c:pt idx="6">
                  <c:v>-0.36084987400549862</c:v>
                </c:pt>
                <c:pt idx="7">
                  <c:v>-0.31643768762557062</c:v>
                </c:pt>
                <c:pt idx="8">
                  <c:v>-0.22635525034958484</c:v>
                </c:pt>
                <c:pt idx="9">
                  <c:v>-0.11135166612019418</c:v>
                </c:pt>
                <c:pt idx="10">
                  <c:v>-0.15374951558255967</c:v>
                </c:pt>
                <c:pt idx="11">
                  <c:v>1.4888477248981236E-2</c:v>
                </c:pt>
                <c:pt idx="12">
                  <c:v>0.1931716313708452</c:v>
                </c:pt>
                <c:pt idx="13">
                  <c:v>-7.9724425976825136E-2</c:v>
                </c:pt>
                <c:pt idx="14">
                  <c:v>1.5569480833210659E-2</c:v>
                </c:pt>
                <c:pt idx="15">
                  <c:v>-0.32138392418471062</c:v>
                </c:pt>
                <c:pt idx="16">
                  <c:v>-0.2066957521416998</c:v>
                </c:pt>
                <c:pt idx="17">
                  <c:v>-0.18772442597682532</c:v>
                </c:pt>
                <c:pt idx="18">
                  <c:v>-0.22141618224922688</c:v>
                </c:pt>
                <c:pt idx="19">
                  <c:v>-0.29403625393381472</c:v>
                </c:pt>
                <c:pt idx="20">
                  <c:v>2.4225274281922003E-3</c:v>
                </c:pt>
                <c:pt idx="21">
                  <c:v>0.14168417617371212</c:v>
                </c:pt>
                <c:pt idx="22">
                  <c:v>-1.0889300528796931E-2</c:v>
                </c:pt>
                <c:pt idx="23">
                  <c:v>-2.5598977948151892E-2</c:v>
                </c:pt>
                <c:pt idx="24">
                  <c:v>-2.5598977948151892E-2</c:v>
                </c:pt>
                <c:pt idx="25">
                  <c:v>-0.13597890626356399</c:v>
                </c:pt>
                <c:pt idx="26">
                  <c:v>-8.1545214507291686E-2</c:v>
                </c:pt>
                <c:pt idx="27">
                  <c:v>-0.3120255012456431</c:v>
                </c:pt>
                <c:pt idx="28">
                  <c:v>-0.42535525034958538</c:v>
                </c:pt>
                <c:pt idx="29">
                  <c:v>-0.34475309981195085</c:v>
                </c:pt>
                <c:pt idx="30">
                  <c:v>-0.29053087758972856</c:v>
                </c:pt>
                <c:pt idx="31">
                  <c:v>-0.7900219170162518</c:v>
                </c:pt>
                <c:pt idx="32">
                  <c:v>-0.91381044748220164</c:v>
                </c:pt>
                <c:pt idx="33">
                  <c:v>-0.67959180948936981</c:v>
                </c:pt>
                <c:pt idx="34">
                  <c:v>-0.51316887042126946</c:v>
                </c:pt>
                <c:pt idx="35">
                  <c:v>-0.3202548919266458</c:v>
                </c:pt>
                <c:pt idx="36">
                  <c:v>-0.18516034242720184</c:v>
                </c:pt>
                <c:pt idx="37">
                  <c:v>-3.6253532391359575E-2</c:v>
                </c:pt>
                <c:pt idx="38">
                  <c:v>-0.13165496608311589</c:v>
                </c:pt>
                <c:pt idx="39">
                  <c:v>-0.16975890873544569</c:v>
                </c:pt>
                <c:pt idx="40">
                  <c:v>-0.38731804852039203</c:v>
                </c:pt>
                <c:pt idx="41">
                  <c:v>-0.24873023490032029</c:v>
                </c:pt>
                <c:pt idx="42">
                  <c:v>-0.32194887289315155</c:v>
                </c:pt>
                <c:pt idx="43">
                  <c:v>-0.60871231375336698</c:v>
                </c:pt>
                <c:pt idx="44">
                  <c:v>-0.69396679404010542</c:v>
                </c:pt>
                <c:pt idx="45">
                  <c:v>-0.69066930300067875</c:v>
                </c:pt>
                <c:pt idx="46">
                  <c:v>-0.91462406755388592</c:v>
                </c:pt>
                <c:pt idx="47">
                  <c:v>-1.0054914510664308</c:v>
                </c:pt>
                <c:pt idx="48">
                  <c:v>-1.0054914510664308</c:v>
                </c:pt>
                <c:pt idx="49">
                  <c:v>-1.1310183327868608</c:v>
                </c:pt>
                <c:pt idx="50">
                  <c:v>-1.1428247843997639</c:v>
                </c:pt>
                <c:pt idx="51">
                  <c:v>-0.72592872705209377</c:v>
                </c:pt>
                <c:pt idx="52">
                  <c:v>-0.72718679156822275</c:v>
                </c:pt>
                <c:pt idx="53">
                  <c:v>-0.68232299228506865</c:v>
                </c:pt>
                <c:pt idx="54">
                  <c:v>-0.88756313565424416</c:v>
                </c:pt>
                <c:pt idx="55">
                  <c:v>-0.87173876289438712</c:v>
                </c:pt>
                <c:pt idx="56">
                  <c:v>-0.95859539371876024</c:v>
                </c:pt>
                <c:pt idx="57">
                  <c:v>-0.67156671988363459</c:v>
                </c:pt>
                <c:pt idx="58">
                  <c:v>-0.55802550124564165</c:v>
                </c:pt>
                <c:pt idx="59">
                  <c:v>-0.39765632561840153</c:v>
                </c:pt>
                <c:pt idx="60">
                  <c:v>-0.47540542956105386</c:v>
                </c:pt>
                <c:pt idx="61">
                  <c:v>-0.70478177364707539</c:v>
                </c:pt>
                <c:pt idx="62">
                  <c:v>-0.82403983816320425</c:v>
                </c:pt>
                <c:pt idx="63">
                  <c:v>-1.1916312360126666</c:v>
                </c:pt>
                <c:pt idx="64">
                  <c:v>-0.76109001737467386</c:v>
                </c:pt>
                <c:pt idx="65">
                  <c:v>-0.66796815357539086</c:v>
                </c:pt>
                <c:pt idx="66">
                  <c:v>-0.73482836862915435</c:v>
                </c:pt>
                <c:pt idx="67">
                  <c:v>-0.73664915715962054</c:v>
                </c:pt>
                <c:pt idx="68">
                  <c:v>-0.87979611056463869</c:v>
                </c:pt>
                <c:pt idx="69">
                  <c:v>-0.61594664819904732</c:v>
                </c:pt>
                <c:pt idx="70">
                  <c:v>-0.50576385250012235</c:v>
                </c:pt>
                <c:pt idx="71">
                  <c:v>-0.3905882252599791</c:v>
                </c:pt>
                <c:pt idx="72">
                  <c:v>-0.3905882252599791</c:v>
                </c:pt>
                <c:pt idx="73">
                  <c:v>-0.30624772346786439</c:v>
                </c:pt>
                <c:pt idx="74">
                  <c:v>8.4945824919232304E-2</c:v>
                </c:pt>
                <c:pt idx="75">
                  <c:v>5.6393853593067166E-2</c:v>
                </c:pt>
                <c:pt idx="76">
                  <c:v>9.0712850008838067E-2</c:v>
                </c:pt>
                <c:pt idx="77">
                  <c:v>-2.9946648199047399E-2</c:v>
                </c:pt>
                <c:pt idx="78">
                  <c:v>7.8189552517798425E-2</c:v>
                </c:pt>
                <c:pt idx="79">
                  <c:v>0.19882396111994921</c:v>
                </c:pt>
                <c:pt idx="80">
                  <c:v>-0.1100470066219863</c:v>
                </c:pt>
                <c:pt idx="81">
                  <c:v>-0.13505417508076789</c:v>
                </c:pt>
                <c:pt idx="82">
                  <c:v>-0.28177460518829456</c:v>
                </c:pt>
                <c:pt idx="83">
                  <c:v>-0.30878894210585733</c:v>
                </c:pt>
                <c:pt idx="84">
                  <c:v>-0.62758822525997915</c:v>
                </c:pt>
                <c:pt idx="85">
                  <c:v>-0.60106134353954876</c:v>
                </c:pt>
                <c:pt idx="86">
                  <c:v>-0.68569933637109026</c:v>
                </c:pt>
                <c:pt idx="87">
                  <c:v>-0.47626564461481802</c:v>
                </c:pt>
                <c:pt idx="88">
                  <c:v>-0.79339826110227307</c:v>
                </c:pt>
                <c:pt idx="89">
                  <c:v>-0.81899682741051671</c:v>
                </c:pt>
                <c:pt idx="90">
                  <c:v>-0.84488930052879641</c:v>
                </c:pt>
                <c:pt idx="91">
                  <c:v>-0.89487496361123353</c:v>
                </c:pt>
                <c:pt idx="92">
                  <c:v>-0.9918570424642803</c:v>
                </c:pt>
                <c:pt idx="93">
                  <c:v>-0.81516528619187911</c:v>
                </c:pt>
                <c:pt idx="94">
                  <c:v>-0.71788213207001528</c:v>
                </c:pt>
                <c:pt idx="95">
                  <c:v>-0.88136958726714776</c:v>
                </c:pt>
                <c:pt idx="96">
                  <c:v>-0.90064198870083945</c:v>
                </c:pt>
                <c:pt idx="97">
                  <c:v>-0.90064198870083945</c:v>
                </c:pt>
                <c:pt idx="98">
                  <c:v>-1.034308655367506</c:v>
                </c:pt>
                <c:pt idx="99">
                  <c:v>-0.92201116432807984</c:v>
                </c:pt>
                <c:pt idx="100">
                  <c:v>-0.74260614640693279</c:v>
                </c:pt>
                <c:pt idx="101">
                  <c:v>-0.81092514282270334</c:v>
                </c:pt>
                <c:pt idx="102">
                  <c:v>-0.85503983816320495</c:v>
                </c:pt>
                <c:pt idx="103">
                  <c:v>-0.73734449766141297</c:v>
                </c:pt>
                <c:pt idx="104">
                  <c:v>-0.92320829694456708</c:v>
                </c:pt>
                <c:pt idx="105">
                  <c:v>-0.73067783099474615</c:v>
                </c:pt>
                <c:pt idx="106">
                  <c:v>-0.62723338655030181</c:v>
                </c:pt>
                <c:pt idx="107">
                  <c:v>-0.57159539371876045</c:v>
                </c:pt>
                <c:pt idx="108">
                  <c:v>-0.50647711414886787</c:v>
                </c:pt>
                <c:pt idx="109">
                  <c:v>-0.24351295644277479</c:v>
                </c:pt>
                <c:pt idx="110">
                  <c:v>-0.51946277723130541</c:v>
                </c:pt>
                <c:pt idx="111">
                  <c:v>-0.3688857162994057</c:v>
                </c:pt>
                <c:pt idx="112">
                  <c:v>-4.8469945690086648E-2</c:v>
                </c:pt>
                <c:pt idx="113">
                  <c:v>0.12085621918446546</c:v>
                </c:pt>
                <c:pt idx="114">
                  <c:v>0.44980245574360522</c:v>
                </c:pt>
                <c:pt idx="115">
                  <c:v>0.31420747366475188</c:v>
                </c:pt>
                <c:pt idx="116">
                  <c:v>0.15986338764324656</c:v>
                </c:pt>
                <c:pt idx="117">
                  <c:v>0.22660173889772678</c:v>
                </c:pt>
                <c:pt idx="118">
                  <c:v>0.13677378190847964</c:v>
                </c:pt>
                <c:pt idx="119">
                  <c:v>-0.28347711414886795</c:v>
                </c:pt>
                <c:pt idx="120">
                  <c:v>-4.9000411639907246E-2</c:v>
                </c:pt>
                <c:pt idx="121">
                  <c:v>-4.9000411639907246E-2</c:v>
                </c:pt>
                <c:pt idx="122">
                  <c:v>0.19337951667550479</c:v>
                </c:pt>
                <c:pt idx="123">
                  <c:v>-0.1050398381632049</c:v>
                </c:pt>
                <c:pt idx="124">
                  <c:v>-0.24384628977610828</c:v>
                </c:pt>
                <c:pt idx="125">
                  <c:v>-0.48180327902341996</c:v>
                </c:pt>
                <c:pt idx="126">
                  <c:v>-0.21319396002700408</c:v>
                </c:pt>
                <c:pt idx="127">
                  <c:v>-0.49951654067216528</c:v>
                </c:pt>
                <c:pt idx="128">
                  <c:v>-0.41043768762557031</c:v>
                </c:pt>
                <c:pt idx="129">
                  <c:v>-0.37612944389797198</c:v>
                </c:pt>
                <c:pt idx="130">
                  <c:v>-0.44292514282270323</c:v>
                </c:pt>
                <c:pt idx="131">
                  <c:v>-0.57971008905926236</c:v>
                </c:pt>
                <c:pt idx="132">
                  <c:v>-0.74578177364707576</c:v>
                </c:pt>
                <c:pt idx="133">
                  <c:v>-0.7053695872671476</c:v>
                </c:pt>
                <c:pt idx="134">
                  <c:v>-0.76867783099474607</c:v>
                </c:pt>
                <c:pt idx="135">
                  <c:v>-0.7285416302779002</c:v>
                </c:pt>
                <c:pt idx="136">
                  <c:v>-0.85694306396965669</c:v>
                </c:pt>
                <c:pt idx="137">
                  <c:v>-0.80227639730298994</c:v>
                </c:pt>
                <c:pt idx="138">
                  <c:v>-0.85976385250012244</c:v>
                </c:pt>
                <c:pt idx="139">
                  <c:v>-0.70683195285854539</c:v>
                </c:pt>
                <c:pt idx="140">
                  <c:v>-0.59562765178327648</c:v>
                </c:pt>
                <c:pt idx="141">
                  <c:v>-0.59562765178327648</c:v>
                </c:pt>
                <c:pt idx="142">
                  <c:v>-0.33574234712377854</c:v>
                </c:pt>
                <c:pt idx="143">
                  <c:v>-0.23003625393381427</c:v>
                </c:pt>
                <c:pt idx="144">
                  <c:v>9.9633996962243107E-2</c:v>
                </c:pt>
                <c:pt idx="145">
                  <c:v>9.9633996962243107E-2</c:v>
                </c:pt>
                <c:pt idx="146">
                  <c:v>0.25330783208769103</c:v>
                </c:pt>
                <c:pt idx="147">
                  <c:v>3.290639839593492E-2</c:v>
                </c:pt>
                <c:pt idx="148">
                  <c:v>0.47669851309127542</c:v>
                </c:pt>
                <c:pt idx="149">
                  <c:v>0.39794940914862298</c:v>
                </c:pt>
                <c:pt idx="150">
                  <c:v>0.43150496470417865</c:v>
                </c:pt>
                <c:pt idx="151">
                  <c:v>0.66849779624539718</c:v>
                </c:pt>
                <c:pt idx="152">
                  <c:v>0.28355872814503885</c:v>
                </c:pt>
                <c:pt idx="153">
                  <c:v>0.32159815466833636</c:v>
                </c:pt>
                <c:pt idx="154">
                  <c:v>0.47384905072568406</c:v>
                </c:pt>
                <c:pt idx="155">
                  <c:v>0.24873435538518224</c:v>
                </c:pt>
                <c:pt idx="156">
                  <c:v>0.17347270663966255</c:v>
                </c:pt>
                <c:pt idx="157">
                  <c:v>0.1815193016217414</c:v>
                </c:pt>
                <c:pt idx="158">
                  <c:v>0.2052648213350034</c:v>
                </c:pt>
                <c:pt idx="159">
                  <c:v>0.24394940914862318</c:v>
                </c:pt>
                <c:pt idx="160">
                  <c:v>8.9494212016006797E-2</c:v>
                </c:pt>
                <c:pt idx="161">
                  <c:v>4.1798871514214755E-2</c:v>
                </c:pt>
                <c:pt idx="162">
                  <c:v>0.21693865646045135</c:v>
                </c:pt>
                <c:pt idx="163">
                  <c:v>0.40416087868267347</c:v>
                </c:pt>
                <c:pt idx="164">
                  <c:v>0.3296519181091967</c:v>
                </c:pt>
                <c:pt idx="165">
                  <c:v>0.55267700771493156</c:v>
                </c:pt>
                <c:pt idx="166">
                  <c:v>0.52451930162174176</c:v>
                </c:pt>
                <c:pt idx="167">
                  <c:v>0.79385621918446569</c:v>
                </c:pt>
                <c:pt idx="168">
                  <c:v>0.44863399696224304</c:v>
                </c:pt>
                <c:pt idx="169">
                  <c:v>0.5651644629120639</c:v>
                </c:pt>
                <c:pt idx="170">
                  <c:v>0.5651644629120639</c:v>
                </c:pt>
                <c:pt idx="171">
                  <c:v>0.75168776040310326</c:v>
                </c:pt>
                <c:pt idx="172">
                  <c:v>0.67984546649629329</c:v>
                </c:pt>
                <c:pt idx="173">
                  <c:v>0.60233650592281651</c:v>
                </c:pt>
                <c:pt idx="174">
                  <c:v>0.39277378190847967</c:v>
                </c:pt>
                <c:pt idx="175">
                  <c:v>0.28015012599450129</c:v>
                </c:pt>
                <c:pt idx="176">
                  <c:v>0.14944761703392775</c:v>
                </c:pt>
                <c:pt idx="177">
                  <c:v>0.22763399696224312</c:v>
                </c:pt>
                <c:pt idx="178">
                  <c:v>0.376780950367261</c:v>
                </c:pt>
                <c:pt idx="179">
                  <c:v>0.58747629086905317</c:v>
                </c:pt>
                <c:pt idx="180">
                  <c:v>0.59946195395149049</c:v>
                </c:pt>
                <c:pt idx="181">
                  <c:v>0.4427020973206659</c:v>
                </c:pt>
                <c:pt idx="182">
                  <c:v>0.4449780829837483</c:v>
                </c:pt>
                <c:pt idx="183">
                  <c:v>0.6052899109407377</c:v>
                </c:pt>
                <c:pt idx="184">
                  <c:v>0.77850138047478812</c:v>
                </c:pt>
                <c:pt idx="185">
                  <c:v>0.85340460628123949</c:v>
                </c:pt>
                <c:pt idx="186">
                  <c:v>0.94048704355722523</c:v>
                </c:pt>
                <c:pt idx="187">
                  <c:v>0.99118238405901737</c:v>
                </c:pt>
                <c:pt idx="188">
                  <c:v>0.70334009015220744</c:v>
                </c:pt>
                <c:pt idx="189">
                  <c:v>0.56726482133500311</c:v>
                </c:pt>
                <c:pt idx="190">
                  <c:v>0.38919313674718958</c:v>
                </c:pt>
                <c:pt idx="191">
                  <c:v>0.25724690018805008</c:v>
                </c:pt>
                <c:pt idx="192">
                  <c:v>0.35676661344969884</c:v>
                </c:pt>
                <c:pt idx="193">
                  <c:v>0.3136268285034623</c:v>
                </c:pt>
                <c:pt idx="194">
                  <c:v>0.3136268285034623</c:v>
                </c:pt>
                <c:pt idx="195">
                  <c:v>0.1765551439156483</c:v>
                </c:pt>
                <c:pt idx="196">
                  <c:v>7.2770197679089238E-2</c:v>
                </c:pt>
                <c:pt idx="197">
                  <c:v>-2.7079264686502392E-2</c:v>
                </c:pt>
                <c:pt idx="198">
                  <c:v>-0.13482836862915484</c:v>
                </c:pt>
                <c:pt idx="199">
                  <c:v>-6.8523709130947102E-2</c:v>
                </c:pt>
                <c:pt idx="200">
                  <c:v>0.30007485717729654</c:v>
                </c:pt>
                <c:pt idx="201">
                  <c:v>0.35880962420238616</c:v>
                </c:pt>
                <c:pt idx="202">
                  <c:v>0.71458023352138267</c:v>
                </c:pt>
                <c:pt idx="203">
                  <c:v>0.64069134463249378</c:v>
                </c:pt>
                <c:pt idx="204">
                  <c:v>0.75634367438159755</c:v>
                </c:pt>
                <c:pt idx="205">
                  <c:v>0.92957306506260129</c:v>
                </c:pt>
                <c:pt idx="206">
                  <c:v>0.99595299337801324</c:v>
                </c:pt>
                <c:pt idx="207">
                  <c:v>1.02825048441744</c:v>
                </c:pt>
                <c:pt idx="208">
                  <c:v>1.0622038894353611</c:v>
                </c:pt>
                <c:pt idx="209">
                  <c:v>1.0778705561020281</c:v>
                </c:pt>
                <c:pt idx="210">
                  <c:v>0.89880603997299569</c:v>
                </c:pt>
                <c:pt idx="211">
                  <c:v>0.69990281416654421</c:v>
                </c:pt>
                <c:pt idx="212">
                  <c:v>0.67582037689055841</c:v>
                </c:pt>
                <c:pt idx="213">
                  <c:v>0.78496016183679485</c:v>
                </c:pt>
                <c:pt idx="214">
                  <c:v>0.53261249158589896</c:v>
                </c:pt>
                <c:pt idx="215">
                  <c:v>0.39687055610202798</c:v>
                </c:pt>
                <c:pt idx="216">
                  <c:v>0.23112503638876625</c:v>
                </c:pt>
                <c:pt idx="217">
                  <c:v>0.22251930162174141</c:v>
                </c:pt>
                <c:pt idx="218">
                  <c:v>0.22251930162174141</c:v>
                </c:pt>
                <c:pt idx="219">
                  <c:v>0.34347987509844369</c:v>
                </c:pt>
                <c:pt idx="220">
                  <c:v>0.31467700771493112</c:v>
                </c:pt>
                <c:pt idx="221">
                  <c:v>0.33184546649629321</c:v>
                </c:pt>
                <c:pt idx="222">
                  <c:v>0.53696374606618558</c:v>
                </c:pt>
                <c:pt idx="223">
                  <c:v>0.50505335180095234</c:v>
                </c:pt>
                <c:pt idx="224">
                  <c:v>0.60717521560023557</c:v>
                </c:pt>
                <c:pt idx="225">
                  <c:v>1.1275623123744292</c:v>
                </c:pt>
                <c:pt idx="226">
                  <c:v>0.95777736613787001</c:v>
                </c:pt>
                <c:pt idx="227">
                  <c:v>1.1255838177507733</c:v>
                </c:pt>
                <c:pt idx="228">
                  <c:v>1.2750605202597338</c:v>
                </c:pt>
                <c:pt idx="229">
                  <c:v>1.0990676887185153</c:v>
                </c:pt>
                <c:pt idx="230">
                  <c:v>1.35009277832425</c:v>
                </c:pt>
                <c:pt idx="231">
                  <c:v>1.4454225274281929</c:v>
                </c:pt>
                <c:pt idx="232">
                  <c:v>1.4576483338798059</c:v>
                </c:pt>
                <c:pt idx="233">
                  <c:v>1.6250820256360783</c:v>
                </c:pt>
                <c:pt idx="234">
                  <c:v>1.591436864345755</c:v>
                </c:pt>
                <c:pt idx="235">
                  <c:v>1.3187486923027443</c:v>
                </c:pt>
                <c:pt idx="236">
                  <c:v>1.4795013804747872</c:v>
                </c:pt>
                <c:pt idx="237">
                  <c:v>1.714046183342171</c:v>
                </c:pt>
                <c:pt idx="238">
                  <c:v>1.7052110578941424</c:v>
                </c:pt>
                <c:pt idx="239">
                  <c:v>1.9372325632704861</c:v>
                </c:pt>
                <c:pt idx="240">
                  <c:v>1.8143329216934252</c:v>
                </c:pt>
                <c:pt idx="241">
                  <c:v>1.9806770077149309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44-4CB7-B1D8-E3381FE86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596352"/>
        <c:axId val="356602624"/>
      </c:scatterChart>
      <c:valAx>
        <c:axId val="356596352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48172434131619585"/>
              <c:y val="0.8788241212977894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602624"/>
        <c:crossesAt val="-5"/>
        <c:crossBetween val="midCat"/>
        <c:majorUnit val="10"/>
      </c:valAx>
      <c:valAx>
        <c:axId val="356602624"/>
        <c:scaling>
          <c:orientation val="minMax"/>
          <c:max val="5"/>
          <c:min val="-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167627582117089E-2"/>
              <c:y val="0.40675670625917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596352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  <a:gs pos="100000">
              <a:srgbClr val="99CCFF"/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Anomalie der Wintertemperatur Hohenpeißenberg 1781 - 2023
Dez/Jan/Feb</a:t>
            </a:r>
          </a:p>
        </c:rich>
      </c:tx>
      <c:layout>
        <c:manualLayout>
          <c:xMode val="edge"/>
          <c:yMode val="edge"/>
          <c:x val="0.19182639826925402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9937369519832981E-2"/>
          <c:y val="0.17935702199661591"/>
          <c:w val="0.90187891440501045"/>
          <c:h val="0.66666666666666663"/>
        </c:manualLayout>
      </c:layout>
      <c:scatterChart>
        <c:scatterStyle val="smoothMarker"/>
        <c:varyColors val="0"/>
        <c:ser>
          <c:idx val="2"/>
          <c:order val="0"/>
          <c:tx>
            <c:v> Jahresmittel Anomalie der Wintertemperaturen 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TempMittel_korr!$AM$5:$AM$247</c:f>
              <c:numCache>
                <c:formatCode>0.0</c:formatCode>
                <c:ptCount val="243"/>
                <c:pt idx="0">
                  <c:v>-5.8522784368372438E-2</c:v>
                </c:pt>
                <c:pt idx="1">
                  <c:v>-0.52357654780923268</c:v>
                </c:pt>
                <c:pt idx="2">
                  <c:v>0.72577061040889324</c:v>
                </c:pt>
                <c:pt idx="3">
                  <c:v>-3.0250424623174164</c:v>
                </c:pt>
                <c:pt idx="4">
                  <c:v>-2.6009190977324286</c:v>
                </c:pt>
                <c:pt idx="5">
                  <c:v>-0.78651817607344143</c:v>
                </c:pt>
                <c:pt idx="6">
                  <c:v>-0.40802355241752752</c:v>
                </c:pt>
                <c:pt idx="7">
                  <c:v>2.1995033293029023</c:v>
                </c:pt>
                <c:pt idx="8">
                  <c:v>-3.1864797736156847</c:v>
                </c:pt>
                <c:pt idx="9">
                  <c:v>1.3223527916684941</c:v>
                </c:pt>
                <c:pt idx="10">
                  <c:v>0.19493343682978459</c:v>
                </c:pt>
                <c:pt idx="11">
                  <c:v>-0.25741176153877343</c:v>
                </c:pt>
                <c:pt idx="12">
                  <c:v>-0.48974398252505447</c:v>
                </c:pt>
                <c:pt idx="13">
                  <c:v>1.6058781372906137</c:v>
                </c:pt>
                <c:pt idx="14">
                  <c:v>-2.5161264710043172</c:v>
                </c:pt>
                <c:pt idx="15">
                  <c:v>3.3975381828438742</c:v>
                </c:pt>
                <c:pt idx="16">
                  <c:v>-9.8000510942872543E-2</c:v>
                </c:pt>
                <c:pt idx="17">
                  <c:v>0.14040194681442308</c:v>
                </c:pt>
                <c:pt idx="18">
                  <c:v>-1.5381310792992482</c:v>
                </c:pt>
                <c:pt idx="19">
                  <c:v>-1.0406272390534721</c:v>
                </c:pt>
                <c:pt idx="20">
                  <c:v>0.93183819873454643</c:v>
                </c:pt>
                <c:pt idx="21">
                  <c:v>-1.1996518166264363</c:v>
                </c:pt>
                <c:pt idx="22">
                  <c:v>-2.1458115708507073</c:v>
                </c:pt>
                <c:pt idx="23">
                  <c:v>0.52608842385240273</c:v>
                </c:pt>
                <c:pt idx="24">
                  <c:v>-0.971426010174824</c:v>
                </c:pt>
                <c:pt idx="25">
                  <c:v>0.90768305280520656</c:v>
                </c:pt>
                <c:pt idx="26">
                  <c:v>1.3361776764611211</c:v>
                </c:pt>
                <c:pt idx="27">
                  <c:v>-1.7356097593140782</c:v>
                </c:pt>
                <c:pt idx="28">
                  <c:v>0.88214541839660465</c:v>
                </c:pt>
                <c:pt idx="29">
                  <c:v>-0.23210189343135257</c:v>
                </c:pt>
                <c:pt idx="30">
                  <c:v>-0.86178699327774244</c:v>
                </c:pt>
                <c:pt idx="31">
                  <c:v>-0.5338300040304309</c:v>
                </c:pt>
                <c:pt idx="32">
                  <c:v>-2.8728084986540878</c:v>
                </c:pt>
                <c:pt idx="33">
                  <c:v>-2.9488453650135344</c:v>
                </c:pt>
                <c:pt idx="34">
                  <c:v>-0.34558115610416351</c:v>
                </c:pt>
                <c:pt idx="35">
                  <c:v>-2.605428075962207</c:v>
                </c:pt>
                <c:pt idx="36">
                  <c:v>0.58145417415697331</c:v>
                </c:pt>
                <c:pt idx="37">
                  <c:v>0.30418842914929289</c:v>
                </c:pt>
                <c:pt idx="38">
                  <c:v>0.23214541839660452</c:v>
                </c:pt>
                <c:pt idx="39">
                  <c:v>-1.4826249613904603</c:v>
                </c:pt>
                <c:pt idx="40">
                  <c:v>-0.92058115610416302</c:v>
                </c:pt>
                <c:pt idx="41">
                  <c:v>1.2945878147099685</c:v>
                </c:pt>
                <c:pt idx="42">
                  <c:v>-2.1504198657815827</c:v>
                </c:pt>
                <c:pt idx="43">
                  <c:v>0.17833165707450016</c:v>
                </c:pt>
                <c:pt idx="44">
                  <c:v>-3.9743982525054289E-2</c:v>
                </c:pt>
                <c:pt idx="45">
                  <c:v>0.61144649366542125</c:v>
                </c:pt>
                <c:pt idx="46">
                  <c:v>-2.5398207874405685</c:v>
                </c:pt>
                <c:pt idx="47">
                  <c:v>1.6409197178828063</c:v>
                </c:pt>
                <c:pt idx="48">
                  <c:v>-1.999114182217834</c:v>
                </c:pt>
                <c:pt idx="49">
                  <c:v>-5.5867869932777419</c:v>
                </c:pt>
                <c:pt idx="50">
                  <c:v>-0.51489759235608346</c:v>
                </c:pt>
                <c:pt idx="51">
                  <c:v>0.19891007754168655</c:v>
                </c:pt>
                <c:pt idx="52">
                  <c:v>-0.15518177054348792</c:v>
                </c:pt>
                <c:pt idx="53">
                  <c:v>2.090440349272181</c:v>
                </c:pt>
                <c:pt idx="54">
                  <c:v>-7.6011253821977043E-3</c:v>
                </c:pt>
                <c:pt idx="55">
                  <c:v>-1.9247087582017317</c:v>
                </c:pt>
                <c:pt idx="56">
                  <c:v>-0.5786456722331963</c:v>
                </c:pt>
                <c:pt idx="57">
                  <c:v>-2.086057346580354</c:v>
                </c:pt>
                <c:pt idx="58">
                  <c:v>-1.8926625693146095</c:v>
                </c:pt>
                <c:pt idx="59">
                  <c:v>0.44707470490542367</c:v>
                </c:pt>
                <c:pt idx="60">
                  <c:v>-2.2752662559505534</c:v>
                </c:pt>
                <c:pt idx="61">
                  <c:v>-1.6045289287616138</c:v>
                </c:pt>
                <c:pt idx="62">
                  <c:v>2.032990272467265</c:v>
                </c:pt>
                <c:pt idx="63">
                  <c:v>-1.8343861775565704</c:v>
                </c:pt>
                <c:pt idx="64">
                  <c:v>-2.9361725539536261</c:v>
                </c:pt>
                <c:pt idx="65">
                  <c:v>1.1207782909004447</c:v>
                </c:pt>
                <c:pt idx="66">
                  <c:v>-2.744429082371445</c:v>
                </c:pt>
                <c:pt idx="67">
                  <c:v>-2.107022440070474</c:v>
                </c:pt>
                <c:pt idx="68">
                  <c:v>1.0528443431277876</c:v>
                </c:pt>
                <c:pt idx="69">
                  <c:v>-1.8033768550288951</c:v>
                </c:pt>
                <c:pt idx="70">
                  <c:v>0.57097030318923125</c:v>
                </c:pt>
                <c:pt idx="71">
                  <c:v>0.88548775644417055</c:v>
                </c:pt>
                <c:pt idx="72">
                  <c:v>1.9013082448174956</c:v>
                </c:pt>
                <c:pt idx="73">
                  <c:v>-1.8744982067954077</c:v>
                </c:pt>
                <c:pt idx="74">
                  <c:v>-1.6694290823714451</c:v>
                </c:pt>
                <c:pt idx="75">
                  <c:v>0.77377103416015092</c:v>
                </c:pt>
                <c:pt idx="76">
                  <c:v>-0.42956733121937107</c:v>
                </c:pt>
                <c:pt idx="77">
                  <c:v>-1.0960803880550085</c:v>
                </c:pt>
                <c:pt idx="78">
                  <c:v>9.9618536676174596E-2</c:v>
                </c:pt>
                <c:pt idx="79">
                  <c:v>-1.8811789102224965</c:v>
                </c:pt>
                <c:pt idx="80">
                  <c:v>0.10234511117694223</c:v>
                </c:pt>
                <c:pt idx="81">
                  <c:v>-0.88594213920708165</c:v>
                </c:pt>
                <c:pt idx="82">
                  <c:v>1.4821454183966045</c:v>
                </c:pt>
                <c:pt idx="83">
                  <c:v>-1.3273042346570525</c:v>
                </c:pt>
                <c:pt idx="84">
                  <c:v>-2.4491525846755913</c:v>
                </c:pt>
                <c:pt idx="85">
                  <c:v>1.7407091664764816</c:v>
                </c:pt>
                <c:pt idx="86">
                  <c:v>1.6358704567990623</c:v>
                </c:pt>
                <c:pt idx="87">
                  <c:v>-1.9522208086281319</c:v>
                </c:pt>
                <c:pt idx="88">
                  <c:v>2.5253097809158054</c:v>
                </c:pt>
                <c:pt idx="89">
                  <c:v>-1.8350204802209065</c:v>
                </c:pt>
                <c:pt idx="90">
                  <c:v>-3.198269328147175</c:v>
                </c:pt>
                <c:pt idx="91">
                  <c:v>-0.67242844674455804</c:v>
                </c:pt>
                <c:pt idx="92">
                  <c:v>1.5959703031892312</c:v>
                </c:pt>
                <c:pt idx="93">
                  <c:v>5.057859812010701E-2</c:v>
                </c:pt>
                <c:pt idx="94">
                  <c:v>-2.1292985140150709</c:v>
                </c:pt>
                <c:pt idx="95">
                  <c:v>-0.81703356354099799</c:v>
                </c:pt>
                <c:pt idx="96">
                  <c:v>2.4465079375978331</c:v>
                </c:pt>
                <c:pt idx="97">
                  <c:v>-0.68436763843903248</c:v>
                </c:pt>
                <c:pt idx="98">
                  <c:v>-1.0726932912808149</c:v>
                </c:pt>
                <c:pt idx="99">
                  <c:v>-1.9551499891991366</c:v>
                </c:pt>
                <c:pt idx="100">
                  <c:v>0.36390425096188883</c:v>
                </c:pt>
                <c:pt idx="101">
                  <c:v>1.4570686134810902</c:v>
                </c:pt>
                <c:pt idx="102">
                  <c:v>1.2645186902860055</c:v>
                </c:pt>
                <c:pt idx="103">
                  <c:v>1.0440713678642675</c:v>
                </c:pt>
                <c:pt idx="104">
                  <c:v>0.95603174712164285</c:v>
                </c:pt>
                <c:pt idx="105">
                  <c:v>-1.9638607259966367</c:v>
                </c:pt>
                <c:pt idx="106">
                  <c:v>-1.7279928304513208</c:v>
                </c:pt>
                <c:pt idx="107">
                  <c:v>-2.2240042717352884</c:v>
                </c:pt>
                <c:pt idx="108">
                  <c:v>-1.2025320009582343</c:v>
                </c:pt>
                <c:pt idx="109">
                  <c:v>-1.401533537056544</c:v>
                </c:pt>
                <c:pt idx="110">
                  <c:v>-4.0349820777631509</c:v>
                </c:pt>
                <c:pt idx="111">
                  <c:v>0.13183555028918326</c:v>
                </c:pt>
                <c:pt idx="112">
                  <c:v>-2.4042217090995557</c:v>
                </c:pt>
                <c:pt idx="113">
                  <c:v>-0.56988991186453197</c:v>
                </c:pt>
                <c:pt idx="114">
                  <c:v>-4.7312186369029359</c:v>
                </c:pt>
                <c:pt idx="115">
                  <c:v>-1.2200369005821552</c:v>
                </c:pt>
                <c:pt idx="116">
                  <c:v>0.75645417415697325</c:v>
                </c:pt>
                <c:pt idx="117">
                  <c:v>1.688635433757588</c:v>
                </c:pt>
                <c:pt idx="118">
                  <c:v>2.6551100881354679</c:v>
                </c:pt>
                <c:pt idx="119">
                  <c:v>0.2425908869065887</c:v>
                </c:pt>
                <c:pt idx="120">
                  <c:v>-0.88448284581230374</c:v>
                </c:pt>
                <c:pt idx="121">
                  <c:v>0.52600102515543712</c:v>
                </c:pt>
                <c:pt idx="122">
                  <c:v>1.6515770620217967</c:v>
                </c:pt>
                <c:pt idx="123">
                  <c:v>-1.3844835324461346E-2</c:v>
                </c:pt>
                <c:pt idx="124">
                  <c:v>-0.64784690111184395</c:v>
                </c:pt>
                <c:pt idx="125">
                  <c:v>-0.54323860618096886</c:v>
                </c:pt>
                <c:pt idx="126">
                  <c:v>-2.8990373773023208</c:v>
                </c:pt>
                <c:pt idx="127">
                  <c:v>0.29991118988873877</c:v>
                </c:pt>
                <c:pt idx="128">
                  <c:v>-2.1630542743837333</c:v>
                </c:pt>
                <c:pt idx="129">
                  <c:v>1.015363544356666</c:v>
                </c:pt>
                <c:pt idx="130">
                  <c:v>0.28467998060858646</c:v>
                </c:pt>
                <c:pt idx="131">
                  <c:v>2.6051021427993799</c:v>
                </c:pt>
                <c:pt idx="132">
                  <c:v>1.5779595505010588</c:v>
                </c:pt>
                <c:pt idx="133">
                  <c:v>0.30146185464852482</c:v>
                </c:pt>
                <c:pt idx="134">
                  <c:v>1.085294419932703</c:v>
                </c:pt>
                <c:pt idx="135">
                  <c:v>3.1203042191805448</c:v>
                </c:pt>
                <c:pt idx="136">
                  <c:v>-1.7129006645527041</c:v>
                </c:pt>
                <c:pt idx="137">
                  <c:v>0.1683205336039777</c:v>
                </c:pt>
                <c:pt idx="138">
                  <c:v>1.0620993354472961</c:v>
                </c:pt>
                <c:pt idx="139">
                  <c:v>2.6457769666777633</c:v>
                </c:pt>
                <c:pt idx="140">
                  <c:v>1.4635202263843159</c:v>
                </c:pt>
                <c:pt idx="141">
                  <c:v>-0.95994367530539271</c:v>
                </c:pt>
                <c:pt idx="142">
                  <c:v>0.53598566417233429</c:v>
                </c:pt>
                <c:pt idx="143">
                  <c:v>-2.4148088694364374</c:v>
                </c:pt>
                <c:pt idx="144">
                  <c:v>2.6958166933582017</c:v>
                </c:pt>
                <c:pt idx="145">
                  <c:v>1.8831822847560509</c:v>
                </c:pt>
                <c:pt idx="146">
                  <c:v>-0.61313107929924748</c:v>
                </c:pt>
                <c:pt idx="147">
                  <c:v>0.51626269155725901</c:v>
                </c:pt>
                <c:pt idx="148">
                  <c:v>-4.4783768550288956</c:v>
                </c:pt>
                <c:pt idx="149">
                  <c:v>1.924234512098602</c:v>
                </c:pt>
                <c:pt idx="150">
                  <c:v>-1.4776472083315058</c:v>
                </c:pt>
                <c:pt idx="151">
                  <c:v>-1.8679419803003603</c:v>
                </c:pt>
                <c:pt idx="152">
                  <c:v>-7.3707106356537544E-3</c:v>
                </c:pt>
                <c:pt idx="153">
                  <c:v>-1.6149359948138413</c:v>
                </c:pt>
                <c:pt idx="154">
                  <c:v>0.5400563246946074</c:v>
                </c:pt>
                <c:pt idx="155">
                  <c:v>1.2750316941527358</c:v>
                </c:pt>
                <c:pt idx="156">
                  <c:v>2.103343575078632</c:v>
                </c:pt>
                <c:pt idx="157">
                  <c:v>-0.3173169471947932</c:v>
                </c:pt>
                <c:pt idx="158">
                  <c:v>1.0555709176285553</c:v>
                </c:pt>
                <c:pt idx="159">
                  <c:v>-2.4495882539377352</c:v>
                </c:pt>
                <c:pt idx="160">
                  <c:v>-2.5677777766878807</c:v>
                </c:pt>
                <c:pt idx="161">
                  <c:v>-3.9261111100212149</c:v>
                </c:pt>
                <c:pt idx="162">
                  <c:v>2.467475679533317</c:v>
                </c:pt>
                <c:pt idx="163">
                  <c:v>-0.32986263287729756</c:v>
                </c:pt>
                <c:pt idx="164">
                  <c:v>-0.95306963536683686</c:v>
                </c:pt>
                <c:pt idx="165">
                  <c:v>0.37227598675297902</c:v>
                </c:pt>
                <c:pt idx="166">
                  <c:v>-2.9130926768414911</c:v>
                </c:pt>
                <c:pt idx="167">
                  <c:v>1.1727699218130989</c:v>
                </c:pt>
                <c:pt idx="168">
                  <c:v>1.8920532524979869</c:v>
                </c:pt>
                <c:pt idx="169">
                  <c:v>1.709526370777557</c:v>
                </c:pt>
                <c:pt idx="170">
                  <c:v>0.33756016494038366</c:v>
                </c:pt>
                <c:pt idx="171">
                  <c:v>9.3941594041500931E-2</c:v>
                </c:pt>
                <c:pt idx="172">
                  <c:v>-1.8385919087923359</c:v>
                </c:pt>
                <c:pt idx="173">
                  <c:v>-1.1173169471947937</c:v>
                </c:pt>
                <c:pt idx="174">
                  <c:v>0.56636200825835581</c:v>
                </c:pt>
                <c:pt idx="175">
                  <c:v>-2.3529252950945754</c:v>
                </c:pt>
                <c:pt idx="176">
                  <c:v>2.1294572463535939</c:v>
                </c:pt>
                <c:pt idx="177">
                  <c:v>1.3019610865993696</c:v>
                </c:pt>
                <c:pt idx="178">
                  <c:v>1.5220071695486785</c:v>
                </c:pt>
                <c:pt idx="179">
                  <c:v>1.2292771520689389</c:v>
                </c:pt>
                <c:pt idx="180">
                  <c:v>1.4008090128666508</c:v>
                </c:pt>
                <c:pt idx="181">
                  <c:v>-6.8776240589570659E-2</c:v>
                </c:pt>
                <c:pt idx="182">
                  <c:v>-4.5915104955818915</c:v>
                </c:pt>
                <c:pt idx="183">
                  <c:v>-0.69745625542086498</c:v>
                </c:pt>
                <c:pt idx="184">
                  <c:v>-1.1261879149367287</c:v>
                </c:pt>
                <c:pt idx="185">
                  <c:v>1.7819150036500606</c:v>
                </c:pt>
                <c:pt idx="186">
                  <c:v>0.72784434312778734</c:v>
                </c:pt>
                <c:pt idx="187">
                  <c:v>-0.96445662620321504</c:v>
                </c:pt>
                <c:pt idx="188">
                  <c:v>-0.78824628667251972</c:v>
                </c:pt>
                <c:pt idx="189">
                  <c:v>-1.9609805416648396</c:v>
                </c:pt>
                <c:pt idx="190">
                  <c:v>-0.20894521140370248</c:v>
                </c:pt>
                <c:pt idx="191">
                  <c:v>2.3471859396106516</c:v>
                </c:pt>
                <c:pt idx="192">
                  <c:v>0.16305939689122817</c:v>
                </c:pt>
                <c:pt idx="193">
                  <c:v>2.2599872002706447</c:v>
                </c:pt>
                <c:pt idx="194">
                  <c:v>2.8862544813766351</c:v>
                </c:pt>
                <c:pt idx="195">
                  <c:v>0.49242138640338451</c:v>
                </c:pt>
                <c:pt idx="196">
                  <c:v>1.2172068623290162</c:v>
                </c:pt>
                <c:pt idx="197">
                  <c:v>0.47385048752102876</c:v>
                </c:pt>
                <c:pt idx="198">
                  <c:v>-0.23283154012874063</c:v>
                </c:pt>
                <c:pt idx="199">
                  <c:v>1.5726216088727949</c:v>
                </c:pt>
                <c:pt idx="200">
                  <c:v>-1.4802201730012443</c:v>
                </c:pt>
                <c:pt idx="201">
                  <c:v>0.19950332930290249</c:v>
                </c:pt>
                <c:pt idx="202">
                  <c:v>0.9714311326823184</c:v>
                </c:pt>
                <c:pt idx="203">
                  <c:v>0.14444215021502704</c:v>
                </c:pt>
                <c:pt idx="204">
                  <c:v>-1.5375934448906448</c:v>
                </c:pt>
                <c:pt idx="205">
                  <c:v>-0.65606502707190528</c:v>
                </c:pt>
                <c:pt idx="206">
                  <c:v>-0.78306195487528529</c:v>
                </c:pt>
                <c:pt idx="207">
                  <c:v>2.7316501591138036</c:v>
                </c:pt>
                <c:pt idx="208">
                  <c:v>2.9137122386731025</c:v>
                </c:pt>
                <c:pt idx="209">
                  <c:v>4.5139810558774034</c:v>
                </c:pt>
                <c:pt idx="210">
                  <c:v>-0.47641832968327225</c:v>
                </c:pt>
                <c:pt idx="211">
                  <c:v>0.86783851654798982</c:v>
                </c:pt>
                <c:pt idx="212">
                  <c:v>1.5735816703167274</c:v>
                </c:pt>
                <c:pt idx="213">
                  <c:v>2.201116232528709</c:v>
                </c:pt>
                <c:pt idx="214">
                  <c:v>2.1922836672445305</c:v>
                </c:pt>
                <c:pt idx="215">
                  <c:v>-0.76082295916576581</c:v>
                </c:pt>
                <c:pt idx="216">
                  <c:v>1.3029595505010589</c:v>
                </c:pt>
                <c:pt idx="217">
                  <c:v>3.1106400420525189</c:v>
                </c:pt>
                <c:pt idx="218">
                  <c:v>1.1225064014995232</c:v>
                </c:pt>
                <c:pt idx="219">
                  <c:v>1.3591992877752792</c:v>
                </c:pt>
                <c:pt idx="220">
                  <c:v>2.7852560174749454</c:v>
                </c:pt>
                <c:pt idx="221">
                  <c:v>1.5242345120986007</c:v>
                </c:pt>
                <c:pt idx="222">
                  <c:v>-0.22757040341599133</c:v>
                </c:pt>
                <c:pt idx="223">
                  <c:v>1.2145570927437626</c:v>
                </c:pt>
                <c:pt idx="224">
                  <c:v>-5.790834504425546E-2</c:v>
                </c:pt>
                <c:pt idx="225">
                  <c:v>-1.1091756261502466</c:v>
                </c:pt>
                <c:pt idx="226">
                  <c:v>4.0102944199327029</c:v>
                </c:pt>
                <c:pt idx="227">
                  <c:v>3.1503005113570364</c:v>
                </c:pt>
                <c:pt idx="228">
                  <c:v>-0.16585765380001627</c:v>
                </c:pt>
                <c:pt idx="229">
                  <c:v>-0.78118023444517726</c:v>
                </c:pt>
                <c:pt idx="230">
                  <c:v>0.48901945833516047</c:v>
                </c:pt>
                <c:pt idx="231">
                  <c:v>-0.46234316680388243</c:v>
                </c:pt>
                <c:pt idx="232">
                  <c:v>-0.45099590264794243</c:v>
                </c:pt>
                <c:pt idx="233">
                  <c:v>4.3987736826055137</c:v>
                </c:pt>
                <c:pt idx="234">
                  <c:v>1.2586815167068965</c:v>
                </c:pt>
                <c:pt idx="235">
                  <c:v>4.5480758172524762</c:v>
                </c:pt>
                <c:pt idx="236">
                  <c:v>1.9021915013459139</c:v>
                </c:pt>
                <c:pt idx="237">
                  <c:v>0.49374296063930811</c:v>
                </c:pt>
                <c:pt idx="238">
                  <c:v>2.1075678454319351</c:v>
                </c:pt>
                <c:pt idx="239">
                  <c:v>4.6941269852168812</c:v>
                </c:pt>
                <c:pt idx="240">
                  <c:v>2.4328366626362357</c:v>
                </c:pt>
                <c:pt idx="241">
                  <c:v>2.6661699959695691</c:v>
                </c:pt>
                <c:pt idx="242">
                  <c:v>2.5661699959695694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2C-41FB-86E7-738FF1B5615B}"/>
            </c:ext>
          </c:extLst>
        </c:ser>
        <c:ser>
          <c:idx val="0"/>
          <c:order val="1"/>
          <c:tx>
            <c:v> 10 Jahre dynamisches Mittel</c:v>
          </c:tx>
          <c:marker>
            <c:symbol val="none"/>
          </c:marker>
          <c:xVal>
            <c:numRef>
              <c:f>TempMittel_korr!$B$5:$B$247</c:f>
              <c:numCache>
                <c:formatCode>0</c:formatCode>
                <c:ptCount val="243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  <c:pt idx="242">
                  <c:v>2023</c:v>
                </c:pt>
              </c:numCache>
            </c:numRef>
          </c:xVal>
          <c:yVal>
            <c:numRef>
              <c:f>TempMittel_korr!$AN$5:$AN$247</c:f>
              <c:numCache>
                <c:formatCode>0.0</c:formatCode>
                <c:ptCount val="243"/>
                <c:pt idx="0">
                  <c:v>-0.63414556629538144</c:v>
                </c:pt>
                <c:pt idx="1">
                  <c:v>-0.60879994417556571</c:v>
                </c:pt>
                <c:pt idx="2">
                  <c:v>-0.58218346554851985</c:v>
                </c:pt>
                <c:pt idx="3">
                  <c:v>-0.70373492484191458</c:v>
                </c:pt>
                <c:pt idx="4">
                  <c:v>-0.24064286488111164</c:v>
                </c:pt>
                <c:pt idx="5">
                  <c:v>-0.2321636022083004</c:v>
                </c:pt>
                <c:pt idx="6">
                  <c:v>0.18624203368343115</c:v>
                </c:pt>
                <c:pt idx="7">
                  <c:v>0.21724433783089667</c:v>
                </c:pt>
                <c:pt idx="8">
                  <c:v>1.1334199582048732E-2</c:v>
                </c:pt>
                <c:pt idx="9">
                  <c:v>0.17616906901369239</c:v>
                </c:pt>
                <c:pt idx="10">
                  <c:v>-6.0128934058504238E-2</c:v>
                </c:pt>
                <c:pt idx="11">
                  <c:v>1.3561542131971948E-2</c:v>
                </c:pt>
                <c:pt idx="12">
                  <c:v>-8.0662463376794363E-2</c:v>
                </c:pt>
                <c:pt idx="13">
                  <c:v>-0.2462692222093596</c:v>
                </c:pt>
                <c:pt idx="14">
                  <c:v>-0.35424819355318071</c:v>
                </c:pt>
                <c:pt idx="15">
                  <c:v>-0.1997781474702314</c:v>
                </c:pt>
                <c:pt idx="16">
                  <c:v>-0.4487636604740981</c:v>
                </c:pt>
                <c:pt idx="17">
                  <c:v>-0.30534584173369872</c:v>
                </c:pt>
                <c:pt idx="18">
                  <c:v>-0.49294701234654886</c:v>
                </c:pt>
                <c:pt idx="19">
                  <c:v>-0.25091936257696357</c:v>
                </c:pt>
                <c:pt idx="20">
                  <c:v>-0.17006682801475168</c:v>
                </c:pt>
                <c:pt idx="21">
                  <c:v>-0.34942934721598051</c:v>
                </c:pt>
                <c:pt idx="22">
                  <c:v>-0.28284716595638004</c:v>
                </c:pt>
                <c:pt idx="23">
                  <c:v>-0.3555468587367181</c:v>
                </c:pt>
                <c:pt idx="24">
                  <c:v>-0.3555468587367181</c:v>
                </c:pt>
                <c:pt idx="25">
                  <c:v>-0.7030402376233118</c:v>
                </c:pt>
                <c:pt idx="26">
                  <c:v>-0.64045575221624573</c:v>
                </c:pt>
                <c:pt idx="27">
                  <c:v>-0.99176686509298706</c:v>
                </c:pt>
                <c:pt idx="28">
                  <c:v>-1.0672392153234018</c:v>
                </c:pt>
                <c:pt idx="29">
                  <c:v>-0.86325939647706496</c:v>
                </c:pt>
                <c:pt idx="30">
                  <c:v>-0.92825939647706479</c:v>
                </c:pt>
                <c:pt idx="31">
                  <c:v>-1.0533117032729755</c:v>
                </c:pt>
                <c:pt idx="32">
                  <c:v>-1.0591911195556176</c:v>
                </c:pt>
                <c:pt idx="33">
                  <c:v>-0.87634933768157752</c:v>
                </c:pt>
                <c:pt idx="34">
                  <c:v>-0.80411047439432726</c:v>
                </c:pt>
                <c:pt idx="35">
                  <c:v>-0.49139277218552363</c:v>
                </c:pt>
                <c:pt idx="36">
                  <c:v>-0.46080905482761275</c:v>
                </c:pt>
                <c:pt idx="37">
                  <c:v>-0.13912159786484998</c:v>
                </c:pt>
                <c:pt idx="38">
                  <c:v>-0.45124909402460417</c:v>
                </c:pt>
                <c:pt idx="39">
                  <c:v>-0.3175759651512528</c:v>
                </c:pt>
                <c:pt idx="40">
                  <c:v>-0.54070192521269667</c:v>
                </c:pt>
                <c:pt idx="41">
                  <c:v>-0.95111812840142496</c:v>
                </c:pt>
                <c:pt idx="42">
                  <c:v>-0.91054977202661702</c:v>
                </c:pt>
                <c:pt idx="43">
                  <c:v>-1.020117545743445</c:v>
                </c:pt>
                <c:pt idx="44">
                  <c:v>-0.82059373621963549</c:v>
                </c:pt>
                <c:pt idx="45">
                  <c:v>-0.62938286699986734</c:v>
                </c:pt>
                <c:pt idx="46">
                  <c:v>-0.62616858128558162</c:v>
                </c:pt>
                <c:pt idx="47">
                  <c:v>-0.87978410647229699</c:v>
                </c:pt>
                <c:pt idx="48">
                  <c:v>-0.87978410647229699</c:v>
                </c:pt>
                <c:pt idx="49">
                  <c:v>-0.68366659495155979</c:v>
                </c:pt>
                <c:pt idx="50">
                  <c:v>-1.0563643013978758</c:v>
                </c:pt>
                <c:pt idx="51">
                  <c:v>-1.0457191401075536</c:v>
                </c:pt>
                <c:pt idx="52">
                  <c:v>-0.4423329702892369</c:v>
                </c:pt>
                <c:pt idx="53">
                  <c:v>-0.61836983664868395</c:v>
                </c:pt>
                <c:pt idx="54">
                  <c:v>-0.79871373727901396</c:v>
                </c:pt>
                <c:pt idx="55">
                  <c:v>-0.57989653297793864</c:v>
                </c:pt>
                <c:pt idx="56">
                  <c:v>-0.97237918566081394</c:v>
                </c:pt>
                <c:pt idx="57">
                  <c:v>-1.2652363285179569</c:v>
                </c:pt>
                <c:pt idx="58">
                  <c:v>-0.96068762360773885</c:v>
                </c:pt>
                <c:pt idx="59">
                  <c:v>-1.177265964621564</c:v>
                </c:pt>
                <c:pt idx="60">
                  <c:v>-1.1793624739705759</c:v>
                </c:pt>
                <c:pt idx="61">
                  <c:v>-0.8848117827263362</c:v>
                </c:pt>
                <c:pt idx="62">
                  <c:v>-1.1098569387197679</c:v>
                </c:pt>
                <c:pt idx="63">
                  <c:v>-0.82523328280578967</c:v>
                </c:pt>
                <c:pt idx="64">
                  <c:v>-0.57623161428521108</c:v>
                </c:pt>
                <c:pt idx="65">
                  <c:v>-0.58939981705018818</c:v>
                </c:pt>
                <c:pt idx="66">
                  <c:v>-0.59341101997407175</c:v>
                </c:pt>
                <c:pt idx="67">
                  <c:v>-0.46673667281585363</c:v>
                </c:pt>
                <c:pt idx="68">
                  <c:v>-0.501437398489883</c:v>
                </c:pt>
                <c:pt idx="69">
                  <c:v>-0.2699512233746757</c:v>
                </c:pt>
                <c:pt idx="70">
                  <c:v>-0.16885701817312912</c:v>
                </c:pt>
                <c:pt idx="71">
                  <c:v>-0.26417959881829045</c:v>
                </c:pt>
                <c:pt idx="72">
                  <c:v>-0.26417959881829045</c:v>
                </c:pt>
                <c:pt idx="73">
                  <c:v>-0.27195980433765066</c:v>
                </c:pt>
                <c:pt idx="74">
                  <c:v>-0.31882232353887952</c:v>
                </c:pt>
                <c:pt idx="75">
                  <c:v>-0.49596531310400466</c:v>
                </c:pt>
                <c:pt idx="76">
                  <c:v>-0.53788159574609384</c:v>
                </c:pt>
                <c:pt idx="77">
                  <c:v>-0.48316219853225828</c:v>
                </c:pt>
                <c:pt idx="78">
                  <c:v>-0.56113454876267288</c:v>
                </c:pt>
                <c:pt idx="79">
                  <c:v>-0.46444073553103993</c:v>
                </c:pt>
                <c:pt idx="80">
                  <c:v>-0.25789695672919655</c:v>
                </c:pt>
                <c:pt idx="81">
                  <c:v>-0.34351099878650893</c:v>
                </c:pt>
                <c:pt idx="82">
                  <c:v>-0.10094187436254587</c:v>
                </c:pt>
                <c:pt idx="83">
                  <c:v>-9.6326031362386794E-2</c:v>
                </c:pt>
                <c:pt idx="84">
                  <c:v>-0.42638747529479853</c:v>
                </c:pt>
                <c:pt idx="85">
                  <c:v>-0.40503610604854617</c:v>
                </c:pt>
                <c:pt idx="86">
                  <c:v>-0.39365361756928346</c:v>
                </c:pt>
                <c:pt idx="87">
                  <c:v>-0.25586533429156749</c:v>
                </c:pt>
                <c:pt idx="88">
                  <c:v>-0.2238799272255155</c:v>
                </c:pt>
                <c:pt idx="89">
                  <c:v>-0.47965420022726341</c:v>
                </c:pt>
                <c:pt idx="90">
                  <c:v>-0.39859045214738631</c:v>
                </c:pt>
                <c:pt idx="91">
                  <c:v>-0.27180513512847637</c:v>
                </c:pt>
                <c:pt idx="92">
                  <c:v>-0.63160544234813842</c:v>
                </c:pt>
                <c:pt idx="93">
                  <c:v>-0.64361839324596137</c:v>
                </c:pt>
                <c:pt idx="94">
                  <c:v>-0.28740103533505507</c:v>
                </c:pt>
                <c:pt idx="95">
                  <c:v>-7.4451329312490239E-2</c:v>
                </c:pt>
                <c:pt idx="96">
                  <c:v>-0.10759649060281284</c:v>
                </c:pt>
                <c:pt idx="97">
                  <c:v>-0.10759649060281284</c:v>
                </c:pt>
                <c:pt idx="98">
                  <c:v>-8.2472136283967996E-3</c:v>
                </c:pt>
                <c:pt idx="99">
                  <c:v>0.30028581248527458</c:v>
                </c:pt>
                <c:pt idx="100">
                  <c:v>0.18560309623971072</c:v>
                </c:pt>
                <c:pt idx="101">
                  <c:v>-0.23184698056520467</c:v>
                </c:pt>
                <c:pt idx="102">
                  <c:v>-0.38581064389483022</c:v>
                </c:pt>
                <c:pt idx="103">
                  <c:v>-0.39879451486257222</c:v>
                </c:pt>
                <c:pt idx="104">
                  <c:v>-0.34343286964831288</c:v>
                </c:pt>
                <c:pt idx="105">
                  <c:v>-0.78332150252081689</c:v>
                </c:pt>
                <c:pt idx="106">
                  <c:v>-0.91584480884000763</c:v>
                </c:pt>
                <c:pt idx="107">
                  <c:v>-1.2827188487785635</c:v>
                </c:pt>
                <c:pt idx="108">
                  <c:v>-1.4441149767514436</c:v>
                </c:pt>
                <c:pt idx="109">
                  <c:v>-2.0128400151539014</c:v>
                </c:pt>
                <c:pt idx="110">
                  <c:v>-1.9384576326124534</c:v>
                </c:pt>
                <c:pt idx="111">
                  <c:v>-1.690012932151624</c:v>
                </c:pt>
                <c:pt idx="112">
                  <c:v>-1.2987489616023364</c:v>
                </c:pt>
                <c:pt idx="113">
                  <c:v>-0.91298475269296619</c:v>
                </c:pt>
                <c:pt idx="114">
                  <c:v>-0.74857231029665294</c:v>
                </c:pt>
                <c:pt idx="115">
                  <c:v>-0.43352238710156821</c:v>
                </c:pt>
                <c:pt idx="116">
                  <c:v>-0.39410583961494283</c:v>
                </c:pt>
                <c:pt idx="117">
                  <c:v>1.1474037497192446E-2</c:v>
                </c:pt>
                <c:pt idx="118">
                  <c:v>6.7078545151199515E-2</c:v>
                </c:pt>
                <c:pt idx="119">
                  <c:v>0.4754157187303088</c:v>
                </c:pt>
                <c:pt idx="120">
                  <c:v>0.54309554817042738</c:v>
                </c:pt>
                <c:pt idx="121">
                  <c:v>0.54309554817042738</c:v>
                </c:pt>
                <c:pt idx="122">
                  <c:v>0.17754639302449798</c:v>
                </c:pt>
                <c:pt idx="123">
                  <c:v>3.8673968637612924E-2</c:v>
                </c:pt>
                <c:pt idx="124">
                  <c:v>-0.44314246761430703</c:v>
                </c:pt>
                <c:pt idx="125">
                  <c:v>-0.36586520186929927</c:v>
                </c:pt>
                <c:pt idx="126">
                  <c:v>-0.24894891922721035</c:v>
                </c:pt>
                <c:pt idx="127">
                  <c:v>-4.1038807462816032E-2</c:v>
                </c:pt>
                <c:pt idx="128">
                  <c:v>-4.8400558614889899E-2</c:v>
                </c:pt>
                <c:pt idx="129">
                  <c:v>-1.6869889617591328E-2</c:v>
                </c:pt>
                <c:pt idx="130">
                  <c:v>0.15644424248686339</c:v>
                </c:pt>
                <c:pt idx="131">
                  <c:v>0.52279852502301483</c:v>
                </c:pt>
                <c:pt idx="132">
                  <c:v>0.64141219629797652</c:v>
                </c:pt>
                <c:pt idx="133">
                  <c:v>0.62825313066950039</c:v>
                </c:pt>
                <c:pt idx="134">
                  <c:v>0.95076849165260346</c:v>
                </c:pt>
                <c:pt idx="135">
                  <c:v>1.1138098338847131</c:v>
                </c:pt>
                <c:pt idx="136">
                  <c:v>1.2316938584622861</c:v>
                </c:pt>
                <c:pt idx="137">
                  <c:v>0.87518927665180879</c:v>
                </c:pt>
                <c:pt idx="138">
                  <c:v>0.77099188801893637</c:v>
                </c:pt>
                <c:pt idx="139">
                  <c:v>0.49936481561043999</c:v>
                </c:pt>
                <c:pt idx="140">
                  <c:v>0.66041704295298986</c:v>
                </c:pt>
                <c:pt idx="141">
                  <c:v>0.66041704295298986</c:v>
                </c:pt>
                <c:pt idx="142">
                  <c:v>0.64668180803588626</c:v>
                </c:pt>
                <c:pt idx="143">
                  <c:v>0.68147602383121431</c:v>
                </c:pt>
                <c:pt idx="144">
                  <c:v>0.1274284047835951</c:v>
                </c:pt>
                <c:pt idx="145">
                  <c:v>0.1274284047835951</c:v>
                </c:pt>
                <c:pt idx="146">
                  <c:v>5.5274159325679049E-2</c:v>
                </c:pt>
                <c:pt idx="147">
                  <c:v>-0.23884258414590312</c:v>
                </c:pt>
                <c:pt idx="148">
                  <c:v>-0.32964241464539989</c:v>
                </c:pt>
                <c:pt idx="149">
                  <c:v>-0.38397805212619868</c:v>
                </c:pt>
                <c:pt idx="150">
                  <c:v>-0.30399076466393904</c:v>
                </c:pt>
                <c:pt idx="151">
                  <c:v>-0.51956680153029855</c:v>
                </c:pt>
                <c:pt idx="152">
                  <c:v>-0.58038186059063013</c:v>
                </c:pt>
                <c:pt idx="153">
                  <c:v>-0.30873439515284218</c:v>
                </c:pt>
                <c:pt idx="154">
                  <c:v>-0.39209235902804734</c:v>
                </c:pt>
                <c:pt idx="155">
                  <c:v>0.16130241823769781</c:v>
                </c:pt>
                <c:pt idx="156">
                  <c:v>-0.27607985836593596</c:v>
                </c:pt>
                <c:pt idx="157">
                  <c:v>-0.3850929152015734</c:v>
                </c:pt>
                <c:pt idx="158">
                  <c:v>-0.59090982817365889</c:v>
                </c:pt>
                <c:pt idx="159">
                  <c:v>-0.34342518915676179</c:v>
                </c:pt>
                <c:pt idx="160">
                  <c:v>-0.21491785296310742</c:v>
                </c:pt>
                <c:pt idx="161">
                  <c:v>-0.36423044896925177</c:v>
                </c:pt>
                <c:pt idx="162">
                  <c:v>-0.45450601970922744</c:v>
                </c:pt>
                <c:pt idx="163">
                  <c:v>-0.95614964490123988</c:v>
                </c:pt>
                <c:pt idx="164">
                  <c:v>-0.8071409580004506</c:v>
                </c:pt>
                <c:pt idx="165">
                  <c:v>-0.72349272451350732</c:v>
                </c:pt>
                <c:pt idx="166">
                  <c:v>-0.30758126204197828</c:v>
                </c:pt>
                <c:pt idx="167">
                  <c:v>-1.7047467879151745E-2</c:v>
                </c:pt>
                <c:pt idx="168">
                  <c:v>0.38495780252711981</c:v>
                </c:pt>
                <c:pt idx="169">
                  <c:v>-4.5648956305445479E-2</c:v>
                </c:pt>
                <c:pt idx="170">
                  <c:v>-4.5648956305445479E-2</c:v>
                </c:pt>
                <c:pt idx="171">
                  <c:v>-0.12439438773719509</c:v>
                </c:pt>
                <c:pt idx="172">
                  <c:v>2.7548776625324158E-2</c:v>
                </c:pt>
                <c:pt idx="173">
                  <c:v>-0.24497135155943131</c:v>
                </c:pt>
                <c:pt idx="174">
                  <c:v>0.25928364076007726</c:v>
                </c:pt>
                <c:pt idx="175">
                  <c:v>0.27220275723870435</c:v>
                </c:pt>
                <c:pt idx="176">
                  <c:v>0.23519814894377342</c:v>
                </c:pt>
                <c:pt idx="177">
                  <c:v>0.18717322707291165</c:v>
                </c:pt>
                <c:pt idx="178">
                  <c:v>0.29349811186553831</c:v>
                </c:pt>
                <c:pt idx="179">
                  <c:v>0.27722632840243122</c:v>
                </c:pt>
                <c:pt idx="180">
                  <c:v>1.9344697234757291E-3</c:v>
                </c:pt>
                <c:pt idx="181">
                  <c:v>4.3920538900868486E-2</c:v>
                </c:pt>
                <c:pt idx="182">
                  <c:v>-0.12533445341863994</c:v>
                </c:pt>
                <c:pt idx="183">
                  <c:v>0.28814957645582367</c:v>
                </c:pt>
                <c:pt idx="184">
                  <c:v>0.14798828613324302</c:v>
                </c:pt>
                <c:pt idx="185">
                  <c:v>-7.8653485147015478E-2</c:v>
                </c:pt>
                <c:pt idx="186">
                  <c:v>-0.30967883076913533</c:v>
                </c:pt>
                <c:pt idx="187">
                  <c:v>-0.62870460014251317</c:v>
                </c:pt>
                <c:pt idx="188">
                  <c:v>-0.7896800225695485</c:v>
                </c:pt>
                <c:pt idx="189">
                  <c:v>-0.54808380454952632</c:v>
                </c:pt>
                <c:pt idx="190">
                  <c:v>-7.2626815302214293E-2</c:v>
                </c:pt>
                <c:pt idx="191">
                  <c:v>0.22311753026693665</c:v>
                </c:pt>
                <c:pt idx="192">
                  <c:v>0.62436176989827308</c:v>
                </c:pt>
                <c:pt idx="193">
                  <c:v>0.49541240817360543</c:v>
                </c:pt>
                <c:pt idx="194">
                  <c:v>0.49541240817360543</c:v>
                </c:pt>
                <c:pt idx="195">
                  <c:v>0.54434866009372829</c:v>
                </c:pt>
                <c:pt idx="196">
                  <c:v>0.6881793714661526</c:v>
                </c:pt>
                <c:pt idx="197">
                  <c:v>0.74372084612053047</c:v>
                </c:pt>
                <c:pt idx="198">
                  <c:v>1.097081061174294</c:v>
                </c:pt>
                <c:pt idx="199">
                  <c:v>0.96995356501454</c:v>
                </c:pt>
                <c:pt idx="200">
                  <c:v>0.75518530398376504</c:v>
                </c:pt>
                <c:pt idx="201">
                  <c:v>0.83602247756287384</c:v>
                </c:pt>
                <c:pt idx="202">
                  <c:v>0.62446797255731212</c:v>
                </c:pt>
                <c:pt idx="203">
                  <c:v>0.18208317993058426</c:v>
                </c:pt>
                <c:pt idx="204">
                  <c:v>6.7234538583055323E-2</c:v>
                </c:pt>
                <c:pt idx="205">
                  <c:v>-0.13279234313737487</c:v>
                </c:pt>
                <c:pt idx="206">
                  <c:v>9.298762402190261E-2</c:v>
                </c:pt>
                <c:pt idx="207">
                  <c:v>0.40764200190208688</c:v>
                </c:pt>
                <c:pt idx="208">
                  <c:v>0.70177794660254778</c:v>
                </c:pt>
                <c:pt idx="209">
                  <c:v>0.80215813093434518</c:v>
                </c:pt>
                <c:pt idx="210">
                  <c:v>0.86899164965885378</c:v>
                </c:pt>
                <c:pt idx="211">
                  <c:v>0.92920670342229461</c:v>
                </c:pt>
                <c:pt idx="212">
                  <c:v>1.1348741116536627</c:v>
                </c:pt>
                <c:pt idx="213">
                  <c:v>1.5078618228671803</c:v>
                </c:pt>
                <c:pt idx="214">
                  <c:v>1.4973860296577941</c:v>
                </c:pt>
                <c:pt idx="215">
                  <c:v>1.7059881801954286</c:v>
                </c:pt>
                <c:pt idx="216">
                  <c:v>1.7438871684893005</c:v>
                </c:pt>
                <c:pt idx="217">
                  <c:v>1.5647665847719425</c:v>
                </c:pt>
                <c:pt idx="218">
                  <c:v>1.5647665847719425</c:v>
                </c:pt>
                <c:pt idx="219">
                  <c:v>1.2492884079617299</c:v>
                </c:pt>
                <c:pt idx="220">
                  <c:v>1.5754558426775518</c:v>
                </c:pt>
                <c:pt idx="221">
                  <c:v>1.6410954422326127</c:v>
                </c:pt>
                <c:pt idx="222">
                  <c:v>1.4609802348593408</c:v>
                </c:pt>
                <c:pt idx="223">
                  <c:v>1.3623243208808462</c:v>
                </c:pt>
                <c:pt idx="224">
                  <c:v>1.1373051196519675</c:v>
                </c:pt>
                <c:pt idx="225">
                  <c:v>1.1024698529535193</c:v>
                </c:pt>
                <c:pt idx="226">
                  <c:v>1.3732033398966839</c:v>
                </c:pt>
                <c:pt idx="227">
                  <c:v>1.3771693868271357</c:v>
                </c:pt>
                <c:pt idx="228">
                  <c:v>1.2483329812971817</c:v>
                </c:pt>
                <c:pt idx="229">
                  <c:v>1.034295029075136</c:v>
                </c:pt>
                <c:pt idx="230">
                  <c:v>0.80467137316115767</c:v>
                </c:pt>
                <c:pt idx="231">
                  <c:v>0.60601360527090931</c:v>
                </c:pt>
                <c:pt idx="232">
                  <c:v>0.58367105534771435</c:v>
                </c:pt>
                <c:pt idx="233">
                  <c:v>0.90209271433388949</c:v>
                </c:pt>
                <c:pt idx="234">
                  <c:v>1.0337517005090047</c:v>
                </c:pt>
                <c:pt idx="235">
                  <c:v>1.5994768448492769</c:v>
                </c:pt>
                <c:pt idx="236">
                  <c:v>1.3886665529905979</c:v>
                </c:pt>
                <c:pt idx="237">
                  <c:v>1.1230107979188251</c:v>
                </c:pt>
                <c:pt idx="238">
                  <c:v>1.3503533478420202</c:v>
                </c:pt>
                <c:pt idx="239">
                  <c:v>1.8978840698082258</c:v>
                </c:pt>
                <c:pt idx="240">
                  <c:v>2.0922657902383337</c:v>
                </c:pt>
                <c:pt idx="241">
                  <c:v>2.4051171065156787</c:v>
                </c:pt>
                <c:pt idx="242">
                  <c:v>2.7068336963774295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8-4177-9B18-E8BB4089E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358976"/>
        <c:axId val="355463552"/>
      </c:scatterChart>
      <c:valAx>
        <c:axId val="355358976"/>
        <c:scaling>
          <c:orientation val="minMax"/>
          <c:max val="2025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</a:t>
                </a:r>
              </a:p>
            </c:rich>
          </c:tx>
          <c:layout>
            <c:manualLayout>
              <c:xMode val="edge"/>
              <c:yMode val="edge"/>
              <c:x val="0.48640656206485089"/>
              <c:y val="0.8928363695751808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463552"/>
        <c:crossesAt val="-6"/>
        <c:crossBetween val="midCat"/>
        <c:majorUnit val="10"/>
      </c:valAx>
      <c:valAx>
        <c:axId val="355463552"/>
        <c:scaling>
          <c:orientation val="minMax"/>
          <c:max val="5"/>
          <c:min val="-6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4.1700435981067221E-3"/>
              <c:y val="0.4175676853952577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358976"/>
        <c:crosses val="autoZero"/>
        <c:crossBetween val="midCat"/>
        <c:majorUnit val="1"/>
        <c:minorUnit val="0.5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  <a:gs pos="100000">
              <a:srgbClr val="99CCFF"/>
            </a:gs>
          </a:gsLst>
          <a:lin ang="5400000" scaled="1"/>
        </a:gra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6415738458304463"/>
          <c:y val="0.93456975975270995"/>
          <c:w val="0.67939520062773373"/>
          <c:h val="5.41455181793318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T-Anomalie Hohenpeißenberg 1781 - 2022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langjähriges Mittel = 6.3 °C</a:t>
            </a:r>
          </a:p>
        </c:rich>
      </c:tx>
      <c:layout>
        <c:manualLayout>
          <c:xMode val="edge"/>
          <c:yMode val="edge"/>
          <c:x val="0.30275231270072434"/>
          <c:y val="2.02704611162183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8726513569937368E-2"/>
          <c:y val="0.15228426395939088"/>
          <c:w val="0.90187891440501045"/>
          <c:h val="0.68866328257191201"/>
        </c:manualLayout>
      </c:layout>
      <c:scatterChart>
        <c:scatterStyle val="smoothMarker"/>
        <c:varyColors val="0"/>
        <c:ser>
          <c:idx val="0"/>
          <c:order val="0"/>
          <c:tx>
            <c:v>T-Anomalie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spPr>
              <a:ln w="25400">
                <a:solidFill>
                  <a:srgbClr val="00FF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TempMittel_korr!$V$5:$V$246</c:f>
              <c:numCache>
                <c:formatCode>0.000</c:formatCode>
                <c:ptCount val="242"/>
                <c:pt idx="0">
                  <c:v>0.89364765163552384</c:v>
                </c:pt>
                <c:pt idx="1">
                  <c:v>-1.1934756360357088</c:v>
                </c:pt>
                <c:pt idx="2">
                  <c:v>0.12597641875881216</c:v>
                </c:pt>
                <c:pt idx="3">
                  <c:v>-1.685804403158996</c:v>
                </c:pt>
                <c:pt idx="4">
                  <c:v>-2.0260783757617364</c:v>
                </c:pt>
                <c:pt idx="5">
                  <c:v>-1.7151194716521481</c:v>
                </c:pt>
                <c:pt idx="6">
                  <c:v>2.9538062594427927E-2</c:v>
                </c:pt>
                <c:pt idx="7">
                  <c:v>-0.72991399220009168</c:v>
                </c:pt>
                <c:pt idx="8">
                  <c:v>-0.66607837576173701</c:v>
                </c:pt>
                <c:pt idx="9">
                  <c:v>-1.950303329598313E-2</c:v>
                </c:pt>
                <c:pt idx="10">
                  <c:v>6.515450095059272E-2</c:v>
                </c:pt>
                <c:pt idx="11">
                  <c:v>-0.13100988261105151</c:v>
                </c:pt>
                <c:pt idx="12">
                  <c:v>0.49392162423826402</c:v>
                </c:pt>
                <c:pt idx="13">
                  <c:v>0.72296272012867391</c:v>
                </c:pt>
                <c:pt idx="14">
                  <c:v>0.20953806259442853</c:v>
                </c:pt>
                <c:pt idx="15">
                  <c:v>-0.22498248535077803</c:v>
                </c:pt>
                <c:pt idx="16">
                  <c:v>0.69035998040264701</c:v>
                </c:pt>
                <c:pt idx="17">
                  <c:v>-0.5263523483644752</c:v>
                </c:pt>
                <c:pt idx="18">
                  <c:v>-1.1241605675425577</c:v>
                </c:pt>
                <c:pt idx="19">
                  <c:v>0.33419559684100442</c:v>
                </c:pt>
                <c:pt idx="20">
                  <c:v>0.12460655574511215</c:v>
                </c:pt>
                <c:pt idx="21">
                  <c:v>0.31364765163552466</c:v>
                </c:pt>
                <c:pt idx="22">
                  <c:v>-0.91046193740557069</c:v>
                </c:pt>
                <c:pt idx="23">
                  <c:v>-0.22525645795351679</c:v>
                </c:pt>
                <c:pt idx="24">
                  <c:v>-1.6586811154877648</c:v>
                </c:pt>
                <c:pt idx="25">
                  <c:v>0.93474354204648336</c:v>
                </c:pt>
                <c:pt idx="26">
                  <c:v>0.43227778862182387</c:v>
                </c:pt>
                <c:pt idx="27">
                  <c:v>-0.74224275932337935</c:v>
                </c:pt>
                <c:pt idx="28">
                  <c:v>0.9385791584848393</c:v>
                </c:pt>
                <c:pt idx="29">
                  <c:v>1.3443325831423723</c:v>
                </c:pt>
                <c:pt idx="30">
                  <c:v>1.265154500950592</c:v>
                </c:pt>
                <c:pt idx="31">
                  <c:v>-1.4348454990494073</c:v>
                </c:pt>
                <c:pt idx="32">
                  <c:v>-1.4200509785014619</c:v>
                </c:pt>
                <c:pt idx="33">
                  <c:v>-1.4153934442548879</c:v>
                </c:pt>
                <c:pt idx="34">
                  <c:v>-1.1225167319261207</c:v>
                </c:pt>
                <c:pt idx="35">
                  <c:v>-2.3542975538439279</c:v>
                </c:pt>
                <c:pt idx="36">
                  <c:v>-0.95868111548776369</c:v>
                </c:pt>
                <c:pt idx="37">
                  <c:v>4.7072309169770676E-2</c:v>
                </c:pt>
                <c:pt idx="38">
                  <c:v>6.5976418758811661E-2</c:v>
                </c:pt>
                <c:pt idx="39">
                  <c:v>-1.3899139922000927</c:v>
                </c:pt>
                <c:pt idx="40">
                  <c:v>-8.1420841515161158E-2</c:v>
                </c:pt>
                <c:pt idx="41">
                  <c:v>1.0637846379368936</c:v>
                </c:pt>
                <c:pt idx="42">
                  <c:v>-0.55594138946036598</c:v>
                </c:pt>
                <c:pt idx="43">
                  <c:v>-0.2342975538439287</c:v>
                </c:pt>
                <c:pt idx="44">
                  <c:v>-0.40561545653641762</c:v>
                </c:pt>
                <c:pt idx="45">
                  <c:v>-0.45703727987132492</c:v>
                </c:pt>
                <c:pt idx="46">
                  <c:v>-0.51566741685762718</c:v>
                </c:pt>
                <c:pt idx="47">
                  <c:v>3.7846379368930982E-3</c:v>
                </c:pt>
                <c:pt idx="48">
                  <c:v>-2.5564893346658448</c:v>
                </c:pt>
                <c:pt idx="49">
                  <c:v>-0.92361262233707908</c:v>
                </c:pt>
                <c:pt idx="50">
                  <c:v>-0.12991399220009203</c:v>
                </c:pt>
                <c:pt idx="51">
                  <c:v>-0.64607837576173743</c:v>
                </c:pt>
                <c:pt idx="52">
                  <c:v>-0.53977700589872324</c:v>
                </c:pt>
                <c:pt idx="53">
                  <c:v>0.78378463793689424</c:v>
                </c:pt>
                <c:pt idx="54">
                  <c:v>-1.1134756360357088</c:v>
                </c:pt>
                <c:pt idx="55">
                  <c:v>-0.66059892370694229</c:v>
                </c:pt>
                <c:pt idx="56">
                  <c:v>-1.6146565524268279</c:v>
                </c:pt>
                <c:pt idx="57">
                  <c:v>-1.6315578278165299</c:v>
                </c:pt>
                <c:pt idx="58">
                  <c:v>-0.4753934442548875</c:v>
                </c:pt>
                <c:pt idx="59">
                  <c:v>-1.5597770058987228</c:v>
                </c:pt>
                <c:pt idx="60">
                  <c:v>2.8990117388948633E-2</c:v>
                </c:pt>
                <c:pt idx="61">
                  <c:v>-1.150187964802833</c:v>
                </c:pt>
                <c:pt idx="62">
                  <c:v>-0.99183180041927077</c:v>
                </c:pt>
                <c:pt idx="63">
                  <c:v>-1.6934756360357088</c:v>
                </c:pt>
                <c:pt idx="64">
                  <c:v>-1.4307359100083117</c:v>
                </c:pt>
                <c:pt idx="65">
                  <c:v>0.31583943245744184</c:v>
                </c:pt>
                <c:pt idx="66">
                  <c:v>-1.1584071428850233</c:v>
                </c:pt>
                <c:pt idx="67">
                  <c:v>-0.44799618398091479</c:v>
                </c:pt>
                <c:pt idx="68">
                  <c:v>-0.96744823877543507</c:v>
                </c:pt>
                <c:pt idx="69">
                  <c:v>-1.6227907045288603</c:v>
                </c:pt>
                <c:pt idx="70">
                  <c:v>-1.099777005898722</c:v>
                </c:pt>
                <c:pt idx="71">
                  <c:v>0.69885313108757785</c:v>
                </c:pt>
                <c:pt idx="72">
                  <c:v>-0.8808728963096808</c:v>
                </c:pt>
                <c:pt idx="73">
                  <c:v>-0.33813317028228429</c:v>
                </c:pt>
                <c:pt idx="74">
                  <c:v>-0.81457152644666753</c:v>
                </c:pt>
                <c:pt idx="75">
                  <c:v>0.32214080232045372</c:v>
                </c:pt>
                <c:pt idx="76">
                  <c:v>0.58268874752593369</c:v>
                </c:pt>
                <c:pt idx="77">
                  <c:v>-0.58717426617269464</c:v>
                </c:pt>
                <c:pt idx="78">
                  <c:v>0.70871614478620781</c:v>
                </c:pt>
                <c:pt idx="79">
                  <c:v>-1.3085441291863953</c:v>
                </c:pt>
                <c:pt idx="80">
                  <c:v>0.19940107629305803</c:v>
                </c:pt>
                <c:pt idx="81">
                  <c:v>0.85200381601908504</c:v>
                </c:pt>
                <c:pt idx="82">
                  <c:v>0.65474354204648311</c:v>
                </c:pt>
                <c:pt idx="83">
                  <c:v>-1.6951194716521476</c:v>
                </c:pt>
                <c:pt idx="84">
                  <c:v>0.18077093930675758</c:v>
                </c:pt>
                <c:pt idx="85">
                  <c:v>0.35611340506018063</c:v>
                </c:pt>
                <c:pt idx="86">
                  <c:v>-0.65292769083022772</c:v>
                </c:pt>
                <c:pt idx="87">
                  <c:v>0.48570244615607017</c:v>
                </c:pt>
                <c:pt idx="88">
                  <c:v>-0.49703727987132496</c:v>
                </c:pt>
                <c:pt idx="89">
                  <c:v>-1.6912838552137917</c:v>
                </c:pt>
                <c:pt idx="90">
                  <c:v>-1.8545715264466685</c:v>
                </c:pt>
                <c:pt idx="91">
                  <c:v>0.79200381601908632</c:v>
                </c:pt>
                <c:pt idx="92">
                  <c:v>-2.6078375761737327E-2</c:v>
                </c:pt>
                <c:pt idx="93">
                  <c:v>-0.43813317028228393</c:v>
                </c:pt>
                <c:pt idx="94">
                  <c:v>-0.90196878672063896</c:v>
                </c:pt>
                <c:pt idx="95">
                  <c:v>-0.11046193740557175</c:v>
                </c:pt>
                <c:pt idx="96">
                  <c:v>-0.54306467713159901</c:v>
                </c:pt>
                <c:pt idx="97">
                  <c:v>-0.72799618398091415</c:v>
                </c:pt>
                <c:pt idx="98">
                  <c:v>-1.6501879648028321</c:v>
                </c:pt>
                <c:pt idx="99">
                  <c:v>0.16405861053963289</c:v>
                </c:pt>
                <c:pt idx="100">
                  <c:v>-0.47046193740557118</c:v>
                </c:pt>
                <c:pt idx="101">
                  <c:v>0.13885313108757913</c:v>
                </c:pt>
                <c:pt idx="102">
                  <c:v>-0.8827907045288601</c:v>
                </c:pt>
                <c:pt idx="103">
                  <c:v>0.14625039136155227</c:v>
                </c:pt>
                <c:pt idx="104">
                  <c:v>4.8805283478534633E-3</c:v>
                </c:pt>
                <c:pt idx="105">
                  <c:v>-7.4297553843926778E-2</c:v>
                </c:pt>
                <c:pt idx="106">
                  <c:v>-1.3937496086384487</c:v>
                </c:pt>
                <c:pt idx="107">
                  <c:v>-0.87594138946036626</c:v>
                </c:pt>
                <c:pt idx="108">
                  <c:v>-1.2162153620631084</c:v>
                </c:pt>
                <c:pt idx="109">
                  <c:v>-1.1688181017891335</c:v>
                </c:pt>
                <c:pt idx="110">
                  <c:v>-0.69128385521379077</c:v>
                </c:pt>
                <c:pt idx="111">
                  <c:v>-0.15703727987132687</c:v>
                </c:pt>
                <c:pt idx="112">
                  <c:v>-7.10098826110519E-2</c:v>
                </c:pt>
                <c:pt idx="113">
                  <c:v>-0.15621536206310527</c:v>
                </c:pt>
                <c:pt idx="114">
                  <c:v>-0.54224275932338095</c:v>
                </c:pt>
                <c:pt idx="115">
                  <c:v>-1.0296400195973527</c:v>
                </c:pt>
                <c:pt idx="116">
                  <c:v>4.8990117388948207E-2</c:v>
                </c:pt>
                <c:pt idx="117">
                  <c:v>0.96214080232045607</c:v>
                </c:pt>
                <c:pt idx="118">
                  <c:v>0.34405861053963438</c:v>
                </c:pt>
                <c:pt idx="119">
                  <c:v>0.52405861053963321</c:v>
                </c:pt>
                <c:pt idx="120">
                  <c:v>-0.63073591000831186</c:v>
                </c:pt>
                <c:pt idx="121">
                  <c:v>-0.59320166343296954</c:v>
                </c:pt>
                <c:pt idx="122">
                  <c:v>0.2769353228683995</c:v>
                </c:pt>
                <c:pt idx="123">
                  <c:v>0.47940107629305917</c:v>
                </c:pt>
                <c:pt idx="124">
                  <c:v>-0.74936604699461373</c:v>
                </c:pt>
                <c:pt idx="125">
                  <c:v>-0.50251673192611968</c:v>
                </c:pt>
                <c:pt idx="126">
                  <c:v>-0.23374960863844851</c:v>
                </c:pt>
                <c:pt idx="127">
                  <c:v>-0.54279070452886025</c:v>
                </c:pt>
                <c:pt idx="128">
                  <c:v>-1.0797770058987233</c:v>
                </c:pt>
                <c:pt idx="129">
                  <c:v>-0.1874482387754357</c:v>
                </c:pt>
                <c:pt idx="130">
                  <c:v>0.89912710369031945</c:v>
                </c:pt>
                <c:pt idx="131">
                  <c:v>-0.48306467713160028</c:v>
                </c:pt>
                <c:pt idx="132">
                  <c:v>0.12515450095059233</c:v>
                </c:pt>
                <c:pt idx="133">
                  <c:v>-0.15594138946036562</c:v>
                </c:pt>
                <c:pt idx="134">
                  <c:v>-0.48744823877543464</c:v>
                </c:pt>
                <c:pt idx="135">
                  <c:v>0.19666135026565978</c:v>
                </c:pt>
                <c:pt idx="136">
                  <c:v>-0.94005097850146235</c:v>
                </c:pt>
                <c:pt idx="137">
                  <c:v>0.41172984341634589</c:v>
                </c:pt>
                <c:pt idx="138">
                  <c:v>-0.93100988261105133</c:v>
                </c:pt>
                <c:pt idx="139">
                  <c:v>0.78816819958072948</c:v>
                </c:pt>
                <c:pt idx="140">
                  <c:v>0.90734628177250887</c:v>
                </c:pt>
                <c:pt idx="141">
                  <c:v>-1.0227907045288598</c:v>
                </c:pt>
                <c:pt idx="142">
                  <c:v>4.8805283478534633E-3</c:v>
                </c:pt>
                <c:pt idx="143">
                  <c:v>-0.4504619374055725</c:v>
                </c:pt>
                <c:pt idx="144">
                  <c:v>-0.33950303329598253</c:v>
                </c:pt>
                <c:pt idx="145">
                  <c:v>0.38351066533415334</c:v>
                </c:pt>
                <c:pt idx="146">
                  <c:v>-2.4982485350778738E-2</c:v>
                </c:pt>
                <c:pt idx="147">
                  <c:v>0.36734628177251061</c:v>
                </c:pt>
                <c:pt idx="148">
                  <c:v>-0.26991399220009171</c:v>
                </c:pt>
                <c:pt idx="149">
                  <c:v>0.6054284735533324</c:v>
                </c:pt>
                <c:pt idx="150">
                  <c:v>-1.0989550880905039</c:v>
                </c:pt>
                <c:pt idx="151">
                  <c:v>7.2003816019085676E-2</c:v>
                </c:pt>
                <c:pt idx="152">
                  <c:v>-0.8660783757617363</c:v>
                </c:pt>
                <c:pt idx="153">
                  <c:v>1.1999490214985373</c:v>
                </c:pt>
                <c:pt idx="154">
                  <c:v>-0.35977700589872352</c:v>
                </c:pt>
                <c:pt idx="155">
                  <c:v>0.1232366927314148</c:v>
                </c:pt>
                <c:pt idx="156">
                  <c:v>0.56762025437525043</c:v>
                </c:pt>
                <c:pt idx="157">
                  <c:v>0.35364765163552292</c:v>
                </c:pt>
                <c:pt idx="158">
                  <c:v>-0.24443454014529653</c:v>
                </c:pt>
                <c:pt idx="159">
                  <c:v>-1.1655304305562568</c:v>
                </c:pt>
                <c:pt idx="160">
                  <c:v>-1.1482701565836546</c:v>
                </c:pt>
                <c:pt idx="161">
                  <c:v>-0.23100988261105027</c:v>
                </c:pt>
                <c:pt idx="162">
                  <c:v>1.0777572406766209</c:v>
                </c:pt>
                <c:pt idx="163">
                  <c:v>-0.61840714288502419</c:v>
                </c:pt>
                <c:pt idx="164">
                  <c:v>0.78999011738894875</c:v>
                </c:pt>
                <c:pt idx="165">
                  <c:v>0.42323669273141462</c:v>
                </c:pt>
                <c:pt idx="166">
                  <c:v>1.2317298434163462</c:v>
                </c:pt>
                <c:pt idx="167">
                  <c:v>1.1643325831423716</c:v>
                </c:pt>
                <c:pt idx="168">
                  <c:v>1.0544695694437438</c:v>
                </c:pt>
                <c:pt idx="169">
                  <c:v>0.82734628177250968</c:v>
                </c:pt>
                <c:pt idx="170">
                  <c:v>0.74515450095059332</c:v>
                </c:pt>
                <c:pt idx="171">
                  <c:v>-0.12169481411790173</c:v>
                </c:pt>
                <c:pt idx="172">
                  <c:v>0.86022299410127712</c:v>
                </c:pt>
                <c:pt idx="173">
                  <c:v>-0.69073591000831236</c:v>
                </c:pt>
                <c:pt idx="174">
                  <c:v>-0.44169481411789935</c:v>
                </c:pt>
                <c:pt idx="175">
                  <c:v>-1.3658044031589966</c:v>
                </c:pt>
                <c:pt idx="176">
                  <c:v>0.49118189821086755</c:v>
                </c:pt>
                <c:pt idx="177">
                  <c:v>0.13145587081360599</c:v>
                </c:pt>
                <c:pt idx="178">
                  <c:v>1.1552914872519624</c:v>
                </c:pt>
                <c:pt idx="179">
                  <c:v>0.22104491190949549</c:v>
                </c:pt>
                <c:pt idx="180">
                  <c:v>1.3358394324574405</c:v>
                </c:pt>
                <c:pt idx="181">
                  <c:v>-0.75018796480283267</c:v>
                </c:pt>
                <c:pt idx="182">
                  <c:v>-0.61292769083022947</c:v>
                </c:pt>
                <c:pt idx="183">
                  <c:v>0.1903599804026479</c:v>
                </c:pt>
                <c:pt idx="184">
                  <c:v>-0.79785919767954461</c:v>
                </c:pt>
                <c:pt idx="185">
                  <c:v>0.33063395300538723</c:v>
                </c:pt>
                <c:pt idx="186">
                  <c:v>0.58981203519716807</c:v>
                </c:pt>
                <c:pt idx="187">
                  <c:v>-0.14690029356995549</c:v>
                </c:pt>
                <c:pt idx="188">
                  <c:v>-0.31320166343296751</c:v>
                </c:pt>
                <c:pt idx="189">
                  <c:v>-0.40607837576173633</c:v>
                </c:pt>
                <c:pt idx="190">
                  <c:v>0.41063395300538641</c:v>
                </c:pt>
                <c:pt idx="191">
                  <c:v>9.0086007799905943E-2</c:v>
                </c:pt>
                <c:pt idx="192">
                  <c:v>-0.36717426617269577</c:v>
                </c:pt>
                <c:pt idx="193">
                  <c:v>0.31035998040264712</c:v>
                </c:pt>
                <c:pt idx="194">
                  <c:v>0.29967504889579732</c:v>
                </c:pt>
                <c:pt idx="195">
                  <c:v>0.27474354204648321</c:v>
                </c:pt>
                <c:pt idx="196">
                  <c:v>0.69118189821086773</c:v>
                </c:pt>
                <c:pt idx="197">
                  <c:v>-0.47731125247406503</c:v>
                </c:pt>
                <c:pt idx="198">
                  <c:v>2.9812035197167575E-2</c:v>
                </c:pt>
                <c:pt idx="199">
                  <c:v>-0.63648933466584712</c:v>
                </c:pt>
                <c:pt idx="200">
                  <c:v>0.18433258314237477</c:v>
                </c:pt>
                <c:pt idx="201">
                  <c:v>1.0366613502656605</c:v>
                </c:pt>
                <c:pt idx="202">
                  <c:v>1.1530997064300426</c:v>
                </c:pt>
                <c:pt idx="203">
                  <c:v>-8.1968786720640452E-2</c:v>
                </c:pt>
                <c:pt idx="204">
                  <c:v>-0.16662632096721541</c:v>
                </c:pt>
                <c:pt idx="205">
                  <c:v>0.19008600779990736</c:v>
                </c:pt>
                <c:pt idx="206">
                  <c:v>-0.10991399220009246</c:v>
                </c:pt>
                <c:pt idx="207">
                  <c:v>0.86816819958072777</c:v>
                </c:pt>
                <c:pt idx="208">
                  <c:v>1.662414774923195</c:v>
                </c:pt>
                <c:pt idx="209">
                  <c:v>1.3963873776629212</c:v>
                </c:pt>
                <c:pt idx="210">
                  <c:v>0.11994902149853726</c:v>
                </c:pt>
                <c:pt idx="211">
                  <c:v>1.4229627201286768</c:v>
                </c:pt>
                <c:pt idx="212">
                  <c:v>0.65693532286840028</c:v>
                </c:pt>
                <c:pt idx="213">
                  <c:v>1.9500860077999054</c:v>
                </c:pt>
                <c:pt idx="214">
                  <c:v>0.60214080232045575</c:v>
                </c:pt>
                <c:pt idx="215">
                  <c:v>-0.63183180041927134</c:v>
                </c:pt>
                <c:pt idx="216">
                  <c:v>1.0999490214985368</c:v>
                </c:pt>
                <c:pt idx="217">
                  <c:v>0.95912710369031728</c:v>
                </c:pt>
                <c:pt idx="218">
                  <c:v>1.0355654598547011</c:v>
                </c:pt>
                <c:pt idx="219">
                  <c:v>1.8821408023204551</c:v>
                </c:pt>
                <c:pt idx="220">
                  <c:v>0.89693532286840139</c:v>
                </c:pt>
                <c:pt idx="221">
                  <c:v>1.7911818982108656</c:v>
                </c:pt>
                <c:pt idx="222">
                  <c:v>1.9514558708136054</c:v>
                </c:pt>
                <c:pt idx="223">
                  <c:v>0.8659764187588106</c:v>
                </c:pt>
                <c:pt idx="224">
                  <c:v>0.68022299410127829</c:v>
                </c:pt>
                <c:pt idx="225">
                  <c:v>1.6426887475259342</c:v>
                </c:pt>
                <c:pt idx="226">
                  <c:v>1.6478942269779902</c:v>
                </c:pt>
                <c:pt idx="227">
                  <c:v>1.4394010762930582</c:v>
                </c:pt>
                <c:pt idx="228">
                  <c:v>1.4415928571149772</c:v>
                </c:pt>
                <c:pt idx="229">
                  <c:v>6.6798336567028826E-2</c:v>
                </c:pt>
                <c:pt idx="230">
                  <c:v>2.1807709393067576</c:v>
                </c:pt>
                <c:pt idx="231">
                  <c:v>1.4257024461560714</c:v>
                </c:pt>
                <c:pt idx="232">
                  <c:v>0.69775724067661837</c:v>
                </c:pt>
                <c:pt idx="233">
                  <c:v>2.3533736790327833</c:v>
                </c:pt>
                <c:pt idx="234">
                  <c:v>2.5503599804026464</c:v>
                </c:pt>
                <c:pt idx="235">
                  <c:v>1.8514558708136057</c:v>
                </c:pt>
                <c:pt idx="236">
                  <c:v>1.7188531310875792</c:v>
                </c:pt>
                <c:pt idx="237">
                  <c:v>2.6928257338273038</c:v>
                </c:pt>
                <c:pt idx="238">
                  <c:v>2.3687161447862088</c:v>
                </c:pt>
                <c:pt idx="239">
                  <c:v>2.6651545009505924</c:v>
                </c:pt>
                <c:pt idx="240">
                  <c:v>1.265154500950592</c:v>
                </c:pt>
                <c:pt idx="241">
                  <c:v>2.9651545009505931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B5-4D6B-AC33-4CE0179F041F}"/>
            </c:ext>
          </c:extLst>
        </c:ser>
        <c:ser>
          <c:idx val="1"/>
          <c:order val="1"/>
          <c:tx>
            <c:v>Gleitendes Mittel 10 Jahre</c:v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TempMittel_korr!$W$5:$W$246</c:f>
              <c:numCache>
                <c:formatCode>0.0</c:formatCode>
                <c:ptCount val="242"/>
                <c:pt idx="0">
                  <c:v>-0.69868111548776368</c:v>
                </c:pt>
                <c:pt idx="1">
                  <c:v>-0.78153043055625682</c:v>
                </c:pt>
                <c:pt idx="2">
                  <c:v>-0.67528385521379108</c:v>
                </c:pt>
                <c:pt idx="3">
                  <c:v>-0.6384893346658459</c:v>
                </c:pt>
                <c:pt idx="4">
                  <c:v>-0.39761262233707895</c:v>
                </c:pt>
                <c:pt idx="5">
                  <c:v>-0.17405097850146242</c:v>
                </c:pt>
                <c:pt idx="6">
                  <c:v>-2.5037279871325424E-2</c:v>
                </c:pt>
                <c:pt idx="7">
                  <c:v>4.1044911909496481E-2</c:v>
                </c:pt>
                <c:pt idx="8">
                  <c:v>6.1401076293058132E-2</c:v>
                </c:pt>
                <c:pt idx="9">
                  <c:v>1.5592857114976067E-2</c:v>
                </c:pt>
                <c:pt idx="10">
                  <c:v>5.0962720128674824E-2</c:v>
                </c:pt>
                <c:pt idx="11">
                  <c:v>5.6907925608126762E-2</c:v>
                </c:pt>
                <c:pt idx="12">
                  <c:v>0.10137367903278438</c:v>
                </c:pt>
                <c:pt idx="13">
                  <c:v>-3.9064677131599092E-2</c:v>
                </c:pt>
                <c:pt idx="14">
                  <c:v>-0.13388659493981817</c:v>
                </c:pt>
                <c:pt idx="15">
                  <c:v>-0.32070851274803747</c:v>
                </c:pt>
                <c:pt idx="16">
                  <c:v>-0.20473591000831134</c:v>
                </c:pt>
                <c:pt idx="17">
                  <c:v>-0.23054412918639366</c:v>
                </c:pt>
                <c:pt idx="18">
                  <c:v>-0.2521331702822841</c:v>
                </c:pt>
                <c:pt idx="19">
                  <c:v>-4.5859197679544383E-2</c:v>
                </c:pt>
                <c:pt idx="20">
                  <c:v>5.5154500950592399E-2</c:v>
                </c:pt>
                <c:pt idx="21">
                  <c:v>0.16920929547114039</c:v>
                </c:pt>
                <c:pt idx="22">
                  <c:v>-5.6400195973528074E-3</c:v>
                </c:pt>
                <c:pt idx="23">
                  <c:v>-5.6598923706941931E-2</c:v>
                </c:pt>
                <c:pt idx="24">
                  <c:v>-5.6598923706941931E-2</c:v>
                </c:pt>
                <c:pt idx="25">
                  <c:v>-0.17561262233707903</c:v>
                </c:pt>
                <c:pt idx="26">
                  <c:v>-0.12199618398091464</c:v>
                </c:pt>
                <c:pt idx="27">
                  <c:v>-0.45090029356995576</c:v>
                </c:pt>
                <c:pt idx="28">
                  <c:v>-0.58999618398091447</c:v>
                </c:pt>
                <c:pt idx="29">
                  <c:v>-0.51106467713159953</c:v>
                </c:pt>
                <c:pt idx="30">
                  <c:v>-0.59832495110420225</c:v>
                </c:pt>
                <c:pt idx="31">
                  <c:v>-0.87174960863844875</c:v>
                </c:pt>
                <c:pt idx="32">
                  <c:v>-1.0064071428850241</c:v>
                </c:pt>
                <c:pt idx="33">
                  <c:v>-0.75654412918639402</c:v>
                </c:pt>
                <c:pt idx="34">
                  <c:v>-0.67013317028228436</c:v>
                </c:pt>
                <c:pt idx="35">
                  <c:v>-0.55202358124118844</c:v>
                </c:pt>
                <c:pt idx="36">
                  <c:v>-0.48033345370221819</c:v>
                </c:pt>
                <c:pt idx="37">
                  <c:v>-0.29060742630495789</c:v>
                </c:pt>
                <c:pt idx="38">
                  <c:v>-0.24630605644194423</c:v>
                </c:pt>
                <c:pt idx="39">
                  <c:v>-0.25063482356523198</c:v>
                </c:pt>
                <c:pt idx="40">
                  <c:v>-0.51288139890769757</c:v>
                </c:pt>
                <c:pt idx="41">
                  <c:v>-0.46625126192139632</c:v>
                </c:pt>
                <c:pt idx="42">
                  <c:v>-0.47110057698988939</c:v>
                </c:pt>
                <c:pt idx="43">
                  <c:v>-0.64208687835975253</c:v>
                </c:pt>
                <c:pt idx="44">
                  <c:v>-0.6404704400035881</c:v>
                </c:pt>
                <c:pt idx="45">
                  <c:v>-0.53866222082550597</c:v>
                </c:pt>
                <c:pt idx="46">
                  <c:v>-0.60944823877543497</c:v>
                </c:pt>
                <c:pt idx="47">
                  <c:v>-0.62980440315899666</c:v>
                </c:pt>
                <c:pt idx="48">
                  <c:v>-0.62980440315899666</c:v>
                </c:pt>
                <c:pt idx="49">
                  <c:v>-0.73970331671591683</c:v>
                </c:pt>
                <c:pt idx="50">
                  <c:v>-0.90323756329125904</c:v>
                </c:pt>
                <c:pt idx="51">
                  <c:v>-0.69512797425016337</c:v>
                </c:pt>
                <c:pt idx="52">
                  <c:v>-0.75874441260632774</c:v>
                </c:pt>
                <c:pt idx="53">
                  <c:v>-0.74285400164742366</c:v>
                </c:pt>
                <c:pt idx="54">
                  <c:v>-0.79326496055153328</c:v>
                </c:pt>
                <c:pt idx="55">
                  <c:v>-0.83847044000358795</c:v>
                </c:pt>
                <c:pt idx="56">
                  <c:v>-1.0861964674008482</c:v>
                </c:pt>
                <c:pt idx="57">
                  <c:v>-1.1179224947981088</c:v>
                </c:pt>
                <c:pt idx="58">
                  <c:v>-1.0202786591816704</c:v>
                </c:pt>
                <c:pt idx="59">
                  <c:v>-0.9746537182274897</c:v>
                </c:pt>
                <c:pt idx="60">
                  <c:v>-0.85629755384392825</c:v>
                </c:pt>
                <c:pt idx="61">
                  <c:v>-0.90550303329598303</c:v>
                </c:pt>
                <c:pt idx="62">
                  <c:v>-0.91180440315899669</c:v>
                </c:pt>
                <c:pt idx="63">
                  <c:v>-1.0246811154877637</c:v>
                </c:pt>
                <c:pt idx="64">
                  <c:v>-0.83977700589872273</c:v>
                </c:pt>
                <c:pt idx="65">
                  <c:v>-0.8286811154877638</c:v>
                </c:pt>
                <c:pt idx="66">
                  <c:v>-0.69314686891242128</c:v>
                </c:pt>
                <c:pt idx="67">
                  <c:v>-0.63153043055625679</c:v>
                </c:pt>
                <c:pt idx="68">
                  <c:v>-0.63090029356995569</c:v>
                </c:pt>
                <c:pt idx="69">
                  <c:v>-0.45679070452885995</c:v>
                </c:pt>
                <c:pt idx="70">
                  <c:v>-0.47070851274803793</c:v>
                </c:pt>
                <c:pt idx="71">
                  <c:v>-0.30309207439187363</c:v>
                </c:pt>
                <c:pt idx="72">
                  <c:v>-0.30309207439187363</c:v>
                </c:pt>
                <c:pt idx="73">
                  <c:v>-0.27166741685762713</c:v>
                </c:pt>
                <c:pt idx="74">
                  <c:v>-0.14174960863844915</c:v>
                </c:pt>
                <c:pt idx="75">
                  <c:v>-0.12643454014529842</c:v>
                </c:pt>
                <c:pt idx="76">
                  <c:v>2.7127103690317966E-2</c:v>
                </c:pt>
                <c:pt idx="77">
                  <c:v>-0.10857152644666837</c:v>
                </c:pt>
                <c:pt idx="78">
                  <c:v>-9.037279871325854E-3</c:v>
                </c:pt>
                <c:pt idx="79">
                  <c:v>-5.6400195973531631E-3</c:v>
                </c:pt>
                <c:pt idx="80">
                  <c:v>-0.12920166343296929</c:v>
                </c:pt>
                <c:pt idx="81">
                  <c:v>-2.1913992200092824E-2</c:v>
                </c:pt>
                <c:pt idx="82">
                  <c:v>-0.1424893346658461</c:v>
                </c:pt>
                <c:pt idx="83">
                  <c:v>-0.18076330726858575</c:v>
                </c:pt>
                <c:pt idx="84">
                  <c:v>-0.3861605675425584</c:v>
                </c:pt>
                <c:pt idx="85">
                  <c:v>-0.39216056754255824</c:v>
                </c:pt>
                <c:pt idx="86">
                  <c:v>-0.46024275932338032</c:v>
                </c:pt>
                <c:pt idx="87">
                  <c:v>-0.33454412918639392</c:v>
                </c:pt>
                <c:pt idx="88">
                  <c:v>-0.44281810178913361</c:v>
                </c:pt>
                <c:pt idx="89">
                  <c:v>-0.48947563603570882</c:v>
                </c:pt>
                <c:pt idx="90">
                  <c:v>-0.47848933466584598</c:v>
                </c:pt>
                <c:pt idx="91">
                  <c:v>-0.59985919767954443</c:v>
                </c:pt>
                <c:pt idx="92">
                  <c:v>-0.71517426617269508</c:v>
                </c:pt>
                <c:pt idx="93">
                  <c:v>-0.52964001959735263</c:v>
                </c:pt>
                <c:pt idx="94">
                  <c:v>-0.39122906069324292</c:v>
                </c:pt>
                <c:pt idx="95">
                  <c:v>-0.45654412918639364</c:v>
                </c:pt>
                <c:pt idx="96">
                  <c:v>-0.54221536206310594</c:v>
                </c:pt>
                <c:pt idx="97">
                  <c:v>-0.54221536206310594</c:v>
                </c:pt>
                <c:pt idx="98">
                  <c:v>-0.4837770058987223</c:v>
                </c:pt>
                <c:pt idx="99">
                  <c:v>-0.39309207439187305</c:v>
                </c:pt>
                <c:pt idx="100">
                  <c:v>-0.38947563603570856</c:v>
                </c:pt>
                <c:pt idx="101">
                  <c:v>-0.47454412918639355</c:v>
                </c:pt>
                <c:pt idx="102">
                  <c:v>-0.48933864973433872</c:v>
                </c:pt>
                <c:pt idx="103">
                  <c:v>-0.44594138946036638</c:v>
                </c:pt>
                <c:pt idx="104">
                  <c:v>-0.57922906069324298</c:v>
                </c:pt>
                <c:pt idx="105">
                  <c:v>-0.60131125247406492</c:v>
                </c:pt>
                <c:pt idx="106">
                  <c:v>-0.63090029356995558</c:v>
                </c:pt>
                <c:pt idx="107">
                  <c:v>-0.54972221137817479</c:v>
                </c:pt>
                <c:pt idx="108">
                  <c:v>-0.57996878672064045</c:v>
                </c:pt>
                <c:pt idx="109">
                  <c:v>-0.63468111548776396</c:v>
                </c:pt>
                <c:pt idx="110">
                  <c:v>-0.73021536206310655</c:v>
                </c:pt>
                <c:pt idx="111">
                  <c:v>-0.58594138946036689</c:v>
                </c:pt>
                <c:pt idx="112">
                  <c:v>-0.40213317028228462</c:v>
                </c:pt>
                <c:pt idx="113">
                  <c:v>-0.24610577302201034</c:v>
                </c:pt>
                <c:pt idx="114">
                  <c:v>-7.6818101789133661E-2</c:v>
                </c:pt>
                <c:pt idx="115">
                  <c:v>-7.0763307268585776E-2</c:v>
                </c:pt>
                <c:pt idx="116">
                  <c:v>-0.11437974562475003</c:v>
                </c:pt>
                <c:pt idx="117">
                  <c:v>-7.9585225076804905E-2</c:v>
                </c:pt>
                <c:pt idx="118">
                  <c:v>-1.6023581241188457E-2</c:v>
                </c:pt>
                <c:pt idx="119">
                  <c:v>-3.6735910008311737E-2</c:v>
                </c:pt>
                <c:pt idx="120">
                  <c:v>1.5976418758811572E-2</c:v>
                </c:pt>
                <c:pt idx="121">
                  <c:v>1.5976418758811572E-2</c:v>
                </c:pt>
                <c:pt idx="122">
                  <c:v>-1.22975538439281E-2</c:v>
                </c:pt>
                <c:pt idx="123">
                  <c:v>-0.16279070452885974</c:v>
                </c:pt>
                <c:pt idx="124">
                  <c:v>-0.3051742661726955</c:v>
                </c:pt>
                <c:pt idx="125">
                  <c:v>-0.37632495110420239</c:v>
                </c:pt>
                <c:pt idx="126">
                  <c:v>-0.22333864973433926</c:v>
                </c:pt>
                <c:pt idx="127">
                  <c:v>-0.21232495110420233</c:v>
                </c:pt>
                <c:pt idx="128">
                  <c:v>-0.22750303329598304</c:v>
                </c:pt>
                <c:pt idx="129">
                  <c:v>-0.29103727987132555</c:v>
                </c:pt>
                <c:pt idx="130">
                  <c:v>-0.26484549904940763</c:v>
                </c:pt>
                <c:pt idx="131">
                  <c:v>-0.19492769083022968</c:v>
                </c:pt>
                <c:pt idx="132">
                  <c:v>-0.26555782781653103</c:v>
                </c:pt>
                <c:pt idx="133">
                  <c:v>-0.17010577302201044</c:v>
                </c:pt>
                <c:pt idx="134">
                  <c:v>-0.15522906069324324</c:v>
                </c:pt>
                <c:pt idx="135">
                  <c:v>-5.7667416857626733E-2</c:v>
                </c:pt>
                <c:pt idx="136">
                  <c:v>-5.6845499049407791E-2</c:v>
                </c:pt>
                <c:pt idx="137">
                  <c:v>-0.11081810178913373</c:v>
                </c:pt>
                <c:pt idx="138">
                  <c:v>-0.12284549904940763</c:v>
                </c:pt>
                <c:pt idx="139">
                  <c:v>-0.15229755384392832</c:v>
                </c:pt>
                <c:pt idx="140">
                  <c:v>-0.1375030332959831</c:v>
                </c:pt>
                <c:pt idx="141">
                  <c:v>-0.1375030332959831</c:v>
                </c:pt>
                <c:pt idx="142">
                  <c:v>-2.7311252474065385E-2</c:v>
                </c:pt>
                <c:pt idx="143">
                  <c:v>-3.174960863844891E-2</c:v>
                </c:pt>
                <c:pt idx="144">
                  <c:v>3.4359980402647053E-2</c:v>
                </c:pt>
                <c:pt idx="145">
                  <c:v>3.4359980402647053E-2</c:v>
                </c:pt>
                <c:pt idx="146">
                  <c:v>1.6086007799907341E-2</c:v>
                </c:pt>
                <c:pt idx="147">
                  <c:v>-0.18454412918639393</c:v>
                </c:pt>
                <c:pt idx="148">
                  <c:v>-7.5064677131599394E-2</c:v>
                </c:pt>
                <c:pt idx="149">
                  <c:v>-0.16216056754255836</c:v>
                </c:pt>
                <c:pt idx="150">
                  <c:v>2.8805283478526176E-3</c:v>
                </c:pt>
                <c:pt idx="151">
                  <c:v>8.5313108757851803E-4</c:v>
                </c:pt>
                <c:pt idx="152">
                  <c:v>-2.5174266172695338E-2</c:v>
                </c:pt>
                <c:pt idx="153">
                  <c:v>3.4086007799907579E-2</c:v>
                </c:pt>
                <c:pt idx="154">
                  <c:v>3.2716144786208809E-2</c:v>
                </c:pt>
                <c:pt idx="155">
                  <c:v>3.5264089991688327E-2</c:v>
                </c:pt>
                <c:pt idx="156">
                  <c:v>-0.1418318004192706</c:v>
                </c:pt>
                <c:pt idx="157">
                  <c:v>-0.14676330726858566</c:v>
                </c:pt>
                <c:pt idx="158">
                  <c:v>-0.17706467713159926</c:v>
                </c:pt>
                <c:pt idx="159">
                  <c:v>1.7318884512236465E-2</c:v>
                </c:pt>
                <c:pt idx="160">
                  <c:v>-0.16451673192611968</c:v>
                </c:pt>
                <c:pt idx="161">
                  <c:v>-4.9540019597352457E-2</c:v>
                </c:pt>
                <c:pt idx="162">
                  <c:v>-1.9540019597352475E-2</c:v>
                </c:pt>
                <c:pt idx="163">
                  <c:v>4.6870939306757099E-2</c:v>
                </c:pt>
                <c:pt idx="164">
                  <c:v>0.12793943245744197</c:v>
                </c:pt>
                <c:pt idx="165">
                  <c:v>0.25782984341634602</c:v>
                </c:pt>
                <c:pt idx="166">
                  <c:v>0.45711751464922268</c:v>
                </c:pt>
                <c:pt idx="167">
                  <c:v>0.64645998040264741</c:v>
                </c:pt>
                <c:pt idx="168">
                  <c:v>0.65739148725196228</c:v>
                </c:pt>
                <c:pt idx="169">
                  <c:v>0.6356380625944279</c:v>
                </c:pt>
                <c:pt idx="170">
                  <c:v>0.6356380625944279</c:v>
                </c:pt>
                <c:pt idx="171">
                  <c:v>0.62840518588209915</c:v>
                </c:pt>
                <c:pt idx="172">
                  <c:v>0.50523669273141425</c:v>
                </c:pt>
                <c:pt idx="173">
                  <c:v>0.32633258314237318</c:v>
                </c:pt>
                <c:pt idx="174">
                  <c:v>0.25227778862182532</c:v>
                </c:pt>
                <c:pt idx="175">
                  <c:v>0.14899011738894874</c:v>
                </c:pt>
                <c:pt idx="176">
                  <c:v>0.15907230916977061</c:v>
                </c:pt>
                <c:pt idx="177">
                  <c:v>9.8442172183469179E-2</c:v>
                </c:pt>
                <c:pt idx="178">
                  <c:v>0.15751066533415389</c:v>
                </c:pt>
                <c:pt idx="179">
                  <c:v>9.4661350265660804E-2</c:v>
                </c:pt>
                <c:pt idx="180">
                  <c:v>-5.2653718227489855E-2</c:v>
                </c:pt>
                <c:pt idx="181">
                  <c:v>3.5455870813606169E-2</c:v>
                </c:pt>
                <c:pt idx="182">
                  <c:v>-1.6056754255835414E-4</c:v>
                </c:pt>
                <c:pt idx="183">
                  <c:v>0.16948326807388003</c:v>
                </c:pt>
                <c:pt idx="184">
                  <c:v>0.17934628177251008</c:v>
                </c:pt>
                <c:pt idx="185">
                  <c:v>0.15151066533415394</c:v>
                </c:pt>
                <c:pt idx="186">
                  <c:v>4.6613502656609462E-3</c:v>
                </c:pt>
                <c:pt idx="187">
                  <c:v>-5.8050978501462236E-2</c:v>
                </c:pt>
                <c:pt idx="188">
                  <c:v>-0.15057152644666766</c:v>
                </c:pt>
                <c:pt idx="189">
                  <c:v>-6.6544129186393783E-2</c:v>
                </c:pt>
                <c:pt idx="190">
                  <c:v>-4.1968786720640416E-2</c:v>
                </c:pt>
                <c:pt idx="191">
                  <c:v>-2.9968786720640496E-2</c:v>
                </c:pt>
                <c:pt idx="192">
                  <c:v>7.9784637936893693E-2</c:v>
                </c:pt>
                <c:pt idx="193">
                  <c:v>7.4195596841003297E-2</c:v>
                </c:pt>
                <c:pt idx="194">
                  <c:v>7.4195596841003297E-2</c:v>
                </c:pt>
                <c:pt idx="195">
                  <c:v>8.4332583142373269E-2</c:v>
                </c:pt>
                <c:pt idx="196">
                  <c:v>5.1291487251962309E-2</c:v>
                </c:pt>
                <c:pt idx="197">
                  <c:v>8.5592857114975815E-2</c:v>
                </c:pt>
                <c:pt idx="198">
                  <c:v>6.2551761224564739E-2</c:v>
                </c:pt>
                <c:pt idx="199">
                  <c:v>3.9921624238263578E-2</c:v>
                </c:pt>
                <c:pt idx="200">
                  <c:v>0.13457915848483903</c:v>
                </c:pt>
                <c:pt idx="201">
                  <c:v>0.28660655574511285</c:v>
                </c:pt>
                <c:pt idx="202">
                  <c:v>0.24737367903278412</c:v>
                </c:pt>
                <c:pt idx="203">
                  <c:v>0.20074354204648284</c:v>
                </c:pt>
                <c:pt idx="204">
                  <c:v>0.19227778862182526</c:v>
                </c:pt>
                <c:pt idx="205">
                  <c:v>0.11216819958072924</c:v>
                </c:pt>
                <c:pt idx="206">
                  <c:v>0.24671614478620851</c:v>
                </c:pt>
                <c:pt idx="207">
                  <c:v>0.40997641875881125</c:v>
                </c:pt>
                <c:pt idx="208">
                  <c:v>0.61326408999168813</c:v>
                </c:pt>
                <c:pt idx="209">
                  <c:v>0.60682573382730431</c:v>
                </c:pt>
                <c:pt idx="210">
                  <c:v>0.645455870813606</c:v>
                </c:pt>
                <c:pt idx="211">
                  <c:v>0.59583943245744175</c:v>
                </c:pt>
                <c:pt idx="212">
                  <c:v>0.79904491190949634</c:v>
                </c:pt>
                <c:pt idx="213">
                  <c:v>0.87592162423826347</c:v>
                </c:pt>
                <c:pt idx="214">
                  <c:v>0.79372984341634545</c:v>
                </c:pt>
                <c:pt idx="215">
                  <c:v>0.91471614478620844</c:v>
                </c:pt>
                <c:pt idx="216">
                  <c:v>0.92381203519716737</c:v>
                </c:pt>
                <c:pt idx="217">
                  <c:v>0.86112710369031797</c:v>
                </c:pt>
                <c:pt idx="218">
                  <c:v>0.86112710369031797</c:v>
                </c:pt>
                <c:pt idx="219">
                  <c:v>0.90970244615607143</c:v>
                </c:pt>
                <c:pt idx="220">
                  <c:v>0.98740107629305773</c:v>
                </c:pt>
                <c:pt idx="221">
                  <c:v>1.0242229941012766</c:v>
                </c:pt>
                <c:pt idx="222">
                  <c:v>1.1536750488957972</c:v>
                </c:pt>
                <c:pt idx="223">
                  <c:v>1.0452640899916879</c:v>
                </c:pt>
                <c:pt idx="224">
                  <c:v>1.05307230916977</c:v>
                </c:pt>
                <c:pt idx="225">
                  <c:v>1.2805243639642905</c:v>
                </c:pt>
                <c:pt idx="226">
                  <c:v>1.3353188845122361</c:v>
                </c:pt>
                <c:pt idx="227">
                  <c:v>1.38334628177251</c:v>
                </c:pt>
                <c:pt idx="228">
                  <c:v>1.4239490214985377</c:v>
                </c:pt>
                <c:pt idx="229">
                  <c:v>1.2424147749231949</c:v>
                </c:pt>
                <c:pt idx="230">
                  <c:v>1.3707983365670304</c:v>
                </c:pt>
                <c:pt idx="231">
                  <c:v>1.3342503913615511</c:v>
                </c:pt>
                <c:pt idx="232">
                  <c:v>1.2088805283478525</c:v>
                </c:pt>
                <c:pt idx="233">
                  <c:v>1.3576202543752496</c:v>
                </c:pt>
                <c:pt idx="234">
                  <c:v>1.5446339530053863</c:v>
                </c:pt>
                <c:pt idx="235">
                  <c:v>1.565510665334154</c:v>
                </c:pt>
                <c:pt idx="236">
                  <c:v>1.5726065557451128</c:v>
                </c:pt>
                <c:pt idx="237">
                  <c:v>1.6979490214985371</c:v>
                </c:pt>
                <c:pt idx="238">
                  <c:v>1.7906613502656605</c:v>
                </c:pt>
                <c:pt idx="239">
                  <c:v>2.0504969667040167</c:v>
                </c:pt>
                <c:pt idx="240">
                  <c:v>1.9589353228684003</c:v>
                </c:pt>
                <c:pt idx="241">
                  <c:v>2.1128805283478522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BE-4BDC-93B2-393A3AB77D16}"/>
            </c:ext>
          </c:extLst>
        </c:ser>
        <c:ser>
          <c:idx val="2"/>
          <c:order val="2"/>
          <c:tx>
            <c:v>Tiefpassfilter 30 Jahre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TempMittel_korr!$X$5:$X$246</c:f>
              <c:numCache>
                <c:formatCode>0.000</c:formatCode>
                <c:ptCount val="242"/>
                <c:pt idx="0">
                  <c:v>-0.68294688177659357</c:v>
                </c:pt>
                <c:pt idx="1">
                  <c:v>-0.68862798563342209</c:v>
                </c:pt>
                <c:pt idx="2">
                  <c:v>-0.67988513115177207</c:v>
                </c:pt>
                <c:pt idx="3">
                  <c:v>-0.66197580774558928</c:v>
                </c:pt>
                <c:pt idx="4">
                  <c:v>-0.63343696153760543</c:v>
                </c:pt>
                <c:pt idx="5">
                  <c:v>-0.58466866833284603</c:v>
                </c:pt>
                <c:pt idx="6">
                  <c:v>-0.5302154946031622</c:v>
                </c:pt>
                <c:pt idx="7">
                  <c:v>-0.47108590968664721</c:v>
                </c:pt>
                <c:pt idx="8">
                  <c:v>-0.39720894366346332</c:v>
                </c:pt>
                <c:pt idx="9">
                  <c:v>-0.32217603295633468</c:v>
                </c:pt>
                <c:pt idx="10">
                  <c:v>-0.24737565628916311</c:v>
                </c:pt>
                <c:pt idx="11">
                  <c:v>-0.18692395970498205</c:v>
                </c:pt>
                <c:pt idx="12">
                  <c:v>-0.13884768573237927</c:v>
                </c:pt>
                <c:pt idx="13">
                  <c:v>-0.10312228847210533</c:v>
                </c:pt>
                <c:pt idx="14">
                  <c:v>-7.7282535047447726E-2</c:v>
                </c:pt>
                <c:pt idx="15">
                  <c:v>-5.7681603540598411E-2</c:v>
                </c:pt>
                <c:pt idx="16">
                  <c:v>-5.8142398061146336E-2</c:v>
                </c:pt>
                <c:pt idx="17">
                  <c:v>-6.0906343266625751E-2</c:v>
                </c:pt>
                <c:pt idx="18">
                  <c:v>-7.1673110389913405E-2</c:v>
                </c:pt>
                <c:pt idx="19">
                  <c:v>-7.2498452855666834E-2</c:v>
                </c:pt>
                <c:pt idx="20">
                  <c:v>-8.3631466554296985E-2</c:v>
                </c:pt>
                <c:pt idx="21">
                  <c:v>-9.3898288472105185E-2</c:v>
                </c:pt>
                <c:pt idx="22">
                  <c:v>-0.10025563093785868</c:v>
                </c:pt>
                <c:pt idx="23">
                  <c:v>-0.10202678162279022</c:v>
                </c:pt>
                <c:pt idx="24">
                  <c:v>-0.11700680902005052</c:v>
                </c:pt>
                <c:pt idx="25">
                  <c:v>-0.13228924737621497</c:v>
                </c:pt>
                <c:pt idx="26">
                  <c:v>-0.14791683641731088</c:v>
                </c:pt>
                <c:pt idx="27">
                  <c:v>-0.17304330217073555</c:v>
                </c:pt>
                <c:pt idx="28">
                  <c:v>-0.22633352134881773</c:v>
                </c:pt>
                <c:pt idx="29">
                  <c:v>-0.28004675422553005</c:v>
                </c:pt>
                <c:pt idx="30">
                  <c:v>-0.33361878162279035</c:v>
                </c:pt>
                <c:pt idx="31">
                  <c:v>-0.40685889121183155</c:v>
                </c:pt>
                <c:pt idx="32">
                  <c:v>-0.47274434326662601</c:v>
                </c:pt>
                <c:pt idx="33">
                  <c:v>-0.52969122942628599</c:v>
                </c:pt>
                <c:pt idx="34">
                  <c:v>-0.56503947033322977</c:v>
                </c:pt>
                <c:pt idx="35">
                  <c:v>-0.58698710944518062</c:v>
                </c:pt>
                <c:pt idx="36">
                  <c:v>-0.57954345143856745</c:v>
                </c:pt>
                <c:pt idx="37">
                  <c:v>-0.5862772190342217</c:v>
                </c:pt>
                <c:pt idx="38">
                  <c:v>-0.57042273249666853</c:v>
                </c:pt>
                <c:pt idx="39">
                  <c:v>-0.53913857094730622</c:v>
                </c:pt>
                <c:pt idx="40">
                  <c:v>-0.52093893844848704</c:v>
                </c:pt>
                <c:pt idx="41">
                  <c:v>-0.5083723527139572</c:v>
                </c:pt>
                <c:pt idx="42">
                  <c:v>-0.49331573202430196</c:v>
                </c:pt>
                <c:pt idx="43">
                  <c:v>-0.48415768478764631</c:v>
                </c:pt>
                <c:pt idx="44">
                  <c:v>-0.48644971124017355</c:v>
                </c:pt>
                <c:pt idx="45">
                  <c:v>-0.50501492711168972</c:v>
                </c:pt>
                <c:pt idx="46">
                  <c:v>-0.53397990018679609</c:v>
                </c:pt>
                <c:pt idx="47">
                  <c:v>-0.55428651615278557</c:v>
                </c:pt>
                <c:pt idx="48">
                  <c:v>-0.59088525209988063</c:v>
                </c:pt>
                <c:pt idx="49">
                  <c:v>-0.62142188507106622</c:v>
                </c:pt>
                <c:pt idx="50">
                  <c:v>-0.65474040939794387</c:v>
                </c:pt>
                <c:pt idx="51">
                  <c:v>-0.67850213164640849</c:v>
                </c:pt>
                <c:pt idx="52">
                  <c:v>-0.71530349867522303</c:v>
                </c:pt>
                <c:pt idx="53">
                  <c:v>-0.7576133106733336</c:v>
                </c:pt>
                <c:pt idx="54">
                  <c:v>-0.78063316046076869</c:v>
                </c:pt>
                <c:pt idx="55">
                  <c:v>-0.81377500930347058</c:v>
                </c:pt>
                <c:pt idx="56">
                  <c:v>-0.84111023178811861</c:v>
                </c:pt>
                <c:pt idx="57">
                  <c:v>-0.86817450670545449</c:v>
                </c:pt>
                <c:pt idx="58">
                  <c:v>-0.89610304709279509</c:v>
                </c:pt>
                <c:pt idx="59">
                  <c:v>-0.91994996915231331</c:v>
                </c:pt>
                <c:pt idx="60">
                  <c:v>-0.91420499324300764</c:v>
                </c:pt>
                <c:pt idx="61">
                  <c:v>-0.92015547505689521</c:v>
                </c:pt>
                <c:pt idx="62">
                  <c:v>-0.91922270509940818</c:v>
                </c:pt>
                <c:pt idx="63">
                  <c:v>-0.90980680807531744</c:v>
                </c:pt>
                <c:pt idx="64">
                  <c:v>-0.88725199938377297</c:v>
                </c:pt>
                <c:pt idx="65">
                  <c:v>-0.85991631492463261</c:v>
                </c:pt>
                <c:pt idx="66">
                  <c:v>-0.82010492238802424</c:v>
                </c:pt>
                <c:pt idx="67">
                  <c:v>-0.76892301024820375</c:v>
                </c:pt>
                <c:pt idx="68">
                  <c:v>-0.71878776792416033</c:v>
                </c:pt>
                <c:pt idx="69">
                  <c:v>-0.65771365833511908</c:v>
                </c:pt>
                <c:pt idx="70">
                  <c:v>-0.59350387751320144</c:v>
                </c:pt>
                <c:pt idx="71">
                  <c:v>-0.51832856244470837</c:v>
                </c:pt>
                <c:pt idx="72">
                  <c:v>-0.46353217888306458</c:v>
                </c:pt>
                <c:pt idx="73">
                  <c:v>-0.39314587751320151</c:v>
                </c:pt>
                <c:pt idx="74">
                  <c:v>-0.32561908299265369</c:v>
                </c:pt>
                <c:pt idx="75">
                  <c:v>-0.26641332956799613</c:v>
                </c:pt>
                <c:pt idx="76">
                  <c:v>-0.21021382271868105</c:v>
                </c:pt>
                <c:pt idx="77">
                  <c:v>-0.17560979532142085</c:v>
                </c:pt>
                <c:pt idx="78">
                  <c:v>-0.14987916518443456</c:v>
                </c:pt>
                <c:pt idx="79">
                  <c:v>-0.1442802062803249</c:v>
                </c:pt>
                <c:pt idx="80">
                  <c:v>-0.13375979532142077</c:v>
                </c:pt>
                <c:pt idx="81">
                  <c:v>-0.13494494600635226</c:v>
                </c:pt>
                <c:pt idx="82">
                  <c:v>-0.15182387751320151</c:v>
                </c:pt>
                <c:pt idx="83">
                  <c:v>-0.18855702819813297</c:v>
                </c:pt>
                <c:pt idx="84">
                  <c:v>-0.21739771312963982</c:v>
                </c:pt>
                <c:pt idx="85">
                  <c:v>-0.25596152134881789</c:v>
                </c:pt>
                <c:pt idx="86">
                  <c:v>-0.29486976792416031</c:v>
                </c:pt>
                <c:pt idx="87">
                  <c:v>-0.34599521997895472</c:v>
                </c:pt>
                <c:pt idx="88">
                  <c:v>-0.38480302819813283</c:v>
                </c:pt>
                <c:pt idx="89">
                  <c:v>-0.41592576792416014</c:v>
                </c:pt>
                <c:pt idx="90">
                  <c:v>-0.44523771312963967</c:v>
                </c:pt>
                <c:pt idx="91">
                  <c:v>-0.46373785011594099</c:v>
                </c:pt>
                <c:pt idx="92">
                  <c:v>-0.48013023367758473</c:v>
                </c:pt>
                <c:pt idx="93">
                  <c:v>-0.49204730217073539</c:v>
                </c:pt>
                <c:pt idx="94">
                  <c:v>-0.49553615148580388</c:v>
                </c:pt>
                <c:pt idx="95">
                  <c:v>-0.49025779532142022</c:v>
                </c:pt>
                <c:pt idx="96">
                  <c:v>-0.49226116518443397</c:v>
                </c:pt>
                <c:pt idx="97">
                  <c:v>-0.4942374665542969</c:v>
                </c:pt>
                <c:pt idx="98">
                  <c:v>-0.49172398710224213</c:v>
                </c:pt>
                <c:pt idx="99">
                  <c:v>-0.49488217888306402</c:v>
                </c:pt>
                <c:pt idx="100">
                  <c:v>-0.49240760354059832</c:v>
                </c:pt>
                <c:pt idx="101">
                  <c:v>-0.48754546655429692</c:v>
                </c:pt>
                <c:pt idx="102">
                  <c:v>-0.48877760354059835</c:v>
                </c:pt>
                <c:pt idx="103">
                  <c:v>-0.50950269943100934</c:v>
                </c:pt>
                <c:pt idx="104">
                  <c:v>-0.52968456244470785</c:v>
                </c:pt>
                <c:pt idx="105">
                  <c:v>-0.54189563093785864</c:v>
                </c:pt>
                <c:pt idx="106">
                  <c:v>-0.54307385011594089</c:v>
                </c:pt>
                <c:pt idx="107">
                  <c:v>-0.54399571312963968</c:v>
                </c:pt>
                <c:pt idx="108">
                  <c:v>-0.53076516518443417</c:v>
                </c:pt>
                <c:pt idx="109">
                  <c:v>-0.51187409669128359</c:v>
                </c:pt>
                <c:pt idx="110">
                  <c:v>-0.47934258984196848</c:v>
                </c:pt>
                <c:pt idx="111">
                  <c:v>-0.44209143915703708</c:v>
                </c:pt>
                <c:pt idx="112">
                  <c:v>-0.38978308299265341</c:v>
                </c:pt>
                <c:pt idx="113">
                  <c:v>-0.3415506446364891</c:v>
                </c:pt>
                <c:pt idx="114">
                  <c:v>-0.28604374052690001</c:v>
                </c:pt>
                <c:pt idx="115">
                  <c:v>-0.23781845285566716</c:v>
                </c:pt>
                <c:pt idx="116">
                  <c:v>-0.19658198710224248</c:v>
                </c:pt>
                <c:pt idx="117">
                  <c:v>-0.16830905559539316</c:v>
                </c:pt>
                <c:pt idx="118">
                  <c:v>-0.14149245285566714</c:v>
                </c:pt>
                <c:pt idx="119">
                  <c:v>-0.12367716518443422</c:v>
                </c:pt>
                <c:pt idx="120">
                  <c:v>-0.12262330217073561</c:v>
                </c:pt>
                <c:pt idx="121">
                  <c:v>-0.12821793230772188</c:v>
                </c:pt>
                <c:pt idx="122">
                  <c:v>-0.14374505559539319</c:v>
                </c:pt>
                <c:pt idx="123">
                  <c:v>-0.16624897340361233</c:v>
                </c:pt>
                <c:pt idx="124">
                  <c:v>-0.18381924737621511</c:v>
                </c:pt>
                <c:pt idx="125">
                  <c:v>-0.20451711038991374</c:v>
                </c:pt>
                <c:pt idx="126">
                  <c:v>-0.21162385011594115</c:v>
                </c:pt>
                <c:pt idx="127">
                  <c:v>-0.2197280144995028</c:v>
                </c:pt>
                <c:pt idx="128">
                  <c:v>-0.21927390491046167</c:v>
                </c:pt>
                <c:pt idx="129">
                  <c:v>-0.21370311038991377</c:v>
                </c:pt>
                <c:pt idx="130">
                  <c:v>-0.20962395970498221</c:v>
                </c:pt>
                <c:pt idx="131">
                  <c:v>-0.19805661723922879</c:v>
                </c:pt>
                <c:pt idx="132">
                  <c:v>-0.18235472682826989</c:v>
                </c:pt>
                <c:pt idx="133">
                  <c:v>-0.16845428847210553</c:v>
                </c:pt>
                <c:pt idx="134">
                  <c:v>-0.1559601788830644</c:v>
                </c:pt>
                <c:pt idx="135">
                  <c:v>-0.14594415148580411</c:v>
                </c:pt>
                <c:pt idx="136">
                  <c:v>-0.12725645285566717</c:v>
                </c:pt>
                <c:pt idx="137">
                  <c:v>-0.1153750555953932</c:v>
                </c:pt>
                <c:pt idx="138">
                  <c:v>-0.10046401449950278</c:v>
                </c:pt>
                <c:pt idx="139">
                  <c:v>-9.4715192581694571E-2</c:v>
                </c:pt>
                <c:pt idx="140">
                  <c:v>-8.2481713129639811E-2</c:v>
                </c:pt>
                <c:pt idx="141">
                  <c:v>-8.2700315869365798E-2</c:v>
                </c:pt>
                <c:pt idx="142">
                  <c:v>-7.6716589841968552E-2</c:v>
                </c:pt>
                <c:pt idx="143">
                  <c:v>-7.0327658335119225E-2</c:v>
                </c:pt>
                <c:pt idx="144">
                  <c:v>-6.6444699431009627E-2</c:v>
                </c:pt>
                <c:pt idx="145">
                  <c:v>-5.7435055595393171E-2</c:v>
                </c:pt>
                <c:pt idx="146">
                  <c:v>-4.7464261074845256E-2</c:v>
                </c:pt>
                <c:pt idx="147">
                  <c:v>-4.3545302170735614E-2</c:v>
                </c:pt>
                <c:pt idx="148">
                  <c:v>-4.0339028198132863E-2</c:v>
                </c:pt>
                <c:pt idx="149">
                  <c:v>-4.7542809020050647E-2</c:v>
                </c:pt>
                <c:pt idx="150">
                  <c:v>-4.5204589841968471E-2</c:v>
                </c:pt>
                <c:pt idx="151">
                  <c:v>-4.5420041896762943E-2</c:v>
                </c:pt>
                <c:pt idx="152">
                  <c:v>-5.5212891211831427E-2</c:v>
                </c:pt>
                <c:pt idx="153">
                  <c:v>-4.8540074773475203E-2</c:v>
                </c:pt>
                <c:pt idx="154">
                  <c:v>-5.1538548746077925E-2</c:v>
                </c:pt>
                <c:pt idx="155">
                  <c:v>-4.6239119978954621E-2</c:v>
                </c:pt>
                <c:pt idx="156">
                  <c:v>-3.8179341896762829E-2</c:v>
                </c:pt>
                <c:pt idx="157">
                  <c:v>-2.6769606280324411E-2</c:v>
                </c:pt>
                <c:pt idx="158">
                  <c:v>-3.7478487460778399E-3</c:v>
                </c:pt>
                <c:pt idx="159">
                  <c:v>2.9115714267620815E-2</c:v>
                </c:pt>
                <c:pt idx="160">
                  <c:v>7.2228445774470101E-2</c:v>
                </c:pt>
                <c:pt idx="161">
                  <c:v>0.12742134577447017</c:v>
                </c:pt>
                <c:pt idx="162">
                  <c:v>0.19094969645940169</c:v>
                </c:pt>
                <c:pt idx="163">
                  <c:v>0.25026985810323726</c:v>
                </c:pt>
                <c:pt idx="164">
                  <c:v>0.30423573207583998</c:v>
                </c:pt>
                <c:pt idx="165">
                  <c:v>0.34712489919912765</c:v>
                </c:pt>
                <c:pt idx="166">
                  <c:v>0.38421462796625089</c:v>
                </c:pt>
                <c:pt idx="167">
                  <c:v>0.40720107180186732</c:v>
                </c:pt>
                <c:pt idx="168">
                  <c:v>0.40647162385666175</c:v>
                </c:pt>
                <c:pt idx="169">
                  <c:v>0.39811941289775765</c:v>
                </c:pt>
                <c:pt idx="170">
                  <c:v>0.36850883618542885</c:v>
                </c:pt>
                <c:pt idx="171">
                  <c:v>0.33146485947310012</c:v>
                </c:pt>
                <c:pt idx="172">
                  <c:v>0.29241315125392203</c:v>
                </c:pt>
                <c:pt idx="173">
                  <c:v>0.24155729097994932</c:v>
                </c:pt>
                <c:pt idx="174">
                  <c:v>0.19574202659638779</c:v>
                </c:pt>
                <c:pt idx="175">
                  <c:v>0.16900469234981241</c:v>
                </c:pt>
                <c:pt idx="176">
                  <c:v>0.138402451253922</c:v>
                </c:pt>
                <c:pt idx="177">
                  <c:v>0.11554891700734661</c:v>
                </c:pt>
                <c:pt idx="178">
                  <c:v>9.2386149884058993E-2</c:v>
                </c:pt>
                <c:pt idx="179">
                  <c:v>7.7469875911456237E-2</c:v>
                </c:pt>
                <c:pt idx="180">
                  <c:v>6.3543327966250757E-2</c:v>
                </c:pt>
                <c:pt idx="181">
                  <c:v>4.7479738925154863E-2</c:v>
                </c:pt>
                <c:pt idx="182">
                  <c:v>3.5195136185428848E-2</c:v>
                </c:pt>
                <c:pt idx="183">
                  <c:v>2.7204095089538437E-2</c:v>
                </c:pt>
                <c:pt idx="184">
                  <c:v>1.5380451253922026E-2</c:v>
                </c:pt>
                <c:pt idx="185">
                  <c:v>1.7376560842963136E-2</c:v>
                </c:pt>
                <c:pt idx="186">
                  <c:v>1.3831985500497378E-2</c:v>
                </c:pt>
                <c:pt idx="187">
                  <c:v>1.9778095089538476E-2</c:v>
                </c:pt>
                <c:pt idx="188">
                  <c:v>1.4343930705976806E-2</c:v>
                </c:pt>
                <c:pt idx="189">
                  <c:v>1.8966862212826112E-2</c:v>
                </c:pt>
                <c:pt idx="190">
                  <c:v>2.7880807418305561E-2</c:v>
                </c:pt>
                <c:pt idx="191">
                  <c:v>4.8253821116935679E-2</c:v>
                </c:pt>
                <c:pt idx="192">
                  <c:v>5.9171930705976761E-2</c:v>
                </c:pt>
                <c:pt idx="193">
                  <c:v>8.1035108788168539E-2</c:v>
                </c:pt>
                <c:pt idx="194">
                  <c:v>0.10158064303474389</c:v>
                </c:pt>
                <c:pt idx="195">
                  <c:v>0.11460447865118223</c:v>
                </c:pt>
                <c:pt idx="196">
                  <c:v>0.13844365673337397</c:v>
                </c:pt>
                <c:pt idx="197">
                  <c:v>0.16322006769227809</c:v>
                </c:pt>
                <c:pt idx="198">
                  <c:v>0.19144173892515476</c:v>
                </c:pt>
                <c:pt idx="199">
                  <c:v>0.2208350265963876</c:v>
                </c:pt>
                <c:pt idx="200">
                  <c:v>0.26208804029501775</c:v>
                </c:pt>
                <c:pt idx="201">
                  <c:v>0.30414910878816848</c:v>
                </c:pt>
                <c:pt idx="202">
                  <c:v>0.35564004029501772</c:v>
                </c:pt>
                <c:pt idx="203">
                  <c:v>0.40869609508953825</c:v>
                </c:pt>
                <c:pt idx="204">
                  <c:v>0.45910554714433283</c:v>
                </c:pt>
                <c:pt idx="205">
                  <c:v>0.5160430539936478</c:v>
                </c:pt>
                <c:pt idx="206">
                  <c:v>0.57328004029501767</c:v>
                </c:pt>
                <c:pt idx="207">
                  <c:v>0.62965658824022319</c:v>
                </c:pt>
                <c:pt idx="208">
                  <c:v>0.68659275262378472</c:v>
                </c:pt>
                <c:pt idx="209">
                  <c:v>0.74012825947309979</c:v>
                </c:pt>
                <c:pt idx="210">
                  <c:v>0.78970678002104511</c:v>
                </c:pt>
                <c:pt idx="211">
                  <c:v>0.83971576632241485</c:v>
                </c:pt>
                <c:pt idx="212">
                  <c:v>0.87539069782926415</c:v>
                </c:pt>
                <c:pt idx="213">
                  <c:v>0.90371075262378475</c:v>
                </c:pt>
                <c:pt idx="214">
                  <c:v>0.93795710878816818</c:v>
                </c:pt>
                <c:pt idx="215">
                  <c:v>0.98122560193885311</c:v>
                </c:pt>
                <c:pt idx="216">
                  <c:v>1.0245744238566612</c:v>
                </c:pt>
                <c:pt idx="217">
                  <c:v>1.0679799033087161</c:v>
                </c:pt>
                <c:pt idx="218">
                  <c:v>1.1045756293361133</c:v>
                </c:pt>
                <c:pt idx="219">
                  <c:v>1.1469537663224147</c:v>
                </c:pt>
                <c:pt idx="220">
                  <c:v>1.1814268896100861</c:v>
                </c:pt>
                <c:pt idx="221">
                  <c:v>1.2104090539936476</c:v>
                </c:pt>
                <c:pt idx="222">
                  <c:v>1.2507223416648807</c:v>
                </c:pt>
                <c:pt idx="223">
                  <c:v>1.2822275471443327</c:v>
                </c:pt>
                <c:pt idx="224">
                  <c:v>1.3128704512539218</c:v>
                </c:pt>
                <c:pt idx="225">
                  <c:v>1.3350401772813192</c:v>
                </c:pt>
                <c:pt idx="226">
                  <c:v>1.3728118759114563</c:v>
                </c:pt>
                <c:pt idx="227">
                  <c:v>1.4185285334457027</c:v>
                </c:pt>
                <c:pt idx="228">
                  <c:v>1.4624674923498122</c:v>
                </c:pt>
                <c:pt idx="229">
                  <c:v>1.5094113471216963</c:v>
                </c:pt>
                <c:pt idx="230">
                  <c:v>1.5600363126267573</c:v>
                </c:pt>
                <c:pt idx="231">
                  <c:v>1.6292861994833581</c:v>
                </c:pt>
                <c:pt idx="232">
                  <c:v>1.699344378253715</c:v>
                </c:pt>
                <c:pt idx="233">
                  <c:v>1.7670849676309202</c:v>
                </c:pt>
                <c:pt idx="234">
                  <c:v>1.8349523825604799</c:v>
                </c:pt>
                <c:pt idx="235">
                  <c:v>1.906916741318357</c:v>
                </c:pt>
                <c:pt idx="236">
                  <c:v>1.9742510439127277</c:v>
                </c:pt>
                <c:pt idx="237">
                  <c:v>2.0297360025943787</c:v>
                </c:pt>
                <c:pt idx="238">
                  <c:v>2.0798658790450295</c:v>
                </c:pt>
                <c:pt idx="239">
                  <c:v>2.1258887233593282</c:v>
                </c:pt>
                <c:pt idx="240">
                  <c:v>2.1660390164918848</c:v>
                </c:pt>
                <c:pt idx="241">
                  <c:v>2.2127437743796841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00-4F1F-8A4A-BF744E17A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405632"/>
        <c:axId val="356407552"/>
      </c:scatterChart>
      <c:valAx>
        <c:axId val="356405632"/>
        <c:scaling>
          <c:orientation val="minMax"/>
          <c:max val="2025"/>
          <c:min val="178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9288157162172908"/>
              <c:y val="0.887792122431396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407552"/>
        <c:crossesAt val="-3"/>
        <c:crossBetween val="midCat"/>
        <c:majorUnit val="20"/>
        <c:minorUnit val="10"/>
      </c:valAx>
      <c:valAx>
        <c:axId val="356407552"/>
        <c:scaling>
          <c:orientation val="minMax"/>
          <c:max val="3.5"/>
          <c:min val="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T-Anomalie in K</a:t>
                </a:r>
              </a:p>
            </c:rich>
          </c:tx>
          <c:layout>
            <c:manualLayout>
              <c:xMode val="edge"/>
              <c:yMode val="edge"/>
              <c:x val="1.0008310089765425E-2"/>
              <c:y val="0.401351328545860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405632"/>
        <c:crossesAt val="1780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ln>
          <a:solidFill>
            <a:srgbClr val="000000"/>
          </a:solidFill>
        </a:ln>
      </c:sp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4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T- Anomalie minus Tiefpass 1781 - 2022</a:t>
            </a:r>
          </a:p>
        </c:rich>
      </c:tx>
      <c:layout>
        <c:manualLayout>
          <c:xMode val="edge"/>
          <c:yMode val="edge"/>
          <c:x val="0.30275231270072434"/>
          <c:y val="2.02704611162183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8726513569937368E-2"/>
          <c:y val="0.15228426395939088"/>
          <c:w val="0.90187891440501045"/>
          <c:h val="0.68866328257191201"/>
        </c:manualLayout>
      </c:layout>
      <c:barChart>
        <c:barDir val="col"/>
        <c:grouping val="clustered"/>
        <c:varyColors val="0"/>
        <c:ser>
          <c:idx val="0"/>
          <c:order val="0"/>
          <c:tx>
            <c:v>T-Anomalie minus Tiefpass</c:v>
          </c:tx>
          <c:spPr>
            <a:solidFill>
              <a:srgbClr val="FF0000"/>
            </a:solidFill>
            <a:ln w="6350">
              <a:noFill/>
              <a:prstDash val="solid"/>
            </a:ln>
          </c:spPr>
          <c:invertIfNegative val="1"/>
          <c:cat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cat>
          <c:val>
            <c:numRef>
              <c:f>TempMittel_korr!$Y$5:$Y$246</c:f>
              <c:numCache>
                <c:formatCode>0.000</c:formatCode>
                <c:ptCount val="242"/>
                <c:pt idx="0">
                  <c:v>1.5765945334121174</c:v>
                </c:pt>
                <c:pt idx="1">
                  <c:v>-0.50484765040228674</c:v>
                </c:pt>
                <c:pt idx="2">
                  <c:v>0.80586154991058423</c:v>
                </c:pt>
                <c:pt idx="3">
                  <c:v>-1.0238285954134068</c:v>
                </c:pt>
                <c:pt idx="4">
                  <c:v>-1.392641414224131</c:v>
                </c:pt>
                <c:pt idx="5">
                  <c:v>-1.1304508033193019</c:v>
                </c:pt>
                <c:pt idx="6">
                  <c:v>0.55975355719759012</c:v>
                </c:pt>
                <c:pt idx="7">
                  <c:v>-0.25882808251344447</c:v>
                </c:pt>
                <c:pt idx="8">
                  <c:v>-0.26886943209827369</c:v>
                </c:pt>
                <c:pt idx="9">
                  <c:v>0.30267299966035155</c:v>
                </c:pt>
                <c:pt idx="10">
                  <c:v>0.31253015723975586</c:v>
                </c:pt>
                <c:pt idx="11">
                  <c:v>5.5914077093930536E-2</c:v>
                </c:pt>
                <c:pt idx="12">
                  <c:v>0.63276930997064329</c:v>
                </c:pt>
                <c:pt idx="13">
                  <c:v>0.82608500860077927</c:v>
                </c:pt>
                <c:pt idx="14">
                  <c:v>0.28682059764187628</c:v>
                </c:pt>
                <c:pt idx="15">
                  <c:v>-0.1673008818101796</c:v>
                </c:pt>
                <c:pt idx="16">
                  <c:v>0.74850237846379331</c:v>
                </c:pt>
                <c:pt idx="17">
                  <c:v>-0.46544600509784945</c:v>
                </c:pt>
                <c:pt idx="18">
                  <c:v>-1.0524874571526444</c:v>
                </c:pt>
                <c:pt idx="19">
                  <c:v>0.40669404969667122</c:v>
                </c:pt>
                <c:pt idx="20">
                  <c:v>0.20823802229940913</c:v>
                </c:pt>
                <c:pt idx="21">
                  <c:v>0.40754594010762984</c:v>
                </c:pt>
                <c:pt idx="22">
                  <c:v>-0.81020630646771197</c:v>
                </c:pt>
                <c:pt idx="23">
                  <c:v>-0.12322967633072657</c:v>
                </c:pt>
                <c:pt idx="24">
                  <c:v>-1.5416743064677143</c:v>
                </c:pt>
                <c:pt idx="25">
                  <c:v>1.0670327894226983</c:v>
                </c:pt>
                <c:pt idx="26">
                  <c:v>0.58019462503913477</c:v>
                </c:pt>
                <c:pt idx="27">
                  <c:v>-0.56919945715264375</c:v>
                </c:pt>
                <c:pt idx="28">
                  <c:v>1.1649126798336571</c:v>
                </c:pt>
                <c:pt idx="29">
                  <c:v>1.6243793373679023</c:v>
                </c:pt>
                <c:pt idx="30">
                  <c:v>1.5987732825733825</c:v>
                </c:pt>
                <c:pt idx="31">
                  <c:v>-1.0279866078375757</c:v>
                </c:pt>
                <c:pt idx="32">
                  <c:v>-0.94730663523483583</c:v>
                </c:pt>
                <c:pt idx="33">
                  <c:v>-0.8857022148286019</c:v>
                </c:pt>
                <c:pt idx="34">
                  <c:v>-0.5574772615928909</c:v>
                </c:pt>
                <c:pt idx="35">
                  <c:v>-1.7673104443987473</c:v>
                </c:pt>
                <c:pt idx="36">
                  <c:v>-0.37913766404919624</c:v>
                </c:pt>
                <c:pt idx="37">
                  <c:v>0.63334952820399237</c:v>
                </c:pt>
                <c:pt idx="38">
                  <c:v>0.63639915125548019</c:v>
                </c:pt>
                <c:pt idx="39">
                  <c:v>-0.85077542125278649</c:v>
                </c:pt>
                <c:pt idx="40">
                  <c:v>0.43951809693332589</c:v>
                </c:pt>
                <c:pt idx="41">
                  <c:v>1.5721569906508508</c:v>
                </c:pt>
                <c:pt idx="42">
                  <c:v>-6.2625657436064019E-2</c:v>
                </c:pt>
                <c:pt idx="43">
                  <c:v>0.24986013094371762</c:v>
                </c:pt>
                <c:pt idx="44">
                  <c:v>8.0834254703755937E-2</c:v>
                </c:pt>
                <c:pt idx="45">
                  <c:v>4.7977647240364796E-2</c:v>
                </c:pt>
                <c:pt idx="46">
                  <c:v>1.8312483329168905E-2</c:v>
                </c:pt>
                <c:pt idx="47">
                  <c:v>0.55807115408967867</c:v>
                </c:pt>
                <c:pt idx="48">
                  <c:v>-1.9656040825659642</c:v>
                </c:pt>
                <c:pt idx="49">
                  <c:v>-0.30219073726601287</c:v>
                </c:pt>
                <c:pt idx="50">
                  <c:v>0.52482641719785184</c:v>
                </c:pt>
                <c:pt idx="51">
                  <c:v>3.2423755884671057E-2</c:v>
                </c:pt>
                <c:pt idx="52">
                  <c:v>0.17552649277649979</c:v>
                </c:pt>
                <c:pt idx="53">
                  <c:v>1.5413979486102278</c:v>
                </c:pt>
                <c:pt idx="54">
                  <c:v>-0.33284247557494007</c:v>
                </c:pt>
                <c:pt idx="55">
                  <c:v>0.15317608559652829</c:v>
                </c:pt>
                <c:pt idx="56">
                  <c:v>-0.77354632063870932</c:v>
                </c:pt>
                <c:pt idx="57">
                  <c:v>-0.76338332111107543</c:v>
                </c:pt>
                <c:pt idx="58">
                  <c:v>0.42070960283790759</c:v>
                </c:pt>
                <c:pt idx="59">
                  <c:v>-0.63982703674640951</c:v>
                </c:pt>
                <c:pt idx="60">
                  <c:v>0.94319511063195627</c:v>
                </c:pt>
                <c:pt idx="61">
                  <c:v>-0.23003248974593782</c:v>
                </c:pt>
                <c:pt idx="62">
                  <c:v>-7.2609095319862593E-2</c:v>
                </c:pt>
                <c:pt idx="63">
                  <c:v>-0.78366882796039139</c:v>
                </c:pt>
                <c:pt idx="64">
                  <c:v>-0.54348391062453871</c:v>
                </c:pt>
                <c:pt idx="65">
                  <c:v>1.1757557473820746</c:v>
                </c:pt>
                <c:pt idx="66">
                  <c:v>-0.3383022204969991</c:v>
                </c:pt>
                <c:pt idx="67">
                  <c:v>0.32092682626728897</c:v>
                </c:pt>
                <c:pt idx="68">
                  <c:v>-0.24866047085127474</c:v>
                </c:pt>
                <c:pt idx="69">
                  <c:v>-0.96507704619374124</c:v>
                </c:pt>
                <c:pt idx="70">
                  <c:v>-0.50627312838552052</c:v>
                </c:pt>
                <c:pt idx="71">
                  <c:v>1.2171816935322863</c:v>
                </c:pt>
                <c:pt idx="72">
                  <c:v>-0.41734071742661621</c:v>
                </c:pt>
                <c:pt idx="73">
                  <c:v>5.5012707230917224E-2</c:v>
                </c:pt>
                <c:pt idx="74">
                  <c:v>-0.48895244345401384</c:v>
                </c:pt>
                <c:pt idx="75">
                  <c:v>0.58855413188844985</c:v>
                </c:pt>
                <c:pt idx="76">
                  <c:v>0.79290257024461475</c:v>
                </c:pt>
                <c:pt idx="77">
                  <c:v>-0.41156447085127379</c:v>
                </c:pt>
                <c:pt idx="78">
                  <c:v>0.85859530997064237</c:v>
                </c:pt>
                <c:pt idx="79">
                  <c:v>-1.1642639229060703</c:v>
                </c:pt>
                <c:pt idx="80">
                  <c:v>0.33316087161447883</c:v>
                </c:pt>
                <c:pt idx="81">
                  <c:v>0.98694876202543735</c:v>
                </c:pt>
                <c:pt idx="82">
                  <c:v>0.80656741955968458</c:v>
                </c:pt>
                <c:pt idx="83">
                  <c:v>-1.5065624434540146</c:v>
                </c:pt>
                <c:pt idx="84">
                  <c:v>0.39816865243639743</c:v>
                </c:pt>
                <c:pt idx="85">
                  <c:v>0.61207492640899852</c:v>
                </c:pt>
                <c:pt idx="86">
                  <c:v>-0.35805792290606742</c:v>
                </c:pt>
                <c:pt idx="87">
                  <c:v>0.83169766613502483</c:v>
                </c:pt>
                <c:pt idx="88">
                  <c:v>-0.11223425167319212</c:v>
                </c:pt>
                <c:pt idx="89">
                  <c:v>-1.2753580872896315</c:v>
                </c:pt>
                <c:pt idx="90">
                  <c:v>-1.4093338133170288</c:v>
                </c:pt>
                <c:pt idx="91">
                  <c:v>1.2557416661350274</c:v>
                </c:pt>
                <c:pt idx="92">
                  <c:v>0.4540518579158474</c:v>
                </c:pt>
                <c:pt idx="93">
                  <c:v>5.3914131888451455E-2</c:v>
                </c:pt>
                <c:pt idx="94">
                  <c:v>-0.40643263523483508</c:v>
                </c:pt>
                <c:pt idx="95">
                  <c:v>0.37979585791584847</c:v>
                </c:pt>
                <c:pt idx="96">
                  <c:v>-5.0803511947165036E-2</c:v>
                </c:pt>
                <c:pt idx="97">
                  <c:v>-0.23375871742661725</c:v>
                </c:pt>
                <c:pt idx="98">
                  <c:v>-1.1584639777005901</c:v>
                </c:pt>
                <c:pt idx="99">
                  <c:v>0.65894078942269685</c:v>
                </c:pt>
                <c:pt idx="100">
                  <c:v>2.1945666135027131E-2</c:v>
                </c:pt>
                <c:pt idx="101">
                  <c:v>0.626398597641876</c:v>
                </c:pt>
                <c:pt idx="102">
                  <c:v>-0.39401310098826176</c:v>
                </c:pt>
                <c:pt idx="103">
                  <c:v>0.65575309079256161</c:v>
                </c:pt>
                <c:pt idx="104">
                  <c:v>0.53456509079256131</c:v>
                </c:pt>
                <c:pt idx="105">
                  <c:v>0.46759807709393186</c:v>
                </c:pt>
                <c:pt idx="106">
                  <c:v>-0.85067575852250776</c:v>
                </c:pt>
                <c:pt idx="107">
                  <c:v>-0.33194567633072658</c:v>
                </c:pt>
                <c:pt idx="108">
                  <c:v>-0.68545019687867426</c:v>
                </c:pt>
                <c:pt idx="109">
                  <c:v>-0.65694400509784989</c:v>
                </c:pt>
                <c:pt idx="110">
                  <c:v>-0.21194126537182228</c:v>
                </c:pt>
                <c:pt idx="111">
                  <c:v>0.28505415928571021</c:v>
                </c:pt>
                <c:pt idx="112">
                  <c:v>0.31877320038160151</c:v>
                </c:pt>
                <c:pt idx="113">
                  <c:v>0.18533528257338383</c:v>
                </c:pt>
                <c:pt idx="114">
                  <c:v>-0.25619901879648094</c:v>
                </c:pt>
                <c:pt idx="115">
                  <c:v>-0.79182156674168558</c:v>
                </c:pt>
                <c:pt idx="116">
                  <c:v>0.24557210449119068</c:v>
                </c:pt>
                <c:pt idx="117">
                  <c:v>1.1304498579158493</c:v>
                </c:pt>
                <c:pt idx="118">
                  <c:v>0.48555106339530152</c:v>
                </c:pt>
                <c:pt idx="119">
                  <c:v>0.64773577572406738</c:v>
                </c:pt>
                <c:pt idx="120">
                  <c:v>-0.50811260783757628</c:v>
                </c:pt>
                <c:pt idx="121">
                  <c:v>-0.46498373112524766</c:v>
                </c:pt>
                <c:pt idx="122">
                  <c:v>0.42068037846379269</c:v>
                </c:pt>
                <c:pt idx="123">
                  <c:v>0.6456500496966715</c:v>
                </c:pt>
                <c:pt idx="124">
                  <c:v>-0.5655467996183986</c:v>
                </c:pt>
                <c:pt idx="125">
                  <c:v>-0.29799962153620596</c:v>
                </c:pt>
                <c:pt idx="126">
                  <c:v>-2.2125758522507366E-2</c:v>
                </c:pt>
                <c:pt idx="127">
                  <c:v>-0.32306269002935745</c:v>
                </c:pt>
                <c:pt idx="128">
                  <c:v>-0.86050310098826155</c:v>
                </c:pt>
                <c:pt idx="129">
                  <c:v>2.6254871614478065E-2</c:v>
                </c:pt>
                <c:pt idx="130">
                  <c:v>1.1087510633953017</c:v>
                </c:pt>
                <c:pt idx="131">
                  <c:v>-0.28500805989237149</c:v>
                </c:pt>
                <c:pt idx="132">
                  <c:v>0.30750922777886225</c:v>
                </c:pt>
                <c:pt idx="133">
                  <c:v>1.2512899011739909E-2</c:v>
                </c:pt>
                <c:pt idx="134">
                  <c:v>-0.33148805989237023</c:v>
                </c:pt>
                <c:pt idx="135">
                  <c:v>0.34260550175146387</c:v>
                </c:pt>
                <c:pt idx="136">
                  <c:v>-0.81279452564579513</c:v>
                </c:pt>
                <c:pt idx="137">
                  <c:v>0.52710489901173907</c:v>
                </c:pt>
                <c:pt idx="138">
                  <c:v>-0.83054586811154851</c:v>
                </c:pt>
                <c:pt idx="139">
                  <c:v>0.88288339216242406</c:v>
                </c:pt>
                <c:pt idx="140">
                  <c:v>0.98982799490214868</c:v>
                </c:pt>
                <c:pt idx="141">
                  <c:v>-0.94009038865949401</c:v>
                </c:pt>
                <c:pt idx="142">
                  <c:v>8.1597118189822015E-2</c:v>
                </c:pt>
                <c:pt idx="143">
                  <c:v>-0.38013427907045327</c:v>
                </c:pt>
                <c:pt idx="144">
                  <c:v>-0.27305833386497291</c:v>
                </c:pt>
                <c:pt idx="145">
                  <c:v>0.44094572092954654</c:v>
                </c:pt>
                <c:pt idx="146">
                  <c:v>2.2481775724066518E-2</c:v>
                </c:pt>
                <c:pt idx="147">
                  <c:v>0.41089158394324621</c:v>
                </c:pt>
                <c:pt idx="148">
                  <c:v>-0.22957496400195884</c:v>
                </c:pt>
                <c:pt idx="149">
                  <c:v>0.6529712825733831</c:v>
                </c:pt>
                <c:pt idx="150">
                  <c:v>-1.0537504982485355</c:v>
                </c:pt>
                <c:pt idx="151">
                  <c:v>0.11742385791584861</c:v>
                </c:pt>
                <c:pt idx="152">
                  <c:v>-0.81086548454990481</c:v>
                </c:pt>
                <c:pt idx="153">
                  <c:v>1.2484890962720125</c:v>
                </c:pt>
                <c:pt idx="154">
                  <c:v>-0.30823845715264558</c:v>
                </c:pt>
                <c:pt idx="155">
                  <c:v>0.16947581271036943</c:v>
                </c:pt>
                <c:pt idx="156">
                  <c:v>0.6057995962720133</c:v>
                </c:pt>
                <c:pt idx="157">
                  <c:v>0.38041725791584735</c:v>
                </c:pt>
                <c:pt idx="158">
                  <c:v>-0.24068669139921869</c:v>
                </c:pt>
                <c:pt idx="159">
                  <c:v>-1.1946461448238777</c:v>
                </c:pt>
                <c:pt idx="160">
                  <c:v>-1.2204986023581248</c:v>
                </c:pt>
                <c:pt idx="161">
                  <c:v>-0.35843122838552044</c:v>
                </c:pt>
                <c:pt idx="162">
                  <c:v>0.88680754421721919</c:v>
                </c:pt>
                <c:pt idx="163">
                  <c:v>-0.86867700098826139</c:v>
                </c:pt>
                <c:pt idx="164">
                  <c:v>0.48575438531310877</c:v>
                </c:pt>
                <c:pt idx="165">
                  <c:v>7.6111793532286975E-2</c:v>
                </c:pt>
                <c:pt idx="166">
                  <c:v>0.84751521545009534</c:v>
                </c:pt>
                <c:pt idx="167">
                  <c:v>0.75713151134050438</c:v>
                </c:pt>
                <c:pt idx="168">
                  <c:v>0.64799794558708212</c:v>
                </c:pt>
                <c:pt idx="169">
                  <c:v>0.42922686887475203</c:v>
                </c:pt>
                <c:pt idx="170">
                  <c:v>0.37664566476516448</c:v>
                </c:pt>
                <c:pt idx="171">
                  <c:v>-0.45315967359100184</c:v>
                </c:pt>
                <c:pt idx="172">
                  <c:v>0.56780984284735503</c:v>
                </c:pt>
                <c:pt idx="173">
                  <c:v>-0.93229320098826163</c:v>
                </c:pt>
                <c:pt idx="174">
                  <c:v>-0.63743684071428719</c:v>
                </c:pt>
                <c:pt idx="175">
                  <c:v>-1.534809095508809</c:v>
                </c:pt>
                <c:pt idx="176">
                  <c:v>0.35277944695694552</c:v>
                </c:pt>
                <c:pt idx="177">
                  <c:v>1.590695380625938E-2</c:v>
                </c:pt>
                <c:pt idx="178">
                  <c:v>1.0629053373679034</c:v>
                </c:pt>
                <c:pt idx="179">
                  <c:v>0.14357503599803925</c:v>
                </c:pt>
                <c:pt idx="180">
                  <c:v>1.2722961044911898</c:v>
                </c:pt>
                <c:pt idx="181">
                  <c:v>-0.79766770372798756</c:v>
                </c:pt>
                <c:pt idx="182">
                  <c:v>-0.64812282701565826</c:v>
                </c:pt>
                <c:pt idx="183">
                  <c:v>0.16315588531310946</c:v>
                </c:pt>
                <c:pt idx="184">
                  <c:v>-0.81323964893346667</c:v>
                </c:pt>
                <c:pt idx="185">
                  <c:v>0.3132573921624241</c:v>
                </c:pt>
                <c:pt idx="186">
                  <c:v>0.57598004969667072</c:v>
                </c:pt>
                <c:pt idx="187">
                  <c:v>-0.16667838865949397</c:v>
                </c:pt>
                <c:pt idx="188">
                  <c:v>-0.3275455941389443</c:v>
                </c:pt>
                <c:pt idx="189">
                  <c:v>-0.42504523797456245</c:v>
                </c:pt>
                <c:pt idx="190">
                  <c:v>0.38275314558708085</c:v>
                </c:pt>
                <c:pt idx="191">
                  <c:v>4.1832186682970264E-2</c:v>
                </c:pt>
                <c:pt idx="192">
                  <c:v>-0.42634619687867253</c:v>
                </c:pt>
                <c:pt idx="193">
                  <c:v>0.22932487161447856</c:v>
                </c:pt>
                <c:pt idx="194">
                  <c:v>0.19809440586105342</c:v>
                </c:pt>
                <c:pt idx="195">
                  <c:v>0.16013906339530098</c:v>
                </c:pt>
                <c:pt idx="196">
                  <c:v>0.55273824147749373</c:v>
                </c:pt>
                <c:pt idx="197">
                  <c:v>-0.64053132016634318</c:v>
                </c:pt>
                <c:pt idx="198">
                  <c:v>-0.16162970372798718</c:v>
                </c:pt>
                <c:pt idx="199">
                  <c:v>-0.85732436126223477</c:v>
                </c:pt>
                <c:pt idx="200">
                  <c:v>-7.7755457152642982E-2</c:v>
                </c:pt>
                <c:pt idx="201">
                  <c:v>0.73251224147749205</c:v>
                </c:pt>
                <c:pt idx="202">
                  <c:v>0.79745966613502484</c:v>
                </c:pt>
                <c:pt idx="203">
                  <c:v>-0.4906648818101787</c:v>
                </c:pt>
                <c:pt idx="204">
                  <c:v>-0.62573186811154824</c:v>
                </c:pt>
                <c:pt idx="205">
                  <c:v>-0.32595704619374044</c:v>
                </c:pt>
                <c:pt idx="206">
                  <c:v>-0.68319403249511013</c:v>
                </c:pt>
                <c:pt idx="207">
                  <c:v>0.23851161134050458</c:v>
                </c:pt>
                <c:pt idx="208">
                  <c:v>0.97582202229941029</c:v>
                </c:pt>
                <c:pt idx="209">
                  <c:v>0.65625911818982141</c:v>
                </c:pt>
                <c:pt idx="210">
                  <c:v>-0.66975775852250785</c:v>
                </c:pt>
                <c:pt idx="211">
                  <c:v>0.5832469538062619</c:v>
                </c:pt>
                <c:pt idx="212">
                  <c:v>-0.21845537496086387</c:v>
                </c:pt>
                <c:pt idx="213">
                  <c:v>1.0463752551761205</c:v>
                </c:pt>
                <c:pt idx="214">
                  <c:v>-0.33581630646771243</c:v>
                </c:pt>
                <c:pt idx="215">
                  <c:v>-1.6130574023581246</c:v>
                </c:pt>
                <c:pt idx="216">
                  <c:v>7.5374597641875596E-2</c:v>
                </c:pt>
                <c:pt idx="217">
                  <c:v>-0.10885279961839878</c:v>
                </c:pt>
                <c:pt idx="218">
                  <c:v>-6.9010169481412253E-2</c:v>
                </c:pt>
                <c:pt idx="219">
                  <c:v>0.73518703599804036</c:v>
                </c:pt>
                <c:pt idx="220">
                  <c:v>-0.28449156674168474</c:v>
                </c:pt>
                <c:pt idx="221">
                  <c:v>0.58077284421721798</c:v>
                </c:pt>
                <c:pt idx="222">
                  <c:v>0.70073352914872467</c:v>
                </c:pt>
                <c:pt idx="223">
                  <c:v>-0.41625112838552214</c:v>
                </c:pt>
                <c:pt idx="224">
                  <c:v>-0.63264745715264348</c:v>
                </c:pt>
                <c:pt idx="225">
                  <c:v>0.30764857024461501</c:v>
                </c:pt>
                <c:pt idx="226">
                  <c:v>0.27508235106653389</c:v>
                </c:pt>
                <c:pt idx="227">
                  <c:v>2.0872542847355513E-2</c:v>
                </c:pt>
                <c:pt idx="228">
                  <c:v>-2.0874635234835015E-2</c:v>
                </c:pt>
                <c:pt idx="229">
                  <c:v>-1.4426130105546675</c:v>
                </c:pt>
                <c:pt idx="230">
                  <c:v>0.62073462668000023</c:v>
                </c:pt>
                <c:pt idx="231">
                  <c:v>-0.20358375332728662</c:v>
                </c:pt>
                <c:pt idx="232">
                  <c:v>-1.0015871375770966</c:v>
                </c:pt>
                <c:pt idx="233">
                  <c:v>0.58628871140186312</c:v>
                </c:pt>
                <c:pt idx="234">
                  <c:v>0.71540759784216656</c:v>
                </c:pt>
                <c:pt idx="235">
                  <c:v>-5.5460870504751236E-2</c:v>
                </c:pt>
                <c:pt idx="236">
                  <c:v>-0.25539791282514845</c:v>
                </c:pt>
                <c:pt idx="237">
                  <c:v>0.66308973123292514</c:v>
                </c:pt>
                <c:pt idx="238">
                  <c:v>0.28885026574117934</c:v>
                </c:pt>
                <c:pt idx="239">
                  <c:v>0.53926577759126415</c:v>
                </c:pt>
                <c:pt idx="240">
                  <c:v>-0.90088451554129279</c:v>
                </c:pt>
                <c:pt idx="241">
                  <c:v>0.75241072657090902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FFFF"/>
                  </a:solidFill>
                  <a:ln w="6350">
                    <a:noFill/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3A8-4BB3-B6EF-5B3B1346C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6405632"/>
        <c:axId val="356407552"/>
      </c:barChart>
      <c:catAx>
        <c:axId val="356405632"/>
        <c:scaling>
          <c:orientation val="minMax"/>
        </c:scaling>
        <c:delete val="0"/>
        <c:axPos val="b"/>
        <c:majorGridlines>
          <c:spPr>
            <a:ln w="3175">
              <a:noFill/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49288157162172908"/>
              <c:y val="0.887792122431396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407552"/>
        <c:crosses val="autoZero"/>
        <c:auto val="0"/>
        <c:lblAlgn val="ctr"/>
        <c:lblOffset val="100"/>
        <c:tickLblSkip val="20"/>
        <c:tickMarkSkip val="10"/>
        <c:noMultiLvlLbl val="0"/>
      </c:catAx>
      <c:valAx>
        <c:axId val="356407552"/>
        <c:scaling>
          <c:orientation val="minMax"/>
          <c:max val="3.5"/>
          <c:min val="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T-Anomalie in K</a:t>
                </a:r>
              </a:p>
            </c:rich>
          </c:tx>
          <c:layout>
            <c:manualLayout>
              <c:xMode val="edge"/>
              <c:yMode val="edge"/>
              <c:x val="1.0008310089765425E-2"/>
              <c:y val="0.401351328545860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405632"/>
        <c:crosses val="autoZero"/>
        <c:crossBetween val="between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Mittlerer Jahresgang Lufttemperatur Hohenpeißenberg
aus Monatsmittelwerten 1781 - 2022</a:t>
            </a:r>
          </a:p>
        </c:rich>
      </c:tx>
      <c:layout>
        <c:manualLayout>
          <c:xMode val="edge"/>
          <c:yMode val="edge"/>
          <c:x val="0.24270226138225418"/>
          <c:y val="2.0270283473449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551148225469733E-2"/>
          <c:y val="0.21319796954314721"/>
          <c:w val="0.90501043841336115"/>
          <c:h val="0.64974619289340096"/>
        </c:manualLayout>
      </c:layout>
      <c:lineChart>
        <c:grouping val="standard"/>
        <c:varyColors val="0"/>
        <c:ser>
          <c:idx val="0"/>
          <c:order val="0"/>
          <c:tx>
            <c:v>Jahresmitteltemperatur</c:v>
          </c:tx>
          <c:spPr>
            <a:ln w="38100">
              <a:solidFill>
                <a:srgbClr val="000080"/>
              </a:solidFill>
              <a:prstDash val="solid"/>
            </a:ln>
          </c:spPr>
          <c:marker>
            <c:symbol val="diamond"/>
            <c:size val="10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strRef>
              <c:f>TempMittel_korr!$C$4:$N$4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TempMittel_korr!$C$252:$N$252</c:f>
              <c:numCache>
                <c:formatCode>0.0</c:formatCode>
                <c:ptCount val="12"/>
                <c:pt idx="0">
                  <c:v>-2.0373954599761053</c:v>
                </c:pt>
                <c:pt idx="1">
                  <c:v>-1.2667122787812446</c:v>
                </c:pt>
                <c:pt idx="2">
                  <c:v>1.2497411389884501</c:v>
                </c:pt>
                <c:pt idx="3">
                  <c:v>5.3486501377410436</c:v>
                </c:pt>
                <c:pt idx="4">
                  <c:v>9.9513958582238082</c:v>
                </c:pt>
                <c:pt idx="5">
                  <c:v>13.055853081689611</c:v>
                </c:pt>
                <c:pt idx="6">
                  <c:v>14.983711668657902</c:v>
                </c:pt>
                <c:pt idx="7">
                  <c:v>14.649608389751755</c:v>
                </c:pt>
                <c:pt idx="8">
                  <c:v>11.537846964947281</c:v>
                </c:pt>
                <c:pt idx="9">
                  <c:v>7.0658224473473732</c:v>
                </c:pt>
                <c:pt idx="10">
                  <c:v>2.0408264462809917</c:v>
                </c:pt>
                <c:pt idx="11">
                  <c:v>-0.99234870701146305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E-495E-B6A6-CCFAB5B09E61}"/>
            </c:ext>
          </c:extLst>
        </c:ser>
        <c:ser>
          <c:idx val="1"/>
          <c:order val="1"/>
          <c:tx>
            <c:v>Referenzperiode 1961-1990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square"/>
            <c:size val="10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TempMittel_korr!$C$290:$N$290</c:f>
              <c:numCache>
                <c:formatCode>0.0</c:formatCode>
                <c:ptCount val="12"/>
                <c:pt idx="0">
                  <c:v>-1.5594623655913973</c:v>
                </c:pt>
                <c:pt idx="1">
                  <c:v>-1.0820114942528738</c:v>
                </c:pt>
                <c:pt idx="2">
                  <c:v>1.6240860215053763</c:v>
                </c:pt>
                <c:pt idx="3">
                  <c:v>5.1031111111111125</c:v>
                </c:pt>
                <c:pt idx="4">
                  <c:v>9.5919354838709694</c:v>
                </c:pt>
                <c:pt idx="5">
                  <c:v>12.683666666666669</c:v>
                </c:pt>
                <c:pt idx="6">
                  <c:v>14.963548387096777</c:v>
                </c:pt>
                <c:pt idx="7">
                  <c:v>14.553440860215055</c:v>
                </c:pt>
                <c:pt idx="8">
                  <c:v>12.029444444444444</c:v>
                </c:pt>
                <c:pt idx="9">
                  <c:v>7.9750537634408598</c:v>
                </c:pt>
                <c:pt idx="10">
                  <c:v>2.5585555555555559</c:v>
                </c:pt>
                <c:pt idx="11">
                  <c:v>-0.48827956989247301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E-495E-B6A6-CCFAB5B09E61}"/>
            </c:ext>
          </c:extLst>
        </c:ser>
        <c:ser>
          <c:idx val="2"/>
          <c:order val="2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0C0C0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TempMittel_korr!$C$291:$N$291</c:f>
              <c:numCache>
                <c:formatCode>0.0</c:formatCode>
                <c:ptCount val="12"/>
                <c:pt idx="0">
                  <c:v>2.9451612903225812</c:v>
                </c:pt>
                <c:pt idx="1">
                  <c:v>5.0821428571428573</c:v>
                </c:pt>
                <c:pt idx="2">
                  <c:v>6.2064516129032263</c:v>
                </c:pt>
                <c:pt idx="3">
                  <c:v>9.0199999999999978</c:v>
                </c:pt>
                <c:pt idx="4">
                  <c:v>12.354838709677423</c:v>
                </c:pt>
                <c:pt idx="5">
                  <c:v>15.303333333333336</c:v>
                </c:pt>
                <c:pt idx="6">
                  <c:v>19.683870967741928</c:v>
                </c:pt>
                <c:pt idx="7">
                  <c:v>16.470967741935482</c:v>
                </c:pt>
                <c:pt idx="8">
                  <c:v>16.266666666666666</c:v>
                </c:pt>
                <c:pt idx="9">
                  <c:v>10.874193548387099</c:v>
                </c:pt>
                <c:pt idx="10">
                  <c:v>6.743333333333335</c:v>
                </c:pt>
                <c:pt idx="11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9E-495E-B6A6-CCFAB5B09E61}"/>
            </c:ext>
          </c:extLst>
        </c:ser>
        <c:ser>
          <c:idx val="3"/>
          <c:order val="3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0C0C0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TempMittel_korr!$C$292:$N$292</c:f>
              <c:numCache>
                <c:formatCode>0.0</c:formatCode>
                <c:ptCount val="12"/>
                <c:pt idx="0">
                  <c:v>-8.3096774193548395</c:v>
                </c:pt>
                <c:pt idx="1">
                  <c:v>-8.1892857142857149</c:v>
                </c:pt>
                <c:pt idx="2">
                  <c:v>-2.7677419354838713</c:v>
                </c:pt>
                <c:pt idx="3">
                  <c:v>1.8033333333333332</c:v>
                </c:pt>
                <c:pt idx="4">
                  <c:v>6.6451612903225836</c:v>
                </c:pt>
                <c:pt idx="5">
                  <c:v>10.733333333333336</c:v>
                </c:pt>
                <c:pt idx="6">
                  <c:v>12.406451612903222</c:v>
                </c:pt>
                <c:pt idx="7">
                  <c:v>12.493548387096777</c:v>
                </c:pt>
                <c:pt idx="8">
                  <c:v>8.509999999999998</c:v>
                </c:pt>
                <c:pt idx="9">
                  <c:v>1.4870967741935484</c:v>
                </c:pt>
                <c:pt idx="10">
                  <c:v>-1.4633333333333327</c:v>
                </c:pt>
                <c:pt idx="11">
                  <c:v>-6.4096774193548383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9E-495E-B6A6-CCFAB5B09E61}"/>
            </c:ext>
          </c:extLst>
        </c:ser>
        <c:ser>
          <c:idx val="4"/>
          <c:order val="4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TempMittel_korr!$C$253:$N$253</c:f>
              <c:numCache>
                <c:formatCode>0.0</c:formatCode>
                <c:ptCount val="12"/>
                <c:pt idx="0">
                  <c:v>5.4935483870967738</c:v>
                </c:pt>
                <c:pt idx="1">
                  <c:v>5.0821428571428573</c:v>
                </c:pt>
                <c:pt idx="2">
                  <c:v>6.2161290322580642</c:v>
                </c:pt>
                <c:pt idx="3">
                  <c:v>12.153333333333332</c:v>
                </c:pt>
                <c:pt idx="4">
                  <c:v>15.283870967741937</c:v>
                </c:pt>
                <c:pt idx="5">
                  <c:v>19.266666666666662</c:v>
                </c:pt>
                <c:pt idx="6">
                  <c:v>19.758064516129032</c:v>
                </c:pt>
                <c:pt idx="7">
                  <c:v>20.667741935483871</c:v>
                </c:pt>
                <c:pt idx="8">
                  <c:v>16.266666666666666</c:v>
                </c:pt>
                <c:pt idx="9">
                  <c:v>13.4</c:v>
                </c:pt>
                <c:pt idx="10">
                  <c:v>7.370000000000001</c:v>
                </c:pt>
                <c:pt idx="11">
                  <c:v>6.5516129032258066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9E-495E-B6A6-CCFAB5B09E61}"/>
            </c:ext>
          </c:extLst>
        </c:ser>
        <c:ser>
          <c:idx val="5"/>
          <c:order val="5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TempMittel_korr!$C$254:$N$254</c:f>
              <c:numCache>
                <c:formatCode>0.0</c:formatCode>
                <c:ptCount val="12"/>
                <c:pt idx="0">
                  <c:v>-9.132258064516126</c:v>
                </c:pt>
                <c:pt idx="1">
                  <c:v>-12.437931034482757</c:v>
                </c:pt>
                <c:pt idx="2">
                  <c:v>-6.5000000000000009</c:v>
                </c:pt>
                <c:pt idx="3">
                  <c:v>-1.0666666666666667</c:v>
                </c:pt>
                <c:pt idx="4">
                  <c:v>5.1677419354838712</c:v>
                </c:pt>
                <c:pt idx="5">
                  <c:v>8.7533333333333339</c:v>
                </c:pt>
                <c:pt idx="6">
                  <c:v>11.216129032258063</c:v>
                </c:pt>
                <c:pt idx="7">
                  <c:v>10.641935483870968</c:v>
                </c:pt>
                <c:pt idx="8">
                  <c:v>5.3466666666666658</c:v>
                </c:pt>
                <c:pt idx="9">
                  <c:v>0.79677419354838708</c:v>
                </c:pt>
                <c:pt idx="10">
                  <c:v>-4.0599999999999996</c:v>
                </c:pt>
                <c:pt idx="11">
                  <c:v>-11.1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9E-495E-B6A6-CCFAB5B09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27136"/>
        <c:axId val="355233792"/>
      </c:lineChart>
      <c:catAx>
        <c:axId val="355227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Monate</a:t>
                </a:r>
              </a:p>
            </c:rich>
          </c:tx>
          <c:layout>
            <c:manualLayout>
              <c:xMode val="edge"/>
              <c:yMode val="edge"/>
              <c:x val="0.50041698858623884"/>
              <c:y val="0.928378343569997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233792"/>
        <c:crossesAt val="-12"/>
        <c:auto val="1"/>
        <c:lblAlgn val="ctr"/>
        <c:lblOffset val="100"/>
        <c:tickLblSkip val="1"/>
        <c:tickMarkSkip val="1"/>
        <c:noMultiLvlLbl val="0"/>
      </c:catAx>
      <c:valAx>
        <c:axId val="355233792"/>
        <c:scaling>
          <c:orientation val="minMax"/>
          <c:max val="24"/>
          <c:min val="-1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84236078005907E-2"/>
              <c:y val="0.4364862260237775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227136"/>
        <c:crosses val="autoZero"/>
        <c:crossBetween val="between"/>
        <c:majorUnit val="4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1524008350730687"/>
          <c:y val="0.12690355329949238"/>
          <c:w val="0.44780793319415452"/>
          <c:h val="2.87648054145516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Dekadenwerte Lufttemperatur Hohenpeißenberg</a:t>
            </a:r>
          </a:p>
        </c:rich>
      </c:tx>
      <c:layout>
        <c:manualLayout>
          <c:xMode val="edge"/>
          <c:yMode val="edge"/>
          <c:x val="0.23269374800953227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594989561586635E-2"/>
          <c:y val="0.12351945854483926"/>
          <c:w val="0.90501043841336115"/>
          <c:h val="0.64128595600676819"/>
        </c:manualLayout>
      </c:layout>
      <c:lineChart>
        <c:grouping val="standard"/>
        <c:varyColors val="0"/>
        <c:ser>
          <c:idx val="0"/>
          <c:order val="0"/>
          <c:tx>
            <c:v>Sommer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TempMittel_korr!$AF$259:$AF$282</c:f>
              <c:numCache>
                <c:formatCode>0.0</c:formatCode>
                <c:ptCount val="24"/>
                <c:pt idx="0">
                  <c:v>13.90372401433692</c:v>
                </c:pt>
                <c:pt idx="1">
                  <c:v>14.1232688172043</c:v>
                </c:pt>
                <c:pt idx="2">
                  <c:v>14.551193548387095</c:v>
                </c:pt>
                <c:pt idx="3">
                  <c:v>12.988713261648746</c:v>
                </c:pt>
                <c:pt idx="4">
                  <c:v>13.533111111111108</c:v>
                </c:pt>
                <c:pt idx="5">
                  <c:v>13.763711036954643</c:v>
                </c:pt>
                <c:pt idx="6">
                  <c:v>13.281645161290323</c:v>
                </c:pt>
                <c:pt idx="7">
                  <c:v>14.537820788530464</c:v>
                </c:pt>
                <c:pt idx="8">
                  <c:v>13.989369175627241</c:v>
                </c:pt>
                <c:pt idx="9">
                  <c:v>14.168724014336917</c:v>
                </c:pt>
                <c:pt idx="10">
                  <c:v>13.90294623655914</c:v>
                </c:pt>
                <c:pt idx="11">
                  <c:v>14.308275985663084</c:v>
                </c:pt>
                <c:pt idx="12">
                  <c:v>13.991551971326164</c:v>
                </c:pt>
                <c:pt idx="13">
                  <c:v>13.392935483870968</c:v>
                </c:pt>
                <c:pt idx="14">
                  <c:v>14.036283154121865</c:v>
                </c:pt>
                <c:pt idx="15">
                  <c:v>14.183078853046595</c:v>
                </c:pt>
                <c:pt idx="16">
                  <c:v>14.636247311827958</c:v>
                </c:pt>
                <c:pt idx="17">
                  <c:v>14.000577060931898</c:v>
                </c:pt>
                <c:pt idx="18">
                  <c:v>13.937405017921147</c:v>
                </c:pt>
                <c:pt idx="19">
                  <c:v>13.751207885304661</c:v>
                </c:pt>
                <c:pt idx="20">
                  <c:v>14.512043010752688</c:v>
                </c:pt>
                <c:pt idx="21">
                  <c:v>15.100562724014338</c:v>
                </c:pt>
                <c:pt idx="22">
                  <c:v>15.72825806451613</c:v>
                </c:pt>
                <c:pt idx="23">
                  <c:v>16.372982078853045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4-4E64-8EE8-B5F73FF4155E}"/>
            </c:ext>
          </c:extLst>
        </c:ser>
        <c:ser>
          <c:idx val="3"/>
          <c:order val="1"/>
          <c:tx>
            <c:v>Winter</c:v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star"/>
            <c:size val="7"/>
            <c:spPr>
              <a:solidFill>
                <a:schemeClr val="accent1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TempMittel_korr!$AK$259:$AK$282</c:f>
              <c:numCache>
                <c:formatCode>0.0</c:formatCode>
                <c:ptCount val="24"/>
                <c:pt idx="0">
                  <c:v>-2.0669822289316171</c:v>
                </c:pt>
                <c:pt idx="1">
                  <c:v>-1.4929655966947402</c:v>
                </c:pt>
                <c:pt idx="2">
                  <c:v>-1.6029034906509878</c:v>
                </c:pt>
                <c:pt idx="3">
                  <c:v>-2.4861483659092114</c:v>
                </c:pt>
                <c:pt idx="4">
                  <c:v>-2.3839547910376608</c:v>
                </c:pt>
                <c:pt idx="5">
                  <c:v>-1.8751696329254728</c:v>
                </c:pt>
                <c:pt idx="6">
                  <c:v>-2.542693601356004</c:v>
                </c:pt>
                <c:pt idx="7">
                  <c:v>-1.7047964669738864</c:v>
                </c:pt>
                <c:pt idx="8">
                  <c:v>-1.5291626939986229</c:v>
                </c:pt>
                <c:pt idx="9">
                  <c:v>-2.0764550558821968</c:v>
                </c:pt>
                <c:pt idx="10">
                  <c:v>-1.7762695322845488</c:v>
                </c:pt>
                <c:pt idx="11">
                  <c:v>-2.1814089729328887</c:v>
                </c:pt>
                <c:pt idx="12">
                  <c:v>-1.7987018645055355</c:v>
                </c:pt>
                <c:pt idx="13">
                  <c:v>-0.31902682875152283</c:v>
                </c:pt>
                <c:pt idx="14">
                  <c:v>-1.377562503310557</c:v>
                </c:pt>
                <c:pt idx="15">
                  <c:v>-1.708916521002172</c:v>
                </c:pt>
                <c:pt idx="16">
                  <c:v>-1.7404179246782143</c:v>
                </c:pt>
                <c:pt idx="17">
                  <c:v>-1.2456634355633243</c:v>
                </c:pt>
                <c:pt idx="18">
                  <c:v>-2.0615412627787491</c:v>
                </c:pt>
                <c:pt idx="19">
                  <c:v>-0.33575560146194183</c:v>
                </c:pt>
                <c:pt idx="20">
                  <c:v>-0.73105871603368811</c:v>
                </c:pt>
                <c:pt idx="21">
                  <c:v>-0.18354825467450595</c:v>
                </c:pt>
                <c:pt idx="22">
                  <c:v>-0.39854163356109984</c:v>
                </c:pt>
                <c:pt idx="23">
                  <c:v>0.46504740717199022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44-4E64-8EE8-B5F73FF4155E}"/>
            </c:ext>
          </c:extLst>
        </c:ser>
        <c:ser>
          <c:idx val="6"/>
          <c:order val="2"/>
          <c:tx>
            <c:v>Frühjahr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plus"/>
            <c:size val="7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dPt>
            <c:idx val="12"/>
            <c:marker>
              <c:spPr>
                <a:noFill/>
                <a:ln>
                  <a:solidFill>
                    <a:srgbClr val="33996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7A44-4E64-8EE8-B5F73FF4155E}"/>
              </c:ext>
            </c:extLst>
          </c:dPt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TempMittel_korr!$AP$259:$AP$282</c:f>
              <c:numCache>
                <c:formatCode>0.0</c:formatCode>
                <c:ptCount val="24"/>
                <c:pt idx="0">
                  <c:v>4.7770896057347674</c:v>
                </c:pt>
                <c:pt idx="1">
                  <c:v>5.9666630824372753</c:v>
                </c:pt>
                <c:pt idx="2">
                  <c:v>5.5417598566308239</c:v>
                </c:pt>
                <c:pt idx="3">
                  <c:v>5.2689318996415775</c:v>
                </c:pt>
                <c:pt idx="4">
                  <c:v>5.4738817204301071</c:v>
                </c:pt>
                <c:pt idx="5">
                  <c:v>4.199605734767025</c:v>
                </c:pt>
                <c:pt idx="6">
                  <c:v>4.6195591397849451</c:v>
                </c:pt>
                <c:pt idx="7">
                  <c:v>4.6610107526881723</c:v>
                </c:pt>
                <c:pt idx="8">
                  <c:v>5.6256594982078854</c:v>
                </c:pt>
                <c:pt idx="9">
                  <c:v>4.5987419354838712</c:v>
                </c:pt>
                <c:pt idx="10">
                  <c:v>5.0772437275985656</c:v>
                </c:pt>
                <c:pt idx="11">
                  <c:v>5.113713261648746</c:v>
                </c:pt>
                <c:pt idx="12">
                  <c:v>5.0393548387096772</c:v>
                </c:pt>
                <c:pt idx="13">
                  <c:v>5.8096272401433691</c:v>
                </c:pt>
                <c:pt idx="14">
                  <c:v>5.483243727598567</c:v>
                </c:pt>
                <c:pt idx="15">
                  <c:v>5.2263405017921141</c:v>
                </c:pt>
                <c:pt idx="16">
                  <c:v>6.5857186379928319</c:v>
                </c:pt>
                <c:pt idx="17">
                  <c:v>5.6255806451612909</c:v>
                </c:pt>
                <c:pt idx="18">
                  <c:v>5.240057347670251</c:v>
                </c:pt>
                <c:pt idx="19">
                  <c:v>5.2302652329749106</c:v>
                </c:pt>
                <c:pt idx="20">
                  <c:v>5.848810035842293</c:v>
                </c:pt>
                <c:pt idx="21">
                  <c:v>6.4925089605734767</c:v>
                </c:pt>
                <c:pt idx="22">
                  <c:v>7.006157706093191</c:v>
                </c:pt>
                <c:pt idx="23">
                  <c:v>7.5434623655913979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44-4E64-8EE8-B5F73FF4155E}"/>
            </c:ext>
          </c:extLst>
        </c:ser>
        <c:ser>
          <c:idx val="9"/>
          <c:order val="3"/>
          <c:tx>
            <c:v>Herbst</c:v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TempMittel_korr!$AU$259:$AU$282</c:f>
              <c:numCache>
                <c:formatCode>0.0</c:formatCode>
                <c:ptCount val="24"/>
                <c:pt idx="0">
                  <c:v>5.7657849462365593</c:v>
                </c:pt>
                <c:pt idx="1">
                  <c:v>6.7277491039426538</c:v>
                </c:pt>
                <c:pt idx="2">
                  <c:v>6.8839211469534032</c:v>
                </c:pt>
                <c:pt idx="3">
                  <c:v>6.0914767025089605</c:v>
                </c:pt>
                <c:pt idx="4">
                  <c:v>6.6327683846248915</c:v>
                </c:pt>
                <c:pt idx="5">
                  <c:v>6.1543118279569899</c:v>
                </c:pt>
                <c:pt idx="6">
                  <c:v>6.0574587813620075</c:v>
                </c:pt>
                <c:pt idx="7">
                  <c:v>6.5752508960573479</c:v>
                </c:pt>
                <c:pt idx="8">
                  <c:v>6.5727096774193541</c:v>
                </c:pt>
                <c:pt idx="9">
                  <c:v>6.0663333333333327</c:v>
                </c:pt>
                <c:pt idx="10">
                  <c:v>5.9582903225806447</c:v>
                </c:pt>
                <c:pt idx="11">
                  <c:v>7.3313010752688168</c:v>
                </c:pt>
                <c:pt idx="12">
                  <c:v>6.3996953405017925</c:v>
                </c:pt>
                <c:pt idx="13">
                  <c:v>6.1529569892473113</c:v>
                </c:pt>
                <c:pt idx="14">
                  <c:v>7.1348064516129028</c:v>
                </c:pt>
                <c:pt idx="15">
                  <c:v>7.0549713261648748</c:v>
                </c:pt>
                <c:pt idx="16">
                  <c:v>7.4060179211469528</c:v>
                </c:pt>
                <c:pt idx="17">
                  <c:v>7.1091326164874555</c:v>
                </c:pt>
                <c:pt idx="18">
                  <c:v>7.872681003584229</c:v>
                </c:pt>
                <c:pt idx="19">
                  <c:v>6.7466702508960577</c:v>
                </c:pt>
                <c:pt idx="20">
                  <c:v>7.9437025089605724</c:v>
                </c:pt>
                <c:pt idx="21">
                  <c:v>7.2249784946236559</c:v>
                </c:pt>
                <c:pt idx="22">
                  <c:v>7.9805663082437279</c:v>
                </c:pt>
                <c:pt idx="23">
                  <c:v>8.8187311827956982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44-4E64-8EE8-B5F73FF4155E}"/>
            </c:ext>
          </c:extLst>
        </c:ser>
        <c:ser>
          <c:idx val="12"/>
          <c:order val="4"/>
          <c:tx>
            <c:v>Jahresmittel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x"/>
            <c:size val="7"/>
            <c:spPr>
              <a:solidFill>
                <a:srgbClr val="000080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TempMittel_korr!$AV$259:$AV$282</c:f>
              <c:numCache>
                <c:formatCode>0.0</c:formatCode>
                <c:ptCount val="24"/>
                <c:pt idx="0">
                  <c:v>5.6361643835616437</c:v>
                </c:pt>
                <c:pt idx="1">
                  <c:v>6.3858082191780827</c:v>
                </c:pt>
                <c:pt idx="2">
                  <c:v>6.3900000000000006</c:v>
                </c:pt>
                <c:pt idx="3">
                  <c:v>5.4630958904109592</c:v>
                </c:pt>
                <c:pt idx="4">
                  <c:v>5.8685942371280122</c:v>
                </c:pt>
                <c:pt idx="5">
                  <c:v>5.5761010864430789</c:v>
                </c:pt>
                <c:pt idx="6">
                  <c:v>5.4230410958904107</c:v>
                </c:pt>
                <c:pt idx="7">
                  <c:v>6.0631780821917811</c:v>
                </c:pt>
                <c:pt idx="8">
                  <c:v>6.1540821917808222</c:v>
                </c:pt>
                <c:pt idx="9">
                  <c:v>5.8052054794520549</c:v>
                </c:pt>
                <c:pt idx="10">
                  <c:v>5.7556164383561637</c:v>
                </c:pt>
                <c:pt idx="11">
                  <c:v>6.2580273972602738</c:v>
                </c:pt>
                <c:pt idx="12">
                  <c:v>5.9585205479452048</c:v>
                </c:pt>
                <c:pt idx="13">
                  <c:v>6.2771780821917806</c:v>
                </c:pt>
                <c:pt idx="14">
                  <c:v>6.3509315068493155</c:v>
                </c:pt>
                <c:pt idx="15">
                  <c:v>6.1930136986301374</c:v>
                </c:pt>
                <c:pt idx="16">
                  <c:v>6.7919630136986315</c:v>
                </c:pt>
                <c:pt idx="17">
                  <c:v>6.4332876712328773</c:v>
                </c:pt>
                <c:pt idx="18">
                  <c:v>6.276794520547945</c:v>
                </c:pt>
                <c:pt idx="19">
                  <c:v>6.3973972602739728</c:v>
                </c:pt>
                <c:pt idx="20">
                  <c:v>6.9481095890410955</c:v>
                </c:pt>
                <c:pt idx="21">
                  <c:v>7.2445479452054782</c:v>
                </c:pt>
                <c:pt idx="22">
                  <c:v>7.5772602739726036</c:v>
                </c:pt>
                <c:pt idx="23">
                  <c:v>8.385342465753423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44-4E64-8EE8-B5F73FF4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75520"/>
        <c:axId val="355277056"/>
      </c:lineChart>
      <c:catAx>
        <c:axId val="35527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10-Jahresperioden</a:t>
                </a:r>
              </a:p>
            </c:rich>
          </c:tx>
          <c:layout>
            <c:manualLayout>
              <c:xMode val="edge"/>
              <c:yMode val="edge"/>
              <c:x val="0.44870710198882047"/>
              <c:y val="0.88243249254860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277056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355277056"/>
        <c:scaling>
          <c:orientation val="minMax"/>
          <c:max val="18"/>
          <c:min val="-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456055963715E-2"/>
              <c:y val="0.3189188131144623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5275520"/>
        <c:crosses val="autoZero"/>
        <c:crossBetween val="between"/>
        <c:majorUnit val="2"/>
        <c:minorUnit val="1"/>
      </c:valAx>
      <c:spPr>
        <a:gradFill rotWithShape="0">
          <a:gsLst>
            <a:gs pos="0">
              <a:srgbClr val="FF99CC"/>
            </a:gs>
            <a:gs pos="100000">
              <a:srgbClr val="CC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745302496183793"/>
          <c:y val="0.95431469371413324"/>
          <c:w val="0.52922753379676912"/>
          <c:h val="4.230116998087107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30-Jahresmittelwerte der Lufttemperatur
Met. Observatorium Hohenpeißenberg</a:t>
            </a:r>
          </a:p>
        </c:rich>
      </c:tx>
      <c:layout>
        <c:manualLayout>
          <c:xMode val="edge"/>
          <c:yMode val="edge"/>
          <c:x val="0.304383312845388"/>
          <c:y val="3.069460459701951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14005548281685E-2"/>
          <c:y val="0.19665292054797878"/>
          <c:w val="0.90717393028696336"/>
          <c:h val="0.58995876164393635"/>
        </c:manualLayout>
      </c:layout>
      <c:lineChart>
        <c:grouping val="standard"/>
        <c:varyColors val="0"/>
        <c:ser>
          <c:idx val="0"/>
          <c:order val="0"/>
          <c:tx>
            <c:v>T-Mittel (30 Jahre)</c:v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diamond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T_30_Jahre!$A$5:$A$12</c:f>
              <c:strCache>
                <c:ptCount val="8"/>
                <c:pt idx="0">
                  <c:v>1781-1810</c:v>
                </c:pt>
                <c:pt idx="1">
                  <c:v>1811-1840</c:v>
                </c:pt>
                <c:pt idx="2">
                  <c:v>1841-1870</c:v>
                </c:pt>
                <c:pt idx="3">
                  <c:v>1871-1900</c:v>
                </c:pt>
                <c:pt idx="4">
                  <c:v>1901-1930</c:v>
                </c:pt>
                <c:pt idx="5">
                  <c:v>1931-1960</c:v>
                </c:pt>
                <c:pt idx="6">
                  <c:v>1961-1990</c:v>
                </c:pt>
                <c:pt idx="7">
                  <c:v>1991-2020</c:v>
                </c:pt>
              </c:strCache>
            </c:strRef>
          </c:cat>
          <c:val>
            <c:numRef>
              <c:f>T_30_Jahre!$B$5:$B$12</c:f>
              <c:numCache>
                <c:formatCode>0.0</c:formatCode>
                <c:ptCount val="8"/>
                <c:pt idx="0">
                  <c:v>6.1373242009132429</c:v>
                </c:pt>
                <c:pt idx="1">
                  <c:v>5.6359304046606846</c:v>
                </c:pt>
                <c:pt idx="2">
                  <c:v>5.8801004566210038</c:v>
                </c:pt>
                <c:pt idx="3">
                  <c:v>5.9396164383561638</c:v>
                </c:pt>
                <c:pt idx="4">
                  <c:v>6.1955433789954331</c:v>
                </c:pt>
                <c:pt idx="5">
                  <c:v>6.4727547945205481</c:v>
                </c:pt>
                <c:pt idx="6">
                  <c:v>6.5407671232876732</c:v>
                </c:pt>
                <c:pt idx="7">
                  <c:v>7.7357168949771689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5-4670-A5BA-7895E12A35C3}"/>
            </c:ext>
          </c:extLst>
        </c:ser>
        <c:ser>
          <c:idx val="1"/>
          <c:order val="1"/>
          <c:tx>
            <c:v>Maxima</c:v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diamond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val>
            <c:numRef>
              <c:f>T_30_Jahre!$C$5:$C$12</c:f>
              <c:numCache>
                <c:formatCode>0.0</c:formatCode>
                <c:ptCount val="8"/>
                <c:pt idx="0">
                  <c:v>7.6791780821917799</c:v>
                </c:pt>
                <c:pt idx="1">
                  <c:v>7.6</c:v>
                </c:pt>
                <c:pt idx="2">
                  <c:v>7.1868493150684927</c:v>
                </c:pt>
                <c:pt idx="3">
                  <c:v>7.2969863013698637</c:v>
                </c:pt>
                <c:pt idx="4">
                  <c:v>7.2421917808219165</c:v>
                </c:pt>
                <c:pt idx="5">
                  <c:v>7.5665753424657538</c:v>
                </c:pt>
                <c:pt idx="6">
                  <c:v>7.9972602739726026</c:v>
                </c:pt>
                <c:pt idx="7">
                  <c:v>9.0276712328767115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A5-4670-A5BA-7895E12A35C3}"/>
            </c:ext>
          </c:extLst>
        </c:ser>
        <c:ser>
          <c:idx val="2"/>
          <c:order val="2"/>
          <c:tx>
            <c:v>Minima</c:v>
          </c:tx>
          <c:spPr>
            <a:ln w="25400">
              <a:solidFill>
                <a:srgbClr val="99CCFF"/>
              </a:solidFill>
              <a:prstDash val="solid"/>
            </a:ln>
          </c:spPr>
          <c:marker>
            <c:symbol val="diamond"/>
            <c:size val="10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val>
            <c:numRef>
              <c:f>T_30_Jahre!$D$5:$D$12</c:f>
              <c:numCache>
                <c:formatCode>0.0</c:formatCode>
                <c:ptCount val="8"/>
                <c:pt idx="0">
                  <c:v>4.3087671232876712</c:v>
                </c:pt>
                <c:pt idx="1">
                  <c:v>3.7783561643835628</c:v>
                </c:pt>
                <c:pt idx="2">
                  <c:v>4.63972602739726</c:v>
                </c:pt>
                <c:pt idx="3">
                  <c:v>4.4802739726027392</c:v>
                </c:pt>
                <c:pt idx="4">
                  <c:v>5.2550684931506844</c:v>
                </c:pt>
                <c:pt idx="5">
                  <c:v>4.969041095890411</c:v>
                </c:pt>
                <c:pt idx="6">
                  <c:v>5.536986301369863</c:v>
                </c:pt>
                <c:pt idx="7">
                  <c:v>5.7030136986301363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A5-4670-A5BA-7895E12A3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953472"/>
        <c:axId val="356956032"/>
      </c:lineChart>
      <c:catAx>
        <c:axId val="35695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30- Jahresperioden</a:t>
                </a:r>
              </a:p>
            </c:rich>
          </c:tx>
          <c:layout>
            <c:manualLayout>
              <c:xMode val="edge"/>
              <c:yMode val="edge"/>
              <c:x val="0.45616919720477977"/>
              <c:y val="0.857837006775826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956032"/>
        <c:crossesAt val="3"/>
        <c:auto val="1"/>
        <c:lblAlgn val="ctr"/>
        <c:lblOffset val="100"/>
        <c:tickLblSkip val="1"/>
        <c:tickMarkSkip val="1"/>
        <c:noMultiLvlLbl val="0"/>
      </c:catAx>
      <c:valAx>
        <c:axId val="356956032"/>
        <c:scaling>
          <c:orientation val="minMax"/>
          <c:max val="9.5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Mittelwert T in </a:t>
                </a: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1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5422107046745738E-2"/>
              <c:y val="0.3651057006995464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953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523210073424366"/>
          <c:y val="0.93933142248432333"/>
          <c:w val="0.35759526894581212"/>
          <c:h val="5.020920502092052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30-jährige gleitende</a:t>
            </a:r>
            <a:r>
              <a:rPr lang="de-DE" baseline="0"/>
              <a:t> Perioden der</a:t>
            </a:r>
            <a:r>
              <a:rPr lang="de-DE"/>
              <a:t>
Lufttemperatur Hohenpeißenberg</a:t>
            </a:r>
          </a:p>
        </c:rich>
      </c:tx>
      <c:layout>
        <c:manualLayout>
          <c:xMode val="edge"/>
          <c:yMode val="edge"/>
          <c:x val="0.33150640831692046"/>
          <c:y val="1.8235278288051634E-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594989561586635E-2"/>
          <c:y val="0.12351945854483926"/>
          <c:w val="0.90501043841336115"/>
          <c:h val="0.64128595600676819"/>
        </c:manualLayout>
      </c:layout>
      <c:lineChart>
        <c:grouping val="standard"/>
        <c:varyColors val="0"/>
        <c:ser>
          <c:idx val="0"/>
          <c:order val="0"/>
          <c:tx>
            <c:v>Sommer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TempMittel_korr!$Z$297:$Z$318</c:f>
              <c:strCache>
                <c:ptCount val="22"/>
                <c:pt idx="0">
                  <c:v>1781-1810</c:v>
                </c:pt>
                <c:pt idx="1">
                  <c:v>1791-1820</c:v>
                </c:pt>
                <c:pt idx="2">
                  <c:v>1801-1830</c:v>
                </c:pt>
                <c:pt idx="3">
                  <c:v>1811-1840</c:v>
                </c:pt>
                <c:pt idx="4">
                  <c:v>1821-1850</c:v>
                </c:pt>
                <c:pt idx="5">
                  <c:v>1831-1860</c:v>
                </c:pt>
                <c:pt idx="6">
                  <c:v>1841-1870</c:v>
                </c:pt>
                <c:pt idx="7">
                  <c:v>1851-1880</c:v>
                </c:pt>
                <c:pt idx="8">
                  <c:v>1861-1890</c:v>
                </c:pt>
                <c:pt idx="9">
                  <c:v>1871-1900</c:v>
                </c:pt>
                <c:pt idx="10">
                  <c:v>1881-1910</c:v>
                </c:pt>
                <c:pt idx="11">
                  <c:v>1891-1920</c:v>
                </c:pt>
                <c:pt idx="12">
                  <c:v>1901-1930</c:v>
                </c:pt>
                <c:pt idx="13">
                  <c:v>1911-1940</c:v>
                </c:pt>
                <c:pt idx="14">
                  <c:v>1921-1950</c:v>
                </c:pt>
                <c:pt idx="15">
                  <c:v>1931-1960</c:v>
                </c:pt>
                <c:pt idx="16">
                  <c:v>1941-1970</c:v>
                </c:pt>
                <c:pt idx="17">
                  <c:v>1951-1980</c:v>
                </c:pt>
                <c:pt idx="18">
                  <c:v>1961-1990</c:v>
                </c:pt>
                <c:pt idx="19">
                  <c:v>1971-2000</c:v>
                </c:pt>
                <c:pt idx="20">
                  <c:v>1981-2010</c:v>
                </c:pt>
                <c:pt idx="21">
                  <c:v>1991-2020</c:v>
                </c:pt>
              </c:strCache>
            </c:strRef>
          </c:cat>
          <c:val>
            <c:numRef>
              <c:f>TempMittel_korr!$AF$297:$AF$318</c:f>
              <c:numCache>
                <c:formatCode>0.0</c:formatCode>
                <c:ptCount val="22"/>
                <c:pt idx="0">
                  <c:v>14.192728793309437</c:v>
                </c:pt>
                <c:pt idx="1">
                  <c:v>13.887725209080047</c:v>
                </c:pt>
                <c:pt idx="2">
                  <c:v>13.691005973715653</c:v>
                </c:pt>
                <c:pt idx="3">
                  <c:v>13.428511803238168</c:v>
                </c:pt>
                <c:pt idx="4">
                  <c:v>13.526155769785356</c:v>
                </c:pt>
                <c:pt idx="5">
                  <c:v>13.861058995591808</c:v>
                </c:pt>
                <c:pt idx="6">
                  <c:v>13.936278375149341</c:v>
                </c:pt>
                <c:pt idx="7">
                  <c:v>14.231971326164874</c:v>
                </c:pt>
                <c:pt idx="8">
                  <c:v>14.020346475507768</c:v>
                </c:pt>
                <c:pt idx="9">
                  <c:v>14.126648745519713</c:v>
                </c:pt>
                <c:pt idx="10">
                  <c:v>14.067591397849464</c:v>
                </c:pt>
                <c:pt idx="11">
                  <c:v>13.897587813620072</c:v>
                </c:pt>
                <c:pt idx="12">
                  <c:v>13.806923536439667</c:v>
                </c:pt>
                <c:pt idx="13">
                  <c:v>13.870765830346475</c:v>
                </c:pt>
                <c:pt idx="14">
                  <c:v>14.285203106332139</c:v>
                </c:pt>
                <c:pt idx="15">
                  <c:v>14.273301075268815</c:v>
                </c:pt>
                <c:pt idx="16">
                  <c:v>14.191409796893669</c:v>
                </c:pt>
                <c:pt idx="17">
                  <c:v>13.896396654719236</c:v>
                </c:pt>
                <c:pt idx="18">
                  <c:v>14.0668853046595</c:v>
                </c:pt>
                <c:pt idx="19">
                  <c:v>14.454604540023897</c:v>
                </c:pt>
                <c:pt idx="20">
                  <c:v>15.113621266427721</c:v>
                </c:pt>
                <c:pt idx="21">
                  <c:v>15.733934289127841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7-4419-95E3-1E0A71A65904}"/>
            </c:ext>
          </c:extLst>
        </c:ser>
        <c:ser>
          <c:idx val="3"/>
          <c:order val="1"/>
          <c:tx>
            <c:v>Winter</c:v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star"/>
            <c:size val="7"/>
            <c:spPr>
              <a:solidFill>
                <a:schemeClr val="accent1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cat>
            <c:strRef>
              <c:f>TempMittel_korr!$Z$297:$Z$318</c:f>
              <c:strCache>
                <c:ptCount val="22"/>
                <c:pt idx="0">
                  <c:v>1781-1810</c:v>
                </c:pt>
                <c:pt idx="1">
                  <c:v>1791-1820</c:v>
                </c:pt>
                <c:pt idx="2">
                  <c:v>1801-1830</c:v>
                </c:pt>
                <c:pt idx="3">
                  <c:v>1811-1840</c:v>
                </c:pt>
                <c:pt idx="4">
                  <c:v>1821-1850</c:v>
                </c:pt>
                <c:pt idx="5">
                  <c:v>1831-1860</c:v>
                </c:pt>
                <c:pt idx="6">
                  <c:v>1841-1870</c:v>
                </c:pt>
                <c:pt idx="7">
                  <c:v>1851-1880</c:v>
                </c:pt>
                <c:pt idx="8">
                  <c:v>1861-1890</c:v>
                </c:pt>
                <c:pt idx="9">
                  <c:v>1871-1900</c:v>
                </c:pt>
                <c:pt idx="10">
                  <c:v>1881-1910</c:v>
                </c:pt>
                <c:pt idx="11">
                  <c:v>1891-1920</c:v>
                </c:pt>
                <c:pt idx="12">
                  <c:v>1901-1930</c:v>
                </c:pt>
                <c:pt idx="13">
                  <c:v>1911-1940</c:v>
                </c:pt>
                <c:pt idx="14">
                  <c:v>1921-1950</c:v>
                </c:pt>
                <c:pt idx="15">
                  <c:v>1931-1960</c:v>
                </c:pt>
                <c:pt idx="16">
                  <c:v>1941-1970</c:v>
                </c:pt>
                <c:pt idx="17">
                  <c:v>1951-1980</c:v>
                </c:pt>
                <c:pt idx="18">
                  <c:v>1961-1990</c:v>
                </c:pt>
                <c:pt idx="19">
                  <c:v>1971-2000</c:v>
                </c:pt>
                <c:pt idx="20">
                  <c:v>1981-2010</c:v>
                </c:pt>
                <c:pt idx="21">
                  <c:v>1991-2020</c:v>
                </c:pt>
              </c:strCache>
            </c:strRef>
          </c:cat>
          <c:val>
            <c:numRef>
              <c:f>TempMittel_korr!$AK$297:$AK$318</c:f>
              <c:numCache>
                <c:formatCode>0.0</c:formatCode>
                <c:ptCount val="22"/>
                <c:pt idx="0">
                  <c:v>-1.7209504387591148</c:v>
                </c:pt>
                <c:pt idx="1">
                  <c:v>-1.8606724844183131</c:v>
                </c:pt>
                <c:pt idx="2">
                  <c:v>-2.1576688825326196</c:v>
                </c:pt>
                <c:pt idx="3">
                  <c:v>-2.2484242632907816</c:v>
                </c:pt>
                <c:pt idx="4">
                  <c:v>-2.267272675106379</c:v>
                </c:pt>
                <c:pt idx="5">
                  <c:v>-2.0408865670851202</c:v>
                </c:pt>
                <c:pt idx="6">
                  <c:v>-1.925550920776171</c:v>
                </c:pt>
                <c:pt idx="7">
                  <c:v>-1.7701380722849023</c:v>
                </c:pt>
                <c:pt idx="8">
                  <c:v>-1.793962427388456</c:v>
                </c:pt>
                <c:pt idx="9">
                  <c:v>-2.0113778536998783</c:v>
                </c:pt>
                <c:pt idx="10">
                  <c:v>-1.9187934565743243</c:v>
                </c:pt>
                <c:pt idx="11">
                  <c:v>-1.4330458887299817</c:v>
                </c:pt>
                <c:pt idx="12">
                  <c:v>-1.1650970655225383</c:v>
                </c:pt>
                <c:pt idx="13">
                  <c:v>-1.1351686176880837</c:v>
                </c:pt>
                <c:pt idx="14">
                  <c:v>-1.6089656496636475</c:v>
                </c:pt>
                <c:pt idx="15">
                  <c:v>-1.5649992937479031</c:v>
                </c:pt>
                <c:pt idx="16">
                  <c:v>-1.6825408743400958</c:v>
                </c:pt>
                <c:pt idx="17">
                  <c:v>-1.2143200999346713</c:v>
                </c:pt>
                <c:pt idx="18">
                  <c:v>-1.0427851934247927</c:v>
                </c:pt>
                <c:pt idx="19">
                  <c:v>-0.41678752405671199</c:v>
                </c:pt>
                <c:pt idx="20">
                  <c:v>-0.43771620142309803</c:v>
                </c:pt>
                <c:pt idx="21">
                  <c:v>-3.9014160354538509E-2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87-4419-95E3-1E0A71A65904}"/>
            </c:ext>
          </c:extLst>
        </c:ser>
        <c:ser>
          <c:idx val="6"/>
          <c:order val="2"/>
          <c:tx>
            <c:v>Frühjahr</c:v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plus"/>
            <c:size val="7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dPt>
            <c:idx val="12"/>
            <c:marker>
              <c:spPr>
                <a:noFill/>
                <a:ln>
                  <a:solidFill>
                    <a:srgbClr val="339966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C587-4419-95E3-1E0A71A65904}"/>
              </c:ext>
            </c:extLst>
          </c:dPt>
          <c:cat>
            <c:strRef>
              <c:f>TempMittel_korr!$Z$297:$Z$318</c:f>
              <c:strCache>
                <c:ptCount val="22"/>
                <c:pt idx="0">
                  <c:v>1781-1810</c:v>
                </c:pt>
                <c:pt idx="1">
                  <c:v>1791-1820</c:v>
                </c:pt>
                <c:pt idx="2">
                  <c:v>1801-1830</c:v>
                </c:pt>
                <c:pt idx="3">
                  <c:v>1811-1840</c:v>
                </c:pt>
                <c:pt idx="4">
                  <c:v>1821-1850</c:v>
                </c:pt>
                <c:pt idx="5">
                  <c:v>1831-1860</c:v>
                </c:pt>
                <c:pt idx="6">
                  <c:v>1841-1870</c:v>
                </c:pt>
                <c:pt idx="7">
                  <c:v>1851-1880</c:v>
                </c:pt>
                <c:pt idx="8">
                  <c:v>1861-1890</c:v>
                </c:pt>
                <c:pt idx="9">
                  <c:v>1871-1900</c:v>
                </c:pt>
                <c:pt idx="10">
                  <c:v>1881-1910</c:v>
                </c:pt>
                <c:pt idx="11">
                  <c:v>1891-1920</c:v>
                </c:pt>
                <c:pt idx="12">
                  <c:v>1901-1930</c:v>
                </c:pt>
                <c:pt idx="13">
                  <c:v>1911-1940</c:v>
                </c:pt>
                <c:pt idx="14">
                  <c:v>1921-1950</c:v>
                </c:pt>
                <c:pt idx="15">
                  <c:v>1931-1960</c:v>
                </c:pt>
                <c:pt idx="16">
                  <c:v>1941-1970</c:v>
                </c:pt>
                <c:pt idx="17">
                  <c:v>1951-1980</c:v>
                </c:pt>
                <c:pt idx="18">
                  <c:v>1961-1990</c:v>
                </c:pt>
                <c:pt idx="19">
                  <c:v>1971-2000</c:v>
                </c:pt>
                <c:pt idx="20">
                  <c:v>1981-2010</c:v>
                </c:pt>
                <c:pt idx="21">
                  <c:v>1991-2020</c:v>
                </c:pt>
              </c:strCache>
            </c:strRef>
          </c:cat>
          <c:val>
            <c:numRef>
              <c:f>TempMittel_korr!$AP$297:$AP$318</c:f>
              <c:numCache>
                <c:formatCode>0.0</c:formatCode>
                <c:ptCount val="22"/>
                <c:pt idx="0">
                  <c:v>5.4285041816009558</c:v>
                </c:pt>
                <c:pt idx="1">
                  <c:v>5.5924516129032247</c:v>
                </c:pt>
                <c:pt idx="2">
                  <c:v>5.4281911589008356</c:v>
                </c:pt>
                <c:pt idx="3">
                  <c:v>4.9808064516129029</c:v>
                </c:pt>
                <c:pt idx="4">
                  <c:v>4.7643488649940258</c:v>
                </c:pt>
                <c:pt idx="5">
                  <c:v>4.4933918757467142</c:v>
                </c:pt>
                <c:pt idx="6">
                  <c:v>4.9687431302270015</c:v>
                </c:pt>
                <c:pt idx="7">
                  <c:v>4.9618040621266433</c:v>
                </c:pt>
                <c:pt idx="8">
                  <c:v>5.1005483870967741</c:v>
                </c:pt>
                <c:pt idx="9">
                  <c:v>4.9298996415770615</c:v>
                </c:pt>
                <c:pt idx="10">
                  <c:v>5.0767706093189968</c:v>
                </c:pt>
                <c:pt idx="11">
                  <c:v>5.3208984468339322</c:v>
                </c:pt>
                <c:pt idx="12">
                  <c:v>5.4440752688172047</c:v>
                </c:pt>
                <c:pt idx="13">
                  <c:v>5.506403823178017</c:v>
                </c:pt>
                <c:pt idx="14">
                  <c:v>5.7651009557945043</c:v>
                </c:pt>
                <c:pt idx="15">
                  <c:v>5.8125465949820772</c:v>
                </c:pt>
                <c:pt idx="16">
                  <c:v>5.8171188769414588</c:v>
                </c:pt>
                <c:pt idx="17">
                  <c:v>5.3653010752688175</c:v>
                </c:pt>
                <c:pt idx="18">
                  <c:v>5.4397108721624852</c:v>
                </c:pt>
                <c:pt idx="19">
                  <c:v>5.8571947431302265</c:v>
                </c:pt>
                <c:pt idx="20">
                  <c:v>6.4491589008363199</c:v>
                </c:pt>
                <c:pt idx="21">
                  <c:v>7.0140430107526894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87-4419-95E3-1E0A71A65904}"/>
            </c:ext>
          </c:extLst>
        </c:ser>
        <c:ser>
          <c:idx val="9"/>
          <c:order val="3"/>
          <c:tx>
            <c:v>Herbst</c:v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strRef>
              <c:f>TempMittel_korr!$Z$297:$Z$318</c:f>
              <c:strCache>
                <c:ptCount val="22"/>
                <c:pt idx="0">
                  <c:v>1781-1810</c:v>
                </c:pt>
                <c:pt idx="1">
                  <c:v>1791-1820</c:v>
                </c:pt>
                <c:pt idx="2">
                  <c:v>1801-1830</c:v>
                </c:pt>
                <c:pt idx="3">
                  <c:v>1811-1840</c:v>
                </c:pt>
                <c:pt idx="4">
                  <c:v>1821-1850</c:v>
                </c:pt>
                <c:pt idx="5">
                  <c:v>1831-1860</c:v>
                </c:pt>
                <c:pt idx="6">
                  <c:v>1841-1870</c:v>
                </c:pt>
                <c:pt idx="7">
                  <c:v>1851-1880</c:v>
                </c:pt>
                <c:pt idx="8">
                  <c:v>1861-1890</c:v>
                </c:pt>
                <c:pt idx="9">
                  <c:v>1871-1900</c:v>
                </c:pt>
                <c:pt idx="10">
                  <c:v>1881-1910</c:v>
                </c:pt>
                <c:pt idx="11">
                  <c:v>1891-1920</c:v>
                </c:pt>
                <c:pt idx="12">
                  <c:v>1901-1930</c:v>
                </c:pt>
                <c:pt idx="13">
                  <c:v>1911-1940</c:v>
                </c:pt>
                <c:pt idx="14">
                  <c:v>1921-1950</c:v>
                </c:pt>
                <c:pt idx="15">
                  <c:v>1931-1960</c:v>
                </c:pt>
                <c:pt idx="16">
                  <c:v>1941-1970</c:v>
                </c:pt>
                <c:pt idx="17">
                  <c:v>1951-1980</c:v>
                </c:pt>
                <c:pt idx="18">
                  <c:v>1961-1990</c:v>
                </c:pt>
                <c:pt idx="19">
                  <c:v>1971-2000</c:v>
                </c:pt>
                <c:pt idx="20">
                  <c:v>1981-2010</c:v>
                </c:pt>
                <c:pt idx="21">
                  <c:v>1991-2020</c:v>
                </c:pt>
              </c:strCache>
            </c:strRef>
          </c:cat>
          <c:val>
            <c:numRef>
              <c:f>TempMittel_korr!$AU$297:$AU$318</c:f>
              <c:numCache>
                <c:formatCode>0.0</c:formatCode>
                <c:ptCount val="22"/>
                <c:pt idx="0">
                  <c:v>6.4591517323775394</c:v>
                </c:pt>
                <c:pt idx="1">
                  <c:v>6.5677156511350052</c:v>
                </c:pt>
                <c:pt idx="2">
                  <c:v>6.5360554113624172</c:v>
                </c:pt>
                <c:pt idx="3">
                  <c:v>6.2928523050302791</c:v>
                </c:pt>
                <c:pt idx="4">
                  <c:v>6.281512997981296</c:v>
                </c:pt>
                <c:pt idx="5">
                  <c:v>6.2623405017921154</c:v>
                </c:pt>
                <c:pt idx="6">
                  <c:v>6.4018064516129041</c:v>
                </c:pt>
                <c:pt idx="7">
                  <c:v>6.4047646356033443</c:v>
                </c:pt>
                <c:pt idx="8">
                  <c:v>6.1991111111111117</c:v>
                </c:pt>
                <c:pt idx="9">
                  <c:v>6.4519749103942656</c:v>
                </c:pt>
                <c:pt idx="10">
                  <c:v>6.563095579450418</c:v>
                </c:pt>
                <c:pt idx="11">
                  <c:v>6.6279844683393065</c:v>
                </c:pt>
                <c:pt idx="12">
                  <c:v>6.5624862604540022</c:v>
                </c:pt>
                <c:pt idx="13">
                  <c:v>6.7809115890083635</c:v>
                </c:pt>
                <c:pt idx="14">
                  <c:v>7.1985985663082426</c:v>
                </c:pt>
                <c:pt idx="15">
                  <c:v>7.1900406212664283</c:v>
                </c:pt>
                <c:pt idx="16">
                  <c:v>7.462610513739544</c:v>
                </c:pt>
                <c:pt idx="17">
                  <c:v>7.2428279569892471</c:v>
                </c:pt>
                <c:pt idx="18">
                  <c:v>7.5210179211469521</c:v>
                </c:pt>
                <c:pt idx="19">
                  <c:v>7.3051170848267617</c:v>
                </c:pt>
                <c:pt idx="20">
                  <c:v>7.7164157706093182</c:v>
                </c:pt>
                <c:pt idx="21">
                  <c:v>8.0080919952210259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87-4419-95E3-1E0A71A65904}"/>
            </c:ext>
          </c:extLst>
        </c:ser>
        <c:ser>
          <c:idx val="12"/>
          <c:order val="4"/>
          <c:tx>
            <c:v>Jahresmittel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x"/>
            <c:size val="7"/>
            <c:spPr>
              <a:solidFill>
                <a:srgbClr val="000080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cat>
            <c:strRef>
              <c:f>TempMittel_korr!$Z$297:$Z$318</c:f>
              <c:strCache>
                <c:ptCount val="22"/>
                <c:pt idx="0">
                  <c:v>1781-1810</c:v>
                </c:pt>
                <c:pt idx="1">
                  <c:v>1791-1820</c:v>
                </c:pt>
                <c:pt idx="2">
                  <c:v>1801-1830</c:v>
                </c:pt>
                <c:pt idx="3">
                  <c:v>1811-1840</c:v>
                </c:pt>
                <c:pt idx="4">
                  <c:v>1821-1850</c:v>
                </c:pt>
                <c:pt idx="5">
                  <c:v>1831-1860</c:v>
                </c:pt>
                <c:pt idx="6">
                  <c:v>1841-1870</c:v>
                </c:pt>
                <c:pt idx="7">
                  <c:v>1851-1880</c:v>
                </c:pt>
                <c:pt idx="8">
                  <c:v>1861-1890</c:v>
                </c:pt>
                <c:pt idx="9">
                  <c:v>1871-1900</c:v>
                </c:pt>
                <c:pt idx="10">
                  <c:v>1881-1910</c:v>
                </c:pt>
                <c:pt idx="11">
                  <c:v>1891-1920</c:v>
                </c:pt>
                <c:pt idx="12">
                  <c:v>1901-1930</c:v>
                </c:pt>
                <c:pt idx="13">
                  <c:v>1911-1940</c:v>
                </c:pt>
                <c:pt idx="14">
                  <c:v>1921-1950</c:v>
                </c:pt>
                <c:pt idx="15">
                  <c:v>1931-1960</c:v>
                </c:pt>
                <c:pt idx="16">
                  <c:v>1941-1970</c:v>
                </c:pt>
                <c:pt idx="17">
                  <c:v>1951-1980</c:v>
                </c:pt>
                <c:pt idx="18">
                  <c:v>1961-1990</c:v>
                </c:pt>
                <c:pt idx="19">
                  <c:v>1971-2000</c:v>
                </c:pt>
                <c:pt idx="20">
                  <c:v>1981-2010</c:v>
                </c:pt>
                <c:pt idx="21">
                  <c:v>1991-2020</c:v>
                </c:pt>
              </c:strCache>
            </c:strRef>
          </c:cat>
          <c:val>
            <c:numRef>
              <c:f>TempMittel_korr!$AV$297:$AV$318</c:f>
              <c:numCache>
                <c:formatCode>0.0</c:formatCode>
                <c:ptCount val="22"/>
                <c:pt idx="0">
                  <c:v>6.1373242009132429</c:v>
                </c:pt>
                <c:pt idx="1">
                  <c:v>6.0796347031963487</c:v>
                </c:pt>
                <c:pt idx="2">
                  <c:v>5.9072300425129889</c:v>
                </c:pt>
                <c:pt idx="3">
                  <c:v>5.6359304046606846</c:v>
                </c:pt>
                <c:pt idx="4">
                  <c:v>5.6225788064871676</c:v>
                </c:pt>
                <c:pt idx="5">
                  <c:v>5.6874400881750899</c:v>
                </c:pt>
                <c:pt idx="6">
                  <c:v>5.8801004566210038</c:v>
                </c:pt>
                <c:pt idx="7">
                  <c:v>6.0074885844748867</c:v>
                </c:pt>
                <c:pt idx="8">
                  <c:v>5.9049680365296791</c:v>
                </c:pt>
                <c:pt idx="9">
                  <c:v>5.9396164383561638</c:v>
                </c:pt>
                <c:pt idx="10">
                  <c:v>5.9907214611872153</c:v>
                </c:pt>
                <c:pt idx="11">
                  <c:v>6.1645753424657537</c:v>
                </c:pt>
                <c:pt idx="12">
                  <c:v>6.1955433789954331</c:v>
                </c:pt>
                <c:pt idx="13">
                  <c:v>6.273707762557077</c:v>
                </c:pt>
                <c:pt idx="14">
                  <c:v>6.4453027397260279</c:v>
                </c:pt>
                <c:pt idx="15">
                  <c:v>6.4727547945205481</c:v>
                </c:pt>
                <c:pt idx="16">
                  <c:v>6.5006817351598185</c:v>
                </c:pt>
                <c:pt idx="17">
                  <c:v>6.3691598173515969</c:v>
                </c:pt>
                <c:pt idx="18">
                  <c:v>6.5407671232876732</c:v>
                </c:pt>
                <c:pt idx="19">
                  <c:v>6.8633515981735176</c:v>
                </c:pt>
                <c:pt idx="20">
                  <c:v>7.256639269406393</c:v>
                </c:pt>
                <c:pt idx="21">
                  <c:v>7.7357168949771689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87-4419-95E3-1E0A71A65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013760"/>
        <c:axId val="357032704"/>
      </c:lineChart>
      <c:catAx>
        <c:axId val="35701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gleitende 30-Jahresperioden</a:t>
                </a:r>
              </a:p>
            </c:rich>
          </c:tx>
          <c:layout>
            <c:manualLayout>
              <c:xMode val="edge"/>
              <c:yMode val="edge"/>
              <c:x val="0.42226423158483062"/>
              <c:y val="0.880178886268658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032704"/>
        <c:crossesAt val="-5"/>
        <c:auto val="1"/>
        <c:lblAlgn val="ctr"/>
        <c:lblOffset val="100"/>
        <c:tickLblSkip val="1"/>
        <c:tickMarkSkip val="1"/>
        <c:noMultiLvlLbl val="0"/>
      </c:catAx>
      <c:valAx>
        <c:axId val="357032704"/>
        <c:scaling>
          <c:orientation val="minMax"/>
          <c:max val="18"/>
          <c:min val="-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493197222999E-2"/>
              <c:y val="0.3189188661062037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013760"/>
        <c:crosses val="autoZero"/>
        <c:crossBetween val="between"/>
        <c:majorUnit val="2"/>
        <c:minorUnit val="1"/>
      </c:valAx>
      <c:spPr>
        <a:gradFill rotWithShape="0">
          <a:gsLst>
            <a:gs pos="0">
              <a:srgbClr val="FF99CC"/>
            </a:gs>
            <a:gs pos="100000">
              <a:srgbClr val="CCFF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7453027139874742"/>
          <c:y val="0.95431472081218272"/>
          <c:w val="0.52922755741127347"/>
          <c:h val="4.230118443316410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de-DE">
                <a:solidFill>
                  <a:sysClr val="windowText" lastClr="000000"/>
                </a:solidFill>
              </a:rPr>
              <a:t>Jahresmitteltemperatur</a:t>
            </a:r>
            <a:r>
              <a:rPr lang="de-DE" baseline="0">
                <a:solidFill>
                  <a:sysClr val="windowText" lastClr="000000"/>
                </a:solidFill>
              </a:rPr>
              <a:t> Hohenpeißenberg</a:t>
            </a:r>
          </a:p>
          <a:p>
            <a:pPr>
              <a:defRPr>
                <a:solidFill>
                  <a:sysClr val="windowText" lastClr="000000"/>
                </a:solidFill>
              </a:defRPr>
            </a:pPr>
            <a:r>
              <a:rPr lang="de-DE" baseline="0">
                <a:solidFill>
                  <a:sysClr val="windowText" lastClr="000000"/>
                </a:solidFill>
              </a:rPr>
              <a:t>1781 - 2022</a:t>
            </a:r>
            <a:endParaRPr lang="de-DE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MOHp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TempMittel_korr!$Q$5:$Q$246</c:f>
              <c:numCache>
                <c:formatCode>0.0</c:formatCode>
                <c:ptCount val="242"/>
                <c:pt idx="0">
                  <c:v>7.2284931506849315</c:v>
                </c:pt>
                <c:pt idx="1">
                  <c:v>5.1413698630136988</c:v>
                </c:pt>
                <c:pt idx="2">
                  <c:v>6.4608219178082198</c:v>
                </c:pt>
                <c:pt idx="3">
                  <c:v>4.6490410958904116</c:v>
                </c:pt>
                <c:pt idx="4">
                  <c:v>4.3087671232876712</c:v>
                </c:pt>
                <c:pt idx="5">
                  <c:v>4.6197260273972596</c:v>
                </c:pt>
                <c:pt idx="6">
                  <c:v>6.3643835616438356</c:v>
                </c:pt>
                <c:pt idx="7">
                  <c:v>5.604931506849316</c:v>
                </c:pt>
                <c:pt idx="8">
                  <c:v>5.6687671232876706</c:v>
                </c:pt>
                <c:pt idx="9">
                  <c:v>6.3153424657534245</c:v>
                </c:pt>
                <c:pt idx="10">
                  <c:v>6.4</c:v>
                </c:pt>
                <c:pt idx="11">
                  <c:v>6.2038356164383561</c:v>
                </c:pt>
                <c:pt idx="12">
                  <c:v>6.8287671232876717</c:v>
                </c:pt>
                <c:pt idx="13">
                  <c:v>7.0578082191780815</c:v>
                </c:pt>
                <c:pt idx="14">
                  <c:v>6.5443835616438362</c:v>
                </c:pt>
                <c:pt idx="15">
                  <c:v>6.1098630136986296</c:v>
                </c:pt>
                <c:pt idx="16">
                  <c:v>7.0252054794520546</c:v>
                </c:pt>
                <c:pt idx="17">
                  <c:v>5.8084931506849324</c:v>
                </c:pt>
                <c:pt idx="18">
                  <c:v>5.21068493150685</c:v>
                </c:pt>
                <c:pt idx="19">
                  <c:v>6.6690410958904121</c:v>
                </c:pt>
                <c:pt idx="20">
                  <c:v>6.4594520547945198</c:v>
                </c:pt>
                <c:pt idx="21">
                  <c:v>6.6484931506849323</c:v>
                </c:pt>
                <c:pt idx="22">
                  <c:v>5.4243835616438369</c:v>
                </c:pt>
                <c:pt idx="23">
                  <c:v>6.1095890410958908</c:v>
                </c:pt>
                <c:pt idx="24">
                  <c:v>4.6761643835616429</c:v>
                </c:pt>
                <c:pt idx="25">
                  <c:v>7.269589041095891</c:v>
                </c:pt>
                <c:pt idx="26">
                  <c:v>6.7671232876712315</c:v>
                </c:pt>
                <c:pt idx="27">
                  <c:v>5.5926027397260283</c:v>
                </c:pt>
                <c:pt idx="28">
                  <c:v>7.2734246575342469</c:v>
                </c:pt>
                <c:pt idx="29">
                  <c:v>7.6791780821917799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4.9147945205479457</c:v>
                </c:pt>
                <c:pt idx="33">
                  <c:v>4.9194520547945197</c:v>
                </c:pt>
                <c:pt idx="34">
                  <c:v>5.212328767123287</c:v>
                </c:pt>
                <c:pt idx="35">
                  <c:v>3.9805479452054797</c:v>
                </c:pt>
                <c:pt idx="36">
                  <c:v>5.3761643835616439</c:v>
                </c:pt>
                <c:pt idx="37">
                  <c:v>6.3819178082191783</c:v>
                </c:pt>
                <c:pt idx="38">
                  <c:v>6.4008219178082193</c:v>
                </c:pt>
                <c:pt idx="39">
                  <c:v>4.9449315068493149</c:v>
                </c:pt>
                <c:pt idx="40">
                  <c:v>6.2534246575342465</c:v>
                </c:pt>
                <c:pt idx="41">
                  <c:v>7.3986301369863012</c:v>
                </c:pt>
                <c:pt idx="42">
                  <c:v>5.7789041095890417</c:v>
                </c:pt>
                <c:pt idx="43">
                  <c:v>6.1005479452054789</c:v>
                </c:pt>
                <c:pt idx="44">
                  <c:v>5.92923004251299</c:v>
                </c:pt>
                <c:pt idx="45">
                  <c:v>5.8778082191780827</c:v>
                </c:pt>
                <c:pt idx="46">
                  <c:v>5.8191780821917805</c:v>
                </c:pt>
                <c:pt idx="47">
                  <c:v>6.3386301369863007</c:v>
                </c:pt>
                <c:pt idx="48">
                  <c:v>3.7783561643835628</c:v>
                </c:pt>
                <c:pt idx="49">
                  <c:v>5.4112328767123286</c:v>
                </c:pt>
                <c:pt idx="50">
                  <c:v>6.2049315068493156</c:v>
                </c:pt>
                <c:pt idx="51">
                  <c:v>5.6887671232876702</c:v>
                </c:pt>
                <c:pt idx="52">
                  <c:v>5.7950684931506844</c:v>
                </c:pt>
                <c:pt idx="53">
                  <c:v>7.1186301369863019</c:v>
                </c:pt>
                <c:pt idx="54">
                  <c:v>5.2213698630136989</c:v>
                </c:pt>
                <c:pt idx="55">
                  <c:v>5.6742465753424653</c:v>
                </c:pt>
                <c:pt idx="56">
                  <c:v>4.7201889466225797</c:v>
                </c:pt>
                <c:pt idx="57">
                  <c:v>4.7032876712328777</c:v>
                </c:pt>
                <c:pt idx="58">
                  <c:v>5.8594520547945201</c:v>
                </c:pt>
                <c:pt idx="59">
                  <c:v>4.7750684931506848</c:v>
                </c:pt>
                <c:pt idx="60">
                  <c:v>6.3638356164383563</c:v>
                </c:pt>
                <c:pt idx="61">
                  <c:v>5.1846575342465746</c:v>
                </c:pt>
                <c:pt idx="62">
                  <c:v>5.3430136986301369</c:v>
                </c:pt>
                <c:pt idx="63">
                  <c:v>4.6413698630136988</c:v>
                </c:pt>
                <c:pt idx="64">
                  <c:v>4.904109589041096</c:v>
                </c:pt>
                <c:pt idx="65">
                  <c:v>6.6506849315068495</c:v>
                </c:pt>
                <c:pt idx="66">
                  <c:v>5.1764383561643843</c:v>
                </c:pt>
                <c:pt idx="67">
                  <c:v>5.8868493150684928</c:v>
                </c:pt>
                <c:pt idx="68">
                  <c:v>5.3673972602739726</c:v>
                </c:pt>
                <c:pt idx="69">
                  <c:v>4.7120547945205473</c:v>
                </c:pt>
                <c:pt idx="70">
                  <c:v>5.2350684931506857</c:v>
                </c:pt>
                <c:pt idx="71">
                  <c:v>7.0336986301369855</c:v>
                </c:pt>
                <c:pt idx="72">
                  <c:v>5.4539726027397268</c:v>
                </c:pt>
                <c:pt idx="73">
                  <c:v>5.9967123287671233</c:v>
                </c:pt>
                <c:pt idx="74">
                  <c:v>5.5202739726027401</c:v>
                </c:pt>
                <c:pt idx="75">
                  <c:v>6.6569863013698614</c:v>
                </c:pt>
                <c:pt idx="76">
                  <c:v>6.9175342465753413</c:v>
                </c:pt>
                <c:pt idx="77">
                  <c:v>5.747671232876713</c:v>
                </c:pt>
                <c:pt idx="78">
                  <c:v>7.0435616438356154</c:v>
                </c:pt>
                <c:pt idx="79">
                  <c:v>5.0263013698630123</c:v>
                </c:pt>
                <c:pt idx="80">
                  <c:v>6.5342465753424657</c:v>
                </c:pt>
                <c:pt idx="81">
                  <c:v>7.1868493150684927</c:v>
                </c:pt>
                <c:pt idx="82">
                  <c:v>6.9895890410958907</c:v>
                </c:pt>
                <c:pt idx="83">
                  <c:v>4.63972602739726</c:v>
                </c:pt>
                <c:pt idx="84">
                  <c:v>6.5156164383561652</c:v>
                </c:pt>
                <c:pt idx="85">
                  <c:v>6.6909589041095883</c:v>
                </c:pt>
                <c:pt idx="86">
                  <c:v>5.6819178082191799</c:v>
                </c:pt>
                <c:pt idx="87">
                  <c:v>6.8205479452054778</c:v>
                </c:pt>
                <c:pt idx="88">
                  <c:v>5.8378082191780827</c:v>
                </c:pt>
                <c:pt idx="89">
                  <c:v>4.643561643835616</c:v>
                </c:pt>
                <c:pt idx="90">
                  <c:v>4.4802739726027392</c:v>
                </c:pt>
                <c:pt idx="91">
                  <c:v>7.126849315068494</c:v>
                </c:pt>
                <c:pt idx="92">
                  <c:v>6.3087671232876703</c:v>
                </c:pt>
                <c:pt idx="93">
                  <c:v>5.8967123287671237</c:v>
                </c:pt>
                <c:pt idx="94">
                  <c:v>5.4328767123287687</c:v>
                </c:pt>
                <c:pt idx="95">
                  <c:v>6.2243835616438359</c:v>
                </c:pt>
                <c:pt idx="96">
                  <c:v>5.7917808219178086</c:v>
                </c:pt>
                <c:pt idx="97">
                  <c:v>5.6068493150684935</c:v>
                </c:pt>
                <c:pt idx="98">
                  <c:v>4.6846575342465755</c:v>
                </c:pt>
                <c:pt idx="99">
                  <c:v>6.4989041095890405</c:v>
                </c:pt>
                <c:pt idx="100">
                  <c:v>5.8643835616438365</c:v>
                </c:pt>
                <c:pt idx="101">
                  <c:v>6.4736986301369868</c:v>
                </c:pt>
                <c:pt idx="102">
                  <c:v>5.4520547945205475</c:v>
                </c:pt>
                <c:pt idx="103">
                  <c:v>6.4810958904109599</c:v>
                </c:pt>
                <c:pt idx="104">
                  <c:v>6.3397260273972611</c:v>
                </c:pt>
                <c:pt idx="105">
                  <c:v>6.2605479452054809</c:v>
                </c:pt>
                <c:pt idx="106">
                  <c:v>4.941095890410959</c:v>
                </c:pt>
                <c:pt idx="107">
                  <c:v>5.4589041095890414</c:v>
                </c:pt>
                <c:pt idx="108">
                  <c:v>5.1186301369862992</c:v>
                </c:pt>
                <c:pt idx="109">
                  <c:v>5.1660273972602742</c:v>
                </c:pt>
                <c:pt idx="110">
                  <c:v>5.6435616438356169</c:v>
                </c:pt>
                <c:pt idx="111">
                  <c:v>6.1778082191780808</c:v>
                </c:pt>
                <c:pt idx="112">
                  <c:v>6.2638356164383557</c:v>
                </c:pt>
                <c:pt idx="113">
                  <c:v>6.1786301369863024</c:v>
                </c:pt>
                <c:pt idx="114">
                  <c:v>5.7926027397260267</c:v>
                </c:pt>
                <c:pt idx="115">
                  <c:v>5.3052054794520549</c:v>
                </c:pt>
                <c:pt idx="116">
                  <c:v>6.3838356164383558</c:v>
                </c:pt>
                <c:pt idx="117">
                  <c:v>7.2969863013698637</c:v>
                </c:pt>
                <c:pt idx="118">
                  <c:v>6.678904109589042</c:v>
                </c:pt>
                <c:pt idx="119">
                  <c:v>6.8589041095890408</c:v>
                </c:pt>
                <c:pt idx="120">
                  <c:v>5.7041095890410958</c:v>
                </c:pt>
                <c:pt idx="121">
                  <c:v>5.7416438356164381</c:v>
                </c:pt>
                <c:pt idx="122">
                  <c:v>6.6117808219178071</c:v>
                </c:pt>
                <c:pt idx="123">
                  <c:v>6.8142465753424668</c:v>
                </c:pt>
                <c:pt idx="124">
                  <c:v>5.5854794520547939</c:v>
                </c:pt>
                <c:pt idx="125">
                  <c:v>5.832328767123288</c:v>
                </c:pt>
                <c:pt idx="126">
                  <c:v>6.1010958904109591</c:v>
                </c:pt>
                <c:pt idx="127">
                  <c:v>5.7920547945205474</c:v>
                </c:pt>
                <c:pt idx="128">
                  <c:v>5.2550684931506844</c:v>
                </c:pt>
                <c:pt idx="129">
                  <c:v>6.1473972602739719</c:v>
                </c:pt>
                <c:pt idx="130">
                  <c:v>7.2339726027397271</c:v>
                </c:pt>
                <c:pt idx="131">
                  <c:v>5.8517808219178074</c:v>
                </c:pt>
                <c:pt idx="132">
                  <c:v>6.46</c:v>
                </c:pt>
                <c:pt idx="133">
                  <c:v>6.178904109589042</c:v>
                </c:pt>
                <c:pt idx="134">
                  <c:v>5.847397260273973</c:v>
                </c:pt>
                <c:pt idx="135">
                  <c:v>6.5315068493150674</c:v>
                </c:pt>
                <c:pt idx="136">
                  <c:v>5.3947945205479453</c:v>
                </c:pt>
                <c:pt idx="137">
                  <c:v>6.7465753424657535</c:v>
                </c:pt>
                <c:pt idx="138">
                  <c:v>5.4038356164383563</c:v>
                </c:pt>
                <c:pt idx="139">
                  <c:v>7.1230136986301371</c:v>
                </c:pt>
                <c:pt idx="140">
                  <c:v>7.2421917808219165</c:v>
                </c:pt>
                <c:pt idx="141">
                  <c:v>5.3120547945205479</c:v>
                </c:pt>
                <c:pt idx="142">
                  <c:v>6.3397260273972611</c:v>
                </c:pt>
                <c:pt idx="143">
                  <c:v>5.8843835616438351</c:v>
                </c:pt>
                <c:pt idx="144">
                  <c:v>5.9953424657534251</c:v>
                </c:pt>
                <c:pt idx="145">
                  <c:v>6.718356164383561</c:v>
                </c:pt>
                <c:pt idx="146">
                  <c:v>6.3098630136986289</c:v>
                </c:pt>
                <c:pt idx="147">
                  <c:v>6.7021917808219182</c:v>
                </c:pt>
                <c:pt idx="148">
                  <c:v>6.0649315068493159</c:v>
                </c:pt>
                <c:pt idx="149">
                  <c:v>6.94027397260274</c:v>
                </c:pt>
                <c:pt idx="150">
                  <c:v>5.2358904109589037</c:v>
                </c:pt>
                <c:pt idx="151">
                  <c:v>6.4068493150684933</c:v>
                </c:pt>
                <c:pt idx="152">
                  <c:v>5.4687671232876713</c:v>
                </c:pt>
                <c:pt idx="153">
                  <c:v>7.534794520547945</c:v>
                </c:pt>
                <c:pt idx="154">
                  <c:v>5.9750684931506841</c:v>
                </c:pt>
                <c:pt idx="155">
                  <c:v>6.4580821917808224</c:v>
                </c:pt>
                <c:pt idx="156">
                  <c:v>6.9024657534246581</c:v>
                </c:pt>
                <c:pt idx="157">
                  <c:v>6.6884931506849306</c:v>
                </c:pt>
                <c:pt idx="158">
                  <c:v>6.0904109589041111</c:v>
                </c:pt>
                <c:pt idx="159">
                  <c:v>5.1693150684931508</c:v>
                </c:pt>
                <c:pt idx="160">
                  <c:v>5.186575342465753</c:v>
                </c:pt>
                <c:pt idx="161">
                  <c:v>6.1038356164383574</c:v>
                </c:pt>
                <c:pt idx="162">
                  <c:v>7.4126027397260286</c:v>
                </c:pt>
                <c:pt idx="163">
                  <c:v>5.7164383561643834</c:v>
                </c:pt>
                <c:pt idx="164">
                  <c:v>7.1248356164383564</c:v>
                </c:pt>
                <c:pt idx="165">
                  <c:v>6.7580821917808223</c:v>
                </c:pt>
                <c:pt idx="166">
                  <c:v>7.5665753424657538</c:v>
                </c:pt>
                <c:pt idx="167">
                  <c:v>7.4991780821917793</c:v>
                </c:pt>
                <c:pt idx="168">
                  <c:v>7.3893150684931515</c:v>
                </c:pt>
                <c:pt idx="169">
                  <c:v>7.1621917808219173</c:v>
                </c:pt>
                <c:pt idx="170">
                  <c:v>7.080000000000001</c:v>
                </c:pt>
                <c:pt idx="171">
                  <c:v>6.2131506849315059</c:v>
                </c:pt>
                <c:pt idx="172">
                  <c:v>7.1950684931506848</c:v>
                </c:pt>
                <c:pt idx="173">
                  <c:v>5.6441095890410953</c:v>
                </c:pt>
                <c:pt idx="174">
                  <c:v>5.8931506849315083</c:v>
                </c:pt>
                <c:pt idx="175">
                  <c:v>4.969041095890411</c:v>
                </c:pt>
                <c:pt idx="176">
                  <c:v>6.8260273972602752</c:v>
                </c:pt>
                <c:pt idx="177">
                  <c:v>6.4663013698630136</c:v>
                </c:pt>
                <c:pt idx="178">
                  <c:v>7.49013698630137</c:v>
                </c:pt>
                <c:pt idx="179">
                  <c:v>6.5558904109589031</c:v>
                </c:pt>
                <c:pt idx="180">
                  <c:v>7.6706849315068482</c:v>
                </c:pt>
                <c:pt idx="181">
                  <c:v>5.584657534246575</c:v>
                </c:pt>
                <c:pt idx="182">
                  <c:v>5.7219178082191782</c:v>
                </c:pt>
                <c:pt idx="183">
                  <c:v>6.5252054794520555</c:v>
                </c:pt>
                <c:pt idx="184">
                  <c:v>5.536986301369863</c:v>
                </c:pt>
                <c:pt idx="185">
                  <c:v>6.6654794520547949</c:v>
                </c:pt>
                <c:pt idx="186">
                  <c:v>6.9246575342465757</c:v>
                </c:pt>
                <c:pt idx="187">
                  <c:v>6.1879452054794521</c:v>
                </c:pt>
                <c:pt idx="188">
                  <c:v>6.0216438356164401</c:v>
                </c:pt>
                <c:pt idx="189">
                  <c:v>5.9287671232876713</c:v>
                </c:pt>
                <c:pt idx="190">
                  <c:v>6.745479452054794</c:v>
                </c:pt>
                <c:pt idx="191">
                  <c:v>6.4249315068493136</c:v>
                </c:pt>
                <c:pt idx="192">
                  <c:v>5.9676712328767119</c:v>
                </c:pt>
                <c:pt idx="193">
                  <c:v>6.6452054794520548</c:v>
                </c:pt>
                <c:pt idx="194">
                  <c:v>6.634520547945205</c:v>
                </c:pt>
                <c:pt idx="195">
                  <c:v>6.6095890410958908</c:v>
                </c:pt>
                <c:pt idx="196">
                  <c:v>7.0260273972602754</c:v>
                </c:pt>
                <c:pt idx="197">
                  <c:v>5.8575342465753426</c:v>
                </c:pt>
                <c:pt idx="198">
                  <c:v>6.3646575342465752</c:v>
                </c:pt>
                <c:pt idx="199">
                  <c:v>5.6983561643835605</c:v>
                </c:pt>
                <c:pt idx="200">
                  <c:v>6.5191780821917824</c:v>
                </c:pt>
                <c:pt idx="201">
                  <c:v>7.3715068493150682</c:v>
                </c:pt>
                <c:pt idx="202">
                  <c:v>7.4879452054794502</c:v>
                </c:pt>
                <c:pt idx="203">
                  <c:v>6.2528767123287672</c:v>
                </c:pt>
                <c:pt idx="204">
                  <c:v>6.1682191780821922</c:v>
                </c:pt>
                <c:pt idx="205">
                  <c:v>6.524931506849315</c:v>
                </c:pt>
                <c:pt idx="206">
                  <c:v>6.2249315068493152</c:v>
                </c:pt>
                <c:pt idx="207">
                  <c:v>7.2030136986301354</c:v>
                </c:pt>
                <c:pt idx="208">
                  <c:v>7.9972602739726026</c:v>
                </c:pt>
                <c:pt idx="209">
                  <c:v>7.7312328767123288</c:v>
                </c:pt>
                <c:pt idx="210">
                  <c:v>6.4547945205479449</c:v>
                </c:pt>
                <c:pt idx="211">
                  <c:v>7.7578082191780844</c:v>
                </c:pt>
                <c:pt idx="212">
                  <c:v>6.9917808219178079</c:v>
                </c:pt>
                <c:pt idx="213">
                  <c:v>8.284931506849313</c:v>
                </c:pt>
                <c:pt idx="214">
                  <c:v>6.9369863013698634</c:v>
                </c:pt>
                <c:pt idx="215">
                  <c:v>5.7030136986301363</c:v>
                </c:pt>
                <c:pt idx="216">
                  <c:v>7.4347945205479444</c:v>
                </c:pt>
                <c:pt idx="217">
                  <c:v>7.2939726027397249</c:v>
                </c:pt>
                <c:pt idx="218">
                  <c:v>7.3704109589041087</c:v>
                </c:pt>
                <c:pt idx="219">
                  <c:v>8.2169863013698627</c:v>
                </c:pt>
                <c:pt idx="220">
                  <c:v>7.231780821917809</c:v>
                </c:pt>
                <c:pt idx="221">
                  <c:v>8.1260273972602732</c:v>
                </c:pt>
                <c:pt idx="222">
                  <c:v>8.286301369863013</c:v>
                </c:pt>
                <c:pt idx="223">
                  <c:v>7.2008219178082182</c:v>
                </c:pt>
                <c:pt idx="224">
                  <c:v>7.0150684931506859</c:v>
                </c:pt>
                <c:pt idx="225">
                  <c:v>7.9775342465753418</c:v>
                </c:pt>
                <c:pt idx="226">
                  <c:v>7.9827397260273978</c:v>
                </c:pt>
                <c:pt idx="227">
                  <c:v>7.7742465753424659</c:v>
                </c:pt>
                <c:pt idx="228">
                  <c:v>7.7764383561643848</c:v>
                </c:pt>
                <c:pt idx="229">
                  <c:v>6.4016438356164365</c:v>
                </c:pt>
                <c:pt idx="230">
                  <c:v>8.5156164383561652</c:v>
                </c:pt>
                <c:pt idx="231">
                  <c:v>7.7605479452054791</c:v>
                </c:pt>
                <c:pt idx="232">
                  <c:v>7.032602739726026</c:v>
                </c:pt>
                <c:pt idx="233">
                  <c:v>8.6882191780821909</c:v>
                </c:pt>
                <c:pt idx="234">
                  <c:v>8.8852054794520541</c:v>
                </c:pt>
                <c:pt idx="235">
                  <c:v>8.1863013698630134</c:v>
                </c:pt>
                <c:pt idx="236">
                  <c:v>8.0536986301369868</c:v>
                </c:pt>
                <c:pt idx="237">
                  <c:v>9.0276712328767115</c:v>
                </c:pt>
                <c:pt idx="238">
                  <c:v>8.7035616438356165</c:v>
                </c:pt>
                <c:pt idx="239">
                  <c:v>9</c:v>
                </c:pt>
                <c:pt idx="240">
                  <c:v>7.6</c:v>
                </c:pt>
                <c:pt idx="241">
                  <c:v>9.3000000000000007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44-4806-A4BE-AAF4C1F0829B}"/>
            </c:ext>
          </c:extLst>
        </c:ser>
        <c:ser>
          <c:idx val="1"/>
          <c:order val="1"/>
          <c:tx>
            <c:v>Mirakel</c:v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4"/>
            <c:spPr>
              <a:solidFill>
                <a:srgbClr val="00FFFF"/>
              </a:solidFill>
              <a:ln w="9525">
                <a:solidFill>
                  <a:srgbClr val="66FFFF">
                    <a:alpha val="88000"/>
                  </a:srgbClr>
                </a:solidFill>
              </a:ln>
              <a:effectLst/>
            </c:spPr>
          </c:marker>
          <c:xVal>
            <c:numRef>
              <c:f>TempMittel_korr!$B$5:$B$246</c:f>
              <c:numCache>
                <c:formatCode>0</c:formatCode>
                <c:ptCount val="242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  <c:pt idx="239">
                  <c:v>2020</c:v>
                </c:pt>
                <c:pt idx="240">
                  <c:v>2021</c:v>
                </c:pt>
                <c:pt idx="241">
                  <c:v>2022</c:v>
                </c:pt>
              </c:numCache>
            </c:numRef>
          </c:xVal>
          <c:yVal>
            <c:numRef>
              <c:f>TempMittel_korr!$U$5:$U$246</c:f>
              <c:numCache>
                <c:formatCode>0.0</c:formatCode>
                <c:ptCount val="242"/>
                <c:pt idx="0">
                  <c:v>7.183402457757297</c:v>
                </c:pt>
                <c:pt idx="1">
                  <c:v>5.0698035074244752</c:v>
                </c:pt>
                <c:pt idx="2">
                  <c:v>6.4238159242191486</c:v>
                </c:pt>
                <c:pt idx="3">
                  <c:v>4.6135768137436663</c:v>
                </c:pt>
                <c:pt idx="4">
                  <c:v>4.2444194828469026</c:v>
                </c:pt>
                <c:pt idx="5">
                  <c:v>4.5777777777777766</c:v>
                </c:pt>
                <c:pt idx="6">
                  <c:v>6.4</c:v>
                </c:pt>
                <c:pt idx="7">
                  <c:v>5.5481244592757362</c:v>
                </c:pt>
                <c:pt idx="8">
                  <c:v>5.6266045826932904</c:v>
                </c:pt>
                <c:pt idx="9">
                  <c:v>6.2782750896057351</c:v>
                </c:pt>
                <c:pt idx="10">
                  <c:v>6.4715905017921145</c:v>
                </c:pt>
                <c:pt idx="11">
                  <c:v>6.156219255963415</c:v>
                </c:pt>
                <c:pt idx="12">
                  <c:v>6.8</c:v>
                </c:pt>
                <c:pt idx="13">
                  <c:v>7.0379736303123401</c:v>
                </c:pt>
                <c:pt idx="14">
                  <c:v>6.5062179979518691</c:v>
                </c:pt>
                <c:pt idx="15">
                  <c:v>6.0656108639228776</c:v>
                </c:pt>
                <c:pt idx="16">
                  <c:v>6.988563108038913</c:v>
                </c:pt>
                <c:pt idx="17">
                  <c:v>5.7746870199692779</c:v>
                </c:pt>
                <c:pt idx="18">
                  <c:v>5.2</c:v>
                </c:pt>
                <c:pt idx="19">
                  <c:v>6.621284562211982</c:v>
                </c:pt>
                <c:pt idx="20">
                  <c:v>6.4110944700460832</c:v>
                </c:pt>
                <c:pt idx="21">
                  <c:v>6.6056323604710707</c:v>
                </c:pt>
                <c:pt idx="22">
                  <c:v>5.3644329237071169</c:v>
                </c:pt>
                <c:pt idx="23">
                  <c:v>6.0496480657520699</c:v>
                </c:pt>
                <c:pt idx="24">
                  <c:v>4.643656554019457</c:v>
                </c:pt>
                <c:pt idx="25">
                  <c:v>7.2224839989759344</c:v>
                </c:pt>
                <c:pt idx="26">
                  <c:v>6.7214804147465435</c:v>
                </c:pt>
                <c:pt idx="27">
                  <c:v>5.5483722654801619</c:v>
                </c:pt>
                <c:pt idx="28">
                  <c:v>7.2429275473630312</c:v>
                </c:pt>
                <c:pt idx="29">
                  <c:v>7.6179409882232463</c:v>
                </c:pt>
                <c:pt idx="30">
                  <c:v>7.6</c:v>
                </c:pt>
                <c:pt idx="31">
                  <c:v>4.9000000000000004</c:v>
                </c:pt>
                <c:pt idx="32">
                  <c:v>4.8968055555555567</c:v>
                </c:pt>
                <c:pt idx="33">
                  <c:v>4.8379845110087034</c:v>
                </c:pt>
                <c:pt idx="34">
                  <c:v>5.2006464413722471</c:v>
                </c:pt>
                <c:pt idx="35">
                  <c:v>3.9430771845260164</c:v>
                </c:pt>
                <c:pt idx="36">
                  <c:v>5.3558550947260626</c:v>
                </c:pt>
                <c:pt idx="37">
                  <c:v>6.3551497695852532</c:v>
                </c:pt>
                <c:pt idx="38">
                  <c:v>6.3589311315924215</c:v>
                </c:pt>
                <c:pt idx="39">
                  <c:v>4.9148980348535405</c:v>
                </c:pt>
                <c:pt idx="40">
                  <c:v>6.2053104198668718</c:v>
                </c:pt>
                <c:pt idx="41">
                  <c:v>7.375267537122375</c:v>
                </c:pt>
                <c:pt idx="42">
                  <c:v>5.7415245775729646</c:v>
                </c:pt>
                <c:pt idx="43">
                  <c:v>6.0713737486095667</c:v>
                </c:pt>
                <c:pt idx="44">
                  <c:v>5.8789281300210101</c:v>
                </c:pt>
                <c:pt idx="45">
                  <c:v>5.8538728878648216</c:v>
                </c:pt>
                <c:pt idx="46">
                  <c:v>5.7413696876600087</c:v>
                </c:pt>
                <c:pt idx="47">
                  <c:v>6.2958021258188097</c:v>
                </c:pt>
                <c:pt idx="48">
                  <c:v>3.7317255504352285</c:v>
                </c:pt>
                <c:pt idx="49">
                  <c:v>5.3599327956989251</c:v>
                </c:pt>
                <c:pt idx="50">
                  <c:v>6.1635323860727089</c:v>
                </c:pt>
                <c:pt idx="51">
                  <c:v>5.6513660239772596</c:v>
                </c:pt>
                <c:pt idx="52">
                  <c:v>5.7729505888376851</c:v>
                </c:pt>
                <c:pt idx="53">
                  <c:v>7.067295186891962</c:v>
                </c:pt>
                <c:pt idx="54">
                  <c:v>5.182247183819765</c:v>
                </c:pt>
                <c:pt idx="55">
                  <c:v>5.6245473365467804</c:v>
                </c:pt>
                <c:pt idx="56">
                  <c:v>4.6812098760527574</c:v>
                </c:pt>
                <c:pt idx="57">
                  <c:v>4.661862519201228</c:v>
                </c:pt>
                <c:pt idx="58">
                  <c:v>5.8248527905785963</c:v>
                </c:pt>
                <c:pt idx="59">
                  <c:v>4.7537028797429235</c:v>
                </c:pt>
                <c:pt idx="60">
                  <c:v>6.3107878904249874</c:v>
                </c:pt>
                <c:pt idx="61">
                  <c:v>5.1460887096774188</c:v>
                </c:pt>
                <c:pt idx="62">
                  <c:v>5.3252265745007685</c:v>
                </c:pt>
                <c:pt idx="63">
                  <c:v>4.62175163762205</c:v>
                </c:pt>
                <c:pt idx="64">
                  <c:v>4.8315917818740397</c:v>
                </c:pt>
                <c:pt idx="65">
                  <c:v>6.6199423963133661</c:v>
                </c:pt>
                <c:pt idx="66">
                  <c:v>5.097565284178188</c:v>
                </c:pt>
                <c:pt idx="67">
                  <c:v>5.8632699913484112</c:v>
                </c:pt>
                <c:pt idx="68">
                  <c:v>5.3381022785458265</c:v>
                </c:pt>
                <c:pt idx="69">
                  <c:v>4.7062960829493088</c:v>
                </c:pt>
                <c:pt idx="70">
                  <c:v>5.1849366359447009</c:v>
                </c:pt>
                <c:pt idx="71">
                  <c:v>6.9822487949573606</c:v>
                </c:pt>
                <c:pt idx="72">
                  <c:v>5.3858275729646712</c:v>
                </c:pt>
                <c:pt idx="73">
                  <c:v>5.9243580389144901</c:v>
                </c:pt>
                <c:pt idx="74">
                  <c:v>5.4759658218125962</c:v>
                </c:pt>
                <c:pt idx="75">
                  <c:v>6.6190956000494365</c:v>
                </c:pt>
                <c:pt idx="76">
                  <c:v>6.8724635176651292</c:v>
                </c:pt>
                <c:pt idx="77">
                  <c:v>5.7043029953917044</c:v>
                </c:pt>
                <c:pt idx="78">
                  <c:v>6.9946883000512043</c:v>
                </c:pt>
                <c:pt idx="79">
                  <c:v>4.971263131874923</c:v>
                </c:pt>
                <c:pt idx="80">
                  <c:v>6.5174398361495127</c:v>
                </c:pt>
                <c:pt idx="81">
                  <c:v>7.1266941884280586</c:v>
                </c:pt>
                <c:pt idx="82">
                  <c:v>6.9377304147465457</c:v>
                </c:pt>
                <c:pt idx="83">
                  <c:v>4.6091404029168208</c:v>
                </c:pt>
                <c:pt idx="84">
                  <c:v>6.4520654121863785</c:v>
                </c:pt>
                <c:pt idx="85">
                  <c:v>6.6658301331285195</c:v>
                </c:pt>
                <c:pt idx="86">
                  <c:v>5.6684645417306712</c:v>
                </c:pt>
                <c:pt idx="87">
                  <c:v>6.7786370658756638</c:v>
                </c:pt>
                <c:pt idx="88">
                  <c:v>5.8423207885304675</c:v>
                </c:pt>
                <c:pt idx="89">
                  <c:v>4.5951593701996929</c:v>
                </c:pt>
                <c:pt idx="90">
                  <c:v>4.4621786994367634</c:v>
                </c:pt>
                <c:pt idx="91">
                  <c:v>7.0879041527623272</c:v>
                </c:pt>
                <c:pt idx="92">
                  <c:v>6.2454877112135181</c:v>
                </c:pt>
                <c:pt idx="93">
                  <c:v>5.8572580645161301</c:v>
                </c:pt>
                <c:pt idx="94">
                  <c:v>5.3624321556579622</c:v>
                </c:pt>
                <c:pt idx="95">
                  <c:v>6.1840647015202093</c:v>
                </c:pt>
                <c:pt idx="96">
                  <c:v>5.7632296466973889</c:v>
                </c:pt>
                <c:pt idx="97">
                  <c:v>5.5799283154121868</c:v>
                </c:pt>
                <c:pt idx="98">
                  <c:v>4.6598451100870459</c:v>
                </c:pt>
                <c:pt idx="99">
                  <c:v>6.4706019033494</c:v>
                </c:pt>
                <c:pt idx="100">
                  <c:v>5.8400876856118797</c:v>
                </c:pt>
                <c:pt idx="101">
                  <c:v>6.4247318228366623</c:v>
                </c:pt>
                <c:pt idx="102">
                  <c:v>5.4315047363031228</c:v>
                </c:pt>
                <c:pt idx="103">
                  <c:v>6.4353534791743918</c:v>
                </c:pt>
                <c:pt idx="104">
                  <c:v>6.3408883768561202</c:v>
                </c:pt>
                <c:pt idx="105">
                  <c:v>6.1982629288274458</c:v>
                </c:pt>
                <c:pt idx="106">
                  <c:v>4.8987800819252429</c:v>
                </c:pt>
                <c:pt idx="107">
                  <c:v>5.4188453219626744</c:v>
                </c:pt>
                <c:pt idx="108">
                  <c:v>5.0575646441372237</c:v>
                </c:pt>
                <c:pt idx="109">
                  <c:v>5.0949916794674861</c:v>
                </c:pt>
                <c:pt idx="110">
                  <c:v>5.5943983614951351</c:v>
                </c:pt>
                <c:pt idx="111">
                  <c:v>6.1538805462859969</c:v>
                </c:pt>
                <c:pt idx="112">
                  <c:v>6.2375812852022534</c:v>
                </c:pt>
                <c:pt idx="113">
                  <c:v>6.1410208653353804</c:v>
                </c:pt>
                <c:pt idx="114">
                  <c:v>5.716324884792626</c:v>
                </c:pt>
                <c:pt idx="115">
                  <c:v>5.2629644048943272</c:v>
                </c:pt>
                <c:pt idx="116">
                  <c:v>6.3634043778801859</c:v>
                </c:pt>
                <c:pt idx="117">
                  <c:v>7.2412346390168958</c:v>
                </c:pt>
                <c:pt idx="118">
                  <c:v>6.6550307219662059</c:v>
                </c:pt>
                <c:pt idx="119">
                  <c:v>6.8369815668202767</c:v>
                </c:pt>
                <c:pt idx="120">
                  <c:v>5.6278833845366094</c:v>
                </c:pt>
                <c:pt idx="121">
                  <c:v>5.6995814132104456</c:v>
                </c:pt>
                <c:pt idx="122">
                  <c:v>6.5817460317460332</c:v>
                </c:pt>
                <c:pt idx="123">
                  <c:v>6.7625321344704004</c:v>
                </c:pt>
                <c:pt idx="124">
                  <c:v>5.5477323348694307</c:v>
                </c:pt>
                <c:pt idx="125">
                  <c:v>5.7792338709677438</c:v>
                </c:pt>
                <c:pt idx="126">
                  <c:v>6.0315924219150032</c:v>
                </c:pt>
                <c:pt idx="127">
                  <c:v>5.7456575207020144</c:v>
                </c:pt>
                <c:pt idx="128">
                  <c:v>5.1870039682539675</c:v>
                </c:pt>
                <c:pt idx="129">
                  <c:v>6.1049596774193553</c:v>
                </c:pt>
                <c:pt idx="130">
                  <c:v>7.1803264208909381</c:v>
                </c:pt>
                <c:pt idx="131">
                  <c:v>5.8143208503275234</c:v>
                </c:pt>
                <c:pt idx="132">
                  <c:v>6.4127592165898619</c:v>
                </c:pt>
                <c:pt idx="133">
                  <c:v>6.1707405273937539</c:v>
                </c:pt>
                <c:pt idx="134">
                  <c:v>5.8079173067076297</c:v>
                </c:pt>
                <c:pt idx="135">
                  <c:v>6.4810245952292656</c:v>
                </c:pt>
                <c:pt idx="136">
                  <c:v>5.3467466717869945</c:v>
                </c:pt>
                <c:pt idx="137">
                  <c:v>6.7030645161290323</c:v>
                </c:pt>
                <c:pt idx="138">
                  <c:v>5.364116743471584</c:v>
                </c:pt>
                <c:pt idx="139">
                  <c:v>7.0857529971573356</c:v>
                </c:pt>
                <c:pt idx="140">
                  <c:v>7.1681278801843327</c:v>
                </c:pt>
                <c:pt idx="141">
                  <c:v>5.2595916538658471</c:v>
                </c:pt>
                <c:pt idx="142">
                  <c:v>6.2957066052227368</c:v>
                </c:pt>
                <c:pt idx="143">
                  <c:v>5.8287696205660611</c:v>
                </c:pt>
                <c:pt idx="144">
                  <c:v>5.9643471582181249</c:v>
                </c:pt>
                <c:pt idx="145">
                  <c:v>6.7267889144905268</c:v>
                </c:pt>
                <c:pt idx="146">
                  <c:v>6.2671729390681001</c:v>
                </c:pt>
                <c:pt idx="147">
                  <c:v>6.664933568162156</c:v>
                </c:pt>
                <c:pt idx="148">
                  <c:v>5.9715693804403491</c:v>
                </c:pt>
                <c:pt idx="149">
                  <c:v>6.891155913978495</c:v>
                </c:pt>
                <c:pt idx="150">
                  <c:v>5.1847087813620067</c:v>
                </c:pt>
                <c:pt idx="151">
                  <c:v>6.3393483500185388</c:v>
                </c:pt>
                <c:pt idx="152">
                  <c:v>5.4225556835637478</c:v>
                </c:pt>
                <c:pt idx="153">
                  <c:v>7.4824654377880186</c:v>
                </c:pt>
                <c:pt idx="154">
                  <c:v>5.9459357398873527</c:v>
                </c:pt>
                <c:pt idx="155">
                  <c:v>6.4147512668397004</c:v>
                </c:pt>
                <c:pt idx="156">
                  <c:v>6.8650192012288791</c:v>
                </c:pt>
                <c:pt idx="157">
                  <c:v>6.6465924219150025</c:v>
                </c:pt>
                <c:pt idx="158">
                  <c:v>6.0794470046082942</c:v>
                </c:pt>
                <c:pt idx="159">
                  <c:v>5.15705506117909</c:v>
                </c:pt>
                <c:pt idx="160">
                  <c:v>5.159246031746032</c:v>
                </c:pt>
                <c:pt idx="161">
                  <c:v>6.0212128776241691</c:v>
                </c:pt>
                <c:pt idx="162">
                  <c:v>7.3669393241167418</c:v>
                </c:pt>
                <c:pt idx="163">
                  <c:v>5.6666280435051313</c:v>
                </c:pt>
                <c:pt idx="164">
                  <c:v>7.1035995903737836</c:v>
                </c:pt>
                <c:pt idx="165">
                  <c:v>6.7276734511008707</c:v>
                </c:pt>
                <c:pt idx="166">
                  <c:v>7.5116449052739362</c:v>
                </c:pt>
                <c:pt idx="167">
                  <c:v>7.4464080459770123</c:v>
                </c:pt>
                <c:pt idx="168">
                  <c:v>7.3536930363543265</c:v>
                </c:pt>
                <c:pt idx="169">
                  <c:v>7.1363319252432156</c:v>
                </c:pt>
                <c:pt idx="170">
                  <c:v>7.0436450332821297</c:v>
                </c:pt>
                <c:pt idx="171">
                  <c:v>6.1595683475466556</c:v>
                </c:pt>
                <c:pt idx="172">
                  <c:v>7.1344815668202761</c:v>
                </c:pt>
                <c:pt idx="173">
                  <c:v>5.5869060419866878</c:v>
                </c:pt>
                <c:pt idx="174">
                  <c:v>5.8417505120327711</c:v>
                </c:pt>
                <c:pt idx="175">
                  <c:v>4.8783982202447147</c:v>
                </c:pt>
                <c:pt idx="176">
                  <c:v>6.8042357910906297</c:v>
                </c:pt>
                <c:pt idx="177">
                  <c:v>6.435327700972862</c:v>
                </c:pt>
                <c:pt idx="178">
                  <c:v>7.4550793650793645</c:v>
                </c:pt>
                <c:pt idx="179">
                  <c:v>6.5233843159065614</c:v>
                </c:pt>
                <c:pt idx="180">
                  <c:v>7.6666077828981054</c:v>
                </c:pt>
                <c:pt idx="181">
                  <c:v>5.5361021505376344</c:v>
                </c:pt>
                <c:pt idx="182">
                  <c:v>5.6706515616999482</c:v>
                </c:pt>
                <c:pt idx="183">
                  <c:v>6.497534297367447</c:v>
                </c:pt>
                <c:pt idx="184">
                  <c:v>5.4603782642089094</c:v>
                </c:pt>
                <c:pt idx="185">
                  <c:v>6.6717140296978998</c:v>
                </c:pt>
                <c:pt idx="186">
                  <c:v>6.8824974398361505</c:v>
                </c:pt>
                <c:pt idx="187">
                  <c:v>6.1607483623779506</c:v>
                </c:pt>
                <c:pt idx="188">
                  <c:v>5.9655984383000522</c:v>
                </c:pt>
                <c:pt idx="189">
                  <c:v>5.8865546594982083</c:v>
                </c:pt>
                <c:pt idx="190">
                  <c:v>6.6789004096262152</c:v>
                </c:pt>
                <c:pt idx="191">
                  <c:v>6.3922521937955734</c:v>
                </c:pt>
                <c:pt idx="192">
                  <c:v>5.9111130312339988</c:v>
                </c:pt>
                <c:pt idx="193">
                  <c:v>6.6083378136200714</c:v>
                </c:pt>
                <c:pt idx="194">
                  <c:v>6.5953257808499748</c:v>
                </c:pt>
                <c:pt idx="195">
                  <c:v>6.5747259300457301</c:v>
                </c:pt>
                <c:pt idx="196">
                  <c:v>6.9853577828981059</c:v>
                </c:pt>
                <c:pt idx="197">
                  <c:v>5.8060419866871475</c:v>
                </c:pt>
                <c:pt idx="198">
                  <c:v>6.3161008704557098</c:v>
                </c:pt>
                <c:pt idx="199">
                  <c:v>5.6738351254480284</c:v>
                </c:pt>
                <c:pt idx="200">
                  <c:v>6.4644777265745015</c:v>
                </c:pt>
                <c:pt idx="201">
                  <c:v>7.3224731182795706</c:v>
                </c:pt>
                <c:pt idx="202">
                  <c:v>7.4075697644649248</c:v>
                </c:pt>
                <c:pt idx="203">
                  <c:v>6.2031612285255227</c:v>
                </c:pt>
                <c:pt idx="204">
                  <c:v>6.1055734767025092</c:v>
                </c:pt>
                <c:pt idx="205">
                  <c:v>6.4274609575012809</c:v>
                </c:pt>
                <c:pt idx="206">
                  <c:v>6.206482334869432</c:v>
                </c:pt>
                <c:pt idx="207">
                  <c:v>7.1481979977753056</c:v>
                </c:pt>
                <c:pt idx="208">
                  <c:v>7.9542242703533033</c:v>
                </c:pt>
                <c:pt idx="209">
                  <c:v>7.702723374295954</c:v>
                </c:pt>
                <c:pt idx="210">
                  <c:v>6.3999263952892997</c:v>
                </c:pt>
                <c:pt idx="211">
                  <c:v>7.7140551229761476</c:v>
                </c:pt>
                <c:pt idx="212">
                  <c:v>6.9321575780849969</c:v>
                </c:pt>
                <c:pt idx="213">
                  <c:v>8.2287903225806449</c:v>
                </c:pt>
                <c:pt idx="214">
                  <c:v>6.9085983102918584</c:v>
                </c:pt>
                <c:pt idx="215">
                  <c:v>5.6619435174885675</c:v>
                </c:pt>
                <c:pt idx="216">
                  <c:v>7.4067153097798277</c:v>
                </c:pt>
                <c:pt idx="217">
                  <c:v>7.2678827444956475</c:v>
                </c:pt>
                <c:pt idx="218">
                  <c:v>7.2966468253968273</c:v>
                </c:pt>
                <c:pt idx="219">
                  <c:v>8.1832483623779506</c:v>
                </c:pt>
                <c:pt idx="220">
                  <c:v>7.1705958781362007</c:v>
                </c:pt>
                <c:pt idx="221">
                  <c:v>8.0996953405017909</c:v>
                </c:pt>
                <c:pt idx="222">
                  <c:v>8.2171114951356881</c:v>
                </c:pt>
                <c:pt idx="223">
                  <c:v>7.1595071684587817</c:v>
                </c:pt>
                <c:pt idx="224">
                  <c:v>6.9532098054275471</c:v>
                </c:pt>
                <c:pt idx="225">
                  <c:v>7.922686891961086</c:v>
                </c:pt>
                <c:pt idx="226">
                  <c:v>7.9566583461341551</c:v>
                </c:pt>
                <c:pt idx="227">
                  <c:v>7.7338283277715973</c:v>
                </c:pt>
                <c:pt idx="228">
                  <c:v>7.7325217613927286</c:v>
                </c:pt>
                <c:pt idx="229">
                  <c:v>6.3659850230414747</c:v>
                </c:pt>
                <c:pt idx="230">
                  <c:v>8.4819937275985673</c:v>
                </c:pt>
                <c:pt idx="231">
                  <c:v>7.6865007415647026</c:v>
                </c:pt>
                <c:pt idx="232">
                  <c:v>6.95319060419867</c:v>
                </c:pt>
                <c:pt idx="233">
                  <c:v>8.6636079109062969</c:v>
                </c:pt>
                <c:pt idx="234">
                  <c:v>8.8145615719406045</c:v>
                </c:pt>
                <c:pt idx="235">
                  <c:v>8.1486484983314806</c:v>
                </c:pt>
                <c:pt idx="236">
                  <c:v>8.0166577060931896</c:v>
                </c:pt>
                <c:pt idx="237">
                  <c:v>8.941955965181771</c:v>
                </c:pt>
                <c:pt idx="238">
                  <c:v>8.682419354838709</c:v>
                </c:pt>
                <c:pt idx="239">
                  <c:v>9</c:v>
                </c:pt>
                <c:pt idx="240" formatCode="General">
                  <c:v>7.6</c:v>
                </c:pt>
                <c:pt idx="241" formatCode="General">
                  <c:v>9.3000000000000007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44-4806-A4BE-AAF4C1F08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050864"/>
        <c:axId val="665053816"/>
      </c:scatterChart>
      <c:valAx>
        <c:axId val="665050864"/>
        <c:scaling>
          <c:orientation val="minMax"/>
          <c:max val="2025"/>
          <c:min val="17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5053816"/>
        <c:crosses val="autoZero"/>
        <c:crossBetween val="midCat"/>
        <c:majorUnit val="20"/>
        <c:minorUnit val="5"/>
      </c:valAx>
      <c:valAx>
        <c:axId val="665053816"/>
        <c:scaling>
          <c:orientation val="minMax"/>
          <c:max val="9.5"/>
          <c:min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5050864"/>
        <c:crosses val="autoZero"/>
        <c:crossBetween val="midCat"/>
        <c:min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>
              <a:solidFill>
                <a:srgbClr val="0066FF"/>
              </a:solidFill>
            </a:ln>
          </c:spPr>
          <c:marker>
            <c:symbol val="none"/>
          </c:marker>
          <c:trendline>
            <c:trendlineType val="poly"/>
            <c:order val="2"/>
            <c:dispRSqr val="0"/>
            <c:dispEq val="0"/>
          </c:trendline>
          <c:xVal>
            <c:numRef>
              <c:f>Tempmittel_lin!$B$2:$B$237</c:f>
              <c:numCache>
                <c:formatCode>0</c:formatCode>
                <c:ptCount val="236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</c:numCache>
            </c:numRef>
          </c:xVal>
          <c:yVal>
            <c:numRef>
              <c:f>Tempmittel_lin!$G$2:$G$237</c:f>
              <c:numCache>
                <c:formatCode>General</c:formatCode>
                <c:ptCount val="236"/>
                <c:pt idx="0">
                  <c:v>1.7370591739347585</c:v>
                </c:pt>
                <c:pt idx="1">
                  <c:v>-0.27048482496475579</c:v>
                </c:pt>
                <c:pt idx="2">
                  <c:v>1.0219711761357315</c:v>
                </c:pt>
                <c:pt idx="3">
                  <c:v>-0.7855728227637826</c:v>
                </c:pt>
                <c:pt idx="4">
                  <c:v>-1.1931168216632955</c:v>
                </c:pt>
                <c:pt idx="5">
                  <c:v>-0.80066082056280852</c:v>
                </c:pt>
                <c:pt idx="6">
                  <c:v>0.89179518053767826</c:v>
                </c:pt>
                <c:pt idx="7">
                  <c:v>0.18425118163816467</c:v>
                </c:pt>
                <c:pt idx="8">
                  <c:v>0.17670718273865216</c:v>
                </c:pt>
                <c:pt idx="9">
                  <c:v>0.86916318383913893</c:v>
                </c:pt>
                <c:pt idx="10">
                  <c:v>0.96161918493962517</c:v>
                </c:pt>
                <c:pt idx="11">
                  <c:v>0.75407518604011159</c:v>
                </c:pt>
                <c:pt idx="12">
                  <c:v>1.2465311871405982</c:v>
                </c:pt>
                <c:pt idx="13">
                  <c:v>1.5389871882410846</c:v>
                </c:pt>
                <c:pt idx="14">
                  <c:v>1.0314431893415712</c:v>
                </c:pt>
                <c:pt idx="15">
                  <c:v>0.62389919044205833</c:v>
                </c:pt>
                <c:pt idx="16">
                  <c:v>1.5163551915425444</c:v>
                </c:pt>
                <c:pt idx="17">
                  <c:v>0.20881119264303116</c:v>
                </c:pt>
                <c:pt idx="18">
                  <c:v>-0.29873280625648224</c:v>
                </c:pt>
                <c:pt idx="19">
                  <c:v>1.0937231948440047</c:v>
                </c:pt>
                <c:pt idx="20">
                  <c:v>0.88617919594449113</c:v>
                </c:pt>
                <c:pt idx="21">
                  <c:v>1.0786351970449779</c:v>
                </c:pt>
                <c:pt idx="22">
                  <c:v>-0.12890880185453568</c:v>
                </c:pt>
                <c:pt idx="23">
                  <c:v>0.56354719924595109</c:v>
                </c:pt>
                <c:pt idx="24">
                  <c:v>-1.0439967996535628</c:v>
                </c:pt>
                <c:pt idx="25">
                  <c:v>1.6484592014469239</c:v>
                </c:pt>
                <c:pt idx="26">
                  <c:v>1.1409152025474114</c:v>
                </c:pt>
                <c:pt idx="27">
                  <c:v>-6.6628796352102171E-2</c:v>
                </c:pt>
                <c:pt idx="28">
                  <c:v>1.6258272047483846</c:v>
                </c:pt>
                <c:pt idx="29">
                  <c:v>2.0182832058488707</c:v>
                </c:pt>
                <c:pt idx="30">
                  <c:v>-0.68926079305064203</c:v>
                </c:pt>
                <c:pt idx="31">
                  <c:v>-0.79680479195015508</c:v>
                </c:pt>
                <c:pt idx="32">
                  <c:v>-0.40434879084966902</c:v>
                </c:pt>
                <c:pt idx="33">
                  <c:v>-1.611892789749183</c:v>
                </c:pt>
                <c:pt idx="34">
                  <c:v>-0.31943678864869529</c:v>
                </c:pt>
                <c:pt idx="35">
                  <c:v>0.77301921245179095</c:v>
                </c:pt>
                <c:pt idx="36">
                  <c:v>0.26547521355227754</c:v>
                </c:pt>
                <c:pt idx="37">
                  <c:v>-0.74206878534723586</c:v>
                </c:pt>
                <c:pt idx="38">
                  <c:v>0.55038721575325056</c:v>
                </c:pt>
                <c:pt idx="39">
                  <c:v>1.7428432168537373</c:v>
                </c:pt>
                <c:pt idx="40">
                  <c:v>3.5299217954223749E-2</c:v>
                </c:pt>
                <c:pt idx="41">
                  <c:v>0.4277552190547107</c:v>
                </c:pt>
                <c:pt idx="42">
                  <c:v>0.22021122015519712</c:v>
                </c:pt>
                <c:pt idx="43">
                  <c:v>0.21266722125568371</c:v>
                </c:pt>
                <c:pt idx="44">
                  <c:v>0.40512322235617138</c:v>
                </c:pt>
                <c:pt idx="45">
                  <c:v>0.59757922345665815</c:v>
                </c:pt>
                <c:pt idx="46">
                  <c:v>-2.0099647754428562</c:v>
                </c:pt>
                <c:pt idx="47">
                  <c:v>-0.31750877434236902</c:v>
                </c:pt>
                <c:pt idx="48">
                  <c:v>0.4749472267581174</c:v>
                </c:pt>
                <c:pt idx="49">
                  <c:v>-0.13259677214139565</c:v>
                </c:pt>
                <c:pt idx="50">
                  <c:v>5.9859228959091126E-2</c:v>
                </c:pt>
                <c:pt idx="51">
                  <c:v>1.3523152300595775</c:v>
                </c:pt>
                <c:pt idx="52">
                  <c:v>-0.55522876883993622</c:v>
                </c:pt>
                <c:pt idx="53">
                  <c:v>-0.16277276773944926</c:v>
                </c:pt>
                <c:pt idx="54">
                  <c:v>-1.070316766638963</c:v>
                </c:pt>
                <c:pt idx="55">
                  <c:v>-1.0778607655384764</c:v>
                </c:pt>
                <c:pt idx="56">
                  <c:v>1.45952355620107E-2</c:v>
                </c:pt>
                <c:pt idx="57">
                  <c:v>-0.9929487633375027</c:v>
                </c:pt>
                <c:pt idx="58">
                  <c:v>0.49950723776298389</c:v>
                </c:pt>
                <c:pt idx="59">
                  <c:v>-0.70803676113652969</c:v>
                </c:pt>
                <c:pt idx="60">
                  <c:v>-0.51558076003604292</c:v>
                </c:pt>
                <c:pt idx="61">
                  <c:v>-1.2231247589355556</c:v>
                </c:pt>
                <c:pt idx="62">
                  <c:v>-1.0306687578350688</c:v>
                </c:pt>
                <c:pt idx="63">
                  <c:v>0.76178724326541758</c:v>
                </c:pt>
                <c:pt idx="64">
                  <c:v>-0.84575675563409636</c:v>
                </c:pt>
                <c:pt idx="65">
                  <c:v>-5.3300754533609052E-2</c:v>
                </c:pt>
                <c:pt idx="66">
                  <c:v>-0.46084475343312281</c:v>
                </c:pt>
                <c:pt idx="67">
                  <c:v>-0.86838875233263657</c:v>
                </c:pt>
                <c:pt idx="68">
                  <c:v>-0.77593275123215033</c:v>
                </c:pt>
                <c:pt idx="69">
                  <c:v>1.1165232498683366</c:v>
                </c:pt>
                <c:pt idx="70">
                  <c:v>-0.49102074903117643</c:v>
                </c:pt>
                <c:pt idx="71">
                  <c:v>1.4352520693101667E-3</c:v>
                </c:pt>
                <c:pt idx="72">
                  <c:v>-0.40610874683020359</c:v>
                </c:pt>
                <c:pt idx="73">
                  <c:v>0.68634725427028265</c:v>
                </c:pt>
                <c:pt idx="74">
                  <c:v>0.97880325537076995</c:v>
                </c:pt>
                <c:pt idx="75">
                  <c:v>-0.22874074352874363</c:v>
                </c:pt>
                <c:pt idx="76">
                  <c:v>1.0637152575717428</c:v>
                </c:pt>
                <c:pt idx="77">
                  <c:v>-0.94382874132777062</c:v>
                </c:pt>
                <c:pt idx="78">
                  <c:v>0.54862725977271687</c:v>
                </c:pt>
                <c:pt idx="79">
                  <c:v>1.1410832608732022</c:v>
                </c:pt>
                <c:pt idx="80">
                  <c:v>0.93353926197369042</c:v>
                </c:pt>
                <c:pt idx="81">
                  <c:v>-1.3740047369258237</c:v>
                </c:pt>
                <c:pt idx="82">
                  <c:v>0.41845126417466361</c:v>
                </c:pt>
                <c:pt idx="83">
                  <c:v>0.71090726527515002</c:v>
                </c:pt>
                <c:pt idx="84">
                  <c:v>-0.29663673362436338</c:v>
                </c:pt>
                <c:pt idx="85">
                  <c:v>0.79581926747612286</c:v>
                </c:pt>
                <c:pt idx="86">
                  <c:v>-0.21172473142339054</c:v>
                </c:pt>
                <c:pt idx="87">
                  <c:v>-1.4192687303229041</c:v>
                </c:pt>
                <c:pt idx="88">
                  <c:v>-1.5268127292224172</c:v>
                </c:pt>
                <c:pt idx="89">
                  <c:v>1.0656432718780691</c:v>
                </c:pt>
                <c:pt idx="90">
                  <c:v>0.25809927297855584</c:v>
                </c:pt>
                <c:pt idx="91">
                  <c:v>-0.14944472592095703</c:v>
                </c:pt>
                <c:pt idx="92">
                  <c:v>-0.65698872482047044</c:v>
                </c:pt>
                <c:pt idx="93">
                  <c:v>0.13546727628001598</c:v>
                </c:pt>
                <c:pt idx="94">
                  <c:v>-0.27207672261949778</c:v>
                </c:pt>
                <c:pt idx="95">
                  <c:v>-0.47962072151901047</c:v>
                </c:pt>
                <c:pt idx="96">
                  <c:v>-1.3871647204185242</c:v>
                </c:pt>
                <c:pt idx="97">
                  <c:v>0.40529128068196307</c:v>
                </c:pt>
                <c:pt idx="98">
                  <c:v>-0.30225271821755051</c:v>
                </c:pt>
                <c:pt idx="99">
                  <c:v>0.29020328288293662</c:v>
                </c:pt>
                <c:pt idx="100">
                  <c:v>-0.71734071601657678</c:v>
                </c:pt>
                <c:pt idx="101">
                  <c:v>0.27511528508390981</c:v>
                </c:pt>
                <c:pt idx="102">
                  <c:v>0.16757128618439587</c:v>
                </c:pt>
                <c:pt idx="103">
                  <c:v>6.0027287284882824E-2</c:v>
                </c:pt>
                <c:pt idx="104">
                  <c:v>-1.1475167116146308</c:v>
                </c:pt>
                <c:pt idx="105">
                  <c:v>-0.65506071051414416</c:v>
                </c:pt>
                <c:pt idx="106">
                  <c:v>-1.0626047094136579</c:v>
                </c:pt>
                <c:pt idx="107">
                  <c:v>-0.97014870831317079</c:v>
                </c:pt>
                <c:pt idx="108">
                  <c:v>-0.4776927072126842</c:v>
                </c:pt>
                <c:pt idx="109">
                  <c:v>1.4763293887802398E-2</c:v>
                </c:pt>
                <c:pt idx="110">
                  <c:v>0.10721929498828864</c:v>
                </c:pt>
                <c:pt idx="111">
                  <c:v>-3.24703911224411E-4</c:v>
                </c:pt>
                <c:pt idx="112">
                  <c:v>-0.40786870281073817</c:v>
                </c:pt>
                <c:pt idx="113">
                  <c:v>-0.81541270171025104</c:v>
                </c:pt>
                <c:pt idx="114">
                  <c:v>0.17704329939023644</c:v>
                </c:pt>
                <c:pt idx="115">
                  <c:v>1.0694993004907225</c:v>
                </c:pt>
                <c:pt idx="116">
                  <c:v>0.36195530159120892</c:v>
                </c:pt>
                <c:pt idx="117">
                  <c:v>0.65441130269169623</c:v>
                </c:pt>
                <c:pt idx="118">
                  <c:v>-0.65313269620781789</c:v>
                </c:pt>
                <c:pt idx="119">
                  <c:v>-0.56067669510733076</c:v>
                </c:pt>
                <c:pt idx="120">
                  <c:v>0.3317793059931553</c:v>
                </c:pt>
                <c:pt idx="121">
                  <c:v>0.52423530709364208</c:v>
                </c:pt>
                <c:pt idx="122">
                  <c:v>-0.78330869180587115</c:v>
                </c:pt>
                <c:pt idx="123">
                  <c:v>-0.49085269070538473</c:v>
                </c:pt>
                <c:pt idx="124">
                  <c:v>-0.29839668960489796</c:v>
                </c:pt>
                <c:pt idx="125">
                  <c:v>-0.60594068850441118</c:v>
                </c:pt>
                <c:pt idx="126">
                  <c:v>-1.1134846874039246</c:v>
                </c:pt>
                <c:pt idx="127">
                  <c:v>-0.22102868630343853</c:v>
                </c:pt>
                <c:pt idx="128">
                  <c:v>0.8714273147970486</c:v>
                </c:pt>
                <c:pt idx="129">
                  <c:v>-0.53611668410246516</c:v>
                </c:pt>
                <c:pt idx="130">
                  <c:v>5.6339316998021971E-2</c:v>
                </c:pt>
                <c:pt idx="131">
                  <c:v>-0.15120468190149072</c:v>
                </c:pt>
                <c:pt idx="132">
                  <c:v>-0.55874868080100537</c:v>
                </c:pt>
                <c:pt idx="133">
                  <c:v>0.13370732029948229</c:v>
                </c:pt>
                <c:pt idx="134">
                  <c:v>-1.0738366786000313</c:v>
                </c:pt>
                <c:pt idx="135">
                  <c:v>0.31861932250045566</c:v>
                </c:pt>
                <c:pt idx="136">
                  <c:v>-0.98892467639905757</c:v>
                </c:pt>
                <c:pt idx="137">
                  <c:v>0.70353132470142832</c:v>
                </c:pt>
                <c:pt idx="138">
                  <c:v>0.79598732580191545</c:v>
                </c:pt>
                <c:pt idx="139">
                  <c:v>-1.1115566730975983</c:v>
                </c:pt>
                <c:pt idx="140">
                  <c:v>-0.11910067199711172</c:v>
                </c:pt>
                <c:pt idx="141">
                  <c:v>-0.61910067199711172</c:v>
                </c:pt>
                <c:pt idx="142">
                  <c:v>-0.43418866979613835</c:v>
                </c:pt>
                <c:pt idx="143">
                  <c:v>0.25826733130434842</c:v>
                </c:pt>
                <c:pt idx="144">
                  <c:v>-0.14927666759516534</c:v>
                </c:pt>
                <c:pt idx="145">
                  <c:v>0.24317933350532162</c:v>
                </c:pt>
                <c:pt idx="146">
                  <c:v>-0.46436466539419197</c:v>
                </c:pt>
                <c:pt idx="147">
                  <c:v>0.42809133570629498</c:v>
                </c:pt>
                <c:pt idx="148">
                  <c:v>-1.2794526631932177</c:v>
                </c:pt>
                <c:pt idx="149">
                  <c:v>-0.18699666209273236</c:v>
                </c:pt>
                <c:pt idx="150">
                  <c:v>-1.0945406609922443</c:v>
                </c:pt>
                <c:pt idx="151">
                  <c:v>0.99791534010824101</c:v>
                </c:pt>
                <c:pt idx="152">
                  <c:v>-0.60962865879127115</c:v>
                </c:pt>
                <c:pt idx="153">
                  <c:v>-0.11717265769078455</c:v>
                </c:pt>
                <c:pt idx="154">
                  <c:v>0.37528334340970204</c:v>
                </c:pt>
                <c:pt idx="155">
                  <c:v>6.7739344510187927E-2</c:v>
                </c:pt>
                <c:pt idx="156">
                  <c:v>-0.43980465438932548</c:v>
                </c:pt>
                <c:pt idx="157">
                  <c:v>-1.3473486532888383</c:v>
                </c:pt>
                <c:pt idx="158">
                  <c:v>-1.3548926521883518</c:v>
                </c:pt>
                <c:pt idx="159">
                  <c:v>-0.56243665108786534</c:v>
                </c:pt>
                <c:pt idx="160">
                  <c:v>0.83001935001262162</c:v>
                </c:pt>
                <c:pt idx="161">
                  <c:v>-0.87752464888689197</c:v>
                </c:pt>
                <c:pt idx="162">
                  <c:v>0.61493135221359463</c:v>
                </c:pt>
                <c:pt idx="163">
                  <c:v>0.10738735331408122</c:v>
                </c:pt>
                <c:pt idx="164">
                  <c:v>0.89984335441456764</c:v>
                </c:pt>
                <c:pt idx="165">
                  <c:v>0.79229935551505548</c:v>
                </c:pt>
                <c:pt idx="166">
                  <c:v>0.78475535661554119</c:v>
                </c:pt>
                <c:pt idx="167">
                  <c:v>0.47721135771602796</c:v>
                </c:pt>
                <c:pt idx="168">
                  <c:v>0.36966735881651402</c:v>
                </c:pt>
                <c:pt idx="169">
                  <c:v>-0.43787664008299831</c:v>
                </c:pt>
                <c:pt idx="170">
                  <c:v>0.45457936101748775</c:v>
                </c:pt>
                <c:pt idx="171">
                  <c:v>-1.0529646378820257</c:v>
                </c:pt>
                <c:pt idx="172">
                  <c:v>-0.86050863678153888</c:v>
                </c:pt>
                <c:pt idx="173">
                  <c:v>-1.7680526356810518</c:v>
                </c:pt>
                <c:pt idx="174">
                  <c:v>0.12440336541943431</c:v>
                </c:pt>
                <c:pt idx="175">
                  <c:v>-0.28314063348007856</c:v>
                </c:pt>
                <c:pt idx="176">
                  <c:v>0.80931536762040768</c:v>
                </c:pt>
                <c:pt idx="177">
                  <c:v>-0.19822863127910573</c:v>
                </c:pt>
                <c:pt idx="178">
                  <c:v>0.99422736982138105</c:v>
                </c:pt>
                <c:pt idx="179">
                  <c:v>-1.2133166290781325</c:v>
                </c:pt>
                <c:pt idx="180">
                  <c:v>-1.0208606279776458</c:v>
                </c:pt>
                <c:pt idx="181">
                  <c:v>-0.22840462687715934</c:v>
                </c:pt>
                <c:pt idx="182">
                  <c:v>-1.2359486257766727</c:v>
                </c:pt>
                <c:pt idx="183">
                  <c:v>-4.3492624676185976E-2</c:v>
                </c:pt>
                <c:pt idx="184">
                  <c:v>0.14896337642430169</c:v>
                </c:pt>
                <c:pt idx="185">
                  <c:v>-0.55858062247521278</c:v>
                </c:pt>
                <c:pt idx="186">
                  <c:v>-0.76612462137472548</c:v>
                </c:pt>
                <c:pt idx="187">
                  <c:v>-0.87366862027423853</c:v>
                </c:pt>
                <c:pt idx="188">
                  <c:v>-8.121261917375211E-2</c:v>
                </c:pt>
                <c:pt idx="189">
                  <c:v>-0.38875661807326534</c:v>
                </c:pt>
                <c:pt idx="190">
                  <c:v>-0.89630061697277874</c:v>
                </c:pt>
                <c:pt idx="191">
                  <c:v>-0.20384461587229286</c:v>
                </c:pt>
                <c:pt idx="192">
                  <c:v>-0.21138861477180626</c:v>
                </c:pt>
                <c:pt idx="193">
                  <c:v>-0.21893261367131966</c:v>
                </c:pt>
                <c:pt idx="194">
                  <c:v>0.17352338742916729</c:v>
                </c:pt>
                <c:pt idx="195">
                  <c:v>-1.0340206114703463</c:v>
                </c:pt>
                <c:pt idx="196">
                  <c:v>-0.5415646103698597</c:v>
                </c:pt>
                <c:pt idx="197">
                  <c:v>-1.1491086092693727</c:v>
                </c:pt>
                <c:pt idx="198">
                  <c:v>-0.45665260816888598</c:v>
                </c:pt>
                <c:pt idx="199">
                  <c:v>0.43580339293160009</c:v>
                </c:pt>
                <c:pt idx="200">
                  <c:v>0.52825939403208722</c:v>
                </c:pt>
                <c:pt idx="201">
                  <c:v>-0.67928460486742548</c:v>
                </c:pt>
                <c:pt idx="202">
                  <c:v>-0.7868286037669403</c:v>
                </c:pt>
                <c:pt idx="203">
                  <c:v>-0.49437260266645211</c:v>
                </c:pt>
                <c:pt idx="204">
                  <c:v>-0.70191660156596658</c:v>
                </c:pt>
                <c:pt idx="205">
                  <c:v>0.19053939953452037</c:v>
                </c:pt>
                <c:pt idx="206">
                  <c:v>1.0829954006350073</c:v>
                </c:pt>
                <c:pt idx="207">
                  <c:v>0.77545140173549409</c:v>
                </c:pt>
                <c:pt idx="208">
                  <c:v>-0.53209259716401913</c:v>
                </c:pt>
                <c:pt idx="209">
                  <c:v>0.76036340393646729</c:v>
                </c:pt>
                <c:pt idx="210">
                  <c:v>5.2819405036953704E-2</c:v>
                </c:pt>
                <c:pt idx="211">
                  <c:v>1.2452754061374396</c:v>
                </c:pt>
                <c:pt idx="212">
                  <c:v>-6.226859276207275E-2</c:v>
                </c:pt>
                <c:pt idx="213">
                  <c:v>-1.2698125916615863</c:v>
                </c:pt>
                <c:pt idx="214">
                  <c:v>0.42264340943890044</c:v>
                </c:pt>
                <c:pt idx="215">
                  <c:v>0.3150994105393865</c:v>
                </c:pt>
                <c:pt idx="216">
                  <c:v>0.3075554116398731</c:v>
                </c:pt>
                <c:pt idx="217">
                  <c:v>1.2000114127403592</c:v>
                </c:pt>
                <c:pt idx="218">
                  <c:v>0.19246741384084753</c:v>
                </c:pt>
                <c:pt idx="219">
                  <c:v>1.0849234149413327</c:v>
                </c:pt>
                <c:pt idx="220">
                  <c:v>1.1773794160418198</c:v>
                </c:pt>
                <c:pt idx="221">
                  <c:v>0.16983541714230643</c:v>
                </c:pt>
                <c:pt idx="222">
                  <c:v>-3.7708581757206261E-2</c:v>
                </c:pt>
                <c:pt idx="223">
                  <c:v>0.85474741934328069</c:v>
                </c:pt>
                <c:pt idx="224">
                  <c:v>0.94720342044376693</c:v>
                </c:pt>
                <c:pt idx="225">
                  <c:v>0.6396594215442537</c:v>
                </c:pt>
                <c:pt idx="226">
                  <c:v>0.6321154226447403</c:v>
                </c:pt>
                <c:pt idx="227">
                  <c:v>-0.67542857625477293</c:v>
                </c:pt>
                <c:pt idx="228">
                  <c:v>1.4170274248457133</c:v>
                </c:pt>
                <c:pt idx="229">
                  <c:v>0.60948342594620009</c:v>
                </c:pt>
                <c:pt idx="230">
                  <c:v>1.9394270466861485E-3</c:v>
                </c:pt>
                <c:pt idx="231">
                  <c:v>1.7943954281471735</c:v>
                </c:pt>
                <c:pt idx="232">
                  <c:v>1.6868514292476604</c:v>
                </c:pt>
                <c:pt idx="233">
                  <c:v>0.97930743034814594</c:v>
                </c:pt>
                <c:pt idx="234">
                  <c:v>0.87176343144863289</c:v>
                </c:pt>
                <c:pt idx="235">
                  <c:v>1.8642194325491195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CB-465A-B72E-E98E78E0D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279872"/>
        <c:axId val="363281408"/>
      </c:scatterChart>
      <c:valAx>
        <c:axId val="363279872"/>
        <c:scaling>
          <c:orientation val="minMax"/>
          <c:max val="2020"/>
          <c:min val="1780"/>
        </c:scaling>
        <c:delete val="0"/>
        <c:axPos val="b"/>
        <c:numFmt formatCode="0" sourceLinked="1"/>
        <c:majorTickMark val="out"/>
        <c:minorTickMark val="in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de-DE"/>
          </a:p>
        </c:txPr>
        <c:crossAx val="363281408"/>
        <c:crossesAt val="-2.5"/>
        <c:crossBetween val="midCat"/>
        <c:majorUnit val="20"/>
        <c:minorUnit val="10"/>
      </c:valAx>
      <c:valAx>
        <c:axId val="363281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63279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Mittlere Temperatur pro Jahrzehnt</a:t>
            </a:r>
          </a:p>
        </c:rich>
      </c:tx>
      <c:layout>
        <c:manualLayout>
          <c:xMode val="edge"/>
          <c:yMode val="edge"/>
          <c:x val="0.20350292330368933"/>
          <c:y val="2.0270283473449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889352818371608E-2"/>
          <c:y val="0.15905245346869712"/>
          <c:w val="0.92066805845511479"/>
          <c:h val="0.75465313028764802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C00000"/>
              </a:solidFill>
              <a:prstDash val="solid"/>
            </a:ln>
          </c:spPr>
          <c:marker>
            <c:symbol val="none"/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TempMittel_korr!$AV$259:$AV$282</c:f>
              <c:numCache>
                <c:formatCode>0.0</c:formatCode>
                <c:ptCount val="24"/>
                <c:pt idx="0">
                  <c:v>5.6361643835616437</c:v>
                </c:pt>
                <c:pt idx="1">
                  <c:v>6.3858082191780827</c:v>
                </c:pt>
                <c:pt idx="2">
                  <c:v>6.3900000000000006</c:v>
                </c:pt>
                <c:pt idx="3">
                  <c:v>5.4630958904109592</c:v>
                </c:pt>
                <c:pt idx="4">
                  <c:v>5.8685942371280122</c:v>
                </c:pt>
                <c:pt idx="5">
                  <c:v>5.5761010864430789</c:v>
                </c:pt>
                <c:pt idx="6">
                  <c:v>5.4230410958904107</c:v>
                </c:pt>
                <c:pt idx="7">
                  <c:v>6.0631780821917811</c:v>
                </c:pt>
                <c:pt idx="8">
                  <c:v>6.1540821917808222</c:v>
                </c:pt>
                <c:pt idx="9">
                  <c:v>5.8052054794520549</c:v>
                </c:pt>
                <c:pt idx="10">
                  <c:v>5.7556164383561637</c:v>
                </c:pt>
                <c:pt idx="11">
                  <c:v>6.2580273972602738</c:v>
                </c:pt>
                <c:pt idx="12">
                  <c:v>5.9585205479452048</c:v>
                </c:pt>
                <c:pt idx="13">
                  <c:v>6.2771780821917806</c:v>
                </c:pt>
                <c:pt idx="14">
                  <c:v>6.3509315068493155</c:v>
                </c:pt>
                <c:pt idx="15">
                  <c:v>6.1930136986301374</c:v>
                </c:pt>
                <c:pt idx="16">
                  <c:v>6.7919630136986315</c:v>
                </c:pt>
                <c:pt idx="17">
                  <c:v>6.4332876712328773</c:v>
                </c:pt>
                <c:pt idx="18">
                  <c:v>6.276794520547945</c:v>
                </c:pt>
                <c:pt idx="19">
                  <c:v>6.3973972602739728</c:v>
                </c:pt>
                <c:pt idx="20">
                  <c:v>6.9481095890410955</c:v>
                </c:pt>
                <c:pt idx="21">
                  <c:v>7.2445479452054782</c:v>
                </c:pt>
                <c:pt idx="22">
                  <c:v>7.5772602739726036</c:v>
                </c:pt>
                <c:pt idx="23">
                  <c:v>8.385342465753423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E-4260-9BFC-86F37650C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421696"/>
        <c:axId val="363423232"/>
      </c:lineChart>
      <c:catAx>
        <c:axId val="36342169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423232"/>
        <c:crossesAt val="3.5"/>
        <c:auto val="1"/>
        <c:lblAlgn val="ctr"/>
        <c:lblOffset val="100"/>
        <c:tickLblSkip val="1"/>
        <c:tickMarkSkip val="1"/>
        <c:noMultiLvlLbl val="0"/>
      </c:catAx>
      <c:valAx>
        <c:axId val="363423232"/>
        <c:scaling>
          <c:orientation val="minMax"/>
          <c:max val="8.5"/>
          <c:min val="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83607581411E-2"/>
              <c:y val="0.4554053585941351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421696"/>
        <c:crosses val="autoZero"/>
        <c:crossBetween val="between"/>
        <c:min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CC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Frühling</a:t>
            </a:r>
          </a:p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Mrz/Apr/Mai</a:t>
            </a:r>
          </a:p>
        </c:rich>
      </c:tx>
      <c:layout>
        <c:manualLayout>
          <c:xMode val="edge"/>
          <c:yMode val="edge"/>
          <c:x val="0.40751556683029688"/>
          <c:y val="2.43243916544330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889352818371608E-2"/>
          <c:y val="0.17766497461928935"/>
          <c:w val="0.91858037578288099"/>
          <c:h val="0.73434856175972929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339966"/>
              </a:solidFill>
              <a:prstDash val="solid"/>
            </a:ln>
          </c:spPr>
          <c:marker>
            <c:symbol val="none"/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TempMittel_korr!$AP$259:$AP$282</c:f>
              <c:numCache>
                <c:formatCode>0.0</c:formatCode>
                <c:ptCount val="24"/>
                <c:pt idx="0">
                  <c:v>4.7770896057347674</c:v>
                </c:pt>
                <c:pt idx="1">
                  <c:v>5.9666630824372753</c:v>
                </c:pt>
                <c:pt idx="2">
                  <c:v>5.5417598566308239</c:v>
                </c:pt>
                <c:pt idx="3">
                  <c:v>5.2689318996415775</c:v>
                </c:pt>
                <c:pt idx="4">
                  <c:v>5.4738817204301071</c:v>
                </c:pt>
                <c:pt idx="5">
                  <c:v>4.199605734767025</c:v>
                </c:pt>
                <c:pt idx="6">
                  <c:v>4.6195591397849451</c:v>
                </c:pt>
                <c:pt idx="7">
                  <c:v>4.6610107526881723</c:v>
                </c:pt>
                <c:pt idx="8">
                  <c:v>5.6256594982078854</c:v>
                </c:pt>
                <c:pt idx="9">
                  <c:v>4.5987419354838712</c:v>
                </c:pt>
                <c:pt idx="10">
                  <c:v>5.0772437275985656</c:v>
                </c:pt>
                <c:pt idx="11">
                  <c:v>5.113713261648746</c:v>
                </c:pt>
                <c:pt idx="12">
                  <c:v>5.0393548387096772</c:v>
                </c:pt>
                <c:pt idx="13">
                  <c:v>5.8096272401433691</c:v>
                </c:pt>
                <c:pt idx="14">
                  <c:v>5.483243727598567</c:v>
                </c:pt>
                <c:pt idx="15">
                  <c:v>5.2263405017921141</c:v>
                </c:pt>
                <c:pt idx="16">
                  <c:v>6.5857186379928319</c:v>
                </c:pt>
                <c:pt idx="17">
                  <c:v>5.6255806451612909</c:v>
                </c:pt>
                <c:pt idx="18">
                  <c:v>5.240057347670251</c:v>
                </c:pt>
                <c:pt idx="19">
                  <c:v>5.2302652329749106</c:v>
                </c:pt>
                <c:pt idx="20">
                  <c:v>5.848810035842293</c:v>
                </c:pt>
                <c:pt idx="21">
                  <c:v>6.4925089605734767</c:v>
                </c:pt>
                <c:pt idx="22">
                  <c:v>7.006157706093191</c:v>
                </c:pt>
                <c:pt idx="23">
                  <c:v>7.5434623655913979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3-484F-B1A6-FA57A3AFA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350272"/>
        <c:axId val="363384832"/>
      </c:lineChart>
      <c:catAx>
        <c:axId val="3633502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384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63384832"/>
        <c:scaling>
          <c:orientation val="minMax"/>
          <c:max val="8"/>
          <c:min val="3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842420848021611E-2"/>
              <c:y val="0.4648648071533431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350272"/>
        <c:crosses val="autoZero"/>
        <c:crossBetween val="between"/>
        <c:majorUnit val="0.5"/>
        <c:min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CCFFCC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Sommer</a:t>
            </a:r>
          </a:p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Jun/Jul/Aug</a:t>
            </a:r>
          </a:p>
        </c:rich>
      </c:tx>
      <c:layout>
        <c:manualLayout>
          <c:xMode val="edge"/>
          <c:yMode val="edge"/>
          <c:x val="0.42285232651357907"/>
          <c:y val="1.349917700965345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156576200417533E-2"/>
          <c:y val="0.15905245346869712"/>
          <c:w val="0.91440501043841338"/>
          <c:h val="0.75465313028764802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TempMittel_korr!$AF$259:$AF$282</c:f>
              <c:numCache>
                <c:formatCode>0.0</c:formatCode>
                <c:ptCount val="24"/>
                <c:pt idx="0">
                  <c:v>13.90372401433692</c:v>
                </c:pt>
                <c:pt idx="1">
                  <c:v>14.1232688172043</c:v>
                </c:pt>
                <c:pt idx="2">
                  <c:v>14.551193548387095</c:v>
                </c:pt>
                <c:pt idx="3">
                  <c:v>12.988713261648746</c:v>
                </c:pt>
                <c:pt idx="4">
                  <c:v>13.533111111111108</c:v>
                </c:pt>
                <c:pt idx="5">
                  <c:v>13.763711036954643</c:v>
                </c:pt>
                <c:pt idx="6">
                  <c:v>13.281645161290323</c:v>
                </c:pt>
                <c:pt idx="7">
                  <c:v>14.537820788530464</c:v>
                </c:pt>
                <c:pt idx="8">
                  <c:v>13.989369175627241</c:v>
                </c:pt>
                <c:pt idx="9">
                  <c:v>14.168724014336917</c:v>
                </c:pt>
                <c:pt idx="10">
                  <c:v>13.90294623655914</c:v>
                </c:pt>
                <c:pt idx="11">
                  <c:v>14.308275985663084</c:v>
                </c:pt>
                <c:pt idx="12">
                  <c:v>13.991551971326164</c:v>
                </c:pt>
                <c:pt idx="13">
                  <c:v>13.392935483870968</c:v>
                </c:pt>
                <c:pt idx="14">
                  <c:v>14.036283154121865</c:v>
                </c:pt>
                <c:pt idx="15">
                  <c:v>14.183078853046595</c:v>
                </c:pt>
                <c:pt idx="16">
                  <c:v>14.636247311827958</c:v>
                </c:pt>
                <c:pt idx="17">
                  <c:v>14.000577060931898</c:v>
                </c:pt>
                <c:pt idx="18">
                  <c:v>13.937405017921147</c:v>
                </c:pt>
                <c:pt idx="19">
                  <c:v>13.751207885304661</c:v>
                </c:pt>
                <c:pt idx="20">
                  <c:v>14.512043010752688</c:v>
                </c:pt>
                <c:pt idx="21">
                  <c:v>15.100562724014338</c:v>
                </c:pt>
                <c:pt idx="22">
                  <c:v>15.72825806451613</c:v>
                </c:pt>
                <c:pt idx="23">
                  <c:v>16.372982078853045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C-451F-8010-FF7F3ABC2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6799232"/>
        <c:axId val="356800768"/>
      </c:lineChart>
      <c:catAx>
        <c:axId val="35679923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800768"/>
        <c:crossesAt val="3.5"/>
        <c:auto val="1"/>
        <c:lblAlgn val="ctr"/>
        <c:lblOffset val="100"/>
        <c:tickLblSkip val="1"/>
        <c:tickMarkSkip val="1"/>
        <c:noMultiLvlLbl val="0"/>
      </c:catAx>
      <c:valAx>
        <c:axId val="356800768"/>
        <c:scaling>
          <c:orientation val="minMax"/>
          <c:max val="17"/>
          <c:min val="1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45540531162418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6799232"/>
        <c:crosses val="autoZero"/>
        <c:crossBetween val="between"/>
        <c:min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6600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Herbst</a:t>
            </a:r>
          </a:p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Sep/Okt/Nov</a:t>
            </a:r>
          </a:p>
        </c:rich>
      </c:tx>
      <c:layout>
        <c:manualLayout>
          <c:xMode val="edge"/>
          <c:yMode val="edge"/>
          <c:x val="0.40581765668412784"/>
          <c:y val="1.124231504960185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849686847599164E-2"/>
          <c:y val="0.15905245346869712"/>
          <c:w val="0.92171189979123169"/>
          <c:h val="0.75465313028764802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TempMittel_korr!$AU$259:$AU$282</c:f>
              <c:numCache>
                <c:formatCode>0.0</c:formatCode>
                <c:ptCount val="24"/>
                <c:pt idx="0">
                  <c:v>5.7657849462365593</c:v>
                </c:pt>
                <c:pt idx="1">
                  <c:v>6.7277491039426538</c:v>
                </c:pt>
                <c:pt idx="2">
                  <c:v>6.8839211469534032</c:v>
                </c:pt>
                <c:pt idx="3">
                  <c:v>6.0914767025089605</c:v>
                </c:pt>
                <c:pt idx="4">
                  <c:v>6.6327683846248915</c:v>
                </c:pt>
                <c:pt idx="5">
                  <c:v>6.1543118279569899</c:v>
                </c:pt>
                <c:pt idx="6">
                  <c:v>6.0574587813620075</c:v>
                </c:pt>
                <c:pt idx="7">
                  <c:v>6.5752508960573479</c:v>
                </c:pt>
                <c:pt idx="8">
                  <c:v>6.5727096774193541</c:v>
                </c:pt>
                <c:pt idx="9">
                  <c:v>6.0663333333333327</c:v>
                </c:pt>
                <c:pt idx="10">
                  <c:v>5.9582903225806447</c:v>
                </c:pt>
                <c:pt idx="11">
                  <c:v>7.3313010752688168</c:v>
                </c:pt>
                <c:pt idx="12">
                  <c:v>6.3996953405017925</c:v>
                </c:pt>
                <c:pt idx="13">
                  <c:v>6.1529569892473113</c:v>
                </c:pt>
                <c:pt idx="14">
                  <c:v>7.1348064516129028</c:v>
                </c:pt>
                <c:pt idx="15">
                  <c:v>7.0549713261648748</c:v>
                </c:pt>
                <c:pt idx="16">
                  <c:v>7.4060179211469528</c:v>
                </c:pt>
                <c:pt idx="17">
                  <c:v>7.1091326164874555</c:v>
                </c:pt>
                <c:pt idx="18">
                  <c:v>7.872681003584229</c:v>
                </c:pt>
                <c:pt idx="19">
                  <c:v>6.7466702508960577</c:v>
                </c:pt>
                <c:pt idx="20">
                  <c:v>7.9437025089605724</c:v>
                </c:pt>
                <c:pt idx="21">
                  <c:v>7.2249784946236559</c:v>
                </c:pt>
                <c:pt idx="22">
                  <c:v>7.9805663082437279</c:v>
                </c:pt>
                <c:pt idx="23">
                  <c:v>8.8187311827956982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F-455C-A650-2DDEF82BE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279040"/>
        <c:axId val="360280832"/>
      </c:lineChart>
      <c:catAx>
        <c:axId val="36027904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28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60280832"/>
        <c:scaling>
          <c:orientation val="minMax"/>
          <c:max val="9"/>
          <c:min val="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45540531162418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279040"/>
        <c:crosses val="autoZero"/>
        <c:crossBetween val="between"/>
        <c:min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9900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Winter</a:t>
            </a:r>
          </a:p>
          <a:p>
            <a:pPr>
              <a:defRPr sz="2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Dez/Jan/Feb</a:t>
            </a:r>
          </a:p>
        </c:rich>
      </c:tx>
      <c:layout>
        <c:manualLayout>
          <c:xMode val="edge"/>
          <c:yMode val="edge"/>
          <c:x val="0.41863253494986763"/>
          <c:y val="2.02699408336669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025052192066799E-2"/>
          <c:y val="0.15905245346869712"/>
          <c:w val="0.91753653444676408"/>
          <c:h val="0.75465313028764802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TempMittel_korr!$Z$259:$Z$282</c:f>
              <c:strCache>
                <c:ptCount val="24"/>
                <c:pt idx="0">
                  <c:v>1781-1790</c:v>
                </c:pt>
                <c:pt idx="1">
                  <c:v>1791-1800</c:v>
                </c:pt>
                <c:pt idx="2">
                  <c:v>1801-1810</c:v>
                </c:pt>
                <c:pt idx="3">
                  <c:v>1811-1820</c:v>
                </c:pt>
                <c:pt idx="4">
                  <c:v>1821-1830</c:v>
                </c:pt>
                <c:pt idx="5">
                  <c:v>1831-1840</c:v>
                </c:pt>
                <c:pt idx="6">
                  <c:v>1841-1850</c:v>
                </c:pt>
                <c:pt idx="7">
                  <c:v>1851-1860</c:v>
                </c:pt>
                <c:pt idx="8">
                  <c:v>1861-1870</c:v>
                </c:pt>
                <c:pt idx="9">
                  <c:v>1871-1880</c:v>
                </c:pt>
                <c:pt idx="10">
                  <c:v>1881-1890</c:v>
                </c:pt>
                <c:pt idx="11">
                  <c:v>1891-1900</c:v>
                </c:pt>
                <c:pt idx="12">
                  <c:v>1901-1910</c:v>
                </c:pt>
                <c:pt idx="13">
                  <c:v>1911-1920</c:v>
                </c:pt>
                <c:pt idx="14">
                  <c:v>1921-1930</c:v>
                </c:pt>
                <c:pt idx="15">
                  <c:v>1931-1940</c:v>
                </c:pt>
                <c:pt idx="16">
                  <c:v>1941-1950</c:v>
                </c:pt>
                <c:pt idx="17">
                  <c:v>1951-1960</c:v>
                </c:pt>
                <c:pt idx="18">
                  <c:v>1961-1970</c:v>
                </c:pt>
                <c:pt idx="19">
                  <c:v>1971-1980</c:v>
                </c:pt>
                <c:pt idx="20">
                  <c:v>1981-1990</c:v>
                </c:pt>
                <c:pt idx="21">
                  <c:v>1991-2000</c:v>
                </c:pt>
                <c:pt idx="22">
                  <c:v>2001-2010</c:v>
                </c:pt>
                <c:pt idx="23">
                  <c:v>2011-2020</c:v>
                </c:pt>
              </c:strCache>
            </c:strRef>
          </c:cat>
          <c:val>
            <c:numRef>
              <c:f>TempMittel_korr!$AK$259:$AK$282</c:f>
              <c:numCache>
                <c:formatCode>0.0</c:formatCode>
                <c:ptCount val="24"/>
                <c:pt idx="0">
                  <c:v>-2.0669822289316171</c:v>
                </c:pt>
                <c:pt idx="1">
                  <c:v>-1.4929655966947402</c:v>
                </c:pt>
                <c:pt idx="2">
                  <c:v>-1.6029034906509878</c:v>
                </c:pt>
                <c:pt idx="3">
                  <c:v>-2.4861483659092114</c:v>
                </c:pt>
                <c:pt idx="4">
                  <c:v>-2.3839547910376608</c:v>
                </c:pt>
                <c:pt idx="5">
                  <c:v>-1.8751696329254728</c:v>
                </c:pt>
                <c:pt idx="6">
                  <c:v>-2.542693601356004</c:v>
                </c:pt>
                <c:pt idx="7">
                  <c:v>-1.7047964669738864</c:v>
                </c:pt>
                <c:pt idx="8">
                  <c:v>-1.5291626939986229</c:v>
                </c:pt>
                <c:pt idx="9">
                  <c:v>-2.0764550558821968</c:v>
                </c:pt>
                <c:pt idx="10">
                  <c:v>-1.7762695322845488</c:v>
                </c:pt>
                <c:pt idx="11">
                  <c:v>-2.1814089729328887</c:v>
                </c:pt>
                <c:pt idx="12">
                  <c:v>-1.7987018645055355</c:v>
                </c:pt>
                <c:pt idx="13">
                  <c:v>-0.31902682875152283</c:v>
                </c:pt>
                <c:pt idx="14">
                  <c:v>-1.377562503310557</c:v>
                </c:pt>
                <c:pt idx="15">
                  <c:v>-1.708916521002172</c:v>
                </c:pt>
                <c:pt idx="16">
                  <c:v>-1.7404179246782143</c:v>
                </c:pt>
                <c:pt idx="17">
                  <c:v>-1.2456634355633243</c:v>
                </c:pt>
                <c:pt idx="18">
                  <c:v>-2.0615412627787491</c:v>
                </c:pt>
                <c:pt idx="19">
                  <c:v>-0.33575560146194183</c:v>
                </c:pt>
                <c:pt idx="20">
                  <c:v>-0.73105871603368811</c:v>
                </c:pt>
                <c:pt idx="21">
                  <c:v>-0.18354825467450595</c:v>
                </c:pt>
                <c:pt idx="22">
                  <c:v>-0.39854163356109984</c:v>
                </c:pt>
                <c:pt idx="23">
                  <c:v>0.46504740717199022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D2-49A7-87FB-628E035D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779008"/>
        <c:axId val="364780544"/>
      </c:lineChart>
      <c:catAx>
        <c:axId val="36477900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4780544"/>
        <c:crossesAt val="-3"/>
        <c:auto val="1"/>
        <c:lblAlgn val="ctr"/>
        <c:lblOffset val="100"/>
        <c:tickLblSkip val="1"/>
        <c:tickMarkSkip val="1"/>
        <c:noMultiLvlLbl val="0"/>
      </c:catAx>
      <c:valAx>
        <c:axId val="364780544"/>
        <c:scaling>
          <c:orientation val="minMax"/>
          <c:max val="1"/>
          <c:min val="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455405311624182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4779008"/>
        <c:crosses val="autoZero"/>
        <c:crossBetween val="between"/>
        <c:minorUnit val="0.1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99CC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Klimadiagramm Hohenpeißenberg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47°48'N, 11°E, 975 m</a:t>
            </a:r>
          </a:p>
        </c:rich>
      </c:tx>
      <c:layout>
        <c:manualLayout>
          <c:xMode val="edge"/>
          <c:yMode val="edge"/>
          <c:x val="0.27123483711791907"/>
          <c:y val="2.704103746936464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594989561586635E-2"/>
          <c:y val="0.15905245346869712"/>
          <c:w val="0.70726679519176294"/>
          <c:h val="0.70668714858531345"/>
        </c:manualLayout>
      </c:layout>
      <c:barChart>
        <c:barDir val="col"/>
        <c:grouping val="clustered"/>
        <c:varyColors val="0"/>
        <c:ser>
          <c:idx val="0"/>
          <c:order val="0"/>
          <c:tx>
            <c:v>RR 1961-1990</c:v>
          </c:tx>
          <c:spPr>
            <a:solidFill>
              <a:schemeClr val="tx2">
                <a:lumMod val="60000"/>
                <a:lumOff val="40000"/>
              </a:schemeClr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Referenz!$B$69:$M$69</c:f>
              <c:numCache>
                <c:formatCode>0.0</c:formatCode>
                <c:ptCount val="12"/>
                <c:pt idx="0">
                  <c:v>60.776666666666671</c:v>
                </c:pt>
                <c:pt idx="1">
                  <c:v>59.56666666666667</c:v>
                </c:pt>
                <c:pt idx="2">
                  <c:v>64.319999999999993</c:v>
                </c:pt>
                <c:pt idx="3">
                  <c:v>93.113333333333316</c:v>
                </c:pt>
                <c:pt idx="4">
                  <c:v>130.84666666666664</c:v>
                </c:pt>
                <c:pt idx="5">
                  <c:v>167.47</c:v>
                </c:pt>
                <c:pt idx="6">
                  <c:v>161.11000000000001</c:v>
                </c:pt>
                <c:pt idx="7">
                  <c:v>156.43666666666667</c:v>
                </c:pt>
                <c:pt idx="8">
                  <c:v>106.91333333333333</c:v>
                </c:pt>
                <c:pt idx="9">
                  <c:v>70.78333333333336</c:v>
                </c:pt>
                <c:pt idx="10">
                  <c:v>72.723333333333329</c:v>
                </c:pt>
                <c:pt idx="11">
                  <c:v>65.746666666666655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F-4436-B230-AF3F935E4D36}"/>
            </c:ext>
          </c:extLst>
        </c:ser>
        <c:ser>
          <c:idx val="3"/>
          <c:order val="1"/>
          <c:tx>
            <c:v>RR 1991-2020</c:v>
          </c:tx>
          <c:spPr>
            <a:solidFill>
              <a:schemeClr val="accent5">
                <a:lumMod val="40000"/>
                <a:lumOff val="60000"/>
              </a:schemeClr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Referenz!$B$93:$M$93</c:f>
              <c:numCache>
                <c:formatCode>0.0</c:formatCode>
                <c:ptCount val="12"/>
                <c:pt idx="0">
                  <c:v>60.406666666666666</c:v>
                </c:pt>
                <c:pt idx="1">
                  <c:v>53.860000000000007</c:v>
                </c:pt>
                <c:pt idx="2">
                  <c:v>67.7</c:v>
                </c:pt>
                <c:pt idx="3">
                  <c:v>73.326666666666654</c:v>
                </c:pt>
                <c:pt idx="4">
                  <c:v>135.61333333333332</c:v>
                </c:pt>
                <c:pt idx="5">
                  <c:v>153.39333333333335</c:v>
                </c:pt>
                <c:pt idx="6">
                  <c:v>151.22333333333333</c:v>
                </c:pt>
                <c:pt idx="7">
                  <c:v>161.19333333333336</c:v>
                </c:pt>
                <c:pt idx="8">
                  <c:v>104.84666666666664</c:v>
                </c:pt>
                <c:pt idx="9">
                  <c:v>78.266666666666666</c:v>
                </c:pt>
                <c:pt idx="10">
                  <c:v>67.459999999999994</c:v>
                </c:pt>
                <c:pt idx="11">
                  <c:v>63.129999999999995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F-4436-B230-AF3F935E4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7368064"/>
        <c:axId val="347378432"/>
      </c:barChart>
      <c:scatterChart>
        <c:scatterStyle val="smoothMarker"/>
        <c:varyColors val="0"/>
        <c:ser>
          <c:idx val="1"/>
          <c:order val="2"/>
          <c:tx>
            <c:v>Tmax 1961-1990</c:v>
          </c:tx>
          <c:spPr>
            <a:ln>
              <a:solidFill>
                <a:srgbClr val="FF9933"/>
              </a:solidFill>
              <a:prstDash val="sysDot"/>
            </a:ln>
          </c:spPr>
          <c:yVal>
            <c:numRef>
              <c:f>TempMittel_korr!$C$306:$N$306</c:f>
              <c:numCache>
                <c:formatCode>0.0</c:formatCode>
                <c:ptCount val="12"/>
                <c:pt idx="0">
                  <c:v>9.9233333333333338</c:v>
                </c:pt>
                <c:pt idx="1">
                  <c:v>10.729999999999999</c:v>
                </c:pt>
                <c:pt idx="2">
                  <c:v>15.430000000000005</c:v>
                </c:pt>
                <c:pt idx="3">
                  <c:v>18.843333333333337</c:v>
                </c:pt>
                <c:pt idx="4">
                  <c:v>22.529999999999998</c:v>
                </c:pt>
                <c:pt idx="5">
                  <c:v>25.643333333333331</c:v>
                </c:pt>
                <c:pt idx="6">
                  <c:v>27.09333333333333</c:v>
                </c:pt>
                <c:pt idx="7">
                  <c:v>26.466666666666661</c:v>
                </c:pt>
                <c:pt idx="8">
                  <c:v>24.040000000000006</c:v>
                </c:pt>
                <c:pt idx="9">
                  <c:v>20.346666666666671</c:v>
                </c:pt>
                <c:pt idx="10">
                  <c:v>15.729999999999997</c:v>
                </c:pt>
                <c:pt idx="11">
                  <c:v>11.129999999999999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EF-4436-B230-AF3F935E4D36}"/>
            </c:ext>
          </c:extLst>
        </c:ser>
        <c:ser>
          <c:idx val="2"/>
          <c:order val="3"/>
          <c:tx>
            <c:v>Tmin 1961-1990</c:v>
          </c:tx>
          <c:spPr>
            <a:ln>
              <a:solidFill>
                <a:srgbClr val="00B0F0"/>
              </a:solidFill>
              <a:prstDash val="sysDot"/>
            </a:ln>
          </c:spPr>
          <c:marker>
            <c:symbol val="triangle"/>
            <c:size val="8"/>
            <c:spPr>
              <a:solidFill>
                <a:srgbClr val="00B0F0"/>
              </a:solidFill>
            </c:spPr>
          </c:marker>
          <c:yVal>
            <c:numRef>
              <c:f>TempMittel_korr!$C$307:$N$307</c:f>
              <c:numCache>
                <c:formatCode>0.0</c:formatCode>
                <c:ptCount val="12"/>
                <c:pt idx="0">
                  <c:v>-12.290000000000001</c:v>
                </c:pt>
                <c:pt idx="1">
                  <c:v>-10.599999999999998</c:v>
                </c:pt>
                <c:pt idx="2">
                  <c:v>-8.4999999999999982</c:v>
                </c:pt>
                <c:pt idx="3">
                  <c:v>-4.3866666666666667</c:v>
                </c:pt>
                <c:pt idx="4">
                  <c:v>-0.47666666666666663</c:v>
                </c:pt>
                <c:pt idx="5">
                  <c:v>2.7666666666666671</c:v>
                </c:pt>
                <c:pt idx="6">
                  <c:v>5.6433333333333335</c:v>
                </c:pt>
                <c:pt idx="7">
                  <c:v>5.5266666666666664</c:v>
                </c:pt>
                <c:pt idx="8">
                  <c:v>2.9733333333333336</c:v>
                </c:pt>
                <c:pt idx="9">
                  <c:v>-1.4200000000000002</c:v>
                </c:pt>
                <c:pt idx="10">
                  <c:v>-7.3233333333333341</c:v>
                </c:pt>
                <c:pt idx="11">
                  <c:v>-11.85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6EF-4436-B230-AF3F935E4D36}"/>
            </c:ext>
          </c:extLst>
        </c:ser>
        <c:ser>
          <c:idx val="4"/>
          <c:order val="4"/>
          <c:tx>
            <c:v>Tmax 1991-2020</c:v>
          </c:tx>
          <c:spPr>
            <a:ln>
              <a:solidFill>
                <a:srgbClr val="FF0000"/>
              </a:solidFill>
              <a:prstDash val="sysDot"/>
            </a:ln>
          </c:spPr>
          <c:marker>
            <c:spPr>
              <a:solidFill>
                <a:srgbClr val="FF0000"/>
              </a:solidFill>
            </c:spPr>
          </c:marker>
          <c:yVal>
            <c:numRef>
              <c:f>TempMittel_korr!$C$310:$N$310</c:f>
              <c:numCache>
                <c:formatCode>0.0</c:formatCode>
                <c:ptCount val="12"/>
                <c:pt idx="0">
                  <c:v>11.978571428571426</c:v>
                </c:pt>
                <c:pt idx="1">
                  <c:v>12.842857142857145</c:v>
                </c:pt>
                <c:pt idx="2">
                  <c:v>16.964285714285715</c:v>
                </c:pt>
                <c:pt idx="3">
                  <c:v>21.267857142857142</c:v>
                </c:pt>
                <c:pt idx="4">
                  <c:v>24.899999999999995</c:v>
                </c:pt>
                <c:pt idx="5">
                  <c:v>27.199999999999996</c:v>
                </c:pt>
                <c:pt idx="6">
                  <c:v>28.439285714285717</c:v>
                </c:pt>
                <c:pt idx="7">
                  <c:v>27.82142857142858</c:v>
                </c:pt>
                <c:pt idx="8">
                  <c:v>23.760714285714283</c:v>
                </c:pt>
                <c:pt idx="9">
                  <c:v>21.064285714285713</c:v>
                </c:pt>
                <c:pt idx="10">
                  <c:v>17.357142857142858</c:v>
                </c:pt>
                <c:pt idx="11">
                  <c:v>12.453571428571426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6EF-4436-B230-AF3F935E4D36}"/>
            </c:ext>
          </c:extLst>
        </c:ser>
        <c:ser>
          <c:idx val="5"/>
          <c:order val="5"/>
          <c:tx>
            <c:v>Tmin 1991-2020</c:v>
          </c:tx>
          <c:spPr>
            <a:ln>
              <a:solidFill>
                <a:schemeClr val="accent1"/>
              </a:solidFill>
              <a:prstDash val="sysDot"/>
            </a:ln>
          </c:spPr>
          <c:marker>
            <c:spPr>
              <a:solidFill>
                <a:srgbClr val="0070C0"/>
              </a:solidFill>
            </c:spPr>
          </c:marker>
          <c:yVal>
            <c:numRef>
              <c:f>TempMittel_korr!$C$311:$N$311</c:f>
              <c:numCache>
                <c:formatCode>0.0</c:formatCode>
                <c:ptCount val="12"/>
                <c:pt idx="0">
                  <c:v>-11.346428571428572</c:v>
                </c:pt>
                <c:pt idx="1">
                  <c:v>-10.639285714285718</c:v>
                </c:pt>
                <c:pt idx="2">
                  <c:v>-7.2107142857142845</c:v>
                </c:pt>
                <c:pt idx="3">
                  <c:v>-3.6285714285714277</c:v>
                </c:pt>
                <c:pt idx="4">
                  <c:v>1.2392857142857141</c:v>
                </c:pt>
                <c:pt idx="5">
                  <c:v>4.4392857142857132</c:v>
                </c:pt>
                <c:pt idx="6">
                  <c:v>7.3535714285714278</c:v>
                </c:pt>
                <c:pt idx="7">
                  <c:v>7.0142857142857142</c:v>
                </c:pt>
                <c:pt idx="8">
                  <c:v>3.3357142857142854</c:v>
                </c:pt>
                <c:pt idx="9">
                  <c:v>-1.6642857142857148</c:v>
                </c:pt>
                <c:pt idx="10">
                  <c:v>-6</c:v>
                </c:pt>
                <c:pt idx="11">
                  <c:v>-10.324999999999999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6EF-4436-B230-AF3F935E4D36}"/>
            </c:ext>
          </c:extLst>
        </c:ser>
        <c:ser>
          <c:idx val="6"/>
          <c:order val="6"/>
          <c:tx>
            <c:v>T 1961-1990</c:v>
          </c:tx>
          <c:spPr>
            <a:ln>
              <a:solidFill>
                <a:srgbClr val="92D050"/>
              </a:solidFill>
            </a:ln>
          </c:spPr>
          <c:marker>
            <c:symbol val="plus"/>
            <c:size val="7"/>
            <c:spPr>
              <a:solidFill>
                <a:schemeClr val="accent3">
                  <a:lumMod val="75000"/>
                </a:schemeClr>
              </a:solidFill>
            </c:spPr>
          </c:marker>
          <c:xVal>
            <c:strRef>
              <c:f>Referenz!$B$68:$M$68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xVal>
          <c:yVal>
            <c:numRef>
              <c:f>TempMittel_korr!$C$290:$N$290</c:f>
              <c:numCache>
                <c:formatCode>0.0</c:formatCode>
                <c:ptCount val="12"/>
                <c:pt idx="0">
                  <c:v>-1.5594623655913973</c:v>
                </c:pt>
                <c:pt idx="1">
                  <c:v>-1.0820114942528738</c:v>
                </c:pt>
                <c:pt idx="2">
                  <c:v>1.6240860215053763</c:v>
                </c:pt>
                <c:pt idx="3">
                  <c:v>5.1031111111111125</c:v>
                </c:pt>
                <c:pt idx="4">
                  <c:v>9.5919354838709694</c:v>
                </c:pt>
                <c:pt idx="5">
                  <c:v>12.683666666666669</c:v>
                </c:pt>
                <c:pt idx="6">
                  <c:v>14.963548387096777</c:v>
                </c:pt>
                <c:pt idx="7">
                  <c:v>14.553440860215055</c:v>
                </c:pt>
                <c:pt idx="8">
                  <c:v>12.029444444444444</c:v>
                </c:pt>
                <c:pt idx="9">
                  <c:v>7.9750537634408598</c:v>
                </c:pt>
                <c:pt idx="10">
                  <c:v>2.5585555555555559</c:v>
                </c:pt>
                <c:pt idx="11">
                  <c:v>-0.48827956989247301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6EF-4436-B230-AF3F935E4D36}"/>
            </c:ext>
          </c:extLst>
        </c:ser>
        <c:ser>
          <c:idx val="7"/>
          <c:order val="7"/>
          <c:tx>
            <c:v>T 1991-2020</c:v>
          </c:tx>
          <c:spPr>
            <a:ln>
              <a:solidFill>
                <a:srgbClr val="CC3399"/>
              </a:solidFill>
            </a:ln>
          </c:spPr>
          <c:marker>
            <c:symbol val="diamond"/>
            <c:size val="8"/>
            <c:spPr>
              <a:solidFill>
                <a:srgbClr val="CC3399"/>
              </a:solidFill>
            </c:spPr>
          </c:marker>
          <c:xVal>
            <c:strRef>
              <c:f>Referenz!$B$68:$M$68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xVal>
          <c:yVal>
            <c:numRef>
              <c:f>TempMittel_korr!$C$295:$N$295</c:f>
              <c:numCache>
                <c:formatCode>0.0</c:formatCode>
                <c:ptCount val="12"/>
                <c:pt idx="0">
                  <c:v>-0.45333333333333337</c:v>
                </c:pt>
                <c:pt idx="1">
                  <c:v>-0.12951559934318543</c:v>
                </c:pt>
                <c:pt idx="2">
                  <c:v>2.9947311827956984</c:v>
                </c:pt>
                <c:pt idx="3">
                  <c:v>6.9926666666666657</c:v>
                </c:pt>
                <c:pt idx="4">
                  <c:v>11.054731182795701</c:v>
                </c:pt>
                <c:pt idx="5">
                  <c:v>14.495888888888889</c:v>
                </c:pt>
                <c:pt idx="6">
                  <c:v>16.342688172043015</c:v>
                </c:pt>
                <c:pt idx="7">
                  <c:v>16.363225806451609</c:v>
                </c:pt>
                <c:pt idx="8">
                  <c:v>12.111666666666666</c:v>
                </c:pt>
                <c:pt idx="9">
                  <c:v>8.291720430107528</c:v>
                </c:pt>
                <c:pt idx="10">
                  <c:v>3.6208888888888895</c:v>
                </c:pt>
                <c:pt idx="11">
                  <c:v>0.58569892473118279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6EF-4436-B230-AF3F935E4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390720"/>
        <c:axId val="347380352"/>
      </c:scatterChart>
      <c:catAx>
        <c:axId val="347368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378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7378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Monatlicher Niederschlag in l/m</a:t>
                </a:r>
                <a:r>
                  <a:rPr lang="de-DE" sz="14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</a:p>
            </c:rich>
          </c:tx>
          <c:layout>
            <c:manualLayout>
              <c:xMode val="edge"/>
              <c:yMode val="edge"/>
              <c:x val="1.0577647604548789E-2"/>
              <c:y val="0.258830828154652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368064"/>
        <c:crosses val="autoZero"/>
        <c:crossBetween val="between"/>
        <c:minorUnit val="5"/>
      </c:valAx>
      <c:valAx>
        <c:axId val="347380352"/>
        <c:scaling>
          <c:orientation val="minMax"/>
          <c:max val="30"/>
          <c:min val="-15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400" b="1"/>
                  <a:t>Temperatur in °C</a:t>
                </a:r>
              </a:p>
            </c:rich>
          </c:tx>
          <c:layout>
            <c:manualLayout>
              <c:xMode val="edge"/>
              <c:yMode val="edge"/>
              <c:x val="0.82932840736691915"/>
              <c:y val="0.37934330736899458"/>
            </c:manualLayout>
          </c:layout>
          <c:overlay val="0"/>
        </c:title>
        <c:numFmt formatCode="#,##0" sourceLinked="0"/>
        <c:majorTickMark val="out"/>
        <c:minorTickMark val="out"/>
        <c:tickLblPos val="nextTo"/>
        <c:txPr>
          <a:bodyPr/>
          <a:lstStyle/>
          <a:p>
            <a:pPr>
              <a:defRPr sz="1200"/>
            </a:pPr>
            <a:endParaRPr lang="de-DE"/>
          </a:p>
        </c:txPr>
        <c:crossAx val="347390720"/>
        <c:crosses val="max"/>
        <c:crossBetween val="midCat"/>
      </c:valAx>
      <c:valAx>
        <c:axId val="347390720"/>
        <c:scaling>
          <c:orientation val="minMax"/>
        </c:scaling>
        <c:delete val="1"/>
        <c:axPos val="b"/>
        <c:majorTickMark val="out"/>
        <c:minorTickMark val="none"/>
        <c:tickLblPos val="nextTo"/>
        <c:crossAx val="347380352"/>
        <c:crosses val="autoZero"/>
        <c:crossBetween val="midCat"/>
      </c:valAx>
      <c:spPr>
        <a:solidFill>
          <a:srgbClr val="FFFFCC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1.2075010323991199E-2"/>
          <c:y val="0.92185001200445627"/>
          <c:w val="0.97027656008562879"/>
          <c:h val="7.36360991683604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Klimadiagramm Hohenpeißenberg</a:t>
            </a:r>
          </a:p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2000"/>
              <a:t>47°48'N, 11°E, 975 m</a:t>
            </a:r>
          </a:p>
        </c:rich>
      </c:tx>
      <c:layout>
        <c:manualLayout>
          <c:xMode val="edge"/>
          <c:yMode val="edge"/>
          <c:x val="0.27123483711791907"/>
          <c:y val="2.704103746936464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594989561586635E-2"/>
          <c:y val="0.15905245346869712"/>
          <c:w val="0.70726679519176294"/>
          <c:h val="0.70668714858531345"/>
        </c:manualLayout>
      </c:layout>
      <c:barChart>
        <c:barDir val="col"/>
        <c:grouping val="clustered"/>
        <c:varyColors val="0"/>
        <c:ser>
          <c:idx val="0"/>
          <c:order val="0"/>
          <c:tx>
            <c:v>RR 1961-1990</c:v>
          </c:tx>
          <c:spPr>
            <a:solidFill>
              <a:schemeClr val="tx2">
                <a:lumMod val="60000"/>
                <a:lumOff val="40000"/>
              </a:schemeClr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Referenz!$B$69:$M$69</c:f>
              <c:numCache>
                <c:formatCode>0.0</c:formatCode>
                <c:ptCount val="12"/>
                <c:pt idx="0">
                  <c:v>60.776666666666671</c:v>
                </c:pt>
                <c:pt idx="1">
                  <c:v>59.56666666666667</c:v>
                </c:pt>
                <c:pt idx="2">
                  <c:v>64.319999999999993</c:v>
                </c:pt>
                <c:pt idx="3">
                  <c:v>93.113333333333316</c:v>
                </c:pt>
                <c:pt idx="4">
                  <c:v>130.84666666666664</c:v>
                </c:pt>
                <c:pt idx="5">
                  <c:v>167.47</c:v>
                </c:pt>
                <c:pt idx="6">
                  <c:v>161.11000000000001</c:v>
                </c:pt>
                <c:pt idx="7">
                  <c:v>156.43666666666667</c:v>
                </c:pt>
                <c:pt idx="8">
                  <c:v>106.91333333333333</c:v>
                </c:pt>
                <c:pt idx="9">
                  <c:v>70.78333333333336</c:v>
                </c:pt>
                <c:pt idx="10">
                  <c:v>72.723333333333329</c:v>
                </c:pt>
                <c:pt idx="11">
                  <c:v>65.746666666666655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D-4F0F-AFA3-20D789299218}"/>
            </c:ext>
          </c:extLst>
        </c:ser>
        <c:ser>
          <c:idx val="3"/>
          <c:order val="1"/>
          <c:tx>
            <c:v>RR 1991-2020</c:v>
          </c:tx>
          <c:spPr>
            <a:solidFill>
              <a:schemeClr val="accent5">
                <a:lumMod val="40000"/>
                <a:lumOff val="60000"/>
              </a:schemeClr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Referenz!$B$93:$M$93</c:f>
              <c:numCache>
                <c:formatCode>0.0</c:formatCode>
                <c:ptCount val="12"/>
                <c:pt idx="0">
                  <c:v>60.406666666666666</c:v>
                </c:pt>
                <c:pt idx="1">
                  <c:v>53.860000000000007</c:v>
                </c:pt>
                <c:pt idx="2">
                  <c:v>67.7</c:v>
                </c:pt>
                <c:pt idx="3">
                  <c:v>73.326666666666654</c:v>
                </c:pt>
                <c:pt idx="4">
                  <c:v>135.61333333333332</c:v>
                </c:pt>
                <c:pt idx="5">
                  <c:v>153.39333333333335</c:v>
                </c:pt>
                <c:pt idx="6">
                  <c:v>151.22333333333333</c:v>
                </c:pt>
                <c:pt idx="7">
                  <c:v>161.19333333333336</c:v>
                </c:pt>
                <c:pt idx="8">
                  <c:v>104.84666666666664</c:v>
                </c:pt>
                <c:pt idx="9">
                  <c:v>78.266666666666666</c:v>
                </c:pt>
                <c:pt idx="10">
                  <c:v>67.459999999999994</c:v>
                </c:pt>
                <c:pt idx="11">
                  <c:v>63.129999999999995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6D-4F0F-AFA3-20D789299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7727744"/>
        <c:axId val="347471872"/>
      </c:barChart>
      <c:scatterChart>
        <c:scatterStyle val="smoothMarker"/>
        <c:varyColors val="0"/>
        <c:ser>
          <c:idx val="1"/>
          <c:order val="2"/>
          <c:tx>
            <c:v>Tmax 1961-1990</c:v>
          </c:tx>
          <c:spPr>
            <a:ln>
              <a:solidFill>
                <a:srgbClr val="FF9933"/>
              </a:solidFill>
              <a:prstDash val="sysDot"/>
            </a:ln>
          </c:spPr>
          <c:yVal>
            <c:numRef>
              <c:f>TempMittel_korr!$C$306:$N$306</c:f>
              <c:numCache>
                <c:formatCode>0.0</c:formatCode>
                <c:ptCount val="12"/>
                <c:pt idx="0">
                  <c:v>9.9233333333333338</c:v>
                </c:pt>
                <c:pt idx="1">
                  <c:v>10.729999999999999</c:v>
                </c:pt>
                <c:pt idx="2">
                  <c:v>15.430000000000005</c:v>
                </c:pt>
                <c:pt idx="3">
                  <c:v>18.843333333333337</c:v>
                </c:pt>
                <c:pt idx="4">
                  <c:v>22.529999999999998</c:v>
                </c:pt>
                <c:pt idx="5">
                  <c:v>25.643333333333331</c:v>
                </c:pt>
                <c:pt idx="6">
                  <c:v>27.09333333333333</c:v>
                </c:pt>
                <c:pt idx="7">
                  <c:v>26.466666666666661</c:v>
                </c:pt>
                <c:pt idx="8">
                  <c:v>24.040000000000006</c:v>
                </c:pt>
                <c:pt idx="9">
                  <c:v>20.346666666666671</c:v>
                </c:pt>
                <c:pt idx="10">
                  <c:v>15.729999999999997</c:v>
                </c:pt>
                <c:pt idx="11">
                  <c:v>11.129999999999999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6D-4F0F-AFA3-20D789299218}"/>
            </c:ext>
          </c:extLst>
        </c:ser>
        <c:ser>
          <c:idx val="2"/>
          <c:order val="3"/>
          <c:tx>
            <c:v>Tmin 1961-1990</c:v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  <a:prstDash val="sysDot"/>
            </a:ln>
          </c:spPr>
          <c:marker>
            <c:symbol val="triang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</c:spPr>
          </c:marker>
          <c:yVal>
            <c:numRef>
              <c:f>TempMittel_korr!$C$307:$N$307</c:f>
              <c:numCache>
                <c:formatCode>0.0</c:formatCode>
                <c:ptCount val="12"/>
                <c:pt idx="0">
                  <c:v>-12.290000000000001</c:v>
                </c:pt>
                <c:pt idx="1">
                  <c:v>-10.599999999999998</c:v>
                </c:pt>
                <c:pt idx="2">
                  <c:v>-8.4999999999999982</c:v>
                </c:pt>
                <c:pt idx="3">
                  <c:v>-4.3866666666666667</c:v>
                </c:pt>
                <c:pt idx="4">
                  <c:v>-0.47666666666666663</c:v>
                </c:pt>
                <c:pt idx="5">
                  <c:v>2.7666666666666671</c:v>
                </c:pt>
                <c:pt idx="6">
                  <c:v>5.6433333333333335</c:v>
                </c:pt>
                <c:pt idx="7">
                  <c:v>5.5266666666666664</c:v>
                </c:pt>
                <c:pt idx="8">
                  <c:v>2.9733333333333336</c:v>
                </c:pt>
                <c:pt idx="9">
                  <c:v>-1.4200000000000002</c:v>
                </c:pt>
                <c:pt idx="10">
                  <c:v>-7.3233333333333341</c:v>
                </c:pt>
                <c:pt idx="11">
                  <c:v>-11.85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76D-4F0F-AFA3-20D789299218}"/>
            </c:ext>
          </c:extLst>
        </c:ser>
        <c:ser>
          <c:idx val="4"/>
          <c:order val="4"/>
          <c:tx>
            <c:v>Tmax 1991-2020</c:v>
          </c:tx>
          <c:spPr>
            <a:ln>
              <a:solidFill>
                <a:srgbClr val="FF0000"/>
              </a:solidFill>
              <a:prstDash val="sysDot"/>
            </a:ln>
          </c:spPr>
          <c:marker>
            <c:spPr>
              <a:solidFill>
                <a:srgbClr val="FF0000"/>
              </a:solidFill>
            </c:spPr>
          </c:marker>
          <c:yVal>
            <c:numRef>
              <c:f>TempMittel_korr!$C$310:$N$310</c:f>
              <c:numCache>
                <c:formatCode>0.0</c:formatCode>
                <c:ptCount val="12"/>
                <c:pt idx="0">
                  <c:v>11.978571428571426</c:v>
                </c:pt>
                <c:pt idx="1">
                  <c:v>12.842857142857145</c:v>
                </c:pt>
                <c:pt idx="2">
                  <c:v>16.964285714285715</c:v>
                </c:pt>
                <c:pt idx="3">
                  <c:v>21.267857142857142</c:v>
                </c:pt>
                <c:pt idx="4">
                  <c:v>24.899999999999995</c:v>
                </c:pt>
                <c:pt idx="5">
                  <c:v>27.199999999999996</c:v>
                </c:pt>
                <c:pt idx="6">
                  <c:v>28.439285714285717</c:v>
                </c:pt>
                <c:pt idx="7">
                  <c:v>27.82142857142858</c:v>
                </c:pt>
                <c:pt idx="8">
                  <c:v>23.760714285714283</c:v>
                </c:pt>
                <c:pt idx="9">
                  <c:v>21.064285714285713</c:v>
                </c:pt>
                <c:pt idx="10">
                  <c:v>17.357142857142858</c:v>
                </c:pt>
                <c:pt idx="11">
                  <c:v>12.453571428571426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76D-4F0F-AFA3-20D789299218}"/>
            </c:ext>
          </c:extLst>
        </c:ser>
        <c:ser>
          <c:idx val="5"/>
          <c:order val="5"/>
          <c:tx>
            <c:v>Tmin 1991-2020</c:v>
          </c:tx>
          <c:spPr>
            <a:ln>
              <a:solidFill>
                <a:srgbClr val="FF0000"/>
              </a:solidFill>
              <a:prstDash val="sysDot"/>
            </a:ln>
          </c:spPr>
          <c:marker>
            <c:spPr>
              <a:solidFill>
                <a:srgbClr val="FF0000"/>
              </a:solidFill>
            </c:spPr>
          </c:marker>
          <c:yVal>
            <c:numRef>
              <c:f>TempMittel_korr!$C$311:$N$311</c:f>
              <c:numCache>
                <c:formatCode>0.0</c:formatCode>
                <c:ptCount val="12"/>
                <c:pt idx="0">
                  <c:v>-11.346428571428572</c:v>
                </c:pt>
                <c:pt idx="1">
                  <c:v>-10.639285714285718</c:v>
                </c:pt>
                <c:pt idx="2">
                  <c:v>-7.2107142857142845</c:v>
                </c:pt>
                <c:pt idx="3">
                  <c:v>-3.6285714285714277</c:v>
                </c:pt>
                <c:pt idx="4">
                  <c:v>1.2392857142857141</c:v>
                </c:pt>
                <c:pt idx="5">
                  <c:v>4.4392857142857132</c:v>
                </c:pt>
                <c:pt idx="6">
                  <c:v>7.3535714285714278</c:v>
                </c:pt>
                <c:pt idx="7">
                  <c:v>7.0142857142857142</c:v>
                </c:pt>
                <c:pt idx="8">
                  <c:v>3.3357142857142854</c:v>
                </c:pt>
                <c:pt idx="9">
                  <c:v>-1.6642857142857148</c:v>
                </c:pt>
                <c:pt idx="10">
                  <c:v>-6</c:v>
                </c:pt>
                <c:pt idx="11">
                  <c:v>-10.324999999999999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76D-4F0F-AFA3-20D789299218}"/>
            </c:ext>
          </c:extLst>
        </c:ser>
        <c:ser>
          <c:idx val="6"/>
          <c:order val="6"/>
          <c:tx>
            <c:v>T 1961-1990</c:v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plus"/>
            <c:size val="7"/>
            <c:spPr>
              <a:solidFill>
                <a:schemeClr val="accent6">
                  <a:lumMod val="60000"/>
                  <a:lumOff val="40000"/>
                </a:schemeClr>
              </a:solidFill>
            </c:spPr>
          </c:marker>
          <c:xVal>
            <c:strRef>
              <c:f>Referenz!$B$68:$M$68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xVal>
          <c:yVal>
            <c:numRef>
              <c:f>TempMittel_korr!$C$290:$N$290</c:f>
              <c:numCache>
                <c:formatCode>0.0</c:formatCode>
                <c:ptCount val="12"/>
                <c:pt idx="0">
                  <c:v>-1.5594623655913973</c:v>
                </c:pt>
                <c:pt idx="1">
                  <c:v>-1.0820114942528738</c:v>
                </c:pt>
                <c:pt idx="2">
                  <c:v>1.6240860215053763</c:v>
                </c:pt>
                <c:pt idx="3">
                  <c:v>5.1031111111111125</c:v>
                </c:pt>
                <c:pt idx="4">
                  <c:v>9.5919354838709694</c:v>
                </c:pt>
                <c:pt idx="5">
                  <c:v>12.683666666666669</c:v>
                </c:pt>
                <c:pt idx="6">
                  <c:v>14.963548387096777</c:v>
                </c:pt>
                <c:pt idx="7">
                  <c:v>14.553440860215055</c:v>
                </c:pt>
                <c:pt idx="8">
                  <c:v>12.029444444444444</c:v>
                </c:pt>
                <c:pt idx="9">
                  <c:v>7.9750537634408598</c:v>
                </c:pt>
                <c:pt idx="10">
                  <c:v>2.5585555555555559</c:v>
                </c:pt>
                <c:pt idx="11">
                  <c:v>-0.48827956989247301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76D-4F0F-AFA3-20D789299218}"/>
            </c:ext>
          </c:extLst>
        </c:ser>
        <c:ser>
          <c:idx val="7"/>
          <c:order val="7"/>
          <c:tx>
            <c:v>T 1991-2020</c:v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8"/>
            <c:spPr>
              <a:solidFill>
                <a:srgbClr val="CC3399"/>
              </a:solidFill>
            </c:spPr>
          </c:marker>
          <c:xVal>
            <c:strRef>
              <c:f>Referenz!$B$68:$M$68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xVal>
          <c:yVal>
            <c:numRef>
              <c:f>TempMittel_korr!$C$295:$N$295</c:f>
              <c:numCache>
                <c:formatCode>0.0</c:formatCode>
                <c:ptCount val="12"/>
                <c:pt idx="0">
                  <c:v>-0.45333333333333337</c:v>
                </c:pt>
                <c:pt idx="1">
                  <c:v>-0.12951559934318543</c:v>
                </c:pt>
                <c:pt idx="2">
                  <c:v>2.9947311827956984</c:v>
                </c:pt>
                <c:pt idx="3">
                  <c:v>6.9926666666666657</c:v>
                </c:pt>
                <c:pt idx="4">
                  <c:v>11.054731182795701</c:v>
                </c:pt>
                <c:pt idx="5">
                  <c:v>14.495888888888889</c:v>
                </c:pt>
                <c:pt idx="6">
                  <c:v>16.342688172043015</c:v>
                </c:pt>
                <c:pt idx="7">
                  <c:v>16.363225806451609</c:v>
                </c:pt>
                <c:pt idx="8">
                  <c:v>12.111666666666666</c:v>
                </c:pt>
                <c:pt idx="9">
                  <c:v>8.291720430107528</c:v>
                </c:pt>
                <c:pt idx="10">
                  <c:v>3.6208888888888895</c:v>
                </c:pt>
                <c:pt idx="11">
                  <c:v>0.58569892473118279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76D-4F0F-AFA3-20D789299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488256"/>
        <c:axId val="347473792"/>
      </c:scatterChart>
      <c:catAx>
        <c:axId val="34772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471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7471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400" b="1" i="0" u="none" strike="noStrike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rial"/>
                    <a:cs typeface="Arial"/>
                  </a:rPr>
                  <a:t>Monatlicher Niederschlag in l/m</a:t>
                </a:r>
                <a:r>
                  <a:rPr lang="de-DE" sz="1400" b="1" i="0" u="none" strike="noStrike" baseline="3000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rial"/>
                    <a:cs typeface="Arial"/>
                  </a:rPr>
                  <a:t>2</a:t>
                </a:r>
              </a:p>
            </c:rich>
          </c:tx>
          <c:layout>
            <c:manualLayout>
              <c:xMode val="edge"/>
              <c:yMode val="edge"/>
              <c:x val="6.4037247517973305E-3"/>
              <c:y val="0.2588307419319064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chemeClr val="tx2">
                    <a:lumMod val="60000"/>
                    <a:lumOff val="40000"/>
                  </a:schemeClr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727744"/>
        <c:crosses val="autoZero"/>
        <c:crossBetween val="between"/>
        <c:minorUnit val="5"/>
      </c:valAx>
      <c:valAx>
        <c:axId val="347473792"/>
        <c:scaling>
          <c:orientation val="minMax"/>
          <c:max val="30"/>
          <c:min val="-15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 sz="1400" b="1">
                    <a:solidFill>
                      <a:srgbClr val="FF0000"/>
                    </a:solidFill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0.82932840736691915"/>
              <c:y val="0.37934330736899458"/>
            </c:manualLayout>
          </c:layout>
          <c:overlay val="0"/>
        </c:title>
        <c:numFmt formatCode="#,##0" sourceLinked="0"/>
        <c:majorTickMark val="out"/>
        <c:minorTickMark val="out"/>
        <c:tickLblPos val="nextTo"/>
        <c:spPr>
          <a:ln>
            <a:solidFill>
              <a:srgbClr val="FF0000"/>
            </a:solidFill>
          </a:ln>
        </c:spPr>
        <c:txPr>
          <a:bodyPr/>
          <a:lstStyle/>
          <a:p>
            <a:pPr>
              <a:defRPr sz="1200" b="1" baseline="0">
                <a:solidFill>
                  <a:srgbClr val="FF0000"/>
                </a:solidFill>
              </a:defRPr>
            </a:pPr>
            <a:endParaRPr lang="de-DE"/>
          </a:p>
        </c:txPr>
        <c:crossAx val="347488256"/>
        <c:crosses val="max"/>
        <c:crossBetween val="midCat"/>
      </c:valAx>
      <c:valAx>
        <c:axId val="347488256"/>
        <c:scaling>
          <c:orientation val="minMax"/>
        </c:scaling>
        <c:delete val="1"/>
        <c:axPos val="b"/>
        <c:majorTickMark val="out"/>
        <c:minorTickMark val="none"/>
        <c:tickLblPos val="nextTo"/>
        <c:crossAx val="347473792"/>
        <c:crosses val="autoZero"/>
        <c:crossBetween val="midCat"/>
      </c:valAx>
      <c:spPr>
        <a:solidFill>
          <a:srgbClr val="FFFFCC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1.2075010323991199E-2"/>
          <c:y val="0.92185001200445627"/>
          <c:w val="0.97027656008562879"/>
          <c:h val="7.36360991683604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Referenzwerte Monatsmitteltemperaturen Hohenpeißenberg
30 Jahresperioden</a:t>
            </a:r>
          </a:p>
        </c:rich>
      </c:tx>
      <c:layout>
        <c:manualLayout>
          <c:xMode val="edge"/>
          <c:yMode val="edge"/>
          <c:x val="0.26188504156645692"/>
          <c:y val="2.0270118777525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24425887265135E-2"/>
          <c:y val="0.14213197969543148"/>
          <c:w val="0.81071684921674247"/>
          <c:h val="0.82233502538071068"/>
        </c:manualLayout>
      </c:layout>
      <c:barChart>
        <c:barDir val="col"/>
        <c:grouping val="clustered"/>
        <c:varyColors val="0"/>
        <c:ser>
          <c:idx val="0"/>
          <c:order val="0"/>
          <c:tx>
            <c:v>1921-1950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Referenz_vor_1960!$B$29:$M$29</c:f>
              <c:numCache>
                <c:formatCode>0.0</c:formatCode>
                <c:ptCount val="12"/>
                <c:pt idx="0">
                  <c:v>-1.916989247311828</c:v>
                </c:pt>
                <c:pt idx="1">
                  <c:v>-1.4918431855500827</c:v>
                </c:pt>
                <c:pt idx="2">
                  <c:v>1.8193548387096774</c:v>
                </c:pt>
                <c:pt idx="3">
                  <c:v>5.5022222222222235</c:v>
                </c:pt>
                <c:pt idx="4">
                  <c:v>9.9737258064516148</c:v>
                </c:pt>
                <c:pt idx="5">
                  <c:v>12.970555555555555</c:v>
                </c:pt>
                <c:pt idx="6">
                  <c:v>15.214838709677421</c:v>
                </c:pt>
                <c:pt idx="7">
                  <c:v>14.670215053763444</c:v>
                </c:pt>
                <c:pt idx="8">
                  <c:v>11.99866666666667</c:v>
                </c:pt>
                <c:pt idx="9">
                  <c:v>7.1427956989247319</c:v>
                </c:pt>
                <c:pt idx="10">
                  <c:v>2.4543333333333335</c:v>
                </c:pt>
                <c:pt idx="11">
                  <c:v>-1.5101075268817208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7F-4ABC-BBF4-41A1212CA5B4}"/>
            </c:ext>
          </c:extLst>
        </c:ser>
        <c:ser>
          <c:idx val="1"/>
          <c:order val="1"/>
          <c:tx>
            <c:v>1931-1960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Referenz_vor_1960!$B$21:$M$21</c:f>
              <c:numCache>
                <c:formatCode>0.0</c:formatCode>
                <c:ptCount val="12"/>
                <c:pt idx="0">
                  <c:v>-2.2198924731182794</c:v>
                </c:pt>
                <c:pt idx="1">
                  <c:v>-1.6297290640394089</c:v>
                </c:pt>
                <c:pt idx="2">
                  <c:v>1.9476344086021504</c:v>
                </c:pt>
                <c:pt idx="3">
                  <c:v>5.6113333333333344</c:v>
                </c:pt>
                <c:pt idx="4">
                  <c:v>9.878672043010754</c:v>
                </c:pt>
                <c:pt idx="5">
                  <c:v>13.057000000000004</c:v>
                </c:pt>
                <c:pt idx="6">
                  <c:v>15.058602150537633</c:v>
                </c:pt>
                <c:pt idx="7">
                  <c:v>14.70430107526882</c:v>
                </c:pt>
                <c:pt idx="8">
                  <c:v>12.039777777777775</c:v>
                </c:pt>
                <c:pt idx="9">
                  <c:v>7.0463440860215059</c:v>
                </c:pt>
                <c:pt idx="10">
                  <c:v>2.4840000000000009</c:v>
                </c:pt>
                <c:pt idx="11">
                  <c:v>-0.82043010752688184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7F-4ABC-BBF4-41A1212CA5B4}"/>
            </c:ext>
          </c:extLst>
        </c:ser>
        <c:ser>
          <c:idx val="2"/>
          <c:order val="2"/>
          <c:tx>
            <c:v>1941-1970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Referenz_vor_1960!$B$13:$M$13</c:f>
              <c:numCache>
                <c:formatCode>0.0</c:formatCode>
                <c:ptCount val="12"/>
                <c:pt idx="0">
                  <c:v>-2.4195698924731182</c:v>
                </c:pt>
                <c:pt idx="1">
                  <c:v>-1.4988054187192119</c:v>
                </c:pt>
                <c:pt idx="2">
                  <c:v>1.7772043010752687</c:v>
                </c:pt>
                <c:pt idx="3">
                  <c:v>5.9232222222222228</c:v>
                </c:pt>
                <c:pt idx="4">
                  <c:v>9.7509301075268819</c:v>
                </c:pt>
                <c:pt idx="5">
                  <c:v>12.987777777777778</c:v>
                </c:pt>
                <c:pt idx="6">
                  <c:v>14.989677419354837</c:v>
                </c:pt>
                <c:pt idx="7">
                  <c:v>14.596774193548386</c:v>
                </c:pt>
                <c:pt idx="8">
                  <c:v>12.291555555555556</c:v>
                </c:pt>
                <c:pt idx="9">
                  <c:v>7.7517204301075253</c:v>
                </c:pt>
                <c:pt idx="10">
                  <c:v>2.3445555555555555</c:v>
                </c:pt>
                <c:pt idx="11">
                  <c:v>-0.99322580645161274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7F-4ABC-BBF4-41A1212CA5B4}"/>
            </c:ext>
          </c:extLst>
        </c:ser>
        <c:ser>
          <c:idx val="3"/>
          <c:order val="3"/>
          <c:tx>
            <c:v>1951-1980</c:v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Referenz_vor_1960!$B$5:$M$5</c:f>
              <c:numCache>
                <c:formatCode>0.0</c:formatCode>
                <c:ptCount val="12"/>
                <c:pt idx="0">
                  <c:v>-1.8650537634408602</c:v>
                </c:pt>
                <c:pt idx="1">
                  <c:v>-1.2017775041050904</c:v>
                </c:pt>
                <c:pt idx="2">
                  <c:v>1.6574193548387095</c:v>
                </c:pt>
                <c:pt idx="3">
                  <c:v>5.0296666666666665</c:v>
                </c:pt>
                <c:pt idx="4">
                  <c:v>9.4088172043010765</c:v>
                </c:pt>
                <c:pt idx="5">
                  <c:v>12.71488888888889</c:v>
                </c:pt>
                <c:pt idx="6">
                  <c:v>14.665376344086017</c:v>
                </c:pt>
                <c:pt idx="7">
                  <c:v>14.308924731182795</c:v>
                </c:pt>
                <c:pt idx="8">
                  <c:v>11.822888888888887</c:v>
                </c:pt>
                <c:pt idx="9">
                  <c:v>7.4621505376344093</c:v>
                </c:pt>
                <c:pt idx="10">
                  <c:v>2.4434444444444448</c:v>
                </c:pt>
                <c:pt idx="11">
                  <c:v>-0.52548387096774185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7F-4ABC-BBF4-41A1212CA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6304512"/>
        <c:axId val="346306048"/>
      </c:barChart>
      <c:catAx>
        <c:axId val="346304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6306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6306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Monatsmittel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4513513946349926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6304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691771269177122"/>
          <c:y val="0.41630624138084432"/>
          <c:w val="0.11134242633896707"/>
          <c:h val="0.3066551003158503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Referenzwerte Monatsmitteltemperaturen Hohenpeißenberg
30 Jahresperioden</a:t>
            </a:r>
          </a:p>
        </c:rich>
      </c:tx>
      <c:layout>
        <c:manualLayout>
          <c:xMode val="edge"/>
          <c:yMode val="edge"/>
          <c:x val="0.26188498744664113"/>
          <c:y val="2.0270204228589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724425887265135E-2"/>
          <c:y val="0.14213197969543148"/>
          <c:w val="0.80792845221758458"/>
          <c:h val="0.82233502538071068"/>
        </c:manualLayout>
      </c:layout>
      <c:barChart>
        <c:barDir val="col"/>
        <c:grouping val="clustered"/>
        <c:varyColors val="0"/>
        <c:ser>
          <c:idx val="0"/>
          <c:order val="0"/>
          <c:tx>
            <c:v>1961-1990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Referenz!$B$5:$M$5</c:f>
              <c:numCache>
                <c:formatCode>0.0</c:formatCode>
                <c:ptCount val="12"/>
                <c:pt idx="0">
                  <c:v>-1.5594623655913973</c:v>
                </c:pt>
                <c:pt idx="1">
                  <c:v>-1.0820114942528738</c:v>
                </c:pt>
                <c:pt idx="2">
                  <c:v>1.6240860215053763</c:v>
                </c:pt>
                <c:pt idx="3">
                  <c:v>5.1031111111111125</c:v>
                </c:pt>
                <c:pt idx="4">
                  <c:v>9.5919354838709694</c:v>
                </c:pt>
                <c:pt idx="5">
                  <c:v>12.683666666666669</c:v>
                </c:pt>
                <c:pt idx="6">
                  <c:v>14.963548387096777</c:v>
                </c:pt>
                <c:pt idx="7">
                  <c:v>14.553440860215055</c:v>
                </c:pt>
                <c:pt idx="8">
                  <c:v>12.029444444444444</c:v>
                </c:pt>
                <c:pt idx="9">
                  <c:v>7.9750537634408598</c:v>
                </c:pt>
                <c:pt idx="10">
                  <c:v>2.5585555555555559</c:v>
                </c:pt>
                <c:pt idx="11">
                  <c:v>-0.48827956989247301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F-4612-A093-921C5D61258B}"/>
            </c:ext>
          </c:extLst>
        </c:ser>
        <c:ser>
          <c:idx val="1"/>
          <c:order val="1"/>
          <c:tx>
            <c:v>1971-2000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Referenz!$B$13:$M$13</c:f>
              <c:numCache>
                <c:formatCode>0.0</c:formatCode>
                <c:ptCount val="12"/>
                <c:pt idx="0">
                  <c:v>-0.85193548387096774</c:v>
                </c:pt>
                <c:pt idx="1">
                  <c:v>-0.5924055829228243</c:v>
                </c:pt>
                <c:pt idx="2">
                  <c:v>2.2812903225806451</c:v>
                </c:pt>
                <c:pt idx="3">
                  <c:v>5.1024444444444441</c:v>
                </c:pt>
                <c:pt idx="4">
                  <c:v>10.187849462365591</c:v>
                </c:pt>
                <c:pt idx="5">
                  <c:v>12.818222222222225</c:v>
                </c:pt>
                <c:pt idx="6">
                  <c:v>15.278602150537637</c:v>
                </c:pt>
                <c:pt idx="7">
                  <c:v>15.266989247311832</c:v>
                </c:pt>
                <c:pt idx="8">
                  <c:v>11.852666666666668</c:v>
                </c:pt>
                <c:pt idx="9">
                  <c:v>7.6061290322580648</c:v>
                </c:pt>
                <c:pt idx="10">
                  <c:v>2.4565555555555556</c:v>
                </c:pt>
                <c:pt idx="11">
                  <c:v>0.38731182795698921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1F-4612-A093-921C5D61258B}"/>
            </c:ext>
          </c:extLst>
        </c:ser>
        <c:ser>
          <c:idx val="2"/>
          <c:order val="2"/>
          <c:tx>
            <c:v>1981-2010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Referenz!$B$21:$M$21</c:f>
              <c:numCache>
                <c:formatCode>0.0</c:formatCode>
                <c:ptCount val="12"/>
                <c:pt idx="0">
                  <c:v>-0.81408602150537634</c:v>
                </c:pt>
                <c:pt idx="1">
                  <c:v>-0.62981527093596057</c:v>
                </c:pt>
                <c:pt idx="2">
                  <c:v>2.4348387096774196</c:v>
                </c:pt>
                <c:pt idx="3">
                  <c:v>6.078444444444445</c:v>
                </c:pt>
                <c:pt idx="4">
                  <c:v>10.834193548387097</c:v>
                </c:pt>
                <c:pt idx="5">
                  <c:v>13.683444444444444</c:v>
                </c:pt>
                <c:pt idx="6">
                  <c:v>15.953333333333335</c:v>
                </c:pt>
                <c:pt idx="7">
                  <c:v>15.704086021505377</c:v>
                </c:pt>
                <c:pt idx="8">
                  <c:v>11.961666666666668</c:v>
                </c:pt>
                <c:pt idx="9">
                  <c:v>8.2192473118279583</c:v>
                </c:pt>
                <c:pt idx="10">
                  <c:v>2.9683333333333337</c:v>
                </c:pt>
                <c:pt idx="11">
                  <c:v>0.1079569892473118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1F-4612-A093-921C5D61258B}"/>
            </c:ext>
          </c:extLst>
        </c:ser>
        <c:ser>
          <c:idx val="3"/>
          <c:order val="3"/>
          <c:tx>
            <c:v>1991-2020</c:v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Referenz!$B$29:$M$29</c:f>
              <c:numCache>
                <c:formatCode>0.0</c:formatCode>
                <c:ptCount val="12"/>
                <c:pt idx="0">
                  <c:v>-0.45333333333333337</c:v>
                </c:pt>
                <c:pt idx="1">
                  <c:v>-0.12951559934318543</c:v>
                </c:pt>
                <c:pt idx="2">
                  <c:v>2.9947311827956984</c:v>
                </c:pt>
                <c:pt idx="3">
                  <c:v>6.9926666666666657</c:v>
                </c:pt>
                <c:pt idx="4">
                  <c:v>11.054731182795701</c:v>
                </c:pt>
                <c:pt idx="5">
                  <c:v>14.495888888888889</c:v>
                </c:pt>
                <c:pt idx="6">
                  <c:v>16.342688172043015</c:v>
                </c:pt>
                <c:pt idx="7">
                  <c:v>16.363225806451609</c:v>
                </c:pt>
                <c:pt idx="8">
                  <c:v>12.111666666666666</c:v>
                </c:pt>
                <c:pt idx="9">
                  <c:v>8.291720430107528</c:v>
                </c:pt>
                <c:pt idx="10">
                  <c:v>3.6208888888888895</c:v>
                </c:pt>
                <c:pt idx="11">
                  <c:v>0.58569892473118279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1F-4612-A093-921C5D61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6356736"/>
        <c:axId val="347222784"/>
      </c:barChart>
      <c:catAx>
        <c:axId val="346356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222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7222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Monatsmittel in °C</a:t>
                </a:r>
              </a:p>
            </c:rich>
          </c:tx>
          <c:layout>
            <c:manualLayout>
              <c:xMode val="edge"/>
              <c:yMode val="edge"/>
              <c:x val="1.0008346963342261E-2"/>
              <c:y val="0.4513513854528737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6356736"/>
        <c:crosses val="autoZero"/>
        <c:crossBetween val="between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8970126472732147"/>
          <c:y val="0.41630619236239347"/>
          <c:w val="0.10716730746359837"/>
          <c:h val="0.2863714145017030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Referenzwerte Sonnenscheindauer Hohenpeißenberg
30 Jahresperioden</a:t>
            </a:r>
          </a:p>
        </c:rich>
      </c:tx>
      <c:layout>
        <c:manualLayout>
          <c:xMode val="edge"/>
          <c:yMode val="edge"/>
          <c:x val="0.28773972834189021"/>
          <c:y val="2.0270204228589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594989561586635E-2"/>
          <c:y val="0.14213197969543148"/>
          <c:w val="0.77867743638512421"/>
          <c:h val="0.78849407783417935"/>
        </c:manualLayout>
      </c:layout>
      <c:barChart>
        <c:barDir val="col"/>
        <c:grouping val="clustered"/>
        <c:varyColors val="0"/>
        <c:ser>
          <c:idx val="0"/>
          <c:order val="0"/>
          <c:tx>
            <c:v>1961-1990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Referenz!$B$37:$M$37</c:f>
              <c:numCache>
                <c:formatCode>0.0</c:formatCode>
                <c:ptCount val="12"/>
                <c:pt idx="0">
                  <c:v>92.36666666666666</c:v>
                </c:pt>
                <c:pt idx="1">
                  <c:v>100.9</c:v>
                </c:pt>
                <c:pt idx="2">
                  <c:v>137.06666666666666</c:v>
                </c:pt>
                <c:pt idx="3">
                  <c:v>156.1</c:v>
                </c:pt>
                <c:pt idx="4">
                  <c:v>187.66666666666666</c:v>
                </c:pt>
                <c:pt idx="5">
                  <c:v>199.36666666666667</c:v>
                </c:pt>
                <c:pt idx="6">
                  <c:v>229.96666666666667</c:v>
                </c:pt>
                <c:pt idx="7">
                  <c:v>210.66666666666666</c:v>
                </c:pt>
                <c:pt idx="8">
                  <c:v>178.93333333333334</c:v>
                </c:pt>
                <c:pt idx="9">
                  <c:v>150.33333333333334</c:v>
                </c:pt>
                <c:pt idx="10">
                  <c:v>92.766666666666666</c:v>
                </c:pt>
                <c:pt idx="11">
                  <c:v>84.533333333333331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D-437B-BF3C-E5237902E1E1}"/>
            </c:ext>
          </c:extLst>
        </c:ser>
        <c:ser>
          <c:idx val="1"/>
          <c:order val="1"/>
          <c:tx>
            <c:v>1971-2000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Referenz!$B$45:$M$45</c:f>
              <c:numCache>
                <c:formatCode>0.0</c:formatCode>
                <c:ptCount val="12"/>
                <c:pt idx="0">
                  <c:v>95.533333333333331</c:v>
                </c:pt>
                <c:pt idx="1">
                  <c:v>104.86666666666666</c:v>
                </c:pt>
                <c:pt idx="2">
                  <c:v>135.30000000000001</c:v>
                </c:pt>
                <c:pt idx="3">
                  <c:v>153.26666666666668</c:v>
                </c:pt>
                <c:pt idx="4">
                  <c:v>193.56666666666666</c:v>
                </c:pt>
                <c:pt idx="5">
                  <c:v>192.3</c:v>
                </c:pt>
                <c:pt idx="6">
                  <c:v>224.83333333333334</c:v>
                </c:pt>
                <c:pt idx="7">
                  <c:v>215.03333333333333</c:v>
                </c:pt>
                <c:pt idx="8">
                  <c:v>167.53333333333333</c:v>
                </c:pt>
                <c:pt idx="9">
                  <c:v>133.43333333333334</c:v>
                </c:pt>
                <c:pt idx="10">
                  <c:v>92.6</c:v>
                </c:pt>
                <c:pt idx="11">
                  <c:v>82.933333333333337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D-437B-BF3C-E5237902E1E1}"/>
            </c:ext>
          </c:extLst>
        </c:ser>
        <c:ser>
          <c:idx val="2"/>
          <c:order val="2"/>
          <c:tx>
            <c:v>1981-2010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Referenz!$B$53:$M$53</c:f>
              <c:numCache>
                <c:formatCode>0.0</c:formatCode>
                <c:ptCount val="12"/>
                <c:pt idx="0">
                  <c:v>99.8</c:v>
                </c:pt>
                <c:pt idx="1">
                  <c:v>107.5</c:v>
                </c:pt>
                <c:pt idx="2">
                  <c:v>138.6</c:v>
                </c:pt>
                <c:pt idx="3">
                  <c:v>167.5</c:v>
                </c:pt>
                <c:pt idx="4">
                  <c:v>198.76666666666668</c:v>
                </c:pt>
                <c:pt idx="5">
                  <c:v>202.56666666666666</c:v>
                </c:pt>
                <c:pt idx="6">
                  <c:v>233.66666666666666</c:v>
                </c:pt>
                <c:pt idx="7">
                  <c:v>215.5</c:v>
                </c:pt>
                <c:pt idx="8">
                  <c:v>160.9</c:v>
                </c:pt>
                <c:pt idx="9">
                  <c:v>133.80000000000001</c:v>
                </c:pt>
                <c:pt idx="10">
                  <c:v>93.933333333333337</c:v>
                </c:pt>
                <c:pt idx="11">
                  <c:v>79.599999999999994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AD-437B-BF3C-E5237902E1E1}"/>
            </c:ext>
          </c:extLst>
        </c:ser>
        <c:ser>
          <c:idx val="3"/>
          <c:order val="3"/>
          <c:tx>
            <c:v>1991-2020</c:v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Referenz!$B$61:$M$61</c:f>
              <c:numCache>
                <c:formatCode>0.0</c:formatCode>
                <c:ptCount val="12"/>
                <c:pt idx="0">
                  <c:v>92.766666666666666</c:v>
                </c:pt>
                <c:pt idx="1">
                  <c:v>105.75</c:v>
                </c:pt>
                <c:pt idx="2">
                  <c:v>147.93666666666667</c:v>
                </c:pt>
                <c:pt idx="3">
                  <c:v>178.64666666666662</c:v>
                </c:pt>
                <c:pt idx="4">
                  <c:v>197.77333333333337</c:v>
                </c:pt>
                <c:pt idx="5">
                  <c:v>210.92666666666668</c:v>
                </c:pt>
                <c:pt idx="6">
                  <c:v>233.38333333333333</c:v>
                </c:pt>
                <c:pt idx="7">
                  <c:v>223.59</c:v>
                </c:pt>
                <c:pt idx="8">
                  <c:v>163.38666666666668</c:v>
                </c:pt>
                <c:pt idx="9">
                  <c:v>130.91999999999999</c:v>
                </c:pt>
                <c:pt idx="10">
                  <c:v>94.84</c:v>
                </c:pt>
                <c:pt idx="11">
                  <c:v>83.956666666666663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AD-437B-BF3C-E5237902E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6992000"/>
        <c:axId val="346993792"/>
      </c:barChart>
      <c:catAx>
        <c:axId val="3469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6993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6993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Monatliche Sonnenscheindauer in h</a:t>
                </a:r>
              </a:p>
            </c:rich>
          </c:tx>
          <c:layout>
            <c:manualLayout>
              <c:xMode val="edge"/>
              <c:yMode val="edge"/>
              <c:x val="1.0008346963342261E-2"/>
              <c:y val="0.328378303691241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6992000"/>
        <c:crosses val="autoZero"/>
        <c:crossBetween val="between"/>
        <c:minorUnit val="1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610409655093113"/>
          <c:y val="0.45685264303296369"/>
          <c:w val="0.11972044694433992"/>
          <c:h val="0.230152883992879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Referenzwerte Niederschlag Hohenpeißenberg
30 Jahresperioden</a:t>
            </a:r>
          </a:p>
        </c:rich>
      </c:tx>
      <c:layout>
        <c:manualLayout>
          <c:xMode val="edge"/>
          <c:yMode val="edge"/>
          <c:x val="0.31442883643243241"/>
          <c:y val="2.0270204228589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594989561586635E-2"/>
          <c:y val="0.15905245346869712"/>
          <c:w val="0.77832789083822029"/>
          <c:h val="0.76988155668358715"/>
        </c:manualLayout>
      </c:layout>
      <c:barChart>
        <c:barDir val="col"/>
        <c:grouping val="clustered"/>
        <c:varyColors val="0"/>
        <c:ser>
          <c:idx val="0"/>
          <c:order val="0"/>
          <c:tx>
            <c:v>1961-1990</c:v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Referenz!$B$69:$M$69</c:f>
              <c:numCache>
                <c:formatCode>0.0</c:formatCode>
                <c:ptCount val="12"/>
                <c:pt idx="0">
                  <c:v>60.776666666666671</c:v>
                </c:pt>
                <c:pt idx="1">
                  <c:v>59.56666666666667</c:v>
                </c:pt>
                <c:pt idx="2">
                  <c:v>64.319999999999993</c:v>
                </c:pt>
                <c:pt idx="3">
                  <c:v>93.113333333333316</c:v>
                </c:pt>
                <c:pt idx="4">
                  <c:v>130.84666666666664</c:v>
                </c:pt>
                <c:pt idx="5">
                  <c:v>167.47</c:v>
                </c:pt>
                <c:pt idx="6">
                  <c:v>161.11000000000001</c:v>
                </c:pt>
                <c:pt idx="7">
                  <c:v>156.43666666666667</c:v>
                </c:pt>
                <c:pt idx="8">
                  <c:v>106.91333333333333</c:v>
                </c:pt>
                <c:pt idx="9">
                  <c:v>70.78333333333336</c:v>
                </c:pt>
                <c:pt idx="10">
                  <c:v>72.723333333333329</c:v>
                </c:pt>
                <c:pt idx="11">
                  <c:v>65.746666666666655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E1-487D-B737-59A33F096297}"/>
            </c:ext>
          </c:extLst>
        </c:ser>
        <c:ser>
          <c:idx val="1"/>
          <c:order val="1"/>
          <c:tx>
            <c:v>1971-2000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Referenz!$B$4:$M$4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Mrz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Referenz!$B$77:$M$77</c:f>
              <c:numCache>
                <c:formatCode>0.0</c:formatCode>
                <c:ptCount val="12"/>
                <c:pt idx="0">
                  <c:v>51.453333333333333</c:v>
                </c:pt>
                <c:pt idx="1">
                  <c:v>54.016666666666659</c:v>
                </c:pt>
                <c:pt idx="2">
                  <c:v>67.69</c:v>
                </c:pt>
                <c:pt idx="3">
                  <c:v>86.85333333333331</c:v>
                </c:pt>
                <c:pt idx="4">
                  <c:v>116.84333333333332</c:v>
                </c:pt>
                <c:pt idx="5">
                  <c:v>166.55999999999995</c:v>
                </c:pt>
                <c:pt idx="6">
                  <c:v>169.09333333333328</c:v>
                </c:pt>
                <c:pt idx="7">
                  <c:v>148.1866666666667</c:v>
                </c:pt>
                <c:pt idx="8">
                  <c:v>109.07666666666668</c:v>
                </c:pt>
                <c:pt idx="9">
                  <c:v>76.14</c:v>
                </c:pt>
                <c:pt idx="10">
                  <c:v>80.92</c:v>
                </c:pt>
                <c:pt idx="11">
                  <c:v>65.17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E1-487D-B737-59A33F096297}"/>
            </c:ext>
          </c:extLst>
        </c:ser>
        <c:ser>
          <c:idx val="2"/>
          <c:order val="2"/>
          <c:tx>
            <c:v>1981-2010</c:v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Referenz!$B$85:$M$85</c:f>
              <c:numCache>
                <c:formatCode>0.0</c:formatCode>
                <c:ptCount val="12"/>
                <c:pt idx="0">
                  <c:v>52.886666666666649</c:v>
                </c:pt>
                <c:pt idx="1">
                  <c:v>52.303333333333335</c:v>
                </c:pt>
                <c:pt idx="2">
                  <c:v>72.346666666666664</c:v>
                </c:pt>
                <c:pt idx="3">
                  <c:v>78.230000000000018</c:v>
                </c:pt>
                <c:pt idx="4">
                  <c:v>122.76666666666664</c:v>
                </c:pt>
                <c:pt idx="5">
                  <c:v>151.5866666666667</c:v>
                </c:pt>
                <c:pt idx="6">
                  <c:v>162.67999999999998</c:v>
                </c:pt>
                <c:pt idx="7">
                  <c:v>156.65666666666664</c:v>
                </c:pt>
                <c:pt idx="8">
                  <c:v>108.48666666666669</c:v>
                </c:pt>
                <c:pt idx="9">
                  <c:v>76.333333333333343</c:v>
                </c:pt>
                <c:pt idx="10">
                  <c:v>72.420000000000016</c:v>
                </c:pt>
                <c:pt idx="11">
                  <c:v>68.046666666666667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E1-487D-B737-59A33F096297}"/>
            </c:ext>
          </c:extLst>
        </c:ser>
        <c:ser>
          <c:idx val="3"/>
          <c:order val="3"/>
          <c:tx>
            <c:v>1991-2020</c:v>
          </c:tx>
          <c:spPr>
            <a:solidFill>
              <a:srgbClr val="FFCC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Referenz!$B$93:$M$93</c:f>
              <c:numCache>
                <c:formatCode>0.0</c:formatCode>
                <c:ptCount val="12"/>
                <c:pt idx="0">
                  <c:v>60.406666666666666</c:v>
                </c:pt>
                <c:pt idx="1">
                  <c:v>53.860000000000007</c:v>
                </c:pt>
                <c:pt idx="2">
                  <c:v>67.7</c:v>
                </c:pt>
                <c:pt idx="3">
                  <c:v>73.326666666666654</c:v>
                </c:pt>
                <c:pt idx="4">
                  <c:v>135.61333333333332</c:v>
                </c:pt>
                <c:pt idx="5">
                  <c:v>153.39333333333335</c:v>
                </c:pt>
                <c:pt idx="6">
                  <c:v>151.22333333333333</c:v>
                </c:pt>
                <c:pt idx="7">
                  <c:v>161.19333333333336</c:v>
                </c:pt>
                <c:pt idx="8">
                  <c:v>104.84666666666664</c:v>
                </c:pt>
                <c:pt idx="9">
                  <c:v>78.266666666666666</c:v>
                </c:pt>
                <c:pt idx="10">
                  <c:v>67.459999999999994</c:v>
                </c:pt>
                <c:pt idx="11">
                  <c:v>63.129999999999995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E1-487D-B737-59A33F096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7191552"/>
        <c:axId val="347197440"/>
      </c:barChart>
      <c:catAx>
        <c:axId val="34719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19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7197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7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Monatlicher Niederschlag in l/m</a:t>
                </a:r>
                <a:r>
                  <a:rPr lang="de-DE" sz="1075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2</a:t>
                </a:r>
              </a:p>
            </c:rich>
          </c:tx>
          <c:layout>
            <c:manualLayout>
              <c:xMode val="edge"/>
              <c:yMode val="edge"/>
              <c:x val="5.0042283381599734E-3"/>
              <c:y val="0.3445947158711352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47191552"/>
        <c:crosses val="autoZero"/>
        <c:crossBetween val="between"/>
        <c:minorUnit val="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645375181081275"/>
          <c:y val="0.47546532595875268"/>
          <c:w val="0.11728317314507175"/>
          <c:h val="0.1850139957210467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userShapes r:id="rId1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TMittel_Luecke!$P$5:$P$230</c:f>
              <c:numCache>
                <c:formatCode>0.0</c:formatCode>
                <c:ptCount val="224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7.2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5.6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0">
                  <c:v>5.5</c:v>
                </c:pt>
                <c:pt idx="31">
                  <c:v>5.4</c:v>
                </c:pt>
                <c:pt idx="32">
                  <c:v>5.8</c:v>
                </c:pt>
                <c:pt idx="33">
                  <c:v>4.5999999999999996</c:v>
                </c:pt>
                <c:pt idx="34">
                  <c:v>5.9</c:v>
                </c:pt>
                <c:pt idx="35">
                  <c:v>7</c:v>
                </c:pt>
                <c:pt idx="36">
                  <c:v>6.5</c:v>
                </c:pt>
                <c:pt idx="37">
                  <c:v>5.5</c:v>
                </c:pt>
                <c:pt idx="38">
                  <c:v>6.8</c:v>
                </c:pt>
                <c:pt idx="39">
                  <c:v>8</c:v>
                </c:pt>
                <c:pt idx="40">
                  <c:v>6.3</c:v>
                </c:pt>
                <c:pt idx="41">
                  <c:v>6.7</c:v>
                </c:pt>
                <c:pt idx="42">
                  <c:v>6.5</c:v>
                </c:pt>
                <c:pt idx="43">
                  <c:v>6.5</c:v>
                </c:pt>
                <c:pt idx="44">
                  <c:v>6.7</c:v>
                </c:pt>
                <c:pt idx="45">
                  <c:v>6.9</c:v>
                </c:pt>
                <c:pt idx="46">
                  <c:v>4.3</c:v>
                </c:pt>
                <c:pt idx="47">
                  <c:v>6</c:v>
                </c:pt>
                <c:pt idx="48">
                  <c:v>6.8</c:v>
                </c:pt>
                <c:pt idx="49">
                  <c:v>6.2</c:v>
                </c:pt>
                <c:pt idx="50">
                  <c:v>6.4</c:v>
                </c:pt>
                <c:pt idx="51">
                  <c:v>7.7</c:v>
                </c:pt>
                <c:pt idx="52">
                  <c:v>5.8</c:v>
                </c:pt>
                <c:pt idx="53">
                  <c:v>6.2</c:v>
                </c:pt>
                <c:pt idx="54">
                  <c:v>5.3</c:v>
                </c:pt>
                <c:pt idx="55">
                  <c:v>5.3</c:v>
                </c:pt>
                <c:pt idx="56">
                  <c:v>6.4</c:v>
                </c:pt>
                <c:pt idx="57">
                  <c:v>5.4</c:v>
                </c:pt>
                <c:pt idx="58">
                  <c:v>6.9</c:v>
                </c:pt>
                <c:pt idx="59">
                  <c:v>5.7</c:v>
                </c:pt>
                <c:pt idx="60">
                  <c:v>5.9</c:v>
                </c:pt>
                <c:pt idx="61">
                  <c:v>5.2</c:v>
                </c:pt>
                <c:pt idx="62">
                  <c:v>5.4</c:v>
                </c:pt>
                <c:pt idx="63">
                  <c:v>7.2</c:v>
                </c:pt>
                <c:pt idx="64">
                  <c:v>5.6</c:v>
                </c:pt>
                <c:pt idx="65">
                  <c:v>6.4</c:v>
                </c:pt>
                <c:pt idx="66">
                  <c:v>6</c:v>
                </c:pt>
                <c:pt idx="67">
                  <c:v>5.6</c:v>
                </c:pt>
                <c:pt idx="68">
                  <c:v>5.0999999999999996</c:v>
                </c:pt>
                <c:pt idx="69">
                  <c:v>7</c:v>
                </c:pt>
                <c:pt idx="70">
                  <c:v>5.4</c:v>
                </c:pt>
                <c:pt idx="71">
                  <c:v>5.9</c:v>
                </c:pt>
                <c:pt idx="72">
                  <c:v>5.5</c:v>
                </c:pt>
                <c:pt idx="73">
                  <c:v>6.6</c:v>
                </c:pt>
                <c:pt idx="74">
                  <c:v>6.9</c:v>
                </c:pt>
                <c:pt idx="75">
                  <c:v>5.7</c:v>
                </c:pt>
                <c:pt idx="76">
                  <c:v>7</c:v>
                </c:pt>
                <c:pt idx="77">
                  <c:v>5</c:v>
                </c:pt>
                <c:pt idx="78">
                  <c:v>6.5</c:v>
                </c:pt>
                <c:pt idx="79">
                  <c:v>7.1</c:v>
                </c:pt>
                <c:pt idx="80">
                  <c:v>6.9</c:v>
                </c:pt>
                <c:pt idx="81">
                  <c:v>4.5999999999999996</c:v>
                </c:pt>
                <c:pt idx="82">
                  <c:v>6.4</c:v>
                </c:pt>
                <c:pt idx="83">
                  <c:v>6.7</c:v>
                </c:pt>
                <c:pt idx="84">
                  <c:v>5.7</c:v>
                </c:pt>
                <c:pt idx="85">
                  <c:v>6.8</c:v>
                </c:pt>
                <c:pt idx="86">
                  <c:v>5.8</c:v>
                </c:pt>
                <c:pt idx="87">
                  <c:v>4.5999999999999996</c:v>
                </c:pt>
                <c:pt idx="88">
                  <c:v>4.5</c:v>
                </c:pt>
                <c:pt idx="89">
                  <c:v>7.1</c:v>
                </c:pt>
                <c:pt idx="90">
                  <c:v>6.3</c:v>
                </c:pt>
                <c:pt idx="91">
                  <c:v>5.9</c:v>
                </c:pt>
                <c:pt idx="92">
                  <c:v>5.4</c:v>
                </c:pt>
                <c:pt idx="93">
                  <c:v>6.2</c:v>
                </c:pt>
                <c:pt idx="94">
                  <c:v>5.8</c:v>
                </c:pt>
                <c:pt idx="95">
                  <c:v>5.6</c:v>
                </c:pt>
                <c:pt idx="96">
                  <c:v>4.2</c:v>
                </c:pt>
                <c:pt idx="97">
                  <c:v>6</c:v>
                </c:pt>
                <c:pt idx="98">
                  <c:v>5.3</c:v>
                </c:pt>
                <c:pt idx="99">
                  <c:v>5.9</c:v>
                </c:pt>
                <c:pt idx="100">
                  <c:v>4.9000000000000004</c:v>
                </c:pt>
                <c:pt idx="101">
                  <c:v>5.9</c:v>
                </c:pt>
                <c:pt idx="102">
                  <c:v>5.8</c:v>
                </c:pt>
                <c:pt idx="103">
                  <c:v>5.7</c:v>
                </c:pt>
                <c:pt idx="104">
                  <c:v>4.5</c:v>
                </c:pt>
                <c:pt idx="105">
                  <c:v>5</c:v>
                </c:pt>
                <c:pt idx="106">
                  <c:v>4.5999999999999996</c:v>
                </c:pt>
                <c:pt idx="107">
                  <c:v>4.7</c:v>
                </c:pt>
                <c:pt idx="108">
                  <c:v>5.2</c:v>
                </c:pt>
                <c:pt idx="109">
                  <c:v>5.7</c:v>
                </c:pt>
                <c:pt idx="110">
                  <c:v>5.8</c:v>
                </c:pt>
                <c:pt idx="111">
                  <c:v>5.7</c:v>
                </c:pt>
                <c:pt idx="112">
                  <c:v>5.3</c:v>
                </c:pt>
                <c:pt idx="113">
                  <c:v>4.9000000000000004</c:v>
                </c:pt>
                <c:pt idx="114">
                  <c:v>5.9</c:v>
                </c:pt>
                <c:pt idx="115">
                  <c:v>6.8</c:v>
                </c:pt>
                <c:pt idx="116">
                  <c:v>6.1</c:v>
                </c:pt>
                <c:pt idx="117">
                  <c:v>6.4</c:v>
                </c:pt>
                <c:pt idx="118">
                  <c:v>5.6</c:v>
                </c:pt>
                <c:pt idx="119">
                  <c:v>5.7</c:v>
                </c:pt>
                <c:pt idx="120">
                  <c:v>6.6</c:v>
                </c:pt>
                <c:pt idx="121">
                  <c:v>6.8</c:v>
                </c:pt>
                <c:pt idx="122">
                  <c:v>5.5</c:v>
                </c:pt>
                <c:pt idx="123">
                  <c:v>5.8</c:v>
                </c:pt>
                <c:pt idx="124">
                  <c:v>6</c:v>
                </c:pt>
                <c:pt idx="125">
                  <c:v>5.7</c:v>
                </c:pt>
                <c:pt idx="126">
                  <c:v>5.2</c:v>
                </c:pt>
                <c:pt idx="127">
                  <c:v>6.1</c:v>
                </c:pt>
                <c:pt idx="128">
                  <c:v>7.2</c:v>
                </c:pt>
                <c:pt idx="129">
                  <c:v>5.8</c:v>
                </c:pt>
                <c:pt idx="130">
                  <c:v>6.4</c:v>
                </c:pt>
                <c:pt idx="131">
                  <c:v>6.2</c:v>
                </c:pt>
                <c:pt idx="132">
                  <c:v>5.8</c:v>
                </c:pt>
                <c:pt idx="133">
                  <c:v>6.5</c:v>
                </c:pt>
                <c:pt idx="134">
                  <c:v>5.3</c:v>
                </c:pt>
                <c:pt idx="135">
                  <c:v>6.7</c:v>
                </c:pt>
                <c:pt idx="136">
                  <c:v>5.4</c:v>
                </c:pt>
                <c:pt idx="137">
                  <c:v>7.1</c:v>
                </c:pt>
                <c:pt idx="138">
                  <c:v>7.2</c:v>
                </c:pt>
                <c:pt idx="139">
                  <c:v>5.3</c:v>
                </c:pt>
                <c:pt idx="140">
                  <c:v>6.3</c:v>
                </c:pt>
                <c:pt idx="141">
                  <c:v>5.8</c:v>
                </c:pt>
                <c:pt idx="142">
                  <c:v>6</c:v>
                </c:pt>
                <c:pt idx="143">
                  <c:v>6.7</c:v>
                </c:pt>
                <c:pt idx="144">
                  <c:v>6.3</c:v>
                </c:pt>
                <c:pt idx="145">
                  <c:v>6.7</c:v>
                </c:pt>
                <c:pt idx="146">
                  <c:v>6</c:v>
                </c:pt>
                <c:pt idx="147">
                  <c:v>6.9</c:v>
                </c:pt>
                <c:pt idx="148">
                  <c:v>5.2</c:v>
                </c:pt>
                <c:pt idx="149">
                  <c:v>6.3</c:v>
                </c:pt>
                <c:pt idx="150">
                  <c:v>5.4</c:v>
                </c:pt>
                <c:pt idx="151">
                  <c:v>7.5</c:v>
                </c:pt>
                <c:pt idx="152">
                  <c:v>5.9</c:v>
                </c:pt>
                <c:pt idx="153">
                  <c:v>6.4</c:v>
                </c:pt>
                <c:pt idx="154">
                  <c:v>6.9</c:v>
                </c:pt>
                <c:pt idx="155">
                  <c:v>6.6</c:v>
                </c:pt>
                <c:pt idx="156">
                  <c:v>6.1</c:v>
                </c:pt>
                <c:pt idx="157">
                  <c:v>5.2</c:v>
                </c:pt>
                <c:pt idx="158">
                  <c:v>5.2</c:v>
                </c:pt>
                <c:pt idx="159">
                  <c:v>6</c:v>
                </c:pt>
                <c:pt idx="160">
                  <c:v>7.4</c:v>
                </c:pt>
                <c:pt idx="161">
                  <c:v>5.7</c:v>
                </c:pt>
                <c:pt idx="162">
                  <c:v>7.2</c:v>
                </c:pt>
                <c:pt idx="163">
                  <c:v>6.7</c:v>
                </c:pt>
                <c:pt idx="164">
                  <c:v>7.5</c:v>
                </c:pt>
                <c:pt idx="165">
                  <c:v>7.4</c:v>
                </c:pt>
                <c:pt idx="166">
                  <c:v>7.4</c:v>
                </c:pt>
                <c:pt idx="167">
                  <c:v>7.1</c:v>
                </c:pt>
                <c:pt idx="168">
                  <c:v>7</c:v>
                </c:pt>
                <c:pt idx="169">
                  <c:v>6.2</c:v>
                </c:pt>
                <c:pt idx="170">
                  <c:v>7.1</c:v>
                </c:pt>
                <c:pt idx="171">
                  <c:v>5.6</c:v>
                </c:pt>
                <c:pt idx="172">
                  <c:v>5.8</c:v>
                </c:pt>
                <c:pt idx="173">
                  <c:v>4.9000000000000004</c:v>
                </c:pt>
                <c:pt idx="174">
                  <c:v>6.8</c:v>
                </c:pt>
                <c:pt idx="175">
                  <c:v>6.4</c:v>
                </c:pt>
                <c:pt idx="176">
                  <c:v>7.5</c:v>
                </c:pt>
                <c:pt idx="177">
                  <c:v>6.5</c:v>
                </c:pt>
                <c:pt idx="178">
                  <c:v>7.7</c:v>
                </c:pt>
                <c:pt idx="179">
                  <c:v>5.5</c:v>
                </c:pt>
                <c:pt idx="180">
                  <c:v>5.7</c:v>
                </c:pt>
                <c:pt idx="181">
                  <c:v>6.5</c:v>
                </c:pt>
                <c:pt idx="182">
                  <c:v>5.5</c:v>
                </c:pt>
                <c:pt idx="183">
                  <c:v>6.7</c:v>
                </c:pt>
                <c:pt idx="184">
                  <c:v>6.9</c:v>
                </c:pt>
                <c:pt idx="185">
                  <c:v>6.2</c:v>
                </c:pt>
                <c:pt idx="186">
                  <c:v>6</c:v>
                </c:pt>
                <c:pt idx="187">
                  <c:v>5.9</c:v>
                </c:pt>
                <c:pt idx="188">
                  <c:v>6.7</c:v>
                </c:pt>
                <c:pt idx="189">
                  <c:v>6.4</c:v>
                </c:pt>
                <c:pt idx="190">
                  <c:v>5.9</c:v>
                </c:pt>
                <c:pt idx="191">
                  <c:v>6.6</c:v>
                </c:pt>
                <c:pt idx="192">
                  <c:v>6.6</c:v>
                </c:pt>
                <c:pt idx="193">
                  <c:v>6.6</c:v>
                </c:pt>
                <c:pt idx="194">
                  <c:v>7</c:v>
                </c:pt>
                <c:pt idx="195">
                  <c:v>5.8</c:v>
                </c:pt>
                <c:pt idx="196">
                  <c:v>6.3</c:v>
                </c:pt>
                <c:pt idx="197">
                  <c:v>5.7</c:v>
                </c:pt>
                <c:pt idx="198">
                  <c:v>6.4</c:v>
                </c:pt>
                <c:pt idx="199">
                  <c:v>7.3</c:v>
                </c:pt>
                <c:pt idx="200">
                  <c:v>7.4</c:v>
                </c:pt>
                <c:pt idx="201">
                  <c:v>6.2</c:v>
                </c:pt>
                <c:pt idx="202">
                  <c:v>6.1</c:v>
                </c:pt>
                <c:pt idx="203">
                  <c:v>6.4</c:v>
                </c:pt>
                <c:pt idx="204">
                  <c:v>6.2</c:v>
                </c:pt>
                <c:pt idx="205">
                  <c:v>7.1</c:v>
                </c:pt>
                <c:pt idx="206">
                  <c:v>8</c:v>
                </c:pt>
                <c:pt idx="207">
                  <c:v>7.7</c:v>
                </c:pt>
                <c:pt idx="208">
                  <c:v>6.4</c:v>
                </c:pt>
                <c:pt idx="209">
                  <c:v>7.7</c:v>
                </c:pt>
                <c:pt idx="210">
                  <c:v>7</c:v>
                </c:pt>
                <c:pt idx="211">
                  <c:v>8.1999999999999993</c:v>
                </c:pt>
                <c:pt idx="212">
                  <c:v>6.9</c:v>
                </c:pt>
                <c:pt idx="213">
                  <c:v>5.7</c:v>
                </c:pt>
                <c:pt idx="214">
                  <c:v>7.4</c:v>
                </c:pt>
                <c:pt idx="215">
                  <c:v>7.3</c:v>
                </c:pt>
                <c:pt idx="216">
                  <c:v>7.3</c:v>
                </c:pt>
                <c:pt idx="217">
                  <c:v>8.1999999999999993</c:v>
                </c:pt>
                <c:pt idx="218">
                  <c:v>7.2</c:v>
                </c:pt>
                <c:pt idx="219">
                  <c:v>8.1</c:v>
                </c:pt>
                <c:pt idx="220">
                  <c:v>8.1999999999999993</c:v>
                </c:pt>
                <c:pt idx="221">
                  <c:v>7.2</c:v>
                </c:pt>
                <c:pt idx="222">
                  <c:v>7</c:v>
                </c:pt>
                <c:pt idx="223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28-4663-AC24-BCA1603B675B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B328-4663-AC24-BCA1603B6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395520"/>
        <c:axId val="360397440"/>
      </c:lineChart>
      <c:catAx>
        <c:axId val="36039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Datenpunkt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397440"/>
        <c:crosses val="autoZero"/>
        <c:auto val="1"/>
        <c:lblAlgn val="ctr"/>
        <c:lblOffset val="100"/>
        <c:tickLblSkip val="224"/>
        <c:tickMarkSkip val="1"/>
        <c:noMultiLvlLbl val="0"/>
      </c:catAx>
      <c:valAx>
        <c:axId val="360397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3955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TMittel_Luecke!$P$5:$P$230</c:f>
              <c:numCache>
                <c:formatCode>0.0</c:formatCode>
                <c:ptCount val="224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7.2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5.6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0">
                  <c:v>5.5</c:v>
                </c:pt>
                <c:pt idx="31">
                  <c:v>5.4</c:v>
                </c:pt>
                <c:pt idx="32">
                  <c:v>5.8</c:v>
                </c:pt>
                <c:pt idx="33">
                  <c:v>4.5999999999999996</c:v>
                </c:pt>
                <c:pt idx="34">
                  <c:v>5.9</c:v>
                </c:pt>
                <c:pt idx="35">
                  <c:v>7</c:v>
                </c:pt>
                <c:pt idx="36">
                  <c:v>6.5</c:v>
                </c:pt>
                <c:pt idx="37">
                  <c:v>5.5</c:v>
                </c:pt>
                <c:pt idx="38">
                  <c:v>6.8</c:v>
                </c:pt>
                <c:pt idx="39">
                  <c:v>8</c:v>
                </c:pt>
                <c:pt idx="40">
                  <c:v>6.3</c:v>
                </c:pt>
                <c:pt idx="41">
                  <c:v>6.7</c:v>
                </c:pt>
                <c:pt idx="42">
                  <c:v>6.5</c:v>
                </c:pt>
                <c:pt idx="43">
                  <c:v>6.5</c:v>
                </c:pt>
                <c:pt idx="44">
                  <c:v>6.7</c:v>
                </c:pt>
                <c:pt idx="45">
                  <c:v>6.9</c:v>
                </c:pt>
                <c:pt idx="46">
                  <c:v>4.3</c:v>
                </c:pt>
                <c:pt idx="47">
                  <c:v>6</c:v>
                </c:pt>
                <c:pt idx="48">
                  <c:v>6.8</c:v>
                </c:pt>
                <c:pt idx="49">
                  <c:v>6.2</c:v>
                </c:pt>
                <c:pt idx="50">
                  <c:v>6.4</c:v>
                </c:pt>
                <c:pt idx="51">
                  <c:v>7.7</c:v>
                </c:pt>
                <c:pt idx="52">
                  <c:v>5.8</c:v>
                </c:pt>
                <c:pt idx="53">
                  <c:v>6.2</c:v>
                </c:pt>
                <c:pt idx="54">
                  <c:v>5.3</c:v>
                </c:pt>
                <c:pt idx="55">
                  <c:v>5.3</c:v>
                </c:pt>
                <c:pt idx="56">
                  <c:v>6.4</c:v>
                </c:pt>
                <c:pt idx="57">
                  <c:v>5.4</c:v>
                </c:pt>
                <c:pt idx="58">
                  <c:v>6.9</c:v>
                </c:pt>
                <c:pt idx="59">
                  <c:v>5.7</c:v>
                </c:pt>
                <c:pt idx="60">
                  <c:v>5.9</c:v>
                </c:pt>
                <c:pt idx="61">
                  <c:v>5.2</c:v>
                </c:pt>
                <c:pt idx="62">
                  <c:v>5.4</c:v>
                </c:pt>
                <c:pt idx="63">
                  <c:v>7.2</c:v>
                </c:pt>
                <c:pt idx="64">
                  <c:v>5.6</c:v>
                </c:pt>
                <c:pt idx="65">
                  <c:v>6.4</c:v>
                </c:pt>
                <c:pt idx="66">
                  <c:v>6</c:v>
                </c:pt>
                <c:pt idx="67">
                  <c:v>5.6</c:v>
                </c:pt>
                <c:pt idx="68">
                  <c:v>5.0999999999999996</c:v>
                </c:pt>
                <c:pt idx="69">
                  <c:v>7</c:v>
                </c:pt>
                <c:pt idx="70">
                  <c:v>5.4</c:v>
                </c:pt>
                <c:pt idx="71">
                  <c:v>5.9</c:v>
                </c:pt>
                <c:pt idx="72">
                  <c:v>5.5</c:v>
                </c:pt>
                <c:pt idx="73">
                  <c:v>6.6</c:v>
                </c:pt>
                <c:pt idx="74">
                  <c:v>6.9</c:v>
                </c:pt>
                <c:pt idx="75">
                  <c:v>5.7</c:v>
                </c:pt>
                <c:pt idx="76">
                  <c:v>7</c:v>
                </c:pt>
                <c:pt idx="77">
                  <c:v>5</c:v>
                </c:pt>
                <c:pt idx="78">
                  <c:v>6.5</c:v>
                </c:pt>
                <c:pt idx="79">
                  <c:v>7.1</c:v>
                </c:pt>
                <c:pt idx="80">
                  <c:v>6.9</c:v>
                </c:pt>
                <c:pt idx="81">
                  <c:v>4.5999999999999996</c:v>
                </c:pt>
                <c:pt idx="82">
                  <c:v>6.4</c:v>
                </c:pt>
                <c:pt idx="83">
                  <c:v>6.7</c:v>
                </c:pt>
                <c:pt idx="84">
                  <c:v>5.7</c:v>
                </c:pt>
                <c:pt idx="85">
                  <c:v>6.8</c:v>
                </c:pt>
                <c:pt idx="86">
                  <c:v>5.8</c:v>
                </c:pt>
                <c:pt idx="87">
                  <c:v>4.5999999999999996</c:v>
                </c:pt>
                <c:pt idx="88">
                  <c:v>4.5</c:v>
                </c:pt>
                <c:pt idx="89">
                  <c:v>7.1</c:v>
                </c:pt>
                <c:pt idx="90">
                  <c:v>6.3</c:v>
                </c:pt>
                <c:pt idx="91">
                  <c:v>5.9</c:v>
                </c:pt>
                <c:pt idx="92">
                  <c:v>5.4</c:v>
                </c:pt>
                <c:pt idx="93">
                  <c:v>6.2</c:v>
                </c:pt>
                <c:pt idx="94">
                  <c:v>5.8</c:v>
                </c:pt>
                <c:pt idx="95">
                  <c:v>5.6</c:v>
                </c:pt>
                <c:pt idx="96">
                  <c:v>4.2</c:v>
                </c:pt>
                <c:pt idx="97">
                  <c:v>6</c:v>
                </c:pt>
                <c:pt idx="98">
                  <c:v>5.3</c:v>
                </c:pt>
                <c:pt idx="99">
                  <c:v>5.9</c:v>
                </c:pt>
                <c:pt idx="100">
                  <c:v>4.9000000000000004</c:v>
                </c:pt>
                <c:pt idx="101">
                  <c:v>5.9</c:v>
                </c:pt>
                <c:pt idx="102">
                  <c:v>5.8</c:v>
                </c:pt>
                <c:pt idx="103">
                  <c:v>5.7</c:v>
                </c:pt>
                <c:pt idx="104">
                  <c:v>4.5</c:v>
                </c:pt>
                <c:pt idx="105">
                  <c:v>5</c:v>
                </c:pt>
                <c:pt idx="106">
                  <c:v>4.5999999999999996</c:v>
                </c:pt>
                <c:pt idx="107">
                  <c:v>4.7</c:v>
                </c:pt>
                <c:pt idx="108">
                  <c:v>5.2</c:v>
                </c:pt>
                <c:pt idx="109">
                  <c:v>5.7</c:v>
                </c:pt>
                <c:pt idx="110">
                  <c:v>5.8</c:v>
                </c:pt>
                <c:pt idx="111">
                  <c:v>5.7</c:v>
                </c:pt>
                <c:pt idx="112">
                  <c:v>5.3</c:v>
                </c:pt>
                <c:pt idx="113">
                  <c:v>4.9000000000000004</c:v>
                </c:pt>
                <c:pt idx="114">
                  <c:v>5.9</c:v>
                </c:pt>
                <c:pt idx="115">
                  <c:v>6.8</c:v>
                </c:pt>
                <c:pt idx="116">
                  <c:v>6.1</c:v>
                </c:pt>
                <c:pt idx="117">
                  <c:v>6.4</c:v>
                </c:pt>
                <c:pt idx="118">
                  <c:v>5.6</c:v>
                </c:pt>
                <c:pt idx="119">
                  <c:v>5.7</c:v>
                </c:pt>
                <c:pt idx="120">
                  <c:v>6.6</c:v>
                </c:pt>
                <c:pt idx="121">
                  <c:v>6.8</c:v>
                </c:pt>
                <c:pt idx="122">
                  <c:v>5.5</c:v>
                </c:pt>
                <c:pt idx="123">
                  <c:v>5.8</c:v>
                </c:pt>
                <c:pt idx="124">
                  <c:v>6</c:v>
                </c:pt>
                <c:pt idx="125">
                  <c:v>5.7</c:v>
                </c:pt>
                <c:pt idx="126">
                  <c:v>5.2</c:v>
                </c:pt>
                <c:pt idx="127">
                  <c:v>6.1</c:v>
                </c:pt>
                <c:pt idx="128">
                  <c:v>7.2</c:v>
                </c:pt>
                <c:pt idx="129">
                  <c:v>5.8</c:v>
                </c:pt>
                <c:pt idx="130">
                  <c:v>6.4</c:v>
                </c:pt>
                <c:pt idx="131">
                  <c:v>6.2</c:v>
                </c:pt>
                <c:pt idx="132">
                  <c:v>5.8</c:v>
                </c:pt>
                <c:pt idx="133">
                  <c:v>6.5</c:v>
                </c:pt>
                <c:pt idx="134">
                  <c:v>5.3</c:v>
                </c:pt>
                <c:pt idx="135">
                  <c:v>6.7</c:v>
                </c:pt>
                <c:pt idx="136">
                  <c:v>5.4</c:v>
                </c:pt>
                <c:pt idx="137">
                  <c:v>7.1</c:v>
                </c:pt>
                <c:pt idx="138">
                  <c:v>7.2</c:v>
                </c:pt>
                <c:pt idx="139">
                  <c:v>5.3</c:v>
                </c:pt>
                <c:pt idx="140">
                  <c:v>6.3</c:v>
                </c:pt>
                <c:pt idx="141">
                  <c:v>5.8</c:v>
                </c:pt>
                <c:pt idx="142">
                  <c:v>6</c:v>
                </c:pt>
                <c:pt idx="143">
                  <c:v>6.7</c:v>
                </c:pt>
                <c:pt idx="144">
                  <c:v>6.3</c:v>
                </c:pt>
                <c:pt idx="145">
                  <c:v>6.7</c:v>
                </c:pt>
                <c:pt idx="146">
                  <c:v>6</c:v>
                </c:pt>
                <c:pt idx="147">
                  <c:v>6.9</c:v>
                </c:pt>
                <c:pt idx="148">
                  <c:v>5.2</c:v>
                </c:pt>
                <c:pt idx="149">
                  <c:v>6.3</c:v>
                </c:pt>
                <c:pt idx="150">
                  <c:v>5.4</c:v>
                </c:pt>
                <c:pt idx="151">
                  <c:v>7.5</c:v>
                </c:pt>
                <c:pt idx="152">
                  <c:v>5.9</c:v>
                </c:pt>
                <c:pt idx="153">
                  <c:v>6.4</c:v>
                </c:pt>
                <c:pt idx="154">
                  <c:v>6.9</c:v>
                </c:pt>
                <c:pt idx="155">
                  <c:v>6.6</c:v>
                </c:pt>
                <c:pt idx="156">
                  <c:v>6.1</c:v>
                </c:pt>
                <c:pt idx="157">
                  <c:v>5.2</c:v>
                </c:pt>
                <c:pt idx="158">
                  <c:v>5.2</c:v>
                </c:pt>
                <c:pt idx="159">
                  <c:v>6</c:v>
                </c:pt>
                <c:pt idx="160">
                  <c:v>7.4</c:v>
                </c:pt>
                <c:pt idx="161">
                  <c:v>5.7</c:v>
                </c:pt>
                <c:pt idx="162">
                  <c:v>7.2</c:v>
                </c:pt>
                <c:pt idx="163">
                  <c:v>6.7</c:v>
                </c:pt>
                <c:pt idx="164">
                  <c:v>7.5</c:v>
                </c:pt>
                <c:pt idx="165">
                  <c:v>7.4</c:v>
                </c:pt>
                <c:pt idx="166">
                  <c:v>7.4</c:v>
                </c:pt>
                <c:pt idx="167">
                  <c:v>7.1</c:v>
                </c:pt>
                <c:pt idx="168">
                  <c:v>7</c:v>
                </c:pt>
                <c:pt idx="169">
                  <c:v>6.2</c:v>
                </c:pt>
                <c:pt idx="170">
                  <c:v>7.1</c:v>
                </c:pt>
                <c:pt idx="171">
                  <c:v>5.6</c:v>
                </c:pt>
                <c:pt idx="172">
                  <c:v>5.8</c:v>
                </c:pt>
                <c:pt idx="173">
                  <c:v>4.9000000000000004</c:v>
                </c:pt>
                <c:pt idx="174">
                  <c:v>6.8</c:v>
                </c:pt>
                <c:pt idx="175">
                  <c:v>6.4</c:v>
                </c:pt>
                <c:pt idx="176">
                  <c:v>7.5</c:v>
                </c:pt>
                <c:pt idx="177">
                  <c:v>6.5</c:v>
                </c:pt>
                <c:pt idx="178">
                  <c:v>7.7</c:v>
                </c:pt>
                <c:pt idx="179">
                  <c:v>5.5</c:v>
                </c:pt>
                <c:pt idx="180">
                  <c:v>5.7</c:v>
                </c:pt>
                <c:pt idx="181">
                  <c:v>6.5</c:v>
                </c:pt>
                <c:pt idx="182">
                  <c:v>5.5</c:v>
                </c:pt>
                <c:pt idx="183">
                  <c:v>6.7</c:v>
                </c:pt>
                <c:pt idx="184">
                  <c:v>6.9</c:v>
                </c:pt>
                <c:pt idx="185">
                  <c:v>6.2</c:v>
                </c:pt>
                <c:pt idx="186">
                  <c:v>6</c:v>
                </c:pt>
                <c:pt idx="187">
                  <c:v>5.9</c:v>
                </c:pt>
                <c:pt idx="188">
                  <c:v>6.7</c:v>
                </c:pt>
                <c:pt idx="189">
                  <c:v>6.4</c:v>
                </c:pt>
                <c:pt idx="190">
                  <c:v>5.9</c:v>
                </c:pt>
                <c:pt idx="191">
                  <c:v>6.6</c:v>
                </c:pt>
                <c:pt idx="192">
                  <c:v>6.6</c:v>
                </c:pt>
                <c:pt idx="193">
                  <c:v>6.6</c:v>
                </c:pt>
                <c:pt idx="194">
                  <c:v>7</c:v>
                </c:pt>
                <c:pt idx="195">
                  <c:v>5.8</c:v>
                </c:pt>
                <c:pt idx="196">
                  <c:v>6.3</c:v>
                </c:pt>
                <c:pt idx="197">
                  <c:v>5.7</c:v>
                </c:pt>
                <c:pt idx="198">
                  <c:v>6.4</c:v>
                </c:pt>
                <c:pt idx="199">
                  <c:v>7.3</c:v>
                </c:pt>
                <c:pt idx="200">
                  <c:v>7.4</c:v>
                </c:pt>
                <c:pt idx="201">
                  <c:v>6.2</c:v>
                </c:pt>
                <c:pt idx="202">
                  <c:v>6.1</c:v>
                </c:pt>
                <c:pt idx="203">
                  <c:v>6.4</c:v>
                </c:pt>
                <c:pt idx="204">
                  <c:v>6.2</c:v>
                </c:pt>
                <c:pt idx="205">
                  <c:v>7.1</c:v>
                </c:pt>
                <c:pt idx="206">
                  <c:v>8</c:v>
                </c:pt>
                <c:pt idx="207">
                  <c:v>7.7</c:v>
                </c:pt>
                <c:pt idx="208">
                  <c:v>6.4</c:v>
                </c:pt>
                <c:pt idx="209">
                  <c:v>7.7</c:v>
                </c:pt>
                <c:pt idx="210">
                  <c:v>7</c:v>
                </c:pt>
                <c:pt idx="211">
                  <c:v>8.1999999999999993</c:v>
                </c:pt>
                <c:pt idx="212">
                  <c:v>6.9</c:v>
                </c:pt>
                <c:pt idx="213">
                  <c:v>5.7</c:v>
                </c:pt>
                <c:pt idx="214">
                  <c:v>7.4</c:v>
                </c:pt>
                <c:pt idx="215">
                  <c:v>7.3</c:v>
                </c:pt>
                <c:pt idx="216">
                  <c:v>7.3</c:v>
                </c:pt>
                <c:pt idx="217">
                  <c:v>8.1999999999999993</c:v>
                </c:pt>
                <c:pt idx="218">
                  <c:v>7.2</c:v>
                </c:pt>
                <c:pt idx="219">
                  <c:v>8.1</c:v>
                </c:pt>
                <c:pt idx="220">
                  <c:v>8.1999999999999993</c:v>
                </c:pt>
                <c:pt idx="221">
                  <c:v>7.2</c:v>
                </c:pt>
                <c:pt idx="222">
                  <c:v>7</c:v>
                </c:pt>
                <c:pt idx="223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8-48C2-869E-5CB91387DFF9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EFE8-48C2-869E-5CB91387D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460672"/>
        <c:axId val="360462592"/>
      </c:lineChart>
      <c:catAx>
        <c:axId val="36046067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462592"/>
        <c:crosses val="autoZero"/>
        <c:auto val="1"/>
        <c:lblAlgn val="ctr"/>
        <c:lblOffset val="100"/>
        <c:tickLblSkip val="224"/>
        <c:tickMarkSkip val="1"/>
        <c:noMultiLvlLbl val="0"/>
      </c:catAx>
      <c:valAx>
        <c:axId val="360462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4606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Januar</a:t>
            </a:r>
          </a:p>
        </c:rich>
      </c:tx>
      <c:layout>
        <c:manualLayout>
          <c:xMode val="edge"/>
          <c:yMode val="edge"/>
          <c:x val="0.47477823520790863"/>
          <c:y val="3.856048606169126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294416243654817E-2"/>
          <c:y val="0.15743462645007639"/>
          <c:w val="0.87944162436548223"/>
          <c:h val="0.67055489043551053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TMittel_Luecke!$C$5:$C$243</c:f>
              <c:numCache>
                <c:formatCode>0.0</c:formatCode>
                <c:ptCount val="237"/>
                <c:pt idx="0">
                  <c:v>-1.9000000000000001</c:v>
                </c:pt>
                <c:pt idx="1">
                  <c:v>-1.2</c:v>
                </c:pt>
                <c:pt idx="2">
                  <c:v>0.39999999999999997</c:v>
                </c:pt>
                <c:pt idx="3">
                  <c:v>-5.7</c:v>
                </c:pt>
                <c:pt idx="4">
                  <c:v>9.9999999999999978E-2</c:v>
                </c:pt>
                <c:pt idx="5">
                  <c:v>-0.7</c:v>
                </c:pt>
                <c:pt idx="6">
                  <c:v>-4.0999999999999996</c:v>
                </c:pt>
                <c:pt idx="7">
                  <c:v>-2.5</c:v>
                </c:pt>
                <c:pt idx="8">
                  <c:v>-1.6</c:v>
                </c:pt>
                <c:pt idx="9">
                  <c:v>-1.2</c:v>
                </c:pt>
                <c:pt idx="10">
                  <c:v>0.30000000000000004</c:v>
                </c:pt>
                <c:pt idx="11">
                  <c:v>-1.5</c:v>
                </c:pt>
                <c:pt idx="12">
                  <c:v>-3.3000000000000003</c:v>
                </c:pt>
                <c:pt idx="13">
                  <c:v>-2.2000000000000002</c:v>
                </c:pt>
                <c:pt idx="14">
                  <c:v>-7.6999999999999993</c:v>
                </c:pt>
                <c:pt idx="15">
                  <c:v>5.5</c:v>
                </c:pt>
                <c:pt idx="16">
                  <c:v>-2</c:v>
                </c:pt>
                <c:pt idx="17">
                  <c:v>-3.1</c:v>
                </c:pt>
                <c:pt idx="18">
                  <c:v>-4.2</c:v>
                </c:pt>
                <c:pt idx="19">
                  <c:v>0.79999999999999993</c:v>
                </c:pt>
                <c:pt idx="20">
                  <c:v>-0.3</c:v>
                </c:pt>
                <c:pt idx="21">
                  <c:v>-5.0999999999999996</c:v>
                </c:pt>
                <c:pt idx="22">
                  <c:v>-4.3</c:v>
                </c:pt>
                <c:pt idx="23">
                  <c:v>2.8</c:v>
                </c:pt>
                <c:pt idx="24">
                  <c:v>-2.6</c:v>
                </c:pt>
                <c:pt idx="25">
                  <c:v>-9.9999999999999978E-2</c:v>
                </c:pt>
                <c:pt idx="26">
                  <c:v>-4.2</c:v>
                </c:pt>
                <c:pt idx="27">
                  <c:v>-3.5</c:v>
                </c:pt>
                <c:pt idx="28">
                  <c:v>0.79999999999999993</c:v>
                </c:pt>
                <c:pt idx="29">
                  <c:v>-2</c:v>
                </c:pt>
                <c:pt idx="30">
                  <c:v>-5.6999999999999993</c:v>
                </c:pt>
                <c:pt idx="31">
                  <c:v>-4</c:v>
                </c:pt>
                <c:pt idx="32">
                  <c:v>-7.8</c:v>
                </c:pt>
                <c:pt idx="33">
                  <c:v>-3.9</c:v>
                </c:pt>
                <c:pt idx="34">
                  <c:v>0.4</c:v>
                </c:pt>
                <c:pt idx="35">
                  <c:v>-0.39999999999999997</c:v>
                </c:pt>
                <c:pt idx="36">
                  <c:v>-0.39999999999999997</c:v>
                </c:pt>
                <c:pt idx="37">
                  <c:v>-5.8999999999999995</c:v>
                </c:pt>
                <c:pt idx="38">
                  <c:v>-0.8</c:v>
                </c:pt>
                <c:pt idx="39">
                  <c:v>-3.5</c:v>
                </c:pt>
                <c:pt idx="40">
                  <c:v>-4.2</c:v>
                </c:pt>
                <c:pt idx="41">
                  <c:v>-3.9</c:v>
                </c:pt>
                <c:pt idx="42">
                  <c:v>-3.7</c:v>
                </c:pt>
                <c:pt idx="43">
                  <c:v>-7.3</c:v>
                </c:pt>
                <c:pt idx="44">
                  <c:v>-5.5</c:v>
                </c:pt>
                <c:pt idx="45">
                  <c:v>0.70000000000000007</c:v>
                </c:pt>
                <c:pt idx="46">
                  <c:v>-6.1</c:v>
                </c:pt>
                <c:pt idx="47">
                  <c:v>-8.6</c:v>
                </c:pt>
                <c:pt idx="48">
                  <c:v>-3.5</c:v>
                </c:pt>
                <c:pt idx="49">
                  <c:v>-1.2</c:v>
                </c:pt>
                <c:pt idx="50">
                  <c:v>-4.0999999999999996</c:v>
                </c:pt>
                <c:pt idx="51">
                  <c:v>1.7999999999999998</c:v>
                </c:pt>
                <c:pt idx="52">
                  <c:v>-1</c:v>
                </c:pt>
                <c:pt idx="53">
                  <c:v>-3.4</c:v>
                </c:pt>
                <c:pt idx="54">
                  <c:v>-2.2999999999999998</c:v>
                </c:pt>
                <c:pt idx="55">
                  <c:v>-6.1999999999999993</c:v>
                </c:pt>
                <c:pt idx="56">
                  <c:v>-4.8999999999999995</c:v>
                </c:pt>
                <c:pt idx="57">
                  <c:v>-0.5</c:v>
                </c:pt>
                <c:pt idx="58">
                  <c:v>-4.2</c:v>
                </c:pt>
                <c:pt idx="59">
                  <c:v>-7.6999999999999993</c:v>
                </c:pt>
                <c:pt idx="60">
                  <c:v>-2.2999999999999998</c:v>
                </c:pt>
                <c:pt idx="61">
                  <c:v>-5.6</c:v>
                </c:pt>
                <c:pt idx="62">
                  <c:v>-0.6</c:v>
                </c:pt>
                <c:pt idx="63">
                  <c:v>-0.39999999999999997</c:v>
                </c:pt>
                <c:pt idx="64">
                  <c:v>-1.1000000000000001</c:v>
                </c:pt>
                <c:pt idx="65">
                  <c:v>-9.1</c:v>
                </c:pt>
                <c:pt idx="66">
                  <c:v>-1.6</c:v>
                </c:pt>
                <c:pt idx="67">
                  <c:v>-6.8999999999999995</c:v>
                </c:pt>
                <c:pt idx="68">
                  <c:v>0.3</c:v>
                </c:pt>
                <c:pt idx="69">
                  <c:v>1.3</c:v>
                </c:pt>
                <c:pt idx="70">
                  <c:v>1.9</c:v>
                </c:pt>
                <c:pt idx="71">
                  <c:v>0.2</c:v>
                </c:pt>
                <c:pt idx="72">
                  <c:v>-6</c:v>
                </c:pt>
                <c:pt idx="73">
                  <c:v>1.5</c:v>
                </c:pt>
                <c:pt idx="74">
                  <c:v>-4.3</c:v>
                </c:pt>
                <c:pt idx="75">
                  <c:v>-4.5</c:v>
                </c:pt>
                <c:pt idx="76">
                  <c:v>-2.2999999999999998</c:v>
                </c:pt>
                <c:pt idx="77">
                  <c:v>0.7</c:v>
                </c:pt>
                <c:pt idx="78">
                  <c:v>-4.9000000000000004</c:v>
                </c:pt>
                <c:pt idx="79">
                  <c:v>-2.8</c:v>
                </c:pt>
                <c:pt idx="80">
                  <c:v>1</c:v>
                </c:pt>
                <c:pt idx="81">
                  <c:v>-5.5</c:v>
                </c:pt>
                <c:pt idx="82">
                  <c:v>-1.3</c:v>
                </c:pt>
                <c:pt idx="83">
                  <c:v>1.5</c:v>
                </c:pt>
                <c:pt idx="84">
                  <c:v>-2.9</c:v>
                </c:pt>
                <c:pt idx="85">
                  <c:v>-5</c:v>
                </c:pt>
                <c:pt idx="86">
                  <c:v>-4.0999999999999996</c:v>
                </c:pt>
                <c:pt idx="87">
                  <c:v>-3.9</c:v>
                </c:pt>
                <c:pt idx="88">
                  <c:v>-6.8</c:v>
                </c:pt>
                <c:pt idx="89">
                  <c:v>-0.5</c:v>
                </c:pt>
                <c:pt idx="90">
                  <c:v>1.2</c:v>
                </c:pt>
                <c:pt idx="91">
                  <c:v>-0.6</c:v>
                </c:pt>
                <c:pt idx="92">
                  <c:v>0</c:v>
                </c:pt>
                <c:pt idx="93">
                  <c:v>-2.8</c:v>
                </c:pt>
                <c:pt idx="94">
                  <c:v>1.1000000000000001</c:v>
                </c:pt>
                <c:pt idx="95">
                  <c:v>-4</c:v>
                </c:pt>
                <c:pt idx="96">
                  <c:v>-2.7</c:v>
                </c:pt>
                <c:pt idx="97">
                  <c:v>-5.4</c:v>
                </c:pt>
                <c:pt idx="98">
                  <c:v>-5.9</c:v>
                </c:pt>
                <c:pt idx="99">
                  <c:v>0.7</c:v>
                </c:pt>
                <c:pt idx="100">
                  <c:v>-1.5</c:v>
                </c:pt>
                <c:pt idx="101">
                  <c:v>0.7</c:v>
                </c:pt>
                <c:pt idx="102">
                  <c:v>-3.3</c:v>
                </c:pt>
                <c:pt idx="103">
                  <c:v>-3.1</c:v>
                </c:pt>
                <c:pt idx="104">
                  <c:v>-3.7</c:v>
                </c:pt>
                <c:pt idx="105">
                  <c:v>-3.7</c:v>
                </c:pt>
                <c:pt idx="106">
                  <c:v>-4.0999999999999996</c:v>
                </c:pt>
                <c:pt idx="107">
                  <c:v>1.7</c:v>
                </c:pt>
                <c:pt idx="108">
                  <c:v>-6.6</c:v>
                </c:pt>
                <c:pt idx="109">
                  <c:v>-3.7</c:v>
                </c:pt>
                <c:pt idx="110">
                  <c:v>-7.9</c:v>
                </c:pt>
                <c:pt idx="111">
                  <c:v>-2.8</c:v>
                </c:pt>
                <c:pt idx="112">
                  <c:v>-6.3</c:v>
                </c:pt>
                <c:pt idx="113">
                  <c:v>-3.5999999999999996</c:v>
                </c:pt>
                <c:pt idx="114">
                  <c:v>-2.2999999999999998</c:v>
                </c:pt>
                <c:pt idx="115">
                  <c:v>3.1</c:v>
                </c:pt>
                <c:pt idx="116">
                  <c:v>1.1000000000000001</c:v>
                </c:pt>
                <c:pt idx="117">
                  <c:v>-1.1000000000000001</c:v>
                </c:pt>
                <c:pt idx="118">
                  <c:v>-2.9</c:v>
                </c:pt>
                <c:pt idx="119">
                  <c:v>-0.1</c:v>
                </c:pt>
                <c:pt idx="120">
                  <c:v>0</c:v>
                </c:pt>
                <c:pt idx="121">
                  <c:v>-1.2</c:v>
                </c:pt>
                <c:pt idx="122">
                  <c:v>-4.3</c:v>
                </c:pt>
                <c:pt idx="123">
                  <c:v>-1.5</c:v>
                </c:pt>
                <c:pt idx="124">
                  <c:v>-3.7</c:v>
                </c:pt>
                <c:pt idx="125">
                  <c:v>-1.8</c:v>
                </c:pt>
                <c:pt idx="126">
                  <c:v>-4.2</c:v>
                </c:pt>
                <c:pt idx="127">
                  <c:v>-1.4</c:v>
                </c:pt>
                <c:pt idx="128">
                  <c:v>-4.0999999999999996</c:v>
                </c:pt>
                <c:pt idx="129">
                  <c:v>-1.4</c:v>
                </c:pt>
                <c:pt idx="130">
                  <c:v>-0.7</c:v>
                </c:pt>
                <c:pt idx="131">
                  <c:v>-6.2</c:v>
                </c:pt>
                <c:pt idx="132">
                  <c:v>-2.7</c:v>
                </c:pt>
                <c:pt idx="133">
                  <c:v>1.7</c:v>
                </c:pt>
                <c:pt idx="134">
                  <c:v>-5.7</c:v>
                </c:pt>
                <c:pt idx="135">
                  <c:v>0.7</c:v>
                </c:pt>
                <c:pt idx="136">
                  <c:v>-1.5</c:v>
                </c:pt>
                <c:pt idx="137">
                  <c:v>1.5</c:v>
                </c:pt>
                <c:pt idx="138">
                  <c:v>2.2000000000000002</c:v>
                </c:pt>
                <c:pt idx="139">
                  <c:v>-3.6</c:v>
                </c:pt>
                <c:pt idx="140">
                  <c:v>-2.8</c:v>
                </c:pt>
                <c:pt idx="141">
                  <c:v>-2.4</c:v>
                </c:pt>
                <c:pt idx="142">
                  <c:v>1.1000000000000001</c:v>
                </c:pt>
                <c:pt idx="143">
                  <c:v>-1.9</c:v>
                </c:pt>
                <c:pt idx="144">
                  <c:v>-1.3</c:v>
                </c:pt>
                <c:pt idx="145">
                  <c:v>0.1</c:v>
                </c:pt>
                <c:pt idx="146">
                  <c:v>-6.1</c:v>
                </c:pt>
                <c:pt idx="147">
                  <c:v>2.8</c:v>
                </c:pt>
                <c:pt idx="148">
                  <c:v>-2.6</c:v>
                </c:pt>
                <c:pt idx="149">
                  <c:v>0.3</c:v>
                </c:pt>
                <c:pt idx="150">
                  <c:v>-4.0999999999999996</c:v>
                </c:pt>
                <c:pt idx="151">
                  <c:v>-1.4</c:v>
                </c:pt>
                <c:pt idx="152">
                  <c:v>-5.2</c:v>
                </c:pt>
                <c:pt idx="153">
                  <c:v>2.1</c:v>
                </c:pt>
                <c:pt idx="154">
                  <c:v>0.4</c:v>
                </c:pt>
                <c:pt idx="155">
                  <c:v>-1.3</c:v>
                </c:pt>
                <c:pt idx="156">
                  <c:v>0.8</c:v>
                </c:pt>
                <c:pt idx="157">
                  <c:v>-7.4</c:v>
                </c:pt>
                <c:pt idx="158">
                  <c:v>-4.8</c:v>
                </c:pt>
                <c:pt idx="159">
                  <c:v>-7.7</c:v>
                </c:pt>
                <c:pt idx="160">
                  <c:v>0</c:v>
                </c:pt>
                <c:pt idx="161">
                  <c:v>0.4</c:v>
                </c:pt>
                <c:pt idx="162">
                  <c:v>-6.8</c:v>
                </c:pt>
                <c:pt idx="163">
                  <c:v>-2.4</c:v>
                </c:pt>
                <c:pt idx="164">
                  <c:v>-5.8</c:v>
                </c:pt>
                <c:pt idx="165">
                  <c:v>2.5</c:v>
                </c:pt>
                <c:pt idx="166">
                  <c:v>-0.2</c:v>
                </c:pt>
                <c:pt idx="167">
                  <c:v>-2.5</c:v>
                </c:pt>
                <c:pt idx="168">
                  <c:v>0</c:v>
                </c:pt>
                <c:pt idx="169">
                  <c:v>-2.4</c:v>
                </c:pt>
                <c:pt idx="170">
                  <c:v>-4.4000000000000004</c:v>
                </c:pt>
                <c:pt idx="171">
                  <c:v>-6.5</c:v>
                </c:pt>
                <c:pt idx="172">
                  <c:v>-0.6</c:v>
                </c:pt>
                <c:pt idx="173">
                  <c:v>-0.9</c:v>
                </c:pt>
                <c:pt idx="174">
                  <c:v>-0.8</c:v>
                </c:pt>
                <c:pt idx="175">
                  <c:v>-1.6</c:v>
                </c:pt>
                <c:pt idx="176">
                  <c:v>-1.8</c:v>
                </c:pt>
                <c:pt idx="177">
                  <c:v>-1.9</c:v>
                </c:pt>
                <c:pt idx="178">
                  <c:v>-1.8</c:v>
                </c:pt>
                <c:pt idx="179">
                  <c:v>-0.6</c:v>
                </c:pt>
                <c:pt idx="180">
                  <c:v>-8.3000000000000007</c:v>
                </c:pt>
                <c:pt idx="181">
                  <c:v>-2.7</c:v>
                </c:pt>
                <c:pt idx="182">
                  <c:v>-0.5</c:v>
                </c:pt>
                <c:pt idx="183">
                  <c:v>-4.0999999999999996</c:v>
                </c:pt>
                <c:pt idx="184">
                  <c:v>-1.5</c:v>
                </c:pt>
                <c:pt idx="185">
                  <c:v>-3.8</c:v>
                </c:pt>
                <c:pt idx="186">
                  <c:v>-0.1</c:v>
                </c:pt>
                <c:pt idx="187">
                  <c:v>-0.9</c:v>
                </c:pt>
                <c:pt idx="188">
                  <c:v>0.3</c:v>
                </c:pt>
                <c:pt idx="189">
                  <c:v>-1.9</c:v>
                </c:pt>
                <c:pt idx="190">
                  <c:v>-2.2999999999999998</c:v>
                </c:pt>
                <c:pt idx="191">
                  <c:v>2.6</c:v>
                </c:pt>
                <c:pt idx="192">
                  <c:v>2.4</c:v>
                </c:pt>
                <c:pt idx="193">
                  <c:v>-1.3</c:v>
                </c:pt>
                <c:pt idx="194">
                  <c:v>-0.5</c:v>
                </c:pt>
                <c:pt idx="195">
                  <c:v>-1.6</c:v>
                </c:pt>
                <c:pt idx="196">
                  <c:v>-4.7</c:v>
                </c:pt>
                <c:pt idx="197">
                  <c:v>-3.5</c:v>
                </c:pt>
                <c:pt idx="198">
                  <c:v>-3.8</c:v>
                </c:pt>
                <c:pt idx="199">
                  <c:v>-0.2</c:v>
                </c:pt>
                <c:pt idx="200">
                  <c:v>2.2000000000000002</c:v>
                </c:pt>
                <c:pt idx="201">
                  <c:v>-0.7</c:v>
                </c:pt>
                <c:pt idx="202">
                  <c:v>-6.5</c:v>
                </c:pt>
                <c:pt idx="203">
                  <c:v>-1.8</c:v>
                </c:pt>
                <c:pt idx="204">
                  <c:v>-7.1</c:v>
                </c:pt>
                <c:pt idx="205">
                  <c:v>2.9</c:v>
                </c:pt>
                <c:pt idx="206">
                  <c:v>1.3</c:v>
                </c:pt>
                <c:pt idx="207">
                  <c:v>1.7</c:v>
                </c:pt>
                <c:pt idx="208">
                  <c:v>-1.4</c:v>
                </c:pt>
                <c:pt idx="209">
                  <c:v>-0.4</c:v>
                </c:pt>
                <c:pt idx="210">
                  <c:v>2.2000000000000002</c:v>
                </c:pt>
                <c:pt idx="211">
                  <c:v>0.5</c:v>
                </c:pt>
                <c:pt idx="212">
                  <c:v>-2</c:v>
                </c:pt>
                <c:pt idx="213">
                  <c:v>-1.6</c:v>
                </c:pt>
                <c:pt idx="214">
                  <c:v>-1</c:v>
                </c:pt>
                <c:pt idx="215">
                  <c:v>0.5</c:v>
                </c:pt>
                <c:pt idx="216">
                  <c:v>2</c:v>
                </c:pt>
                <c:pt idx="217">
                  <c:v>-2</c:v>
                </c:pt>
                <c:pt idx="218">
                  <c:v>0</c:v>
                </c:pt>
                <c:pt idx="219">
                  <c:v>0.8</c:v>
                </c:pt>
                <c:pt idx="220">
                  <c:v>-2.2999999999999998</c:v>
                </c:pt>
                <c:pt idx="221">
                  <c:v>-2.2000000000000002</c:v>
                </c:pt>
                <c:pt idx="222">
                  <c:v>-0.9</c:v>
                </c:pt>
                <c:pt idx="223">
                  <c:v>-2.2999999999999998</c:v>
                </c:pt>
                <c:pt idx="224">
                  <c:v>2.2000000000000002</c:v>
                </c:pt>
                <c:pt idx="225">
                  <c:v>2.5</c:v>
                </c:pt>
                <c:pt idx="226">
                  <c:v>-2.7</c:v>
                </c:pt>
                <c:pt idx="227">
                  <c:v>-4.5999999999999996</c:v>
                </c:pt>
                <c:pt idx="228">
                  <c:v>-1</c:v>
                </c:pt>
                <c:pt idx="229">
                  <c:v>-0.8</c:v>
                </c:pt>
                <c:pt idx="230">
                  <c:v>-1.4</c:v>
                </c:pt>
                <c:pt idx="231">
                  <c:v>2.6</c:v>
                </c:pt>
                <c:pt idx="232">
                  <c:v>0.1</c:v>
                </c:pt>
                <c:pt idx="233">
                  <c:v>0.8</c:v>
                </c:pt>
                <c:pt idx="234">
                  <c:v>-3.6</c:v>
                </c:pt>
                <c:pt idx="235">
                  <c:v>2.7</c:v>
                </c:pt>
                <c:pt idx="236">
                  <c:v>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AD-4117-9CD0-7BE2277C0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481536"/>
        <c:axId val="360483456"/>
      </c:scatterChart>
      <c:valAx>
        <c:axId val="360481536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445194985144626"/>
              <c:y val="0.8946014401261067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483456"/>
        <c:crossesAt val="-10"/>
        <c:crossBetween val="midCat"/>
        <c:majorUnit val="20"/>
      </c:valAx>
      <c:valAx>
        <c:axId val="360483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93317079019944E-2"/>
              <c:y val="0.3547558595991827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481536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Februar</a:t>
            </a:r>
          </a:p>
        </c:rich>
      </c:tx>
      <c:layout>
        <c:manualLayout>
          <c:xMode val="edge"/>
          <c:yMode val="edge"/>
          <c:x val="0.47035571123951714"/>
          <c:y val="3.82652749801623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18515103318955E-2"/>
          <c:y val="0.15697674418604651"/>
          <c:w val="0.87959551201519925"/>
          <c:h val="0.67151162790697672"/>
        </c:manualLayout>
      </c:layout>
      <c:scatterChart>
        <c:scatterStyle val="smoothMarker"/>
        <c:varyColors val="0"/>
        <c:ser>
          <c:idx val="0"/>
          <c:order val="0"/>
          <c:tx>
            <c:v>Februar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TMittel_Luecke!$D$5:$D$243</c:f>
              <c:numCache>
                <c:formatCode>0.0</c:formatCode>
                <c:ptCount val="237"/>
                <c:pt idx="0">
                  <c:v>-1.1000000000000001</c:v>
                </c:pt>
                <c:pt idx="1">
                  <c:v>-5.6000000000000005</c:v>
                </c:pt>
                <c:pt idx="2">
                  <c:v>0</c:v>
                </c:pt>
                <c:pt idx="3">
                  <c:v>-5</c:v>
                </c:pt>
                <c:pt idx="4">
                  <c:v>-7</c:v>
                </c:pt>
                <c:pt idx="5">
                  <c:v>-3.6</c:v>
                </c:pt>
                <c:pt idx="6">
                  <c:v>0.20000000000000007</c:v>
                </c:pt>
                <c:pt idx="7">
                  <c:v>1.5</c:v>
                </c:pt>
                <c:pt idx="8">
                  <c:v>-1.1000000000000001</c:v>
                </c:pt>
                <c:pt idx="9">
                  <c:v>0.30000000000000004</c:v>
                </c:pt>
                <c:pt idx="10">
                  <c:v>-2.4</c:v>
                </c:pt>
                <c:pt idx="11">
                  <c:v>-2.6</c:v>
                </c:pt>
                <c:pt idx="12">
                  <c:v>0.20000000000000007</c:v>
                </c:pt>
                <c:pt idx="13">
                  <c:v>2.4</c:v>
                </c:pt>
                <c:pt idx="14">
                  <c:v>-1</c:v>
                </c:pt>
                <c:pt idx="15">
                  <c:v>-1.9</c:v>
                </c:pt>
                <c:pt idx="16">
                  <c:v>0.50000000000000011</c:v>
                </c:pt>
                <c:pt idx="17">
                  <c:v>-1.4</c:v>
                </c:pt>
                <c:pt idx="18">
                  <c:v>0.4</c:v>
                </c:pt>
                <c:pt idx="19">
                  <c:v>-2.2000000000000002</c:v>
                </c:pt>
                <c:pt idx="20">
                  <c:v>-1.5</c:v>
                </c:pt>
                <c:pt idx="21">
                  <c:v>-1.1000000000000001</c:v>
                </c:pt>
                <c:pt idx="22">
                  <c:v>-5.0999999999999996</c:v>
                </c:pt>
                <c:pt idx="23">
                  <c:v>-5.0999999999999996</c:v>
                </c:pt>
                <c:pt idx="24">
                  <c:v>-1.5</c:v>
                </c:pt>
                <c:pt idx="25">
                  <c:v>0.6</c:v>
                </c:pt>
                <c:pt idx="26">
                  <c:v>0</c:v>
                </c:pt>
                <c:pt idx="27">
                  <c:v>-4.0999999999999996</c:v>
                </c:pt>
                <c:pt idx="28">
                  <c:v>3.1</c:v>
                </c:pt>
                <c:pt idx="29">
                  <c:v>-2.6</c:v>
                </c:pt>
                <c:pt idx="30">
                  <c:v>0.70000000000000007</c:v>
                </c:pt>
                <c:pt idx="31">
                  <c:v>-8.4</c:v>
                </c:pt>
                <c:pt idx="32">
                  <c:v>1.6</c:v>
                </c:pt>
                <c:pt idx="33">
                  <c:v>-4.3999999999999995</c:v>
                </c:pt>
                <c:pt idx="34">
                  <c:v>-0.19999999999999996</c:v>
                </c:pt>
                <c:pt idx="35">
                  <c:v>-0.39999999999999997</c:v>
                </c:pt>
                <c:pt idx="36">
                  <c:v>-0.3</c:v>
                </c:pt>
                <c:pt idx="37">
                  <c:v>-0.8</c:v>
                </c:pt>
                <c:pt idx="38">
                  <c:v>-2.7</c:v>
                </c:pt>
                <c:pt idx="39">
                  <c:v>0.79999999999999993</c:v>
                </c:pt>
                <c:pt idx="40">
                  <c:v>-0.6</c:v>
                </c:pt>
                <c:pt idx="41">
                  <c:v>0.6</c:v>
                </c:pt>
                <c:pt idx="42">
                  <c:v>-3.2</c:v>
                </c:pt>
                <c:pt idx="43">
                  <c:v>1.2000000000000002</c:v>
                </c:pt>
                <c:pt idx="44">
                  <c:v>-5.1999999999999993</c:v>
                </c:pt>
                <c:pt idx="45">
                  <c:v>-2.1</c:v>
                </c:pt>
                <c:pt idx="46">
                  <c:v>-5</c:v>
                </c:pt>
                <c:pt idx="47">
                  <c:v>-4</c:v>
                </c:pt>
                <c:pt idx="48">
                  <c:v>-0.19999999999999996</c:v>
                </c:pt>
                <c:pt idx="49">
                  <c:v>-1.2</c:v>
                </c:pt>
                <c:pt idx="50">
                  <c:v>1.6</c:v>
                </c:pt>
                <c:pt idx="51">
                  <c:v>-1.2</c:v>
                </c:pt>
                <c:pt idx="52">
                  <c:v>-1.1000000000000001</c:v>
                </c:pt>
                <c:pt idx="53">
                  <c:v>-2.9</c:v>
                </c:pt>
                <c:pt idx="54">
                  <c:v>-1.7999999999999998</c:v>
                </c:pt>
                <c:pt idx="55">
                  <c:v>-3.4</c:v>
                </c:pt>
                <c:pt idx="56">
                  <c:v>-1.7000000000000002</c:v>
                </c:pt>
                <c:pt idx="57">
                  <c:v>-3.4</c:v>
                </c:pt>
                <c:pt idx="58">
                  <c:v>-2</c:v>
                </c:pt>
                <c:pt idx="59">
                  <c:v>-1.4</c:v>
                </c:pt>
                <c:pt idx="60">
                  <c:v>1.7999999999999998</c:v>
                </c:pt>
                <c:pt idx="61">
                  <c:v>-4.2</c:v>
                </c:pt>
                <c:pt idx="62">
                  <c:v>-8.6999999999999993</c:v>
                </c:pt>
                <c:pt idx="63">
                  <c:v>0.4</c:v>
                </c:pt>
                <c:pt idx="64">
                  <c:v>-5.0999999999999996</c:v>
                </c:pt>
                <c:pt idx="65">
                  <c:v>0.79999999999999993</c:v>
                </c:pt>
                <c:pt idx="66">
                  <c:v>-0.39999999999999997</c:v>
                </c:pt>
                <c:pt idx="67">
                  <c:v>1</c:v>
                </c:pt>
                <c:pt idx="68">
                  <c:v>-1.8</c:v>
                </c:pt>
                <c:pt idx="69">
                  <c:v>-2.2000000000000002</c:v>
                </c:pt>
                <c:pt idx="70">
                  <c:v>-4.8</c:v>
                </c:pt>
                <c:pt idx="71">
                  <c:v>-4.8</c:v>
                </c:pt>
                <c:pt idx="72">
                  <c:v>-2</c:v>
                </c:pt>
                <c:pt idx="73">
                  <c:v>1.2</c:v>
                </c:pt>
                <c:pt idx="74">
                  <c:v>-0.8</c:v>
                </c:pt>
                <c:pt idx="75">
                  <c:v>-4.5</c:v>
                </c:pt>
                <c:pt idx="76">
                  <c:v>-0.5</c:v>
                </c:pt>
                <c:pt idx="77">
                  <c:v>-6.3</c:v>
                </c:pt>
                <c:pt idx="78">
                  <c:v>2.6</c:v>
                </c:pt>
                <c:pt idx="79">
                  <c:v>-2.1</c:v>
                </c:pt>
                <c:pt idx="80">
                  <c:v>-0.7</c:v>
                </c:pt>
                <c:pt idx="81">
                  <c:v>-2</c:v>
                </c:pt>
                <c:pt idx="82">
                  <c:v>-5.8</c:v>
                </c:pt>
                <c:pt idx="83">
                  <c:v>0.8</c:v>
                </c:pt>
                <c:pt idx="84">
                  <c:v>1.9</c:v>
                </c:pt>
                <c:pt idx="85">
                  <c:v>0.1</c:v>
                </c:pt>
                <c:pt idx="86">
                  <c:v>3.9</c:v>
                </c:pt>
                <c:pt idx="87">
                  <c:v>-4.3</c:v>
                </c:pt>
                <c:pt idx="88">
                  <c:v>0.2</c:v>
                </c:pt>
                <c:pt idx="89">
                  <c:v>0.8</c:v>
                </c:pt>
                <c:pt idx="90">
                  <c:v>-2.5</c:v>
                </c:pt>
                <c:pt idx="91">
                  <c:v>-1.8</c:v>
                </c:pt>
                <c:pt idx="92">
                  <c:v>-6.2</c:v>
                </c:pt>
                <c:pt idx="93">
                  <c:v>-0.7</c:v>
                </c:pt>
                <c:pt idx="94">
                  <c:v>-0.3</c:v>
                </c:pt>
                <c:pt idx="95">
                  <c:v>0</c:v>
                </c:pt>
                <c:pt idx="96">
                  <c:v>-1</c:v>
                </c:pt>
                <c:pt idx="97">
                  <c:v>1.5</c:v>
                </c:pt>
                <c:pt idx="98">
                  <c:v>0.5</c:v>
                </c:pt>
                <c:pt idx="99">
                  <c:v>-0.30000000000000004</c:v>
                </c:pt>
                <c:pt idx="100">
                  <c:v>0.3</c:v>
                </c:pt>
                <c:pt idx="101">
                  <c:v>1.1000000000000001</c:v>
                </c:pt>
                <c:pt idx="102">
                  <c:v>2.8</c:v>
                </c:pt>
                <c:pt idx="103">
                  <c:v>-4.7</c:v>
                </c:pt>
                <c:pt idx="104">
                  <c:v>-3.9000000000000004</c:v>
                </c:pt>
                <c:pt idx="105">
                  <c:v>-3.3</c:v>
                </c:pt>
                <c:pt idx="106">
                  <c:v>-5.5</c:v>
                </c:pt>
                <c:pt idx="107">
                  <c:v>-5.5</c:v>
                </c:pt>
                <c:pt idx="108">
                  <c:v>-2.5</c:v>
                </c:pt>
                <c:pt idx="109">
                  <c:v>-9.9999999999999978E-2</c:v>
                </c:pt>
                <c:pt idx="110">
                  <c:v>0.3</c:v>
                </c:pt>
                <c:pt idx="111">
                  <c:v>-1.1000000000000001</c:v>
                </c:pt>
                <c:pt idx="112">
                  <c:v>-9.1</c:v>
                </c:pt>
                <c:pt idx="113">
                  <c:v>-2</c:v>
                </c:pt>
                <c:pt idx="114">
                  <c:v>1.8</c:v>
                </c:pt>
                <c:pt idx="115">
                  <c:v>-1.7000000000000002</c:v>
                </c:pt>
                <c:pt idx="116">
                  <c:v>2</c:v>
                </c:pt>
                <c:pt idx="117">
                  <c:v>1.6</c:v>
                </c:pt>
                <c:pt idx="118">
                  <c:v>-6.3</c:v>
                </c:pt>
                <c:pt idx="119">
                  <c:v>-2.1</c:v>
                </c:pt>
                <c:pt idx="120">
                  <c:v>2.6</c:v>
                </c:pt>
                <c:pt idx="121">
                  <c:v>-1.3</c:v>
                </c:pt>
                <c:pt idx="122">
                  <c:v>-2.1</c:v>
                </c:pt>
                <c:pt idx="123">
                  <c:v>-2.9</c:v>
                </c:pt>
                <c:pt idx="124">
                  <c:v>-4.8</c:v>
                </c:pt>
                <c:pt idx="125">
                  <c:v>-2.2000000000000002</c:v>
                </c:pt>
                <c:pt idx="126">
                  <c:v>-5.4</c:v>
                </c:pt>
                <c:pt idx="127">
                  <c:v>-0.1</c:v>
                </c:pt>
                <c:pt idx="128">
                  <c:v>-1.5</c:v>
                </c:pt>
                <c:pt idx="129">
                  <c:v>3</c:v>
                </c:pt>
                <c:pt idx="130">
                  <c:v>-1.4</c:v>
                </c:pt>
                <c:pt idx="131">
                  <c:v>3.3</c:v>
                </c:pt>
                <c:pt idx="132">
                  <c:v>-0.5</c:v>
                </c:pt>
                <c:pt idx="133">
                  <c:v>-0.4</c:v>
                </c:pt>
                <c:pt idx="134">
                  <c:v>-4.4000000000000004</c:v>
                </c:pt>
                <c:pt idx="135">
                  <c:v>0.3</c:v>
                </c:pt>
                <c:pt idx="136">
                  <c:v>-1.8</c:v>
                </c:pt>
                <c:pt idx="137">
                  <c:v>2.2000000000000002</c:v>
                </c:pt>
                <c:pt idx="138">
                  <c:v>-1.6</c:v>
                </c:pt>
                <c:pt idx="139">
                  <c:v>-2.2000000000000002</c:v>
                </c:pt>
                <c:pt idx="140">
                  <c:v>0.3</c:v>
                </c:pt>
                <c:pt idx="141">
                  <c:v>-5.4</c:v>
                </c:pt>
                <c:pt idx="142">
                  <c:v>1.4</c:v>
                </c:pt>
                <c:pt idx="143">
                  <c:v>4.3</c:v>
                </c:pt>
                <c:pt idx="144">
                  <c:v>-1.3</c:v>
                </c:pt>
                <c:pt idx="145">
                  <c:v>0</c:v>
                </c:pt>
                <c:pt idx="146">
                  <c:v>-8.6</c:v>
                </c:pt>
                <c:pt idx="147">
                  <c:v>-2.9</c:v>
                </c:pt>
                <c:pt idx="148">
                  <c:v>-3.7</c:v>
                </c:pt>
                <c:pt idx="149">
                  <c:v>-7</c:v>
                </c:pt>
                <c:pt idx="150">
                  <c:v>-2.4</c:v>
                </c:pt>
                <c:pt idx="151">
                  <c:v>-1.5</c:v>
                </c:pt>
                <c:pt idx="152">
                  <c:v>-1.4</c:v>
                </c:pt>
                <c:pt idx="153">
                  <c:v>-0.6</c:v>
                </c:pt>
                <c:pt idx="154">
                  <c:v>0.8</c:v>
                </c:pt>
                <c:pt idx="155">
                  <c:v>-1.3</c:v>
                </c:pt>
                <c:pt idx="156">
                  <c:v>1</c:v>
                </c:pt>
                <c:pt idx="157">
                  <c:v>-1.1000000000000001</c:v>
                </c:pt>
                <c:pt idx="158">
                  <c:v>-0.6</c:v>
                </c:pt>
                <c:pt idx="159">
                  <c:v>-6.3</c:v>
                </c:pt>
                <c:pt idx="160">
                  <c:v>1.3</c:v>
                </c:pt>
                <c:pt idx="161">
                  <c:v>-4.5999999999999996</c:v>
                </c:pt>
                <c:pt idx="162">
                  <c:v>2</c:v>
                </c:pt>
                <c:pt idx="163">
                  <c:v>-0.2</c:v>
                </c:pt>
                <c:pt idx="164">
                  <c:v>-3.8</c:v>
                </c:pt>
                <c:pt idx="165">
                  <c:v>-1.6</c:v>
                </c:pt>
                <c:pt idx="166">
                  <c:v>0.4</c:v>
                </c:pt>
                <c:pt idx="167">
                  <c:v>2</c:v>
                </c:pt>
                <c:pt idx="168">
                  <c:v>0</c:v>
                </c:pt>
                <c:pt idx="169">
                  <c:v>-3.6</c:v>
                </c:pt>
                <c:pt idx="170">
                  <c:v>-2.8</c:v>
                </c:pt>
                <c:pt idx="171">
                  <c:v>-4.4000000000000004</c:v>
                </c:pt>
                <c:pt idx="172">
                  <c:v>-2.7</c:v>
                </c:pt>
                <c:pt idx="173">
                  <c:v>-12.4</c:v>
                </c:pt>
                <c:pt idx="174">
                  <c:v>2.6</c:v>
                </c:pt>
                <c:pt idx="175">
                  <c:v>1.5</c:v>
                </c:pt>
                <c:pt idx="176">
                  <c:v>1.4</c:v>
                </c:pt>
                <c:pt idx="177">
                  <c:v>0</c:v>
                </c:pt>
                <c:pt idx="178">
                  <c:v>3.4</c:v>
                </c:pt>
                <c:pt idx="179">
                  <c:v>-3.3</c:v>
                </c:pt>
                <c:pt idx="180">
                  <c:v>-5.8</c:v>
                </c:pt>
                <c:pt idx="181">
                  <c:v>-0.3</c:v>
                </c:pt>
                <c:pt idx="182">
                  <c:v>-6.2</c:v>
                </c:pt>
                <c:pt idx="183">
                  <c:v>4.7</c:v>
                </c:pt>
                <c:pt idx="184">
                  <c:v>0.5</c:v>
                </c:pt>
                <c:pt idx="185">
                  <c:v>-0.3</c:v>
                </c:pt>
                <c:pt idx="186">
                  <c:v>-3.4</c:v>
                </c:pt>
                <c:pt idx="187">
                  <c:v>-2.9</c:v>
                </c:pt>
                <c:pt idx="188">
                  <c:v>-2.7</c:v>
                </c:pt>
                <c:pt idx="189">
                  <c:v>2.6</c:v>
                </c:pt>
                <c:pt idx="190">
                  <c:v>-3.1</c:v>
                </c:pt>
                <c:pt idx="191">
                  <c:v>0.9</c:v>
                </c:pt>
                <c:pt idx="192">
                  <c:v>0.3</c:v>
                </c:pt>
                <c:pt idx="193">
                  <c:v>0.2</c:v>
                </c:pt>
                <c:pt idx="194">
                  <c:v>1.9</c:v>
                </c:pt>
                <c:pt idx="195">
                  <c:v>-2.7</c:v>
                </c:pt>
                <c:pt idx="196">
                  <c:v>-1</c:v>
                </c:pt>
                <c:pt idx="197">
                  <c:v>1.4</c:v>
                </c:pt>
                <c:pt idx="198">
                  <c:v>-3.2</c:v>
                </c:pt>
                <c:pt idx="199">
                  <c:v>-1.4</c:v>
                </c:pt>
                <c:pt idx="200">
                  <c:v>-4.2</c:v>
                </c:pt>
                <c:pt idx="201">
                  <c:v>-3.9</c:v>
                </c:pt>
                <c:pt idx="202">
                  <c:v>-3</c:v>
                </c:pt>
                <c:pt idx="203">
                  <c:v>-8.1999999999999993</c:v>
                </c:pt>
                <c:pt idx="204">
                  <c:v>-0.2</c:v>
                </c:pt>
                <c:pt idx="205">
                  <c:v>-0.9</c:v>
                </c:pt>
                <c:pt idx="206">
                  <c:v>3.1</c:v>
                </c:pt>
                <c:pt idx="207">
                  <c:v>5.0999999999999996</c:v>
                </c:pt>
                <c:pt idx="208">
                  <c:v>-2.7</c:v>
                </c:pt>
                <c:pt idx="209">
                  <c:v>0.9</c:v>
                </c:pt>
                <c:pt idx="210">
                  <c:v>-1.8</c:v>
                </c:pt>
                <c:pt idx="211">
                  <c:v>0.1</c:v>
                </c:pt>
                <c:pt idx="212">
                  <c:v>3</c:v>
                </c:pt>
                <c:pt idx="213">
                  <c:v>-3.2</c:v>
                </c:pt>
                <c:pt idx="214">
                  <c:v>2.7</c:v>
                </c:pt>
                <c:pt idx="215">
                  <c:v>3.4</c:v>
                </c:pt>
                <c:pt idx="216">
                  <c:v>-3.2</c:v>
                </c:pt>
                <c:pt idx="217">
                  <c:v>1.9</c:v>
                </c:pt>
                <c:pt idx="218">
                  <c:v>0.8</c:v>
                </c:pt>
                <c:pt idx="219">
                  <c:v>3.2</c:v>
                </c:pt>
                <c:pt idx="220">
                  <c:v>-3.8</c:v>
                </c:pt>
                <c:pt idx="221">
                  <c:v>0.2</c:v>
                </c:pt>
                <c:pt idx="222">
                  <c:v>-3.9</c:v>
                </c:pt>
                <c:pt idx="223">
                  <c:v>-2.5</c:v>
                </c:pt>
                <c:pt idx="224">
                  <c:v>2.9</c:v>
                </c:pt>
                <c:pt idx="225">
                  <c:v>2.7</c:v>
                </c:pt>
                <c:pt idx="226">
                  <c:v>-1.7</c:v>
                </c:pt>
                <c:pt idx="227">
                  <c:v>-1.2</c:v>
                </c:pt>
                <c:pt idx="228">
                  <c:v>0.7</c:v>
                </c:pt>
                <c:pt idx="229">
                  <c:v>-6.3</c:v>
                </c:pt>
                <c:pt idx="230" formatCode="General">
                  <c:v>-4.4000000000000004</c:v>
                </c:pt>
                <c:pt idx="231" formatCode="General">
                  <c:v>3.1</c:v>
                </c:pt>
                <c:pt idx="232">
                  <c:v>-1.4</c:v>
                </c:pt>
                <c:pt idx="233">
                  <c:v>2</c:v>
                </c:pt>
                <c:pt idx="234">
                  <c:v>2.5</c:v>
                </c:pt>
                <c:pt idx="235">
                  <c:v>-5.0999999999999996</c:v>
                </c:pt>
                <c:pt idx="236" formatCode="General">
                  <c:v>3.6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2B-4B34-9BA3-7E50C0088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538880"/>
        <c:axId val="360540800"/>
      </c:scatterChart>
      <c:valAx>
        <c:axId val="36053888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494070370481259"/>
              <c:y val="0.8954098760910700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540800"/>
        <c:crossesAt val="-14"/>
        <c:crossBetween val="midCat"/>
        <c:majorUnit val="20"/>
      </c:valAx>
      <c:valAx>
        <c:axId val="360540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74687384609242E-2"/>
              <c:y val="0.3571433803332723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53888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März</a:t>
            </a:r>
          </a:p>
        </c:rich>
      </c:tx>
      <c:layout>
        <c:manualLayout>
          <c:xMode val="edge"/>
          <c:yMode val="edge"/>
          <c:x val="0.48173759925578929"/>
          <c:y val="3.836311765377153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481061165608421E-2"/>
          <c:y val="0.15652218218461897"/>
          <c:w val="0.88734232059825002"/>
          <c:h val="0.67246567160799253"/>
        </c:manualLayout>
      </c:layout>
      <c:scatterChart>
        <c:scatterStyle val="smoothMarker"/>
        <c:varyColors val="0"/>
        <c:ser>
          <c:idx val="0"/>
          <c:order val="0"/>
          <c:tx>
            <c:v>März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TMittel_Luecke!$E$5:$E$243</c:f>
              <c:numCache>
                <c:formatCode>0.0</c:formatCode>
                <c:ptCount val="237"/>
                <c:pt idx="0">
                  <c:v>2.2999999999999998</c:v>
                </c:pt>
                <c:pt idx="1">
                  <c:v>-0.2</c:v>
                </c:pt>
                <c:pt idx="2">
                  <c:v>-0.7</c:v>
                </c:pt>
                <c:pt idx="3">
                  <c:v>-0.4</c:v>
                </c:pt>
                <c:pt idx="4">
                  <c:v>-6.5</c:v>
                </c:pt>
                <c:pt idx="5">
                  <c:v>-1.1000000000000001</c:v>
                </c:pt>
                <c:pt idx="6">
                  <c:v>2.6</c:v>
                </c:pt>
                <c:pt idx="7">
                  <c:v>1.6</c:v>
                </c:pt>
                <c:pt idx="8">
                  <c:v>-4</c:v>
                </c:pt>
                <c:pt idx="9">
                  <c:v>1</c:v>
                </c:pt>
                <c:pt idx="10">
                  <c:v>1.4</c:v>
                </c:pt>
                <c:pt idx="11">
                  <c:v>3.1</c:v>
                </c:pt>
                <c:pt idx="12">
                  <c:v>1.7999999999999998</c:v>
                </c:pt>
                <c:pt idx="13">
                  <c:v>5.3000000000000007</c:v>
                </c:pt>
                <c:pt idx="14">
                  <c:v>1</c:v>
                </c:pt>
                <c:pt idx="15">
                  <c:v>-1.9</c:v>
                </c:pt>
                <c:pt idx="16">
                  <c:v>-0.8</c:v>
                </c:pt>
                <c:pt idx="17">
                  <c:v>0.6</c:v>
                </c:pt>
                <c:pt idx="18">
                  <c:v>9.9999999999999978E-2</c:v>
                </c:pt>
                <c:pt idx="19">
                  <c:v>-2.1</c:v>
                </c:pt>
                <c:pt idx="20">
                  <c:v>2.5</c:v>
                </c:pt>
                <c:pt idx="21">
                  <c:v>1.2999999999999998</c:v>
                </c:pt>
                <c:pt idx="22">
                  <c:v>0.50000000000000011</c:v>
                </c:pt>
                <c:pt idx="23">
                  <c:v>9.9999999999999978E-2</c:v>
                </c:pt>
                <c:pt idx="24">
                  <c:v>-0.5</c:v>
                </c:pt>
                <c:pt idx="25">
                  <c:v>1</c:v>
                </c:pt>
                <c:pt idx="26">
                  <c:v>-3.2</c:v>
                </c:pt>
                <c:pt idx="27">
                  <c:v>-4.0999999999999996</c:v>
                </c:pt>
                <c:pt idx="28">
                  <c:v>2.9</c:v>
                </c:pt>
                <c:pt idx="29">
                  <c:v>4.3000000000000007</c:v>
                </c:pt>
                <c:pt idx="30">
                  <c:v>-9.9999999999999978E-2</c:v>
                </c:pt>
                <c:pt idx="31">
                  <c:v>-0.7</c:v>
                </c:pt>
                <c:pt idx="32">
                  <c:v>3.6999999999999997</c:v>
                </c:pt>
                <c:pt idx="33">
                  <c:v>-1.2</c:v>
                </c:pt>
                <c:pt idx="34">
                  <c:v>-1.2999999999999998</c:v>
                </c:pt>
                <c:pt idx="35">
                  <c:v>0.70000000000000007</c:v>
                </c:pt>
                <c:pt idx="36">
                  <c:v>1.2000000000000002</c:v>
                </c:pt>
                <c:pt idx="37">
                  <c:v>-1.5</c:v>
                </c:pt>
                <c:pt idx="38">
                  <c:v>1.1000000000000001</c:v>
                </c:pt>
                <c:pt idx="39">
                  <c:v>5.6000000000000005</c:v>
                </c:pt>
                <c:pt idx="40">
                  <c:v>0</c:v>
                </c:pt>
                <c:pt idx="41">
                  <c:v>-1.2999999999999998</c:v>
                </c:pt>
                <c:pt idx="42">
                  <c:v>-2</c:v>
                </c:pt>
                <c:pt idx="43">
                  <c:v>1.9</c:v>
                </c:pt>
                <c:pt idx="44">
                  <c:v>1.5</c:v>
                </c:pt>
                <c:pt idx="45">
                  <c:v>0.70000000000000007</c:v>
                </c:pt>
                <c:pt idx="46">
                  <c:v>9.9999999999999978E-2</c:v>
                </c:pt>
                <c:pt idx="47">
                  <c:v>2.6</c:v>
                </c:pt>
                <c:pt idx="48">
                  <c:v>1.6</c:v>
                </c:pt>
                <c:pt idx="49">
                  <c:v>0.79999999999999993</c:v>
                </c:pt>
                <c:pt idx="50">
                  <c:v>0.20000000000000007</c:v>
                </c:pt>
                <c:pt idx="51">
                  <c:v>0</c:v>
                </c:pt>
                <c:pt idx="52">
                  <c:v>-0.89999999999999991</c:v>
                </c:pt>
                <c:pt idx="53">
                  <c:v>4.9000000000000004</c:v>
                </c:pt>
                <c:pt idx="54">
                  <c:v>-3.3000000000000003</c:v>
                </c:pt>
                <c:pt idx="55">
                  <c:v>0</c:v>
                </c:pt>
                <c:pt idx="56">
                  <c:v>-1.7999999999999998</c:v>
                </c:pt>
                <c:pt idx="57">
                  <c:v>-4.5</c:v>
                </c:pt>
                <c:pt idx="58">
                  <c:v>3.6999999999999997</c:v>
                </c:pt>
                <c:pt idx="59">
                  <c:v>0.70000000000000007</c:v>
                </c:pt>
                <c:pt idx="60">
                  <c:v>-0.3</c:v>
                </c:pt>
                <c:pt idx="61">
                  <c:v>-1.5</c:v>
                </c:pt>
                <c:pt idx="62">
                  <c:v>-3.7</c:v>
                </c:pt>
                <c:pt idx="63">
                  <c:v>2.6</c:v>
                </c:pt>
                <c:pt idx="64">
                  <c:v>-1.5</c:v>
                </c:pt>
                <c:pt idx="65">
                  <c:v>1.2999999999999998</c:v>
                </c:pt>
                <c:pt idx="66">
                  <c:v>-1.4</c:v>
                </c:pt>
                <c:pt idx="67">
                  <c:v>0.79999999999999993</c:v>
                </c:pt>
                <c:pt idx="68">
                  <c:v>-0.2</c:v>
                </c:pt>
                <c:pt idx="69">
                  <c:v>-1.8</c:v>
                </c:pt>
                <c:pt idx="70">
                  <c:v>-3.1</c:v>
                </c:pt>
                <c:pt idx="71">
                  <c:v>0.4</c:v>
                </c:pt>
                <c:pt idx="72">
                  <c:v>0.4</c:v>
                </c:pt>
                <c:pt idx="73">
                  <c:v>-0.1</c:v>
                </c:pt>
                <c:pt idx="74">
                  <c:v>0.1</c:v>
                </c:pt>
                <c:pt idx="75">
                  <c:v>-0.2</c:v>
                </c:pt>
                <c:pt idx="76">
                  <c:v>3.9</c:v>
                </c:pt>
                <c:pt idx="77">
                  <c:v>-1.6</c:v>
                </c:pt>
                <c:pt idx="78">
                  <c:v>1.5</c:v>
                </c:pt>
                <c:pt idx="79">
                  <c:v>5.7</c:v>
                </c:pt>
                <c:pt idx="80">
                  <c:v>1.2</c:v>
                </c:pt>
                <c:pt idx="81">
                  <c:v>2.1</c:v>
                </c:pt>
                <c:pt idx="82">
                  <c:v>-5</c:v>
                </c:pt>
                <c:pt idx="83">
                  <c:v>0.5</c:v>
                </c:pt>
                <c:pt idx="84">
                  <c:v>0.4</c:v>
                </c:pt>
                <c:pt idx="85">
                  <c:v>-0.7</c:v>
                </c:pt>
                <c:pt idx="86">
                  <c:v>-3.2</c:v>
                </c:pt>
                <c:pt idx="87">
                  <c:v>-2.2999999999999998</c:v>
                </c:pt>
                <c:pt idx="88">
                  <c:v>2</c:v>
                </c:pt>
                <c:pt idx="89">
                  <c:v>2.7</c:v>
                </c:pt>
                <c:pt idx="90">
                  <c:v>3.5</c:v>
                </c:pt>
                <c:pt idx="91">
                  <c:v>0.2</c:v>
                </c:pt>
                <c:pt idx="92">
                  <c:v>-1.7</c:v>
                </c:pt>
                <c:pt idx="93">
                  <c:v>1.3</c:v>
                </c:pt>
                <c:pt idx="94">
                  <c:v>-0.7</c:v>
                </c:pt>
                <c:pt idx="95">
                  <c:v>-0.6</c:v>
                </c:pt>
                <c:pt idx="96">
                  <c:v>0.5</c:v>
                </c:pt>
                <c:pt idx="97">
                  <c:v>3.4</c:v>
                </c:pt>
                <c:pt idx="98">
                  <c:v>1.7</c:v>
                </c:pt>
                <c:pt idx="99">
                  <c:v>4.5</c:v>
                </c:pt>
                <c:pt idx="100">
                  <c:v>-4.2</c:v>
                </c:pt>
                <c:pt idx="101">
                  <c:v>3.2</c:v>
                </c:pt>
                <c:pt idx="102">
                  <c:v>0</c:v>
                </c:pt>
                <c:pt idx="103">
                  <c:v>-0.8</c:v>
                </c:pt>
                <c:pt idx="104">
                  <c:v>-0.8</c:v>
                </c:pt>
                <c:pt idx="105">
                  <c:v>-0.5</c:v>
                </c:pt>
                <c:pt idx="106">
                  <c:v>-1.7999999999999998</c:v>
                </c:pt>
                <c:pt idx="107">
                  <c:v>1.8</c:v>
                </c:pt>
                <c:pt idx="108">
                  <c:v>1.1000000000000001</c:v>
                </c:pt>
                <c:pt idx="109">
                  <c:v>-1.1000000000000001</c:v>
                </c:pt>
                <c:pt idx="110">
                  <c:v>2.4</c:v>
                </c:pt>
                <c:pt idx="111">
                  <c:v>2.2000000000000002</c:v>
                </c:pt>
                <c:pt idx="112">
                  <c:v>9.9999999999999978E-2</c:v>
                </c:pt>
                <c:pt idx="113">
                  <c:v>4.0999999999999996</c:v>
                </c:pt>
                <c:pt idx="114">
                  <c:v>3.5</c:v>
                </c:pt>
                <c:pt idx="115">
                  <c:v>1</c:v>
                </c:pt>
                <c:pt idx="116">
                  <c:v>2</c:v>
                </c:pt>
                <c:pt idx="117">
                  <c:v>-2.2000000000000002</c:v>
                </c:pt>
                <c:pt idx="118">
                  <c:v>0</c:v>
                </c:pt>
                <c:pt idx="119">
                  <c:v>1.3</c:v>
                </c:pt>
                <c:pt idx="120">
                  <c:v>3.9</c:v>
                </c:pt>
                <c:pt idx="121">
                  <c:v>1.7</c:v>
                </c:pt>
                <c:pt idx="122">
                  <c:v>2.2999999999999998</c:v>
                </c:pt>
                <c:pt idx="123">
                  <c:v>-0.3</c:v>
                </c:pt>
                <c:pt idx="124">
                  <c:v>-0.7</c:v>
                </c:pt>
                <c:pt idx="125">
                  <c:v>0.1</c:v>
                </c:pt>
                <c:pt idx="126">
                  <c:v>0.2</c:v>
                </c:pt>
                <c:pt idx="127">
                  <c:v>1.9</c:v>
                </c:pt>
                <c:pt idx="128">
                  <c:v>2.2000000000000002</c:v>
                </c:pt>
                <c:pt idx="129">
                  <c:v>4.0999999999999996</c:v>
                </c:pt>
                <c:pt idx="130">
                  <c:v>4.5999999999999996</c:v>
                </c:pt>
                <c:pt idx="131">
                  <c:v>2.1</c:v>
                </c:pt>
                <c:pt idx="132">
                  <c:v>-0.4</c:v>
                </c:pt>
                <c:pt idx="133">
                  <c:v>2.9</c:v>
                </c:pt>
                <c:pt idx="134">
                  <c:v>-1.1000000000000001</c:v>
                </c:pt>
                <c:pt idx="135">
                  <c:v>2.7</c:v>
                </c:pt>
                <c:pt idx="136">
                  <c:v>1.4</c:v>
                </c:pt>
                <c:pt idx="137">
                  <c:v>4.8</c:v>
                </c:pt>
                <c:pt idx="138">
                  <c:v>4.3</c:v>
                </c:pt>
                <c:pt idx="139">
                  <c:v>2.2999999999999998</c:v>
                </c:pt>
                <c:pt idx="140">
                  <c:v>2.2999999999999998</c:v>
                </c:pt>
                <c:pt idx="141">
                  <c:v>0.4</c:v>
                </c:pt>
                <c:pt idx="142">
                  <c:v>-2.4</c:v>
                </c:pt>
                <c:pt idx="143">
                  <c:v>1.3</c:v>
                </c:pt>
                <c:pt idx="144">
                  <c:v>3.2</c:v>
                </c:pt>
                <c:pt idx="145">
                  <c:v>1.6</c:v>
                </c:pt>
                <c:pt idx="146">
                  <c:v>1.6</c:v>
                </c:pt>
                <c:pt idx="147">
                  <c:v>2.9</c:v>
                </c:pt>
                <c:pt idx="148">
                  <c:v>-2.2000000000000002</c:v>
                </c:pt>
                <c:pt idx="149">
                  <c:v>-1</c:v>
                </c:pt>
                <c:pt idx="150">
                  <c:v>3.1</c:v>
                </c:pt>
                <c:pt idx="151">
                  <c:v>1.9</c:v>
                </c:pt>
                <c:pt idx="152">
                  <c:v>0.1</c:v>
                </c:pt>
                <c:pt idx="153">
                  <c:v>4.0999999999999996</c:v>
                </c:pt>
                <c:pt idx="154">
                  <c:v>1.2</c:v>
                </c:pt>
                <c:pt idx="155">
                  <c:v>5.8</c:v>
                </c:pt>
                <c:pt idx="156">
                  <c:v>-1.9</c:v>
                </c:pt>
                <c:pt idx="157">
                  <c:v>1.2</c:v>
                </c:pt>
                <c:pt idx="158">
                  <c:v>2.2999999999999998</c:v>
                </c:pt>
                <c:pt idx="159">
                  <c:v>2.8</c:v>
                </c:pt>
                <c:pt idx="160">
                  <c:v>5</c:v>
                </c:pt>
                <c:pt idx="161">
                  <c:v>-3.1</c:v>
                </c:pt>
                <c:pt idx="162">
                  <c:v>3.4</c:v>
                </c:pt>
                <c:pt idx="163">
                  <c:v>2.9</c:v>
                </c:pt>
                <c:pt idx="164">
                  <c:v>3.4</c:v>
                </c:pt>
                <c:pt idx="165">
                  <c:v>5.4</c:v>
                </c:pt>
                <c:pt idx="166">
                  <c:v>-0.4</c:v>
                </c:pt>
                <c:pt idx="167">
                  <c:v>3.2</c:v>
                </c:pt>
                <c:pt idx="168">
                  <c:v>0.3</c:v>
                </c:pt>
                <c:pt idx="169">
                  <c:v>1.7</c:v>
                </c:pt>
                <c:pt idx="170">
                  <c:v>3.7</c:v>
                </c:pt>
                <c:pt idx="171">
                  <c:v>3.6</c:v>
                </c:pt>
                <c:pt idx="172">
                  <c:v>-1.2</c:v>
                </c:pt>
                <c:pt idx="173">
                  <c:v>1.4</c:v>
                </c:pt>
                <c:pt idx="174">
                  <c:v>6.2</c:v>
                </c:pt>
                <c:pt idx="175">
                  <c:v>-2.7</c:v>
                </c:pt>
                <c:pt idx="176">
                  <c:v>5.3</c:v>
                </c:pt>
                <c:pt idx="177">
                  <c:v>3</c:v>
                </c:pt>
                <c:pt idx="178">
                  <c:v>4.3</c:v>
                </c:pt>
                <c:pt idx="179">
                  <c:v>-2.2000000000000002</c:v>
                </c:pt>
                <c:pt idx="180">
                  <c:v>1.5</c:v>
                </c:pt>
                <c:pt idx="181">
                  <c:v>-0.9</c:v>
                </c:pt>
                <c:pt idx="182">
                  <c:v>1</c:v>
                </c:pt>
                <c:pt idx="183">
                  <c:v>0</c:v>
                </c:pt>
                <c:pt idx="184">
                  <c:v>2.6</c:v>
                </c:pt>
                <c:pt idx="185">
                  <c:v>2</c:v>
                </c:pt>
                <c:pt idx="186">
                  <c:v>0.3</c:v>
                </c:pt>
                <c:pt idx="187">
                  <c:v>-1.4</c:v>
                </c:pt>
                <c:pt idx="188">
                  <c:v>-2.2999999999999998</c:v>
                </c:pt>
                <c:pt idx="189">
                  <c:v>4.8</c:v>
                </c:pt>
                <c:pt idx="190">
                  <c:v>0.3</c:v>
                </c:pt>
                <c:pt idx="191">
                  <c:v>4.7</c:v>
                </c:pt>
                <c:pt idx="192">
                  <c:v>1.1000000000000001</c:v>
                </c:pt>
                <c:pt idx="193">
                  <c:v>0</c:v>
                </c:pt>
                <c:pt idx="194">
                  <c:v>5.5</c:v>
                </c:pt>
                <c:pt idx="195">
                  <c:v>2.2999999999999998</c:v>
                </c:pt>
                <c:pt idx="196">
                  <c:v>2.8</c:v>
                </c:pt>
                <c:pt idx="197">
                  <c:v>2</c:v>
                </c:pt>
                <c:pt idx="198">
                  <c:v>5.6</c:v>
                </c:pt>
                <c:pt idx="199">
                  <c:v>1.7</c:v>
                </c:pt>
                <c:pt idx="200">
                  <c:v>2.8</c:v>
                </c:pt>
                <c:pt idx="201">
                  <c:v>-0.4</c:v>
                </c:pt>
                <c:pt idx="202">
                  <c:v>0.3</c:v>
                </c:pt>
                <c:pt idx="203">
                  <c:v>1.6</c:v>
                </c:pt>
                <c:pt idx="204">
                  <c:v>-2.8</c:v>
                </c:pt>
                <c:pt idx="205">
                  <c:v>-0.3</c:v>
                </c:pt>
                <c:pt idx="206">
                  <c:v>6.2</c:v>
                </c:pt>
                <c:pt idx="207">
                  <c:v>5.5</c:v>
                </c:pt>
                <c:pt idx="208">
                  <c:v>5</c:v>
                </c:pt>
                <c:pt idx="209">
                  <c:v>2.8</c:v>
                </c:pt>
                <c:pt idx="210">
                  <c:v>1.4</c:v>
                </c:pt>
                <c:pt idx="211">
                  <c:v>6.1</c:v>
                </c:pt>
                <c:pt idx="212">
                  <c:v>0.5</c:v>
                </c:pt>
                <c:pt idx="213">
                  <c:v>-1.2</c:v>
                </c:pt>
                <c:pt idx="214">
                  <c:v>4.5</c:v>
                </c:pt>
                <c:pt idx="215">
                  <c:v>1.8</c:v>
                </c:pt>
                <c:pt idx="216">
                  <c:v>3.6</c:v>
                </c:pt>
                <c:pt idx="217">
                  <c:v>2.5</c:v>
                </c:pt>
                <c:pt idx="218">
                  <c:v>4.3</c:v>
                </c:pt>
                <c:pt idx="219">
                  <c:v>4.8</c:v>
                </c:pt>
                <c:pt idx="220">
                  <c:v>4.8</c:v>
                </c:pt>
                <c:pt idx="221">
                  <c:v>1.9</c:v>
                </c:pt>
                <c:pt idx="222">
                  <c:v>2.2999999999999998</c:v>
                </c:pt>
                <c:pt idx="223">
                  <c:v>-0.3</c:v>
                </c:pt>
                <c:pt idx="224">
                  <c:v>3.6</c:v>
                </c:pt>
                <c:pt idx="225">
                  <c:v>1.6</c:v>
                </c:pt>
                <c:pt idx="226">
                  <c:v>0.9</c:v>
                </c:pt>
                <c:pt idx="227">
                  <c:v>2</c:v>
                </c:pt>
                <c:pt idx="228">
                  <c:v>4.2</c:v>
                </c:pt>
                <c:pt idx="229">
                  <c:v>6.1</c:v>
                </c:pt>
                <c:pt idx="230" formatCode="General">
                  <c:v>0.1</c:v>
                </c:pt>
                <c:pt idx="231" formatCode="General">
                  <c:v>5.7</c:v>
                </c:pt>
                <c:pt idx="232">
                  <c:v>3.7</c:v>
                </c:pt>
                <c:pt idx="233">
                  <c:v>2</c:v>
                </c:pt>
                <c:pt idx="234">
                  <c:v>6.1</c:v>
                </c:pt>
                <c:pt idx="235">
                  <c:v>1.4</c:v>
                </c:pt>
                <c:pt idx="236" formatCode="General">
                  <c:v>4.7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C0-4708-AAE6-FACF73856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431808"/>
        <c:axId val="361433728"/>
      </c:scatterChart>
      <c:valAx>
        <c:axId val="361431808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8084653975222"/>
              <c:y val="0.8951415420898475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433728"/>
        <c:crossesAt val="-14"/>
        <c:crossBetween val="midCat"/>
        <c:majorUnit val="20"/>
      </c:valAx>
      <c:valAx>
        <c:axId val="36143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5610485398186E-2"/>
              <c:y val="0.3554989539351059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431808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April</a:t>
            </a:r>
          </a:p>
        </c:rich>
      </c:tx>
      <c:layout>
        <c:manualLayout>
          <c:xMode val="edge"/>
          <c:yMode val="edge"/>
          <c:x val="0.48275899140925965"/>
          <c:y val="3.82652890931986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910240202275607E-2"/>
          <c:y val="0.1560695844099762"/>
          <c:w val="0.88495575221238942"/>
          <c:h val="0.67341135495415649"/>
        </c:manualLayout>
      </c:layout>
      <c:scatterChart>
        <c:scatterStyle val="smoothMarker"/>
        <c:varyColors val="0"/>
        <c:ser>
          <c:idx val="0"/>
          <c:order val="0"/>
          <c:tx>
            <c:v>April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TMittel_Luecke!$F$5:$F$243</c:f>
              <c:numCache>
                <c:formatCode>0.0</c:formatCode>
                <c:ptCount val="237"/>
                <c:pt idx="0">
                  <c:v>8.6</c:v>
                </c:pt>
                <c:pt idx="1">
                  <c:v>3.5999999999999996</c:v>
                </c:pt>
                <c:pt idx="2">
                  <c:v>6.1000000000000005</c:v>
                </c:pt>
                <c:pt idx="3">
                  <c:v>1.7000000000000002</c:v>
                </c:pt>
                <c:pt idx="4">
                  <c:v>0.8</c:v>
                </c:pt>
                <c:pt idx="5">
                  <c:v>6.5</c:v>
                </c:pt>
                <c:pt idx="6">
                  <c:v>3.1999999999999997</c:v>
                </c:pt>
                <c:pt idx="7">
                  <c:v>5</c:v>
                </c:pt>
                <c:pt idx="8">
                  <c:v>6.8000000000000007</c:v>
                </c:pt>
                <c:pt idx="9">
                  <c:v>3.1999999999999997</c:v>
                </c:pt>
                <c:pt idx="10">
                  <c:v>8.3000000000000007</c:v>
                </c:pt>
                <c:pt idx="11">
                  <c:v>7.2</c:v>
                </c:pt>
                <c:pt idx="12">
                  <c:v>3.6</c:v>
                </c:pt>
                <c:pt idx="13">
                  <c:v>9.5</c:v>
                </c:pt>
                <c:pt idx="14">
                  <c:v>8.4</c:v>
                </c:pt>
                <c:pt idx="15">
                  <c:v>3.8000000000000003</c:v>
                </c:pt>
                <c:pt idx="16">
                  <c:v>7</c:v>
                </c:pt>
                <c:pt idx="17">
                  <c:v>6</c:v>
                </c:pt>
                <c:pt idx="18">
                  <c:v>3.1999999999999997</c:v>
                </c:pt>
                <c:pt idx="19">
                  <c:v>11.5</c:v>
                </c:pt>
                <c:pt idx="20">
                  <c:v>5.9</c:v>
                </c:pt>
                <c:pt idx="21">
                  <c:v>5.9</c:v>
                </c:pt>
                <c:pt idx="22">
                  <c:v>8.4</c:v>
                </c:pt>
                <c:pt idx="23">
                  <c:v>4.6000000000000005</c:v>
                </c:pt>
                <c:pt idx="24">
                  <c:v>3.1</c:v>
                </c:pt>
                <c:pt idx="25">
                  <c:v>1.9</c:v>
                </c:pt>
                <c:pt idx="26">
                  <c:v>3.8000000000000003</c:v>
                </c:pt>
                <c:pt idx="27">
                  <c:v>3.8000000000000003</c:v>
                </c:pt>
                <c:pt idx="28">
                  <c:v>3.4999999999999996</c:v>
                </c:pt>
                <c:pt idx="29">
                  <c:v>6.1000000000000005</c:v>
                </c:pt>
                <c:pt idx="30">
                  <c:v>6.4</c:v>
                </c:pt>
                <c:pt idx="31">
                  <c:v>7.3000000000000007</c:v>
                </c:pt>
                <c:pt idx="32">
                  <c:v>6</c:v>
                </c:pt>
                <c:pt idx="33">
                  <c:v>4.5</c:v>
                </c:pt>
                <c:pt idx="34">
                  <c:v>-1.1000000000000001</c:v>
                </c:pt>
                <c:pt idx="35">
                  <c:v>7.6</c:v>
                </c:pt>
                <c:pt idx="36">
                  <c:v>4.9000000000000004</c:v>
                </c:pt>
                <c:pt idx="37">
                  <c:v>6.9</c:v>
                </c:pt>
                <c:pt idx="38">
                  <c:v>7.2</c:v>
                </c:pt>
                <c:pt idx="39">
                  <c:v>6.4</c:v>
                </c:pt>
                <c:pt idx="40">
                  <c:v>3.4999999999999996</c:v>
                </c:pt>
                <c:pt idx="41">
                  <c:v>2.6999999999999997</c:v>
                </c:pt>
                <c:pt idx="42">
                  <c:v>7</c:v>
                </c:pt>
                <c:pt idx="43">
                  <c:v>4.2</c:v>
                </c:pt>
                <c:pt idx="44">
                  <c:v>6.2</c:v>
                </c:pt>
                <c:pt idx="45">
                  <c:v>5.1000000000000005</c:v>
                </c:pt>
                <c:pt idx="46">
                  <c:v>5.3000000000000007</c:v>
                </c:pt>
                <c:pt idx="47">
                  <c:v>7.4</c:v>
                </c:pt>
                <c:pt idx="48">
                  <c:v>7.3000000000000007</c:v>
                </c:pt>
                <c:pt idx="49">
                  <c:v>5.3000000000000007</c:v>
                </c:pt>
                <c:pt idx="50">
                  <c:v>2.6</c:v>
                </c:pt>
                <c:pt idx="51">
                  <c:v>2.6</c:v>
                </c:pt>
                <c:pt idx="52">
                  <c:v>3.1999999999999997</c:v>
                </c:pt>
                <c:pt idx="53">
                  <c:v>3.4</c:v>
                </c:pt>
                <c:pt idx="54">
                  <c:v>2.1999999999999997</c:v>
                </c:pt>
                <c:pt idx="55">
                  <c:v>1.2999999999999998</c:v>
                </c:pt>
                <c:pt idx="56">
                  <c:v>0.9</c:v>
                </c:pt>
                <c:pt idx="57">
                  <c:v>6.1000000000000005</c:v>
                </c:pt>
                <c:pt idx="58">
                  <c:v>5.6000000000000005</c:v>
                </c:pt>
                <c:pt idx="59">
                  <c:v>3.4999999999999996</c:v>
                </c:pt>
                <c:pt idx="60">
                  <c:v>4.3000000000000007</c:v>
                </c:pt>
                <c:pt idx="61">
                  <c:v>6.2</c:v>
                </c:pt>
                <c:pt idx="62">
                  <c:v>5.2</c:v>
                </c:pt>
                <c:pt idx="63">
                  <c:v>5</c:v>
                </c:pt>
                <c:pt idx="64">
                  <c:v>1.1000000000000001</c:v>
                </c:pt>
                <c:pt idx="65">
                  <c:v>6.7</c:v>
                </c:pt>
                <c:pt idx="66">
                  <c:v>3.1</c:v>
                </c:pt>
                <c:pt idx="67">
                  <c:v>4.5</c:v>
                </c:pt>
                <c:pt idx="68">
                  <c:v>6.5</c:v>
                </c:pt>
                <c:pt idx="69">
                  <c:v>2.8</c:v>
                </c:pt>
                <c:pt idx="70">
                  <c:v>2.6</c:v>
                </c:pt>
                <c:pt idx="71">
                  <c:v>6.2</c:v>
                </c:pt>
                <c:pt idx="72">
                  <c:v>3.7</c:v>
                </c:pt>
                <c:pt idx="73">
                  <c:v>7.9</c:v>
                </c:pt>
                <c:pt idx="74">
                  <c:v>4.5999999999999996</c:v>
                </c:pt>
                <c:pt idx="75">
                  <c:v>6.6</c:v>
                </c:pt>
                <c:pt idx="76">
                  <c:v>5.9</c:v>
                </c:pt>
                <c:pt idx="77">
                  <c:v>4</c:v>
                </c:pt>
                <c:pt idx="78">
                  <c:v>3.5</c:v>
                </c:pt>
                <c:pt idx="79">
                  <c:v>8.1</c:v>
                </c:pt>
                <c:pt idx="80">
                  <c:v>6.1</c:v>
                </c:pt>
                <c:pt idx="81">
                  <c:v>2.7</c:v>
                </c:pt>
                <c:pt idx="82">
                  <c:v>9.9</c:v>
                </c:pt>
                <c:pt idx="83">
                  <c:v>6.8</c:v>
                </c:pt>
                <c:pt idx="84">
                  <c:v>5.3</c:v>
                </c:pt>
                <c:pt idx="85">
                  <c:v>4.3</c:v>
                </c:pt>
                <c:pt idx="86">
                  <c:v>7.3</c:v>
                </c:pt>
                <c:pt idx="87">
                  <c:v>4.2</c:v>
                </c:pt>
                <c:pt idx="88">
                  <c:v>4.7</c:v>
                </c:pt>
                <c:pt idx="89">
                  <c:v>6</c:v>
                </c:pt>
                <c:pt idx="90">
                  <c:v>4</c:v>
                </c:pt>
                <c:pt idx="91">
                  <c:v>6.6</c:v>
                </c:pt>
                <c:pt idx="92">
                  <c:v>5.2</c:v>
                </c:pt>
                <c:pt idx="93">
                  <c:v>5.7</c:v>
                </c:pt>
                <c:pt idx="94">
                  <c:v>3.7</c:v>
                </c:pt>
                <c:pt idx="95">
                  <c:v>5.4</c:v>
                </c:pt>
                <c:pt idx="96">
                  <c:v>3.8</c:v>
                </c:pt>
                <c:pt idx="97">
                  <c:v>6.1</c:v>
                </c:pt>
                <c:pt idx="98">
                  <c:v>3.3</c:v>
                </c:pt>
                <c:pt idx="99">
                  <c:v>4.8</c:v>
                </c:pt>
                <c:pt idx="100">
                  <c:v>3.7</c:v>
                </c:pt>
                <c:pt idx="101">
                  <c:v>4.0999999999999996</c:v>
                </c:pt>
                <c:pt idx="102">
                  <c:v>7.4</c:v>
                </c:pt>
                <c:pt idx="103">
                  <c:v>7.2</c:v>
                </c:pt>
                <c:pt idx="104">
                  <c:v>5</c:v>
                </c:pt>
                <c:pt idx="105">
                  <c:v>3.1</c:v>
                </c:pt>
                <c:pt idx="106">
                  <c:v>4</c:v>
                </c:pt>
                <c:pt idx="107">
                  <c:v>4.7</c:v>
                </c:pt>
                <c:pt idx="108">
                  <c:v>2.5</c:v>
                </c:pt>
                <c:pt idx="109">
                  <c:v>5.6</c:v>
                </c:pt>
                <c:pt idx="110">
                  <c:v>8.5</c:v>
                </c:pt>
                <c:pt idx="111">
                  <c:v>8.3000000000000007</c:v>
                </c:pt>
                <c:pt idx="112">
                  <c:v>6.5</c:v>
                </c:pt>
                <c:pt idx="113">
                  <c:v>2.5</c:v>
                </c:pt>
                <c:pt idx="114">
                  <c:v>4.9000000000000004</c:v>
                </c:pt>
                <c:pt idx="115">
                  <c:v>5.9</c:v>
                </c:pt>
                <c:pt idx="116">
                  <c:v>4.7</c:v>
                </c:pt>
                <c:pt idx="117">
                  <c:v>4.2</c:v>
                </c:pt>
                <c:pt idx="118">
                  <c:v>5.3</c:v>
                </c:pt>
                <c:pt idx="119">
                  <c:v>7</c:v>
                </c:pt>
                <c:pt idx="120">
                  <c:v>1.4</c:v>
                </c:pt>
                <c:pt idx="121">
                  <c:v>7.2</c:v>
                </c:pt>
                <c:pt idx="122">
                  <c:v>3.9</c:v>
                </c:pt>
                <c:pt idx="123">
                  <c:v>4.9000000000000004</c:v>
                </c:pt>
                <c:pt idx="124">
                  <c:v>2.8</c:v>
                </c:pt>
                <c:pt idx="125">
                  <c:v>2.5</c:v>
                </c:pt>
                <c:pt idx="126">
                  <c:v>6.5</c:v>
                </c:pt>
                <c:pt idx="127">
                  <c:v>4.4000000000000004</c:v>
                </c:pt>
                <c:pt idx="128">
                  <c:v>4.4000000000000004</c:v>
                </c:pt>
                <c:pt idx="129">
                  <c:v>3.6</c:v>
                </c:pt>
                <c:pt idx="130">
                  <c:v>4.9000000000000004</c:v>
                </c:pt>
                <c:pt idx="131">
                  <c:v>7.8</c:v>
                </c:pt>
                <c:pt idx="132">
                  <c:v>4.3</c:v>
                </c:pt>
                <c:pt idx="133">
                  <c:v>5.4</c:v>
                </c:pt>
                <c:pt idx="134">
                  <c:v>1.4</c:v>
                </c:pt>
                <c:pt idx="135">
                  <c:v>6.4</c:v>
                </c:pt>
                <c:pt idx="136">
                  <c:v>1.9</c:v>
                </c:pt>
                <c:pt idx="137">
                  <c:v>6.5</c:v>
                </c:pt>
                <c:pt idx="138">
                  <c:v>4</c:v>
                </c:pt>
                <c:pt idx="139">
                  <c:v>3.2</c:v>
                </c:pt>
                <c:pt idx="140">
                  <c:v>4.8</c:v>
                </c:pt>
                <c:pt idx="141">
                  <c:v>4.5999999999999996</c:v>
                </c:pt>
                <c:pt idx="142">
                  <c:v>5.6</c:v>
                </c:pt>
                <c:pt idx="143">
                  <c:v>7.4</c:v>
                </c:pt>
                <c:pt idx="144">
                  <c:v>4.8</c:v>
                </c:pt>
                <c:pt idx="145">
                  <c:v>5.7</c:v>
                </c:pt>
                <c:pt idx="146">
                  <c:v>2.1</c:v>
                </c:pt>
                <c:pt idx="147">
                  <c:v>6</c:v>
                </c:pt>
                <c:pt idx="148">
                  <c:v>3.4</c:v>
                </c:pt>
                <c:pt idx="149">
                  <c:v>4.2</c:v>
                </c:pt>
                <c:pt idx="150">
                  <c:v>4.8</c:v>
                </c:pt>
                <c:pt idx="151">
                  <c:v>8.6</c:v>
                </c:pt>
                <c:pt idx="152">
                  <c:v>3.9</c:v>
                </c:pt>
                <c:pt idx="153">
                  <c:v>4.8</c:v>
                </c:pt>
                <c:pt idx="154">
                  <c:v>4.9000000000000004</c:v>
                </c:pt>
                <c:pt idx="155">
                  <c:v>1.1000000000000001</c:v>
                </c:pt>
                <c:pt idx="156">
                  <c:v>7.5</c:v>
                </c:pt>
                <c:pt idx="157">
                  <c:v>6.3</c:v>
                </c:pt>
                <c:pt idx="158">
                  <c:v>3.2</c:v>
                </c:pt>
                <c:pt idx="159">
                  <c:v>4.5</c:v>
                </c:pt>
                <c:pt idx="160">
                  <c:v>7.1</c:v>
                </c:pt>
                <c:pt idx="161">
                  <c:v>6.7</c:v>
                </c:pt>
                <c:pt idx="162">
                  <c:v>7.8</c:v>
                </c:pt>
                <c:pt idx="163">
                  <c:v>9</c:v>
                </c:pt>
                <c:pt idx="164">
                  <c:v>8.9</c:v>
                </c:pt>
                <c:pt idx="165">
                  <c:v>7.3</c:v>
                </c:pt>
                <c:pt idx="166">
                  <c:v>8.8000000000000007</c:v>
                </c:pt>
                <c:pt idx="167">
                  <c:v>4.2</c:v>
                </c:pt>
                <c:pt idx="168">
                  <c:v>5.3</c:v>
                </c:pt>
                <c:pt idx="169">
                  <c:v>8.1999999999999993</c:v>
                </c:pt>
                <c:pt idx="170">
                  <c:v>7.2</c:v>
                </c:pt>
                <c:pt idx="171">
                  <c:v>2.7</c:v>
                </c:pt>
                <c:pt idx="172">
                  <c:v>4.5</c:v>
                </c:pt>
                <c:pt idx="173">
                  <c:v>3.7</c:v>
                </c:pt>
                <c:pt idx="174">
                  <c:v>4.9000000000000004</c:v>
                </c:pt>
                <c:pt idx="175">
                  <c:v>2.4</c:v>
                </c:pt>
                <c:pt idx="176">
                  <c:v>7.3</c:v>
                </c:pt>
                <c:pt idx="177">
                  <c:v>5.0999999999999996</c:v>
                </c:pt>
                <c:pt idx="178">
                  <c:v>9</c:v>
                </c:pt>
                <c:pt idx="179">
                  <c:v>6.3</c:v>
                </c:pt>
                <c:pt idx="180">
                  <c:v>6.7</c:v>
                </c:pt>
                <c:pt idx="181">
                  <c:v>6.9</c:v>
                </c:pt>
                <c:pt idx="182">
                  <c:v>3.7</c:v>
                </c:pt>
                <c:pt idx="183">
                  <c:v>7.7</c:v>
                </c:pt>
                <c:pt idx="184">
                  <c:v>4</c:v>
                </c:pt>
                <c:pt idx="185">
                  <c:v>7.2</c:v>
                </c:pt>
                <c:pt idx="186">
                  <c:v>4.8</c:v>
                </c:pt>
                <c:pt idx="187">
                  <c:v>2.6</c:v>
                </c:pt>
                <c:pt idx="188">
                  <c:v>8</c:v>
                </c:pt>
                <c:pt idx="189">
                  <c:v>4.0999999999999996</c:v>
                </c:pt>
                <c:pt idx="190">
                  <c:v>1.8</c:v>
                </c:pt>
                <c:pt idx="191">
                  <c:v>5.2</c:v>
                </c:pt>
                <c:pt idx="192">
                  <c:v>4.2</c:v>
                </c:pt>
                <c:pt idx="193">
                  <c:v>4.8</c:v>
                </c:pt>
                <c:pt idx="194">
                  <c:v>3</c:v>
                </c:pt>
                <c:pt idx="195">
                  <c:v>4.5</c:v>
                </c:pt>
                <c:pt idx="196">
                  <c:v>3</c:v>
                </c:pt>
                <c:pt idx="197">
                  <c:v>2.1</c:v>
                </c:pt>
                <c:pt idx="198">
                  <c:v>6.7</c:v>
                </c:pt>
                <c:pt idx="199">
                  <c:v>3.4</c:v>
                </c:pt>
                <c:pt idx="200">
                  <c:v>7</c:v>
                </c:pt>
                <c:pt idx="201">
                  <c:v>3.9</c:v>
                </c:pt>
                <c:pt idx="202">
                  <c:v>5.4</c:v>
                </c:pt>
                <c:pt idx="203">
                  <c:v>4.3</c:v>
                </c:pt>
                <c:pt idx="204">
                  <c:v>7.3</c:v>
                </c:pt>
                <c:pt idx="205">
                  <c:v>6.5</c:v>
                </c:pt>
                <c:pt idx="206">
                  <c:v>5.0999999999999996</c:v>
                </c:pt>
                <c:pt idx="207">
                  <c:v>3.7</c:v>
                </c:pt>
                <c:pt idx="208">
                  <c:v>4.2</c:v>
                </c:pt>
                <c:pt idx="209">
                  <c:v>5.3</c:v>
                </c:pt>
                <c:pt idx="210">
                  <c:v>8.1999999999999993</c:v>
                </c:pt>
                <c:pt idx="211">
                  <c:v>4.5999999999999996</c:v>
                </c:pt>
                <c:pt idx="212">
                  <c:v>6.1</c:v>
                </c:pt>
                <c:pt idx="213">
                  <c:v>6.2</c:v>
                </c:pt>
                <c:pt idx="214">
                  <c:v>3.7</c:v>
                </c:pt>
                <c:pt idx="215">
                  <c:v>6.4</c:v>
                </c:pt>
                <c:pt idx="216">
                  <c:v>6</c:v>
                </c:pt>
                <c:pt idx="217">
                  <c:v>8.3000000000000007</c:v>
                </c:pt>
                <c:pt idx="218">
                  <c:v>4.3</c:v>
                </c:pt>
                <c:pt idx="219">
                  <c:v>5.6</c:v>
                </c:pt>
                <c:pt idx="220">
                  <c:v>6.3</c:v>
                </c:pt>
                <c:pt idx="221">
                  <c:v>7.1</c:v>
                </c:pt>
                <c:pt idx="222">
                  <c:v>7</c:v>
                </c:pt>
                <c:pt idx="223">
                  <c:v>6.1</c:v>
                </c:pt>
                <c:pt idx="224">
                  <c:v>11.2</c:v>
                </c:pt>
                <c:pt idx="225">
                  <c:v>5.3</c:v>
                </c:pt>
                <c:pt idx="226">
                  <c:v>10.1</c:v>
                </c:pt>
                <c:pt idx="227">
                  <c:v>7.1</c:v>
                </c:pt>
                <c:pt idx="228">
                  <c:v>10.199999999999999</c:v>
                </c:pt>
                <c:pt idx="229">
                  <c:v>6.6</c:v>
                </c:pt>
                <c:pt idx="230" formatCode="General">
                  <c:v>6.4</c:v>
                </c:pt>
                <c:pt idx="231" formatCode="General">
                  <c:v>8.4</c:v>
                </c:pt>
                <c:pt idx="232">
                  <c:v>7.3</c:v>
                </c:pt>
                <c:pt idx="233">
                  <c:v>6.7</c:v>
                </c:pt>
                <c:pt idx="234">
                  <c:v>5.4</c:v>
                </c:pt>
                <c:pt idx="235">
                  <c:v>12.2</c:v>
                </c:pt>
                <c:pt idx="236" formatCode="General">
                  <c:v>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CB-4681-9956-6B2EE32FA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485056"/>
        <c:axId val="361486976"/>
      </c:scatterChart>
      <c:valAx>
        <c:axId val="361485056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46347525143431"/>
              <c:y val="0.895409706734635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486976"/>
        <c:crossesAt val="-14"/>
        <c:crossBetween val="midCat"/>
        <c:majorUnit val="20"/>
      </c:valAx>
      <c:valAx>
        <c:axId val="361486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19253013727268E-2"/>
              <c:y val="0.357143507350598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485056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Mai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Mai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TMittel_Luecke!$G$5:$G$243</c:f>
              <c:numCache>
                <c:formatCode>0.0</c:formatCode>
                <c:ptCount val="237"/>
                <c:pt idx="0">
                  <c:v>12.1</c:v>
                </c:pt>
                <c:pt idx="1">
                  <c:v>9.2000000000000011</c:v>
                </c:pt>
                <c:pt idx="2">
                  <c:v>10.5</c:v>
                </c:pt>
                <c:pt idx="3">
                  <c:v>12.4</c:v>
                </c:pt>
                <c:pt idx="4">
                  <c:v>8.6</c:v>
                </c:pt>
                <c:pt idx="5">
                  <c:v>8.5</c:v>
                </c:pt>
                <c:pt idx="6">
                  <c:v>6.6000000000000005</c:v>
                </c:pt>
                <c:pt idx="7">
                  <c:v>11</c:v>
                </c:pt>
                <c:pt idx="8">
                  <c:v>12.5</c:v>
                </c:pt>
                <c:pt idx="9">
                  <c:v>11.4</c:v>
                </c:pt>
                <c:pt idx="10">
                  <c:v>9.1</c:v>
                </c:pt>
                <c:pt idx="11">
                  <c:v>8.5</c:v>
                </c:pt>
                <c:pt idx="12">
                  <c:v>8.3000000000000007</c:v>
                </c:pt>
                <c:pt idx="13">
                  <c:v>10.200000000000001</c:v>
                </c:pt>
                <c:pt idx="14">
                  <c:v>10.3</c:v>
                </c:pt>
                <c:pt idx="15">
                  <c:v>10</c:v>
                </c:pt>
                <c:pt idx="16">
                  <c:v>12.700000000000001</c:v>
                </c:pt>
                <c:pt idx="17">
                  <c:v>10.6</c:v>
                </c:pt>
                <c:pt idx="18">
                  <c:v>8.4</c:v>
                </c:pt>
                <c:pt idx="19">
                  <c:v>11.9</c:v>
                </c:pt>
                <c:pt idx="20">
                  <c:v>11.5</c:v>
                </c:pt>
                <c:pt idx="21">
                  <c:v>9.5</c:v>
                </c:pt>
                <c:pt idx="22">
                  <c:v>7.1000000000000005</c:v>
                </c:pt>
                <c:pt idx="23">
                  <c:v>11.3</c:v>
                </c:pt>
                <c:pt idx="24">
                  <c:v>8</c:v>
                </c:pt>
                <c:pt idx="25">
                  <c:v>13.9</c:v>
                </c:pt>
                <c:pt idx="26">
                  <c:v>12.8</c:v>
                </c:pt>
                <c:pt idx="27">
                  <c:v>14.3</c:v>
                </c:pt>
                <c:pt idx="28">
                  <c:v>13.1</c:v>
                </c:pt>
                <c:pt idx="29">
                  <c:v>12.700000000000001</c:v>
                </c:pt>
                <c:pt idx="30">
                  <c:v>10.3</c:v>
                </c:pt>
                <c:pt idx="31">
                  <c:v>7.5</c:v>
                </c:pt>
                <c:pt idx="32">
                  <c:v>10.8</c:v>
                </c:pt>
                <c:pt idx="33">
                  <c:v>7.1000000000000005</c:v>
                </c:pt>
                <c:pt idx="34">
                  <c:v>8.9</c:v>
                </c:pt>
                <c:pt idx="35">
                  <c:v>9</c:v>
                </c:pt>
                <c:pt idx="36">
                  <c:v>8.6</c:v>
                </c:pt>
                <c:pt idx="37">
                  <c:v>10.6</c:v>
                </c:pt>
                <c:pt idx="38">
                  <c:v>7.9</c:v>
                </c:pt>
                <c:pt idx="39">
                  <c:v>12.4</c:v>
                </c:pt>
                <c:pt idx="40">
                  <c:v>11.3</c:v>
                </c:pt>
                <c:pt idx="41">
                  <c:v>8.7000000000000011</c:v>
                </c:pt>
                <c:pt idx="42">
                  <c:v>9.8000000000000007</c:v>
                </c:pt>
                <c:pt idx="43">
                  <c:v>6.9</c:v>
                </c:pt>
                <c:pt idx="44">
                  <c:v>11.8</c:v>
                </c:pt>
                <c:pt idx="45">
                  <c:v>10.3</c:v>
                </c:pt>
                <c:pt idx="46">
                  <c:v>9</c:v>
                </c:pt>
                <c:pt idx="47">
                  <c:v>10.8</c:v>
                </c:pt>
                <c:pt idx="48">
                  <c:v>9.2000000000000011</c:v>
                </c:pt>
                <c:pt idx="49">
                  <c:v>8</c:v>
                </c:pt>
                <c:pt idx="50">
                  <c:v>13.6</c:v>
                </c:pt>
                <c:pt idx="51">
                  <c:v>13.1</c:v>
                </c:pt>
                <c:pt idx="52">
                  <c:v>9.8000000000000007</c:v>
                </c:pt>
                <c:pt idx="53">
                  <c:v>6.6000000000000005</c:v>
                </c:pt>
                <c:pt idx="54">
                  <c:v>6.1000000000000005</c:v>
                </c:pt>
                <c:pt idx="55">
                  <c:v>9.8000000000000007</c:v>
                </c:pt>
                <c:pt idx="56">
                  <c:v>8.1</c:v>
                </c:pt>
                <c:pt idx="57">
                  <c:v>8.9</c:v>
                </c:pt>
                <c:pt idx="58">
                  <c:v>13.8</c:v>
                </c:pt>
                <c:pt idx="59">
                  <c:v>9.4</c:v>
                </c:pt>
                <c:pt idx="60">
                  <c:v>7.3000000000000007</c:v>
                </c:pt>
                <c:pt idx="61">
                  <c:v>7.5</c:v>
                </c:pt>
                <c:pt idx="62">
                  <c:v>5.7</c:v>
                </c:pt>
                <c:pt idx="63">
                  <c:v>10.5</c:v>
                </c:pt>
                <c:pt idx="64">
                  <c:v>13</c:v>
                </c:pt>
                <c:pt idx="65">
                  <c:v>9.7000000000000011</c:v>
                </c:pt>
                <c:pt idx="66">
                  <c:v>9.8000000000000007</c:v>
                </c:pt>
                <c:pt idx="67">
                  <c:v>7.5</c:v>
                </c:pt>
                <c:pt idx="68">
                  <c:v>5.9</c:v>
                </c:pt>
                <c:pt idx="69">
                  <c:v>10.4</c:v>
                </c:pt>
                <c:pt idx="70">
                  <c:v>8.6999999999999993</c:v>
                </c:pt>
                <c:pt idx="71">
                  <c:v>10.5</c:v>
                </c:pt>
                <c:pt idx="72">
                  <c:v>9</c:v>
                </c:pt>
                <c:pt idx="73">
                  <c:v>8.5</c:v>
                </c:pt>
                <c:pt idx="74">
                  <c:v>10.4</c:v>
                </c:pt>
                <c:pt idx="75">
                  <c:v>7.8</c:v>
                </c:pt>
                <c:pt idx="76">
                  <c:v>9.4</c:v>
                </c:pt>
                <c:pt idx="77">
                  <c:v>10.4</c:v>
                </c:pt>
                <c:pt idx="78">
                  <c:v>8.6</c:v>
                </c:pt>
                <c:pt idx="79">
                  <c:v>12.3</c:v>
                </c:pt>
                <c:pt idx="80">
                  <c:v>11</c:v>
                </c:pt>
                <c:pt idx="81">
                  <c:v>9.1</c:v>
                </c:pt>
                <c:pt idx="82">
                  <c:v>13.7</c:v>
                </c:pt>
                <c:pt idx="83">
                  <c:v>6.7</c:v>
                </c:pt>
                <c:pt idx="84">
                  <c:v>10.199999999999999</c:v>
                </c:pt>
                <c:pt idx="85">
                  <c:v>15.3</c:v>
                </c:pt>
                <c:pt idx="86">
                  <c:v>11.6</c:v>
                </c:pt>
                <c:pt idx="87">
                  <c:v>11.6</c:v>
                </c:pt>
                <c:pt idx="88">
                  <c:v>7</c:v>
                </c:pt>
                <c:pt idx="89">
                  <c:v>9.4</c:v>
                </c:pt>
                <c:pt idx="90">
                  <c:v>6.2</c:v>
                </c:pt>
                <c:pt idx="91">
                  <c:v>5.8</c:v>
                </c:pt>
                <c:pt idx="92">
                  <c:v>11.7</c:v>
                </c:pt>
                <c:pt idx="93">
                  <c:v>5.2</c:v>
                </c:pt>
                <c:pt idx="94">
                  <c:v>6.5</c:v>
                </c:pt>
                <c:pt idx="95">
                  <c:v>10.8</c:v>
                </c:pt>
                <c:pt idx="96">
                  <c:v>5.6</c:v>
                </c:pt>
                <c:pt idx="97">
                  <c:v>7.8</c:v>
                </c:pt>
                <c:pt idx="98">
                  <c:v>8.6</c:v>
                </c:pt>
                <c:pt idx="99">
                  <c:v>9.8000000000000007</c:v>
                </c:pt>
                <c:pt idx="100">
                  <c:v>10</c:v>
                </c:pt>
                <c:pt idx="101">
                  <c:v>11.1</c:v>
                </c:pt>
                <c:pt idx="102">
                  <c:v>7.6</c:v>
                </c:pt>
                <c:pt idx="103">
                  <c:v>10.7</c:v>
                </c:pt>
                <c:pt idx="104">
                  <c:v>6.9</c:v>
                </c:pt>
                <c:pt idx="105">
                  <c:v>10.8</c:v>
                </c:pt>
                <c:pt idx="106">
                  <c:v>12.8</c:v>
                </c:pt>
                <c:pt idx="107">
                  <c:v>11.4</c:v>
                </c:pt>
                <c:pt idx="108">
                  <c:v>10.6</c:v>
                </c:pt>
                <c:pt idx="109">
                  <c:v>10</c:v>
                </c:pt>
                <c:pt idx="110">
                  <c:v>9.3000000000000007</c:v>
                </c:pt>
                <c:pt idx="111">
                  <c:v>8.9</c:v>
                </c:pt>
                <c:pt idx="112">
                  <c:v>9.1999999999999993</c:v>
                </c:pt>
                <c:pt idx="113">
                  <c:v>7.3</c:v>
                </c:pt>
                <c:pt idx="114">
                  <c:v>7.2</c:v>
                </c:pt>
                <c:pt idx="115">
                  <c:v>9.3000000000000007</c:v>
                </c:pt>
                <c:pt idx="116">
                  <c:v>8.3000000000000007</c:v>
                </c:pt>
                <c:pt idx="117">
                  <c:v>8.1</c:v>
                </c:pt>
                <c:pt idx="118">
                  <c:v>10.4</c:v>
                </c:pt>
                <c:pt idx="119">
                  <c:v>5.3</c:v>
                </c:pt>
                <c:pt idx="120">
                  <c:v>10.199999999999999</c:v>
                </c:pt>
                <c:pt idx="121">
                  <c:v>10.8</c:v>
                </c:pt>
                <c:pt idx="122">
                  <c:v>8.1</c:v>
                </c:pt>
                <c:pt idx="123">
                  <c:v>9.6</c:v>
                </c:pt>
                <c:pt idx="124">
                  <c:v>11.6</c:v>
                </c:pt>
                <c:pt idx="125">
                  <c:v>11.7</c:v>
                </c:pt>
                <c:pt idx="126">
                  <c:v>8.3000000000000007</c:v>
                </c:pt>
                <c:pt idx="127">
                  <c:v>8.6</c:v>
                </c:pt>
                <c:pt idx="128">
                  <c:v>9.6</c:v>
                </c:pt>
                <c:pt idx="129">
                  <c:v>10.3</c:v>
                </c:pt>
                <c:pt idx="130">
                  <c:v>9.3000000000000007</c:v>
                </c:pt>
                <c:pt idx="131">
                  <c:v>7.6</c:v>
                </c:pt>
                <c:pt idx="132">
                  <c:v>11.5</c:v>
                </c:pt>
                <c:pt idx="133">
                  <c:v>10.9</c:v>
                </c:pt>
                <c:pt idx="134">
                  <c:v>13.4</c:v>
                </c:pt>
                <c:pt idx="135">
                  <c:v>11.3</c:v>
                </c:pt>
                <c:pt idx="136">
                  <c:v>8.1</c:v>
                </c:pt>
                <c:pt idx="137">
                  <c:v>12.2</c:v>
                </c:pt>
                <c:pt idx="138">
                  <c:v>11.4</c:v>
                </c:pt>
                <c:pt idx="139">
                  <c:v>11.5</c:v>
                </c:pt>
                <c:pt idx="140">
                  <c:v>10.4</c:v>
                </c:pt>
                <c:pt idx="141">
                  <c:v>11.3</c:v>
                </c:pt>
                <c:pt idx="142">
                  <c:v>10.199999999999999</c:v>
                </c:pt>
                <c:pt idx="143">
                  <c:v>8.1999999999999993</c:v>
                </c:pt>
                <c:pt idx="144">
                  <c:v>10</c:v>
                </c:pt>
                <c:pt idx="145">
                  <c:v>6.9</c:v>
                </c:pt>
                <c:pt idx="146">
                  <c:v>10.3</c:v>
                </c:pt>
                <c:pt idx="147">
                  <c:v>8.8000000000000007</c:v>
                </c:pt>
                <c:pt idx="148">
                  <c:v>12.6</c:v>
                </c:pt>
                <c:pt idx="149">
                  <c:v>9.4</c:v>
                </c:pt>
                <c:pt idx="150">
                  <c:v>7.6</c:v>
                </c:pt>
                <c:pt idx="151">
                  <c:v>11.6</c:v>
                </c:pt>
                <c:pt idx="152">
                  <c:v>8</c:v>
                </c:pt>
                <c:pt idx="153">
                  <c:v>9.5</c:v>
                </c:pt>
                <c:pt idx="154">
                  <c:v>12.3</c:v>
                </c:pt>
                <c:pt idx="155">
                  <c:v>8.1</c:v>
                </c:pt>
                <c:pt idx="156">
                  <c:v>6.5</c:v>
                </c:pt>
                <c:pt idx="157">
                  <c:v>9.4</c:v>
                </c:pt>
                <c:pt idx="158">
                  <c:v>6</c:v>
                </c:pt>
                <c:pt idx="159">
                  <c:v>10.199999999999999</c:v>
                </c:pt>
                <c:pt idx="160">
                  <c:v>10.3</c:v>
                </c:pt>
                <c:pt idx="161">
                  <c:v>9</c:v>
                </c:pt>
                <c:pt idx="162">
                  <c:v>13.6</c:v>
                </c:pt>
                <c:pt idx="163">
                  <c:v>11.4</c:v>
                </c:pt>
                <c:pt idx="164">
                  <c:v>12.4</c:v>
                </c:pt>
                <c:pt idx="165">
                  <c:v>11.5</c:v>
                </c:pt>
                <c:pt idx="166">
                  <c:v>8.8000000000000007</c:v>
                </c:pt>
                <c:pt idx="167">
                  <c:v>12.4</c:v>
                </c:pt>
                <c:pt idx="168">
                  <c:v>9.4</c:v>
                </c:pt>
                <c:pt idx="169">
                  <c:v>9.6</c:v>
                </c:pt>
                <c:pt idx="170">
                  <c:v>10.7</c:v>
                </c:pt>
                <c:pt idx="171">
                  <c:v>8.3000000000000007</c:v>
                </c:pt>
                <c:pt idx="172">
                  <c:v>8.6</c:v>
                </c:pt>
                <c:pt idx="173">
                  <c:v>10.199999999999999</c:v>
                </c:pt>
                <c:pt idx="174">
                  <c:v>6.3</c:v>
                </c:pt>
                <c:pt idx="175">
                  <c:v>12.7</c:v>
                </c:pt>
                <c:pt idx="176">
                  <c:v>9.8000000000000007</c:v>
                </c:pt>
                <c:pt idx="177">
                  <c:v>10.5</c:v>
                </c:pt>
                <c:pt idx="178">
                  <c:v>7.3</c:v>
                </c:pt>
                <c:pt idx="179">
                  <c:v>7.4</c:v>
                </c:pt>
                <c:pt idx="180">
                  <c:v>8.8000000000000007</c:v>
                </c:pt>
                <c:pt idx="181">
                  <c:v>11.3</c:v>
                </c:pt>
                <c:pt idx="182">
                  <c:v>7.9</c:v>
                </c:pt>
                <c:pt idx="183">
                  <c:v>9.9</c:v>
                </c:pt>
                <c:pt idx="184">
                  <c:v>10</c:v>
                </c:pt>
                <c:pt idx="185">
                  <c:v>9.1</c:v>
                </c:pt>
                <c:pt idx="186">
                  <c:v>11.7</c:v>
                </c:pt>
                <c:pt idx="187">
                  <c:v>7.8</c:v>
                </c:pt>
                <c:pt idx="188">
                  <c:v>11.2</c:v>
                </c:pt>
                <c:pt idx="189">
                  <c:v>8.8000000000000007</c:v>
                </c:pt>
                <c:pt idx="190">
                  <c:v>11</c:v>
                </c:pt>
                <c:pt idx="191">
                  <c:v>8.3000000000000007</c:v>
                </c:pt>
                <c:pt idx="192">
                  <c:v>10.1</c:v>
                </c:pt>
                <c:pt idx="193">
                  <c:v>10.8</c:v>
                </c:pt>
                <c:pt idx="194">
                  <c:v>9.3000000000000007</c:v>
                </c:pt>
                <c:pt idx="195">
                  <c:v>7.9</c:v>
                </c:pt>
                <c:pt idx="196">
                  <c:v>10.3</c:v>
                </c:pt>
                <c:pt idx="197">
                  <c:v>7.3</c:v>
                </c:pt>
                <c:pt idx="198">
                  <c:v>9.9</c:v>
                </c:pt>
                <c:pt idx="199">
                  <c:v>10.6</c:v>
                </c:pt>
                <c:pt idx="200">
                  <c:v>9</c:v>
                </c:pt>
                <c:pt idx="201">
                  <c:v>7.7</c:v>
                </c:pt>
                <c:pt idx="202">
                  <c:v>10.7</c:v>
                </c:pt>
                <c:pt idx="203">
                  <c:v>12.4</c:v>
                </c:pt>
                <c:pt idx="204">
                  <c:v>6.6</c:v>
                </c:pt>
                <c:pt idx="205">
                  <c:v>11.6</c:v>
                </c:pt>
                <c:pt idx="206">
                  <c:v>11.2</c:v>
                </c:pt>
                <c:pt idx="207">
                  <c:v>12</c:v>
                </c:pt>
                <c:pt idx="208">
                  <c:v>6.1</c:v>
                </c:pt>
                <c:pt idx="209">
                  <c:v>12.5</c:v>
                </c:pt>
                <c:pt idx="210">
                  <c:v>12.5</c:v>
                </c:pt>
                <c:pt idx="211">
                  <c:v>10.5</c:v>
                </c:pt>
                <c:pt idx="212">
                  <c:v>10.4</c:v>
                </c:pt>
                <c:pt idx="213">
                  <c:v>9.8000000000000007</c:v>
                </c:pt>
                <c:pt idx="214">
                  <c:v>11</c:v>
                </c:pt>
                <c:pt idx="215">
                  <c:v>11.5</c:v>
                </c:pt>
                <c:pt idx="216">
                  <c:v>12.2</c:v>
                </c:pt>
                <c:pt idx="217">
                  <c:v>12.6</c:v>
                </c:pt>
                <c:pt idx="218">
                  <c:v>13.1</c:v>
                </c:pt>
                <c:pt idx="219">
                  <c:v>11.3</c:v>
                </c:pt>
                <c:pt idx="220">
                  <c:v>12.7</c:v>
                </c:pt>
                <c:pt idx="221">
                  <c:v>9</c:v>
                </c:pt>
                <c:pt idx="222">
                  <c:v>11.3</c:v>
                </c:pt>
                <c:pt idx="223">
                  <c:v>10.9</c:v>
                </c:pt>
                <c:pt idx="224">
                  <c:v>12.1</c:v>
                </c:pt>
                <c:pt idx="225">
                  <c:v>12.7</c:v>
                </c:pt>
                <c:pt idx="226">
                  <c:v>12.7</c:v>
                </c:pt>
                <c:pt idx="227">
                  <c:v>8.5</c:v>
                </c:pt>
                <c:pt idx="228">
                  <c:v>12.4</c:v>
                </c:pt>
                <c:pt idx="229">
                  <c:v>12.4</c:v>
                </c:pt>
                <c:pt idx="230" formatCode="General">
                  <c:v>8.6</c:v>
                </c:pt>
                <c:pt idx="231" formatCode="General">
                  <c:v>9.8000000000000007</c:v>
                </c:pt>
                <c:pt idx="232">
                  <c:v>11.1</c:v>
                </c:pt>
                <c:pt idx="233">
                  <c:v>10.5</c:v>
                </c:pt>
                <c:pt idx="234">
                  <c:v>12.3</c:v>
                </c:pt>
                <c:pt idx="235">
                  <c:v>13.2</c:v>
                </c:pt>
                <c:pt idx="236" formatCode="General">
                  <c:v>7.9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5-4B51-83CF-B445AFC2F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259776"/>
        <c:axId val="361261696"/>
      </c:scatterChart>
      <c:valAx>
        <c:axId val="361259776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261696"/>
        <c:crossesAt val="-14"/>
        <c:crossBetween val="midCat"/>
        <c:majorUnit val="20"/>
      </c:valAx>
      <c:valAx>
        <c:axId val="361261696"/>
        <c:scaling>
          <c:orientation val="minMax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259776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Juni</a:t>
            </a:r>
          </a:p>
        </c:rich>
      </c:tx>
      <c:layout>
        <c:manualLayout>
          <c:xMode val="edge"/>
          <c:yMode val="edge"/>
          <c:x val="0.48377648254245648"/>
          <c:y val="3.80710169849458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967263585218067E-2"/>
          <c:y val="0.15804642052358489"/>
          <c:w val="0.88398541189596713"/>
          <c:h val="0.66954210876355058"/>
        </c:manualLayout>
      </c:layout>
      <c:scatterChart>
        <c:scatterStyle val="smoothMarker"/>
        <c:varyColors val="0"/>
        <c:ser>
          <c:idx val="0"/>
          <c:order val="0"/>
          <c:tx>
            <c:v>Juni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TMittel_Luecke!$H$5:$H$243</c:f>
              <c:numCache>
                <c:formatCode>0.0</c:formatCode>
                <c:ptCount val="237"/>
                <c:pt idx="0">
                  <c:v>14.4</c:v>
                </c:pt>
                <c:pt idx="1">
                  <c:v>15.4</c:v>
                </c:pt>
                <c:pt idx="2">
                  <c:v>12.799999999999999</c:v>
                </c:pt>
                <c:pt idx="3">
                  <c:v>12.799999999999999</c:v>
                </c:pt>
                <c:pt idx="4">
                  <c:v>11.2</c:v>
                </c:pt>
                <c:pt idx="5">
                  <c:v>13.3</c:v>
                </c:pt>
                <c:pt idx="6">
                  <c:v>13.5</c:v>
                </c:pt>
                <c:pt idx="7">
                  <c:v>14.200000000000001</c:v>
                </c:pt>
                <c:pt idx="8">
                  <c:v>10.4</c:v>
                </c:pt>
                <c:pt idx="9">
                  <c:v>13.8</c:v>
                </c:pt>
                <c:pt idx="10">
                  <c:v>12.4</c:v>
                </c:pt>
                <c:pt idx="11">
                  <c:v>13.200000000000001</c:v>
                </c:pt>
                <c:pt idx="12">
                  <c:v>11.700000000000001</c:v>
                </c:pt>
                <c:pt idx="13">
                  <c:v>13.6</c:v>
                </c:pt>
                <c:pt idx="14">
                  <c:v>13.700000000000001</c:v>
                </c:pt>
                <c:pt idx="15">
                  <c:v>12.6</c:v>
                </c:pt>
                <c:pt idx="16">
                  <c:v>10.8</c:v>
                </c:pt>
                <c:pt idx="17">
                  <c:v>13.3</c:v>
                </c:pt>
                <c:pt idx="18">
                  <c:v>10.9</c:v>
                </c:pt>
                <c:pt idx="19">
                  <c:v>10.200000000000001</c:v>
                </c:pt>
                <c:pt idx="20">
                  <c:v>10.6</c:v>
                </c:pt>
                <c:pt idx="21">
                  <c:v>14.8</c:v>
                </c:pt>
                <c:pt idx="22">
                  <c:v>11.700000000000001</c:v>
                </c:pt>
                <c:pt idx="23">
                  <c:v>13.3</c:v>
                </c:pt>
                <c:pt idx="24">
                  <c:v>11.6</c:v>
                </c:pt>
                <c:pt idx="25">
                  <c:v>13.9</c:v>
                </c:pt>
                <c:pt idx="26">
                  <c:v>12.9</c:v>
                </c:pt>
                <c:pt idx="27">
                  <c:v>12.6</c:v>
                </c:pt>
                <c:pt idx="28">
                  <c:v>14.9</c:v>
                </c:pt>
                <c:pt idx="29">
                  <c:v>13.3</c:v>
                </c:pt>
                <c:pt idx="30">
                  <c:v>10.3</c:v>
                </c:pt>
                <c:pt idx="31">
                  <c:v>10.5</c:v>
                </c:pt>
                <c:pt idx="32">
                  <c:v>11.5</c:v>
                </c:pt>
                <c:pt idx="33">
                  <c:v>9.8000000000000007</c:v>
                </c:pt>
                <c:pt idx="34">
                  <c:v>14</c:v>
                </c:pt>
                <c:pt idx="35">
                  <c:v>14</c:v>
                </c:pt>
                <c:pt idx="36">
                  <c:v>11.1</c:v>
                </c:pt>
                <c:pt idx="37">
                  <c:v>10</c:v>
                </c:pt>
                <c:pt idx="38">
                  <c:v>9.4</c:v>
                </c:pt>
                <c:pt idx="39">
                  <c:v>17.799999999999997</c:v>
                </c:pt>
                <c:pt idx="40">
                  <c:v>11.3</c:v>
                </c:pt>
                <c:pt idx="41">
                  <c:v>11.6</c:v>
                </c:pt>
                <c:pt idx="42">
                  <c:v>11.6</c:v>
                </c:pt>
                <c:pt idx="43">
                  <c:v>11.9</c:v>
                </c:pt>
                <c:pt idx="44">
                  <c:v>12.1</c:v>
                </c:pt>
                <c:pt idx="45">
                  <c:v>13</c:v>
                </c:pt>
                <c:pt idx="46">
                  <c:v>10.700000000000001</c:v>
                </c:pt>
                <c:pt idx="47">
                  <c:v>12.3</c:v>
                </c:pt>
                <c:pt idx="48">
                  <c:v>11.3</c:v>
                </c:pt>
                <c:pt idx="49">
                  <c:v>11.1</c:v>
                </c:pt>
                <c:pt idx="50">
                  <c:v>14.3</c:v>
                </c:pt>
                <c:pt idx="51">
                  <c:v>15.1</c:v>
                </c:pt>
                <c:pt idx="52">
                  <c:v>12.8</c:v>
                </c:pt>
                <c:pt idx="53">
                  <c:v>13.4</c:v>
                </c:pt>
                <c:pt idx="54">
                  <c:v>13.8</c:v>
                </c:pt>
                <c:pt idx="55">
                  <c:v>12</c:v>
                </c:pt>
                <c:pt idx="56">
                  <c:v>15.799999999999999</c:v>
                </c:pt>
                <c:pt idx="57">
                  <c:v>12.4</c:v>
                </c:pt>
                <c:pt idx="58">
                  <c:v>10.6</c:v>
                </c:pt>
                <c:pt idx="59">
                  <c:v>13.700000000000001</c:v>
                </c:pt>
                <c:pt idx="60">
                  <c:v>9.2000000000000011</c:v>
                </c:pt>
                <c:pt idx="61">
                  <c:v>13.6</c:v>
                </c:pt>
                <c:pt idx="62">
                  <c:v>13.4</c:v>
                </c:pt>
                <c:pt idx="63">
                  <c:v>15.500000000000002</c:v>
                </c:pt>
                <c:pt idx="64">
                  <c:v>9.4</c:v>
                </c:pt>
                <c:pt idx="65">
                  <c:v>13.9</c:v>
                </c:pt>
                <c:pt idx="66">
                  <c:v>14</c:v>
                </c:pt>
                <c:pt idx="67">
                  <c:v>12.6</c:v>
                </c:pt>
                <c:pt idx="68">
                  <c:v>13.4</c:v>
                </c:pt>
                <c:pt idx="69">
                  <c:v>13.5</c:v>
                </c:pt>
                <c:pt idx="70">
                  <c:v>12.5</c:v>
                </c:pt>
                <c:pt idx="71">
                  <c:v>11.9</c:v>
                </c:pt>
                <c:pt idx="72">
                  <c:v>13.1</c:v>
                </c:pt>
                <c:pt idx="73">
                  <c:v>14.8</c:v>
                </c:pt>
                <c:pt idx="74">
                  <c:v>13.2</c:v>
                </c:pt>
                <c:pt idx="75">
                  <c:v>16.899999999999999</c:v>
                </c:pt>
                <c:pt idx="76">
                  <c:v>13.7</c:v>
                </c:pt>
                <c:pt idx="77">
                  <c:v>12.9</c:v>
                </c:pt>
                <c:pt idx="78">
                  <c:v>14</c:v>
                </c:pt>
                <c:pt idx="79">
                  <c:v>11.8</c:v>
                </c:pt>
                <c:pt idx="80">
                  <c:v>12.6</c:v>
                </c:pt>
                <c:pt idx="81">
                  <c:v>12</c:v>
                </c:pt>
                <c:pt idx="82">
                  <c:v>11.8</c:v>
                </c:pt>
                <c:pt idx="83">
                  <c:v>14.6</c:v>
                </c:pt>
                <c:pt idx="84">
                  <c:v>12.7</c:v>
                </c:pt>
                <c:pt idx="85">
                  <c:v>14.3</c:v>
                </c:pt>
                <c:pt idx="86">
                  <c:v>9.6999999999999993</c:v>
                </c:pt>
                <c:pt idx="87">
                  <c:v>12.9</c:v>
                </c:pt>
                <c:pt idx="88">
                  <c:v>9.3000000000000007</c:v>
                </c:pt>
                <c:pt idx="89">
                  <c:v>12.2</c:v>
                </c:pt>
                <c:pt idx="90">
                  <c:v>12.7</c:v>
                </c:pt>
                <c:pt idx="91">
                  <c:v>13.6</c:v>
                </c:pt>
                <c:pt idx="92">
                  <c:v>13.9</c:v>
                </c:pt>
                <c:pt idx="93">
                  <c:v>12.8</c:v>
                </c:pt>
                <c:pt idx="94">
                  <c:v>15.8</c:v>
                </c:pt>
                <c:pt idx="95">
                  <c:v>12.6</c:v>
                </c:pt>
                <c:pt idx="96">
                  <c:v>13.5</c:v>
                </c:pt>
                <c:pt idx="97">
                  <c:v>11.8</c:v>
                </c:pt>
                <c:pt idx="98">
                  <c:v>12.5</c:v>
                </c:pt>
                <c:pt idx="99">
                  <c:v>11.3</c:v>
                </c:pt>
                <c:pt idx="100">
                  <c:v>12.7</c:v>
                </c:pt>
                <c:pt idx="101">
                  <c:v>9.4</c:v>
                </c:pt>
                <c:pt idx="102">
                  <c:v>14.8</c:v>
                </c:pt>
                <c:pt idx="103">
                  <c:v>11.3</c:v>
                </c:pt>
                <c:pt idx="104">
                  <c:v>13.8</c:v>
                </c:pt>
                <c:pt idx="105">
                  <c:v>13.9</c:v>
                </c:pt>
                <c:pt idx="106">
                  <c:v>14.8</c:v>
                </c:pt>
                <c:pt idx="107">
                  <c:v>11.4</c:v>
                </c:pt>
                <c:pt idx="108">
                  <c:v>13.2</c:v>
                </c:pt>
                <c:pt idx="109">
                  <c:v>13.2</c:v>
                </c:pt>
                <c:pt idx="110">
                  <c:v>13.4</c:v>
                </c:pt>
                <c:pt idx="111">
                  <c:v>12</c:v>
                </c:pt>
                <c:pt idx="112">
                  <c:v>13.1</c:v>
                </c:pt>
                <c:pt idx="113">
                  <c:v>13.4</c:v>
                </c:pt>
                <c:pt idx="114">
                  <c:v>14.4</c:v>
                </c:pt>
                <c:pt idx="115">
                  <c:v>12.3</c:v>
                </c:pt>
                <c:pt idx="116">
                  <c:v>12.2</c:v>
                </c:pt>
                <c:pt idx="117">
                  <c:v>14</c:v>
                </c:pt>
                <c:pt idx="118">
                  <c:v>13.7</c:v>
                </c:pt>
                <c:pt idx="119">
                  <c:v>11.7</c:v>
                </c:pt>
                <c:pt idx="120">
                  <c:v>12.1</c:v>
                </c:pt>
                <c:pt idx="121">
                  <c:v>13.9</c:v>
                </c:pt>
                <c:pt idx="122">
                  <c:v>14.1</c:v>
                </c:pt>
                <c:pt idx="123">
                  <c:v>11.1</c:v>
                </c:pt>
                <c:pt idx="124">
                  <c:v>12.8</c:v>
                </c:pt>
                <c:pt idx="125">
                  <c:v>15</c:v>
                </c:pt>
                <c:pt idx="126">
                  <c:v>11.4</c:v>
                </c:pt>
                <c:pt idx="127">
                  <c:v>13.3</c:v>
                </c:pt>
                <c:pt idx="128">
                  <c:v>12.2</c:v>
                </c:pt>
                <c:pt idx="129">
                  <c:v>13.2</c:v>
                </c:pt>
                <c:pt idx="130">
                  <c:v>11.5</c:v>
                </c:pt>
                <c:pt idx="131">
                  <c:v>11.3</c:v>
                </c:pt>
                <c:pt idx="132">
                  <c:v>15</c:v>
                </c:pt>
                <c:pt idx="133">
                  <c:v>10.199999999999999</c:v>
                </c:pt>
                <c:pt idx="134">
                  <c:v>15.7</c:v>
                </c:pt>
                <c:pt idx="135">
                  <c:v>9.9</c:v>
                </c:pt>
                <c:pt idx="136">
                  <c:v>12.7</c:v>
                </c:pt>
                <c:pt idx="137">
                  <c:v>11.8</c:v>
                </c:pt>
                <c:pt idx="138">
                  <c:v>11.9</c:v>
                </c:pt>
                <c:pt idx="139">
                  <c:v>13.6</c:v>
                </c:pt>
                <c:pt idx="140">
                  <c:v>8.8000000000000007</c:v>
                </c:pt>
                <c:pt idx="141">
                  <c:v>12.3</c:v>
                </c:pt>
                <c:pt idx="142">
                  <c:v>12.7</c:v>
                </c:pt>
                <c:pt idx="143">
                  <c:v>10.1</c:v>
                </c:pt>
                <c:pt idx="144">
                  <c:v>13.2</c:v>
                </c:pt>
                <c:pt idx="145">
                  <c:v>13</c:v>
                </c:pt>
                <c:pt idx="146">
                  <c:v>13</c:v>
                </c:pt>
                <c:pt idx="147">
                  <c:v>16.3</c:v>
                </c:pt>
                <c:pt idx="148">
                  <c:v>15.2</c:v>
                </c:pt>
                <c:pt idx="149">
                  <c:v>12</c:v>
                </c:pt>
                <c:pt idx="150">
                  <c:v>10.199999999999999</c:v>
                </c:pt>
                <c:pt idx="151">
                  <c:v>13.2</c:v>
                </c:pt>
                <c:pt idx="152">
                  <c:v>15.3</c:v>
                </c:pt>
                <c:pt idx="153">
                  <c:v>12.5</c:v>
                </c:pt>
                <c:pt idx="154">
                  <c:v>14.1</c:v>
                </c:pt>
                <c:pt idx="155">
                  <c:v>14.7</c:v>
                </c:pt>
                <c:pt idx="156">
                  <c:v>13.3</c:v>
                </c:pt>
                <c:pt idx="157">
                  <c:v>12.6</c:v>
                </c:pt>
                <c:pt idx="158">
                  <c:v>13.7</c:v>
                </c:pt>
                <c:pt idx="159">
                  <c:v>12.6</c:v>
                </c:pt>
                <c:pt idx="160">
                  <c:v>11.2</c:v>
                </c:pt>
                <c:pt idx="161">
                  <c:v>11.4</c:v>
                </c:pt>
                <c:pt idx="162">
                  <c:v>15.1</c:v>
                </c:pt>
                <c:pt idx="163">
                  <c:v>12.2</c:v>
                </c:pt>
                <c:pt idx="164">
                  <c:v>15.1</c:v>
                </c:pt>
                <c:pt idx="165">
                  <c:v>12.1</c:v>
                </c:pt>
                <c:pt idx="166">
                  <c:v>11.8</c:v>
                </c:pt>
                <c:pt idx="167">
                  <c:v>16.3</c:v>
                </c:pt>
                <c:pt idx="168">
                  <c:v>12.7</c:v>
                </c:pt>
                <c:pt idx="169">
                  <c:v>14.1</c:v>
                </c:pt>
                <c:pt idx="170">
                  <c:v>12.3</c:v>
                </c:pt>
                <c:pt idx="171">
                  <c:v>13</c:v>
                </c:pt>
                <c:pt idx="172">
                  <c:v>12.6</c:v>
                </c:pt>
                <c:pt idx="173">
                  <c:v>9.9</c:v>
                </c:pt>
                <c:pt idx="174">
                  <c:v>14</c:v>
                </c:pt>
                <c:pt idx="175">
                  <c:v>12.2</c:v>
                </c:pt>
                <c:pt idx="176">
                  <c:v>13</c:v>
                </c:pt>
                <c:pt idx="177">
                  <c:v>13.5</c:v>
                </c:pt>
                <c:pt idx="178">
                  <c:v>13.7</c:v>
                </c:pt>
                <c:pt idx="179">
                  <c:v>11.8</c:v>
                </c:pt>
                <c:pt idx="180">
                  <c:v>13.1</c:v>
                </c:pt>
                <c:pt idx="181">
                  <c:v>14.3</c:v>
                </c:pt>
                <c:pt idx="182">
                  <c:v>13.7</c:v>
                </c:pt>
                <c:pt idx="183">
                  <c:v>14</c:v>
                </c:pt>
                <c:pt idx="184">
                  <c:v>12.1</c:v>
                </c:pt>
                <c:pt idx="185">
                  <c:v>13</c:v>
                </c:pt>
                <c:pt idx="186">
                  <c:v>10.7</c:v>
                </c:pt>
                <c:pt idx="187">
                  <c:v>14.4</c:v>
                </c:pt>
                <c:pt idx="188">
                  <c:v>11.1</c:v>
                </c:pt>
                <c:pt idx="189">
                  <c:v>11.8</c:v>
                </c:pt>
                <c:pt idx="190">
                  <c:v>13.2</c:v>
                </c:pt>
                <c:pt idx="191">
                  <c:v>11</c:v>
                </c:pt>
                <c:pt idx="192">
                  <c:v>11</c:v>
                </c:pt>
                <c:pt idx="193">
                  <c:v>15.3</c:v>
                </c:pt>
                <c:pt idx="194">
                  <c:v>13</c:v>
                </c:pt>
                <c:pt idx="195">
                  <c:v>12.1</c:v>
                </c:pt>
                <c:pt idx="196">
                  <c:v>13.5</c:v>
                </c:pt>
                <c:pt idx="197">
                  <c:v>11.4</c:v>
                </c:pt>
                <c:pt idx="198">
                  <c:v>13.3</c:v>
                </c:pt>
                <c:pt idx="199">
                  <c:v>14.3</c:v>
                </c:pt>
                <c:pt idx="200">
                  <c:v>13.8</c:v>
                </c:pt>
                <c:pt idx="201">
                  <c:v>12.1</c:v>
                </c:pt>
                <c:pt idx="202">
                  <c:v>11.2</c:v>
                </c:pt>
                <c:pt idx="203">
                  <c:v>13.1</c:v>
                </c:pt>
                <c:pt idx="204">
                  <c:v>11.9</c:v>
                </c:pt>
                <c:pt idx="205">
                  <c:v>12.4</c:v>
                </c:pt>
                <c:pt idx="206">
                  <c:v>11.9</c:v>
                </c:pt>
                <c:pt idx="207">
                  <c:v>12.4</c:v>
                </c:pt>
                <c:pt idx="208">
                  <c:v>11.9</c:v>
                </c:pt>
                <c:pt idx="209">
                  <c:v>13.6</c:v>
                </c:pt>
                <c:pt idx="210">
                  <c:v>13.8</c:v>
                </c:pt>
                <c:pt idx="211">
                  <c:v>14.5</c:v>
                </c:pt>
                <c:pt idx="212">
                  <c:v>11.1</c:v>
                </c:pt>
                <c:pt idx="213">
                  <c:v>14.1</c:v>
                </c:pt>
                <c:pt idx="214">
                  <c:v>12.8</c:v>
                </c:pt>
                <c:pt idx="215">
                  <c:v>14.9</c:v>
                </c:pt>
                <c:pt idx="216">
                  <c:v>12.5</c:v>
                </c:pt>
                <c:pt idx="217">
                  <c:v>15.7</c:v>
                </c:pt>
                <c:pt idx="218">
                  <c:v>12.3</c:v>
                </c:pt>
                <c:pt idx="219">
                  <c:v>16.7</c:v>
                </c:pt>
                <c:pt idx="220">
                  <c:v>19.3</c:v>
                </c:pt>
                <c:pt idx="221">
                  <c:v>13.4</c:v>
                </c:pt>
                <c:pt idx="222">
                  <c:v>15.4</c:v>
                </c:pt>
                <c:pt idx="223">
                  <c:v>15</c:v>
                </c:pt>
                <c:pt idx="224">
                  <c:v>15.1</c:v>
                </c:pt>
                <c:pt idx="225">
                  <c:v>15</c:v>
                </c:pt>
                <c:pt idx="226">
                  <c:v>12.9</c:v>
                </c:pt>
                <c:pt idx="227">
                  <c:v>14.3</c:v>
                </c:pt>
                <c:pt idx="228">
                  <c:v>13.9</c:v>
                </c:pt>
                <c:pt idx="229">
                  <c:v>15.2</c:v>
                </c:pt>
                <c:pt idx="230" formatCode="General">
                  <c:v>13.3</c:v>
                </c:pt>
                <c:pt idx="231" formatCode="General">
                  <c:v>15.1</c:v>
                </c:pt>
                <c:pt idx="232">
                  <c:v>15</c:v>
                </c:pt>
                <c:pt idx="233">
                  <c:v>14.2</c:v>
                </c:pt>
                <c:pt idx="234">
                  <c:v>16.899999999999999</c:v>
                </c:pt>
                <c:pt idx="235">
                  <c:v>15.4</c:v>
                </c:pt>
                <c:pt idx="236" formatCode="General">
                  <c:v>18.3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ED-4D94-AFB0-CE1D702C3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325312"/>
        <c:axId val="361327232"/>
      </c:scatterChart>
      <c:valAx>
        <c:axId val="361325312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755753260981"/>
              <c:y val="0.8934036262708540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327232"/>
        <c:crossesAt val="-14"/>
        <c:crossBetween val="midCat"/>
        <c:majorUnit val="20"/>
      </c:valAx>
      <c:valAx>
        <c:axId val="361327232"/>
        <c:scaling>
          <c:orientation val="minMax"/>
          <c:max val="20"/>
          <c:min val="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82368360953619E-2"/>
              <c:y val="0.3426406612966482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325312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Juli</a:t>
            </a:r>
          </a:p>
        </c:rich>
      </c:tx>
      <c:layout>
        <c:manualLayout>
          <c:xMode val="edge"/>
          <c:yMode val="edge"/>
          <c:x val="0.48624830586353029"/>
          <c:y val="3.787890410546819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863979848866494E-2"/>
          <c:y val="0.15759334369591649"/>
          <c:w val="0.88413098236775822"/>
          <c:h val="0.67048804408808105"/>
        </c:manualLayout>
      </c:layout>
      <c:scatterChart>
        <c:scatterStyle val="smoothMarker"/>
        <c:varyColors val="0"/>
        <c:ser>
          <c:idx val="0"/>
          <c:order val="0"/>
          <c:tx>
            <c:v>Juli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TMittel_Luecke!$I$5:$I$243</c:f>
              <c:numCache>
                <c:formatCode>0.0</c:formatCode>
                <c:ptCount val="237"/>
                <c:pt idx="0">
                  <c:v>15.5</c:v>
                </c:pt>
                <c:pt idx="1">
                  <c:v>17.400000000000002</c:v>
                </c:pt>
                <c:pt idx="2">
                  <c:v>16</c:v>
                </c:pt>
                <c:pt idx="3">
                  <c:v>14.799999999999999</c:v>
                </c:pt>
                <c:pt idx="4">
                  <c:v>12.6</c:v>
                </c:pt>
                <c:pt idx="5">
                  <c:v>11.200000000000001</c:v>
                </c:pt>
                <c:pt idx="6">
                  <c:v>13.700000000000001</c:v>
                </c:pt>
                <c:pt idx="7">
                  <c:v>16.899999999999999</c:v>
                </c:pt>
                <c:pt idx="8">
                  <c:v>14.1</c:v>
                </c:pt>
                <c:pt idx="9">
                  <c:v>12.9</c:v>
                </c:pt>
                <c:pt idx="10">
                  <c:v>14.200000000000001</c:v>
                </c:pt>
                <c:pt idx="11">
                  <c:v>14.8</c:v>
                </c:pt>
                <c:pt idx="12">
                  <c:v>17.099999999999998</c:v>
                </c:pt>
                <c:pt idx="13">
                  <c:v>17.799999999999997</c:v>
                </c:pt>
                <c:pt idx="14">
                  <c:v>11.6</c:v>
                </c:pt>
                <c:pt idx="15">
                  <c:v>14.8</c:v>
                </c:pt>
                <c:pt idx="16">
                  <c:v>16.599999999999998</c:v>
                </c:pt>
                <c:pt idx="17">
                  <c:v>14.200000000000001</c:v>
                </c:pt>
                <c:pt idx="18">
                  <c:v>13.1</c:v>
                </c:pt>
                <c:pt idx="19">
                  <c:v>14.4</c:v>
                </c:pt>
                <c:pt idx="20">
                  <c:v>13.8</c:v>
                </c:pt>
                <c:pt idx="21">
                  <c:v>13.8</c:v>
                </c:pt>
                <c:pt idx="22">
                  <c:v>15.6</c:v>
                </c:pt>
                <c:pt idx="23">
                  <c:v>14.200000000000001</c:v>
                </c:pt>
                <c:pt idx="24">
                  <c:v>13.200000000000001</c:v>
                </c:pt>
                <c:pt idx="25">
                  <c:v>15.1</c:v>
                </c:pt>
                <c:pt idx="26">
                  <c:v>18.2</c:v>
                </c:pt>
                <c:pt idx="27">
                  <c:v>17.7</c:v>
                </c:pt>
                <c:pt idx="28">
                  <c:v>15.6</c:v>
                </c:pt>
                <c:pt idx="29">
                  <c:v>15.9</c:v>
                </c:pt>
                <c:pt idx="30">
                  <c:v>11.8</c:v>
                </c:pt>
                <c:pt idx="31">
                  <c:v>14.9</c:v>
                </c:pt>
                <c:pt idx="32">
                  <c:v>11.700000000000001</c:v>
                </c:pt>
                <c:pt idx="33">
                  <c:v>11.5</c:v>
                </c:pt>
                <c:pt idx="34">
                  <c:v>13.1</c:v>
                </c:pt>
                <c:pt idx="35">
                  <c:v>14.8</c:v>
                </c:pt>
                <c:pt idx="36">
                  <c:v>15.1</c:v>
                </c:pt>
                <c:pt idx="37">
                  <c:v>13.4</c:v>
                </c:pt>
                <c:pt idx="38">
                  <c:v>12.1</c:v>
                </c:pt>
                <c:pt idx="39">
                  <c:v>15.4</c:v>
                </c:pt>
                <c:pt idx="40">
                  <c:v>12.700000000000001</c:v>
                </c:pt>
                <c:pt idx="41">
                  <c:v>15.200000000000001</c:v>
                </c:pt>
                <c:pt idx="42">
                  <c:v>13.9</c:v>
                </c:pt>
                <c:pt idx="43">
                  <c:v>15.4</c:v>
                </c:pt>
                <c:pt idx="44">
                  <c:v>16.299999999999997</c:v>
                </c:pt>
                <c:pt idx="45">
                  <c:v>14.700000000000001</c:v>
                </c:pt>
                <c:pt idx="46">
                  <c:v>14.5</c:v>
                </c:pt>
                <c:pt idx="47">
                  <c:v>15.200000000000001</c:v>
                </c:pt>
                <c:pt idx="48">
                  <c:v>14.4</c:v>
                </c:pt>
                <c:pt idx="49">
                  <c:v>13.700000000000001</c:v>
                </c:pt>
                <c:pt idx="50">
                  <c:v>11.4</c:v>
                </c:pt>
                <c:pt idx="51">
                  <c:v>17.299999999999997</c:v>
                </c:pt>
                <c:pt idx="52">
                  <c:v>16.5</c:v>
                </c:pt>
                <c:pt idx="53">
                  <c:v>15.1</c:v>
                </c:pt>
                <c:pt idx="54">
                  <c:v>12.8</c:v>
                </c:pt>
                <c:pt idx="55">
                  <c:v>13.6</c:v>
                </c:pt>
                <c:pt idx="56">
                  <c:v>15.700000000000001</c:v>
                </c:pt>
                <c:pt idx="57">
                  <c:v>12</c:v>
                </c:pt>
                <c:pt idx="58">
                  <c:v>12.4</c:v>
                </c:pt>
                <c:pt idx="59">
                  <c:v>13.8</c:v>
                </c:pt>
                <c:pt idx="60">
                  <c:v>12</c:v>
                </c:pt>
                <c:pt idx="61">
                  <c:v>11.9</c:v>
                </c:pt>
                <c:pt idx="62">
                  <c:v>14.6</c:v>
                </c:pt>
                <c:pt idx="63">
                  <c:v>16.099999999999998</c:v>
                </c:pt>
                <c:pt idx="64">
                  <c:v>14.8</c:v>
                </c:pt>
                <c:pt idx="65">
                  <c:v>14.3</c:v>
                </c:pt>
                <c:pt idx="66">
                  <c:v>14.3</c:v>
                </c:pt>
                <c:pt idx="67">
                  <c:v>13.4</c:v>
                </c:pt>
                <c:pt idx="68">
                  <c:v>13.4</c:v>
                </c:pt>
                <c:pt idx="69">
                  <c:v>16.399999999999999</c:v>
                </c:pt>
                <c:pt idx="70">
                  <c:v>16.100000000000001</c:v>
                </c:pt>
                <c:pt idx="71">
                  <c:v>15.2</c:v>
                </c:pt>
                <c:pt idx="72">
                  <c:v>14.8</c:v>
                </c:pt>
                <c:pt idx="73">
                  <c:v>13.2</c:v>
                </c:pt>
                <c:pt idx="74">
                  <c:v>17</c:v>
                </c:pt>
                <c:pt idx="75">
                  <c:v>13.5</c:v>
                </c:pt>
                <c:pt idx="76">
                  <c:v>19.399999999999999</c:v>
                </c:pt>
                <c:pt idx="77">
                  <c:v>11.4</c:v>
                </c:pt>
                <c:pt idx="78">
                  <c:v>14.6</c:v>
                </c:pt>
                <c:pt idx="79">
                  <c:v>15.5</c:v>
                </c:pt>
                <c:pt idx="80">
                  <c:v>13.8</c:v>
                </c:pt>
                <c:pt idx="81">
                  <c:v>13.6</c:v>
                </c:pt>
                <c:pt idx="82">
                  <c:v>17.100000000000001</c:v>
                </c:pt>
                <c:pt idx="83">
                  <c:v>13.9</c:v>
                </c:pt>
                <c:pt idx="84">
                  <c:v>13.3</c:v>
                </c:pt>
                <c:pt idx="85">
                  <c:v>14.7</c:v>
                </c:pt>
                <c:pt idx="86">
                  <c:v>16.899999999999999</c:v>
                </c:pt>
                <c:pt idx="87">
                  <c:v>16.7</c:v>
                </c:pt>
                <c:pt idx="88">
                  <c:v>15.4</c:v>
                </c:pt>
                <c:pt idx="89">
                  <c:v>15.3</c:v>
                </c:pt>
                <c:pt idx="90">
                  <c:v>16.8</c:v>
                </c:pt>
                <c:pt idx="91">
                  <c:v>17.600000000000001</c:v>
                </c:pt>
                <c:pt idx="92">
                  <c:v>13.7</c:v>
                </c:pt>
                <c:pt idx="93">
                  <c:v>15.4</c:v>
                </c:pt>
                <c:pt idx="94">
                  <c:v>13.8</c:v>
                </c:pt>
                <c:pt idx="95">
                  <c:v>13.5</c:v>
                </c:pt>
                <c:pt idx="96">
                  <c:v>12.1</c:v>
                </c:pt>
                <c:pt idx="97">
                  <c:v>16.100000000000001</c:v>
                </c:pt>
                <c:pt idx="98">
                  <c:v>17.399999999999999</c:v>
                </c:pt>
                <c:pt idx="99">
                  <c:v>13.7</c:v>
                </c:pt>
                <c:pt idx="100">
                  <c:v>13.9</c:v>
                </c:pt>
                <c:pt idx="101">
                  <c:v>16</c:v>
                </c:pt>
                <c:pt idx="102">
                  <c:v>15.5</c:v>
                </c:pt>
                <c:pt idx="103">
                  <c:v>15.6</c:v>
                </c:pt>
                <c:pt idx="104">
                  <c:v>17.3</c:v>
                </c:pt>
                <c:pt idx="105">
                  <c:v>12.6</c:v>
                </c:pt>
                <c:pt idx="106">
                  <c:v>14.1</c:v>
                </c:pt>
                <c:pt idx="107">
                  <c:v>13.2</c:v>
                </c:pt>
                <c:pt idx="108">
                  <c:v>13.8</c:v>
                </c:pt>
                <c:pt idx="109">
                  <c:v>14.2</c:v>
                </c:pt>
                <c:pt idx="110">
                  <c:v>15.1</c:v>
                </c:pt>
                <c:pt idx="111">
                  <c:v>15.8</c:v>
                </c:pt>
                <c:pt idx="112">
                  <c:v>16.2</c:v>
                </c:pt>
                <c:pt idx="113">
                  <c:v>15.1</c:v>
                </c:pt>
                <c:pt idx="114">
                  <c:v>14.2</c:v>
                </c:pt>
                <c:pt idx="115">
                  <c:v>13.1</c:v>
                </c:pt>
                <c:pt idx="116">
                  <c:v>14.3</c:v>
                </c:pt>
                <c:pt idx="117">
                  <c:v>16.600000000000001</c:v>
                </c:pt>
                <c:pt idx="118">
                  <c:v>15.6</c:v>
                </c:pt>
                <c:pt idx="119">
                  <c:v>15.3</c:v>
                </c:pt>
                <c:pt idx="120">
                  <c:v>13.7</c:v>
                </c:pt>
                <c:pt idx="121">
                  <c:v>18</c:v>
                </c:pt>
                <c:pt idx="122">
                  <c:v>17.5</c:v>
                </c:pt>
                <c:pt idx="123">
                  <c:v>14.7</c:v>
                </c:pt>
                <c:pt idx="124">
                  <c:v>12.7</c:v>
                </c:pt>
                <c:pt idx="125">
                  <c:v>14.4</c:v>
                </c:pt>
                <c:pt idx="126">
                  <c:v>12.4</c:v>
                </c:pt>
                <c:pt idx="127">
                  <c:v>12.8</c:v>
                </c:pt>
                <c:pt idx="128">
                  <c:v>17.7</c:v>
                </c:pt>
                <c:pt idx="129">
                  <c:v>14.1</c:v>
                </c:pt>
                <c:pt idx="130">
                  <c:v>11.3</c:v>
                </c:pt>
                <c:pt idx="131">
                  <c:v>13.4</c:v>
                </c:pt>
                <c:pt idx="132">
                  <c:v>14</c:v>
                </c:pt>
                <c:pt idx="133">
                  <c:v>13.6</c:v>
                </c:pt>
                <c:pt idx="134">
                  <c:v>14.7</c:v>
                </c:pt>
                <c:pt idx="135">
                  <c:v>14.3</c:v>
                </c:pt>
                <c:pt idx="136">
                  <c:v>11.4</c:v>
                </c:pt>
                <c:pt idx="137">
                  <c:v>14.9</c:v>
                </c:pt>
                <c:pt idx="138">
                  <c:v>17.600000000000001</c:v>
                </c:pt>
                <c:pt idx="139">
                  <c:v>13.6</c:v>
                </c:pt>
                <c:pt idx="140">
                  <c:v>17.100000000000001</c:v>
                </c:pt>
                <c:pt idx="141">
                  <c:v>14.5</c:v>
                </c:pt>
                <c:pt idx="142">
                  <c:v>14.7</c:v>
                </c:pt>
                <c:pt idx="143">
                  <c:v>13.4</c:v>
                </c:pt>
                <c:pt idx="144">
                  <c:v>14.8</c:v>
                </c:pt>
                <c:pt idx="145">
                  <c:v>18.2</c:v>
                </c:pt>
                <c:pt idx="146">
                  <c:v>16</c:v>
                </c:pt>
                <c:pt idx="147">
                  <c:v>13.7</c:v>
                </c:pt>
                <c:pt idx="148">
                  <c:v>14.2</c:v>
                </c:pt>
                <c:pt idx="149">
                  <c:v>14.7</c:v>
                </c:pt>
                <c:pt idx="150">
                  <c:v>15.8</c:v>
                </c:pt>
                <c:pt idx="151">
                  <c:v>16.399999999999999</c:v>
                </c:pt>
                <c:pt idx="152">
                  <c:v>16.100000000000001</c:v>
                </c:pt>
                <c:pt idx="153">
                  <c:v>14</c:v>
                </c:pt>
                <c:pt idx="154">
                  <c:v>15.2</c:v>
                </c:pt>
                <c:pt idx="155">
                  <c:v>14.5</c:v>
                </c:pt>
                <c:pt idx="156">
                  <c:v>14.3</c:v>
                </c:pt>
                <c:pt idx="157">
                  <c:v>13.7</c:v>
                </c:pt>
                <c:pt idx="158">
                  <c:v>15.2</c:v>
                </c:pt>
                <c:pt idx="159">
                  <c:v>14.2</c:v>
                </c:pt>
                <c:pt idx="160">
                  <c:v>15.4</c:v>
                </c:pt>
                <c:pt idx="161">
                  <c:v>14.2</c:v>
                </c:pt>
                <c:pt idx="162">
                  <c:v>16.100000000000001</c:v>
                </c:pt>
                <c:pt idx="163">
                  <c:v>16</c:v>
                </c:pt>
                <c:pt idx="164">
                  <c:v>17.100000000000001</c:v>
                </c:pt>
                <c:pt idx="165">
                  <c:v>12.4</c:v>
                </c:pt>
                <c:pt idx="166">
                  <c:v>16</c:v>
                </c:pt>
                <c:pt idx="167">
                  <c:v>17.3</c:v>
                </c:pt>
                <c:pt idx="168">
                  <c:v>15.4</c:v>
                </c:pt>
                <c:pt idx="169">
                  <c:v>17.899999999999999</c:v>
                </c:pt>
                <c:pt idx="170">
                  <c:v>15.3</c:v>
                </c:pt>
                <c:pt idx="171">
                  <c:v>12.1</c:v>
                </c:pt>
                <c:pt idx="172">
                  <c:v>14</c:v>
                </c:pt>
                <c:pt idx="173">
                  <c:v>14.8</c:v>
                </c:pt>
                <c:pt idx="174">
                  <c:v>14.9</c:v>
                </c:pt>
                <c:pt idx="175">
                  <c:v>15.3</c:v>
                </c:pt>
                <c:pt idx="176">
                  <c:v>16.5</c:v>
                </c:pt>
                <c:pt idx="177">
                  <c:v>12.6</c:v>
                </c:pt>
                <c:pt idx="178">
                  <c:v>13.5</c:v>
                </c:pt>
                <c:pt idx="179">
                  <c:v>14</c:v>
                </c:pt>
                <c:pt idx="180">
                  <c:v>15.9</c:v>
                </c:pt>
                <c:pt idx="181">
                  <c:v>16.899999999999999</c:v>
                </c:pt>
                <c:pt idx="182">
                  <c:v>13.2</c:v>
                </c:pt>
                <c:pt idx="183">
                  <c:v>12.9</c:v>
                </c:pt>
                <c:pt idx="184">
                  <c:v>17</c:v>
                </c:pt>
                <c:pt idx="185">
                  <c:v>13.7</c:v>
                </c:pt>
                <c:pt idx="186">
                  <c:v>15.5</c:v>
                </c:pt>
                <c:pt idx="187">
                  <c:v>14.3</c:v>
                </c:pt>
                <c:pt idx="188">
                  <c:v>16.5</c:v>
                </c:pt>
                <c:pt idx="189">
                  <c:v>14.3</c:v>
                </c:pt>
                <c:pt idx="190">
                  <c:v>13.9</c:v>
                </c:pt>
                <c:pt idx="191">
                  <c:v>13.9</c:v>
                </c:pt>
                <c:pt idx="192">
                  <c:v>15</c:v>
                </c:pt>
                <c:pt idx="193">
                  <c:v>16.5</c:v>
                </c:pt>
                <c:pt idx="194">
                  <c:v>14.8</c:v>
                </c:pt>
                <c:pt idx="195">
                  <c:v>13.3</c:v>
                </c:pt>
                <c:pt idx="196">
                  <c:v>13.7</c:v>
                </c:pt>
                <c:pt idx="197">
                  <c:v>12.4</c:v>
                </c:pt>
                <c:pt idx="198">
                  <c:v>13.9</c:v>
                </c:pt>
                <c:pt idx="199">
                  <c:v>16.7</c:v>
                </c:pt>
                <c:pt idx="200">
                  <c:v>19.7</c:v>
                </c:pt>
                <c:pt idx="201">
                  <c:v>14.7</c:v>
                </c:pt>
                <c:pt idx="202">
                  <c:v>16.399999999999999</c:v>
                </c:pt>
                <c:pt idx="203">
                  <c:v>14.7</c:v>
                </c:pt>
                <c:pt idx="204">
                  <c:v>15.2</c:v>
                </c:pt>
                <c:pt idx="205">
                  <c:v>15.6</c:v>
                </c:pt>
                <c:pt idx="206">
                  <c:v>15.6</c:v>
                </c:pt>
                <c:pt idx="207">
                  <c:v>15.2</c:v>
                </c:pt>
                <c:pt idx="208">
                  <c:v>16.8</c:v>
                </c:pt>
                <c:pt idx="209">
                  <c:v>16.399999999999999</c:v>
                </c:pt>
                <c:pt idx="210">
                  <c:v>13.9</c:v>
                </c:pt>
                <c:pt idx="211">
                  <c:v>18.899999999999999</c:v>
                </c:pt>
                <c:pt idx="212">
                  <c:v>18.100000000000001</c:v>
                </c:pt>
                <c:pt idx="213">
                  <c:v>14</c:v>
                </c:pt>
                <c:pt idx="214">
                  <c:v>13.9</c:v>
                </c:pt>
                <c:pt idx="215">
                  <c:v>15.2</c:v>
                </c:pt>
                <c:pt idx="216">
                  <c:v>16.100000000000001</c:v>
                </c:pt>
                <c:pt idx="217">
                  <c:v>12.9</c:v>
                </c:pt>
                <c:pt idx="218">
                  <c:v>16.3</c:v>
                </c:pt>
                <c:pt idx="219">
                  <c:v>15.5</c:v>
                </c:pt>
                <c:pt idx="220">
                  <c:v>17.2</c:v>
                </c:pt>
                <c:pt idx="221">
                  <c:v>15.3</c:v>
                </c:pt>
                <c:pt idx="222">
                  <c:v>15.7</c:v>
                </c:pt>
                <c:pt idx="223">
                  <c:v>19.8</c:v>
                </c:pt>
                <c:pt idx="224">
                  <c:v>15.5</c:v>
                </c:pt>
                <c:pt idx="225">
                  <c:v>15.5</c:v>
                </c:pt>
                <c:pt idx="226">
                  <c:v>16.3</c:v>
                </c:pt>
                <c:pt idx="227">
                  <c:v>17.7</c:v>
                </c:pt>
                <c:pt idx="228">
                  <c:v>13.6</c:v>
                </c:pt>
                <c:pt idx="229">
                  <c:v>15.7</c:v>
                </c:pt>
                <c:pt idx="230" formatCode="General">
                  <c:v>18.399999999999999</c:v>
                </c:pt>
                <c:pt idx="231" formatCode="General">
                  <c:v>15.8</c:v>
                </c:pt>
                <c:pt idx="232">
                  <c:v>19.5</c:v>
                </c:pt>
                <c:pt idx="233">
                  <c:v>17</c:v>
                </c:pt>
                <c:pt idx="234">
                  <c:v>16.7</c:v>
                </c:pt>
                <c:pt idx="235">
                  <c:v>18.100000000000001</c:v>
                </c:pt>
                <c:pt idx="236" formatCode="General">
                  <c:v>17.8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8C-4F62-B885-FB2F6346A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390848"/>
        <c:axId val="361392768"/>
      </c:scatterChart>
      <c:valAx>
        <c:axId val="361390848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6539664280004"/>
              <c:y val="0.8939434003414329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392768"/>
        <c:crossesAt val="-14"/>
        <c:crossBetween val="midCat"/>
        <c:majorUnit val="20"/>
      </c:valAx>
      <c:valAx>
        <c:axId val="361392768"/>
        <c:scaling>
          <c:orientation val="minMax"/>
          <c:max val="22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63995715900751E-2"/>
              <c:y val="0.34343553760650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390848"/>
        <c:crosses val="autoZero"/>
        <c:crossBetween val="midCat"/>
        <c:majorUnit val="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August</a:t>
            </a:r>
          </a:p>
        </c:rich>
      </c:tx>
      <c:layout>
        <c:manualLayout>
          <c:xMode val="edge"/>
          <c:yMode val="edge"/>
          <c:x val="0.47450991267600984"/>
          <c:y val="3.77832770903637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761106723057586E-2"/>
          <c:y val="0.15714285714285714"/>
          <c:w val="0.8842778157893767"/>
          <c:h val="0.67142857142857137"/>
        </c:manualLayout>
      </c:layout>
      <c:scatterChart>
        <c:scatterStyle val="smoothMarker"/>
        <c:varyColors val="0"/>
        <c:ser>
          <c:idx val="0"/>
          <c:order val="0"/>
          <c:tx>
            <c:v>August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TMittel_Luecke!$J$5:$J$243</c:f>
              <c:numCache>
                <c:formatCode>0.0</c:formatCode>
                <c:ptCount val="237"/>
                <c:pt idx="0">
                  <c:v>16.5</c:v>
                </c:pt>
                <c:pt idx="1">
                  <c:v>14.200000000000001</c:v>
                </c:pt>
                <c:pt idx="2">
                  <c:v>14.1</c:v>
                </c:pt>
                <c:pt idx="3">
                  <c:v>13.2</c:v>
                </c:pt>
                <c:pt idx="4">
                  <c:v>12.6</c:v>
                </c:pt>
                <c:pt idx="5">
                  <c:v>11.700000000000001</c:v>
                </c:pt>
                <c:pt idx="6">
                  <c:v>15.500000000000002</c:v>
                </c:pt>
                <c:pt idx="7">
                  <c:v>13.4</c:v>
                </c:pt>
                <c:pt idx="8">
                  <c:v>13.8</c:v>
                </c:pt>
                <c:pt idx="9">
                  <c:v>15.1</c:v>
                </c:pt>
                <c:pt idx="10">
                  <c:v>15.799999999999999</c:v>
                </c:pt>
                <c:pt idx="11">
                  <c:v>15.200000000000001</c:v>
                </c:pt>
                <c:pt idx="12">
                  <c:v>16.599999999999998</c:v>
                </c:pt>
                <c:pt idx="13">
                  <c:v>13.4</c:v>
                </c:pt>
                <c:pt idx="14">
                  <c:v>15.200000000000001</c:v>
                </c:pt>
                <c:pt idx="15">
                  <c:v>13.9</c:v>
                </c:pt>
                <c:pt idx="16">
                  <c:v>15.799999999999999</c:v>
                </c:pt>
                <c:pt idx="17">
                  <c:v>14.5</c:v>
                </c:pt>
                <c:pt idx="18">
                  <c:v>15.200000000000001</c:v>
                </c:pt>
                <c:pt idx="19">
                  <c:v>15.500000000000002</c:v>
                </c:pt>
                <c:pt idx="20">
                  <c:v>13.1</c:v>
                </c:pt>
                <c:pt idx="21">
                  <c:v>17.899999999999999</c:v>
                </c:pt>
                <c:pt idx="22">
                  <c:v>15.1</c:v>
                </c:pt>
                <c:pt idx="23">
                  <c:v>14</c:v>
                </c:pt>
                <c:pt idx="24">
                  <c:v>12.5</c:v>
                </c:pt>
                <c:pt idx="25">
                  <c:v>14.200000000000001</c:v>
                </c:pt>
                <c:pt idx="26">
                  <c:v>19</c:v>
                </c:pt>
                <c:pt idx="27">
                  <c:v>16.599999999999998</c:v>
                </c:pt>
                <c:pt idx="28">
                  <c:v>15.1</c:v>
                </c:pt>
                <c:pt idx="29">
                  <c:v>15.4</c:v>
                </c:pt>
                <c:pt idx="30">
                  <c:v>11.1</c:v>
                </c:pt>
                <c:pt idx="31">
                  <c:v>13.1</c:v>
                </c:pt>
                <c:pt idx="32">
                  <c:v>12.4</c:v>
                </c:pt>
                <c:pt idx="33">
                  <c:v>11.4</c:v>
                </c:pt>
                <c:pt idx="34">
                  <c:v>13</c:v>
                </c:pt>
                <c:pt idx="35">
                  <c:v>12.4</c:v>
                </c:pt>
                <c:pt idx="36">
                  <c:v>13.8</c:v>
                </c:pt>
                <c:pt idx="37">
                  <c:v>16.5</c:v>
                </c:pt>
                <c:pt idx="38">
                  <c:v>14.6</c:v>
                </c:pt>
                <c:pt idx="39">
                  <c:v>13.6</c:v>
                </c:pt>
                <c:pt idx="40">
                  <c:v>15</c:v>
                </c:pt>
                <c:pt idx="41">
                  <c:v>13.700000000000001</c:v>
                </c:pt>
                <c:pt idx="42">
                  <c:v>13.8</c:v>
                </c:pt>
                <c:pt idx="43">
                  <c:v>17.2</c:v>
                </c:pt>
                <c:pt idx="44">
                  <c:v>12.5</c:v>
                </c:pt>
                <c:pt idx="45">
                  <c:v>12.3</c:v>
                </c:pt>
                <c:pt idx="46">
                  <c:v>11.9</c:v>
                </c:pt>
                <c:pt idx="47">
                  <c:v>13.8</c:v>
                </c:pt>
                <c:pt idx="48">
                  <c:v>14</c:v>
                </c:pt>
                <c:pt idx="49">
                  <c:v>15.6</c:v>
                </c:pt>
                <c:pt idx="50">
                  <c:v>10.6</c:v>
                </c:pt>
                <c:pt idx="51">
                  <c:v>15.200000000000001</c:v>
                </c:pt>
                <c:pt idx="52">
                  <c:v>13.4</c:v>
                </c:pt>
                <c:pt idx="53">
                  <c:v>14.700000000000001</c:v>
                </c:pt>
                <c:pt idx="54">
                  <c:v>16.7</c:v>
                </c:pt>
                <c:pt idx="55">
                  <c:v>12.4</c:v>
                </c:pt>
                <c:pt idx="56">
                  <c:v>11.9</c:v>
                </c:pt>
                <c:pt idx="57">
                  <c:v>13.8</c:v>
                </c:pt>
                <c:pt idx="58">
                  <c:v>13.3</c:v>
                </c:pt>
                <c:pt idx="59">
                  <c:v>16.099999999999998</c:v>
                </c:pt>
                <c:pt idx="60">
                  <c:v>13.8</c:v>
                </c:pt>
                <c:pt idx="61">
                  <c:v>10.6</c:v>
                </c:pt>
                <c:pt idx="62">
                  <c:v>11.3</c:v>
                </c:pt>
                <c:pt idx="63">
                  <c:v>15.200000000000001</c:v>
                </c:pt>
                <c:pt idx="64">
                  <c:v>14</c:v>
                </c:pt>
                <c:pt idx="65">
                  <c:v>14</c:v>
                </c:pt>
                <c:pt idx="66">
                  <c:v>12.3</c:v>
                </c:pt>
                <c:pt idx="67">
                  <c:v>13.8</c:v>
                </c:pt>
                <c:pt idx="68">
                  <c:v>14.1</c:v>
                </c:pt>
                <c:pt idx="69">
                  <c:v>14.6</c:v>
                </c:pt>
                <c:pt idx="70">
                  <c:v>15.3</c:v>
                </c:pt>
                <c:pt idx="71">
                  <c:v>13.5</c:v>
                </c:pt>
                <c:pt idx="72">
                  <c:v>15.8</c:v>
                </c:pt>
                <c:pt idx="73">
                  <c:v>16.600000000000001</c:v>
                </c:pt>
                <c:pt idx="74">
                  <c:v>15.5</c:v>
                </c:pt>
                <c:pt idx="75">
                  <c:v>13</c:v>
                </c:pt>
                <c:pt idx="76">
                  <c:v>17.100000000000001</c:v>
                </c:pt>
                <c:pt idx="77">
                  <c:v>13.5</c:v>
                </c:pt>
                <c:pt idx="78">
                  <c:v>16.7</c:v>
                </c:pt>
                <c:pt idx="79">
                  <c:v>13.8</c:v>
                </c:pt>
                <c:pt idx="80">
                  <c:v>16.899999999999999</c:v>
                </c:pt>
                <c:pt idx="81">
                  <c:v>12.6</c:v>
                </c:pt>
                <c:pt idx="82">
                  <c:v>13.6</c:v>
                </c:pt>
                <c:pt idx="83">
                  <c:v>13.3</c:v>
                </c:pt>
                <c:pt idx="84">
                  <c:v>15.6</c:v>
                </c:pt>
                <c:pt idx="85">
                  <c:v>15.1</c:v>
                </c:pt>
                <c:pt idx="86">
                  <c:v>12.4</c:v>
                </c:pt>
                <c:pt idx="87">
                  <c:v>11.8</c:v>
                </c:pt>
                <c:pt idx="88">
                  <c:v>14.7</c:v>
                </c:pt>
                <c:pt idx="89">
                  <c:v>13</c:v>
                </c:pt>
                <c:pt idx="90">
                  <c:v>15.8</c:v>
                </c:pt>
                <c:pt idx="91">
                  <c:v>12.3</c:v>
                </c:pt>
                <c:pt idx="92">
                  <c:v>16.100000000000001</c:v>
                </c:pt>
                <c:pt idx="93">
                  <c:v>15.3</c:v>
                </c:pt>
                <c:pt idx="94">
                  <c:v>15.8</c:v>
                </c:pt>
                <c:pt idx="95">
                  <c:v>14.3</c:v>
                </c:pt>
                <c:pt idx="96">
                  <c:v>16.2</c:v>
                </c:pt>
                <c:pt idx="97">
                  <c:v>13.5</c:v>
                </c:pt>
                <c:pt idx="98">
                  <c:v>15.3</c:v>
                </c:pt>
                <c:pt idx="99">
                  <c:v>12.1</c:v>
                </c:pt>
                <c:pt idx="100">
                  <c:v>14.1</c:v>
                </c:pt>
                <c:pt idx="101">
                  <c:v>15.2</c:v>
                </c:pt>
                <c:pt idx="102">
                  <c:v>14.1</c:v>
                </c:pt>
                <c:pt idx="103">
                  <c:v>14.8</c:v>
                </c:pt>
                <c:pt idx="104">
                  <c:v>14.3</c:v>
                </c:pt>
                <c:pt idx="105">
                  <c:v>13.4</c:v>
                </c:pt>
                <c:pt idx="106">
                  <c:v>13.5</c:v>
                </c:pt>
                <c:pt idx="107">
                  <c:v>14.6</c:v>
                </c:pt>
                <c:pt idx="108">
                  <c:v>13.2</c:v>
                </c:pt>
                <c:pt idx="109">
                  <c:v>17.399999999999999</c:v>
                </c:pt>
                <c:pt idx="110">
                  <c:v>15.7</c:v>
                </c:pt>
                <c:pt idx="111">
                  <c:v>14.4</c:v>
                </c:pt>
                <c:pt idx="112">
                  <c:v>14.9</c:v>
                </c:pt>
                <c:pt idx="113">
                  <c:v>11.8</c:v>
                </c:pt>
                <c:pt idx="114">
                  <c:v>14.3</c:v>
                </c:pt>
                <c:pt idx="115">
                  <c:v>17.100000000000001</c:v>
                </c:pt>
                <c:pt idx="116">
                  <c:v>15.3</c:v>
                </c:pt>
                <c:pt idx="117">
                  <c:v>14</c:v>
                </c:pt>
                <c:pt idx="118">
                  <c:v>14</c:v>
                </c:pt>
                <c:pt idx="119">
                  <c:v>14.2</c:v>
                </c:pt>
                <c:pt idx="120">
                  <c:v>14.5</c:v>
                </c:pt>
                <c:pt idx="121">
                  <c:v>15.4</c:v>
                </c:pt>
                <c:pt idx="122">
                  <c:v>14.4</c:v>
                </c:pt>
                <c:pt idx="123">
                  <c:v>15</c:v>
                </c:pt>
                <c:pt idx="124">
                  <c:v>15.4</c:v>
                </c:pt>
                <c:pt idx="125">
                  <c:v>12.6</c:v>
                </c:pt>
                <c:pt idx="126">
                  <c:v>14.2</c:v>
                </c:pt>
                <c:pt idx="127">
                  <c:v>13.9</c:v>
                </c:pt>
                <c:pt idx="128">
                  <c:v>17.5</c:v>
                </c:pt>
                <c:pt idx="129">
                  <c:v>11.3</c:v>
                </c:pt>
                <c:pt idx="130">
                  <c:v>12.8</c:v>
                </c:pt>
                <c:pt idx="131">
                  <c:v>15.2</c:v>
                </c:pt>
                <c:pt idx="132">
                  <c:v>12.6</c:v>
                </c:pt>
                <c:pt idx="133">
                  <c:v>13.6</c:v>
                </c:pt>
                <c:pt idx="134">
                  <c:v>14.2</c:v>
                </c:pt>
                <c:pt idx="135">
                  <c:v>13.7</c:v>
                </c:pt>
                <c:pt idx="136">
                  <c:v>15.4</c:v>
                </c:pt>
                <c:pt idx="137">
                  <c:v>12.7</c:v>
                </c:pt>
                <c:pt idx="138">
                  <c:v>15.2</c:v>
                </c:pt>
                <c:pt idx="139">
                  <c:v>14.3</c:v>
                </c:pt>
                <c:pt idx="140">
                  <c:v>15.3</c:v>
                </c:pt>
                <c:pt idx="141">
                  <c:v>11.3</c:v>
                </c:pt>
                <c:pt idx="142">
                  <c:v>14</c:v>
                </c:pt>
                <c:pt idx="143">
                  <c:v>14.2</c:v>
                </c:pt>
                <c:pt idx="144">
                  <c:v>14.1</c:v>
                </c:pt>
                <c:pt idx="145">
                  <c:v>15.4</c:v>
                </c:pt>
                <c:pt idx="146">
                  <c:v>15.3</c:v>
                </c:pt>
                <c:pt idx="147">
                  <c:v>13.9</c:v>
                </c:pt>
                <c:pt idx="148">
                  <c:v>12.8</c:v>
                </c:pt>
                <c:pt idx="149">
                  <c:v>17.100000000000001</c:v>
                </c:pt>
                <c:pt idx="150">
                  <c:v>15.4</c:v>
                </c:pt>
                <c:pt idx="151">
                  <c:v>13.9</c:v>
                </c:pt>
                <c:pt idx="152">
                  <c:v>14.3</c:v>
                </c:pt>
                <c:pt idx="153">
                  <c:v>14</c:v>
                </c:pt>
                <c:pt idx="154">
                  <c:v>14.6</c:v>
                </c:pt>
                <c:pt idx="155">
                  <c:v>14.4</c:v>
                </c:pt>
                <c:pt idx="156">
                  <c:v>14.8</c:v>
                </c:pt>
                <c:pt idx="157">
                  <c:v>12.5</c:v>
                </c:pt>
                <c:pt idx="158">
                  <c:v>13</c:v>
                </c:pt>
                <c:pt idx="159">
                  <c:v>15.4</c:v>
                </c:pt>
                <c:pt idx="160">
                  <c:v>17</c:v>
                </c:pt>
                <c:pt idx="161">
                  <c:v>17.8</c:v>
                </c:pt>
                <c:pt idx="162">
                  <c:v>14.2</c:v>
                </c:pt>
                <c:pt idx="163">
                  <c:v>14.4</c:v>
                </c:pt>
                <c:pt idx="164">
                  <c:v>17.2</c:v>
                </c:pt>
                <c:pt idx="165">
                  <c:v>14.1</c:v>
                </c:pt>
                <c:pt idx="166">
                  <c:v>15</c:v>
                </c:pt>
                <c:pt idx="167">
                  <c:v>15.5</c:v>
                </c:pt>
                <c:pt idx="168">
                  <c:v>15.2</c:v>
                </c:pt>
                <c:pt idx="169">
                  <c:v>16.600000000000001</c:v>
                </c:pt>
                <c:pt idx="170">
                  <c:v>14.7</c:v>
                </c:pt>
                <c:pt idx="171">
                  <c:v>13.5</c:v>
                </c:pt>
                <c:pt idx="172">
                  <c:v>13.9</c:v>
                </c:pt>
                <c:pt idx="173">
                  <c:v>13</c:v>
                </c:pt>
                <c:pt idx="174">
                  <c:v>12.9</c:v>
                </c:pt>
                <c:pt idx="175">
                  <c:v>15.8</c:v>
                </c:pt>
                <c:pt idx="176">
                  <c:v>14</c:v>
                </c:pt>
                <c:pt idx="177">
                  <c:v>14.2</c:v>
                </c:pt>
                <c:pt idx="178">
                  <c:v>14.6</c:v>
                </c:pt>
                <c:pt idx="179">
                  <c:v>16.2</c:v>
                </c:pt>
                <c:pt idx="180">
                  <c:v>13.7</c:v>
                </c:pt>
                <c:pt idx="181">
                  <c:v>14.1</c:v>
                </c:pt>
                <c:pt idx="182">
                  <c:v>13.4</c:v>
                </c:pt>
                <c:pt idx="183">
                  <c:v>12.7</c:v>
                </c:pt>
                <c:pt idx="184">
                  <c:v>14.9</c:v>
                </c:pt>
                <c:pt idx="185">
                  <c:v>13</c:v>
                </c:pt>
                <c:pt idx="186">
                  <c:v>13.2</c:v>
                </c:pt>
                <c:pt idx="187">
                  <c:v>14.8</c:v>
                </c:pt>
                <c:pt idx="188">
                  <c:v>16.100000000000001</c:v>
                </c:pt>
                <c:pt idx="189">
                  <c:v>13.9</c:v>
                </c:pt>
                <c:pt idx="190">
                  <c:v>16.5</c:v>
                </c:pt>
                <c:pt idx="191">
                  <c:v>15.7</c:v>
                </c:pt>
                <c:pt idx="192">
                  <c:v>14.9</c:v>
                </c:pt>
                <c:pt idx="193">
                  <c:v>12.5</c:v>
                </c:pt>
                <c:pt idx="194">
                  <c:v>13.4</c:v>
                </c:pt>
                <c:pt idx="195">
                  <c:v>12.9</c:v>
                </c:pt>
                <c:pt idx="196">
                  <c:v>13.4</c:v>
                </c:pt>
                <c:pt idx="197">
                  <c:v>15.6</c:v>
                </c:pt>
                <c:pt idx="198">
                  <c:v>15.2</c:v>
                </c:pt>
                <c:pt idx="199">
                  <c:v>14.5</c:v>
                </c:pt>
                <c:pt idx="200">
                  <c:v>15.3</c:v>
                </c:pt>
                <c:pt idx="201">
                  <c:v>14.5</c:v>
                </c:pt>
                <c:pt idx="202">
                  <c:v>15.2</c:v>
                </c:pt>
                <c:pt idx="203">
                  <c:v>14.9</c:v>
                </c:pt>
                <c:pt idx="204">
                  <c:v>14.4</c:v>
                </c:pt>
                <c:pt idx="205">
                  <c:v>15.5</c:v>
                </c:pt>
                <c:pt idx="206">
                  <c:v>15.2</c:v>
                </c:pt>
                <c:pt idx="207">
                  <c:v>16.5</c:v>
                </c:pt>
                <c:pt idx="208">
                  <c:v>16.600000000000001</c:v>
                </c:pt>
                <c:pt idx="209">
                  <c:v>19.100000000000001</c:v>
                </c:pt>
                <c:pt idx="210">
                  <c:v>15</c:v>
                </c:pt>
                <c:pt idx="211">
                  <c:v>17</c:v>
                </c:pt>
                <c:pt idx="212">
                  <c:v>14.6</c:v>
                </c:pt>
                <c:pt idx="213">
                  <c:v>13.9</c:v>
                </c:pt>
                <c:pt idx="214">
                  <c:v>17</c:v>
                </c:pt>
                <c:pt idx="215">
                  <c:v>16.100000000000001</c:v>
                </c:pt>
                <c:pt idx="216">
                  <c:v>15.5</c:v>
                </c:pt>
                <c:pt idx="217">
                  <c:v>17.2</c:v>
                </c:pt>
                <c:pt idx="218">
                  <c:v>17</c:v>
                </c:pt>
                <c:pt idx="219">
                  <c:v>15.4</c:v>
                </c:pt>
                <c:pt idx="220">
                  <c:v>20.7</c:v>
                </c:pt>
                <c:pt idx="221">
                  <c:v>16.399999999999999</c:v>
                </c:pt>
                <c:pt idx="222">
                  <c:v>13.4</c:v>
                </c:pt>
                <c:pt idx="223">
                  <c:v>12.1</c:v>
                </c:pt>
                <c:pt idx="224">
                  <c:v>14.9</c:v>
                </c:pt>
                <c:pt idx="225">
                  <c:v>15.7</c:v>
                </c:pt>
                <c:pt idx="226">
                  <c:v>17.7</c:v>
                </c:pt>
                <c:pt idx="227">
                  <c:v>14.6</c:v>
                </c:pt>
                <c:pt idx="228">
                  <c:v>17.3</c:v>
                </c:pt>
                <c:pt idx="229">
                  <c:v>17.399999999999999</c:v>
                </c:pt>
                <c:pt idx="230" formatCode="General">
                  <c:v>16.600000000000001</c:v>
                </c:pt>
                <c:pt idx="231" formatCode="General">
                  <c:v>13.8</c:v>
                </c:pt>
                <c:pt idx="232">
                  <c:v>18.899999999999999</c:v>
                </c:pt>
                <c:pt idx="233">
                  <c:v>16.5</c:v>
                </c:pt>
                <c:pt idx="234">
                  <c:v>17.7</c:v>
                </c:pt>
                <c:pt idx="235">
                  <c:v>18.600000000000001</c:v>
                </c:pt>
                <c:pt idx="236" formatCode="General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4D-4BAC-B62D-AA0360D81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829120"/>
        <c:axId val="361831040"/>
      </c:scatterChart>
      <c:valAx>
        <c:axId val="36182912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6087753181795"/>
              <c:y val="0.894206824146981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831040"/>
        <c:crossesAt val="-14"/>
        <c:crossBetween val="midCat"/>
        <c:majorUnit val="20"/>
      </c:valAx>
      <c:valAx>
        <c:axId val="361831040"/>
        <c:scaling>
          <c:orientation val="minMax"/>
          <c:max val="22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27445154261377E-2"/>
              <c:y val="0.345088263967004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82912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September</a:t>
            </a:r>
          </a:p>
        </c:rich>
      </c:tx>
      <c:layout>
        <c:manualLayout>
          <c:xMode val="edge"/>
          <c:yMode val="edge"/>
          <c:x val="0.46033329376541504"/>
          <c:y val="3.71285640576979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658341548036542E-2"/>
          <c:y val="0.15669559265823277"/>
          <c:w val="0.88442265307411883"/>
          <c:h val="0.6723665430425988"/>
        </c:manualLayout>
      </c:layout>
      <c:scatterChart>
        <c:scatterStyle val="smoothMarker"/>
        <c:varyColors val="0"/>
        <c:ser>
          <c:idx val="0"/>
          <c:order val="0"/>
          <c:tx>
            <c:v>September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TMittel_Luecke!$K$5:$K$243</c:f>
              <c:numCache>
                <c:formatCode>0.0</c:formatCode>
                <c:ptCount val="237"/>
                <c:pt idx="0">
                  <c:v>12.5</c:v>
                </c:pt>
                <c:pt idx="1">
                  <c:v>10.600000000000001</c:v>
                </c:pt>
                <c:pt idx="2">
                  <c:v>11.5</c:v>
                </c:pt>
                <c:pt idx="3">
                  <c:v>13.9</c:v>
                </c:pt>
                <c:pt idx="4">
                  <c:v>13.6</c:v>
                </c:pt>
                <c:pt idx="5">
                  <c:v>8.8000000000000007</c:v>
                </c:pt>
                <c:pt idx="6">
                  <c:v>11.4</c:v>
                </c:pt>
                <c:pt idx="7">
                  <c:v>12.9</c:v>
                </c:pt>
                <c:pt idx="8">
                  <c:v>10.4</c:v>
                </c:pt>
                <c:pt idx="9">
                  <c:v>10.3</c:v>
                </c:pt>
                <c:pt idx="10">
                  <c:v>10.4</c:v>
                </c:pt>
                <c:pt idx="11">
                  <c:v>9.2000000000000011</c:v>
                </c:pt>
                <c:pt idx="12">
                  <c:v>10.3</c:v>
                </c:pt>
                <c:pt idx="13">
                  <c:v>8.9</c:v>
                </c:pt>
                <c:pt idx="14">
                  <c:v>13.200000000000001</c:v>
                </c:pt>
                <c:pt idx="15">
                  <c:v>13.6</c:v>
                </c:pt>
                <c:pt idx="16">
                  <c:v>11.9</c:v>
                </c:pt>
                <c:pt idx="17">
                  <c:v>12.200000000000001</c:v>
                </c:pt>
                <c:pt idx="18">
                  <c:v>10.9</c:v>
                </c:pt>
                <c:pt idx="19">
                  <c:v>11.5</c:v>
                </c:pt>
                <c:pt idx="20">
                  <c:v>11.6</c:v>
                </c:pt>
                <c:pt idx="21">
                  <c:v>11.4</c:v>
                </c:pt>
                <c:pt idx="22">
                  <c:v>8.6</c:v>
                </c:pt>
                <c:pt idx="23">
                  <c:v>12.3</c:v>
                </c:pt>
                <c:pt idx="24">
                  <c:v>11.5</c:v>
                </c:pt>
                <c:pt idx="25">
                  <c:v>11.4</c:v>
                </c:pt>
                <c:pt idx="26">
                  <c:v>9.9</c:v>
                </c:pt>
                <c:pt idx="27">
                  <c:v>12</c:v>
                </c:pt>
                <c:pt idx="28">
                  <c:v>11.3</c:v>
                </c:pt>
                <c:pt idx="29">
                  <c:v>15.799999999999999</c:v>
                </c:pt>
                <c:pt idx="30">
                  <c:v>9.1</c:v>
                </c:pt>
                <c:pt idx="31">
                  <c:v>8.3000000000000007</c:v>
                </c:pt>
                <c:pt idx="32">
                  <c:v>10.6</c:v>
                </c:pt>
                <c:pt idx="33">
                  <c:v>9.4</c:v>
                </c:pt>
                <c:pt idx="34">
                  <c:v>13.3</c:v>
                </c:pt>
                <c:pt idx="35">
                  <c:v>11.1</c:v>
                </c:pt>
                <c:pt idx="36">
                  <c:v>12</c:v>
                </c:pt>
                <c:pt idx="37">
                  <c:v>8.5</c:v>
                </c:pt>
                <c:pt idx="38">
                  <c:v>11.4</c:v>
                </c:pt>
                <c:pt idx="39">
                  <c:v>10.6</c:v>
                </c:pt>
                <c:pt idx="40">
                  <c:v>12.1</c:v>
                </c:pt>
                <c:pt idx="41">
                  <c:v>12.6</c:v>
                </c:pt>
                <c:pt idx="42">
                  <c:v>11.5</c:v>
                </c:pt>
                <c:pt idx="43">
                  <c:v>12.9</c:v>
                </c:pt>
                <c:pt idx="44">
                  <c:v>11.700000000000001</c:v>
                </c:pt>
                <c:pt idx="45">
                  <c:v>11.1</c:v>
                </c:pt>
                <c:pt idx="46">
                  <c:v>9.4</c:v>
                </c:pt>
                <c:pt idx="47">
                  <c:v>8.4</c:v>
                </c:pt>
                <c:pt idx="48">
                  <c:v>9.3000000000000007</c:v>
                </c:pt>
                <c:pt idx="49">
                  <c:v>10.5</c:v>
                </c:pt>
                <c:pt idx="50">
                  <c:v>9</c:v>
                </c:pt>
                <c:pt idx="51">
                  <c:v>14.6</c:v>
                </c:pt>
                <c:pt idx="52">
                  <c:v>11.4</c:v>
                </c:pt>
                <c:pt idx="53">
                  <c:v>9.5</c:v>
                </c:pt>
                <c:pt idx="54">
                  <c:v>8.3000000000000007</c:v>
                </c:pt>
                <c:pt idx="55">
                  <c:v>11.6</c:v>
                </c:pt>
                <c:pt idx="56">
                  <c:v>11.700000000000001</c:v>
                </c:pt>
                <c:pt idx="57">
                  <c:v>10.200000000000001</c:v>
                </c:pt>
                <c:pt idx="58">
                  <c:v>12.4</c:v>
                </c:pt>
                <c:pt idx="59">
                  <c:v>9.9</c:v>
                </c:pt>
                <c:pt idx="60">
                  <c:v>10</c:v>
                </c:pt>
                <c:pt idx="61">
                  <c:v>11.4</c:v>
                </c:pt>
                <c:pt idx="62">
                  <c:v>10.8</c:v>
                </c:pt>
                <c:pt idx="63">
                  <c:v>12.1</c:v>
                </c:pt>
                <c:pt idx="64">
                  <c:v>8.1</c:v>
                </c:pt>
                <c:pt idx="65">
                  <c:v>10.3</c:v>
                </c:pt>
                <c:pt idx="66">
                  <c:v>10.6</c:v>
                </c:pt>
                <c:pt idx="67">
                  <c:v>8.4</c:v>
                </c:pt>
                <c:pt idx="68">
                  <c:v>7.6</c:v>
                </c:pt>
                <c:pt idx="69">
                  <c:v>10.7</c:v>
                </c:pt>
                <c:pt idx="70">
                  <c:v>11.1</c:v>
                </c:pt>
                <c:pt idx="71">
                  <c:v>11.5</c:v>
                </c:pt>
                <c:pt idx="72">
                  <c:v>11.5</c:v>
                </c:pt>
                <c:pt idx="73">
                  <c:v>10.199999999999999</c:v>
                </c:pt>
                <c:pt idx="74">
                  <c:v>13.3</c:v>
                </c:pt>
                <c:pt idx="75">
                  <c:v>14</c:v>
                </c:pt>
                <c:pt idx="76">
                  <c:v>11.5</c:v>
                </c:pt>
                <c:pt idx="77">
                  <c:v>10.8</c:v>
                </c:pt>
                <c:pt idx="78">
                  <c:v>11.2</c:v>
                </c:pt>
                <c:pt idx="79">
                  <c:v>12.2</c:v>
                </c:pt>
                <c:pt idx="80">
                  <c:v>10.5</c:v>
                </c:pt>
                <c:pt idx="81">
                  <c:v>10.6</c:v>
                </c:pt>
                <c:pt idx="82">
                  <c:v>13.8</c:v>
                </c:pt>
                <c:pt idx="83">
                  <c:v>12.7</c:v>
                </c:pt>
                <c:pt idx="84">
                  <c:v>12.4</c:v>
                </c:pt>
                <c:pt idx="85">
                  <c:v>14.4</c:v>
                </c:pt>
                <c:pt idx="86">
                  <c:v>13</c:v>
                </c:pt>
                <c:pt idx="87">
                  <c:v>9</c:v>
                </c:pt>
                <c:pt idx="88">
                  <c:v>13.3</c:v>
                </c:pt>
                <c:pt idx="89">
                  <c:v>12.4</c:v>
                </c:pt>
                <c:pt idx="90">
                  <c:v>10</c:v>
                </c:pt>
                <c:pt idx="91">
                  <c:v>13.5</c:v>
                </c:pt>
                <c:pt idx="92">
                  <c:v>11.5</c:v>
                </c:pt>
                <c:pt idx="93">
                  <c:v>9.8000000000000007</c:v>
                </c:pt>
                <c:pt idx="94">
                  <c:v>8.1999999999999993</c:v>
                </c:pt>
                <c:pt idx="95">
                  <c:v>11.1</c:v>
                </c:pt>
                <c:pt idx="96">
                  <c:v>11.9</c:v>
                </c:pt>
                <c:pt idx="97">
                  <c:v>12.1</c:v>
                </c:pt>
                <c:pt idx="98">
                  <c:v>9.9</c:v>
                </c:pt>
                <c:pt idx="99">
                  <c:v>9.9</c:v>
                </c:pt>
                <c:pt idx="100">
                  <c:v>11.1</c:v>
                </c:pt>
                <c:pt idx="101">
                  <c:v>12.5</c:v>
                </c:pt>
                <c:pt idx="102">
                  <c:v>11.6</c:v>
                </c:pt>
                <c:pt idx="103">
                  <c:v>14</c:v>
                </c:pt>
                <c:pt idx="104">
                  <c:v>10.4</c:v>
                </c:pt>
                <c:pt idx="105">
                  <c:v>11.4</c:v>
                </c:pt>
                <c:pt idx="106">
                  <c:v>9</c:v>
                </c:pt>
                <c:pt idx="107">
                  <c:v>10.6</c:v>
                </c:pt>
                <c:pt idx="108">
                  <c:v>12.5</c:v>
                </c:pt>
                <c:pt idx="109">
                  <c:v>12.8</c:v>
                </c:pt>
                <c:pt idx="110">
                  <c:v>11.6</c:v>
                </c:pt>
                <c:pt idx="111">
                  <c:v>9.6999999999999993</c:v>
                </c:pt>
                <c:pt idx="112">
                  <c:v>15.8</c:v>
                </c:pt>
                <c:pt idx="113">
                  <c:v>10.9</c:v>
                </c:pt>
                <c:pt idx="114">
                  <c:v>9.8000000000000007</c:v>
                </c:pt>
                <c:pt idx="115">
                  <c:v>13.3</c:v>
                </c:pt>
                <c:pt idx="116">
                  <c:v>10.7</c:v>
                </c:pt>
                <c:pt idx="117">
                  <c:v>13.9</c:v>
                </c:pt>
                <c:pt idx="118">
                  <c:v>12.3</c:v>
                </c:pt>
                <c:pt idx="119">
                  <c:v>10.9</c:v>
                </c:pt>
                <c:pt idx="120">
                  <c:v>12.1</c:v>
                </c:pt>
                <c:pt idx="121">
                  <c:v>9</c:v>
                </c:pt>
                <c:pt idx="122">
                  <c:v>11.7</c:v>
                </c:pt>
                <c:pt idx="123">
                  <c:v>9.8000000000000007</c:v>
                </c:pt>
                <c:pt idx="124">
                  <c:v>12.4</c:v>
                </c:pt>
                <c:pt idx="125">
                  <c:v>10</c:v>
                </c:pt>
                <c:pt idx="126">
                  <c:v>10.7</c:v>
                </c:pt>
                <c:pt idx="127">
                  <c:v>9</c:v>
                </c:pt>
                <c:pt idx="128">
                  <c:v>13.7</c:v>
                </c:pt>
                <c:pt idx="129">
                  <c:v>5.3</c:v>
                </c:pt>
                <c:pt idx="130">
                  <c:v>10.5</c:v>
                </c:pt>
                <c:pt idx="131">
                  <c:v>10.199999999999999</c:v>
                </c:pt>
                <c:pt idx="132">
                  <c:v>9</c:v>
                </c:pt>
                <c:pt idx="133">
                  <c:v>9.5</c:v>
                </c:pt>
                <c:pt idx="134">
                  <c:v>14.1</c:v>
                </c:pt>
                <c:pt idx="135">
                  <c:v>12.1</c:v>
                </c:pt>
                <c:pt idx="136">
                  <c:v>13.9</c:v>
                </c:pt>
                <c:pt idx="137">
                  <c:v>11.3</c:v>
                </c:pt>
                <c:pt idx="138">
                  <c:v>12.5</c:v>
                </c:pt>
                <c:pt idx="139">
                  <c:v>8.6</c:v>
                </c:pt>
                <c:pt idx="140">
                  <c:v>11.8</c:v>
                </c:pt>
                <c:pt idx="141">
                  <c:v>12</c:v>
                </c:pt>
                <c:pt idx="142">
                  <c:v>8.6</c:v>
                </c:pt>
                <c:pt idx="143">
                  <c:v>13.8</c:v>
                </c:pt>
                <c:pt idx="144">
                  <c:v>11.6</c:v>
                </c:pt>
                <c:pt idx="145">
                  <c:v>10.8</c:v>
                </c:pt>
                <c:pt idx="146">
                  <c:v>14.4</c:v>
                </c:pt>
                <c:pt idx="147">
                  <c:v>11.9</c:v>
                </c:pt>
                <c:pt idx="148">
                  <c:v>6.6</c:v>
                </c:pt>
                <c:pt idx="149">
                  <c:v>14.5</c:v>
                </c:pt>
                <c:pt idx="150">
                  <c:v>12.2</c:v>
                </c:pt>
                <c:pt idx="151">
                  <c:v>13.9</c:v>
                </c:pt>
                <c:pt idx="152">
                  <c:v>12.3</c:v>
                </c:pt>
                <c:pt idx="153">
                  <c:v>11.1</c:v>
                </c:pt>
                <c:pt idx="154">
                  <c:v>11.4</c:v>
                </c:pt>
                <c:pt idx="155">
                  <c:v>12.6</c:v>
                </c:pt>
                <c:pt idx="156">
                  <c:v>10.4</c:v>
                </c:pt>
                <c:pt idx="157">
                  <c:v>11.5</c:v>
                </c:pt>
                <c:pt idx="158">
                  <c:v>10.3</c:v>
                </c:pt>
                <c:pt idx="159">
                  <c:v>14.5</c:v>
                </c:pt>
                <c:pt idx="160">
                  <c:v>12.6</c:v>
                </c:pt>
                <c:pt idx="161">
                  <c:v>10.9</c:v>
                </c:pt>
                <c:pt idx="162">
                  <c:v>12.2</c:v>
                </c:pt>
                <c:pt idx="163">
                  <c:v>13.1</c:v>
                </c:pt>
                <c:pt idx="164">
                  <c:v>16</c:v>
                </c:pt>
                <c:pt idx="165">
                  <c:v>12</c:v>
                </c:pt>
                <c:pt idx="166">
                  <c:v>15.1</c:v>
                </c:pt>
                <c:pt idx="167">
                  <c:v>11.2</c:v>
                </c:pt>
                <c:pt idx="168">
                  <c:v>12.9</c:v>
                </c:pt>
                <c:pt idx="169">
                  <c:v>8.1</c:v>
                </c:pt>
                <c:pt idx="170">
                  <c:v>12.7</c:v>
                </c:pt>
                <c:pt idx="171">
                  <c:v>11.9</c:v>
                </c:pt>
                <c:pt idx="172">
                  <c:v>11.1</c:v>
                </c:pt>
                <c:pt idx="173">
                  <c:v>13.4</c:v>
                </c:pt>
                <c:pt idx="174">
                  <c:v>10.6</c:v>
                </c:pt>
                <c:pt idx="175">
                  <c:v>13.4</c:v>
                </c:pt>
                <c:pt idx="176">
                  <c:v>12.6</c:v>
                </c:pt>
                <c:pt idx="177">
                  <c:v>10.5</c:v>
                </c:pt>
                <c:pt idx="178">
                  <c:v>16.3</c:v>
                </c:pt>
                <c:pt idx="179">
                  <c:v>11.7</c:v>
                </c:pt>
                <c:pt idx="180">
                  <c:v>12.3</c:v>
                </c:pt>
                <c:pt idx="181">
                  <c:v>12.3</c:v>
                </c:pt>
                <c:pt idx="182">
                  <c:v>10.7</c:v>
                </c:pt>
                <c:pt idx="183">
                  <c:v>12.9</c:v>
                </c:pt>
                <c:pt idx="184">
                  <c:v>11.9</c:v>
                </c:pt>
                <c:pt idx="185">
                  <c:v>11</c:v>
                </c:pt>
                <c:pt idx="186">
                  <c:v>12.6</c:v>
                </c:pt>
                <c:pt idx="187">
                  <c:v>12.3</c:v>
                </c:pt>
                <c:pt idx="188">
                  <c:v>10.3</c:v>
                </c:pt>
                <c:pt idx="189">
                  <c:v>8.5</c:v>
                </c:pt>
                <c:pt idx="190">
                  <c:v>13</c:v>
                </c:pt>
                <c:pt idx="191">
                  <c:v>11.3</c:v>
                </c:pt>
                <c:pt idx="192">
                  <c:v>14.5</c:v>
                </c:pt>
                <c:pt idx="193">
                  <c:v>10.7</c:v>
                </c:pt>
                <c:pt idx="194">
                  <c:v>9.9</c:v>
                </c:pt>
                <c:pt idx="195">
                  <c:v>10.7</c:v>
                </c:pt>
                <c:pt idx="196">
                  <c:v>11.7</c:v>
                </c:pt>
                <c:pt idx="197">
                  <c:v>13</c:v>
                </c:pt>
                <c:pt idx="198">
                  <c:v>12.2</c:v>
                </c:pt>
                <c:pt idx="199">
                  <c:v>14.6</c:v>
                </c:pt>
                <c:pt idx="200">
                  <c:v>12.3</c:v>
                </c:pt>
                <c:pt idx="201">
                  <c:v>10.3</c:v>
                </c:pt>
                <c:pt idx="202">
                  <c:v>13.5</c:v>
                </c:pt>
                <c:pt idx="203">
                  <c:v>11.5</c:v>
                </c:pt>
                <c:pt idx="204">
                  <c:v>15.1</c:v>
                </c:pt>
                <c:pt idx="205">
                  <c:v>11.6</c:v>
                </c:pt>
                <c:pt idx="206">
                  <c:v>11.7</c:v>
                </c:pt>
                <c:pt idx="207">
                  <c:v>10.4</c:v>
                </c:pt>
                <c:pt idx="208">
                  <c:v>14.1</c:v>
                </c:pt>
                <c:pt idx="209">
                  <c:v>12.4</c:v>
                </c:pt>
                <c:pt idx="210">
                  <c:v>11.2</c:v>
                </c:pt>
                <c:pt idx="211">
                  <c:v>11.7</c:v>
                </c:pt>
                <c:pt idx="212">
                  <c:v>9.8000000000000007</c:v>
                </c:pt>
                <c:pt idx="213">
                  <c:v>8</c:v>
                </c:pt>
                <c:pt idx="214">
                  <c:v>13.3</c:v>
                </c:pt>
                <c:pt idx="215">
                  <c:v>10.9</c:v>
                </c:pt>
                <c:pt idx="216">
                  <c:v>14.6</c:v>
                </c:pt>
                <c:pt idx="217">
                  <c:v>12.6</c:v>
                </c:pt>
                <c:pt idx="218">
                  <c:v>8.6999999999999993</c:v>
                </c:pt>
                <c:pt idx="219">
                  <c:v>9.9</c:v>
                </c:pt>
                <c:pt idx="220">
                  <c:v>12.5</c:v>
                </c:pt>
                <c:pt idx="221">
                  <c:v>12.6</c:v>
                </c:pt>
                <c:pt idx="222">
                  <c:v>13.2</c:v>
                </c:pt>
                <c:pt idx="223">
                  <c:v>15.5</c:v>
                </c:pt>
                <c:pt idx="224">
                  <c:v>10.3</c:v>
                </c:pt>
                <c:pt idx="225">
                  <c:v>10.199999999999999</c:v>
                </c:pt>
                <c:pt idx="226">
                  <c:v>13.3</c:v>
                </c:pt>
                <c:pt idx="227">
                  <c:v>10.7</c:v>
                </c:pt>
                <c:pt idx="228">
                  <c:v>14.4</c:v>
                </c:pt>
                <c:pt idx="229">
                  <c:v>12.4</c:v>
                </c:pt>
                <c:pt idx="230" formatCode="General">
                  <c:v>11.6</c:v>
                </c:pt>
                <c:pt idx="231" formatCode="General">
                  <c:v>12.8</c:v>
                </c:pt>
                <c:pt idx="232">
                  <c:v>10.6</c:v>
                </c:pt>
                <c:pt idx="233">
                  <c:v>15.1</c:v>
                </c:pt>
                <c:pt idx="234">
                  <c:v>10.5</c:v>
                </c:pt>
                <c:pt idx="235">
                  <c:v>14.3</c:v>
                </c:pt>
                <c:pt idx="236" formatCode="General">
                  <c:v>12.6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9D-4B15-B088-F5518FC64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870080"/>
        <c:axId val="361872000"/>
      </c:scatterChart>
      <c:valAx>
        <c:axId val="36187008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6942059378252"/>
              <c:y val="0.8960396617089531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872000"/>
        <c:crossesAt val="-14"/>
        <c:crossBetween val="midCat"/>
        <c:majorUnit val="20"/>
      </c:valAx>
      <c:valAx>
        <c:axId val="361872000"/>
        <c:scaling>
          <c:orientation val="minMax"/>
          <c:max val="18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0918767063665E-2"/>
              <c:y val="0.3490098780387494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87008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Oktober</a:t>
            </a:r>
          </a:p>
        </c:rich>
      </c:tx>
      <c:layout>
        <c:manualLayout>
          <c:xMode val="edge"/>
          <c:yMode val="edge"/>
          <c:x val="0.46966768426217737"/>
          <c:y val="3.73132903841565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555834378920958E-2"/>
          <c:y val="0.15909112977618101"/>
          <c:w val="0.88582183186951069"/>
          <c:h val="0.67045547548533424"/>
        </c:manualLayout>
      </c:layout>
      <c:scatterChart>
        <c:scatterStyle val="smoothMarker"/>
        <c:varyColors val="0"/>
        <c:ser>
          <c:idx val="0"/>
          <c:order val="0"/>
          <c:tx>
            <c:v>Oktober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TMittel_Luecke!$L$5:$L$243</c:f>
              <c:numCache>
                <c:formatCode>0.0</c:formatCode>
                <c:ptCount val="237"/>
                <c:pt idx="0">
                  <c:v>4.3000000000000007</c:v>
                </c:pt>
                <c:pt idx="1">
                  <c:v>3.4</c:v>
                </c:pt>
                <c:pt idx="2">
                  <c:v>7.8999999999999995</c:v>
                </c:pt>
                <c:pt idx="3">
                  <c:v>1.9</c:v>
                </c:pt>
                <c:pt idx="4">
                  <c:v>5.5</c:v>
                </c:pt>
                <c:pt idx="5">
                  <c:v>2.9</c:v>
                </c:pt>
                <c:pt idx="6">
                  <c:v>8.6</c:v>
                </c:pt>
                <c:pt idx="7">
                  <c:v>5</c:v>
                </c:pt>
                <c:pt idx="8">
                  <c:v>5.9</c:v>
                </c:pt>
                <c:pt idx="9">
                  <c:v>7.9</c:v>
                </c:pt>
                <c:pt idx="10">
                  <c:v>6.6000000000000005</c:v>
                </c:pt>
                <c:pt idx="11">
                  <c:v>7.5</c:v>
                </c:pt>
                <c:pt idx="12">
                  <c:v>9.3000000000000007</c:v>
                </c:pt>
                <c:pt idx="13">
                  <c:v>5.8000000000000007</c:v>
                </c:pt>
                <c:pt idx="14">
                  <c:v>11.6</c:v>
                </c:pt>
                <c:pt idx="15">
                  <c:v>5.2</c:v>
                </c:pt>
                <c:pt idx="16">
                  <c:v>6.5</c:v>
                </c:pt>
                <c:pt idx="17">
                  <c:v>6.7</c:v>
                </c:pt>
                <c:pt idx="18">
                  <c:v>6.1000000000000005</c:v>
                </c:pt>
                <c:pt idx="19">
                  <c:v>5.3000000000000007</c:v>
                </c:pt>
                <c:pt idx="20">
                  <c:v>7.7000000000000011</c:v>
                </c:pt>
                <c:pt idx="21">
                  <c:v>10.4</c:v>
                </c:pt>
                <c:pt idx="22">
                  <c:v>4.8000000000000007</c:v>
                </c:pt>
                <c:pt idx="23">
                  <c:v>7.4</c:v>
                </c:pt>
                <c:pt idx="24">
                  <c:v>3.6</c:v>
                </c:pt>
                <c:pt idx="25">
                  <c:v>6.6000000000000005</c:v>
                </c:pt>
                <c:pt idx="26">
                  <c:v>9.5</c:v>
                </c:pt>
                <c:pt idx="27">
                  <c:v>4.3000000000000007</c:v>
                </c:pt>
                <c:pt idx="28">
                  <c:v>5.7</c:v>
                </c:pt>
                <c:pt idx="29">
                  <c:v>8.6</c:v>
                </c:pt>
                <c:pt idx="30">
                  <c:v>6.2</c:v>
                </c:pt>
                <c:pt idx="31">
                  <c:v>5.6000000000000005</c:v>
                </c:pt>
                <c:pt idx="32">
                  <c:v>6.8000000000000007</c:v>
                </c:pt>
                <c:pt idx="33">
                  <c:v>6.9</c:v>
                </c:pt>
                <c:pt idx="34">
                  <c:v>2</c:v>
                </c:pt>
                <c:pt idx="35">
                  <c:v>6.4</c:v>
                </c:pt>
                <c:pt idx="36">
                  <c:v>6</c:v>
                </c:pt>
                <c:pt idx="37">
                  <c:v>5.1000000000000005</c:v>
                </c:pt>
                <c:pt idx="38">
                  <c:v>6.1000000000000005</c:v>
                </c:pt>
                <c:pt idx="39">
                  <c:v>9.5</c:v>
                </c:pt>
                <c:pt idx="40">
                  <c:v>6.6000000000000005</c:v>
                </c:pt>
                <c:pt idx="41">
                  <c:v>6.7</c:v>
                </c:pt>
                <c:pt idx="42">
                  <c:v>5.9</c:v>
                </c:pt>
                <c:pt idx="43">
                  <c:v>7.8000000000000007</c:v>
                </c:pt>
                <c:pt idx="44">
                  <c:v>8</c:v>
                </c:pt>
                <c:pt idx="45">
                  <c:v>5.1000000000000005</c:v>
                </c:pt>
                <c:pt idx="46">
                  <c:v>4.4000000000000004</c:v>
                </c:pt>
                <c:pt idx="47">
                  <c:v>5.4</c:v>
                </c:pt>
                <c:pt idx="48">
                  <c:v>11.200000000000001</c:v>
                </c:pt>
                <c:pt idx="49">
                  <c:v>6</c:v>
                </c:pt>
                <c:pt idx="50">
                  <c:v>6.9</c:v>
                </c:pt>
                <c:pt idx="51">
                  <c:v>6.5</c:v>
                </c:pt>
                <c:pt idx="52">
                  <c:v>3.9999999999999996</c:v>
                </c:pt>
                <c:pt idx="53">
                  <c:v>7.1000000000000005</c:v>
                </c:pt>
                <c:pt idx="54">
                  <c:v>5.3000000000000007</c:v>
                </c:pt>
                <c:pt idx="55">
                  <c:v>5.4</c:v>
                </c:pt>
                <c:pt idx="56">
                  <c:v>8.2000000000000011</c:v>
                </c:pt>
                <c:pt idx="57">
                  <c:v>3.3</c:v>
                </c:pt>
                <c:pt idx="58">
                  <c:v>7.8000000000000007</c:v>
                </c:pt>
                <c:pt idx="59">
                  <c:v>2.1999999999999997</c:v>
                </c:pt>
                <c:pt idx="60">
                  <c:v>6.1000000000000005</c:v>
                </c:pt>
                <c:pt idx="61">
                  <c:v>6.7</c:v>
                </c:pt>
                <c:pt idx="62">
                  <c:v>6.8000000000000007</c:v>
                </c:pt>
                <c:pt idx="63">
                  <c:v>7.3000000000000007</c:v>
                </c:pt>
                <c:pt idx="64">
                  <c:v>6.3000000000000007</c:v>
                </c:pt>
                <c:pt idx="65">
                  <c:v>7.2</c:v>
                </c:pt>
                <c:pt idx="66">
                  <c:v>7.1000000000000005</c:v>
                </c:pt>
                <c:pt idx="67">
                  <c:v>3</c:v>
                </c:pt>
                <c:pt idx="68">
                  <c:v>7.9</c:v>
                </c:pt>
                <c:pt idx="69">
                  <c:v>6.1</c:v>
                </c:pt>
                <c:pt idx="70">
                  <c:v>8.6</c:v>
                </c:pt>
                <c:pt idx="71">
                  <c:v>8</c:v>
                </c:pt>
                <c:pt idx="72">
                  <c:v>10.3</c:v>
                </c:pt>
                <c:pt idx="73">
                  <c:v>9</c:v>
                </c:pt>
                <c:pt idx="74">
                  <c:v>9.6</c:v>
                </c:pt>
                <c:pt idx="75">
                  <c:v>7.8</c:v>
                </c:pt>
                <c:pt idx="76">
                  <c:v>8.8000000000000007</c:v>
                </c:pt>
                <c:pt idx="77">
                  <c:v>5.8</c:v>
                </c:pt>
                <c:pt idx="78">
                  <c:v>9</c:v>
                </c:pt>
                <c:pt idx="79">
                  <c:v>9</c:v>
                </c:pt>
                <c:pt idx="80">
                  <c:v>9.1</c:v>
                </c:pt>
                <c:pt idx="81">
                  <c:v>4.5999999999999996</c:v>
                </c:pt>
                <c:pt idx="82">
                  <c:v>7.5</c:v>
                </c:pt>
                <c:pt idx="83">
                  <c:v>6.4</c:v>
                </c:pt>
                <c:pt idx="84">
                  <c:v>5.2</c:v>
                </c:pt>
                <c:pt idx="85">
                  <c:v>6.4</c:v>
                </c:pt>
                <c:pt idx="86">
                  <c:v>3.4</c:v>
                </c:pt>
                <c:pt idx="87">
                  <c:v>5.6</c:v>
                </c:pt>
                <c:pt idx="88">
                  <c:v>3.4</c:v>
                </c:pt>
                <c:pt idx="89">
                  <c:v>8.1</c:v>
                </c:pt>
                <c:pt idx="90">
                  <c:v>7.7</c:v>
                </c:pt>
                <c:pt idx="91">
                  <c:v>8.6999999999999993</c:v>
                </c:pt>
                <c:pt idx="92">
                  <c:v>4.0999999999999996</c:v>
                </c:pt>
                <c:pt idx="93">
                  <c:v>9</c:v>
                </c:pt>
                <c:pt idx="94">
                  <c:v>4.4000000000000004</c:v>
                </c:pt>
                <c:pt idx="95">
                  <c:v>7.2</c:v>
                </c:pt>
                <c:pt idx="96">
                  <c:v>4.5999999999999996</c:v>
                </c:pt>
                <c:pt idx="97">
                  <c:v>6.5</c:v>
                </c:pt>
                <c:pt idx="98">
                  <c:v>2</c:v>
                </c:pt>
                <c:pt idx="99">
                  <c:v>7.8</c:v>
                </c:pt>
                <c:pt idx="100">
                  <c:v>5.5</c:v>
                </c:pt>
                <c:pt idx="101">
                  <c:v>4.7</c:v>
                </c:pt>
                <c:pt idx="102">
                  <c:v>5.0999999999999996</c:v>
                </c:pt>
                <c:pt idx="103">
                  <c:v>8.4</c:v>
                </c:pt>
                <c:pt idx="104">
                  <c:v>2.1</c:v>
                </c:pt>
                <c:pt idx="105">
                  <c:v>4.0999999999999996</c:v>
                </c:pt>
                <c:pt idx="106">
                  <c:v>6.6</c:v>
                </c:pt>
                <c:pt idx="107">
                  <c:v>4.8</c:v>
                </c:pt>
                <c:pt idx="108">
                  <c:v>8.9</c:v>
                </c:pt>
                <c:pt idx="109">
                  <c:v>6.4</c:v>
                </c:pt>
                <c:pt idx="110">
                  <c:v>9</c:v>
                </c:pt>
                <c:pt idx="111">
                  <c:v>6.7</c:v>
                </c:pt>
                <c:pt idx="112">
                  <c:v>6.3</c:v>
                </c:pt>
                <c:pt idx="113">
                  <c:v>6.5</c:v>
                </c:pt>
                <c:pt idx="114">
                  <c:v>5.8</c:v>
                </c:pt>
                <c:pt idx="115">
                  <c:v>8.9</c:v>
                </c:pt>
                <c:pt idx="116">
                  <c:v>7.9</c:v>
                </c:pt>
                <c:pt idx="117">
                  <c:v>7.7</c:v>
                </c:pt>
                <c:pt idx="118">
                  <c:v>6.7</c:v>
                </c:pt>
                <c:pt idx="119">
                  <c:v>5.6</c:v>
                </c:pt>
                <c:pt idx="120">
                  <c:v>8.6</c:v>
                </c:pt>
                <c:pt idx="121">
                  <c:v>6.5</c:v>
                </c:pt>
                <c:pt idx="122">
                  <c:v>0.8</c:v>
                </c:pt>
                <c:pt idx="123">
                  <c:v>9.5</c:v>
                </c:pt>
                <c:pt idx="124">
                  <c:v>9.9</c:v>
                </c:pt>
                <c:pt idx="125">
                  <c:v>7.5</c:v>
                </c:pt>
                <c:pt idx="126">
                  <c:v>8.8000000000000007</c:v>
                </c:pt>
                <c:pt idx="127">
                  <c:v>8</c:v>
                </c:pt>
                <c:pt idx="128">
                  <c:v>7.7</c:v>
                </c:pt>
                <c:pt idx="129">
                  <c:v>4.9000000000000004</c:v>
                </c:pt>
                <c:pt idx="130">
                  <c:v>9.6999999999999993</c:v>
                </c:pt>
                <c:pt idx="131">
                  <c:v>6.2</c:v>
                </c:pt>
                <c:pt idx="132">
                  <c:v>3.6</c:v>
                </c:pt>
                <c:pt idx="133">
                  <c:v>7.1</c:v>
                </c:pt>
                <c:pt idx="134">
                  <c:v>4.5999999999999996</c:v>
                </c:pt>
                <c:pt idx="135">
                  <c:v>5.2</c:v>
                </c:pt>
                <c:pt idx="136">
                  <c:v>3</c:v>
                </c:pt>
                <c:pt idx="137">
                  <c:v>5.7</c:v>
                </c:pt>
                <c:pt idx="138">
                  <c:v>10.4</c:v>
                </c:pt>
                <c:pt idx="139">
                  <c:v>3.1</c:v>
                </c:pt>
                <c:pt idx="140">
                  <c:v>9.6</c:v>
                </c:pt>
                <c:pt idx="141">
                  <c:v>7.7</c:v>
                </c:pt>
                <c:pt idx="142">
                  <c:v>7.3</c:v>
                </c:pt>
                <c:pt idx="143">
                  <c:v>7.3</c:v>
                </c:pt>
                <c:pt idx="144">
                  <c:v>6.3</c:v>
                </c:pt>
                <c:pt idx="145">
                  <c:v>7.7</c:v>
                </c:pt>
                <c:pt idx="146">
                  <c:v>8.1</c:v>
                </c:pt>
                <c:pt idx="147">
                  <c:v>6.9</c:v>
                </c:pt>
                <c:pt idx="148">
                  <c:v>5.6</c:v>
                </c:pt>
                <c:pt idx="149">
                  <c:v>6.5</c:v>
                </c:pt>
                <c:pt idx="150">
                  <c:v>7.5</c:v>
                </c:pt>
                <c:pt idx="151">
                  <c:v>7.1</c:v>
                </c:pt>
                <c:pt idx="152">
                  <c:v>6.3</c:v>
                </c:pt>
                <c:pt idx="153">
                  <c:v>2.6</c:v>
                </c:pt>
                <c:pt idx="154">
                  <c:v>8.6</c:v>
                </c:pt>
                <c:pt idx="155">
                  <c:v>7.3</c:v>
                </c:pt>
                <c:pt idx="156">
                  <c:v>5</c:v>
                </c:pt>
                <c:pt idx="157">
                  <c:v>6.5</c:v>
                </c:pt>
                <c:pt idx="158">
                  <c:v>5</c:v>
                </c:pt>
                <c:pt idx="159">
                  <c:v>11.1</c:v>
                </c:pt>
                <c:pt idx="160">
                  <c:v>9.5</c:v>
                </c:pt>
                <c:pt idx="161">
                  <c:v>5.9</c:v>
                </c:pt>
                <c:pt idx="162">
                  <c:v>8</c:v>
                </c:pt>
                <c:pt idx="163">
                  <c:v>5.5</c:v>
                </c:pt>
                <c:pt idx="164">
                  <c:v>7.5</c:v>
                </c:pt>
                <c:pt idx="165">
                  <c:v>7.9</c:v>
                </c:pt>
                <c:pt idx="166">
                  <c:v>10</c:v>
                </c:pt>
                <c:pt idx="167">
                  <c:v>6.6</c:v>
                </c:pt>
                <c:pt idx="168">
                  <c:v>6.2</c:v>
                </c:pt>
                <c:pt idx="169">
                  <c:v>6</c:v>
                </c:pt>
                <c:pt idx="170">
                  <c:v>8.9</c:v>
                </c:pt>
                <c:pt idx="171">
                  <c:v>8.3000000000000007</c:v>
                </c:pt>
                <c:pt idx="172">
                  <c:v>5.9</c:v>
                </c:pt>
                <c:pt idx="173">
                  <c:v>6.2</c:v>
                </c:pt>
                <c:pt idx="174">
                  <c:v>8.1</c:v>
                </c:pt>
                <c:pt idx="175">
                  <c:v>6.5</c:v>
                </c:pt>
                <c:pt idx="176">
                  <c:v>7.7</c:v>
                </c:pt>
                <c:pt idx="177">
                  <c:v>7.8</c:v>
                </c:pt>
                <c:pt idx="178">
                  <c:v>9.4</c:v>
                </c:pt>
                <c:pt idx="179">
                  <c:v>8.1</c:v>
                </c:pt>
                <c:pt idx="180">
                  <c:v>7.3</c:v>
                </c:pt>
                <c:pt idx="181">
                  <c:v>4.5999999999999996</c:v>
                </c:pt>
                <c:pt idx="182">
                  <c:v>7.5</c:v>
                </c:pt>
                <c:pt idx="183">
                  <c:v>10.3</c:v>
                </c:pt>
                <c:pt idx="184">
                  <c:v>10.9</c:v>
                </c:pt>
                <c:pt idx="185">
                  <c:v>9.6999999999999993</c:v>
                </c:pt>
                <c:pt idx="186">
                  <c:v>9.4</c:v>
                </c:pt>
                <c:pt idx="187">
                  <c:v>7</c:v>
                </c:pt>
                <c:pt idx="188">
                  <c:v>8.4</c:v>
                </c:pt>
                <c:pt idx="189">
                  <c:v>5</c:v>
                </c:pt>
                <c:pt idx="190">
                  <c:v>5.6</c:v>
                </c:pt>
                <c:pt idx="191">
                  <c:v>1.5</c:v>
                </c:pt>
                <c:pt idx="192">
                  <c:v>6.1</c:v>
                </c:pt>
                <c:pt idx="193">
                  <c:v>9.4</c:v>
                </c:pt>
                <c:pt idx="194">
                  <c:v>9.6</c:v>
                </c:pt>
                <c:pt idx="195">
                  <c:v>6.7</c:v>
                </c:pt>
                <c:pt idx="196">
                  <c:v>9.1999999999999993</c:v>
                </c:pt>
                <c:pt idx="197">
                  <c:v>6.7</c:v>
                </c:pt>
                <c:pt idx="198">
                  <c:v>7.2</c:v>
                </c:pt>
                <c:pt idx="199">
                  <c:v>7.8</c:v>
                </c:pt>
                <c:pt idx="200">
                  <c:v>8.1</c:v>
                </c:pt>
                <c:pt idx="201">
                  <c:v>9</c:v>
                </c:pt>
                <c:pt idx="202">
                  <c:v>7.7</c:v>
                </c:pt>
                <c:pt idx="203">
                  <c:v>9</c:v>
                </c:pt>
                <c:pt idx="204">
                  <c:v>9.1</c:v>
                </c:pt>
                <c:pt idx="205">
                  <c:v>9.5</c:v>
                </c:pt>
                <c:pt idx="206">
                  <c:v>9.6</c:v>
                </c:pt>
                <c:pt idx="207">
                  <c:v>10</c:v>
                </c:pt>
                <c:pt idx="208">
                  <c:v>5.8</c:v>
                </c:pt>
                <c:pt idx="209">
                  <c:v>5.0999999999999996</c:v>
                </c:pt>
                <c:pt idx="210">
                  <c:v>6.1</c:v>
                </c:pt>
                <c:pt idx="211">
                  <c:v>7.5</c:v>
                </c:pt>
                <c:pt idx="212">
                  <c:v>11.3</c:v>
                </c:pt>
                <c:pt idx="213">
                  <c:v>7.3</c:v>
                </c:pt>
                <c:pt idx="214">
                  <c:v>6.2</c:v>
                </c:pt>
                <c:pt idx="215">
                  <c:v>7.3</c:v>
                </c:pt>
                <c:pt idx="216">
                  <c:v>7.8</c:v>
                </c:pt>
                <c:pt idx="217">
                  <c:v>8.6</c:v>
                </c:pt>
                <c:pt idx="218">
                  <c:v>12.8</c:v>
                </c:pt>
                <c:pt idx="219">
                  <c:v>7.6</c:v>
                </c:pt>
                <c:pt idx="220">
                  <c:v>4.3</c:v>
                </c:pt>
                <c:pt idx="221">
                  <c:v>10.199999999999999</c:v>
                </c:pt>
                <c:pt idx="222">
                  <c:v>10.6</c:v>
                </c:pt>
                <c:pt idx="223">
                  <c:v>11.7</c:v>
                </c:pt>
                <c:pt idx="224">
                  <c:v>6.8</c:v>
                </c:pt>
                <c:pt idx="225">
                  <c:v>8.5</c:v>
                </c:pt>
                <c:pt idx="226">
                  <c:v>7.3</c:v>
                </c:pt>
                <c:pt idx="227">
                  <c:v>6.8</c:v>
                </c:pt>
                <c:pt idx="228">
                  <c:v>8.1</c:v>
                </c:pt>
                <c:pt idx="229">
                  <c:v>8.1999999999999993</c:v>
                </c:pt>
                <c:pt idx="230" formatCode="General">
                  <c:v>9.6</c:v>
                </c:pt>
                <c:pt idx="231" formatCode="General">
                  <c:v>10.5</c:v>
                </c:pt>
                <c:pt idx="232">
                  <c:v>7.1</c:v>
                </c:pt>
                <c:pt idx="233">
                  <c:v>7</c:v>
                </c:pt>
                <c:pt idx="234">
                  <c:v>9.9</c:v>
                </c:pt>
                <c:pt idx="235">
                  <c:v>10.3</c:v>
                </c:pt>
                <c:pt idx="236" formatCode="General">
                  <c:v>10.7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C8-4906-9E29-5C45A6CA2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931520"/>
        <c:axId val="361933440"/>
      </c:scatterChart>
      <c:valAx>
        <c:axId val="36193152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5727416130698"/>
              <c:y val="0.895525232641374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933440"/>
        <c:crossesAt val="-14"/>
        <c:crossBetween val="midCat"/>
        <c:majorUnit val="20"/>
      </c:valAx>
      <c:valAx>
        <c:axId val="361933440"/>
        <c:scaling>
          <c:orientation val="minMax"/>
          <c:max val="1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9097600252917E-2"/>
              <c:y val="0.348259961822953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93152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November</a:t>
            </a:r>
          </a:p>
        </c:rich>
      </c:tx>
      <c:layout>
        <c:manualLayout>
          <c:xMode val="edge"/>
          <c:yMode val="edge"/>
          <c:x val="0.46191462909241604"/>
          <c:y val="3.7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947465034002282E-2"/>
          <c:y val="0.15625021674446349"/>
          <c:w val="0.88721913085831139"/>
          <c:h val="0.67329638851705176"/>
        </c:manualLayout>
      </c:layout>
      <c:scatterChart>
        <c:scatterStyle val="smoothMarker"/>
        <c:varyColors val="0"/>
        <c:ser>
          <c:idx val="0"/>
          <c:order val="0"/>
          <c:tx>
            <c:v>November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TMittel_Luecke!$B$5:$B$243</c:f>
              <c:numCache>
                <c:formatCode>0</c:formatCode>
                <c:ptCount val="237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  <c:pt idx="235">
                  <c:v>2018</c:v>
                </c:pt>
                <c:pt idx="236">
                  <c:v>2019</c:v>
                </c:pt>
              </c:numCache>
            </c:numRef>
          </c:xVal>
          <c:yVal>
            <c:numRef>
              <c:f>TMittel_Luecke!$M$5:$M$243</c:f>
              <c:numCache>
                <c:formatCode>0.0</c:formatCode>
                <c:ptCount val="237"/>
                <c:pt idx="0">
                  <c:v>1.4</c:v>
                </c:pt>
                <c:pt idx="1">
                  <c:v>-3</c:v>
                </c:pt>
                <c:pt idx="2">
                  <c:v>0.89999999999999991</c:v>
                </c:pt>
                <c:pt idx="3">
                  <c:v>0.79999999999999993</c:v>
                </c:pt>
                <c:pt idx="4">
                  <c:v>1.7999999999999998</c:v>
                </c:pt>
                <c:pt idx="5">
                  <c:v>-1.1000000000000001</c:v>
                </c:pt>
                <c:pt idx="6">
                  <c:v>1.2000000000000002</c:v>
                </c:pt>
                <c:pt idx="7">
                  <c:v>-0.8</c:v>
                </c:pt>
                <c:pt idx="8">
                  <c:v>-0.19999999999999996</c:v>
                </c:pt>
                <c:pt idx="9">
                  <c:v>2.1999999999999997</c:v>
                </c:pt>
                <c:pt idx="10">
                  <c:v>0.79999999999999993</c:v>
                </c:pt>
                <c:pt idx="11">
                  <c:v>1.5</c:v>
                </c:pt>
                <c:pt idx="12">
                  <c:v>3.4999999999999996</c:v>
                </c:pt>
                <c:pt idx="13">
                  <c:v>2.9</c:v>
                </c:pt>
                <c:pt idx="14">
                  <c:v>-0.6</c:v>
                </c:pt>
                <c:pt idx="15">
                  <c:v>0.20000000000000007</c:v>
                </c:pt>
                <c:pt idx="16">
                  <c:v>4.2</c:v>
                </c:pt>
                <c:pt idx="17">
                  <c:v>0.79999999999999993</c:v>
                </c:pt>
                <c:pt idx="18">
                  <c:v>2</c:v>
                </c:pt>
                <c:pt idx="19">
                  <c:v>2.2999999999999998</c:v>
                </c:pt>
                <c:pt idx="20">
                  <c:v>3.4</c:v>
                </c:pt>
                <c:pt idx="21">
                  <c:v>1.7999999999999998</c:v>
                </c:pt>
                <c:pt idx="22">
                  <c:v>2.1</c:v>
                </c:pt>
                <c:pt idx="23">
                  <c:v>0.9</c:v>
                </c:pt>
                <c:pt idx="24">
                  <c:v>-2</c:v>
                </c:pt>
                <c:pt idx="25">
                  <c:v>4.5</c:v>
                </c:pt>
                <c:pt idx="26">
                  <c:v>3.8000000000000003</c:v>
                </c:pt>
                <c:pt idx="27">
                  <c:v>2.5</c:v>
                </c:pt>
                <c:pt idx="28">
                  <c:v>0.4</c:v>
                </c:pt>
                <c:pt idx="29">
                  <c:v>3.6999999999999997</c:v>
                </c:pt>
                <c:pt idx="30">
                  <c:v>-0.3</c:v>
                </c:pt>
                <c:pt idx="31">
                  <c:v>3.3</c:v>
                </c:pt>
                <c:pt idx="32">
                  <c:v>-1.7000000000000002</c:v>
                </c:pt>
                <c:pt idx="33">
                  <c:v>-0.8</c:v>
                </c:pt>
                <c:pt idx="34">
                  <c:v>4.3000000000000007</c:v>
                </c:pt>
                <c:pt idx="35">
                  <c:v>3.6999999999999997</c:v>
                </c:pt>
                <c:pt idx="36">
                  <c:v>0.79999999999999993</c:v>
                </c:pt>
                <c:pt idx="37">
                  <c:v>-9.9999999999999978E-2</c:v>
                </c:pt>
                <c:pt idx="38">
                  <c:v>5.9</c:v>
                </c:pt>
                <c:pt idx="39">
                  <c:v>5.8000000000000007</c:v>
                </c:pt>
                <c:pt idx="40">
                  <c:v>1.4</c:v>
                </c:pt>
                <c:pt idx="41">
                  <c:v>3.9</c:v>
                </c:pt>
                <c:pt idx="42">
                  <c:v>2.2999999999999998</c:v>
                </c:pt>
                <c:pt idx="43">
                  <c:v>-0.7</c:v>
                </c:pt>
                <c:pt idx="44">
                  <c:v>1.4</c:v>
                </c:pt>
                <c:pt idx="45">
                  <c:v>3.3</c:v>
                </c:pt>
                <c:pt idx="46">
                  <c:v>-1.5</c:v>
                </c:pt>
                <c:pt idx="47">
                  <c:v>3.4</c:v>
                </c:pt>
                <c:pt idx="48">
                  <c:v>0.50000000000000011</c:v>
                </c:pt>
                <c:pt idx="49">
                  <c:v>0.9</c:v>
                </c:pt>
                <c:pt idx="50">
                  <c:v>1.6</c:v>
                </c:pt>
                <c:pt idx="51">
                  <c:v>2</c:v>
                </c:pt>
                <c:pt idx="52">
                  <c:v>-2.2999999999999998</c:v>
                </c:pt>
                <c:pt idx="53">
                  <c:v>0.6</c:v>
                </c:pt>
                <c:pt idx="54">
                  <c:v>-0.5</c:v>
                </c:pt>
                <c:pt idx="55">
                  <c:v>2.6999999999999997</c:v>
                </c:pt>
                <c:pt idx="56">
                  <c:v>4.9000000000000004</c:v>
                </c:pt>
                <c:pt idx="57">
                  <c:v>3.6999999999999997</c:v>
                </c:pt>
                <c:pt idx="58">
                  <c:v>2.1</c:v>
                </c:pt>
                <c:pt idx="59">
                  <c:v>-0.89999999999999991</c:v>
                </c:pt>
                <c:pt idx="60">
                  <c:v>1.9</c:v>
                </c:pt>
                <c:pt idx="61">
                  <c:v>2.5</c:v>
                </c:pt>
                <c:pt idx="62">
                  <c:v>4.1000000000000005</c:v>
                </c:pt>
                <c:pt idx="63">
                  <c:v>1.4</c:v>
                </c:pt>
                <c:pt idx="64">
                  <c:v>3.6</c:v>
                </c:pt>
                <c:pt idx="65">
                  <c:v>-0.39999999999999997</c:v>
                </c:pt>
                <c:pt idx="66">
                  <c:v>0.4</c:v>
                </c:pt>
                <c:pt idx="67">
                  <c:v>2.2999999999999998</c:v>
                </c:pt>
                <c:pt idx="68">
                  <c:v>-3.9</c:v>
                </c:pt>
                <c:pt idx="69">
                  <c:v>7.4</c:v>
                </c:pt>
                <c:pt idx="70">
                  <c:v>1</c:v>
                </c:pt>
                <c:pt idx="71">
                  <c:v>-0.9</c:v>
                </c:pt>
                <c:pt idx="72">
                  <c:v>-0.1</c:v>
                </c:pt>
                <c:pt idx="73">
                  <c:v>-2.8</c:v>
                </c:pt>
                <c:pt idx="74">
                  <c:v>3</c:v>
                </c:pt>
                <c:pt idx="75">
                  <c:v>-1.1000000000000001</c:v>
                </c:pt>
                <c:pt idx="76">
                  <c:v>1.2</c:v>
                </c:pt>
                <c:pt idx="77">
                  <c:v>-0.5</c:v>
                </c:pt>
                <c:pt idx="78">
                  <c:v>2.9</c:v>
                </c:pt>
                <c:pt idx="79">
                  <c:v>2.1</c:v>
                </c:pt>
                <c:pt idx="80">
                  <c:v>2.2000000000000002</c:v>
                </c:pt>
                <c:pt idx="81">
                  <c:v>-0.2</c:v>
                </c:pt>
                <c:pt idx="82">
                  <c:v>3.3</c:v>
                </c:pt>
                <c:pt idx="83">
                  <c:v>0.9</c:v>
                </c:pt>
                <c:pt idx="84">
                  <c:v>-0.9</c:v>
                </c:pt>
                <c:pt idx="85">
                  <c:v>-0.9</c:v>
                </c:pt>
                <c:pt idx="86">
                  <c:v>0.7</c:v>
                </c:pt>
                <c:pt idx="87">
                  <c:v>0.9</c:v>
                </c:pt>
                <c:pt idx="88">
                  <c:v>-2.9</c:v>
                </c:pt>
                <c:pt idx="89">
                  <c:v>3.7</c:v>
                </c:pt>
                <c:pt idx="90">
                  <c:v>1.3</c:v>
                </c:pt>
                <c:pt idx="91">
                  <c:v>-0.9</c:v>
                </c:pt>
                <c:pt idx="92">
                  <c:v>-0.2</c:v>
                </c:pt>
                <c:pt idx="93">
                  <c:v>0.5</c:v>
                </c:pt>
                <c:pt idx="94">
                  <c:v>3.2</c:v>
                </c:pt>
                <c:pt idx="95">
                  <c:v>0.1</c:v>
                </c:pt>
                <c:pt idx="96">
                  <c:v>-2.1</c:v>
                </c:pt>
                <c:pt idx="97">
                  <c:v>2.2000000000000002</c:v>
                </c:pt>
                <c:pt idx="98">
                  <c:v>4.8</c:v>
                </c:pt>
                <c:pt idx="99">
                  <c:v>1.8</c:v>
                </c:pt>
                <c:pt idx="100">
                  <c:v>2.2000000000000002</c:v>
                </c:pt>
                <c:pt idx="101">
                  <c:v>9.9999999999999978E-2</c:v>
                </c:pt>
                <c:pt idx="102">
                  <c:v>2.1</c:v>
                </c:pt>
                <c:pt idx="103">
                  <c:v>2.6</c:v>
                </c:pt>
                <c:pt idx="104">
                  <c:v>1.7</c:v>
                </c:pt>
                <c:pt idx="105">
                  <c:v>2</c:v>
                </c:pt>
                <c:pt idx="106">
                  <c:v>2.4</c:v>
                </c:pt>
                <c:pt idx="107">
                  <c:v>0.2</c:v>
                </c:pt>
                <c:pt idx="108">
                  <c:v>1.2</c:v>
                </c:pt>
                <c:pt idx="109">
                  <c:v>3.6</c:v>
                </c:pt>
                <c:pt idx="110">
                  <c:v>0.2</c:v>
                </c:pt>
                <c:pt idx="111">
                  <c:v>3.3</c:v>
                </c:pt>
                <c:pt idx="112">
                  <c:v>5</c:v>
                </c:pt>
                <c:pt idx="113">
                  <c:v>-0.7</c:v>
                </c:pt>
                <c:pt idx="114">
                  <c:v>2.8</c:v>
                </c:pt>
                <c:pt idx="115">
                  <c:v>4.9000000000000004</c:v>
                </c:pt>
                <c:pt idx="116">
                  <c:v>4.0999999999999996</c:v>
                </c:pt>
                <c:pt idx="117">
                  <c:v>3.6</c:v>
                </c:pt>
                <c:pt idx="118">
                  <c:v>-0.8</c:v>
                </c:pt>
                <c:pt idx="119">
                  <c:v>1.2</c:v>
                </c:pt>
                <c:pt idx="120">
                  <c:v>1.6</c:v>
                </c:pt>
                <c:pt idx="121">
                  <c:v>1</c:v>
                </c:pt>
                <c:pt idx="122">
                  <c:v>1.6</c:v>
                </c:pt>
                <c:pt idx="123">
                  <c:v>4.0999999999999996</c:v>
                </c:pt>
                <c:pt idx="124">
                  <c:v>3.3</c:v>
                </c:pt>
                <c:pt idx="125">
                  <c:v>0.2</c:v>
                </c:pt>
                <c:pt idx="126">
                  <c:v>-0.9</c:v>
                </c:pt>
                <c:pt idx="127">
                  <c:v>0.8</c:v>
                </c:pt>
                <c:pt idx="128">
                  <c:v>4.9000000000000004</c:v>
                </c:pt>
                <c:pt idx="129">
                  <c:v>-1.1000000000000001</c:v>
                </c:pt>
                <c:pt idx="130">
                  <c:v>4.9000000000000004</c:v>
                </c:pt>
                <c:pt idx="131">
                  <c:v>1.2</c:v>
                </c:pt>
                <c:pt idx="132">
                  <c:v>-0.6</c:v>
                </c:pt>
                <c:pt idx="133">
                  <c:v>2.7</c:v>
                </c:pt>
                <c:pt idx="134">
                  <c:v>2</c:v>
                </c:pt>
                <c:pt idx="135">
                  <c:v>1.7</c:v>
                </c:pt>
                <c:pt idx="136">
                  <c:v>-0.1</c:v>
                </c:pt>
                <c:pt idx="137">
                  <c:v>2.1</c:v>
                </c:pt>
                <c:pt idx="138">
                  <c:v>-0.5</c:v>
                </c:pt>
                <c:pt idx="139">
                  <c:v>-0.9</c:v>
                </c:pt>
                <c:pt idx="140">
                  <c:v>1.9</c:v>
                </c:pt>
                <c:pt idx="141">
                  <c:v>2.4</c:v>
                </c:pt>
                <c:pt idx="142">
                  <c:v>-0.6</c:v>
                </c:pt>
                <c:pt idx="143">
                  <c:v>6.2</c:v>
                </c:pt>
                <c:pt idx="144">
                  <c:v>2.6</c:v>
                </c:pt>
                <c:pt idx="145">
                  <c:v>3.6</c:v>
                </c:pt>
                <c:pt idx="146">
                  <c:v>4</c:v>
                </c:pt>
                <c:pt idx="147">
                  <c:v>4.9000000000000004</c:v>
                </c:pt>
                <c:pt idx="148">
                  <c:v>3.6</c:v>
                </c:pt>
                <c:pt idx="149">
                  <c:v>3.1</c:v>
                </c:pt>
                <c:pt idx="150">
                  <c:v>1.3</c:v>
                </c:pt>
                <c:pt idx="151">
                  <c:v>2.1</c:v>
                </c:pt>
                <c:pt idx="152">
                  <c:v>3.9</c:v>
                </c:pt>
                <c:pt idx="153">
                  <c:v>2</c:v>
                </c:pt>
                <c:pt idx="154">
                  <c:v>1.7</c:v>
                </c:pt>
                <c:pt idx="155">
                  <c:v>6.8</c:v>
                </c:pt>
                <c:pt idx="156">
                  <c:v>4.5999999999999996</c:v>
                </c:pt>
                <c:pt idx="157">
                  <c:v>3.3</c:v>
                </c:pt>
                <c:pt idx="158">
                  <c:v>0.7</c:v>
                </c:pt>
                <c:pt idx="159">
                  <c:v>-0.8</c:v>
                </c:pt>
                <c:pt idx="160">
                  <c:v>0.1</c:v>
                </c:pt>
                <c:pt idx="161">
                  <c:v>1.6</c:v>
                </c:pt>
                <c:pt idx="162">
                  <c:v>0.9</c:v>
                </c:pt>
                <c:pt idx="163">
                  <c:v>2.2999999999999998</c:v>
                </c:pt>
                <c:pt idx="164">
                  <c:v>3.8</c:v>
                </c:pt>
                <c:pt idx="165">
                  <c:v>4.7</c:v>
                </c:pt>
                <c:pt idx="166">
                  <c:v>1.5</c:v>
                </c:pt>
                <c:pt idx="167">
                  <c:v>2.8</c:v>
                </c:pt>
                <c:pt idx="168">
                  <c:v>5</c:v>
                </c:pt>
                <c:pt idx="169">
                  <c:v>0.3</c:v>
                </c:pt>
                <c:pt idx="170">
                  <c:v>4.0999999999999996</c:v>
                </c:pt>
                <c:pt idx="171">
                  <c:v>3.9</c:v>
                </c:pt>
                <c:pt idx="172">
                  <c:v>1.9</c:v>
                </c:pt>
                <c:pt idx="173">
                  <c:v>-1</c:v>
                </c:pt>
                <c:pt idx="174">
                  <c:v>2.2999999999999998</c:v>
                </c:pt>
                <c:pt idx="175">
                  <c:v>1.2</c:v>
                </c:pt>
                <c:pt idx="176">
                  <c:v>2.4</c:v>
                </c:pt>
                <c:pt idx="177">
                  <c:v>4.5</c:v>
                </c:pt>
                <c:pt idx="178">
                  <c:v>2.9</c:v>
                </c:pt>
                <c:pt idx="179">
                  <c:v>0.9</c:v>
                </c:pt>
                <c:pt idx="180">
                  <c:v>6.4</c:v>
                </c:pt>
                <c:pt idx="181">
                  <c:v>2.5</c:v>
                </c:pt>
                <c:pt idx="182">
                  <c:v>0.8</c:v>
                </c:pt>
                <c:pt idx="183">
                  <c:v>0.3</c:v>
                </c:pt>
                <c:pt idx="184">
                  <c:v>3.4</c:v>
                </c:pt>
                <c:pt idx="185">
                  <c:v>2.7</c:v>
                </c:pt>
                <c:pt idx="186">
                  <c:v>3.2</c:v>
                </c:pt>
                <c:pt idx="187">
                  <c:v>5.0999999999999996</c:v>
                </c:pt>
                <c:pt idx="188">
                  <c:v>1.3</c:v>
                </c:pt>
                <c:pt idx="189">
                  <c:v>3.1</c:v>
                </c:pt>
                <c:pt idx="190">
                  <c:v>2</c:v>
                </c:pt>
                <c:pt idx="191">
                  <c:v>2.6</c:v>
                </c:pt>
                <c:pt idx="192">
                  <c:v>1.3</c:v>
                </c:pt>
                <c:pt idx="193">
                  <c:v>2.1</c:v>
                </c:pt>
                <c:pt idx="194">
                  <c:v>2.5</c:v>
                </c:pt>
                <c:pt idx="195">
                  <c:v>2.8</c:v>
                </c:pt>
                <c:pt idx="196">
                  <c:v>1.4</c:v>
                </c:pt>
                <c:pt idx="197">
                  <c:v>1.4</c:v>
                </c:pt>
                <c:pt idx="198">
                  <c:v>2.5</c:v>
                </c:pt>
                <c:pt idx="199">
                  <c:v>5.3</c:v>
                </c:pt>
                <c:pt idx="200">
                  <c:v>1.9</c:v>
                </c:pt>
                <c:pt idx="201">
                  <c:v>6.7</c:v>
                </c:pt>
                <c:pt idx="202">
                  <c:v>-1.5</c:v>
                </c:pt>
                <c:pt idx="203">
                  <c:v>5</c:v>
                </c:pt>
                <c:pt idx="204">
                  <c:v>3</c:v>
                </c:pt>
                <c:pt idx="205">
                  <c:v>1.2</c:v>
                </c:pt>
                <c:pt idx="206">
                  <c:v>2</c:v>
                </c:pt>
                <c:pt idx="207">
                  <c:v>1.8</c:v>
                </c:pt>
                <c:pt idx="208">
                  <c:v>2.5</c:v>
                </c:pt>
                <c:pt idx="209">
                  <c:v>4.9000000000000004</c:v>
                </c:pt>
                <c:pt idx="210">
                  <c:v>-0.9</c:v>
                </c:pt>
                <c:pt idx="211">
                  <c:v>6.2</c:v>
                </c:pt>
                <c:pt idx="212">
                  <c:v>2</c:v>
                </c:pt>
                <c:pt idx="213">
                  <c:v>2.7</c:v>
                </c:pt>
                <c:pt idx="214">
                  <c:v>3.7</c:v>
                </c:pt>
                <c:pt idx="215">
                  <c:v>-1</c:v>
                </c:pt>
                <c:pt idx="216">
                  <c:v>0.5</c:v>
                </c:pt>
                <c:pt idx="217">
                  <c:v>4.5999999999999996</c:v>
                </c:pt>
                <c:pt idx="218">
                  <c:v>0</c:v>
                </c:pt>
                <c:pt idx="219">
                  <c:v>5.4</c:v>
                </c:pt>
                <c:pt idx="220">
                  <c:v>5.8</c:v>
                </c:pt>
                <c:pt idx="221">
                  <c:v>1.6</c:v>
                </c:pt>
                <c:pt idx="222">
                  <c:v>2.2999999999999998</c:v>
                </c:pt>
                <c:pt idx="223">
                  <c:v>6.4</c:v>
                </c:pt>
                <c:pt idx="224">
                  <c:v>1</c:v>
                </c:pt>
                <c:pt idx="225">
                  <c:v>3.6</c:v>
                </c:pt>
                <c:pt idx="226">
                  <c:v>6.8</c:v>
                </c:pt>
                <c:pt idx="227">
                  <c:v>3.1</c:v>
                </c:pt>
                <c:pt idx="228">
                  <c:v>6.6</c:v>
                </c:pt>
                <c:pt idx="229">
                  <c:v>5.0999999999999996</c:v>
                </c:pt>
                <c:pt idx="230" formatCode="General">
                  <c:v>1.7</c:v>
                </c:pt>
                <c:pt idx="231" formatCode="General">
                  <c:v>6.4</c:v>
                </c:pt>
                <c:pt idx="232">
                  <c:v>7.3</c:v>
                </c:pt>
                <c:pt idx="233">
                  <c:v>3.3</c:v>
                </c:pt>
                <c:pt idx="234">
                  <c:v>2.4</c:v>
                </c:pt>
                <c:pt idx="235">
                  <c:v>4.8</c:v>
                </c:pt>
                <c:pt idx="236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0-418D-9CCA-39AB9BB71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988480"/>
        <c:axId val="361990400"/>
      </c:scatterChart>
      <c:valAx>
        <c:axId val="36198848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000065781251035"/>
              <c:y val="0.8950020878072059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990400"/>
        <c:crossesAt val="-14"/>
        <c:crossBetween val="midCat"/>
        <c:majorUnit val="20"/>
      </c:valAx>
      <c:valAx>
        <c:axId val="361990400"/>
        <c:scaling>
          <c:orientation val="minMax"/>
          <c:max val="8"/>
          <c:min val="-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54654352416475E-2"/>
              <c:y val="0.345000596516344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98848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Dezember</a:t>
            </a:r>
          </a:p>
        </c:rich>
      </c:tx>
      <c:layout>
        <c:manualLayout>
          <c:xMode val="edge"/>
          <c:yMode val="edge"/>
          <c:x val="0.45365919998423226"/>
          <c:y val="3.32029329667124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37052197236412E-2"/>
          <c:y val="0.14925409392027636"/>
          <c:w val="0.86733469775127703"/>
          <c:h val="0.68656883203327124"/>
        </c:manualLayout>
      </c:layout>
      <c:scatterChart>
        <c:scatterStyle val="smoothMarker"/>
        <c:varyColors val="0"/>
        <c:ser>
          <c:idx val="0"/>
          <c:order val="0"/>
          <c:tx>
            <c:v>Dezember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TMittel_Luecke!$B$5:$B$241</c:f>
              <c:numCache>
                <c:formatCode>0</c:formatCode>
                <c:ptCount val="235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1813</c:v>
                </c:pt>
                <c:pt idx="31">
                  <c:v>1814</c:v>
                </c:pt>
                <c:pt idx="32">
                  <c:v>1815</c:v>
                </c:pt>
                <c:pt idx="33">
                  <c:v>1816</c:v>
                </c:pt>
                <c:pt idx="34">
                  <c:v>1817</c:v>
                </c:pt>
                <c:pt idx="35">
                  <c:v>1818</c:v>
                </c:pt>
                <c:pt idx="36">
                  <c:v>1819</c:v>
                </c:pt>
                <c:pt idx="37">
                  <c:v>1820</c:v>
                </c:pt>
                <c:pt idx="38">
                  <c:v>1821</c:v>
                </c:pt>
                <c:pt idx="39">
                  <c:v>1822</c:v>
                </c:pt>
                <c:pt idx="40">
                  <c:v>1823</c:v>
                </c:pt>
                <c:pt idx="41">
                  <c:v>1824</c:v>
                </c:pt>
                <c:pt idx="42">
                  <c:v>1825</c:v>
                </c:pt>
                <c:pt idx="43">
                  <c:v>1826</c:v>
                </c:pt>
                <c:pt idx="44">
                  <c:v>1827</c:v>
                </c:pt>
                <c:pt idx="45">
                  <c:v>1828</c:v>
                </c:pt>
                <c:pt idx="46">
                  <c:v>1829</c:v>
                </c:pt>
                <c:pt idx="47">
                  <c:v>1830</c:v>
                </c:pt>
                <c:pt idx="48">
                  <c:v>1831</c:v>
                </c:pt>
                <c:pt idx="49">
                  <c:v>1832</c:v>
                </c:pt>
                <c:pt idx="50">
                  <c:v>1833</c:v>
                </c:pt>
                <c:pt idx="51">
                  <c:v>1834</c:v>
                </c:pt>
                <c:pt idx="52">
                  <c:v>1835</c:v>
                </c:pt>
                <c:pt idx="53">
                  <c:v>1836</c:v>
                </c:pt>
                <c:pt idx="54">
                  <c:v>1837</c:v>
                </c:pt>
                <c:pt idx="55">
                  <c:v>1838</c:v>
                </c:pt>
                <c:pt idx="56">
                  <c:v>1839</c:v>
                </c:pt>
                <c:pt idx="57">
                  <c:v>1840</c:v>
                </c:pt>
                <c:pt idx="58">
                  <c:v>1841</c:v>
                </c:pt>
                <c:pt idx="59">
                  <c:v>1842</c:v>
                </c:pt>
                <c:pt idx="60">
                  <c:v>1843</c:v>
                </c:pt>
                <c:pt idx="61">
                  <c:v>1844</c:v>
                </c:pt>
                <c:pt idx="62">
                  <c:v>1845</c:v>
                </c:pt>
                <c:pt idx="63">
                  <c:v>1846</c:v>
                </c:pt>
                <c:pt idx="64">
                  <c:v>1847</c:v>
                </c:pt>
                <c:pt idx="65">
                  <c:v>1848</c:v>
                </c:pt>
                <c:pt idx="66">
                  <c:v>1849</c:v>
                </c:pt>
                <c:pt idx="67">
                  <c:v>1850</c:v>
                </c:pt>
                <c:pt idx="68">
                  <c:v>1851</c:v>
                </c:pt>
                <c:pt idx="69">
                  <c:v>1852</c:v>
                </c:pt>
                <c:pt idx="70">
                  <c:v>1853</c:v>
                </c:pt>
                <c:pt idx="71">
                  <c:v>1854</c:v>
                </c:pt>
                <c:pt idx="72">
                  <c:v>1855</c:v>
                </c:pt>
                <c:pt idx="73">
                  <c:v>1856</c:v>
                </c:pt>
                <c:pt idx="74">
                  <c:v>1857</c:v>
                </c:pt>
                <c:pt idx="75">
                  <c:v>1858</c:v>
                </c:pt>
                <c:pt idx="76">
                  <c:v>1859</c:v>
                </c:pt>
                <c:pt idx="77">
                  <c:v>1860</c:v>
                </c:pt>
                <c:pt idx="78">
                  <c:v>1861</c:v>
                </c:pt>
                <c:pt idx="79">
                  <c:v>1862</c:v>
                </c:pt>
                <c:pt idx="80">
                  <c:v>1863</c:v>
                </c:pt>
                <c:pt idx="81">
                  <c:v>1864</c:v>
                </c:pt>
                <c:pt idx="82">
                  <c:v>1865</c:v>
                </c:pt>
                <c:pt idx="83">
                  <c:v>1866</c:v>
                </c:pt>
                <c:pt idx="84">
                  <c:v>1867</c:v>
                </c:pt>
                <c:pt idx="85">
                  <c:v>1868</c:v>
                </c:pt>
                <c:pt idx="86">
                  <c:v>1869</c:v>
                </c:pt>
                <c:pt idx="87">
                  <c:v>1870</c:v>
                </c:pt>
                <c:pt idx="88">
                  <c:v>1871</c:v>
                </c:pt>
                <c:pt idx="89">
                  <c:v>1872</c:v>
                </c:pt>
                <c:pt idx="90">
                  <c:v>1873</c:v>
                </c:pt>
                <c:pt idx="91">
                  <c:v>1874</c:v>
                </c:pt>
                <c:pt idx="92">
                  <c:v>1875</c:v>
                </c:pt>
                <c:pt idx="93">
                  <c:v>1876</c:v>
                </c:pt>
                <c:pt idx="94">
                  <c:v>1877</c:v>
                </c:pt>
                <c:pt idx="95">
                  <c:v>1878</c:v>
                </c:pt>
                <c:pt idx="96">
                  <c:v>1879</c:v>
                </c:pt>
                <c:pt idx="97">
                  <c:v>1880</c:v>
                </c:pt>
                <c:pt idx="98">
                  <c:v>1881</c:v>
                </c:pt>
                <c:pt idx="99">
                  <c:v>1882</c:v>
                </c:pt>
                <c:pt idx="100">
                  <c:v>1883</c:v>
                </c:pt>
                <c:pt idx="101">
                  <c:v>1884</c:v>
                </c:pt>
                <c:pt idx="102">
                  <c:v>1885</c:v>
                </c:pt>
                <c:pt idx="103">
                  <c:v>1886</c:v>
                </c:pt>
                <c:pt idx="104">
                  <c:v>1887</c:v>
                </c:pt>
                <c:pt idx="105">
                  <c:v>1888</c:v>
                </c:pt>
                <c:pt idx="106">
                  <c:v>1889</c:v>
                </c:pt>
                <c:pt idx="107">
                  <c:v>1890</c:v>
                </c:pt>
                <c:pt idx="108">
                  <c:v>1891</c:v>
                </c:pt>
                <c:pt idx="109">
                  <c:v>1892</c:v>
                </c:pt>
                <c:pt idx="110">
                  <c:v>1893</c:v>
                </c:pt>
                <c:pt idx="111">
                  <c:v>1894</c:v>
                </c:pt>
                <c:pt idx="112">
                  <c:v>1895</c:v>
                </c:pt>
                <c:pt idx="113">
                  <c:v>1896</c:v>
                </c:pt>
                <c:pt idx="114">
                  <c:v>1897</c:v>
                </c:pt>
                <c:pt idx="115">
                  <c:v>1898</c:v>
                </c:pt>
                <c:pt idx="116">
                  <c:v>1899</c:v>
                </c:pt>
                <c:pt idx="117">
                  <c:v>1900</c:v>
                </c:pt>
                <c:pt idx="118">
                  <c:v>1901</c:v>
                </c:pt>
                <c:pt idx="119">
                  <c:v>1902</c:v>
                </c:pt>
                <c:pt idx="120">
                  <c:v>1903</c:v>
                </c:pt>
                <c:pt idx="121">
                  <c:v>1904</c:v>
                </c:pt>
                <c:pt idx="122">
                  <c:v>1905</c:v>
                </c:pt>
                <c:pt idx="123">
                  <c:v>1906</c:v>
                </c:pt>
                <c:pt idx="124">
                  <c:v>1907</c:v>
                </c:pt>
                <c:pt idx="125">
                  <c:v>1908</c:v>
                </c:pt>
                <c:pt idx="126">
                  <c:v>1909</c:v>
                </c:pt>
                <c:pt idx="127">
                  <c:v>1910</c:v>
                </c:pt>
                <c:pt idx="128">
                  <c:v>1911</c:v>
                </c:pt>
                <c:pt idx="129">
                  <c:v>1912</c:v>
                </c:pt>
                <c:pt idx="130">
                  <c:v>1913</c:v>
                </c:pt>
                <c:pt idx="131">
                  <c:v>1914</c:v>
                </c:pt>
                <c:pt idx="132">
                  <c:v>1915</c:v>
                </c:pt>
                <c:pt idx="133">
                  <c:v>1916</c:v>
                </c:pt>
                <c:pt idx="134">
                  <c:v>1917</c:v>
                </c:pt>
                <c:pt idx="135">
                  <c:v>1918</c:v>
                </c:pt>
                <c:pt idx="136">
                  <c:v>1919</c:v>
                </c:pt>
                <c:pt idx="137">
                  <c:v>1920</c:v>
                </c:pt>
                <c:pt idx="138">
                  <c:v>1921</c:v>
                </c:pt>
                <c:pt idx="139">
                  <c:v>1922</c:v>
                </c:pt>
                <c:pt idx="140">
                  <c:v>1923</c:v>
                </c:pt>
                <c:pt idx="141">
                  <c:v>1924</c:v>
                </c:pt>
                <c:pt idx="142">
                  <c:v>1925</c:v>
                </c:pt>
                <c:pt idx="143">
                  <c:v>1926</c:v>
                </c:pt>
                <c:pt idx="144">
                  <c:v>1927</c:v>
                </c:pt>
                <c:pt idx="145">
                  <c:v>1928</c:v>
                </c:pt>
                <c:pt idx="146">
                  <c:v>1929</c:v>
                </c:pt>
                <c:pt idx="147">
                  <c:v>1930</c:v>
                </c:pt>
                <c:pt idx="148">
                  <c:v>1931</c:v>
                </c:pt>
                <c:pt idx="149">
                  <c:v>1932</c:v>
                </c:pt>
                <c:pt idx="150">
                  <c:v>1933</c:v>
                </c:pt>
                <c:pt idx="151">
                  <c:v>1934</c:v>
                </c:pt>
                <c:pt idx="152">
                  <c:v>1935</c:v>
                </c:pt>
                <c:pt idx="153">
                  <c:v>1936</c:v>
                </c:pt>
                <c:pt idx="154">
                  <c:v>1937</c:v>
                </c:pt>
                <c:pt idx="155">
                  <c:v>1938</c:v>
                </c:pt>
                <c:pt idx="156">
                  <c:v>1939</c:v>
                </c:pt>
                <c:pt idx="157">
                  <c:v>1940</c:v>
                </c:pt>
                <c:pt idx="158">
                  <c:v>1941</c:v>
                </c:pt>
                <c:pt idx="159">
                  <c:v>1942</c:v>
                </c:pt>
                <c:pt idx="160">
                  <c:v>1943</c:v>
                </c:pt>
                <c:pt idx="161">
                  <c:v>1944</c:v>
                </c:pt>
                <c:pt idx="162">
                  <c:v>1945</c:v>
                </c:pt>
                <c:pt idx="163">
                  <c:v>1946</c:v>
                </c:pt>
                <c:pt idx="164">
                  <c:v>1947</c:v>
                </c:pt>
                <c:pt idx="165">
                  <c:v>1948</c:v>
                </c:pt>
                <c:pt idx="166">
                  <c:v>1949</c:v>
                </c:pt>
                <c:pt idx="167">
                  <c:v>1950</c:v>
                </c:pt>
                <c:pt idx="168">
                  <c:v>1951</c:v>
                </c:pt>
                <c:pt idx="169">
                  <c:v>1952</c:v>
                </c:pt>
                <c:pt idx="170">
                  <c:v>1953</c:v>
                </c:pt>
                <c:pt idx="171">
                  <c:v>1954</c:v>
                </c:pt>
                <c:pt idx="172">
                  <c:v>1955</c:v>
                </c:pt>
                <c:pt idx="173">
                  <c:v>1956</c:v>
                </c:pt>
                <c:pt idx="174">
                  <c:v>1957</c:v>
                </c:pt>
                <c:pt idx="175">
                  <c:v>1958</c:v>
                </c:pt>
                <c:pt idx="176">
                  <c:v>1959</c:v>
                </c:pt>
                <c:pt idx="177">
                  <c:v>1960</c:v>
                </c:pt>
                <c:pt idx="178">
                  <c:v>1961</c:v>
                </c:pt>
                <c:pt idx="179">
                  <c:v>1962</c:v>
                </c:pt>
                <c:pt idx="180">
                  <c:v>1963</c:v>
                </c:pt>
                <c:pt idx="181">
                  <c:v>1964</c:v>
                </c:pt>
                <c:pt idx="182">
                  <c:v>1965</c:v>
                </c:pt>
                <c:pt idx="183">
                  <c:v>1966</c:v>
                </c:pt>
                <c:pt idx="184">
                  <c:v>1967</c:v>
                </c:pt>
                <c:pt idx="185">
                  <c:v>1968</c:v>
                </c:pt>
                <c:pt idx="186">
                  <c:v>1969</c:v>
                </c:pt>
                <c:pt idx="187">
                  <c:v>1970</c:v>
                </c:pt>
                <c:pt idx="188">
                  <c:v>1971</c:v>
                </c:pt>
                <c:pt idx="189">
                  <c:v>1972</c:v>
                </c:pt>
                <c:pt idx="190">
                  <c:v>1973</c:v>
                </c:pt>
                <c:pt idx="191">
                  <c:v>1974</c:v>
                </c:pt>
                <c:pt idx="192">
                  <c:v>1975</c:v>
                </c:pt>
                <c:pt idx="193">
                  <c:v>1976</c:v>
                </c:pt>
                <c:pt idx="194">
                  <c:v>1977</c:v>
                </c:pt>
                <c:pt idx="195">
                  <c:v>1978</c:v>
                </c:pt>
                <c:pt idx="196">
                  <c:v>1979</c:v>
                </c:pt>
                <c:pt idx="197">
                  <c:v>1980</c:v>
                </c:pt>
                <c:pt idx="198">
                  <c:v>1981</c:v>
                </c:pt>
                <c:pt idx="199">
                  <c:v>1982</c:v>
                </c:pt>
                <c:pt idx="200">
                  <c:v>1983</c:v>
                </c:pt>
                <c:pt idx="201">
                  <c:v>1984</c:v>
                </c:pt>
                <c:pt idx="202">
                  <c:v>1985</c:v>
                </c:pt>
                <c:pt idx="203">
                  <c:v>1986</c:v>
                </c:pt>
                <c:pt idx="204">
                  <c:v>1987</c:v>
                </c:pt>
                <c:pt idx="205">
                  <c:v>1988</c:v>
                </c:pt>
                <c:pt idx="206">
                  <c:v>1989</c:v>
                </c:pt>
                <c:pt idx="207">
                  <c:v>1990</c:v>
                </c:pt>
                <c:pt idx="208">
                  <c:v>1991</c:v>
                </c:pt>
                <c:pt idx="209">
                  <c:v>1992</c:v>
                </c:pt>
                <c:pt idx="210">
                  <c:v>1993</c:v>
                </c:pt>
                <c:pt idx="211">
                  <c:v>1994</c:v>
                </c:pt>
                <c:pt idx="212">
                  <c:v>1995</c:v>
                </c:pt>
                <c:pt idx="213">
                  <c:v>1996</c:v>
                </c:pt>
                <c:pt idx="214">
                  <c:v>1997</c:v>
                </c:pt>
                <c:pt idx="215">
                  <c:v>1998</c:v>
                </c:pt>
                <c:pt idx="216">
                  <c:v>1999</c:v>
                </c:pt>
                <c:pt idx="217">
                  <c:v>2000</c:v>
                </c:pt>
                <c:pt idx="218">
                  <c:v>2001</c:v>
                </c:pt>
                <c:pt idx="219">
                  <c:v>2002</c:v>
                </c:pt>
                <c:pt idx="220">
                  <c:v>2003</c:v>
                </c:pt>
                <c:pt idx="221">
                  <c:v>2004</c:v>
                </c:pt>
                <c:pt idx="222">
                  <c:v>2005</c:v>
                </c:pt>
                <c:pt idx="223">
                  <c:v>2006</c:v>
                </c:pt>
                <c:pt idx="224">
                  <c:v>2007</c:v>
                </c:pt>
                <c:pt idx="225">
                  <c:v>2008</c:v>
                </c:pt>
                <c:pt idx="226">
                  <c:v>2009</c:v>
                </c:pt>
                <c:pt idx="227">
                  <c:v>2010</c:v>
                </c:pt>
                <c:pt idx="228">
                  <c:v>2011</c:v>
                </c:pt>
                <c:pt idx="229">
                  <c:v>2012</c:v>
                </c:pt>
                <c:pt idx="230">
                  <c:v>2013</c:v>
                </c:pt>
                <c:pt idx="231">
                  <c:v>2014</c:v>
                </c:pt>
                <c:pt idx="232">
                  <c:v>2015</c:v>
                </c:pt>
                <c:pt idx="233">
                  <c:v>2016</c:v>
                </c:pt>
                <c:pt idx="234">
                  <c:v>2017</c:v>
                </c:pt>
              </c:numCache>
            </c:numRef>
          </c:xVal>
          <c:yVal>
            <c:numRef>
              <c:f>TMittel_Luecke!$N$5:$N$241</c:f>
              <c:numCache>
                <c:formatCode>0.0</c:formatCode>
                <c:ptCount val="235"/>
                <c:pt idx="0">
                  <c:v>1.0999999999999999</c:v>
                </c:pt>
                <c:pt idx="1">
                  <c:v>-2.5</c:v>
                </c:pt>
                <c:pt idx="2">
                  <c:v>-2.6999999999999997</c:v>
                </c:pt>
                <c:pt idx="3">
                  <c:v>-5.1000000000000005</c:v>
                </c:pt>
                <c:pt idx="4">
                  <c:v>-2.4</c:v>
                </c:pt>
                <c:pt idx="5">
                  <c:v>-1.6</c:v>
                </c:pt>
                <c:pt idx="6">
                  <c:v>3.3</c:v>
                </c:pt>
                <c:pt idx="7">
                  <c:v>-11.1</c:v>
                </c:pt>
                <c:pt idx="8">
                  <c:v>0.6</c:v>
                </c:pt>
                <c:pt idx="9">
                  <c:v>-1.7000000000000002</c:v>
                </c:pt>
                <c:pt idx="10">
                  <c:v>0.4</c:v>
                </c:pt>
                <c:pt idx="11">
                  <c:v>-2.1</c:v>
                </c:pt>
                <c:pt idx="12">
                  <c:v>0.20000000000000007</c:v>
                </c:pt>
                <c:pt idx="13">
                  <c:v>-3.1</c:v>
                </c:pt>
                <c:pt idx="14">
                  <c:v>2.2999999999999998</c:v>
                </c:pt>
                <c:pt idx="15">
                  <c:v>-3.1</c:v>
                </c:pt>
                <c:pt idx="16">
                  <c:v>0.50000000000000011</c:v>
                </c:pt>
                <c:pt idx="17">
                  <c:v>-5.5</c:v>
                </c:pt>
                <c:pt idx="18">
                  <c:v>-6.1</c:v>
                </c:pt>
                <c:pt idx="19">
                  <c:v>9.9999999999999978E-2</c:v>
                </c:pt>
                <c:pt idx="20">
                  <c:v>-1.7000000000000002</c:v>
                </c:pt>
                <c:pt idx="21">
                  <c:v>-1.4</c:v>
                </c:pt>
                <c:pt idx="22">
                  <c:v>-0.19999999999999996</c:v>
                </c:pt>
                <c:pt idx="23">
                  <c:v>-3.1</c:v>
                </c:pt>
                <c:pt idx="24">
                  <c:v>-2.8000000000000003</c:v>
                </c:pt>
                <c:pt idx="25">
                  <c:v>3.9</c:v>
                </c:pt>
                <c:pt idx="26">
                  <c:v>-1.9</c:v>
                </c:pt>
                <c:pt idx="27">
                  <c:v>-5.6</c:v>
                </c:pt>
                <c:pt idx="28">
                  <c:v>-0.3</c:v>
                </c:pt>
                <c:pt idx="29">
                  <c:v>9.9999999999999978E-2</c:v>
                </c:pt>
                <c:pt idx="30">
                  <c:v>-0.7</c:v>
                </c:pt>
                <c:pt idx="31">
                  <c:v>0.6</c:v>
                </c:pt>
                <c:pt idx="32">
                  <c:v>-3.8000000000000003</c:v>
                </c:pt>
                <c:pt idx="33">
                  <c:v>-2.8000000000000003</c:v>
                </c:pt>
                <c:pt idx="34">
                  <c:v>-2.5</c:v>
                </c:pt>
                <c:pt idx="35">
                  <c:v>-2.2999999999999998</c:v>
                </c:pt>
                <c:pt idx="36">
                  <c:v>-2.1</c:v>
                </c:pt>
                <c:pt idx="37">
                  <c:v>-3.6</c:v>
                </c:pt>
                <c:pt idx="38">
                  <c:v>2.2999999999999998</c:v>
                </c:pt>
                <c:pt idx="39">
                  <c:v>-6.1</c:v>
                </c:pt>
                <c:pt idx="40">
                  <c:v>-0.5</c:v>
                </c:pt>
                <c:pt idx="41">
                  <c:v>2.5</c:v>
                </c:pt>
                <c:pt idx="42">
                  <c:v>3.4999999999999996</c:v>
                </c:pt>
                <c:pt idx="43">
                  <c:v>-1.2</c:v>
                </c:pt>
                <c:pt idx="44">
                  <c:v>1.9</c:v>
                </c:pt>
                <c:pt idx="45">
                  <c:v>0.79999999999999993</c:v>
                </c:pt>
                <c:pt idx="46">
                  <c:v>-7.8999999999999995</c:v>
                </c:pt>
                <c:pt idx="47">
                  <c:v>-2.2000000000000002</c:v>
                </c:pt>
                <c:pt idx="48">
                  <c:v>-1.2999999999999998</c:v>
                </c:pt>
                <c:pt idx="49">
                  <c:v>-2.2999999999999998</c:v>
                </c:pt>
                <c:pt idx="50">
                  <c:v>1.4</c:v>
                </c:pt>
                <c:pt idx="51">
                  <c:v>-2.2999999999999998</c:v>
                </c:pt>
                <c:pt idx="52">
                  <c:v>-3.7</c:v>
                </c:pt>
                <c:pt idx="53">
                  <c:v>-1.6</c:v>
                </c:pt>
                <c:pt idx="54">
                  <c:v>-0.89999999999999991</c:v>
                </c:pt>
                <c:pt idx="55">
                  <c:v>-2.9</c:v>
                </c:pt>
                <c:pt idx="56">
                  <c:v>1</c:v>
                </c:pt>
                <c:pt idx="57">
                  <c:v>-4.8</c:v>
                </c:pt>
                <c:pt idx="58">
                  <c:v>0</c:v>
                </c:pt>
                <c:pt idx="59">
                  <c:v>2.2999999999999998</c:v>
                </c:pt>
                <c:pt idx="60">
                  <c:v>9.9999999999999978E-2</c:v>
                </c:pt>
                <c:pt idx="61">
                  <c:v>-3.8000000000000003</c:v>
                </c:pt>
                <c:pt idx="62">
                  <c:v>-1</c:v>
                </c:pt>
                <c:pt idx="63">
                  <c:v>-6.3</c:v>
                </c:pt>
                <c:pt idx="64">
                  <c:v>-2.2999999999999998</c:v>
                </c:pt>
                <c:pt idx="65">
                  <c:v>1.2000000000000002</c:v>
                </c:pt>
                <c:pt idx="66">
                  <c:v>-3.9</c:v>
                </c:pt>
                <c:pt idx="67">
                  <c:v>-0.89999999999999991</c:v>
                </c:pt>
                <c:pt idx="68">
                  <c:v>-1.5</c:v>
                </c:pt>
                <c:pt idx="69">
                  <c:v>4.4000000000000004</c:v>
                </c:pt>
                <c:pt idx="70">
                  <c:v>-5.3</c:v>
                </c:pt>
                <c:pt idx="71">
                  <c:v>-1.3</c:v>
                </c:pt>
                <c:pt idx="72">
                  <c:v>-4.7</c:v>
                </c:pt>
                <c:pt idx="73">
                  <c:v>-0.5</c:v>
                </c:pt>
                <c:pt idx="74">
                  <c:v>1</c:v>
                </c:pt>
                <c:pt idx="75">
                  <c:v>-1.3</c:v>
                </c:pt>
                <c:pt idx="76">
                  <c:v>-4.4000000000000004</c:v>
                </c:pt>
                <c:pt idx="77">
                  <c:v>-1.7</c:v>
                </c:pt>
                <c:pt idx="78">
                  <c:v>-2.1</c:v>
                </c:pt>
                <c:pt idx="79">
                  <c:v>-0.2</c:v>
                </c:pt>
                <c:pt idx="80">
                  <c:v>-0.8</c:v>
                </c:pt>
                <c:pt idx="81">
                  <c:v>-4.4000000000000004</c:v>
                </c:pt>
                <c:pt idx="82">
                  <c:v>-1.5</c:v>
                </c:pt>
                <c:pt idx="83">
                  <c:v>1.7</c:v>
                </c:pt>
                <c:pt idx="84">
                  <c:v>-4.7</c:v>
                </c:pt>
                <c:pt idx="85">
                  <c:v>3.5</c:v>
                </c:pt>
                <c:pt idx="86">
                  <c:v>-1.7</c:v>
                </c:pt>
                <c:pt idx="87">
                  <c:v>-7.2</c:v>
                </c:pt>
                <c:pt idx="88">
                  <c:v>-6.3</c:v>
                </c:pt>
                <c:pt idx="89">
                  <c:v>2.2999999999999998</c:v>
                </c:pt>
                <c:pt idx="90">
                  <c:v>-1.5</c:v>
                </c:pt>
                <c:pt idx="91">
                  <c:v>-4.5</c:v>
                </c:pt>
                <c:pt idx="92">
                  <c:v>-3.8</c:v>
                </c:pt>
                <c:pt idx="93">
                  <c:v>2.2999999999999998</c:v>
                </c:pt>
                <c:pt idx="94">
                  <c:v>-2.4</c:v>
                </c:pt>
                <c:pt idx="95">
                  <c:v>-3.6</c:v>
                </c:pt>
                <c:pt idx="96">
                  <c:v>-6.2</c:v>
                </c:pt>
                <c:pt idx="97">
                  <c:v>2.2000000000000002</c:v>
                </c:pt>
                <c:pt idx="98">
                  <c:v>-0.30000000000000004</c:v>
                </c:pt>
                <c:pt idx="99">
                  <c:v>0.8</c:v>
                </c:pt>
                <c:pt idx="100">
                  <c:v>-2.9</c:v>
                </c:pt>
                <c:pt idx="101">
                  <c:v>-1.1000000000000001</c:v>
                </c:pt>
                <c:pt idx="102">
                  <c:v>-2.4</c:v>
                </c:pt>
                <c:pt idx="103">
                  <c:v>-1.4</c:v>
                </c:pt>
                <c:pt idx="104">
                  <c:v>-3.5999999999999996</c:v>
                </c:pt>
                <c:pt idx="105">
                  <c:v>1.9</c:v>
                </c:pt>
                <c:pt idx="106">
                  <c:v>-4.3</c:v>
                </c:pt>
                <c:pt idx="107">
                  <c:v>-6.8</c:v>
                </c:pt>
                <c:pt idx="108">
                  <c:v>0.3</c:v>
                </c:pt>
                <c:pt idx="109">
                  <c:v>-3.5</c:v>
                </c:pt>
                <c:pt idx="110">
                  <c:v>-1.7000000000000002</c:v>
                </c:pt>
                <c:pt idx="111">
                  <c:v>-2.5</c:v>
                </c:pt>
                <c:pt idx="112">
                  <c:v>-1.7999999999999998</c:v>
                </c:pt>
                <c:pt idx="113">
                  <c:v>-0.89999999999999991</c:v>
                </c:pt>
                <c:pt idx="114">
                  <c:v>0</c:v>
                </c:pt>
                <c:pt idx="115">
                  <c:v>0.9</c:v>
                </c:pt>
                <c:pt idx="116">
                  <c:v>-3.5999999999999996</c:v>
                </c:pt>
                <c:pt idx="117">
                  <c:v>2.4</c:v>
                </c:pt>
                <c:pt idx="118">
                  <c:v>-0.5</c:v>
                </c:pt>
                <c:pt idx="119">
                  <c:v>-1.9</c:v>
                </c:pt>
                <c:pt idx="120">
                  <c:v>-1.8</c:v>
                </c:pt>
                <c:pt idx="121">
                  <c:v>0.1</c:v>
                </c:pt>
                <c:pt idx="122">
                  <c:v>-1.5</c:v>
                </c:pt>
                <c:pt idx="123">
                  <c:v>-4.5</c:v>
                </c:pt>
                <c:pt idx="124">
                  <c:v>0.7</c:v>
                </c:pt>
                <c:pt idx="125">
                  <c:v>-1.2</c:v>
                </c:pt>
                <c:pt idx="126">
                  <c:v>0.2</c:v>
                </c:pt>
                <c:pt idx="127">
                  <c:v>2.1</c:v>
                </c:pt>
                <c:pt idx="128">
                  <c:v>1.9</c:v>
                </c:pt>
                <c:pt idx="129">
                  <c:v>2.5</c:v>
                </c:pt>
                <c:pt idx="130">
                  <c:v>-0.5</c:v>
                </c:pt>
                <c:pt idx="131">
                  <c:v>2.1</c:v>
                </c:pt>
                <c:pt idx="132">
                  <c:v>3.8</c:v>
                </c:pt>
                <c:pt idx="133">
                  <c:v>0.6</c:v>
                </c:pt>
                <c:pt idx="134">
                  <c:v>-4.8</c:v>
                </c:pt>
                <c:pt idx="135">
                  <c:v>2.2000000000000002</c:v>
                </c:pt>
                <c:pt idx="136">
                  <c:v>0</c:v>
                </c:pt>
                <c:pt idx="137">
                  <c:v>-0.6</c:v>
                </c:pt>
                <c:pt idx="138">
                  <c:v>-1.3</c:v>
                </c:pt>
                <c:pt idx="139">
                  <c:v>-0.2</c:v>
                </c:pt>
                <c:pt idx="140">
                  <c:v>-3.7</c:v>
                </c:pt>
                <c:pt idx="141">
                  <c:v>1.3</c:v>
                </c:pt>
                <c:pt idx="142">
                  <c:v>-1</c:v>
                </c:pt>
                <c:pt idx="143">
                  <c:v>-3.5</c:v>
                </c:pt>
                <c:pt idx="144">
                  <c:v>-2.8</c:v>
                </c:pt>
                <c:pt idx="145">
                  <c:v>-3</c:v>
                </c:pt>
                <c:pt idx="146">
                  <c:v>1.6</c:v>
                </c:pt>
                <c:pt idx="147">
                  <c:v>-2.4</c:v>
                </c:pt>
                <c:pt idx="148">
                  <c:v>-3.2</c:v>
                </c:pt>
                <c:pt idx="149">
                  <c:v>2.2999999999999998</c:v>
                </c:pt>
                <c:pt idx="150">
                  <c:v>-6.2</c:v>
                </c:pt>
                <c:pt idx="151">
                  <c:v>4</c:v>
                </c:pt>
                <c:pt idx="152">
                  <c:v>-2</c:v>
                </c:pt>
                <c:pt idx="153">
                  <c:v>0.9</c:v>
                </c:pt>
                <c:pt idx="154">
                  <c:v>-2.7</c:v>
                </c:pt>
                <c:pt idx="155">
                  <c:v>-2.9</c:v>
                </c:pt>
                <c:pt idx="156">
                  <c:v>-3.2</c:v>
                </c:pt>
                <c:pt idx="157">
                  <c:v>-6.6</c:v>
                </c:pt>
                <c:pt idx="158">
                  <c:v>-2.1</c:v>
                </c:pt>
                <c:pt idx="159">
                  <c:v>1.8</c:v>
                </c:pt>
                <c:pt idx="160">
                  <c:v>-1.1000000000000001</c:v>
                </c:pt>
                <c:pt idx="161">
                  <c:v>-2.2999999999999998</c:v>
                </c:pt>
                <c:pt idx="162">
                  <c:v>-0.5</c:v>
                </c:pt>
                <c:pt idx="163">
                  <c:v>-3.5</c:v>
                </c:pt>
                <c:pt idx="164">
                  <c:v>-1.7</c:v>
                </c:pt>
                <c:pt idx="165">
                  <c:v>1.1000000000000001</c:v>
                </c:pt>
                <c:pt idx="166">
                  <c:v>1.3</c:v>
                </c:pt>
                <c:pt idx="167">
                  <c:v>-3.3</c:v>
                </c:pt>
                <c:pt idx="168">
                  <c:v>2</c:v>
                </c:pt>
                <c:pt idx="169">
                  <c:v>-2.6</c:v>
                </c:pt>
                <c:pt idx="170">
                  <c:v>3.2</c:v>
                </c:pt>
                <c:pt idx="171">
                  <c:v>0.7</c:v>
                </c:pt>
                <c:pt idx="172">
                  <c:v>1.9</c:v>
                </c:pt>
                <c:pt idx="173">
                  <c:v>0.3</c:v>
                </c:pt>
                <c:pt idx="174">
                  <c:v>-0.3</c:v>
                </c:pt>
                <c:pt idx="175">
                  <c:v>0.7</c:v>
                </c:pt>
                <c:pt idx="176">
                  <c:v>1.3</c:v>
                </c:pt>
                <c:pt idx="177">
                  <c:v>-1.7</c:v>
                </c:pt>
                <c:pt idx="178">
                  <c:v>-0.6</c:v>
                </c:pt>
                <c:pt idx="179">
                  <c:v>-3.9</c:v>
                </c:pt>
                <c:pt idx="180">
                  <c:v>-3.4</c:v>
                </c:pt>
                <c:pt idx="181">
                  <c:v>-1</c:v>
                </c:pt>
                <c:pt idx="182">
                  <c:v>0.4</c:v>
                </c:pt>
                <c:pt idx="183">
                  <c:v>-1.1000000000000001</c:v>
                </c:pt>
                <c:pt idx="184">
                  <c:v>-3.1</c:v>
                </c:pt>
                <c:pt idx="185">
                  <c:v>-3.2</c:v>
                </c:pt>
                <c:pt idx="186">
                  <c:v>-6.4</c:v>
                </c:pt>
                <c:pt idx="187">
                  <c:v>-2.5</c:v>
                </c:pt>
                <c:pt idx="188">
                  <c:v>2.1</c:v>
                </c:pt>
                <c:pt idx="189">
                  <c:v>1.5</c:v>
                </c:pt>
                <c:pt idx="190">
                  <c:v>-1</c:v>
                </c:pt>
                <c:pt idx="191">
                  <c:v>1.6</c:v>
                </c:pt>
                <c:pt idx="192">
                  <c:v>-1.7</c:v>
                </c:pt>
                <c:pt idx="193">
                  <c:v>-2</c:v>
                </c:pt>
                <c:pt idx="194">
                  <c:v>1.5</c:v>
                </c:pt>
                <c:pt idx="195">
                  <c:v>0.8</c:v>
                </c:pt>
                <c:pt idx="196">
                  <c:v>2.6</c:v>
                </c:pt>
                <c:pt idx="197">
                  <c:v>-1.8</c:v>
                </c:pt>
                <c:pt idx="198">
                  <c:v>-2.1</c:v>
                </c:pt>
                <c:pt idx="199">
                  <c:v>0.6</c:v>
                </c:pt>
                <c:pt idx="200">
                  <c:v>0.8</c:v>
                </c:pt>
                <c:pt idx="201">
                  <c:v>0.5</c:v>
                </c:pt>
                <c:pt idx="202">
                  <c:v>3.7</c:v>
                </c:pt>
                <c:pt idx="203">
                  <c:v>0.6</c:v>
                </c:pt>
                <c:pt idx="204">
                  <c:v>1.8</c:v>
                </c:pt>
                <c:pt idx="205">
                  <c:v>0</c:v>
                </c:pt>
                <c:pt idx="206">
                  <c:v>2.5</c:v>
                </c:pt>
                <c:pt idx="207">
                  <c:v>-1.7</c:v>
                </c:pt>
                <c:pt idx="208">
                  <c:v>-2.2000000000000002</c:v>
                </c:pt>
                <c:pt idx="209">
                  <c:v>0.1</c:v>
                </c:pt>
                <c:pt idx="210">
                  <c:v>1.8</c:v>
                </c:pt>
                <c:pt idx="211">
                  <c:v>1.2</c:v>
                </c:pt>
                <c:pt idx="212">
                  <c:v>-1.8</c:v>
                </c:pt>
                <c:pt idx="213">
                  <c:v>-2.1</c:v>
                </c:pt>
                <c:pt idx="214">
                  <c:v>1.1000000000000001</c:v>
                </c:pt>
                <c:pt idx="215">
                  <c:v>0.2</c:v>
                </c:pt>
                <c:pt idx="216">
                  <c:v>-0.1</c:v>
                </c:pt>
                <c:pt idx="217">
                  <c:v>3.3</c:v>
                </c:pt>
                <c:pt idx="218">
                  <c:v>-3.7</c:v>
                </c:pt>
                <c:pt idx="219">
                  <c:v>1.2</c:v>
                </c:pt>
                <c:pt idx="220">
                  <c:v>1.3</c:v>
                </c:pt>
                <c:pt idx="221">
                  <c:v>0.4</c:v>
                </c:pt>
                <c:pt idx="222">
                  <c:v>-2.8</c:v>
                </c:pt>
                <c:pt idx="223">
                  <c:v>2.7</c:v>
                </c:pt>
                <c:pt idx="224">
                  <c:v>-0.1</c:v>
                </c:pt>
                <c:pt idx="225">
                  <c:v>-0.4</c:v>
                </c:pt>
                <c:pt idx="226">
                  <c:v>-0.9</c:v>
                </c:pt>
                <c:pt idx="227">
                  <c:v>-2.5</c:v>
                </c:pt>
                <c:pt idx="228">
                  <c:v>1.4</c:v>
                </c:pt>
                <c:pt idx="229">
                  <c:v>0.2</c:v>
                </c:pt>
                <c:pt idx="230">
                  <c:v>3.2</c:v>
                </c:pt>
                <c:pt idx="231">
                  <c:v>0.8</c:v>
                </c:pt>
                <c:pt idx="232">
                  <c:v>6.6</c:v>
                </c:pt>
                <c:pt idx="233">
                  <c:v>2.6</c:v>
                </c:pt>
                <c:pt idx="234">
                  <c:v>-0.5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B1-43D2-8A75-C2C601992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111360"/>
        <c:axId val="362113280"/>
      </c:scatterChart>
      <c:valAx>
        <c:axId val="36211136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731787437709208"/>
              <c:y val="0.9101576886222555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113280"/>
        <c:crossesAt val="-14"/>
        <c:crossBetween val="midCat"/>
        <c:majorUnit val="20"/>
      </c:valAx>
      <c:valAx>
        <c:axId val="362113280"/>
        <c:scaling>
          <c:orientation val="minMax"/>
          <c:max val="8"/>
          <c:min val="-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36556522424683E-2"/>
              <c:y val="0.378906803316252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11136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Sommer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Sommer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TMittel_Luecke!$B$125:$B$224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TMittel_Luecke!$X$125:$X$224</c:f>
              <c:numCache>
                <c:formatCode>0.0</c:formatCode>
                <c:ptCount val="100"/>
                <c:pt idx="0">
                  <c:v>14.433333333333332</c:v>
                </c:pt>
                <c:pt idx="1">
                  <c:v>13.733333333333334</c:v>
                </c:pt>
                <c:pt idx="2">
                  <c:v>13.433333333333332</c:v>
                </c:pt>
                <c:pt idx="3">
                  <c:v>15.766666666666666</c:v>
                </c:pt>
                <c:pt idx="4">
                  <c:v>15.333333333333334</c:v>
                </c:pt>
                <c:pt idx="5">
                  <c:v>13.6</c:v>
                </c:pt>
                <c:pt idx="6">
                  <c:v>13.633333333333333</c:v>
                </c:pt>
                <c:pt idx="7">
                  <c:v>14</c:v>
                </c:pt>
                <c:pt idx="8">
                  <c:v>12.666666666666666</c:v>
                </c:pt>
                <c:pt idx="9">
                  <c:v>13.333333333333334</c:v>
                </c:pt>
                <c:pt idx="10">
                  <c:v>15.799999999999999</c:v>
                </c:pt>
                <c:pt idx="11">
                  <c:v>12.866666666666665</c:v>
                </c:pt>
                <c:pt idx="12">
                  <c:v>11.866666666666667</c:v>
                </c:pt>
                <c:pt idx="13">
                  <c:v>13.300000000000002</c:v>
                </c:pt>
                <c:pt idx="14">
                  <c:v>13.866666666666667</c:v>
                </c:pt>
                <c:pt idx="15">
                  <c:v>12.466666666666667</c:v>
                </c:pt>
                <c:pt idx="16">
                  <c:v>14.866666666666665</c:v>
                </c:pt>
                <c:pt idx="17">
                  <c:v>12.633333333333335</c:v>
                </c:pt>
                <c:pt idx="18">
                  <c:v>13.166666666666666</c:v>
                </c:pt>
                <c:pt idx="19">
                  <c:v>13.133333333333335</c:v>
                </c:pt>
                <c:pt idx="20">
                  <c:v>14.9</c:v>
                </c:pt>
                <c:pt idx="21">
                  <c:v>13.833333333333334</c:v>
                </c:pt>
                <c:pt idx="22">
                  <c:v>13.733333333333334</c:v>
                </c:pt>
                <c:pt idx="23">
                  <c:v>12.700000000000001</c:v>
                </c:pt>
                <c:pt idx="24">
                  <c:v>13.799999999999999</c:v>
                </c:pt>
                <c:pt idx="25">
                  <c:v>12.566666666666668</c:v>
                </c:pt>
                <c:pt idx="26">
                  <c:v>14.033333333333333</c:v>
                </c:pt>
                <c:pt idx="27">
                  <c:v>15.533333333333333</c:v>
                </c:pt>
                <c:pt idx="28">
                  <c:v>14.766666666666666</c:v>
                </c:pt>
                <c:pt idx="29">
                  <c:v>14.633333333333333</c:v>
                </c:pt>
                <c:pt idx="30">
                  <c:v>14.066666666666668</c:v>
                </c:pt>
                <c:pt idx="31">
                  <c:v>14.6</c:v>
                </c:pt>
                <c:pt idx="32">
                  <c:v>13.799999999999999</c:v>
                </c:pt>
                <c:pt idx="33">
                  <c:v>14.5</c:v>
                </c:pt>
                <c:pt idx="34">
                  <c:v>15.233333333333334</c:v>
                </c:pt>
                <c:pt idx="35">
                  <c:v>13.5</c:v>
                </c:pt>
                <c:pt idx="36">
                  <c:v>14.633333333333333</c:v>
                </c:pt>
                <c:pt idx="37">
                  <c:v>14.533333333333333</c:v>
                </c:pt>
                <c:pt idx="38">
                  <c:v>14.133333333333335</c:v>
                </c:pt>
                <c:pt idx="39">
                  <c:v>12.933333333333332</c:v>
                </c:pt>
                <c:pt idx="40">
                  <c:v>13.966666666666667</c:v>
                </c:pt>
                <c:pt idx="41">
                  <c:v>14.066666666666665</c:v>
                </c:pt>
                <c:pt idx="42">
                  <c:v>14.533333333333333</c:v>
                </c:pt>
                <c:pt idx="43">
                  <c:v>14.466666666666669</c:v>
                </c:pt>
                <c:pt idx="44">
                  <c:v>15.133333333333335</c:v>
                </c:pt>
                <c:pt idx="45">
                  <c:v>14.200000000000001</c:v>
                </c:pt>
                <c:pt idx="46">
                  <c:v>16.466666666666669</c:v>
                </c:pt>
                <c:pt idx="47">
                  <c:v>12.866666666666667</c:v>
                </c:pt>
                <c:pt idx="48">
                  <c:v>14.266666666666666</c:v>
                </c:pt>
                <c:pt idx="49">
                  <c:v>16.366666666666667</c:v>
                </c:pt>
                <c:pt idx="50">
                  <c:v>14.433333333333332</c:v>
                </c:pt>
                <c:pt idx="51">
                  <c:v>16.2</c:v>
                </c:pt>
                <c:pt idx="52">
                  <c:v>14.1</c:v>
                </c:pt>
                <c:pt idx="53">
                  <c:v>12.866666666666667</c:v>
                </c:pt>
                <c:pt idx="54">
                  <c:v>13.5</c:v>
                </c:pt>
                <c:pt idx="55">
                  <c:v>12.566666666666668</c:v>
                </c:pt>
                <c:pt idx="56">
                  <c:v>13.933333333333332</c:v>
                </c:pt>
                <c:pt idx="57">
                  <c:v>14.433333333333332</c:v>
                </c:pt>
                <c:pt idx="58">
                  <c:v>14.5</c:v>
                </c:pt>
                <c:pt idx="59">
                  <c:v>13.433333333333332</c:v>
                </c:pt>
                <c:pt idx="60">
                  <c:v>13.933333333333332</c:v>
                </c:pt>
                <c:pt idx="61">
                  <c:v>14</c:v>
                </c:pt>
                <c:pt idx="62">
                  <c:v>14.233333333333334</c:v>
                </c:pt>
                <c:pt idx="63">
                  <c:v>15.1</c:v>
                </c:pt>
                <c:pt idx="64">
                  <c:v>13.433333333333332</c:v>
                </c:pt>
                <c:pt idx="65">
                  <c:v>13.199999999999998</c:v>
                </c:pt>
                <c:pt idx="66">
                  <c:v>14.666666666666666</c:v>
                </c:pt>
                <c:pt idx="67">
                  <c:v>13.233333333333334</c:v>
                </c:pt>
                <c:pt idx="68">
                  <c:v>13.133333333333333</c:v>
                </c:pt>
                <c:pt idx="69">
                  <c:v>14.5</c:v>
                </c:pt>
                <c:pt idx="70">
                  <c:v>14.566666666666668</c:v>
                </c:pt>
                <c:pt idx="71">
                  <c:v>13.333333333333334</c:v>
                </c:pt>
                <c:pt idx="72">
                  <c:v>14.533333333333333</c:v>
                </c:pt>
                <c:pt idx="73">
                  <c:v>13.533333333333331</c:v>
                </c:pt>
                <c:pt idx="74">
                  <c:v>13.633333333333333</c:v>
                </c:pt>
                <c:pt idx="75">
                  <c:v>14.766666666666666</c:v>
                </c:pt>
                <c:pt idx="76">
                  <c:v>13.733333333333334</c:v>
                </c:pt>
                <c:pt idx="77">
                  <c:v>12.766666666666666</c:v>
                </c:pt>
                <c:pt idx="78">
                  <c:v>13.533333333333333</c:v>
                </c:pt>
                <c:pt idx="79">
                  <c:v>13.133333333333333</c:v>
                </c:pt>
                <c:pt idx="80">
                  <c:v>14.133333333333335</c:v>
                </c:pt>
                <c:pt idx="81">
                  <c:v>15.166666666666666</c:v>
                </c:pt>
                <c:pt idx="82">
                  <c:v>16.266666666666666</c:v>
                </c:pt>
                <c:pt idx="83">
                  <c:v>13.766666666666666</c:v>
                </c:pt>
                <c:pt idx="84">
                  <c:v>14.266666666666666</c:v>
                </c:pt>
                <c:pt idx="85">
                  <c:v>14.233333333333333</c:v>
                </c:pt>
                <c:pt idx="86">
                  <c:v>13.833333333333334</c:v>
                </c:pt>
                <c:pt idx="87">
                  <c:v>14.5</c:v>
                </c:pt>
                <c:pt idx="88">
                  <c:v>14.233333333333334</c:v>
                </c:pt>
                <c:pt idx="89">
                  <c:v>14.700000000000001</c:v>
                </c:pt>
                <c:pt idx="90">
                  <c:v>15.100000000000001</c:v>
                </c:pt>
                <c:pt idx="91">
                  <c:v>16.366666666666667</c:v>
                </c:pt>
                <c:pt idx="92">
                  <c:v>14.233333333333334</c:v>
                </c:pt>
                <c:pt idx="93">
                  <c:v>16.8</c:v>
                </c:pt>
                <c:pt idx="94">
                  <c:v>14.600000000000001</c:v>
                </c:pt>
                <c:pt idx="95">
                  <c:v>14</c:v>
                </c:pt>
                <c:pt idx="96">
                  <c:v>14.566666666666668</c:v>
                </c:pt>
                <c:pt idx="97">
                  <c:v>15.4</c:v>
                </c:pt>
                <c:pt idx="98">
                  <c:v>14.700000000000001</c:v>
                </c:pt>
                <c:pt idx="99">
                  <c:v>15.266666666666666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76-42DC-B4FA-8F9966180EB7}"/>
            </c:ext>
          </c:extLst>
        </c:ser>
        <c:ser>
          <c:idx val="1"/>
          <c:order val="1"/>
          <c:tx>
            <c:v>Sommer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TMittel_Luecke!$X$175:$X$224</c:f>
              <c:numCache>
                <c:formatCode>0.0</c:formatCode>
                <c:ptCount val="50"/>
                <c:pt idx="0">
                  <c:v>14.433333333333332</c:v>
                </c:pt>
                <c:pt idx="1">
                  <c:v>16.2</c:v>
                </c:pt>
                <c:pt idx="2">
                  <c:v>14.1</c:v>
                </c:pt>
                <c:pt idx="3">
                  <c:v>12.866666666666667</c:v>
                </c:pt>
                <c:pt idx="4">
                  <c:v>13.5</c:v>
                </c:pt>
                <c:pt idx="5">
                  <c:v>12.566666666666668</c:v>
                </c:pt>
                <c:pt idx="6">
                  <c:v>13.933333333333332</c:v>
                </c:pt>
                <c:pt idx="7">
                  <c:v>14.433333333333332</c:v>
                </c:pt>
                <c:pt idx="8">
                  <c:v>14.5</c:v>
                </c:pt>
                <c:pt idx="9">
                  <c:v>13.433333333333332</c:v>
                </c:pt>
                <c:pt idx="10">
                  <c:v>13.933333333333332</c:v>
                </c:pt>
                <c:pt idx="11">
                  <c:v>14</c:v>
                </c:pt>
                <c:pt idx="12">
                  <c:v>14.233333333333334</c:v>
                </c:pt>
                <c:pt idx="13">
                  <c:v>15.1</c:v>
                </c:pt>
                <c:pt idx="14">
                  <c:v>13.433333333333332</c:v>
                </c:pt>
                <c:pt idx="15">
                  <c:v>13.199999999999998</c:v>
                </c:pt>
                <c:pt idx="16">
                  <c:v>14.666666666666666</c:v>
                </c:pt>
                <c:pt idx="17">
                  <c:v>13.233333333333334</c:v>
                </c:pt>
                <c:pt idx="18">
                  <c:v>13.133333333333333</c:v>
                </c:pt>
                <c:pt idx="19">
                  <c:v>14.5</c:v>
                </c:pt>
                <c:pt idx="20">
                  <c:v>14.566666666666668</c:v>
                </c:pt>
                <c:pt idx="21">
                  <c:v>13.333333333333334</c:v>
                </c:pt>
                <c:pt idx="22">
                  <c:v>14.533333333333333</c:v>
                </c:pt>
                <c:pt idx="23">
                  <c:v>13.533333333333331</c:v>
                </c:pt>
                <c:pt idx="24">
                  <c:v>13.633333333333333</c:v>
                </c:pt>
                <c:pt idx="25">
                  <c:v>14.766666666666666</c:v>
                </c:pt>
                <c:pt idx="26">
                  <c:v>13.733333333333334</c:v>
                </c:pt>
                <c:pt idx="27">
                  <c:v>12.766666666666666</c:v>
                </c:pt>
                <c:pt idx="28">
                  <c:v>13.533333333333333</c:v>
                </c:pt>
                <c:pt idx="29">
                  <c:v>13.133333333333333</c:v>
                </c:pt>
                <c:pt idx="30">
                  <c:v>14.133333333333335</c:v>
                </c:pt>
                <c:pt idx="31">
                  <c:v>15.166666666666666</c:v>
                </c:pt>
                <c:pt idx="32">
                  <c:v>16.266666666666666</c:v>
                </c:pt>
                <c:pt idx="33">
                  <c:v>13.766666666666666</c:v>
                </c:pt>
                <c:pt idx="34">
                  <c:v>14.266666666666666</c:v>
                </c:pt>
                <c:pt idx="35">
                  <c:v>14.233333333333333</c:v>
                </c:pt>
                <c:pt idx="36">
                  <c:v>13.833333333333334</c:v>
                </c:pt>
                <c:pt idx="37">
                  <c:v>14.5</c:v>
                </c:pt>
                <c:pt idx="38">
                  <c:v>14.233333333333334</c:v>
                </c:pt>
                <c:pt idx="39">
                  <c:v>14.700000000000001</c:v>
                </c:pt>
                <c:pt idx="40">
                  <c:v>15.100000000000001</c:v>
                </c:pt>
                <c:pt idx="41">
                  <c:v>16.366666666666667</c:v>
                </c:pt>
                <c:pt idx="42">
                  <c:v>14.233333333333334</c:v>
                </c:pt>
                <c:pt idx="43">
                  <c:v>16.8</c:v>
                </c:pt>
                <c:pt idx="44">
                  <c:v>14.600000000000001</c:v>
                </c:pt>
                <c:pt idx="45">
                  <c:v>14</c:v>
                </c:pt>
                <c:pt idx="46">
                  <c:v>14.566666666666668</c:v>
                </c:pt>
                <c:pt idx="47">
                  <c:v>15.4</c:v>
                </c:pt>
                <c:pt idx="48">
                  <c:v>14.700000000000001</c:v>
                </c:pt>
                <c:pt idx="49">
                  <c:v>15.266666666666666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76-42DC-B4FA-8F9966180EB7}"/>
            </c:ext>
          </c:extLst>
        </c:ser>
        <c:ser>
          <c:idx val="2"/>
          <c:order val="2"/>
          <c:tx>
            <c:v>Sommer 1961-1990</c:v>
          </c:tx>
          <c:marker>
            <c:spPr>
              <a:noFill/>
            </c:spPr>
          </c:marker>
          <c:trendline>
            <c:spPr>
              <a:ln w="19050">
                <a:solidFill>
                  <a:srgbClr val="92D05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TMittel_Luecke!$X$185:$X$214</c:f>
              <c:numCache>
                <c:formatCode>0.0</c:formatCode>
                <c:ptCount val="30"/>
                <c:pt idx="0">
                  <c:v>13.933333333333332</c:v>
                </c:pt>
                <c:pt idx="1">
                  <c:v>14</c:v>
                </c:pt>
                <c:pt idx="2">
                  <c:v>14.233333333333334</c:v>
                </c:pt>
                <c:pt idx="3">
                  <c:v>15.1</c:v>
                </c:pt>
                <c:pt idx="4">
                  <c:v>13.433333333333332</c:v>
                </c:pt>
                <c:pt idx="5">
                  <c:v>13.199999999999998</c:v>
                </c:pt>
                <c:pt idx="6">
                  <c:v>14.666666666666666</c:v>
                </c:pt>
                <c:pt idx="7">
                  <c:v>13.233333333333334</c:v>
                </c:pt>
                <c:pt idx="8">
                  <c:v>13.133333333333333</c:v>
                </c:pt>
                <c:pt idx="9">
                  <c:v>14.5</c:v>
                </c:pt>
                <c:pt idx="10">
                  <c:v>14.566666666666668</c:v>
                </c:pt>
                <c:pt idx="11">
                  <c:v>13.333333333333334</c:v>
                </c:pt>
                <c:pt idx="12">
                  <c:v>14.533333333333333</c:v>
                </c:pt>
                <c:pt idx="13">
                  <c:v>13.533333333333331</c:v>
                </c:pt>
                <c:pt idx="14">
                  <c:v>13.633333333333333</c:v>
                </c:pt>
                <c:pt idx="15">
                  <c:v>14.766666666666666</c:v>
                </c:pt>
                <c:pt idx="16">
                  <c:v>13.733333333333334</c:v>
                </c:pt>
                <c:pt idx="17">
                  <c:v>12.766666666666666</c:v>
                </c:pt>
                <c:pt idx="18">
                  <c:v>13.533333333333333</c:v>
                </c:pt>
                <c:pt idx="19">
                  <c:v>13.133333333333333</c:v>
                </c:pt>
                <c:pt idx="20">
                  <c:v>14.133333333333335</c:v>
                </c:pt>
                <c:pt idx="21">
                  <c:v>15.166666666666666</c:v>
                </c:pt>
                <c:pt idx="22">
                  <c:v>16.266666666666666</c:v>
                </c:pt>
                <c:pt idx="23">
                  <c:v>13.766666666666666</c:v>
                </c:pt>
                <c:pt idx="24">
                  <c:v>14.266666666666666</c:v>
                </c:pt>
                <c:pt idx="25">
                  <c:v>14.233333333333333</c:v>
                </c:pt>
                <c:pt idx="26">
                  <c:v>13.833333333333334</c:v>
                </c:pt>
                <c:pt idx="27">
                  <c:v>14.5</c:v>
                </c:pt>
                <c:pt idx="28">
                  <c:v>14.233333333333334</c:v>
                </c:pt>
                <c:pt idx="29">
                  <c:v>14.700000000000001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76-42DC-B4FA-8F9966180EB7}"/>
            </c:ext>
          </c:extLst>
        </c:ser>
        <c:ser>
          <c:idx val="3"/>
          <c:order val="3"/>
          <c:tx>
            <c:v>Sommer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TMittel_Luecke!$X$195:$X$224</c:f>
              <c:numCache>
                <c:formatCode>0.0</c:formatCode>
                <c:ptCount val="30"/>
                <c:pt idx="0">
                  <c:v>14.566666666666668</c:v>
                </c:pt>
                <c:pt idx="1">
                  <c:v>13.333333333333334</c:v>
                </c:pt>
                <c:pt idx="2">
                  <c:v>14.533333333333333</c:v>
                </c:pt>
                <c:pt idx="3">
                  <c:v>13.533333333333331</c:v>
                </c:pt>
                <c:pt idx="4">
                  <c:v>13.633333333333333</c:v>
                </c:pt>
                <c:pt idx="5">
                  <c:v>14.766666666666666</c:v>
                </c:pt>
                <c:pt idx="6">
                  <c:v>13.733333333333334</c:v>
                </c:pt>
                <c:pt idx="7">
                  <c:v>12.766666666666666</c:v>
                </c:pt>
                <c:pt idx="8">
                  <c:v>13.533333333333333</c:v>
                </c:pt>
                <c:pt idx="9">
                  <c:v>13.133333333333333</c:v>
                </c:pt>
                <c:pt idx="10">
                  <c:v>14.133333333333335</c:v>
                </c:pt>
                <c:pt idx="11">
                  <c:v>15.166666666666666</c:v>
                </c:pt>
                <c:pt idx="12">
                  <c:v>16.266666666666666</c:v>
                </c:pt>
                <c:pt idx="13">
                  <c:v>13.766666666666666</c:v>
                </c:pt>
                <c:pt idx="14">
                  <c:v>14.266666666666666</c:v>
                </c:pt>
                <c:pt idx="15">
                  <c:v>14.233333333333333</c:v>
                </c:pt>
                <c:pt idx="16">
                  <c:v>13.833333333333334</c:v>
                </c:pt>
                <c:pt idx="17">
                  <c:v>14.5</c:v>
                </c:pt>
                <c:pt idx="18">
                  <c:v>14.233333333333334</c:v>
                </c:pt>
                <c:pt idx="19">
                  <c:v>14.700000000000001</c:v>
                </c:pt>
                <c:pt idx="20">
                  <c:v>15.100000000000001</c:v>
                </c:pt>
                <c:pt idx="21">
                  <c:v>16.366666666666667</c:v>
                </c:pt>
                <c:pt idx="22">
                  <c:v>14.233333333333334</c:v>
                </c:pt>
                <c:pt idx="23">
                  <c:v>16.8</c:v>
                </c:pt>
                <c:pt idx="24">
                  <c:v>14.600000000000001</c:v>
                </c:pt>
                <c:pt idx="25">
                  <c:v>14</c:v>
                </c:pt>
                <c:pt idx="26">
                  <c:v>14.566666666666668</c:v>
                </c:pt>
                <c:pt idx="27">
                  <c:v>15.4</c:v>
                </c:pt>
                <c:pt idx="28">
                  <c:v>14.700000000000001</c:v>
                </c:pt>
                <c:pt idx="29">
                  <c:v>15.266666666666666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576-42DC-B4FA-8F9966180EB7}"/>
            </c:ext>
          </c:extLst>
        </c:ser>
        <c:ser>
          <c:idx val="4"/>
          <c:order val="4"/>
          <c:tx>
            <c:v>Sommer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TMittel_Luecke!$X$205:$X$234</c:f>
              <c:numCache>
                <c:formatCode>0.0</c:formatCode>
                <c:ptCount val="30"/>
                <c:pt idx="0">
                  <c:v>14.133333333333335</c:v>
                </c:pt>
                <c:pt idx="1">
                  <c:v>15.166666666666666</c:v>
                </c:pt>
                <c:pt idx="2">
                  <c:v>16.266666666666666</c:v>
                </c:pt>
                <c:pt idx="3">
                  <c:v>13.766666666666666</c:v>
                </c:pt>
                <c:pt idx="4">
                  <c:v>14.266666666666666</c:v>
                </c:pt>
                <c:pt idx="5">
                  <c:v>14.233333333333333</c:v>
                </c:pt>
                <c:pt idx="6">
                  <c:v>13.833333333333334</c:v>
                </c:pt>
                <c:pt idx="7">
                  <c:v>14.5</c:v>
                </c:pt>
                <c:pt idx="8">
                  <c:v>14.233333333333334</c:v>
                </c:pt>
                <c:pt idx="9">
                  <c:v>14.700000000000001</c:v>
                </c:pt>
                <c:pt idx="10">
                  <c:v>15.100000000000001</c:v>
                </c:pt>
                <c:pt idx="11">
                  <c:v>16.366666666666667</c:v>
                </c:pt>
                <c:pt idx="12">
                  <c:v>14.233333333333334</c:v>
                </c:pt>
                <c:pt idx="13">
                  <c:v>16.8</c:v>
                </c:pt>
                <c:pt idx="14">
                  <c:v>14.600000000000001</c:v>
                </c:pt>
                <c:pt idx="15">
                  <c:v>14</c:v>
                </c:pt>
                <c:pt idx="16">
                  <c:v>14.566666666666668</c:v>
                </c:pt>
                <c:pt idx="17">
                  <c:v>15.4</c:v>
                </c:pt>
                <c:pt idx="18">
                  <c:v>14.700000000000001</c:v>
                </c:pt>
                <c:pt idx="19">
                  <c:v>15.266666666666666</c:v>
                </c:pt>
                <c:pt idx="20">
                  <c:v>15.200000000000001</c:v>
                </c:pt>
                <c:pt idx="21">
                  <c:v>15.866666666666667</c:v>
                </c:pt>
                <c:pt idx="22">
                  <c:v>19.066666666666666</c:v>
                </c:pt>
                <c:pt idx="23">
                  <c:v>15.033333333333333</c:v>
                </c:pt>
                <c:pt idx="24">
                  <c:v>14.833333333333334</c:v>
                </c:pt>
                <c:pt idx="25">
                  <c:v>15.633333333333333</c:v>
                </c:pt>
                <c:pt idx="26">
                  <c:v>15.166666666666666</c:v>
                </c:pt>
                <c:pt idx="27">
                  <c:v>15.4</c:v>
                </c:pt>
                <c:pt idx="28">
                  <c:v>15.633333333333335</c:v>
                </c:pt>
                <c:pt idx="29">
                  <c:v>15.533333333333333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576-42DC-B4FA-8F9966180EB7}"/>
            </c:ext>
          </c:extLst>
        </c:ser>
        <c:ser>
          <c:idx val="5"/>
          <c:order val="5"/>
          <c:tx>
            <c:v>Sommer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TMittel_Luecke!$X$215:$X$244</c:f>
              <c:numCache>
                <c:formatCode>0.0</c:formatCode>
                <c:ptCount val="30"/>
                <c:pt idx="0">
                  <c:v>15.100000000000001</c:v>
                </c:pt>
                <c:pt idx="1">
                  <c:v>16.366666666666667</c:v>
                </c:pt>
                <c:pt idx="2">
                  <c:v>14.233333333333334</c:v>
                </c:pt>
                <c:pt idx="3">
                  <c:v>16.8</c:v>
                </c:pt>
                <c:pt idx="4">
                  <c:v>14.600000000000001</c:v>
                </c:pt>
                <c:pt idx="5">
                  <c:v>14</c:v>
                </c:pt>
                <c:pt idx="6">
                  <c:v>14.566666666666668</c:v>
                </c:pt>
                <c:pt idx="7">
                  <c:v>15.4</c:v>
                </c:pt>
                <c:pt idx="8">
                  <c:v>14.700000000000001</c:v>
                </c:pt>
                <c:pt idx="9">
                  <c:v>15.266666666666666</c:v>
                </c:pt>
                <c:pt idx="10">
                  <c:v>15.200000000000001</c:v>
                </c:pt>
                <c:pt idx="11">
                  <c:v>15.866666666666667</c:v>
                </c:pt>
                <c:pt idx="12">
                  <c:v>19.066666666666666</c:v>
                </c:pt>
                <c:pt idx="13">
                  <c:v>15.033333333333333</c:v>
                </c:pt>
                <c:pt idx="14">
                  <c:v>14.833333333333334</c:v>
                </c:pt>
                <c:pt idx="15">
                  <c:v>15.633333333333333</c:v>
                </c:pt>
                <c:pt idx="16">
                  <c:v>15.166666666666666</c:v>
                </c:pt>
                <c:pt idx="17">
                  <c:v>15.4</c:v>
                </c:pt>
                <c:pt idx="18">
                  <c:v>15.633333333333335</c:v>
                </c:pt>
                <c:pt idx="19">
                  <c:v>15.533333333333333</c:v>
                </c:pt>
                <c:pt idx="20">
                  <c:v>14.933333333333332</c:v>
                </c:pt>
                <c:pt idx="21">
                  <c:v>16.099999999999998</c:v>
                </c:pt>
                <c:pt idx="22">
                  <c:v>16.099999999999998</c:v>
                </c:pt>
                <c:pt idx="23">
                  <c:v>14.9</c:v>
                </c:pt>
                <c:pt idx="24">
                  <c:v>17.8</c:v>
                </c:pt>
                <c:pt idx="25">
                  <c:v>15.9</c:v>
                </c:pt>
                <c:pt idx="26">
                  <c:v>17.099999999999998</c:v>
                </c:pt>
                <c:pt idx="27">
                  <c:v>17.366666666666667</c:v>
                </c:pt>
                <c:pt idx="28">
                  <c:v>17.7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576-42DC-B4FA-8F9966180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194432"/>
        <c:axId val="362196352"/>
      </c:scatterChart>
      <c:valAx>
        <c:axId val="362194432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196352"/>
        <c:crossesAt val="-14"/>
        <c:crossBetween val="midCat"/>
        <c:majorUnit val="20"/>
      </c:valAx>
      <c:valAx>
        <c:axId val="362196352"/>
        <c:scaling>
          <c:orientation val="minMax"/>
          <c:max val="19"/>
          <c:min val="1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194432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Frühling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Frühling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TMittel_Luecke!$B$125:$B$224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TMittel_Luecke!$AF$125:$AF$224</c:f>
              <c:numCache>
                <c:formatCode>0.0</c:formatCode>
                <c:ptCount val="100"/>
                <c:pt idx="0">
                  <c:v>5.2333333333333334</c:v>
                </c:pt>
                <c:pt idx="1">
                  <c:v>4.5333333333333341</c:v>
                </c:pt>
                <c:pt idx="2">
                  <c:v>5.166666666666667</c:v>
                </c:pt>
                <c:pt idx="3">
                  <c:v>6.5666666666666673</c:v>
                </c:pt>
                <c:pt idx="4">
                  <c:v>4.7666666666666666</c:v>
                </c:pt>
                <c:pt idx="5">
                  <c:v>4.7333333333333334</c:v>
                </c:pt>
                <c:pt idx="6">
                  <c:v>4.5666666666666664</c:v>
                </c:pt>
                <c:pt idx="7">
                  <c:v>4.7666666666666666</c:v>
                </c:pt>
                <c:pt idx="8">
                  <c:v>5</c:v>
                </c:pt>
                <c:pt idx="9">
                  <c:v>4.9666666666666668</c:v>
                </c:pt>
                <c:pt idx="10">
                  <c:v>5.3999999999999995</c:v>
                </c:pt>
                <c:pt idx="11">
                  <c:v>6</c:v>
                </c:pt>
                <c:pt idx="12">
                  <c:v>6.2666666666666666</c:v>
                </c:pt>
                <c:pt idx="13">
                  <c:v>5.833333333333333</c:v>
                </c:pt>
                <c:pt idx="14">
                  <c:v>5.1333333333333337</c:v>
                </c:pt>
                <c:pt idx="15">
                  <c:v>6.4000000000000012</c:v>
                </c:pt>
                <c:pt idx="16">
                  <c:v>4.5666666666666664</c:v>
                </c:pt>
                <c:pt idx="17">
                  <c:v>6.8000000000000007</c:v>
                </c:pt>
                <c:pt idx="18">
                  <c:v>3.7999999999999994</c:v>
                </c:pt>
                <c:pt idx="19">
                  <c:v>7.833333333333333</c:v>
                </c:pt>
                <c:pt idx="20">
                  <c:v>6.5666666666666673</c:v>
                </c:pt>
                <c:pt idx="21">
                  <c:v>5.666666666666667</c:v>
                </c:pt>
                <c:pt idx="22">
                  <c:v>5.833333333333333</c:v>
                </c:pt>
                <c:pt idx="23">
                  <c:v>5.4333333333333336</c:v>
                </c:pt>
                <c:pt idx="24">
                  <c:v>4.4666666666666659</c:v>
                </c:pt>
                <c:pt idx="25">
                  <c:v>5.6333333333333329</c:v>
                </c:pt>
                <c:pt idx="26">
                  <c:v>6</c:v>
                </c:pt>
                <c:pt idx="27">
                  <c:v>4.7333333333333334</c:v>
                </c:pt>
                <c:pt idx="28">
                  <c:v>4.666666666666667</c:v>
                </c:pt>
                <c:pt idx="29">
                  <c:v>5.9000000000000012</c:v>
                </c:pt>
                <c:pt idx="30">
                  <c:v>4.5999999999999996</c:v>
                </c:pt>
                <c:pt idx="31">
                  <c:v>4.2</c:v>
                </c:pt>
                <c:pt idx="32">
                  <c:v>5.166666666666667</c:v>
                </c:pt>
                <c:pt idx="33">
                  <c:v>7.3666666666666671</c:v>
                </c:pt>
                <c:pt idx="34">
                  <c:v>4</c:v>
                </c:pt>
                <c:pt idx="35">
                  <c:v>6.1333333333333329</c:v>
                </c:pt>
                <c:pt idx="36">
                  <c:v>6.1333333333333337</c:v>
                </c:pt>
                <c:pt idx="37">
                  <c:v>5</c:v>
                </c:pt>
                <c:pt idx="38">
                  <c:v>4.0333333333333332</c:v>
                </c:pt>
                <c:pt idx="39">
                  <c:v>5.6333333333333329</c:v>
                </c:pt>
                <c:pt idx="40">
                  <c:v>3.8333333333333335</c:v>
                </c:pt>
                <c:pt idx="41">
                  <c:v>5.833333333333333</c:v>
                </c:pt>
                <c:pt idx="42">
                  <c:v>7.4666666666666659</c:v>
                </c:pt>
                <c:pt idx="43">
                  <c:v>4.2</c:v>
                </c:pt>
                <c:pt idx="44">
                  <c:v>8.2666666666666657</c:v>
                </c:pt>
                <c:pt idx="45">
                  <c:v>7.7666666666666666</c:v>
                </c:pt>
                <c:pt idx="46">
                  <c:v>8.2333333333333343</c:v>
                </c:pt>
                <c:pt idx="47">
                  <c:v>8.0666666666666664</c:v>
                </c:pt>
                <c:pt idx="48">
                  <c:v>5.7333333333333343</c:v>
                </c:pt>
                <c:pt idx="49">
                  <c:v>6.6000000000000005</c:v>
                </c:pt>
                <c:pt idx="50">
                  <c:v>5</c:v>
                </c:pt>
                <c:pt idx="51">
                  <c:v>6.5</c:v>
                </c:pt>
                <c:pt idx="52">
                  <c:v>7.2</c:v>
                </c:pt>
                <c:pt idx="53">
                  <c:v>4.8666666666666671</c:v>
                </c:pt>
                <c:pt idx="54">
                  <c:v>3.9666666666666663</c:v>
                </c:pt>
                <c:pt idx="55">
                  <c:v>5.0999999999999996</c:v>
                </c:pt>
                <c:pt idx="56">
                  <c:v>5.8000000000000007</c:v>
                </c:pt>
                <c:pt idx="57">
                  <c:v>4.1333333333333329</c:v>
                </c:pt>
                <c:pt idx="58">
                  <c:v>7.4666666666666659</c:v>
                </c:pt>
                <c:pt idx="59">
                  <c:v>6.2</c:v>
                </c:pt>
                <c:pt idx="60">
                  <c:v>6.8666666666666671</c:v>
                </c:pt>
                <c:pt idx="61">
                  <c:v>3.8333333333333335</c:v>
                </c:pt>
                <c:pt idx="62">
                  <c:v>5.666666666666667</c:v>
                </c:pt>
                <c:pt idx="63">
                  <c:v>5.7666666666666666</c:v>
                </c:pt>
                <c:pt idx="64">
                  <c:v>4.2</c:v>
                </c:pt>
                <c:pt idx="65">
                  <c:v>5.8666666666666671</c:v>
                </c:pt>
                <c:pt idx="66">
                  <c:v>5.5333333333333341</c:v>
                </c:pt>
                <c:pt idx="67">
                  <c:v>6.0999999999999988</c:v>
                </c:pt>
                <c:pt idx="68">
                  <c:v>5.5999999999999988</c:v>
                </c:pt>
                <c:pt idx="69">
                  <c:v>3</c:v>
                </c:pt>
                <c:pt idx="70">
                  <c:v>5.6333333333333329</c:v>
                </c:pt>
                <c:pt idx="71">
                  <c:v>5.8999999999999995</c:v>
                </c:pt>
                <c:pt idx="72">
                  <c:v>4.3666666666666663</c:v>
                </c:pt>
                <c:pt idx="73">
                  <c:v>6.0666666666666673</c:v>
                </c:pt>
                <c:pt idx="74">
                  <c:v>5.1333333333333337</c:v>
                </c:pt>
                <c:pt idx="75">
                  <c:v>5.2</c:v>
                </c:pt>
                <c:pt idx="76">
                  <c:v>5.9333333333333336</c:v>
                </c:pt>
                <c:pt idx="77">
                  <c:v>4.8999999999999995</c:v>
                </c:pt>
                <c:pt idx="78">
                  <c:v>5.3666666666666671</c:v>
                </c:pt>
                <c:pt idx="79">
                  <c:v>3.7999999999999994</c:v>
                </c:pt>
                <c:pt idx="80">
                  <c:v>7.4000000000000012</c:v>
                </c:pt>
                <c:pt idx="81">
                  <c:v>5.2333333333333334</c:v>
                </c:pt>
                <c:pt idx="82">
                  <c:v>6.2666666666666666</c:v>
                </c:pt>
                <c:pt idx="83">
                  <c:v>3.7333333333333329</c:v>
                </c:pt>
                <c:pt idx="84">
                  <c:v>5.4666666666666659</c:v>
                </c:pt>
                <c:pt idx="85">
                  <c:v>6.1000000000000005</c:v>
                </c:pt>
                <c:pt idx="86">
                  <c:v>3.6999999999999997</c:v>
                </c:pt>
                <c:pt idx="87">
                  <c:v>5.9333333333333336</c:v>
                </c:pt>
                <c:pt idx="88">
                  <c:v>7.5</c:v>
                </c:pt>
                <c:pt idx="89">
                  <c:v>7.0666666666666664</c:v>
                </c:pt>
                <c:pt idx="90">
                  <c:v>5.0999999999999996</c:v>
                </c:pt>
                <c:pt idx="91">
                  <c:v>6.8666666666666671</c:v>
                </c:pt>
                <c:pt idx="92">
                  <c:v>7.3666666666666671</c:v>
                </c:pt>
                <c:pt idx="93">
                  <c:v>7.0666666666666664</c:v>
                </c:pt>
                <c:pt idx="94">
                  <c:v>5.666666666666667</c:v>
                </c:pt>
                <c:pt idx="95">
                  <c:v>4.9333333333333336</c:v>
                </c:pt>
                <c:pt idx="96">
                  <c:v>6.3999999999999995</c:v>
                </c:pt>
                <c:pt idx="97">
                  <c:v>6.5666666666666673</c:v>
                </c:pt>
                <c:pt idx="98">
                  <c:v>7.2666666666666657</c:v>
                </c:pt>
                <c:pt idx="99">
                  <c:v>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5A-40C8-AE69-F2B62095B146}"/>
            </c:ext>
          </c:extLst>
        </c:ser>
        <c:ser>
          <c:idx val="1"/>
          <c:order val="1"/>
          <c:tx>
            <c:v>Frühling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TMittel_Luecke!$AF$175:$AF$224</c:f>
              <c:numCache>
                <c:formatCode>0.0</c:formatCode>
                <c:ptCount val="50"/>
                <c:pt idx="0">
                  <c:v>5</c:v>
                </c:pt>
                <c:pt idx="1">
                  <c:v>6.5</c:v>
                </c:pt>
                <c:pt idx="2">
                  <c:v>7.2</c:v>
                </c:pt>
                <c:pt idx="3">
                  <c:v>4.8666666666666671</c:v>
                </c:pt>
                <c:pt idx="4">
                  <c:v>3.9666666666666663</c:v>
                </c:pt>
                <c:pt idx="5">
                  <c:v>5.0999999999999996</c:v>
                </c:pt>
                <c:pt idx="6">
                  <c:v>5.8000000000000007</c:v>
                </c:pt>
                <c:pt idx="7">
                  <c:v>4.1333333333333329</c:v>
                </c:pt>
                <c:pt idx="8">
                  <c:v>7.4666666666666659</c:v>
                </c:pt>
                <c:pt idx="9">
                  <c:v>6.2</c:v>
                </c:pt>
                <c:pt idx="10">
                  <c:v>6.8666666666666671</c:v>
                </c:pt>
                <c:pt idx="11">
                  <c:v>3.8333333333333335</c:v>
                </c:pt>
                <c:pt idx="12">
                  <c:v>5.666666666666667</c:v>
                </c:pt>
                <c:pt idx="13">
                  <c:v>5.7666666666666666</c:v>
                </c:pt>
                <c:pt idx="14">
                  <c:v>4.2</c:v>
                </c:pt>
                <c:pt idx="15">
                  <c:v>5.8666666666666671</c:v>
                </c:pt>
                <c:pt idx="16">
                  <c:v>5.5333333333333341</c:v>
                </c:pt>
                <c:pt idx="17">
                  <c:v>6.0999999999999988</c:v>
                </c:pt>
                <c:pt idx="18">
                  <c:v>5.5999999999999988</c:v>
                </c:pt>
                <c:pt idx="19">
                  <c:v>3</c:v>
                </c:pt>
                <c:pt idx="20">
                  <c:v>5.6333333333333329</c:v>
                </c:pt>
                <c:pt idx="21">
                  <c:v>5.8999999999999995</c:v>
                </c:pt>
                <c:pt idx="22">
                  <c:v>4.3666666666666663</c:v>
                </c:pt>
                <c:pt idx="23">
                  <c:v>6.0666666666666673</c:v>
                </c:pt>
                <c:pt idx="24">
                  <c:v>5.1333333333333337</c:v>
                </c:pt>
                <c:pt idx="25">
                  <c:v>5.2</c:v>
                </c:pt>
                <c:pt idx="26">
                  <c:v>5.9333333333333336</c:v>
                </c:pt>
                <c:pt idx="27">
                  <c:v>4.8999999999999995</c:v>
                </c:pt>
                <c:pt idx="28">
                  <c:v>5.3666666666666671</c:v>
                </c:pt>
                <c:pt idx="29">
                  <c:v>3.7999999999999994</c:v>
                </c:pt>
                <c:pt idx="30">
                  <c:v>7.4000000000000012</c:v>
                </c:pt>
                <c:pt idx="31">
                  <c:v>5.2333333333333334</c:v>
                </c:pt>
                <c:pt idx="32">
                  <c:v>6.2666666666666666</c:v>
                </c:pt>
                <c:pt idx="33">
                  <c:v>3.7333333333333329</c:v>
                </c:pt>
                <c:pt idx="34">
                  <c:v>5.4666666666666659</c:v>
                </c:pt>
                <c:pt idx="35">
                  <c:v>6.1000000000000005</c:v>
                </c:pt>
                <c:pt idx="36">
                  <c:v>3.6999999999999997</c:v>
                </c:pt>
                <c:pt idx="37">
                  <c:v>5.9333333333333336</c:v>
                </c:pt>
                <c:pt idx="38">
                  <c:v>7.5</c:v>
                </c:pt>
                <c:pt idx="39">
                  <c:v>7.0666666666666664</c:v>
                </c:pt>
                <c:pt idx="40">
                  <c:v>5.0999999999999996</c:v>
                </c:pt>
                <c:pt idx="41">
                  <c:v>6.8666666666666671</c:v>
                </c:pt>
                <c:pt idx="42">
                  <c:v>7.3666666666666671</c:v>
                </c:pt>
                <c:pt idx="43">
                  <c:v>7.0666666666666664</c:v>
                </c:pt>
                <c:pt idx="44">
                  <c:v>5.666666666666667</c:v>
                </c:pt>
                <c:pt idx="45">
                  <c:v>4.9333333333333336</c:v>
                </c:pt>
                <c:pt idx="46">
                  <c:v>6.3999999999999995</c:v>
                </c:pt>
                <c:pt idx="47">
                  <c:v>6.5666666666666673</c:v>
                </c:pt>
                <c:pt idx="48">
                  <c:v>7.2666666666666657</c:v>
                </c:pt>
                <c:pt idx="49">
                  <c:v>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5A-40C8-AE69-F2B62095B146}"/>
            </c:ext>
          </c:extLst>
        </c:ser>
        <c:ser>
          <c:idx val="2"/>
          <c:order val="2"/>
          <c:tx>
            <c:v>Frühling 1961-1990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TMittel_Luecke!$AF$185:$AF$214</c:f>
              <c:numCache>
                <c:formatCode>0.0</c:formatCode>
                <c:ptCount val="30"/>
                <c:pt idx="0">
                  <c:v>6.8666666666666671</c:v>
                </c:pt>
                <c:pt idx="1">
                  <c:v>3.8333333333333335</c:v>
                </c:pt>
                <c:pt idx="2">
                  <c:v>5.666666666666667</c:v>
                </c:pt>
                <c:pt idx="3">
                  <c:v>5.7666666666666666</c:v>
                </c:pt>
                <c:pt idx="4">
                  <c:v>4.2</c:v>
                </c:pt>
                <c:pt idx="5">
                  <c:v>5.8666666666666671</c:v>
                </c:pt>
                <c:pt idx="6">
                  <c:v>5.5333333333333341</c:v>
                </c:pt>
                <c:pt idx="7">
                  <c:v>6.0999999999999988</c:v>
                </c:pt>
                <c:pt idx="8">
                  <c:v>5.5999999999999988</c:v>
                </c:pt>
                <c:pt idx="9">
                  <c:v>3</c:v>
                </c:pt>
                <c:pt idx="10">
                  <c:v>5.6333333333333329</c:v>
                </c:pt>
                <c:pt idx="11">
                  <c:v>5.8999999999999995</c:v>
                </c:pt>
                <c:pt idx="12">
                  <c:v>4.3666666666666663</c:v>
                </c:pt>
                <c:pt idx="13">
                  <c:v>6.0666666666666673</c:v>
                </c:pt>
                <c:pt idx="14">
                  <c:v>5.1333333333333337</c:v>
                </c:pt>
                <c:pt idx="15">
                  <c:v>5.2</c:v>
                </c:pt>
                <c:pt idx="16">
                  <c:v>5.9333333333333336</c:v>
                </c:pt>
                <c:pt idx="17">
                  <c:v>4.8999999999999995</c:v>
                </c:pt>
                <c:pt idx="18">
                  <c:v>5.3666666666666671</c:v>
                </c:pt>
                <c:pt idx="19">
                  <c:v>3.7999999999999994</c:v>
                </c:pt>
                <c:pt idx="20">
                  <c:v>7.4000000000000012</c:v>
                </c:pt>
                <c:pt idx="21">
                  <c:v>5.2333333333333334</c:v>
                </c:pt>
                <c:pt idx="22">
                  <c:v>6.2666666666666666</c:v>
                </c:pt>
                <c:pt idx="23">
                  <c:v>3.7333333333333329</c:v>
                </c:pt>
                <c:pt idx="24">
                  <c:v>5.4666666666666659</c:v>
                </c:pt>
                <c:pt idx="25">
                  <c:v>6.1000000000000005</c:v>
                </c:pt>
                <c:pt idx="26">
                  <c:v>3.6999999999999997</c:v>
                </c:pt>
                <c:pt idx="27">
                  <c:v>5.9333333333333336</c:v>
                </c:pt>
                <c:pt idx="28">
                  <c:v>7.5</c:v>
                </c:pt>
                <c:pt idx="29">
                  <c:v>7.0666666666666664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65A-40C8-AE69-F2B62095B146}"/>
            </c:ext>
          </c:extLst>
        </c:ser>
        <c:ser>
          <c:idx val="3"/>
          <c:order val="3"/>
          <c:tx>
            <c:v>Frühling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TMittel_Luecke!$AF$195:$AF$224</c:f>
              <c:numCache>
                <c:formatCode>0.0</c:formatCode>
                <c:ptCount val="30"/>
                <c:pt idx="0">
                  <c:v>5.6333333333333329</c:v>
                </c:pt>
                <c:pt idx="1">
                  <c:v>5.8999999999999995</c:v>
                </c:pt>
                <c:pt idx="2">
                  <c:v>4.3666666666666663</c:v>
                </c:pt>
                <c:pt idx="3">
                  <c:v>6.0666666666666673</c:v>
                </c:pt>
                <c:pt idx="4">
                  <c:v>5.1333333333333337</c:v>
                </c:pt>
                <c:pt idx="5">
                  <c:v>5.2</c:v>
                </c:pt>
                <c:pt idx="6">
                  <c:v>5.9333333333333336</c:v>
                </c:pt>
                <c:pt idx="7">
                  <c:v>4.8999999999999995</c:v>
                </c:pt>
                <c:pt idx="8">
                  <c:v>5.3666666666666671</c:v>
                </c:pt>
                <c:pt idx="9">
                  <c:v>3.7999999999999994</c:v>
                </c:pt>
                <c:pt idx="10">
                  <c:v>7.4000000000000012</c:v>
                </c:pt>
                <c:pt idx="11">
                  <c:v>5.2333333333333334</c:v>
                </c:pt>
                <c:pt idx="12">
                  <c:v>6.2666666666666666</c:v>
                </c:pt>
                <c:pt idx="13">
                  <c:v>3.7333333333333329</c:v>
                </c:pt>
                <c:pt idx="14">
                  <c:v>5.4666666666666659</c:v>
                </c:pt>
                <c:pt idx="15">
                  <c:v>6.1000000000000005</c:v>
                </c:pt>
                <c:pt idx="16">
                  <c:v>3.6999999999999997</c:v>
                </c:pt>
                <c:pt idx="17">
                  <c:v>5.9333333333333336</c:v>
                </c:pt>
                <c:pt idx="18">
                  <c:v>7.5</c:v>
                </c:pt>
                <c:pt idx="19">
                  <c:v>7.0666666666666664</c:v>
                </c:pt>
                <c:pt idx="20">
                  <c:v>5.0999999999999996</c:v>
                </c:pt>
                <c:pt idx="21">
                  <c:v>6.8666666666666671</c:v>
                </c:pt>
                <c:pt idx="22">
                  <c:v>7.3666666666666671</c:v>
                </c:pt>
                <c:pt idx="23">
                  <c:v>7.0666666666666664</c:v>
                </c:pt>
                <c:pt idx="24">
                  <c:v>5.666666666666667</c:v>
                </c:pt>
                <c:pt idx="25">
                  <c:v>4.9333333333333336</c:v>
                </c:pt>
                <c:pt idx="26">
                  <c:v>6.3999999999999995</c:v>
                </c:pt>
                <c:pt idx="27">
                  <c:v>6.5666666666666673</c:v>
                </c:pt>
                <c:pt idx="28">
                  <c:v>7.2666666666666657</c:v>
                </c:pt>
                <c:pt idx="29">
                  <c:v>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5A-40C8-AE69-F2B62095B146}"/>
            </c:ext>
          </c:extLst>
        </c:ser>
        <c:ser>
          <c:idx val="4"/>
          <c:order val="4"/>
          <c:tx>
            <c:v>Frühling 1981-2010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TMittel_Luecke!$AF$205:$AF$234</c:f>
              <c:numCache>
                <c:formatCode>0.0</c:formatCode>
                <c:ptCount val="30"/>
                <c:pt idx="0">
                  <c:v>7.4000000000000012</c:v>
                </c:pt>
                <c:pt idx="1">
                  <c:v>5.2333333333333334</c:v>
                </c:pt>
                <c:pt idx="2">
                  <c:v>6.2666666666666666</c:v>
                </c:pt>
                <c:pt idx="3">
                  <c:v>3.7333333333333329</c:v>
                </c:pt>
                <c:pt idx="4">
                  <c:v>5.4666666666666659</c:v>
                </c:pt>
                <c:pt idx="5">
                  <c:v>6.1000000000000005</c:v>
                </c:pt>
                <c:pt idx="6">
                  <c:v>3.6999999999999997</c:v>
                </c:pt>
                <c:pt idx="7">
                  <c:v>5.9333333333333336</c:v>
                </c:pt>
                <c:pt idx="8">
                  <c:v>7.5</c:v>
                </c:pt>
                <c:pt idx="9">
                  <c:v>7.0666666666666664</c:v>
                </c:pt>
                <c:pt idx="10">
                  <c:v>5.0999999999999996</c:v>
                </c:pt>
                <c:pt idx="11">
                  <c:v>6.8666666666666671</c:v>
                </c:pt>
                <c:pt idx="12">
                  <c:v>7.3666666666666671</c:v>
                </c:pt>
                <c:pt idx="13">
                  <c:v>7.0666666666666664</c:v>
                </c:pt>
                <c:pt idx="14">
                  <c:v>5.666666666666667</c:v>
                </c:pt>
                <c:pt idx="15">
                  <c:v>4.9333333333333336</c:v>
                </c:pt>
                <c:pt idx="16">
                  <c:v>6.3999999999999995</c:v>
                </c:pt>
                <c:pt idx="17">
                  <c:v>6.5666666666666673</c:v>
                </c:pt>
                <c:pt idx="18">
                  <c:v>7.2666666666666657</c:v>
                </c:pt>
                <c:pt idx="19">
                  <c:v>7.8</c:v>
                </c:pt>
                <c:pt idx="20">
                  <c:v>7.2333333333333334</c:v>
                </c:pt>
                <c:pt idx="21">
                  <c:v>7.2333333333333334</c:v>
                </c:pt>
                <c:pt idx="22">
                  <c:v>7.9333333333333327</c:v>
                </c:pt>
                <c:pt idx="23">
                  <c:v>6</c:v>
                </c:pt>
                <c:pt idx="24">
                  <c:v>6.8666666666666671</c:v>
                </c:pt>
                <c:pt idx="25">
                  <c:v>5.5666666666666664</c:v>
                </c:pt>
                <c:pt idx="26">
                  <c:v>8.9666666666666668</c:v>
                </c:pt>
                <c:pt idx="27">
                  <c:v>6.5333333333333341</c:v>
                </c:pt>
                <c:pt idx="28">
                  <c:v>7.8999999999999995</c:v>
                </c:pt>
                <c:pt idx="29">
                  <c:v>5.8666666666666671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5A-40C8-AE69-F2B62095B146}"/>
            </c:ext>
          </c:extLst>
        </c:ser>
        <c:ser>
          <c:idx val="5"/>
          <c:order val="5"/>
          <c:tx>
            <c:v>Frühling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TMittel_Luecke!$AF$215:$AF$244</c:f>
              <c:numCache>
                <c:formatCode>0.0</c:formatCode>
                <c:ptCount val="30"/>
                <c:pt idx="0">
                  <c:v>5.0999999999999996</c:v>
                </c:pt>
                <c:pt idx="1">
                  <c:v>6.8666666666666671</c:v>
                </c:pt>
                <c:pt idx="2">
                  <c:v>7.3666666666666671</c:v>
                </c:pt>
                <c:pt idx="3">
                  <c:v>7.0666666666666664</c:v>
                </c:pt>
                <c:pt idx="4">
                  <c:v>5.666666666666667</c:v>
                </c:pt>
                <c:pt idx="5">
                  <c:v>4.9333333333333336</c:v>
                </c:pt>
                <c:pt idx="6">
                  <c:v>6.3999999999999995</c:v>
                </c:pt>
                <c:pt idx="7">
                  <c:v>6.5666666666666673</c:v>
                </c:pt>
                <c:pt idx="8">
                  <c:v>7.2666666666666657</c:v>
                </c:pt>
                <c:pt idx="9">
                  <c:v>7.8</c:v>
                </c:pt>
                <c:pt idx="10">
                  <c:v>7.2333333333333334</c:v>
                </c:pt>
                <c:pt idx="11">
                  <c:v>7.2333333333333334</c:v>
                </c:pt>
                <c:pt idx="12">
                  <c:v>7.9333333333333327</c:v>
                </c:pt>
                <c:pt idx="13">
                  <c:v>6</c:v>
                </c:pt>
                <c:pt idx="14">
                  <c:v>6.8666666666666671</c:v>
                </c:pt>
                <c:pt idx="15">
                  <c:v>5.5666666666666664</c:v>
                </c:pt>
                <c:pt idx="16">
                  <c:v>8.9666666666666668</c:v>
                </c:pt>
                <c:pt idx="17">
                  <c:v>6.5333333333333341</c:v>
                </c:pt>
                <c:pt idx="18">
                  <c:v>7.8999999999999995</c:v>
                </c:pt>
                <c:pt idx="19">
                  <c:v>5.8666666666666671</c:v>
                </c:pt>
                <c:pt idx="20">
                  <c:v>8.9333333333333318</c:v>
                </c:pt>
                <c:pt idx="21">
                  <c:v>8.3666666666666671</c:v>
                </c:pt>
                <c:pt idx="22">
                  <c:v>5.0333333333333332</c:v>
                </c:pt>
                <c:pt idx="23">
                  <c:v>7.9666666666666677</c:v>
                </c:pt>
                <c:pt idx="24">
                  <c:v>7.3666666666666671</c:v>
                </c:pt>
                <c:pt idx="25">
                  <c:v>6.3999999999999995</c:v>
                </c:pt>
                <c:pt idx="26">
                  <c:v>7.9333333333333336</c:v>
                </c:pt>
                <c:pt idx="27">
                  <c:v>8.9333333333333318</c:v>
                </c:pt>
                <c:pt idx="28">
                  <c:v>6.7333333333333343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65A-40C8-AE69-F2B62095B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568896"/>
        <c:axId val="361571072"/>
      </c:scatterChart>
      <c:valAx>
        <c:axId val="361568896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571072"/>
        <c:crossesAt val="-14"/>
        <c:crossBetween val="midCat"/>
        <c:majorUnit val="20"/>
      </c:valAx>
      <c:valAx>
        <c:axId val="361571072"/>
        <c:scaling>
          <c:orientation val="minMax"/>
          <c:max val="10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568896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Herbst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Herbst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TMittel_Luecke!$B$125:$B$224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TMittel_Luecke!$AJ$125:$AJ$224</c:f>
              <c:numCache>
                <c:formatCode>0.0</c:formatCode>
                <c:ptCount val="100"/>
                <c:pt idx="0">
                  <c:v>6.0666666666666664</c:v>
                </c:pt>
                <c:pt idx="1">
                  <c:v>5.8999999999999995</c:v>
                </c:pt>
                <c:pt idx="2">
                  <c:v>7.4333333333333336</c:v>
                </c:pt>
                <c:pt idx="3">
                  <c:v>5.5</c:v>
                </c:pt>
                <c:pt idx="4">
                  <c:v>4.7</c:v>
                </c:pt>
                <c:pt idx="5">
                  <c:v>7.8</c:v>
                </c:pt>
                <c:pt idx="6">
                  <c:v>8.5333333333333332</c:v>
                </c:pt>
                <c:pt idx="7">
                  <c:v>5.8999999999999995</c:v>
                </c:pt>
                <c:pt idx="8">
                  <c:v>6.2</c:v>
                </c:pt>
                <c:pt idx="9">
                  <c:v>5.9333333333333336</c:v>
                </c:pt>
                <c:pt idx="10">
                  <c:v>8.7666666666666657</c:v>
                </c:pt>
                <c:pt idx="11">
                  <c:v>3.0333333333333332</c:v>
                </c:pt>
                <c:pt idx="12">
                  <c:v>8.3666666666666671</c:v>
                </c:pt>
                <c:pt idx="13">
                  <c:v>5.8666666666666663</c:v>
                </c:pt>
                <c:pt idx="14">
                  <c:v>4</c:v>
                </c:pt>
                <c:pt idx="15">
                  <c:v>6.4333333333333336</c:v>
                </c:pt>
                <c:pt idx="16">
                  <c:v>6.8999999999999995</c:v>
                </c:pt>
                <c:pt idx="17">
                  <c:v>6.333333333333333</c:v>
                </c:pt>
                <c:pt idx="18">
                  <c:v>5.5999999999999988</c:v>
                </c:pt>
                <c:pt idx="19">
                  <c:v>6.3666666666666671</c:v>
                </c:pt>
                <c:pt idx="20">
                  <c:v>7.4666666666666659</c:v>
                </c:pt>
                <c:pt idx="21">
                  <c:v>3.5999999999999996</c:v>
                </c:pt>
                <c:pt idx="22">
                  <c:v>7.7666666666666657</c:v>
                </c:pt>
                <c:pt idx="23">
                  <c:v>7.3666666666666663</c:v>
                </c:pt>
                <c:pt idx="24">
                  <c:v>5.0999999999999996</c:v>
                </c:pt>
                <c:pt idx="25">
                  <c:v>9.1</c:v>
                </c:pt>
                <c:pt idx="26">
                  <c:v>6.833333333333333</c:v>
                </c:pt>
                <c:pt idx="27">
                  <c:v>7.3666666666666671</c:v>
                </c:pt>
                <c:pt idx="28">
                  <c:v>8.8333333333333339</c:v>
                </c:pt>
                <c:pt idx="29">
                  <c:v>7.9000000000000012</c:v>
                </c:pt>
                <c:pt idx="30">
                  <c:v>5.2666666666666666</c:v>
                </c:pt>
                <c:pt idx="31">
                  <c:v>8.0333333333333332</c:v>
                </c:pt>
                <c:pt idx="32">
                  <c:v>7</c:v>
                </c:pt>
                <c:pt idx="33">
                  <c:v>7.7</c:v>
                </c:pt>
                <c:pt idx="34">
                  <c:v>7.5</c:v>
                </c:pt>
                <c:pt idx="35">
                  <c:v>5.2333333333333334</c:v>
                </c:pt>
                <c:pt idx="36">
                  <c:v>7.2333333333333334</c:v>
                </c:pt>
                <c:pt idx="37">
                  <c:v>8.9</c:v>
                </c:pt>
                <c:pt idx="38">
                  <c:v>6.666666666666667</c:v>
                </c:pt>
                <c:pt idx="39">
                  <c:v>7.1000000000000005</c:v>
                </c:pt>
                <c:pt idx="40">
                  <c:v>5.333333333333333</c:v>
                </c:pt>
                <c:pt idx="41">
                  <c:v>8.2666666666666675</c:v>
                </c:pt>
                <c:pt idx="42">
                  <c:v>7.4000000000000012</c:v>
                </c:pt>
                <c:pt idx="43">
                  <c:v>6.1333333333333337</c:v>
                </c:pt>
                <c:pt idx="44">
                  <c:v>7.0333333333333323</c:v>
                </c:pt>
                <c:pt idx="45">
                  <c:v>6.9666666666666677</c:v>
                </c:pt>
                <c:pt idx="46">
                  <c:v>9.1</c:v>
                </c:pt>
                <c:pt idx="47">
                  <c:v>8.1999999999999993</c:v>
                </c:pt>
                <c:pt idx="48">
                  <c:v>8.8666666666666671</c:v>
                </c:pt>
                <c:pt idx="49">
                  <c:v>6.8666666666666663</c:v>
                </c:pt>
                <c:pt idx="50">
                  <c:v>8.0333333333333332</c:v>
                </c:pt>
                <c:pt idx="51">
                  <c:v>4.8</c:v>
                </c:pt>
                <c:pt idx="52">
                  <c:v>8.5666666666666682</c:v>
                </c:pt>
                <c:pt idx="53">
                  <c:v>8.0333333333333332</c:v>
                </c:pt>
                <c:pt idx="54">
                  <c:v>6.3</c:v>
                </c:pt>
                <c:pt idx="55">
                  <c:v>6.2</c:v>
                </c:pt>
                <c:pt idx="56">
                  <c:v>7</c:v>
                </c:pt>
                <c:pt idx="57">
                  <c:v>7.0333333333333323</c:v>
                </c:pt>
                <c:pt idx="58">
                  <c:v>7.5666666666666664</c:v>
                </c:pt>
                <c:pt idx="59">
                  <c:v>7.6000000000000005</c:v>
                </c:pt>
                <c:pt idx="60">
                  <c:v>9.5333333333333332</c:v>
                </c:pt>
                <c:pt idx="61">
                  <c:v>6.8999999999999986</c:v>
                </c:pt>
                <c:pt idx="62">
                  <c:v>8.6666666666666661</c:v>
                </c:pt>
                <c:pt idx="63">
                  <c:v>6.4666666666666659</c:v>
                </c:pt>
                <c:pt idx="64">
                  <c:v>6.333333333333333</c:v>
                </c:pt>
                <c:pt idx="65">
                  <c:v>7.8333333333333348</c:v>
                </c:pt>
                <c:pt idx="66">
                  <c:v>8.7333333333333325</c:v>
                </c:pt>
                <c:pt idx="67">
                  <c:v>7.8</c:v>
                </c:pt>
                <c:pt idx="68">
                  <c:v>8.4</c:v>
                </c:pt>
                <c:pt idx="69">
                  <c:v>8.1333333333333329</c:v>
                </c:pt>
                <c:pt idx="70">
                  <c:v>6.6666666666666679</c:v>
                </c:pt>
                <c:pt idx="71">
                  <c:v>5.5333333333333341</c:v>
                </c:pt>
                <c:pt idx="72">
                  <c:v>6.8666666666666671</c:v>
                </c:pt>
                <c:pt idx="73">
                  <c:v>5.1333333333333337</c:v>
                </c:pt>
                <c:pt idx="74">
                  <c:v>7.3000000000000007</c:v>
                </c:pt>
                <c:pt idx="75">
                  <c:v>7.4000000000000012</c:v>
                </c:pt>
                <c:pt idx="76">
                  <c:v>7.333333333333333</c:v>
                </c:pt>
                <c:pt idx="77">
                  <c:v>6.7333333333333334</c:v>
                </c:pt>
                <c:pt idx="78">
                  <c:v>7.4333333333333327</c:v>
                </c:pt>
                <c:pt idx="79">
                  <c:v>7.0333333333333323</c:v>
                </c:pt>
                <c:pt idx="80">
                  <c:v>7.3</c:v>
                </c:pt>
                <c:pt idx="81">
                  <c:v>9.2333333333333325</c:v>
                </c:pt>
                <c:pt idx="82">
                  <c:v>7.4333333333333327</c:v>
                </c:pt>
                <c:pt idx="83">
                  <c:v>8.6666666666666661</c:v>
                </c:pt>
                <c:pt idx="84">
                  <c:v>6.5666666666666664</c:v>
                </c:pt>
                <c:pt idx="85">
                  <c:v>8.5</c:v>
                </c:pt>
                <c:pt idx="86">
                  <c:v>9.0666666666666664</c:v>
                </c:pt>
                <c:pt idx="87">
                  <c:v>7.4333333333333336</c:v>
                </c:pt>
                <c:pt idx="88">
                  <c:v>7.7666666666666657</c:v>
                </c:pt>
                <c:pt idx="89">
                  <c:v>7.3999999999999995</c:v>
                </c:pt>
                <c:pt idx="90">
                  <c:v>7.4666666666666659</c:v>
                </c:pt>
                <c:pt idx="91">
                  <c:v>7.4666666666666659</c:v>
                </c:pt>
                <c:pt idx="92">
                  <c:v>5.4666666666666659</c:v>
                </c:pt>
                <c:pt idx="93">
                  <c:v>8.4666666666666668</c:v>
                </c:pt>
                <c:pt idx="94">
                  <c:v>7.7</c:v>
                </c:pt>
                <c:pt idx="95">
                  <c:v>6</c:v>
                </c:pt>
                <c:pt idx="96">
                  <c:v>7.7333333333333334</c:v>
                </c:pt>
                <c:pt idx="97">
                  <c:v>5.7333333333333334</c:v>
                </c:pt>
                <c:pt idx="98">
                  <c:v>7.6333333333333329</c:v>
                </c:pt>
                <c:pt idx="99">
                  <c:v>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F1-4504-B117-F8AAE39A062D}"/>
            </c:ext>
          </c:extLst>
        </c:ser>
        <c:ser>
          <c:idx val="1"/>
          <c:order val="1"/>
          <c:tx>
            <c:v>Herbst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TMittel_Luecke!$AJ$175:$AJ$224</c:f>
              <c:numCache>
                <c:formatCode>0.0</c:formatCode>
                <c:ptCount val="50"/>
                <c:pt idx="0">
                  <c:v>8.0333333333333332</c:v>
                </c:pt>
                <c:pt idx="1">
                  <c:v>4.8</c:v>
                </c:pt>
                <c:pt idx="2">
                  <c:v>8.5666666666666682</c:v>
                </c:pt>
                <c:pt idx="3">
                  <c:v>8.0333333333333332</c:v>
                </c:pt>
                <c:pt idx="4">
                  <c:v>6.3</c:v>
                </c:pt>
                <c:pt idx="5">
                  <c:v>6.2</c:v>
                </c:pt>
                <c:pt idx="6">
                  <c:v>7</c:v>
                </c:pt>
                <c:pt idx="7">
                  <c:v>7.0333333333333323</c:v>
                </c:pt>
                <c:pt idx="8">
                  <c:v>7.5666666666666664</c:v>
                </c:pt>
                <c:pt idx="9">
                  <c:v>7.6000000000000005</c:v>
                </c:pt>
                <c:pt idx="10">
                  <c:v>9.5333333333333332</c:v>
                </c:pt>
                <c:pt idx="11">
                  <c:v>6.8999999999999986</c:v>
                </c:pt>
                <c:pt idx="12">
                  <c:v>8.6666666666666661</c:v>
                </c:pt>
                <c:pt idx="13">
                  <c:v>6.4666666666666659</c:v>
                </c:pt>
                <c:pt idx="14">
                  <c:v>6.333333333333333</c:v>
                </c:pt>
                <c:pt idx="15">
                  <c:v>7.8333333333333348</c:v>
                </c:pt>
                <c:pt idx="16">
                  <c:v>8.7333333333333325</c:v>
                </c:pt>
                <c:pt idx="17">
                  <c:v>7.8</c:v>
                </c:pt>
                <c:pt idx="18">
                  <c:v>8.4</c:v>
                </c:pt>
                <c:pt idx="19">
                  <c:v>8.1333333333333329</c:v>
                </c:pt>
                <c:pt idx="20">
                  <c:v>6.6666666666666679</c:v>
                </c:pt>
                <c:pt idx="21">
                  <c:v>5.5333333333333341</c:v>
                </c:pt>
                <c:pt idx="22">
                  <c:v>6.8666666666666671</c:v>
                </c:pt>
                <c:pt idx="23">
                  <c:v>5.1333333333333337</c:v>
                </c:pt>
                <c:pt idx="24">
                  <c:v>7.3000000000000007</c:v>
                </c:pt>
                <c:pt idx="25">
                  <c:v>7.4000000000000012</c:v>
                </c:pt>
                <c:pt idx="26">
                  <c:v>7.333333333333333</c:v>
                </c:pt>
                <c:pt idx="27">
                  <c:v>6.7333333333333334</c:v>
                </c:pt>
                <c:pt idx="28">
                  <c:v>7.4333333333333327</c:v>
                </c:pt>
                <c:pt idx="29">
                  <c:v>7.0333333333333323</c:v>
                </c:pt>
                <c:pt idx="30">
                  <c:v>7.3</c:v>
                </c:pt>
                <c:pt idx="31">
                  <c:v>9.2333333333333325</c:v>
                </c:pt>
                <c:pt idx="32">
                  <c:v>7.4333333333333327</c:v>
                </c:pt>
                <c:pt idx="33">
                  <c:v>8.6666666666666661</c:v>
                </c:pt>
                <c:pt idx="34">
                  <c:v>6.5666666666666664</c:v>
                </c:pt>
                <c:pt idx="35">
                  <c:v>8.5</c:v>
                </c:pt>
                <c:pt idx="36">
                  <c:v>9.0666666666666664</c:v>
                </c:pt>
                <c:pt idx="37">
                  <c:v>7.4333333333333336</c:v>
                </c:pt>
                <c:pt idx="38">
                  <c:v>7.7666666666666657</c:v>
                </c:pt>
                <c:pt idx="39">
                  <c:v>7.3999999999999995</c:v>
                </c:pt>
                <c:pt idx="40">
                  <c:v>7.4666666666666659</c:v>
                </c:pt>
                <c:pt idx="41">
                  <c:v>7.4666666666666659</c:v>
                </c:pt>
                <c:pt idx="42">
                  <c:v>5.4666666666666659</c:v>
                </c:pt>
                <c:pt idx="43">
                  <c:v>8.4666666666666668</c:v>
                </c:pt>
                <c:pt idx="44">
                  <c:v>7.7</c:v>
                </c:pt>
                <c:pt idx="45">
                  <c:v>6</c:v>
                </c:pt>
                <c:pt idx="46">
                  <c:v>7.7333333333333334</c:v>
                </c:pt>
                <c:pt idx="47">
                  <c:v>5.7333333333333334</c:v>
                </c:pt>
                <c:pt idx="48">
                  <c:v>7.6333333333333329</c:v>
                </c:pt>
                <c:pt idx="49">
                  <c:v>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F1-4504-B117-F8AAE39A062D}"/>
            </c:ext>
          </c:extLst>
        </c:ser>
        <c:ser>
          <c:idx val="2"/>
          <c:order val="2"/>
          <c:tx>
            <c:v>Herbst 1961-1990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TMittel_Luecke!$AJ$185:$AJ$214</c:f>
              <c:numCache>
                <c:formatCode>0.0</c:formatCode>
                <c:ptCount val="30"/>
                <c:pt idx="0">
                  <c:v>9.5333333333333332</c:v>
                </c:pt>
                <c:pt idx="1">
                  <c:v>6.8999999999999986</c:v>
                </c:pt>
                <c:pt idx="2">
                  <c:v>8.6666666666666661</c:v>
                </c:pt>
                <c:pt idx="3">
                  <c:v>6.4666666666666659</c:v>
                </c:pt>
                <c:pt idx="4">
                  <c:v>6.333333333333333</c:v>
                </c:pt>
                <c:pt idx="5">
                  <c:v>7.8333333333333348</c:v>
                </c:pt>
                <c:pt idx="6">
                  <c:v>8.7333333333333325</c:v>
                </c:pt>
                <c:pt idx="7">
                  <c:v>7.8</c:v>
                </c:pt>
                <c:pt idx="8">
                  <c:v>8.4</c:v>
                </c:pt>
                <c:pt idx="9">
                  <c:v>8.1333333333333329</c:v>
                </c:pt>
                <c:pt idx="10">
                  <c:v>6.6666666666666679</c:v>
                </c:pt>
                <c:pt idx="11">
                  <c:v>5.5333333333333341</c:v>
                </c:pt>
                <c:pt idx="12">
                  <c:v>6.8666666666666671</c:v>
                </c:pt>
                <c:pt idx="13">
                  <c:v>5.1333333333333337</c:v>
                </c:pt>
                <c:pt idx="14">
                  <c:v>7.3000000000000007</c:v>
                </c:pt>
                <c:pt idx="15">
                  <c:v>7.4000000000000012</c:v>
                </c:pt>
                <c:pt idx="16">
                  <c:v>7.333333333333333</c:v>
                </c:pt>
                <c:pt idx="17">
                  <c:v>6.7333333333333334</c:v>
                </c:pt>
                <c:pt idx="18">
                  <c:v>7.4333333333333327</c:v>
                </c:pt>
                <c:pt idx="19">
                  <c:v>7.0333333333333323</c:v>
                </c:pt>
                <c:pt idx="20">
                  <c:v>7.3</c:v>
                </c:pt>
                <c:pt idx="21">
                  <c:v>9.2333333333333325</c:v>
                </c:pt>
                <c:pt idx="22">
                  <c:v>7.4333333333333327</c:v>
                </c:pt>
                <c:pt idx="23">
                  <c:v>8.6666666666666661</c:v>
                </c:pt>
                <c:pt idx="24">
                  <c:v>6.5666666666666664</c:v>
                </c:pt>
                <c:pt idx="25">
                  <c:v>8.5</c:v>
                </c:pt>
                <c:pt idx="26">
                  <c:v>9.0666666666666664</c:v>
                </c:pt>
                <c:pt idx="27">
                  <c:v>7.4333333333333336</c:v>
                </c:pt>
                <c:pt idx="28">
                  <c:v>7.7666666666666657</c:v>
                </c:pt>
                <c:pt idx="29">
                  <c:v>7.3999999999999995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F1-4504-B117-F8AAE39A062D}"/>
            </c:ext>
          </c:extLst>
        </c:ser>
        <c:ser>
          <c:idx val="3"/>
          <c:order val="3"/>
          <c:tx>
            <c:v>Herbst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TMittel_Luecke!$AJ$195:$AJ$224</c:f>
              <c:numCache>
                <c:formatCode>0.0</c:formatCode>
                <c:ptCount val="30"/>
                <c:pt idx="0">
                  <c:v>6.6666666666666679</c:v>
                </c:pt>
                <c:pt idx="1">
                  <c:v>5.5333333333333341</c:v>
                </c:pt>
                <c:pt idx="2">
                  <c:v>6.8666666666666671</c:v>
                </c:pt>
                <c:pt idx="3">
                  <c:v>5.1333333333333337</c:v>
                </c:pt>
                <c:pt idx="4">
                  <c:v>7.3000000000000007</c:v>
                </c:pt>
                <c:pt idx="5">
                  <c:v>7.4000000000000012</c:v>
                </c:pt>
                <c:pt idx="6">
                  <c:v>7.333333333333333</c:v>
                </c:pt>
                <c:pt idx="7">
                  <c:v>6.7333333333333334</c:v>
                </c:pt>
                <c:pt idx="8">
                  <c:v>7.4333333333333327</c:v>
                </c:pt>
                <c:pt idx="9">
                  <c:v>7.0333333333333323</c:v>
                </c:pt>
                <c:pt idx="10">
                  <c:v>7.3</c:v>
                </c:pt>
                <c:pt idx="11">
                  <c:v>9.2333333333333325</c:v>
                </c:pt>
                <c:pt idx="12">
                  <c:v>7.4333333333333327</c:v>
                </c:pt>
                <c:pt idx="13">
                  <c:v>8.6666666666666661</c:v>
                </c:pt>
                <c:pt idx="14">
                  <c:v>6.5666666666666664</c:v>
                </c:pt>
                <c:pt idx="15">
                  <c:v>8.5</c:v>
                </c:pt>
                <c:pt idx="16">
                  <c:v>9.0666666666666664</c:v>
                </c:pt>
                <c:pt idx="17">
                  <c:v>7.4333333333333336</c:v>
                </c:pt>
                <c:pt idx="18">
                  <c:v>7.7666666666666657</c:v>
                </c:pt>
                <c:pt idx="19">
                  <c:v>7.3999999999999995</c:v>
                </c:pt>
                <c:pt idx="20">
                  <c:v>7.4666666666666659</c:v>
                </c:pt>
                <c:pt idx="21">
                  <c:v>7.4666666666666659</c:v>
                </c:pt>
                <c:pt idx="22">
                  <c:v>5.4666666666666659</c:v>
                </c:pt>
                <c:pt idx="23">
                  <c:v>8.4666666666666668</c:v>
                </c:pt>
                <c:pt idx="24">
                  <c:v>7.7</c:v>
                </c:pt>
                <c:pt idx="25">
                  <c:v>6</c:v>
                </c:pt>
                <c:pt idx="26">
                  <c:v>7.7333333333333334</c:v>
                </c:pt>
                <c:pt idx="27">
                  <c:v>5.7333333333333334</c:v>
                </c:pt>
                <c:pt idx="28">
                  <c:v>7.6333333333333329</c:v>
                </c:pt>
                <c:pt idx="29">
                  <c:v>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2F1-4504-B117-F8AAE39A062D}"/>
            </c:ext>
          </c:extLst>
        </c:ser>
        <c:ser>
          <c:idx val="4"/>
          <c:order val="4"/>
          <c:tx>
            <c:v>Herbst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TMittel_Luecke!$AJ$205:$AJ$234</c:f>
              <c:numCache>
                <c:formatCode>0.0</c:formatCode>
                <c:ptCount val="30"/>
                <c:pt idx="0">
                  <c:v>7.3</c:v>
                </c:pt>
                <c:pt idx="1">
                  <c:v>9.2333333333333325</c:v>
                </c:pt>
                <c:pt idx="2">
                  <c:v>7.4333333333333327</c:v>
                </c:pt>
                <c:pt idx="3">
                  <c:v>8.6666666666666661</c:v>
                </c:pt>
                <c:pt idx="4">
                  <c:v>6.5666666666666664</c:v>
                </c:pt>
                <c:pt idx="5">
                  <c:v>8.5</c:v>
                </c:pt>
                <c:pt idx="6">
                  <c:v>9.0666666666666664</c:v>
                </c:pt>
                <c:pt idx="7">
                  <c:v>7.4333333333333336</c:v>
                </c:pt>
                <c:pt idx="8">
                  <c:v>7.7666666666666657</c:v>
                </c:pt>
                <c:pt idx="9">
                  <c:v>7.3999999999999995</c:v>
                </c:pt>
                <c:pt idx="10">
                  <c:v>7.4666666666666659</c:v>
                </c:pt>
                <c:pt idx="11">
                  <c:v>7.4666666666666659</c:v>
                </c:pt>
                <c:pt idx="12">
                  <c:v>5.4666666666666659</c:v>
                </c:pt>
                <c:pt idx="13">
                  <c:v>8.4666666666666668</c:v>
                </c:pt>
                <c:pt idx="14">
                  <c:v>7.7</c:v>
                </c:pt>
                <c:pt idx="15">
                  <c:v>6</c:v>
                </c:pt>
                <c:pt idx="16">
                  <c:v>7.7333333333333334</c:v>
                </c:pt>
                <c:pt idx="17">
                  <c:v>5.7333333333333334</c:v>
                </c:pt>
                <c:pt idx="18">
                  <c:v>7.6333333333333329</c:v>
                </c:pt>
                <c:pt idx="19">
                  <c:v>8.6</c:v>
                </c:pt>
                <c:pt idx="20">
                  <c:v>7.166666666666667</c:v>
                </c:pt>
                <c:pt idx="21">
                  <c:v>7.6333333333333329</c:v>
                </c:pt>
                <c:pt idx="22">
                  <c:v>7.5333333333333341</c:v>
                </c:pt>
                <c:pt idx="23">
                  <c:v>8.1333333333333329</c:v>
                </c:pt>
                <c:pt idx="24">
                  <c:v>8.6999999999999993</c:v>
                </c:pt>
                <c:pt idx="25">
                  <c:v>11.200000000000001</c:v>
                </c:pt>
                <c:pt idx="26">
                  <c:v>6.0333333333333341</c:v>
                </c:pt>
                <c:pt idx="27">
                  <c:v>7.4333333333333336</c:v>
                </c:pt>
                <c:pt idx="28">
                  <c:v>9.1333333333333346</c:v>
                </c:pt>
                <c:pt idx="29">
                  <c:v>6.8666666666666671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2F1-4504-B117-F8AAE39A062D}"/>
            </c:ext>
          </c:extLst>
        </c:ser>
        <c:ser>
          <c:idx val="5"/>
          <c:order val="5"/>
          <c:tx>
            <c:v>Herbst 19910-2020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TMittel_Luecke!$AJ$215:$AJ$244</c:f>
              <c:numCache>
                <c:formatCode>0.0</c:formatCode>
                <c:ptCount val="30"/>
                <c:pt idx="0">
                  <c:v>7.4666666666666659</c:v>
                </c:pt>
                <c:pt idx="1">
                  <c:v>7.4666666666666659</c:v>
                </c:pt>
                <c:pt idx="2">
                  <c:v>5.4666666666666659</c:v>
                </c:pt>
                <c:pt idx="3">
                  <c:v>8.4666666666666668</c:v>
                </c:pt>
                <c:pt idx="4">
                  <c:v>7.7</c:v>
                </c:pt>
                <c:pt idx="5">
                  <c:v>6</c:v>
                </c:pt>
                <c:pt idx="6">
                  <c:v>7.7333333333333334</c:v>
                </c:pt>
                <c:pt idx="7">
                  <c:v>5.7333333333333334</c:v>
                </c:pt>
                <c:pt idx="8">
                  <c:v>7.6333333333333329</c:v>
                </c:pt>
                <c:pt idx="9">
                  <c:v>8.6</c:v>
                </c:pt>
                <c:pt idx="10">
                  <c:v>7.166666666666667</c:v>
                </c:pt>
                <c:pt idx="11">
                  <c:v>7.6333333333333329</c:v>
                </c:pt>
                <c:pt idx="12">
                  <c:v>7.5333333333333341</c:v>
                </c:pt>
                <c:pt idx="13">
                  <c:v>8.1333333333333329</c:v>
                </c:pt>
                <c:pt idx="14">
                  <c:v>8.6999999999999993</c:v>
                </c:pt>
                <c:pt idx="15">
                  <c:v>11.200000000000001</c:v>
                </c:pt>
                <c:pt idx="16">
                  <c:v>6.0333333333333341</c:v>
                </c:pt>
                <c:pt idx="17">
                  <c:v>7.4333333333333336</c:v>
                </c:pt>
                <c:pt idx="18">
                  <c:v>9.1333333333333346</c:v>
                </c:pt>
                <c:pt idx="19">
                  <c:v>6.8666666666666671</c:v>
                </c:pt>
                <c:pt idx="20">
                  <c:v>9.7000000000000011</c:v>
                </c:pt>
                <c:pt idx="21">
                  <c:v>8.5666666666666682</c:v>
                </c:pt>
                <c:pt idx="22">
                  <c:v>7.6333333333333329</c:v>
                </c:pt>
                <c:pt idx="23">
                  <c:v>9.9</c:v>
                </c:pt>
                <c:pt idx="24">
                  <c:v>8.3333333333333339</c:v>
                </c:pt>
                <c:pt idx="25">
                  <c:v>8.4666666666666668</c:v>
                </c:pt>
                <c:pt idx="26">
                  <c:v>7.5999999999999988</c:v>
                </c:pt>
                <c:pt idx="27">
                  <c:v>9.8000000000000007</c:v>
                </c:pt>
                <c:pt idx="28">
                  <c:v>9.1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2F1-4504-B117-F8AAE39A0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734144"/>
        <c:axId val="361736064"/>
      </c:scatterChart>
      <c:valAx>
        <c:axId val="361734144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736064"/>
        <c:crossesAt val="-14"/>
        <c:crossBetween val="midCat"/>
        <c:majorUnit val="20"/>
      </c:valAx>
      <c:valAx>
        <c:axId val="361736064"/>
        <c:scaling>
          <c:orientation val="minMax"/>
          <c:max val="12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1734144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Winter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Winter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TMittel_Luecke!$B$125:$B$224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TMittel_Luecke!$AB$125:$AB$224</c:f>
              <c:numCache>
                <c:formatCode>0.0</c:formatCode>
                <c:ptCount val="100"/>
                <c:pt idx="0">
                  <c:v>-2.2666666666666666</c:v>
                </c:pt>
                <c:pt idx="1">
                  <c:v>-0.9</c:v>
                </c:pt>
                <c:pt idx="2">
                  <c:v>0.23333333333333339</c:v>
                </c:pt>
                <c:pt idx="3">
                  <c:v>-1.4333333333333333</c:v>
                </c:pt>
                <c:pt idx="4">
                  <c:v>-2.1</c:v>
                </c:pt>
                <c:pt idx="5">
                  <c:v>-1.9666666666666668</c:v>
                </c:pt>
                <c:pt idx="6">
                  <c:v>-4.333333333333333</c:v>
                </c:pt>
                <c:pt idx="7">
                  <c:v>-1.1000000000000001</c:v>
                </c:pt>
                <c:pt idx="8">
                  <c:v>-3.6</c:v>
                </c:pt>
                <c:pt idx="9">
                  <c:v>-0.43333333333333335</c:v>
                </c:pt>
                <c:pt idx="10">
                  <c:v>-1.1666666666666665</c:v>
                </c:pt>
                <c:pt idx="11">
                  <c:v>1.1666666666666667</c:v>
                </c:pt>
                <c:pt idx="12">
                  <c:v>0.13333333333333339</c:v>
                </c:pt>
                <c:pt idx="13">
                  <c:v>-1.1333333333333335</c:v>
                </c:pt>
                <c:pt idx="14">
                  <c:v>-0.3666666666666667</c:v>
                </c:pt>
                <c:pt idx="15">
                  <c:v>1.7</c:v>
                </c:pt>
                <c:pt idx="16">
                  <c:v>-3.1666666666666665</c:v>
                </c:pt>
                <c:pt idx="17">
                  <c:v>-1.2666666666666666</c:v>
                </c:pt>
                <c:pt idx="18">
                  <c:v>-0.36666666666666664</c:v>
                </c:pt>
                <c:pt idx="19">
                  <c:v>1.2333333333333334</c:v>
                </c:pt>
                <c:pt idx="20">
                  <c:v>0</c:v>
                </c:pt>
                <c:pt idx="21">
                  <c:v>-2.3666666666666667</c:v>
                </c:pt>
                <c:pt idx="22">
                  <c:v>-0.9</c:v>
                </c:pt>
                <c:pt idx="23">
                  <c:v>-3.8333333333333335</c:v>
                </c:pt>
                <c:pt idx="24">
                  <c:v>1.2666666666666668</c:v>
                </c:pt>
                <c:pt idx="25">
                  <c:v>0.46666666666666662</c:v>
                </c:pt>
                <c:pt idx="26">
                  <c:v>-2.0333333333333332</c:v>
                </c:pt>
                <c:pt idx="27">
                  <c:v>-0.89999999999999991</c:v>
                </c:pt>
                <c:pt idx="28">
                  <c:v>-5.8999999999999995</c:v>
                </c:pt>
                <c:pt idx="29">
                  <c:v>0.50000000000000011</c:v>
                </c:pt>
                <c:pt idx="30">
                  <c:v>-2.9</c:v>
                </c:pt>
                <c:pt idx="31">
                  <c:v>-3.3000000000000003</c:v>
                </c:pt>
                <c:pt idx="32">
                  <c:v>-1.3999999999999997</c:v>
                </c:pt>
                <c:pt idx="33">
                  <c:v>-3.0333333333333332</c:v>
                </c:pt>
                <c:pt idx="34">
                  <c:v>-0.8666666666666667</c:v>
                </c:pt>
                <c:pt idx="35">
                  <c:v>-0.16666666666666663</c:v>
                </c:pt>
                <c:pt idx="36">
                  <c:v>0.70000000000000007</c:v>
                </c:pt>
                <c:pt idx="37">
                  <c:v>-1.7666666666666666</c:v>
                </c:pt>
                <c:pt idx="38">
                  <c:v>-0.36666666666666653</c:v>
                </c:pt>
                <c:pt idx="39">
                  <c:v>-3.9000000000000004</c:v>
                </c:pt>
                <c:pt idx="40">
                  <c:v>-3.9999999999999996</c:v>
                </c:pt>
                <c:pt idx="41">
                  <c:v>-5.3666666666666671</c:v>
                </c:pt>
                <c:pt idx="42">
                  <c:v>1.0333333333333334</c:v>
                </c:pt>
                <c:pt idx="43">
                  <c:v>-1.7666666666666666</c:v>
                </c:pt>
                <c:pt idx="44">
                  <c:v>-2.3666666666666667</c:v>
                </c:pt>
                <c:pt idx="45">
                  <c:v>-1.0333333333333334</c:v>
                </c:pt>
                <c:pt idx="46">
                  <c:v>-4.3666666666666671</c:v>
                </c:pt>
                <c:pt idx="47">
                  <c:v>-0.26666666666666666</c:v>
                </c:pt>
                <c:pt idx="48">
                  <c:v>0.4333333333333334</c:v>
                </c:pt>
                <c:pt idx="49">
                  <c:v>0.26666666666666666</c:v>
                </c:pt>
                <c:pt idx="50">
                  <c:v>-1.0999999999999999</c:v>
                </c:pt>
                <c:pt idx="51">
                  <c:v>-1.3333333333333333</c:v>
                </c:pt>
                <c:pt idx="52">
                  <c:v>-3.2666666666666671</c:v>
                </c:pt>
                <c:pt idx="53">
                  <c:v>-2.5666666666666669</c:v>
                </c:pt>
                <c:pt idx="54">
                  <c:v>-0.8666666666666667</c:v>
                </c:pt>
                <c:pt idx="55">
                  <c:v>-3.8000000000000003</c:v>
                </c:pt>
                <c:pt idx="56">
                  <c:v>0.70000000000000007</c:v>
                </c:pt>
                <c:pt idx="57">
                  <c:v>-0.13333333333333339</c:v>
                </c:pt>
                <c:pt idx="58">
                  <c:v>9.9999999999999936E-2</c:v>
                </c:pt>
                <c:pt idx="59">
                  <c:v>-0.19999999999999996</c:v>
                </c:pt>
                <c:pt idx="60">
                  <c:v>-3.3333333333333361E-2</c:v>
                </c:pt>
                <c:pt idx="61">
                  <c:v>-1.5</c:v>
                </c:pt>
                <c:pt idx="62">
                  <c:v>-6</c:v>
                </c:pt>
                <c:pt idx="63">
                  <c:v>-2.1333333333333333</c:v>
                </c:pt>
                <c:pt idx="64">
                  <c:v>-2.5666666666666669</c:v>
                </c:pt>
                <c:pt idx="65">
                  <c:v>0.33333333333333348</c:v>
                </c:pt>
                <c:pt idx="66">
                  <c:v>-0.70000000000000007</c:v>
                </c:pt>
                <c:pt idx="67">
                  <c:v>-2.4</c:v>
                </c:pt>
                <c:pt idx="68">
                  <c:v>-2.2333333333333334</c:v>
                </c:pt>
                <c:pt idx="69">
                  <c:v>-3.4000000000000004</c:v>
                </c:pt>
                <c:pt idx="70">
                  <c:v>-1.6333333333333335</c:v>
                </c:pt>
                <c:pt idx="71">
                  <c:v>0.93333333333333346</c:v>
                </c:pt>
                <c:pt idx="72">
                  <c:v>-1.3</c:v>
                </c:pt>
                <c:pt idx="73">
                  <c:v>0.83333333333333337</c:v>
                </c:pt>
                <c:pt idx="74">
                  <c:v>1.4333333333333333</c:v>
                </c:pt>
                <c:pt idx="75">
                  <c:v>-0.93333333333333324</c:v>
                </c:pt>
                <c:pt idx="76">
                  <c:v>-0.20000000000000004</c:v>
                </c:pt>
                <c:pt idx="77">
                  <c:v>-0.93333333333333346</c:v>
                </c:pt>
                <c:pt idx="78">
                  <c:v>-1.6333333333333335</c:v>
                </c:pt>
                <c:pt idx="79">
                  <c:v>0.16666666666666666</c:v>
                </c:pt>
                <c:pt idx="80">
                  <c:v>-2.9333333333333336</c:v>
                </c:pt>
                <c:pt idx="81">
                  <c:v>-1.2333333333333334</c:v>
                </c:pt>
                <c:pt idx="82">
                  <c:v>-0.46666666666666662</c:v>
                </c:pt>
                <c:pt idx="83">
                  <c:v>-1.2666666666666666</c:v>
                </c:pt>
                <c:pt idx="84">
                  <c:v>-3</c:v>
                </c:pt>
                <c:pt idx="85">
                  <c:v>-2.0999999999999996</c:v>
                </c:pt>
                <c:pt idx="86">
                  <c:v>-2.2333333333333334</c:v>
                </c:pt>
                <c:pt idx="87">
                  <c:v>1.2666666666666668</c:v>
                </c:pt>
                <c:pt idx="88">
                  <c:v>1.4666666666666668</c:v>
                </c:pt>
                <c:pt idx="89">
                  <c:v>3.1</c:v>
                </c:pt>
                <c:pt idx="90">
                  <c:v>-1.9333333333333333</c:v>
                </c:pt>
                <c:pt idx="91">
                  <c:v>-0.56666666666666676</c:v>
                </c:pt>
                <c:pt idx="92">
                  <c:v>0.16666666666666674</c:v>
                </c:pt>
                <c:pt idx="93">
                  <c:v>0.79999999999999993</c:v>
                </c:pt>
                <c:pt idx="94">
                  <c:v>0.73333333333333339</c:v>
                </c:pt>
                <c:pt idx="95">
                  <c:v>-2.2000000000000002</c:v>
                </c:pt>
                <c:pt idx="96">
                  <c:v>-0.1333333333333333</c:v>
                </c:pt>
                <c:pt idx="97">
                  <c:v>1.6666666666666667</c:v>
                </c:pt>
                <c:pt idx="98">
                  <c:v>-0.33333333333333331</c:v>
                </c:pt>
                <c:pt idx="99">
                  <c:v>-6.6666666666666721E-2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AF-4AAC-95E0-FC3E72274ED6}"/>
            </c:ext>
          </c:extLst>
        </c:ser>
        <c:ser>
          <c:idx val="1"/>
          <c:order val="1"/>
          <c:tx>
            <c:v>Winter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TMittel_Luecke!$AB$175:$AB$224</c:f>
              <c:numCache>
                <c:formatCode>0.0</c:formatCode>
                <c:ptCount val="50"/>
                <c:pt idx="0">
                  <c:v>-1.0999999999999999</c:v>
                </c:pt>
                <c:pt idx="1">
                  <c:v>-1.3333333333333333</c:v>
                </c:pt>
                <c:pt idx="2">
                  <c:v>-3.2666666666666671</c:v>
                </c:pt>
                <c:pt idx="3">
                  <c:v>-2.5666666666666669</c:v>
                </c:pt>
                <c:pt idx="4">
                  <c:v>-0.8666666666666667</c:v>
                </c:pt>
                <c:pt idx="5">
                  <c:v>-3.8000000000000003</c:v>
                </c:pt>
                <c:pt idx="6">
                  <c:v>0.70000000000000007</c:v>
                </c:pt>
                <c:pt idx="7">
                  <c:v>-0.13333333333333339</c:v>
                </c:pt>
                <c:pt idx="8">
                  <c:v>9.9999999999999936E-2</c:v>
                </c:pt>
                <c:pt idx="9">
                  <c:v>-0.19999999999999996</c:v>
                </c:pt>
                <c:pt idx="10">
                  <c:v>-3.3333333333333361E-2</c:v>
                </c:pt>
                <c:pt idx="11">
                  <c:v>-1.5</c:v>
                </c:pt>
                <c:pt idx="12">
                  <c:v>-6</c:v>
                </c:pt>
                <c:pt idx="13">
                  <c:v>-2.1333333333333333</c:v>
                </c:pt>
                <c:pt idx="14">
                  <c:v>-2.5666666666666669</c:v>
                </c:pt>
                <c:pt idx="15">
                  <c:v>0.33333333333333348</c:v>
                </c:pt>
                <c:pt idx="16">
                  <c:v>-0.70000000000000007</c:v>
                </c:pt>
                <c:pt idx="17">
                  <c:v>-2.4</c:v>
                </c:pt>
                <c:pt idx="18">
                  <c:v>-2.2333333333333334</c:v>
                </c:pt>
                <c:pt idx="19">
                  <c:v>-3.4000000000000004</c:v>
                </c:pt>
                <c:pt idx="20">
                  <c:v>-1.6333333333333335</c:v>
                </c:pt>
                <c:pt idx="21">
                  <c:v>0.93333333333333346</c:v>
                </c:pt>
                <c:pt idx="22">
                  <c:v>-1.3</c:v>
                </c:pt>
                <c:pt idx="23">
                  <c:v>0.83333333333333337</c:v>
                </c:pt>
                <c:pt idx="24">
                  <c:v>1.4333333333333333</c:v>
                </c:pt>
                <c:pt idx="25">
                  <c:v>-0.93333333333333324</c:v>
                </c:pt>
                <c:pt idx="26">
                  <c:v>-0.20000000000000004</c:v>
                </c:pt>
                <c:pt idx="27">
                  <c:v>-0.93333333333333346</c:v>
                </c:pt>
                <c:pt idx="28">
                  <c:v>-1.6333333333333335</c:v>
                </c:pt>
                <c:pt idx="29">
                  <c:v>0.16666666666666666</c:v>
                </c:pt>
                <c:pt idx="30">
                  <c:v>-2.9333333333333336</c:v>
                </c:pt>
                <c:pt idx="31">
                  <c:v>-1.2333333333333334</c:v>
                </c:pt>
                <c:pt idx="32">
                  <c:v>-0.46666666666666662</c:v>
                </c:pt>
                <c:pt idx="33">
                  <c:v>-1.2666666666666666</c:v>
                </c:pt>
                <c:pt idx="34">
                  <c:v>-3</c:v>
                </c:pt>
                <c:pt idx="35">
                  <c:v>-2.0999999999999996</c:v>
                </c:pt>
                <c:pt idx="36">
                  <c:v>-2.2333333333333334</c:v>
                </c:pt>
                <c:pt idx="37">
                  <c:v>1.2666666666666668</c:v>
                </c:pt>
                <c:pt idx="38">
                  <c:v>1.4666666666666668</c:v>
                </c:pt>
                <c:pt idx="39">
                  <c:v>3.1</c:v>
                </c:pt>
                <c:pt idx="40">
                  <c:v>-1.9333333333333333</c:v>
                </c:pt>
                <c:pt idx="41">
                  <c:v>-0.56666666666666676</c:v>
                </c:pt>
                <c:pt idx="42">
                  <c:v>0.16666666666666674</c:v>
                </c:pt>
                <c:pt idx="43">
                  <c:v>0.79999999999999993</c:v>
                </c:pt>
                <c:pt idx="44">
                  <c:v>0.73333333333333339</c:v>
                </c:pt>
                <c:pt idx="45">
                  <c:v>-2.2000000000000002</c:v>
                </c:pt>
                <c:pt idx="46">
                  <c:v>-0.1333333333333333</c:v>
                </c:pt>
                <c:pt idx="47">
                  <c:v>1.6666666666666667</c:v>
                </c:pt>
                <c:pt idx="48">
                  <c:v>-0.33333333333333331</c:v>
                </c:pt>
                <c:pt idx="49">
                  <c:v>-6.6666666666666721E-2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AF-4AAC-95E0-FC3E72274ED6}"/>
            </c:ext>
          </c:extLst>
        </c:ser>
        <c:ser>
          <c:idx val="2"/>
          <c:order val="2"/>
          <c:tx>
            <c:v>Winter 1961-1990</c:v>
          </c:tx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TMittel_Luecke!$AB$185:$AB$214</c:f>
              <c:numCache>
                <c:formatCode>0.0</c:formatCode>
                <c:ptCount val="30"/>
                <c:pt idx="0">
                  <c:v>-3.3333333333333361E-2</c:v>
                </c:pt>
                <c:pt idx="1">
                  <c:v>-1.5</c:v>
                </c:pt>
                <c:pt idx="2">
                  <c:v>-6</c:v>
                </c:pt>
                <c:pt idx="3">
                  <c:v>-2.1333333333333333</c:v>
                </c:pt>
                <c:pt idx="4">
                  <c:v>-2.5666666666666669</c:v>
                </c:pt>
                <c:pt idx="5">
                  <c:v>0.33333333333333348</c:v>
                </c:pt>
                <c:pt idx="6">
                  <c:v>-0.70000000000000007</c:v>
                </c:pt>
                <c:pt idx="7">
                  <c:v>-2.4</c:v>
                </c:pt>
                <c:pt idx="8">
                  <c:v>-2.2333333333333334</c:v>
                </c:pt>
                <c:pt idx="9">
                  <c:v>-3.4000000000000004</c:v>
                </c:pt>
                <c:pt idx="10">
                  <c:v>-1.6333333333333335</c:v>
                </c:pt>
                <c:pt idx="11">
                  <c:v>0.93333333333333346</c:v>
                </c:pt>
                <c:pt idx="12">
                  <c:v>-1.3</c:v>
                </c:pt>
                <c:pt idx="13">
                  <c:v>0.83333333333333337</c:v>
                </c:pt>
                <c:pt idx="14">
                  <c:v>1.4333333333333333</c:v>
                </c:pt>
                <c:pt idx="15">
                  <c:v>-0.93333333333333324</c:v>
                </c:pt>
                <c:pt idx="16">
                  <c:v>-0.20000000000000004</c:v>
                </c:pt>
                <c:pt idx="17">
                  <c:v>-0.93333333333333346</c:v>
                </c:pt>
                <c:pt idx="18">
                  <c:v>-1.6333333333333335</c:v>
                </c:pt>
                <c:pt idx="19">
                  <c:v>0.16666666666666666</c:v>
                </c:pt>
                <c:pt idx="20">
                  <c:v>-2.9333333333333336</c:v>
                </c:pt>
                <c:pt idx="21">
                  <c:v>-1.2333333333333334</c:v>
                </c:pt>
                <c:pt idx="22">
                  <c:v>-0.46666666666666662</c:v>
                </c:pt>
                <c:pt idx="23">
                  <c:v>-1.2666666666666666</c:v>
                </c:pt>
                <c:pt idx="24">
                  <c:v>-3</c:v>
                </c:pt>
                <c:pt idx="25">
                  <c:v>-2.0999999999999996</c:v>
                </c:pt>
                <c:pt idx="26">
                  <c:v>-2.2333333333333334</c:v>
                </c:pt>
                <c:pt idx="27">
                  <c:v>1.2666666666666668</c:v>
                </c:pt>
                <c:pt idx="28">
                  <c:v>1.4666666666666668</c:v>
                </c:pt>
                <c:pt idx="29">
                  <c:v>3.1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5AF-4AAC-95E0-FC3E72274ED6}"/>
            </c:ext>
          </c:extLst>
        </c:ser>
        <c:ser>
          <c:idx val="3"/>
          <c:order val="3"/>
          <c:tx>
            <c:v>Winter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TMittel_Luecke!$AB$195:$AB$224</c:f>
              <c:numCache>
                <c:formatCode>0.0</c:formatCode>
                <c:ptCount val="30"/>
                <c:pt idx="0">
                  <c:v>-1.6333333333333335</c:v>
                </c:pt>
                <c:pt idx="1">
                  <c:v>0.93333333333333346</c:v>
                </c:pt>
                <c:pt idx="2">
                  <c:v>-1.3</c:v>
                </c:pt>
                <c:pt idx="3">
                  <c:v>0.83333333333333337</c:v>
                </c:pt>
                <c:pt idx="4">
                  <c:v>1.4333333333333333</c:v>
                </c:pt>
                <c:pt idx="5">
                  <c:v>-0.93333333333333324</c:v>
                </c:pt>
                <c:pt idx="6">
                  <c:v>-0.20000000000000004</c:v>
                </c:pt>
                <c:pt idx="7">
                  <c:v>-0.93333333333333346</c:v>
                </c:pt>
                <c:pt idx="8">
                  <c:v>-1.6333333333333335</c:v>
                </c:pt>
                <c:pt idx="9">
                  <c:v>0.16666666666666666</c:v>
                </c:pt>
                <c:pt idx="10">
                  <c:v>-2.9333333333333336</c:v>
                </c:pt>
                <c:pt idx="11">
                  <c:v>-1.2333333333333334</c:v>
                </c:pt>
                <c:pt idx="12">
                  <c:v>-0.46666666666666662</c:v>
                </c:pt>
                <c:pt idx="13">
                  <c:v>-1.2666666666666666</c:v>
                </c:pt>
                <c:pt idx="14">
                  <c:v>-3</c:v>
                </c:pt>
                <c:pt idx="15">
                  <c:v>-2.0999999999999996</c:v>
                </c:pt>
                <c:pt idx="16">
                  <c:v>-2.2333333333333334</c:v>
                </c:pt>
                <c:pt idx="17">
                  <c:v>1.2666666666666668</c:v>
                </c:pt>
                <c:pt idx="18">
                  <c:v>1.4666666666666668</c:v>
                </c:pt>
                <c:pt idx="19">
                  <c:v>3.1</c:v>
                </c:pt>
                <c:pt idx="20">
                  <c:v>-1.9333333333333333</c:v>
                </c:pt>
                <c:pt idx="21">
                  <c:v>-0.56666666666666676</c:v>
                </c:pt>
                <c:pt idx="22">
                  <c:v>0.16666666666666674</c:v>
                </c:pt>
                <c:pt idx="23">
                  <c:v>0.79999999999999993</c:v>
                </c:pt>
                <c:pt idx="24">
                  <c:v>0.73333333333333339</c:v>
                </c:pt>
                <c:pt idx="25">
                  <c:v>-2.2000000000000002</c:v>
                </c:pt>
                <c:pt idx="26">
                  <c:v>-0.1333333333333333</c:v>
                </c:pt>
                <c:pt idx="27">
                  <c:v>1.6666666666666667</c:v>
                </c:pt>
                <c:pt idx="28">
                  <c:v>-0.33333333333333331</c:v>
                </c:pt>
                <c:pt idx="29">
                  <c:v>-6.6666666666666721E-2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5AF-4AAC-95E0-FC3E72274ED6}"/>
            </c:ext>
          </c:extLst>
        </c:ser>
        <c:ser>
          <c:idx val="4"/>
          <c:order val="4"/>
          <c:tx>
            <c:v>Winter 1981-2010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TMittel_Luecke!$AB$205:$AB$234</c:f>
              <c:numCache>
                <c:formatCode>0.0</c:formatCode>
                <c:ptCount val="30"/>
                <c:pt idx="0">
                  <c:v>-2.9333333333333336</c:v>
                </c:pt>
                <c:pt idx="1">
                  <c:v>-1.2333333333333334</c:v>
                </c:pt>
                <c:pt idx="2">
                  <c:v>-0.46666666666666662</c:v>
                </c:pt>
                <c:pt idx="3">
                  <c:v>-1.2666666666666666</c:v>
                </c:pt>
                <c:pt idx="4">
                  <c:v>-3</c:v>
                </c:pt>
                <c:pt idx="5">
                  <c:v>-2.0999999999999996</c:v>
                </c:pt>
                <c:pt idx="6">
                  <c:v>-2.2333333333333334</c:v>
                </c:pt>
                <c:pt idx="7">
                  <c:v>1.2666666666666668</c:v>
                </c:pt>
                <c:pt idx="8">
                  <c:v>1.4666666666666668</c:v>
                </c:pt>
                <c:pt idx="9">
                  <c:v>3.1</c:v>
                </c:pt>
                <c:pt idx="10">
                  <c:v>-1.9333333333333333</c:v>
                </c:pt>
                <c:pt idx="11">
                  <c:v>-0.56666666666666676</c:v>
                </c:pt>
                <c:pt idx="12">
                  <c:v>0.16666666666666674</c:v>
                </c:pt>
                <c:pt idx="13">
                  <c:v>0.79999999999999993</c:v>
                </c:pt>
                <c:pt idx="14">
                  <c:v>0.73333333333333339</c:v>
                </c:pt>
                <c:pt idx="15">
                  <c:v>-2.2000000000000002</c:v>
                </c:pt>
                <c:pt idx="16">
                  <c:v>-0.1333333333333333</c:v>
                </c:pt>
                <c:pt idx="17">
                  <c:v>1.6666666666666667</c:v>
                </c:pt>
                <c:pt idx="18">
                  <c:v>-0.33333333333333331</c:v>
                </c:pt>
                <c:pt idx="19">
                  <c:v>-6.6666666666666721E-2</c:v>
                </c:pt>
                <c:pt idx="20">
                  <c:v>1.3666666666666665</c:v>
                </c:pt>
                <c:pt idx="21">
                  <c:v>9.9999999999999936E-2</c:v>
                </c:pt>
                <c:pt idx="22">
                  <c:v>-1.6333333333333331</c:v>
                </c:pt>
                <c:pt idx="23">
                  <c:v>-0.23333333333333339</c:v>
                </c:pt>
                <c:pt idx="24">
                  <c:v>-1.4666666666666668</c:v>
                </c:pt>
                <c:pt idx="25">
                  <c:v>-2.5333333333333332</c:v>
                </c:pt>
                <c:pt idx="26">
                  <c:v>2.6</c:v>
                </c:pt>
                <c:pt idx="27">
                  <c:v>1.7</c:v>
                </c:pt>
                <c:pt idx="28">
                  <c:v>-1.5999999999999999</c:v>
                </c:pt>
                <c:pt idx="29">
                  <c:v>-2.2333333333333334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5AF-4AAC-95E0-FC3E72274ED6}"/>
            </c:ext>
          </c:extLst>
        </c:ser>
        <c:ser>
          <c:idx val="5"/>
          <c:order val="5"/>
          <c:tx>
            <c:v>Winter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TMittel_Luecke!$AB$215:$AB$244</c:f>
              <c:numCache>
                <c:formatCode>0.0</c:formatCode>
                <c:ptCount val="30"/>
                <c:pt idx="0">
                  <c:v>-1.9333333333333333</c:v>
                </c:pt>
                <c:pt idx="1">
                  <c:v>-0.56666666666666676</c:v>
                </c:pt>
                <c:pt idx="2">
                  <c:v>0.16666666666666674</c:v>
                </c:pt>
                <c:pt idx="3">
                  <c:v>0.79999999999999993</c:v>
                </c:pt>
                <c:pt idx="4">
                  <c:v>0.73333333333333339</c:v>
                </c:pt>
                <c:pt idx="5">
                  <c:v>-2.2000000000000002</c:v>
                </c:pt>
                <c:pt idx="6">
                  <c:v>-0.1333333333333333</c:v>
                </c:pt>
                <c:pt idx="7">
                  <c:v>1.6666666666666667</c:v>
                </c:pt>
                <c:pt idx="8">
                  <c:v>-0.33333333333333331</c:v>
                </c:pt>
                <c:pt idx="9">
                  <c:v>-6.6666666666666721E-2</c:v>
                </c:pt>
                <c:pt idx="10">
                  <c:v>1.3666666666666665</c:v>
                </c:pt>
                <c:pt idx="11">
                  <c:v>9.9999999999999936E-2</c:v>
                </c:pt>
                <c:pt idx="12">
                  <c:v>-1.6333333333333331</c:v>
                </c:pt>
                <c:pt idx="13">
                  <c:v>-0.23333333333333339</c:v>
                </c:pt>
                <c:pt idx="14">
                  <c:v>-1.4666666666666668</c:v>
                </c:pt>
                <c:pt idx="15">
                  <c:v>-2.5333333333333332</c:v>
                </c:pt>
                <c:pt idx="16">
                  <c:v>2.6</c:v>
                </c:pt>
                <c:pt idx="17">
                  <c:v>1.7</c:v>
                </c:pt>
                <c:pt idx="18">
                  <c:v>-1.5999999999999999</c:v>
                </c:pt>
                <c:pt idx="19">
                  <c:v>-2.2333333333333334</c:v>
                </c:pt>
                <c:pt idx="20">
                  <c:v>-0.93333333333333324</c:v>
                </c:pt>
                <c:pt idx="21">
                  <c:v>-1.9000000000000001</c:v>
                </c:pt>
                <c:pt idx="22">
                  <c:v>-1.8666666666666669</c:v>
                </c:pt>
                <c:pt idx="23">
                  <c:v>2.9666666666666668</c:v>
                </c:pt>
                <c:pt idx="24">
                  <c:v>-0.16666666666666663</c:v>
                </c:pt>
                <c:pt idx="25">
                  <c:v>3.1333333333333329</c:v>
                </c:pt>
                <c:pt idx="26">
                  <c:v>0.5</c:v>
                </c:pt>
                <c:pt idx="27">
                  <c:v>-0.96666666666666645</c:v>
                </c:pt>
                <c:pt idx="28">
                  <c:v>0.70000000000000007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5AF-4AAC-95E0-FC3E72274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280064"/>
        <c:axId val="362281984"/>
      </c:scatterChart>
      <c:valAx>
        <c:axId val="362280064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281984"/>
        <c:crossesAt val="-14"/>
        <c:crossBetween val="midCat"/>
        <c:majorUnit val="20"/>
      </c:valAx>
      <c:valAx>
        <c:axId val="362281984"/>
        <c:scaling>
          <c:orientation val="minMax"/>
          <c:max val="5"/>
          <c:min val="-7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280064"/>
        <c:crosses val="autoZero"/>
        <c:crossBetween val="midCat"/>
        <c:majorUnit val="1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Jahr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TMittel_Luecke!$B$125:$B$224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TMittel_Luecke!$Q$125:$Q$224</c:f>
              <c:numCache>
                <c:formatCode>0.0</c:formatCode>
                <c:ptCount val="100"/>
                <c:pt idx="0">
                  <c:v>5.6</c:v>
                </c:pt>
                <c:pt idx="1">
                  <c:v>5.7</c:v>
                </c:pt>
                <c:pt idx="2">
                  <c:v>6.6</c:v>
                </c:pt>
                <c:pt idx="3">
                  <c:v>6.8</c:v>
                </c:pt>
                <c:pt idx="4">
                  <c:v>5.5</c:v>
                </c:pt>
                <c:pt idx="5">
                  <c:v>5.8</c:v>
                </c:pt>
                <c:pt idx="6">
                  <c:v>6</c:v>
                </c:pt>
                <c:pt idx="7">
                  <c:v>5.7</c:v>
                </c:pt>
                <c:pt idx="8">
                  <c:v>5.2</c:v>
                </c:pt>
                <c:pt idx="9">
                  <c:v>6.1</c:v>
                </c:pt>
                <c:pt idx="10">
                  <c:v>7.2</c:v>
                </c:pt>
                <c:pt idx="11">
                  <c:v>5.8</c:v>
                </c:pt>
                <c:pt idx="12">
                  <c:v>6.4</c:v>
                </c:pt>
                <c:pt idx="13">
                  <c:v>6.2</c:v>
                </c:pt>
                <c:pt idx="14">
                  <c:v>5.8</c:v>
                </c:pt>
                <c:pt idx="15">
                  <c:v>6.5</c:v>
                </c:pt>
                <c:pt idx="16">
                  <c:v>5.3</c:v>
                </c:pt>
                <c:pt idx="17">
                  <c:v>6.7</c:v>
                </c:pt>
                <c:pt idx="18">
                  <c:v>5.4</c:v>
                </c:pt>
                <c:pt idx="19">
                  <c:v>7.1</c:v>
                </c:pt>
                <c:pt idx="20">
                  <c:v>7.2</c:v>
                </c:pt>
                <c:pt idx="21">
                  <c:v>5.3</c:v>
                </c:pt>
                <c:pt idx="22">
                  <c:v>6.3</c:v>
                </c:pt>
                <c:pt idx="23">
                  <c:v>5.8</c:v>
                </c:pt>
                <c:pt idx="24">
                  <c:v>6</c:v>
                </c:pt>
                <c:pt idx="25">
                  <c:v>6.7</c:v>
                </c:pt>
                <c:pt idx="26">
                  <c:v>6.3</c:v>
                </c:pt>
                <c:pt idx="27">
                  <c:v>6.7</c:v>
                </c:pt>
                <c:pt idx="28">
                  <c:v>6</c:v>
                </c:pt>
                <c:pt idx="29">
                  <c:v>6.9</c:v>
                </c:pt>
                <c:pt idx="30">
                  <c:v>5.2</c:v>
                </c:pt>
                <c:pt idx="31">
                  <c:v>6.3</c:v>
                </c:pt>
                <c:pt idx="32">
                  <c:v>5.4</c:v>
                </c:pt>
                <c:pt idx="33">
                  <c:v>7.5</c:v>
                </c:pt>
                <c:pt idx="34">
                  <c:v>5.9</c:v>
                </c:pt>
                <c:pt idx="35">
                  <c:v>6.4</c:v>
                </c:pt>
                <c:pt idx="36">
                  <c:v>6.9</c:v>
                </c:pt>
                <c:pt idx="37">
                  <c:v>6.6</c:v>
                </c:pt>
                <c:pt idx="38">
                  <c:v>6.1</c:v>
                </c:pt>
                <c:pt idx="39">
                  <c:v>5.2</c:v>
                </c:pt>
                <c:pt idx="40">
                  <c:v>5.2</c:v>
                </c:pt>
                <c:pt idx="41">
                  <c:v>6</c:v>
                </c:pt>
                <c:pt idx="42">
                  <c:v>7.4</c:v>
                </c:pt>
                <c:pt idx="43">
                  <c:v>5.7</c:v>
                </c:pt>
                <c:pt idx="44">
                  <c:v>7.2</c:v>
                </c:pt>
                <c:pt idx="45">
                  <c:v>6.7</c:v>
                </c:pt>
                <c:pt idx="46">
                  <c:v>7.5</c:v>
                </c:pt>
                <c:pt idx="47">
                  <c:v>7.4</c:v>
                </c:pt>
                <c:pt idx="48">
                  <c:v>7.4</c:v>
                </c:pt>
                <c:pt idx="49">
                  <c:v>7.1</c:v>
                </c:pt>
                <c:pt idx="50">
                  <c:v>7</c:v>
                </c:pt>
                <c:pt idx="51">
                  <c:v>6.2</c:v>
                </c:pt>
                <c:pt idx="52">
                  <c:v>7.1</c:v>
                </c:pt>
                <c:pt idx="53">
                  <c:v>5.6</c:v>
                </c:pt>
                <c:pt idx="54">
                  <c:v>5.8</c:v>
                </c:pt>
                <c:pt idx="55">
                  <c:v>4.9000000000000004</c:v>
                </c:pt>
                <c:pt idx="56">
                  <c:v>6.8</c:v>
                </c:pt>
                <c:pt idx="57">
                  <c:v>6.4</c:v>
                </c:pt>
                <c:pt idx="58">
                  <c:v>7.5</c:v>
                </c:pt>
                <c:pt idx="59">
                  <c:v>6.5</c:v>
                </c:pt>
                <c:pt idx="60">
                  <c:v>7.7</c:v>
                </c:pt>
                <c:pt idx="61">
                  <c:v>5.5</c:v>
                </c:pt>
                <c:pt idx="62">
                  <c:v>5.7</c:v>
                </c:pt>
                <c:pt idx="63">
                  <c:v>6.5</c:v>
                </c:pt>
                <c:pt idx="64">
                  <c:v>5.5</c:v>
                </c:pt>
                <c:pt idx="65">
                  <c:v>6.7</c:v>
                </c:pt>
                <c:pt idx="66">
                  <c:v>6.9</c:v>
                </c:pt>
                <c:pt idx="67">
                  <c:v>6.2</c:v>
                </c:pt>
                <c:pt idx="68">
                  <c:v>6</c:v>
                </c:pt>
                <c:pt idx="69">
                  <c:v>5.9</c:v>
                </c:pt>
                <c:pt idx="70">
                  <c:v>6.7</c:v>
                </c:pt>
                <c:pt idx="71">
                  <c:v>6.4</c:v>
                </c:pt>
                <c:pt idx="72">
                  <c:v>5.9</c:v>
                </c:pt>
                <c:pt idx="73">
                  <c:v>6.6</c:v>
                </c:pt>
                <c:pt idx="74">
                  <c:v>6.6</c:v>
                </c:pt>
                <c:pt idx="75">
                  <c:v>6.6</c:v>
                </c:pt>
                <c:pt idx="76">
                  <c:v>7</c:v>
                </c:pt>
                <c:pt idx="77">
                  <c:v>5.8</c:v>
                </c:pt>
                <c:pt idx="78">
                  <c:v>6.3</c:v>
                </c:pt>
                <c:pt idx="79">
                  <c:v>5.7</c:v>
                </c:pt>
                <c:pt idx="80">
                  <c:v>6.4</c:v>
                </c:pt>
                <c:pt idx="81">
                  <c:v>7.3</c:v>
                </c:pt>
                <c:pt idx="82">
                  <c:v>7.4</c:v>
                </c:pt>
                <c:pt idx="83">
                  <c:v>6.2</c:v>
                </c:pt>
                <c:pt idx="84">
                  <c:v>6.1</c:v>
                </c:pt>
                <c:pt idx="85">
                  <c:v>6.4</c:v>
                </c:pt>
                <c:pt idx="86">
                  <c:v>6.2</c:v>
                </c:pt>
                <c:pt idx="87">
                  <c:v>7.1</c:v>
                </c:pt>
                <c:pt idx="88">
                  <c:v>8</c:v>
                </c:pt>
                <c:pt idx="89">
                  <c:v>7.7</c:v>
                </c:pt>
                <c:pt idx="90">
                  <c:v>6.4</c:v>
                </c:pt>
                <c:pt idx="91">
                  <c:v>7.7</c:v>
                </c:pt>
                <c:pt idx="92">
                  <c:v>7</c:v>
                </c:pt>
                <c:pt idx="93">
                  <c:v>8.1999999999999993</c:v>
                </c:pt>
                <c:pt idx="94">
                  <c:v>6.9</c:v>
                </c:pt>
                <c:pt idx="95">
                  <c:v>5.7</c:v>
                </c:pt>
                <c:pt idx="96">
                  <c:v>7.4</c:v>
                </c:pt>
                <c:pt idx="97">
                  <c:v>7.3</c:v>
                </c:pt>
                <c:pt idx="98">
                  <c:v>7.3</c:v>
                </c:pt>
                <c:pt idx="99">
                  <c:v>8.1999999999999993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53-430C-91BF-38A4F90F3ABC}"/>
            </c:ext>
          </c:extLst>
        </c:ser>
        <c:ser>
          <c:idx val="1"/>
          <c:order val="1"/>
          <c:tx>
            <c:v>Jahr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TMittel_Luecke!$Q$175:$Q$224</c:f>
              <c:numCache>
                <c:formatCode>0.0</c:formatCode>
                <c:ptCount val="50"/>
                <c:pt idx="0">
                  <c:v>7</c:v>
                </c:pt>
                <c:pt idx="1">
                  <c:v>6.2</c:v>
                </c:pt>
                <c:pt idx="2">
                  <c:v>7.1</c:v>
                </c:pt>
                <c:pt idx="3">
                  <c:v>5.6</c:v>
                </c:pt>
                <c:pt idx="4">
                  <c:v>5.8</c:v>
                </c:pt>
                <c:pt idx="5">
                  <c:v>4.9000000000000004</c:v>
                </c:pt>
                <c:pt idx="6">
                  <c:v>6.8</c:v>
                </c:pt>
                <c:pt idx="7">
                  <c:v>6.4</c:v>
                </c:pt>
                <c:pt idx="8">
                  <c:v>7.5</c:v>
                </c:pt>
                <c:pt idx="9">
                  <c:v>6.5</c:v>
                </c:pt>
                <c:pt idx="10">
                  <c:v>7.7</c:v>
                </c:pt>
                <c:pt idx="11">
                  <c:v>5.5</c:v>
                </c:pt>
                <c:pt idx="12">
                  <c:v>5.7</c:v>
                </c:pt>
                <c:pt idx="13">
                  <c:v>6.5</c:v>
                </c:pt>
                <c:pt idx="14">
                  <c:v>5.5</c:v>
                </c:pt>
                <c:pt idx="15">
                  <c:v>6.7</c:v>
                </c:pt>
                <c:pt idx="16">
                  <c:v>6.9</c:v>
                </c:pt>
                <c:pt idx="17">
                  <c:v>6.2</c:v>
                </c:pt>
                <c:pt idx="18">
                  <c:v>6</c:v>
                </c:pt>
                <c:pt idx="19">
                  <c:v>5.9</c:v>
                </c:pt>
                <c:pt idx="20">
                  <c:v>6.7</c:v>
                </c:pt>
                <c:pt idx="21">
                  <c:v>6.4</c:v>
                </c:pt>
                <c:pt idx="22">
                  <c:v>5.9</c:v>
                </c:pt>
                <c:pt idx="23">
                  <c:v>6.6</c:v>
                </c:pt>
                <c:pt idx="24">
                  <c:v>6.6</c:v>
                </c:pt>
                <c:pt idx="25">
                  <c:v>6.6</c:v>
                </c:pt>
                <c:pt idx="26">
                  <c:v>7</c:v>
                </c:pt>
                <c:pt idx="27">
                  <c:v>5.8</c:v>
                </c:pt>
                <c:pt idx="28">
                  <c:v>6.3</c:v>
                </c:pt>
                <c:pt idx="29">
                  <c:v>5.7</c:v>
                </c:pt>
                <c:pt idx="30">
                  <c:v>6.4</c:v>
                </c:pt>
                <c:pt idx="31">
                  <c:v>7.3</c:v>
                </c:pt>
                <c:pt idx="32">
                  <c:v>7.4</c:v>
                </c:pt>
                <c:pt idx="33">
                  <c:v>6.2</c:v>
                </c:pt>
                <c:pt idx="34">
                  <c:v>6.1</c:v>
                </c:pt>
                <c:pt idx="35">
                  <c:v>6.4</c:v>
                </c:pt>
                <c:pt idx="36">
                  <c:v>6.2</c:v>
                </c:pt>
                <c:pt idx="37">
                  <c:v>7.1</c:v>
                </c:pt>
                <c:pt idx="38">
                  <c:v>8</c:v>
                </c:pt>
                <c:pt idx="39">
                  <c:v>7.7</c:v>
                </c:pt>
                <c:pt idx="40">
                  <c:v>6.4</c:v>
                </c:pt>
                <c:pt idx="41">
                  <c:v>7.7</c:v>
                </c:pt>
                <c:pt idx="42">
                  <c:v>7</c:v>
                </c:pt>
                <c:pt idx="43">
                  <c:v>8.1999999999999993</c:v>
                </c:pt>
                <c:pt idx="44">
                  <c:v>6.9</c:v>
                </c:pt>
                <c:pt idx="45">
                  <c:v>5.7</c:v>
                </c:pt>
                <c:pt idx="46">
                  <c:v>7.4</c:v>
                </c:pt>
                <c:pt idx="47">
                  <c:v>7.3</c:v>
                </c:pt>
                <c:pt idx="48">
                  <c:v>7.3</c:v>
                </c:pt>
                <c:pt idx="49">
                  <c:v>8.1999999999999993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53-430C-91BF-38A4F90F3ABC}"/>
            </c:ext>
          </c:extLst>
        </c:ser>
        <c:ser>
          <c:idx val="2"/>
          <c:order val="2"/>
          <c:tx>
            <c:v>Jahr 1961-1990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TMittel_Luecke!$Q$185:$Q$214</c:f>
              <c:numCache>
                <c:formatCode>0.0</c:formatCode>
                <c:ptCount val="30"/>
                <c:pt idx="0">
                  <c:v>7.7</c:v>
                </c:pt>
                <c:pt idx="1">
                  <c:v>5.5</c:v>
                </c:pt>
                <c:pt idx="2">
                  <c:v>5.7</c:v>
                </c:pt>
                <c:pt idx="3">
                  <c:v>6.5</c:v>
                </c:pt>
                <c:pt idx="4">
                  <c:v>5.5</c:v>
                </c:pt>
                <c:pt idx="5">
                  <c:v>6.7</c:v>
                </c:pt>
                <c:pt idx="6">
                  <c:v>6.9</c:v>
                </c:pt>
                <c:pt idx="7">
                  <c:v>6.2</c:v>
                </c:pt>
                <c:pt idx="8">
                  <c:v>6</c:v>
                </c:pt>
                <c:pt idx="9">
                  <c:v>5.9</c:v>
                </c:pt>
                <c:pt idx="10">
                  <c:v>6.7</c:v>
                </c:pt>
                <c:pt idx="11">
                  <c:v>6.4</c:v>
                </c:pt>
                <c:pt idx="12">
                  <c:v>5.9</c:v>
                </c:pt>
                <c:pt idx="13">
                  <c:v>6.6</c:v>
                </c:pt>
                <c:pt idx="14">
                  <c:v>6.6</c:v>
                </c:pt>
                <c:pt idx="15">
                  <c:v>6.6</c:v>
                </c:pt>
                <c:pt idx="16">
                  <c:v>7</c:v>
                </c:pt>
                <c:pt idx="17">
                  <c:v>5.8</c:v>
                </c:pt>
                <c:pt idx="18">
                  <c:v>6.3</c:v>
                </c:pt>
                <c:pt idx="19">
                  <c:v>5.7</c:v>
                </c:pt>
                <c:pt idx="20">
                  <c:v>6.4</c:v>
                </c:pt>
                <c:pt idx="21">
                  <c:v>7.3</c:v>
                </c:pt>
                <c:pt idx="22">
                  <c:v>7.4</c:v>
                </c:pt>
                <c:pt idx="23">
                  <c:v>6.2</c:v>
                </c:pt>
                <c:pt idx="24">
                  <c:v>6.1</c:v>
                </c:pt>
                <c:pt idx="25">
                  <c:v>6.4</c:v>
                </c:pt>
                <c:pt idx="26">
                  <c:v>6.2</c:v>
                </c:pt>
                <c:pt idx="27">
                  <c:v>7.1</c:v>
                </c:pt>
                <c:pt idx="28">
                  <c:v>8</c:v>
                </c:pt>
                <c:pt idx="29">
                  <c:v>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53-430C-91BF-38A4F90F3ABC}"/>
            </c:ext>
          </c:extLst>
        </c:ser>
        <c:ser>
          <c:idx val="3"/>
          <c:order val="3"/>
          <c:tx>
            <c:v>Jahr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TMittel_Luecke!$Q$195:$Q$224</c:f>
              <c:numCache>
                <c:formatCode>0.0</c:formatCode>
                <c:ptCount val="30"/>
                <c:pt idx="0">
                  <c:v>6.7</c:v>
                </c:pt>
                <c:pt idx="1">
                  <c:v>6.4</c:v>
                </c:pt>
                <c:pt idx="2">
                  <c:v>5.9</c:v>
                </c:pt>
                <c:pt idx="3">
                  <c:v>6.6</c:v>
                </c:pt>
                <c:pt idx="4">
                  <c:v>6.6</c:v>
                </c:pt>
                <c:pt idx="5">
                  <c:v>6.6</c:v>
                </c:pt>
                <c:pt idx="6">
                  <c:v>7</c:v>
                </c:pt>
                <c:pt idx="7">
                  <c:v>5.8</c:v>
                </c:pt>
                <c:pt idx="8">
                  <c:v>6.3</c:v>
                </c:pt>
                <c:pt idx="9">
                  <c:v>5.7</c:v>
                </c:pt>
                <c:pt idx="10">
                  <c:v>6.4</c:v>
                </c:pt>
                <c:pt idx="11">
                  <c:v>7.3</c:v>
                </c:pt>
                <c:pt idx="12">
                  <c:v>7.4</c:v>
                </c:pt>
                <c:pt idx="13">
                  <c:v>6.2</c:v>
                </c:pt>
                <c:pt idx="14">
                  <c:v>6.1</c:v>
                </c:pt>
                <c:pt idx="15">
                  <c:v>6.4</c:v>
                </c:pt>
                <c:pt idx="16">
                  <c:v>6.2</c:v>
                </c:pt>
                <c:pt idx="17">
                  <c:v>7.1</c:v>
                </c:pt>
                <c:pt idx="18">
                  <c:v>8</c:v>
                </c:pt>
                <c:pt idx="19">
                  <c:v>7.7</c:v>
                </c:pt>
                <c:pt idx="20">
                  <c:v>6.4</c:v>
                </c:pt>
                <c:pt idx="21">
                  <c:v>7.7</c:v>
                </c:pt>
                <c:pt idx="22">
                  <c:v>7</c:v>
                </c:pt>
                <c:pt idx="23">
                  <c:v>8.1999999999999993</c:v>
                </c:pt>
                <c:pt idx="24">
                  <c:v>6.9</c:v>
                </c:pt>
                <c:pt idx="25">
                  <c:v>5.7</c:v>
                </c:pt>
                <c:pt idx="26">
                  <c:v>7.4</c:v>
                </c:pt>
                <c:pt idx="27">
                  <c:v>7.3</c:v>
                </c:pt>
                <c:pt idx="28">
                  <c:v>7.3</c:v>
                </c:pt>
                <c:pt idx="29">
                  <c:v>8.1999999999999993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53-430C-91BF-38A4F90F3ABC}"/>
            </c:ext>
          </c:extLst>
        </c:ser>
        <c:ser>
          <c:idx val="4"/>
          <c:order val="4"/>
          <c:tx>
            <c:v>Jahr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TMittel_Luecke!$Q$205:$Q$234</c:f>
              <c:numCache>
                <c:formatCode>0.0</c:formatCode>
                <c:ptCount val="30"/>
                <c:pt idx="0">
                  <c:v>6.4</c:v>
                </c:pt>
                <c:pt idx="1">
                  <c:v>7.3</c:v>
                </c:pt>
                <c:pt idx="2">
                  <c:v>7.4</c:v>
                </c:pt>
                <c:pt idx="3">
                  <c:v>6.2</c:v>
                </c:pt>
                <c:pt idx="4">
                  <c:v>6.1</c:v>
                </c:pt>
                <c:pt idx="5">
                  <c:v>6.4</c:v>
                </c:pt>
                <c:pt idx="6">
                  <c:v>6.2</c:v>
                </c:pt>
                <c:pt idx="7">
                  <c:v>7.1</c:v>
                </c:pt>
                <c:pt idx="8">
                  <c:v>8</c:v>
                </c:pt>
                <c:pt idx="9">
                  <c:v>7.7</c:v>
                </c:pt>
                <c:pt idx="10">
                  <c:v>6.4</c:v>
                </c:pt>
                <c:pt idx="11">
                  <c:v>7.7</c:v>
                </c:pt>
                <c:pt idx="12">
                  <c:v>7</c:v>
                </c:pt>
                <c:pt idx="13">
                  <c:v>8.1999999999999993</c:v>
                </c:pt>
                <c:pt idx="14">
                  <c:v>6.9</c:v>
                </c:pt>
                <c:pt idx="15">
                  <c:v>5.7</c:v>
                </c:pt>
                <c:pt idx="16">
                  <c:v>7.4</c:v>
                </c:pt>
                <c:pt idx="17">
                  <c:v>7.3</c:v>
                </c:pt>
                <c:pt idx="18">
                  <c:v>7.3</c:v>
                </c:pt>
                <c:pt idx="19">
                  <c:v>8.1999999999999993</c:v>
                </c:pt>
                <c:pt idx="20">
                  <c:v>7.2</c:v>
                </c:pt>
                <c:pt idx="21">
                  <c:v>8.1</c:v>
                </c:pt>
                <c:pt idx="22">
                  <c:v>8.1999999999999993</c:v>
                </c:pt>
                <c:pt idx="23">
                  <c:v>7.2</c:v>
                </c:pt>
                <c:pt idx="24">
                  <c:v>7</c:v>
                </c:pt>
                <c:pt idx="25">
                  <c:v>7.9</c:v>
                </c:pt>
                <c:pt idx="26">
                  <c:v>8</c:v>
                </c:pt>
                <c:pt idx="27">
                  <c:v>7.7</c:v>
                </c:pt>
                <c:pt idx="28">
                  <c:v>7.7</c:v>
                </c:pt>
                <c:pt idx="29">
                  <c:v>6.4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253-430C-91BF-38A4F90F3ABC}"/>
            </c:ext>
          </c:extLst>
        </c:ser>
        <c:ser>
          <c:idx val="5"/>
          <c:order val="5"/>
          <c:tx>
            <c:v>Jahr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TMittel_Luecke!$B$215:$B$244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TMittel_Luecke!$Q$215:$Q$243</c:f>
              <c:numCache>
                <c:formatCode>0.0</c:formatCode>
                <c:ptCount val="29"/>
                <c:pt idx="0">
                  <c:v>6.4</c:v>
                </c:pt>
                <c:pt idx="1">
                  <c:v>7.7</c:v>
                </c:pt>
                <c:pt idx="2">
                  <c:v>7</c:v>
                </c:pt>
                <c:pt idx="3">
                  <c:v>8.1999999999999993</c:v>
                </c:pt>
                <c:pt idx="4">
                  <c:v>6.9</c:v>
                </c:pt>
                <c:pt idx="5">
                  <c:v>5.7</c:v>
                </c:pt>
                <c:pt idx="6">
                  <c:v>7.4</c:v>
                </c:pt>
                <c:pt idx="7">
                  <c:v>7.3</c:v>
                </c:pt>
                <c:pt idx="8">
                  <c:v>7.3</c:v>
                </c:pt>
                <c:pt idx="9">
                  <c:v>8.1999999999999993</c:v>
                </c:pt>
                <c:pt idx="10">
                  <c:v>7.2</c:v>
                </c:pt>
                <c:pt idx="11">
                  <c:v>8.1</c:v>
                </c:pt>
                <c:pt idx="12">
                  <c:v>8.1999999999999993</c:v>
                </c:pt>
                <c:pt idx="13">
                  <c:v>7.2</c:v>
                </c:pt>
                <c:pt idx="14">
                  <c:v>7</c:v>
                </c:pt>
                <c:pt idx="15">
                  <c:v>7.9</c:v>
                </c:pt>
                <c:pt idx="16">
                  <c:v>8</c:v>
                </c:pt>
                <c:pt idx="17">
                  <c:v>7.7</c:v>
                </c:pt>
                <c:pt idx="18">
                  <c:v>7.7</c:v>
                </c:pt>
                <c:pt idx="19">
                  <c:v>6.4</c:v>
                </c:pt>
                <c:pt idx="20">
                  <c:v>8.5</c:v>
                </c:pt>
                <c:pt idx="21">
                  <c:v>7.7</c:v>
                </c:pt>
                <c:pt idx="22">
                  <c:v>7</c:v>
                </c:pt>
                <c:pt idx="23">
                  <c:v>8.6999999999999993</c:v>
                </c:pt>
                <c:pt idx="24">
                  <c:v>8.8000000000000007</c:v>
                </c:pt>
                <c:pt idx="25">
                  <c:v>8.1</c:v>
                </c:pt>
                <c:pt idx="26">
                  <c:v>8</c:v>
                </c:pt>
                <c:pt idx="27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253-430C-91BF-38A4F90F3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621184"/>
        <c:axId val="362631552"/>
      </c:scatterChart>
      <c:valAx>
        <c:axId val="362621184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631552"/>
        <c:crossesAt val="-14"/>
        <c:crossBetween val="midCat"/>
        <c:majorUnit val="20"/>
      </c:valAx>
      <c:valAx>
        <c:axId val="362631552"/>
        <c:scaling>
          <c:orientation val="minMax"/>
          <c:max val="9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2621184"/>
        <c:crosses val="autoZero"/>
        <c:crossBetween val="midCat"/>
        <c:majorUnit val="1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TempMittel!$N$5:$N$230</c:f>
              <c:numCache>
                <c:formatCode>0.0</c:formatCode>
                <c:ptCount val="226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7.3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5.8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2">
                  <c:v>5.5</c:v>
                </c:pt>
                <c:pt idx="33">
                  <c:v>5.4</c:v>
                </c:pt>
                <c:pt idx="34">
                  <c:v>5.8</c:v>
                </c:pt>
                <c:pt idx="35">
                  <c:v>4.5999999999999996</c:v>
                </c:pt>
                <c:pt idx="36">
                  <c:v>5.9</c:v>
                </c:pt>
                <c:pt idx="37">
                  <c:v>7</c:v>
                </c:pt>
                <c:pt idx="38">
                  <c:v>6.5</c:v>
                </c:pt>
                <c:pt idx="39">
                  <c:v>5.5</c:v>
                </c:pt>
                <c:pt idx="40">
                  <c:v>6.8</c:v>
                </c:pt>
                <c:pt idx="41">
                  <c:v>8</c:v>
                </c:pt>
                <c:pt idx="42">
                  <c:v>6.3</c:v>
                </c:pt>
                <c:pt idx="43">
                  <c:v>6.7</c:v>
                </c:pt>
                <c:pt idx="44">
                  <c:v>6.5</c:v>
                </c:pt>
                <c:pt idx="45">
                  <c:v>6.5</c:v>
                </c:pt>
                <c:pt idx="46">
                  <c:v>6.7</c:v>
                </c:pt>
                <c:pt idx="47">
                  <c:v>6.9</c:v>
                </c:pt>
                <c:pt idx="48">
                  <c:v>4.3</c:v>
                </c:pt>
                <c:pt idx="49">
                  <c:v>6</c:v>
                </c:pt>
                <c:pt idx="50">
                  <c:v>6.8</c:v>
                </c:pt>
                <c:pt idx="51">
                  <c:v>6.2</c:v>
                </c:pt>
                <c:pt idx="52">
                  <c:v>6.4</c:v>
                </c:pt>
                <c:pt idx="53">
                  <c:v>7.7</c:v>
                </c:pt>
                <c:pt idx="54">
                  <c:v>5.8</c:v>
                </c:pt>
                <c:pt idx="55">
                  <c:v>6.2</c:v>
                </c:pt>
                <c:pt idx="56">
                  <c:v>5.3</c:v>
                </c:pt>
                <c:pt idx="57">
                  <c:v>5.3</c:v>
                </c:pt>
                <c:pt idx="58">
                  <c:v>6.4</c:v>
                </c:pt>
                <c:pt idx="59">
                  <c:v>5.4</c:v>
                </c:pt>
                <c:pt idx="60">
                  <c:v>6.9</c:v>
                </c:pt>
                <c:pt idx="61">
                  <c:v>5.7</c:v>
                </c:pt>
                <c:pt idx="62">
                  <c:v>5.9</c:v>
                </c:pt>
                <c:pt idx="63">
                  <c:v>5.2</c:v>
                </c:pt>
                <c:pt idx="64">
                  <c:v>5.4</c:v>
                </c:pt>
                <c:pt idx="65">
                  <c:v>7.2</c:v>
                </c:pt>
                <c:pt idx="66">
                  <c:v>5.6</c:v>
                </c:pt>
                <c:pt idx="67">
                  <c:v>6.4</c:v>
                </c:pt>
                <c:pt idx="68">
                  <c:v>6</c:v>
                </c:pt>
                <c:pt idx="69">
                  <c:v>5.6</c:v>
                </c:pt>
                <c:pt idx="70">
                  <c:v>5.0999999999999996</c:v>
                </c:pt>
                <c:pt idx="71">
                  <c:v>7</c:v>
                </c:pt>
                <c:pt idx="72">
                  <c:v>5.4</c:v>
                </c:pt>
                <c:pt idx="73">
                  <c:v>5.9</c:v>
                </c:pt>
                <c:pt idx="74">
                  <c:v>5.5</c:v>
                </c:pt>
                <c:pt idx="75">
                  <c:v>6.6</c:v>
                </c:pt>
                <c:pt idx="76">
                  <c:v>6.9</c:v>
                </c:pt>
                <c:pt idx="77">
                  <c:v>5.7</c:v>
                </c:pt>
                <c:pt idx="78">
                  <c:v>7</c:v>
                </c:pt>
                <c:pt idx="79">
                  <c:v>5</c:v>
                </c:pt>
                <c:pt idx="80">
                  <c:v>6.5</c:v>
                </c:pt>
                <c:pt idx="81">
                  <c:v>7.1</c:v>
                </c:pt>
                <c:pt idx="82">
                  <c:v>6.9</c:v>
                </c:pt>
                <c:pt idx="83">
                  <c:v>4.5999999999999996</c:v>
                </c:pt>
                <c:pt idx="84">
                  <c:v>6.4</c:v>
                </c:pt>
                <c:pt idx="85">
                  <c:v>6.7</c:v>
                </c:pt>
                <c:pt idx="86">
                  <c:v>5.7</c:v>
                </c:pt>
                <c:pt idx="87">
                  <c:v>6.8</c:v>
                </c:pt>
                <c:pt idx="88">
                  <c:v>5.8</c:v>
                </c:pt>
                <c:pt idx="89">
                  <c:v>4.5999999999999996</c:v>
                </c:pt>
                <c:pt idx="90">
                  <c:v>4.5</c:v>
                </c:pt>
                <c:pt idx="91">
                  <c:v>7.1</c:v>
                </c:pt>
                <c:pt idx="92">
                  <c:v>6.3</c:v>
                </c:pt>
                <c:pt idx="93">
                  <c:v>5.9</c:v>
                </c:pt>
                <c:pt idx="94">
                  <c:v>5.4</c:v>
                </c:pt>
                <c:pt idx="95">
                  <c:v>6.2</c:v>
                </c:pt>
                <c:pt idx="96">
                  <c:v>5.8</c:v>
                </c:pt>
                <c:pt idx="97">
                  <c:v>5.6</c:v>
                </c:pt>
                <c:pt idx="98">
                  <c:v>4.2</c:v>
                </c:pt>
                <c:pt idx="99">
                  <c:v>6</c:v>
                </c:pt>
                <c:pt idx="100">
                  <c:v>5.3</c:v>
                </c:pt>
                <c:pt idx="101">
                  <c:v>5.9</c:v>
                </c:pt>
                <c:pt idx="102">
                  <c:v>4.9000000000000004</c:v>
                </c:pt>
                <c:pt idx="103">
                  <c:v>5.9</c:v>
                </c:pt>
                <c:pt idx="104">
                  <c:v>5.8</c:v>
                </c:pt>
                <c:pt idx="105">
                  <c:v>5.7</c:v>
                </c:pt>
                <c:pt idx="106">
                  <c:v>4.5</c:v>
                </c:pt>
                <c:pt idx="107">
                  <c:v>5</c:v>
                </c:pt>
                <c:pt idx="108">
                  <c:v>4.5999999999999996</c:v>
                </c:pt>
                <c:pt idx="109">
                  <c:v>4.7</c:v>
                </c:pt>
                <c:pt idx="110">
                  <c:v>5.2</c:v>
                </c:pt>
                <c:pt idx="111">
                  <c:v>5.7</c:v>
                </c:pt>
                <c:pt idx="112">
                  <c:v>5.8</c:v>
                </c:pt>
                <c:pt idx="113">
                  <c:v>5.7</c:v>
                </c:pt>
                <c:pt idx="114">
                  <c:v>5.3</c:v>
                </c:pt>
                <c:pt idx="115">
                  <c:v>4.9000000000000004</c:v>
                </c:pt>
                <c:pt idx="116">
                  <c:v>5.9</c:v>
                </c:pt>
                <c:pt idx="117">
                  <c:v>6.8</c:v>
                </c:pt>
                <c:pt idx="118">
                  <c:v>6.1</c:v>
                </c:pt>
                <c:pt idx="119">
                  <c:v>6.4</c:v>
                </c:pt>
                <c:pt idx="120">
                  <c:v>5.6</c:v>
                </c:pt>
                <c:pt idx="121">
                  <c:v>5.7</c:v>
                </c:pt>
                <c:pt idx="122">
                  <c:v>6.6</c:v>
                </c:pt>
                <c:pt idx="123">
                  <c:v>6.8</c:v>
                </c:pt>
                <c:pt idx="124">
                  <c:v>5.5</c:v>
                </c:pt>
                <c:pt idx="125">
                  <c:v>5.8</c:v>
                </c:pt>
                <c:pt idx="126">
                  <c:v>6</c:v>
                </c:pt>
                <c:pt idx="127">
                  <c:v>5.7</c:v>
                </c:pt>
                <c:pt idx="128">
                  <c:v>5.2</c:v>
                </c:pt>
                <c:pt idx="129">
                  <c:v>6.1</c:v>
                </c:pt>
                <c:pt idx="130">
                  <c:v>7.2</c:v>
                </c:pt>
                <c:pt idx="131">
                  <c:v>5.8</c:v>
                </c:pt>
                <c:pt idx="132">
                  <c:v>6.4</c:v>
                </c:pt>
                <c:pt idx="133">
                  <c:v>6.2</c:v>
                </c:pt>
                <c:pt idx="134">
                  <c:v>5.8</c:v>
                </c:pt>
                <c:pt idx="135">
                  <c:v>6.5</c:v>
                </c:pt>
                <c:pt idx="136">
                  <c:v>5.3</c:v>
                </c:pt>
                <c:pt idx="137">
                  <c:v>6.7</c:v>
                </c:pt>
                <c:pt idx="138">
                  <c:v>5.4</c:v>
                </c:pt>
                <c:pt idx="139">
                  <c:v>7.1</c:v>
                </c:pt>
                <c:pt idx="140">
                  <c:v>7.2</c:v>
                </c:pt>
                <c:pt idx="141">
                  <c:v>5.3</c:v>
                </c:pt>
                <c:pt idx="142">
                  <c:v>6.3</c:v>
                </c:pt>
                <c:pt idx="143">
                  <c:v>5.8</c:v>
                </c:pt>
                <c:pt idx="144">
                  <c:v>6</c:v>
                </c:pt>
                <c:pt idx="145">
                  <c:v>6.7</c:v>
                </c:pt>
                <c:pt idx="146">
                  <c:v>6.3</c:v>
                </c:pt>
                <c:pt idx="147">
                  <c:v>6.7</c:v>
                </c:pt>
                <c:pt idx="148">
                  <c:v>6</c:v>
                </c:pt>
                <c:pt idx="149">
                  <c:v>6.9</c:v>
                </c:pt>
                <c:pt idx="150">
                  <c:v>5.2</c:v>
                </c:pt>
                <c:pt idx="151">
                  <c:v>6.3</c:v>
                </c:pt>
                <c:pt idx="152">
                  <c:v>5.4</c:v>
                </c:pt>
                <c:pt idx="153">
                  <c:v>7.5</c:v>
                </c:pt>
                <c:pt idx="154">
                  <c:v>5.9</c:v>
                </c:pt>
                <c:pt idx="155">
                  <c:v>6.4</c:v>
                </c:pt>
                <c:pt idx="156">
                  <c:v>6.9</c:v>
                </c:pt>
                <c:pt idx="157">
                  <c:v>6.6</c:v>
                </c:pt>
                <c:pt idx="158">
                  <c:v>6.1</c:v>
                </c:pt>
                <c:pt idx="159">
                  <c:v>5.2</c:v>
                </c:pt>
                <c:pt idx="160">
                  <c:v>5.2</c:v>
                </c:pt>
                <c:pt idx="161">
                  <c:v>6</c:v>
                </c:pt>
                <c:pt idx="162">
                  <c:v>7.4</c:v>
                </c:pt>
                <c:pt idx="163">
                  <c:v>5.7</c:v>
                </c:pt>
                <c:pt idx="164">
                  <c:v>7.2</c:v>
                </c:pt>
                <c:pt idx="165">
                  <c:v>6.7</c:v>
                </c:pt>
                <c:pt idx="166">
                  <c:v>7.5</c:v>
                </c:pt>
                <c:pt idx="167">
                  <c:v>7.4</c:v>
                </c:pt>
                <c:pt idx="168">
                  <c:v>7.4</c:v>
                </c:pt>
                <c:pt idx="169">
                  <c:v>7.1</c:v>
                </c:pt>
                <c:pt idx="170">
                  <c:v>7</c:v>
                </c:pt>
                <c:pt idx="171">
                  <c:v>6.2</c:v>
                </c:pt>
                <c:pt idx="172">
                  <c:v>7.1</c:v>
                </c:pt>
                <c:pt idx="173">
                  <c:v>5.6</c:v>
                </c:pt>
                <c:pt idx="174">
                  <c:v>5.8</c:v>
                </c:pt>
                <c:pt idx="175">
                  <c:v>4.9000000000000004</c:v>
                </c:pt>
                <c:pt idx="176">
                  <c:v>6.8</c:v>
                </c:pt>
                <c:pt idx="177">
                  <c:v>6.4</c:v>
                </c:pt>
                <c:pt idx="178">
                  <c:v>7.5</c:v>
                </c:pt>
                <c:pt idx="179">
                  <c:v>6.5</c:v>
                </c:pt>
                <c:pt idx="180">
                  <c:v>7.7</c:v>
                </c:pt>
                <c:pt idx="181">
                  <c:v>5.5</c:v>
                </c:pt>
                <c:pt idx="182">
                  <c:v>5.7</c:v>
                </c:pt>
                <c:pt idx="183">
                  <c:v>6.5</c:v>
                </c:pt>
                <c:pt idx="184">
                  <c:v>5.5</c:v>
                </c:pt>
                <c:pt idx="185">
                  <c:v>6.7</c:v>
                </c:pt>
                <c:pt idx="186">
                  <c:v>6.9</c:v>
                </c:pt>
                <c:pt idx="187">
                  <c:v>6.2</c:v>
                </c:pt>
                <c:pt idx="188">
                  <c:v>6</c:v>
                </c:pt>
                <c:pt idx="189">
                  <c:v>5.9</c:v>
                </c:pt>
                <c:pt idx="190">
                  <c:v>6.7</c:v>
                </c:pt>
                <c:pt idx="191">
                  <c:v>6.4</c:v>
                </c:pt>
                <c:pt idx="192">
                  <c:v>5.9</c:v>
                </c:pt>
                <c:pt idx="193">
                  <c:v>6.6</c:v>
                </c:pt>
                <c:pt idx="194">
                  <c:v>6.6</c:v>
                </c:pt>
                <c:pt idx="195">
                  <c:v>6.6</c:v>
                </c:pt>
                <c:pt idx="196">
                  <c:v>7</c:v>
                </c:pt>
                <c:pt idx="197">
                  <c:v>5.8</c:v>
                </c:pt>
                <c:pt idx="198">
                  <c:v>6.3</c:v>
                </c:pt>
                <c:pt idx="199">
                  <c:v>5.7</c:v>
                </c:pt>
                <c:pt idx="200">
                  <c:v>6.4</c:v>
                </c:pt>
                <c:pt idx="201">
                  <c:v>7.3249999999999984</c:v>
                </c:pt>
                <c:pt idx="202">
                  <c:v>7.3916666666666657</c:v>
                </c:pt>
                <c:pt idx="203">
                  <c:v>6.2</c:v>
                </c:pt>
                <c:pt idx="204">
                  <c:v>6.0916666666666677</c:v>
                </c:pt>
                <c:pt idx="205">
                  <c:v>6.4249999999999998</c:v>
                </c:pt>
                <c:pt idx="206">
                  <c:v>6.1916666666666664</c:v>
                </c:pt>
                <c:pt idx="207">
                  <c:v>7.1333333333333329</c:v>
                </c:pt>
                <c:pt idx="208">
                  <c:v>7.9499999999999993</c:v>
                </c:pt>
                <c:pt idx="209">
                  <c:v>7.7166666666666659</c:v>
                </c:pt>
                <c:pt idx="210">
                  <c:v>6.3916666666666666</c:v>
                </c:pt>
                <c:pt idx="211">
                  <c:v>7.7250000000000005</c:v>
                </c:pt>
                <c:pt idx="212">
                  <c:v>6.9499999999999984</c:v>
                </c:pt>
                <c:pt idx="213">
                  <c:v>8.2333333333333325</c:v>
                </c:pt>
                <c:pt idx="214">
                  <c:v>6.9250000000000007</c:v>
                </c:pt>
                <c:pt idx="215">
                  <c:v>5.6583333333333341</c:v>
                </c:pt>
                <c:pt idx="216">
                  <c:v>7.4083333333333323</c:v>
                </c:pt>
                <c:pt idx="217">
                  <c:v>7.2666666666666684</c:v>
                </c:pt>
                <c:pt idx="218">
                  <c:v>7.291666666666667</c:v>
                </c:pt>
                <c:pt idx="219">
                  <c:v>8.1833333333333318</c:v>
                </c:pt>
                <c:pt idx="220">
                  <c:v>7.1583333333333323</c:v>
                </c:pt>
                <c:pt idx="221">
                  <c:v>8.1166666666666689</c:v>
                </c:pt>
                <c:pt idx="222">
                  <c:v>8.2333333333333325</c:v>
                </c:pt>
                <c:pt idx="223">
                  <c:v>7.1583333333333341</c:v>
                </c:pt>
                <c:pt idx="224">
                  <c:v>6.9666666666666659</c:v>
                </c:pt>
                <c:pt idx="225">
                  <c:v>7.9250000000000016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8F-479F-A832-D5103B0D085C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F-479F-A832-D5103B0D0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3499904"/>
        <c:axId val="363502208"/>
      </c:lineChart>
      <c:catAx>
        <c:axId val="36349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Datenpunkt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502208"/>
        <c:crosses val="autoZero"/>
        <c:auto val="1"/>
        <c:lblAlgn val="ctr"/>
        <c:lblOffset val="100"/>
        <c:tickLblSkip val="226"/>
        <c:tickMarkSkip val="1"/>
        <c:noMultiLvlLbl val="0"/>
      </c:catAx>
      <c:valAx>
        <c:axId val="363502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34999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TempMittel!$N$5:$N$230</c:f>
              <c:numCache>
                <c:formatCode>0.0</c:formatCode>
                <c:ptCount val="226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7.3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5.8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2">
                  <c:v>5.5</c:v>
                </c:pt>
                <c:pt idx="33">
                  <c:v>5.4</c:v>
                </c:pt>
                <c:pt idx="34">
                  <c:v>5.8</c:v>
                </c:pt>
                <c:pt idx="35">
                  <c:v>4.5999999999999996</c:v>
                </c:pt>
                <c:pt idx="36">
                  <c:v>5.9</c:v>
                </c:pt>
                <c:pt idx="37">
                  <c:v>7</c:v>
                </c:pt>
                <c:pt idx="38">
                  <c:v>6.5</c:v>
                </c:pt>
                <c:pt idx="39">
                  <c:v>5.5</c:v>
                </c:pt>
                <c:pt idx="40">
                  <c:v>6.8</c:v>
                </c:pt>
                <c:pt idx="41">
                  <c:v>8</c:v>
                </c:pt>
                <c:pt idx="42">
                  <c:v>6.3</c:v>
                </c:pt>
                <c:pt idx="43">
                  <c:v>6.7</c:v>
                </c:pt>
                <c:pt idx="44">
                  <c:v>6.5</c:v>
                </c:pt>
                <c:pt idx="45">
                  <c:v>6.5</c:v>
                </c:pt>
                <c:pt idx="46">
                  <c:v>6.7</c:v>
                </c:pt>
                <c:pt idx="47">
                  <c:v>6.9</c:v>
                </c:pt>
                <c:pt idx="48">
                  <c:v>4.3</c:v>
                </c:pt>
                <c:pt idx="49">
                  <c:v>6</c:v>
                </c:pt>
                <c:pt idx="50">
                  <c:v>6.8</c:v>
                </c:pt>
                <c:pt idx="51">
                  <c:v>6.2</c:v>
                </c:pt>
                <c:pt idx="52">
                  <c:v>6.4</c:v>
                </c:pt>
                <c:pt idx="53">
                  <c:v>7.7</c:v>
                </c:pt>
                <c:pt idx="54">
                  <c:v>5.8</c:v>
                </c:pt>
                <c:pt idx="55">
                  <c:v>6.2</c:v>
                </c:pt>
                <c:pt idx="56">
                  <c:v>5.3</c:v>
                </c:pt>
                <c:pt idx="57">
                  <c:v>5.3</c:v>
                </c:pt>
                <c:pt idx="58">
                  <c:v>6.4</c:v>
                </c:pt>
                <c:pt idx="59">
                  <c:v>5.4</c:v>
                </c:pt>
                <c:pt idx="60">
                  <c:v>6.9</c:v>
                </c:pt>
                <c:pt idx="61">
                  <c:v>5.7</c:v>
                </c:pt>
                <c:pt idx="62">
                  <c:v>5.9</c:v>
                </c:pt>
                <c:pt idx="63">
                  <c:v>5.2</c:v>
                </c:pt>
                <c:pt idx="64">
                  <c:v>5.4</c:v>
                </c:pt>
                <c:pt idx="65">
                  <c:v>7.2</c:v>
                </c:pt>
                <c:pt idx="66">
                  <c:v>5.6</c:v>
                </c:pt>
                <c:pt idx="67">
                  <c:v>6.4</c:v>
                </c:pt>
                <c:pt idx="68">
                  <c:v>6</c:v>
                </c:pt>
                <c:pt idx="69">
                  <c:v>5.6</c:v>
                </c:pt>
                <c:pt idx="70">
                  <c:v>5.0999999999999996</c:v>
                </c:pt>
                <c:pt idx="71">
                  <c:v>7</c:v>
                </c:pt>
                <c:pt idx="72">
                  <c:v>5.4</c:v>
                </c:pt>
                <c:pt idx="73">
                  <c:v>5.9</c:v>
                </c:pt>
                <c:pt idx="74">
                  <c:v>5.5</c:v>
                </c:pt>
                <c:pt idx="75">
                  <c:v>6.6</c:v>
                </c:pt>
                <c:pt idx="76">
                  <c:v>6.9</c:v>
                </c:pt>
                <c:pt idx="77">
                  <c:v>5.7</c:v>
                </c:pt>
                <c:pt idx="78">
                  <c:v>7</c:v>
                </c:pt>
                <c:pt idx="79">
                  <c:v>5</c:v>
                </c:pt>
                <c:pt idx="80">
                  <c:v>6.5</c:v>
                </c:pt>
                <c:pt idx="81">
                  <c:v>7.1</c:v>
                </c:pt>
                <c:pt idx="82">
                  <c:v>6.9</c:v>
                </c:pt>
                <c:pt idx="83">
                  <c:v>4.5999999999999996</c:v>
                </c:pt>
                <c:pt idx="84">
                  <c:v>6.4</c:v>
                </c:pt>
                <c:pt idx="85">
                  <c:v>6.7</c:v>
                </c:pt>
                <c:pt idx="86">
                  <c:v>5.7</c:v>
                </c:pt>
                <c:pt idx="87">
                  <c:v>6.8</c:v>
                </c:pt>
                <c:pt idx="88">
                  <c:v>5.8</c:v>
                </c:pt>
                <c:pt idx="89">
                  <c:v>4.5999999999999996</c:v>
                </c:pt>
                <c:pt idx="90">
                  <c:v>4.5</c:v>
                </c:pt>
                <c:pt idx="91">
                  <c:v>7.1</c:v>
                </c:pt>
                <c:pt idx="92">
                  <c:v>6.3</c:v>
                </c:pt>
                <c:pt idx="93">
                  <c:v>5.9</c:v>
                </c:pt>
                <c:pt idx="94">
                  <c:v>5.4</c:v>
                </c:pt>
                <c:pt idx="95">
                  <c:v>6.2</c:v>
                </c:pt>
                <c:pt idx="96">
                  <c:v>5.8</c:v>
                </c:pt>
                <c:pt idx="97">
                  <c:v>5.6</c:v>
                </c:pt>
                <c:pt idx="98">
                  <c:v>4.2</c:v>
                </c:pt>
                <c:pt idx="99">
                  <c:v>6</c:v>
                </c:pt>
                <c:pt idx="100">
                  <c:v>5.3</c:v>
                </c:pt>
                <c:pt idx="101">
                  <c:v>5.9</c:v>
                </c:pt>
                <c:pt idx="102">
                  <c:v>4.9000000000000004</c:v>
                </c:pt>
                <c:pt idx="103">
                  <c:v>5.9</c:v>
                </c:pt>
                <c:pt idx="104">
                  <c:v>5.8</c:v>
                </c:pt>
                <c:pt idx="105">
                  <c:v>5.7</c:v>
                </c:pt>
                <c:pt idx="106">
                  <c:v>4.5</c:v>
                </c:pt>
                <c:pt idx="107">
                  <c:v>5</c:v>
                </c:pt>
                <c:pt idx="108">
                  <c:v>4.5999999999999996</c:v>
                </c:pt>
                <c:pt idx="109">
                  <c:v>4.7</c:v>
                </c:pt>
                <c:pt idx="110">
                  <c:v>5.2</c:v>
                </c:pt>
                <c:pt idx="111">
                  <c:v>5.7</c:v>
                </c:pt>
                <c:pt idx="112">
                  <c:v>5.8</c:v>
                </c:pt>
                <c:pt idx="113">
                  <c:v>5.7</c:v>
                </c:pt>
                <c:pt idx="114">
                  <c:v>5.3</c:v>
                </c:pt>
                <c:pt idx="115">
                  <c:v>4.9000000000000004</c:v>
                </c:pt>
                <c:pt idx="116">
                  <c:v>5.9</c:v>
                </c:pt>
                <c:pt idx="117">
                  <c:v>6.8</c:v>
                </c:pt>
                <c:pt idx="118">
                  <c:v>6.1</c:v>
                </c:pt>
                <c:pt idx="119">
                  <c:v>6.4</c:v>
                </c:pt>
                <c:pt idx="120">
                  <c:v>5.6</c:v>
                </c:pt>
                <c:pt idx="121">
                  <c:v>5.7</c:v>
                </c:pt>
                <c:pt idx="122">
                  <c:v>6.6</c:v>
                </c:pt>
                <c:pt idx="123">
                  <c:v>6.8</c:v>
                </c:pt>
                <c:pt idx="124">
                  <c:v>5.5</c:v>
                </c:pt>
                <c:pt idx="125">
                  <c:v>5.8</c:v>
                </c:pt>
                <c:pt idx="126">
                  <c:v>6</c:v>
                </c:pt>
                <c:pt idx="127">
                  <c:v>5.7</c:v>
                </c:pt>
                <c:pt idx="128">
                  <c:v>5.2</c:v>
                </c:pt>
                <c:pt idx="129">
                  <c:v>6.1</c:v>
                </c:pt>
                <c:pt idx="130">
                  <c:v>7.2</c:v>
                </c:pt>
                <c:pt idx="131">
                  <c:v>5.8</c:v>
                </c:pt>
                <c:pt idx="132">
                  <c:v>6.4</c:v>
                </c:pt>
                <c:pt idx="133">
                  <c:v>6.2</c:v>
                </c:pt>
                <c:pt idx="134">
                  <c:v>5.8</c:v>
                </c:pt>
                <c:pt idx="135">
                  <c:v>6.5</c:v>
                </c:pt>
                <c:pt idx="136">
                  <c:v>5.3</c:v>
                </c:pt>
                <c:pt idx="137">
                  <c:v>6.7</c:v>
                </c:pt>
                <c:pt idx="138">
                  <c:v>5.4</c:v>
                </c:pt>
                <c:pt idx="139">
                  <c:v>7.1</c:v>
                </c:pt>
                <c:pt idx="140">
                  <c:v>7.2</c:v>
                </c:pt>
                <c:pt idx="141">
                  <c:v>5.3</c:v>
                </c:pt>
                <c:pt idx="142">
                  <c:v>6.3</c:v>
                </c:pt>
                <c:pt idx="143">
                  <c:v>5.8</c:v>
                </c:pt>
                <c:pt idx="144">
                  <c:v>6</c:v>
                </c:pt>
                <c:pt idx="145">
                  <c:v>6.7</c:v>
                </c:pt>
                <c:pt idx="146">
                  <c:v>6.3</c:v>
                </c:pt>
                <c:pt idx="147">
                  <c:v>6.7</c:v>
                </c:pt>
                <c:pt idx="148">
                  <c:v>6</c:v>
                </c:pt>
                <c:pt idx="149">
                  <c:v>6.9</c:v>
                </c:pt>
                <c:pt idx="150">
                  <c:v>5.2</c:v>
                </c:pt>
                <c:pt idx="151">
                  <c:v>6.3</c:v>
                </c:pt>
                <c:pt idx="152">
                  <c:v>5.4</c:v>
                </c:pt>
                <c:pt idx="153">
                  <c:v>7.5</c:v>
                </c:pt>
                <c:pt idx="154">
                  <c:v>5.9</c:v>
                </c:pt>
                <c:pt idx="155">
                  <c:v>6.4</c:v>
                </c:pt>
                <c:pt idx="156">
                  <c:v>6.9</c:v>
                </c:pt>
                <c:pt idx="157">
                  <c:v>6.6</c:v>
                </c:pt>
                <c:pt idx="158">
                  <c:v>6.1</c:v>
                </c:pt>
                <c:pt idx="159">
                  <c:v>5.2</c:v>
                </c:pt>
                <c:pt idx="160">
                  <c:v>5.2</c:v>
                </c:pt>
                <c:pt idx="161">
                  <c:v>6</c:v>
                </c:pt>
                <c:pt idx="162">
                  <c:v>7.4</c:v>
                </c:pt>
                <c:pt idx="163">
                  <c:v>5.7</c:v>
                </c:pt>
                <c:pt idx="164">
                  <c:v>7.2</c:v>
                </c:pt>
                <c:pt idx="165">
                  <c:v>6.7</c:v>
                </c:pt>
                <c:pt idx="166">
                  <c:v>7.5</c:v>
                </c:pt>
                <c:pt idx="167">
                  <c:v>7.4</c:v>
                </c:pt>
                <c:pt idx="168">
                  <c:v>7.4</c:v>
                </c:pt>
                <c:pt idx="169">
                  <c:v>7.1</c:v>
                </c:pt>
                <c:pt idx="170">
                  <c:v>7</c:v>
                </c:pt>
                <c:pt idx="171">
                  <c:v>6.2</c:v>
                </c:pt>
                <c:pt idx="172">
                  <c:v>7.1</c:v>
                </c:pt>
                <c:pt idx="173">
                  <c:v>5.6</c:v>
                </c:pt>
                <c:pt idx="174">
                  <c:v>5.8</c:v>
                </c:pt>
                <c:pt idx="175">
                  <c:v>4.9000000000000004</c:v>
                </c:pt>
                <c:pt idx="176">
                  <c:v>6.8</c:v>
                </c:pt>
                <c:pt idx="177">
                  <c:v>6.4</c:v>
                </c:pt>
                <c:pt idx="178">
                  <c:v>7.5</c:v>
                </c:pt>
                <c:pt idx="179">
                  <c:v>6.5</c:v>
                </c:pt>
                <c:pt idx="180">
                  <c:v>7.7</c:v>
                </c:pt>
                <c:pt idx="181">
                  <c:v>5.5</c:v>
                </c:pt>
                <c:pt idx="182">
                  <c:v>5.7</c:v>
                </c:pt>
                <c:pt idx="183">
                  <c:v>6.5</c:v>
                </c:pt>
                <c:pt idx="184">
                  <c:v>5.5</c:v>
                </c:pt>
                <c:pt idx="185">
                  <c:v>6.7</c:v>
                </c:pt>
                <c:pt idx="186">
                  <c:v>6.9</c:v>
                </c:pt>
                <c:pt idx="187">
                  <c:v>6.2</c:v>
                </c:pt>
                <c:pt idx="188">
                  <c:v>6</c:v>
                </c:pt>
                <c:pt idx="189">
                  <c:v>5.9</c:v>
                </c:pt>
                <c:pt idx="190">
                  <c:v>6.7</c:v>
                </c:pt>
                <c:pt idx="191">
                  <c:v>6.4</c:v>
                </c:pt>
                <c:pt idx="192">
                  <c:v>5.9</c:v>
                </c:pt>
                <c:pt idx="193">
                  <c:v>6.6</c:v>
                </c:pt>
                <c:pt idx="194">
                  <c:v>6.6</c:v>
                </c:pt>
                <c:pt idx="195">
                  <c:v>6.6</c:v>
                </c:pt>
                <c:pt idx="196">
                  <c:v>7</c:v>
                </c:pt>
                <c:pt idx="197">
                  <c:v>5.8</c:v>
                </c:pt>
                <c:pt idx="198">
                  <c:v>6.3</c:v>
                </c:pt>
                <c:pt idx="199">
                  <c:v>5.7</c:v>
                </c:pt>
                <c:pt idx="200">
                  <c:v>6.4</c:v>
                </c:pt>
                <c:pt idx="201">
                  <c:v>7.3249999999999984</c:v>
                </c:pt>
                <c:pt idx="202">
                  <c:v>7.3916666666666657</c:v>
                </c:pt>
                <c:pt idx="203">
                  <c:v>6.2</c:v>
                </c:pt>
                <c:pt idx="204">
                  <c:v>6.0916666666666677</c:v>
                </c:pt>
                <c:pt idx="205">
                  <c:v>6.4249999999999998</c:v>
                </c:pt>
                <c:pt idx="206">
                  <c:v>6.1916666666666664</c:v>
                </c:pt>
                <c:pt idx="207">
                  <c:v>7.1333333333333329</c:v>
                </c:pt>
                <c:pt idx="208">
                  <c:v>7.9499999999999993</c:v>
                </c:pt>
                <c:pt idx="209">
                  <c:v>7.7166666666666659</c:v>
                </c:pt>
                <c:pt idx="210">
                  <c:v>6.3916666666666666</c:v>
                </c:pt>
                <c:pt idx="211">
                  <c:v>7.7250000000000005</c:v>
                </c:pt>
                <c:pt idx="212">
                  <c:v>6.9499999999999984</c:v>
                </c:pt>
                <c:pt idx="213">
                  <c:v>8.2333333333333325</c:v>
                </c:pt>
                <c:pt idx="214">
                  <c:v>6.9250000000000007</c:v>
                </c:pt>
                <c:pt idx="215">
                  <c:v>5.6583333333333341</c:v>
                </c:pt>
                <c:pt idx="216">
                  <c:v>7.4083333333333323</c:v>
                </c:pt>
                <c:pt idx="217">
                  <c:v>7.2666666666666684</c:v>
                </c:pt>
                <c:pt idx="218">
                  <c:v>7.291666666666667</c:v>
                </c:pt>
                <c:pt idx="219">
                  <c:v>8.1833333333333318</c:v>
                </c:pt>
                <c:pt idx="220">
                  <c:v>7.1583333333333323</c:v>
                </c:pt>
                <c:pt idx="221">
                  <c:v>8.1166666666666689</c:v>
                </c:pt>
                <c:pt idx="222">
                  <c:v>8.2333333333333325</c:v>
                </c:pt>
                <c:pt idx="223">
                  <c:v>7.1583333333333341</c:v>
                </c:pt>
                <c:pt idx="224">
                  <c:v>6.9666666666666659</c:v>
                </c:pt>
                <c:pt idx="225">
                  <c:v>7.9250000000000016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F9-4165-85E1-6EEA9CCE2911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1F9-4165-85E1-6EEA9CCE2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859776"/>
        <c:axId val="364861696"/>
      </c:lineChart>
      <c:catAx>
        <c:axId val="36485977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4861696"/>
        <c:crosses val="autoZero"/>
        <c:auto val="1"/>
        <c:lblAlgn val="ctr"/>
        <c:lblOffset val="100"/>
        <c:tickLblSkip val="226"/>
        <c:tickMarkSkip val="1"/>
        <c:noMultiLvlLbl val="0"/>
      </c:catAx>
      <c:valAx>
        <c:axId val="364861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48597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TMittel_Fricke!$P$5:$P$230</c:f>
              <c:numCache>
                <c:formatCode>0.0</c:formatCode>
                <c:ptCount val="226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7.4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5.8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0">
                  <c:v>8.1999999999999993</c:v>
                </c:pt>
                <c:pt idx="31">
                  <c:v>5.5</c:v>
                </c:pt>
                <c:pt idx="32">
                  <c:v>5.5</c:v>
                </c:pt>
                <c:pt idx="33">
                  <c:v>5.4</c:v>
                </c:pt>
                <c:pt idx="34">
                  <c:v>5.8</c:v>
                </c:pt>
                <c:pt idx="35">
                  <c:v>4.5999999999999996</c:v>
                </c:pt>
                <c:pt idx="36">
                  <c:v>5.9</c:v>
                </c:pt>
                <c:pt idx="37">
                  <c:v>7</c:v>
                </c:pt>
                <c:pt idx="38">
                  <c:v>7</c:v>
                </c:pt>
                <c:pt idx="39">
                  <c:v>5.5</c:v>
                </c:pt>
                <c:pt idx="40">
                  <c:v>6.8</c:v>
                </c:pt>
                <c:pt idx="41">
                  <c:v>8</c:v>
                </c:pt>
                <c:pt idx="42">
                  <c:v>6.3</c:v>
                </c:pt>
                <c:pt idx="43">
                  <c:v>6.7</c:v>
                </c:pt>
                <c:pt idx="44">
                  <c:v>6.5</c:v>
                </c:pt>
                <c:pt idx="45">
                  <c:v>6.5</c:v>
                </c:pt>
                <c:pt idx="46">
                  <c:v>6.3</c:v>
                </c:pt>
                <c:pt idx="47">
                  <c:v>6.9</c:v>
                </c:pt>
                <c:pt idx="48">
                  <c:v>4.3</c:v>
                </c:pt>
                <c:pt idx="49">
                  <c:v>6</c:v>
                </c:pt>
                <c:pt idx="50">
                  <c:v>6.8</c:v>
                </c:pt>
                <c:pt idx="51">
                  <c:v>6.2</c:v>
                </c:pt>
                <c:pt idx="52">
                  <c:v>6.4</c:v>
                </c:pt>
                <c:pt idx="53">
                  <c:v>7.7</c:v>
                </c:pt>
                <c:pt idx="54">
                  <c:v>5.8</c:v>
                </c:pt>
                <c:pt idx="55">
                  <c:v>6.2</c:v>
                </c:pt>
                <c:pt idx="56">
                  <c:v>5.3</c:v>
                </c:pt>
                <c:pt idx="57">
                  <c:v>5.3</c:v>
                </c:pt>
                <c:pt idx="58">
                  <c:v>6.4</c:v>
                </c:pt>
                <c:pt idx="59">
                  <c:v>5.4</c:v>
                </c:pt>
                <c:pt idx="60">
                  <c:v>6.9</c:v>
                </c:pt>
                <c:pt idx="61">
                  <c:v>5.7</c:v>
                </c:pt>
                <c:pt idx="62">
                  <c:v>5.9</c:v>
                </c:pt>
                <c:pt idx="63">
                  <c:v>5.2</c:v>
                </c:pt>
                <c:pt idx="64">
                  <c:v>5.4</c:v>
                </c:pt>
                <c:pt idx="65">
                  <c:v>7.2</c:v>
                </c:pt>
                <c:pt idx="66">
                  <c:v>5.6</c:v>
                </c:pt>
                <c:pt idx="67">
                  <c:v>6.4</c:v>
                </c:pt>
                <c:pt idx="68">
                  <c:v>6</c:v>
                </c:pt>
                <c:pt idx="69">
                  <c:v>5.3</c:v>
                </c:pt>
                <c:pt idx="70">
                  <c:v>5.0999999999999996</c:v>
                </c:pt>
                <c:pt idx="71">
                  <c:v>7</c:v>
                </c:pt>
                <c:pt idx="72">
                  <c:v>5.4</c:v>
                </c:pt>
                <c:pt idx="73">
                  <c:v>5.9</c:v>
                </c:pt>
                <c:pt idx="74">
                  <c:v>5.5</c:v>
                </c:pt>
                <c:pt idx="75">
                  <c:v>6.6</c:v>
                </c:pt>
                <c:pt idx="76">
                  <c:v>6.9</c:v>
                </c:pt>
                <c:pt idx="77">
                  <c:v>5.7</c:v>
                </c:pt>
                <c:pt idx="78">
                  <c:v>7</c:v>
                </c:pt>
                <c:pt idx="79">
                  <c:v>5</c:v>
                </c:pt>
                <c:pt idx="80">
                  <c:v>6.5</c:v>
                </c:pt>
                <c:pt idx="81">
                  <c:v>7.1</c:v>
                </c:pt>
                <c:pt idx="82">
                  <c:v>6.9</c:v>
                </c:pt>
                <c:pt idx="83">
                  <c:v>4.5999999999999996</c:v>
                </c:pt>
                <c:pt idx="84">
                  <c:v>6.4</c:v>
                </c:pt>
                <c:pt idx="85">
                  <c:v>6.7</c:v>
                </c:pt>
                <c:pt idx="86">
                  <c:v>5.7</c:v>
                </c:pt>
                <c:pt idx="87">
                  <c:v>6.8</c:v>
                </c:pt>
                <c:pt idx="88">
                  <c:v>5.8</c:v>
                </c:pt>
                <c:pt idx="89">
                  <c:v>4.5999999999999996</c:v>
                </c:pt>
                <c:pt idx="90">
                  <c:v>4.5</c:v>
                </c:pt>
                <c:pt idx="91">
                  <c:v>7.1</c:v>
                </c:pt>
                <c:pt idx="92">
                  <c:v>6.3</c:v>
                </c:pt>
                <c:pt idx="93">
                  <c:v>5.9</c:v>
                </c:pt>
                <c:pt idx="94">
                  <c:v>5.4</c:v>
                </c:pt>
                <c:pt idx="95">
                  <c:v>6.2</c:v>
                </c:pt>
                <c:pt idx="96">
                  <c:v>5.8</c:v>
                </c:pt>
                <c:pt idx="97">
                  <c:v>5.6</c:v>
                </c:pt>
                <c:pt idx="98">
                  <c:v>4.2</c:v>
                </c:pt>
                <c:pt idx="99">
                  <c:v>6</c:v>
                </c:pt>
                <c:pt idx="100">
                  <c:v>5.3</c:v>
                </c:pt>
                <c:pt idx="101">
                  <c:v>5.9</c:v>
                </c:pt>
                <c:pt idx="102">
                  <c:v>4.9000000000000004</c:v>
                </c:pt>
                <c:pt idx="103">
                  <c:v>5.9</c:v>
                </c:pt>
                <c:pt idx="104">
                  <c:v>5.8</c:v>
                </c:pt>
                <c:pt idx="105">
                  <c:v>5.7</c:v>
                </c:pt>
                <c:pt idx="106">
                  <c:v>4.5</c:v>
                </c:pt>
                <c:pt idx="107">
                  <c:v>5</c:v>
                </c:pt>
                <c:pt idx="108">
                  <c:v>4.5999999999999996</c:v>
                </c:pt>
                <c:pt idx="109">
                  <c:v>4.7</c:v>
                </c:pt>
                <c:pt idx="110">
                  <c:v>5.2</c:v>
                </c:pt>
                <c:pt idx="111">
                  <c:v>5.7</c:v>
                </c:pt>
                <c:pt idx="112">
                  <c:v>5.8</c:v>
                </c:pt>
                <c:pt idx="113">
                  <c:v>5.7</c:v>
                </c:pt>
                <c:pt idx="114">
                  <c:v>5.3</c:v>
                </c:pt>
                <c:pt idx="115">
                  <c:v>4.9000000000000004</c:v>
                </c:pt>
                <c:pt idx="116">
                  <c:v>5.9</c:v>
                </c:pt>
                <c:pt idx="117">
                  <c:v>6.8</c:v>
                </c:pt>
                <c:pt idx="118">
                  <c:v>6.1</c:v>
                </c:pt>
                <c:pt idx="119">
                  <c:v>6.4</c:v>
                </c:pt>
                <c:pt idx="120">
                  <c:v>5.6</c:v>
                </c:pt>
                <c:pt idx="121">
                  <c:v>5.7</c:v>
                </c:pt>
                <c:pt idx="122">
                  <c:v>6.6</c:v>
                </c:pt>
                <c:pt idx="123">
                  <c:v>6.8</c:v>
                </c:pt>
                <c:pt idx="124">
                  <c:v>5.5</c:v>
                </c:pt>
                <c:pt idx="125">
                  <c:v>5.8</c:v>
                </c:pt>
                <c:pt idx="126">
                  <c:v>6</c:v>
                </c:pt>
                <c:pt idx="127">
                  <c:v>5.7</c:v>
                </c:pt>
                <c:pt idx="128">
                  <c:v>5.2</c:v>
                </c:pt>
                <c:pt idx="129">
                  <c:v>6.1</c:v>
                </c:pt>
                <c:pt idx="130">
                  <c:v>7.2</c:v>
                </c:pt>
                <c:pt idx="131">
                  <c:v>5.8</c:v>
                </c:pt>
                <c:pt idx="132">
                  <c:v>6.4</c:v>
                </c:pt>
                <c:pt idx="133">
                  <c:v>6.2</c:v>
                </c:pt>
                <c:pt idx="134">
                  <c:v>5.8</c:v>
                </c:pt>
                <c:pt idx="135">
                  <c:v>6.5</c:v>
                </c:pt>
                <c:pt idx="136">
                  <c:v>5.3</c:v>
                </c:pt>
                <c:pt idx="137">
                  <c:v>6.7</c:v>
                </c:pt>
                <c:pt idx="138">
                  <c:v>5.4</c:v>
                </c:pt>
                <c:pt idx="139">
                  <c:v>7.1</c:v>
                </c:pt>
                <c:pt idx="140">
                  <c:v>7.2</c:v>
                </c:pt>
                <c:pt idx="141">
                  <c:v>5.3</c:v>
                </c:pt>
                <c:pt idx="142">
                  <c:v>6.3</c:v>
                </c:pt>
                <c:pt idx="143">
                  <c:v>5.8</c:v>
                </c:pt>
                <c:pt idx="144">
                  <c:v>6</c:v>
                </c:pt>
                <c:pt idx="145">
                  <c:v>6.7</c:v>
                </c:pt>
                <c:pt idx="146">
                  <c:v>6.3</c:v>
                </c:pt>
                <c:pt idx="147">
                  <c:v>6.7</c:v>
                </c:pt>
                <c:pt idx="148">
                  <c:v>6</c:v>
                </c:pt>
                <c:pt idx="149">
                  <c:v>6.9</c:v>
                </c:pt>
                <c:pt idx="150">
                  <c:v>5.2</c:v>
                </c:pt>
                <c:pt idx="151">
                  <c:v>6.3</c:v>
                </c:pt>
                <c:pt idx="152">
                  <c:v>5.4</c:v>
                </c:pt>
                <c:pt idx="153">
                  <c:v>7.5</c:v>
                </c:pt>
                <c:pt idx="154">
                  <c:v>5.9</c:v>
                </c:pt>
                <c:pt idx="155">
                  <c:v>6.4</c:v>
                </c:pt>
                <c:pt idx="156">
                  <c:v>6.9</c:v>
                </c:pt>
                <c:pt idx="157">
                  <c:v>6.6</c:v>
                </c:pt>
                <c:pt idx="158">
                  <c:v>6.1</c:v>
                </c:pt>
                <c:pt idx="159">
                  <c:v>5.2</c:v>
                </c:pt>
                <c:pt idx="160">
                  <c:v>5.2</c:v>
                </c:pt>
                <c:pt idx="161">
                  <c:v>6</c:v>
                </c:pt>
                <c:pt idx="162">
                  <c:v>7.4</c:v>
                </c:pt>
                <c:pt idx="163">
                  <c:v>5.7</c:v>
                </c:pt>
                <c:pt idx="164">
                  <c:v>7.2</c:v>
                </c:pt>
                <c:pt idx="165">
                  <c:v>6.7</c:v>
                </c:pt>
                <c:pt idx="166">
                  <c:v>7.5</c:v>
                </c:pt>
                <c:pt idx="167">
                  <c:v>7.4</c:v>
                </c:pt>
                <c:pt idx="168">
                  <c:v>7.4</c:v>
                </c:pt>
                <c:pt idx="169">
                  <c:v>7.1</c:v>
                </c:pt>
                <c:pt idx="170">
                  <c:v>7</c:v>
                </c:pt>
                <c:pt idx="171">
                  <c:v>6.2</c:v>
                </c:pt>
                <c:pt idx="172">
                  <c:v>7.1</c:v>
                </c:pt>
                <c:pt idx="173">
                  <c:v>5.6</c:v>
                </c:pt>
                <c:pt idx="174">
                  <c:v>5.8</c:v>
                </c:pt>
                <c:pt idx="175">
                  <c:v>4.9000000000000004</c:v>
                </c:pt>
                <c:pt idx="176">
                  <c:v>6.8</c:v>
                </c:pt>
                <c:pt idx="177">
                  <c:v>6.4</c:v>
                </c:pt>
                <c:pt idx="178">
                  <c:v>7.5</c:v>
                </c:pt>
                <c:pt idx="179">
                  <c:v>6.5</c:v>
                </c:pt>
                <c:pt idx="180">
                  <c:v>7.7</c:v>
                </c:pt>
                <c:pt idx="181">
                  <c:v>5.5</c:v>
                </c:pt>
                <c:pt idx="182">
                  <c:v>5.7</c:v>
                </c:pt>
                <c:pt idx="183">
                  <c:v>6.5</c:v>
                </c:pt>
                <c:pt idx="184">
                  <c:v>5.5</c:v>
                </c:pt>
                <c:pt idx="185">
                  <c:v>6.7</c:v>
                </c:pt>
                <c:pt idx="186">
                  <c:v>6.9</c:v>
                </c:pt>
                <c:pt idx="187">
                  <c:v>6.2</c:v>
                </c:pt>
                <c:pt idx="188">
                  <c:v>6</c:v>
                </c:pt>
                <c:pt idx="189">
                  <c:v>5.9</c:v>
                </c:pt>
                <c:pt idx="190">
                  <c:v>6.7</c:v>
                </c:pt>
                <c:pt idx="191">
                  <c:v>6.4</c:v>
                </c:pt>
                <c:pt idx="192">
                  <c:v>5.9</c:v>
                </c:pt>
                <c:pt idx="193">
                  <c:v>6.6</c:v>
                </c:pt>
                <c:pt idx="194">
                  <c:v>6.6</c:v>
                </c:pt>
                <c:pt idx="195">
                  <c:v>6.6</c:v>
                </c:pt>
                <c:pt idx="196">
                  <c:v>7</c:v>
                </c:pt>
                <c:pt idx="197">
                  <c:v>5.8</c:v>
                </c:pt>
                <c:pt idx="198">
                  <c:v>6.3</c:v>
                </c:pt>
                <c:pt idx="199">
                  <c:v>5.7</c:v>
                </c:pt>
                <c:pt idx="200">
                  <c:v>6.4</c:v>
                </c:pt>
                <c:pt idx="201">
                  <c:v>7.3</c:v>
                </c:pt>
                <c:pt idx="202">
                  <c:v>7.4</c:v>
                </c:pt>
                <c:pt idx="203">
                  <c:v>6.2</c:v>
                </c:pt>
                <c:pt idx="204">
                  <c:v>6.1</c:v>
                </c:pt>
                <c:pt idx="205">
                  <c:v>6.4</c:v>
                </c:pt>
                <c:pt idx="206">
                  <c:v>6.2</c:v>
                </c:pt>
                <c:pt idx="207">
                  <c:v>7.1</c:v>
                </c:pt>
                <c:pt idx="208">
                  <c:v>8</c:v>
                </c:pt>
                <c:pt idx="209">
                  <c:v>7.7</c:v>
                </c:pt>
                <c:pt idx="210">
                  <c:v>6.4</c:v>
                </c:pt>
                <c:pt idx="211">
                  <c:v>7.7</c:v>
                </c:pt>
                <c:pt idx="212">
                  <c:v>7</c:v>
                </c:pt>
                <c:pt idx="213">
                  <c:v>8.1999999999999993</c:v>
                </c:pt>
                <c:pt idx="214">
                  <c:v>6.9</c:v>
                </c:pt>
                <c:pt idx="215">
                  <c:v>5.7</c:v>
                </c:pt>
                <c:pt idx="216">
                  <c:v>7.4</c:v>
                </c:pt>
                <c:pt idx="217">
                  <c:v>7.3</c:v>
                </c:pt>
                <c:pt idx="218">
                  <c:v>7.3</c:v>
                </c:pt>
                <c:pt idx="219">
                  <c:v>8.1999999999999993</c:v>
                </c:pt>
                <c:pt idx="220">
                  <c:v>7.2</c:v>
                </c:pt>
                <c:pt idx="221">
                  <c:v>8.1</c:v>
                </c:pt>
                <c:pt idx="222">
                  <c:v>8.1999999999999993</c:v>
                </c:pt>
                <c:pt idx="223">
                  <c:v>7.2</c:v>
                </c:pt>
                <c:pt idx="224">
                  <c:v>7</c:v>
                </c:pt>
                <c:pt idx="225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92-4315-9232-A2376633126D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F92-4315-9232-A23766331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467264"/>
        <c:axId val="357469568"/>
      </c:lineChart>
      <c:catAx>
        <c:axId val="357467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Datenpunkt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469568"/>
        <c:crosses val="autoZero"/>
        <c:auto val="1"/>
        <c:lblAlgn val="ctr"/>
        <c:lblOffset val="100"/>
        <c:tickLblSkip val="224"/>
        <c:tickMarkSkip val="1"/>
        <c:noMultiLvlLbl val="0"/>
      </c:catAx>
      <c:valAx>
        <c:axId val="357469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46726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Gleitender Durchschnitt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Aktuell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TMittel_Fricke!$P$5:$P$230</c:f>
              <c:numCache>
                <c:formatCode>0.0</c:formatCode>
                <c:ptCount val="226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7.4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5.8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0">
                  <c:v>8.1999999999999993</c:v>
                </c:pt>
                <c:pt idx="31">
                  <c:v>5.5</c:v>
                </c:pt>
                <c:pt idx="32">
                  <c:v>5.5</c:v>
                </c:pt>
                <c:pt idx="33">
                  <c:v>5.4</c:v>
                </c:pt>
                <c:pt idx="34">
                  <c:v>5.8</c:v>
                </c:pt>
                <c:pt idx="35">
                  <c:v>4.5999999999999996</c:v>
                </c:pt>
                <c:pt idx="36">
                  <c:v>5.9</c:v>
                </c:pt>
                <c:pt idx="37">
                  <c:v>7</c:v>
                </c:pt>
                <c:pt idx="38">
                  <c:v>7</c:v>
                </c:pt>
                <c:pt idx="39">
                  <c:v>5.5</c:v>
                </c:pt>
                <c:pt idx="40">
                  <c:v>6.8</c:v>
                </c:pt>
                <c:pt idx="41">
                  <c:v>8</c:v>
                </c:pt>
                <c:pt idx="42">
                  <c:v>6.3</c:v>
                </c:pt>
                <c:pt idx="43">
                  <c:v>6.7</c:v>
                </c:pt>
                <c:pt idx="44">
                  <c:v>6.5</c:v>
                </c:pt>
                <c:pt idx="45">
                  <c:v>6.5</c:v>
                </c:pt>
                <c:pt idx="46">
                  <c:v>6.3</c:v>
                </c:pt>
                <c:pt idx="47">
                  <c:v>6.9</c:v>
                </c:pt>
                <c:pt idx="48">
                  <c:v>4.3</c:v>
                </c:pt>
                <c:pt idx="49">
                  <c:v>6</c:v>
                </c:pt>
                <c:pt idx="50">
                  <c:v>6.8</c:v>
                </c:pt>
                <c:pt idx="51">
                  <c:v>6.2</c:v>
                </c:pt>
                <c:pt idx="52">
                  <c:v>6.4</c:v>
                </c:pt>
                <c:pt idx="53">
                  <c:v>7.7</c:v>
                </c:pt>
                <c:pt idx="54">
                  <c:v>5.8</c:v>
                </c:pt>
                <c:pt idx="55">
                  <c:v>6.2</c:v>
                </c:pt>
                <c:pt idx="56">
                  <c:v>5.3</c:v>
                </c:pt>
                <c:pt idx="57">
                  <c:v>5.3</c:v>
                </c:pt>
                <c:pt idx="58">
                  <c:v>6.4</c:v>
                </c:pt>
                <c:pt idx="59">
                  <c:v>5.4</c:v>
                </c:pt>
                <c:pt idx="60">
                  <c:v>6.9</c:v>
                </c:pt>
                <c:pt idx="61">
                  <c:v>5.7</c:v>
                </c:pt>
                <c:pt idx="62">
                  <c:v>5.9</c:v>
                </c:pt>
                <c:pt idx="63">
                  <c:v>5.2</c:v>
                </c:pt>
                <c:pt idx="64">
                  <c:v>5.4</c:v>
                </c:pt>
                <c:pt idx="65">
                  <c:v>7.2</c:v>
                </c:pt>
                <c:pt idx="66">
                  <c:v>5.6</c:v>
                </c:pt>
                <c:pt idx="67">
                  <c:v>6.4</c:v>
                </c:pt>
                <c:pt idx="68">
                  <c:v>6</c:v>
                </c:pt>
                <c:pt idx="69">
                  <c:v>5.3</c:v>
                </c:pt>
                <c:pt idx="70">
                  <c:v>5.0999999999999996</c:v>
                </c:pt>
                <c:pt idx="71">
                  <c:v>7</c:v>
                </c:pt>
                <c:pt idx="72">
                  <c:v>5.4</c:v>
                </c:pt>
                <c:pt idx="73">
                  <c:v>5.9</c:v>
                </c:pt>
                <c:pt idx="74">
                  <c:v>5.5</c:v>
                </c:pt>
                <c:pt idx="75">
                  <c:v>6.6</c:v>
                </c:pt>
                <c:pt idx="76">
                  <c:v>6.9</c:v>
                </c:pt>
                <c:pt idx="77">
                  <c:v>5.7</c:v>
                </c:pt>
                <c:pt idx="78">
                  <c:v>7</c:v>
                </c:pt>
                <c:pt idx="79">
                  <c:v>5</c:v>
                </c:pt>
                <c:pt idx="80">
                  <c:v>6.5</c:v>
                </c:pt>
                <c:pt idx="81">
                  <c:v>7.1</c:v>
                </c:pt>
                <c:pt idx="82">
                  <c:v>6.9</c:v>
                </c:pt>
                <c:pt idx="83">
                  <c:v>4.5999999999999996</c:v>
                </c:pt>
                <c:pt idx="84">
                  <c:v>6.4</c:v>
                </c:pt>
                <c:pt idx="85">
                  <c:v>6.7</c:v>
                </c:pt>
                <c:pt idx="86">
                  <c:v>5.7</c:v>
                </c:pt>
                <c:pt idx="87">
                  <c:v>6.8</c:v>
                </c:pt>
                <c:pt idx="88">
                  <c:v>5.8</c:v>
                </c:pt>
                <c:pt idx="89">
                  <c:v>4.5999999999999996</c:v>
                </c:pt>
                <c:pt idx="90">
                  <c:v>4.5</c:v>
                </c:pt>
                <c:pt idx="91">
                  <c:v>7.1</c:v>
                </c:pt>
                <c:pt idx="92">
                  <c:v>6.3</c:v>
                </c:pt>
                <c:pt idx="93">
                  <c:v>5.9</c:v>
                </c:pt>
                <c:pt idx="94">
                  <c:v>5.4</c:v>
                </c:pt>
                <c:pt idx="95">
                  <c:v>6.2</c:v>
                </c:pt>
                <c:pt idx="96">
                  <c:v>5.8</c:v>
                </c:pt>
                <c:pt idx="97">
                  <c:v>5.6</c:v>
                </c:pt>
                <c:pt idx="98">
                  <c:v>4.2</c:v>
                </c:pt>
                <c:pt idx="99">
                  <c:v>6</c:v>
                </c:pt>
                <c:pt idx="100">
                  <c:v>5.3</c:v>
                </c:pt>
                <c:pt idx="101">
                  <c:v>5.9</c:v>
                </c:pt>
                <c:pt idx="102">
                  <c:v>4.9000000000000004</c:v>
                </c:pt>
                <c:pt idx="103">
                  <c:v>5.9</c:v>
                </c:pt>
                <c:pt idx="104">
                  <c:v>5.8</c:v>
                </c:pt>
                <c:pt idx="105">
                  <c:v>5.7</c:v>
                </c:pt>
                <c:pt idx="106">
                  <c:v>4.5</c:v>
                </c:pt>
                <c:pt idx="107">
                  <c:v>5</c:v>
                </c:pt>
                <c:pt idx="108">
                  <c:v>4.5999999999999996</c:v>
                </c:pt>
                <c:pt idx="109">
                  <c:v>4.7</c:v>
                </c:pt>
                <c:pt idx="110">
                  <c:v>5.2</c:v>
                </c:pt>
                <c:pt idx="111">
                  <c:v>5.7</c:v>
                </c:pt>
                <c:pt idx="112">
                  <c:v>5.8</c:v>
                </c:pt>
                <c:pt idx="113">
                  <c:v>5.7</c:v>
                </c:pt>
                <c:pt idx="114">
                  <c:v>5.3</c:v>
                </c:pt>
                <c:pt idx="115">
                  <c:v>4.9000000000000004</c:v>
                </c:pt>
                <c:pt idx="116">
                  <c:v>5.9</c:v>
                </c:pt>
                <c:pt idx="117">
                  <c:v>6.8</c:v>
                </c:pt>
                <c:pt idx="118">
                  <c:v>6.1</c:v>
                </c:pt>
                <c:pt idx="119">
                  <c:v>6.4</c:v>
                </c:pt>
                <c:pt idx="120">
                  <c:v>5.6</c:v>
                </c:pt>
                <c:pt idx="121">
                  <c:v>5.7</c:v>
                </c:pt>
                <c:pt idx="122">
                  <c:v>6.6</c:v>
                </c:pt>
                <c:pt idx="123">
                  <c:v>6.8</c:v>
                </c:pt>
                <c:pt idx="124">
                  <c:v>5.5</c:v>
                </c:pt>
                <c:pt idx="125">
                  <c:v>5.8</c:v>
                </c:pt>
                <c:pt idx="126">
                  <c:v>6</c:v>
                </c:pt>
                <c:pt idx="127">
                  <c:v>5.7</c:v>
                </c:pt>
                <c:pt idx="128">
                  <c:v>5.2</c:v>
                </c:pt>
                <c:pt idx="129">
                  <c:v>6.1</c:v>
                </c:pt>
                <c:pt idx="130">
                  <c:v>7.2</c:v>
                </c:pt>
                <c:pt idx="131">
                  <c:v>5.8</c:v>
                </c:pt>
                <c:pt idx="132">
                  <c:v>6.4</c:v>
                </c:pt>
                <c:pt idx="133">
                  <c:v>6.2</c:v>
                </c:pt>
                <c:pt idx="134">
                  <c:v>5.8</c:v>
                </c:pt>
                <c:pt idx="135">
                  <c:v>6.5</c:v>
                </c:pt>
                <c:pt idx="136">
                  <c:v>5.3</c:v>
                </c:pt>
                <c:pt idx="137">
                  <c:v>6.7</c:v>
                </c:pt>
                <c:pt idx="138">
                  <c:v>5.4</c:v>
                </c:pt>
                <c:pt idx="139">
                  <c:v>7.1</c:v>
                </c:pt>
                <c:pt idx="140">
                  <c:v>7.2</c:v>
                </c:pt>
                <c:pt idx="141">
                  <c:v>5.3</c:v>
                </c:pt>
                <c:pt idx="142">
                  <c:v>6.3</c:v>
                </c:pt>
                <c:pt idx="143">
                  <c:v>5.8</c:v>
                </c:pt>
                <c:pt idx="144">
                  <c:v>6</c:v>
                </c:pt>
                <c:pt idx="145">
                  <c:v>6.7</c:v>
                </c:pt>
                <c:pt idx="146">
                  <c:v>6.3</c:v>
                </c:pt>
                <c:pt idx="147">
                  <c:v>6.7</c:v>
                </c:pt>
                <c:pt idx="148">
                  <c:v>6</c:v>
                </c:pt>
                <c:pt idx="149">
                  <c:v>6.9</c:v>
                </c:pt>
                <c:pt idx="150">
                  <c:v>5.2</c:v>
                </c:pt>
                <c:pt idx="151">
                  <c:v>6.3</c:v>
                </c:pt>
                <c:pt idx="152">
                  <c:v>5.4</c:v>
                </c:pt>
                <c:pt idx="153">
                  <c:v>7.5</c:v>
                </c:pt>
                <c:pt idx="154">
                  <c:v>5.9</c:v>
                </c:pt>
                <c:pt idx="155">
                  <c:v>6.4</c:v>
                </c:pt>
                <c:pt idx="156">
                  <c:v>6.9</c:v>
                </c:pt>
                <c:pt idx="157">
                  <c:v>6.6</c:v>
                </c:pt>
                <c:pt idx="158">
                  <c:v>6.1</c:v>
                </c:pt>
                <c:pt idx="159">
                  <c:v>5.2</c:v>
                </c:pt>
                <c:pt idx="160">
                  <c:v>5.2</c:v>
                </c:pt>
                <c:pt idx="161">
                  <c:v>6</c:v>
                </c:pt>
                <c:pt idx="162">
                  <c:v>7.4</c:v>
                </c:pt>
                <c:pt idx="163">
                  <c:v>5.7</c:v>
                </c:pt>
                <c:pt idx="164">
                  <c:v>7.2</c:v>
                </c:pt>
                <c:pt idx="165">
                  <c:v>6.7</c:v>
                </c:pt>
                <c:pt idx="166">
                  <c:v>7.5</c:v>
                </c:pt>
                <c:pt idx="167">
                  <c:v>7.4</c:v>
                </c:pt>
                <c:pt idx="168">
                  <c:v>7.4</c:v>
                </c:pt>
                <c:pt idx="169">
                  <c:v>7.1</c:v>
                </c:pt>
                <c:pt idx="170">
                  <c:v>7</c:v>
                </c:pt>
                <c:pt idx="171">
                  <c:v>6.2</c:v>
                </c:pt>
                <c:pt idx="172">
                  <c:v>7.1</c:v>
                </c:pt>
                <c:pt idx="173">
                  <c:v>5.6</c:v>
                </c:pt>
                <c:pt idx="174">
                  <c:v>5.8</c:v>
                </c:pt>
                <c:pt idx="175">
                  <c:v>4.9000000000000004</c:v>
                </c:pt>
                <c:pt idx="176">
                  <c:v>6.8</c:v>
                </c:pt>
                <c:pt idx="177">
                  <c:v>6.4</c:v>
                </c:pt>
                <c:pt idx="178">
                  <c:v>7.5</c:v>
                </c:pt>
                <c:pt idx="179">
                  <c:v>6.5</c:v>
                </c:pt>
                <c:pt idx="180">
                  <c:v>7.7</c:v>
                </c:pt>
                <c:pt idx="181">
                  <c:v>5.5</c:v>
                </c:pt>
                <c:pt idx="182">
                  <c:v>5.7</c:v>
                </c:pt>
                <c:pt idx="183">
                  <c:v>6.5</c:v>
                </c:pt>
                <c:pt idx="184">
                  <c:v>5.5</c:v>
                </c:pt>
                <c:pt idx="185">
                  <c:v>6.7</c:v>
                </c:pt>
                <c:pt idx="186">
                  <c:v>6.9</c:v>
                </c:pt>
                <c:pt idx="187">
                  <c:v>6.2</c:v>
                </c:pt>
                <c:pt idx="188">
                  <c:v>6</c:v>
                </c:pt>
                <c:pt idx="189">
                  <c:v>5.9</c:v>
                </c:pt>
                <c:pt idx="190">
                  <c:v>6.7</c:v>
                </c:pt>
                <c:pt idx="191">
                  <c:v>6.4</c:v>
                </c:pt>
                <c:pt idx="192">
                  <c:v>5.9</c:v>
                </c:pt>
                <c:pt idx="193">
                  <c:v>6.6</c:v>
                </c:pt>
                <c:pt idx="194">
                  <c:v>6.6</c:v>
                </c:pt>
                <c:pt idx="195">
                  <c:v>6.6</c:v>
                </c:pt>
                <c:pt idx="196">
                  <c:v>7</c:v>
                </c:pt>
                <c:pt idx="197">
                  <c:v>5.8</c:v>
                </c:pt>
                <c:pt idx="198">
                  <c:v>6.3</c:v>
                </c:pt>
                <c:pt idx="199">
                  <c:v>5.7</c:v>
                </c:pt>
                <c:pt idx="200">
                  <c:v>6.4</c:v>
                </c:pt>
                <c:pt idx="201">
                  <c:v>7.3</c:v>
                </c:pt>
                <c:pt idx="202">
                  <c:v>7.4</c:v>
                </c:pt>
                <c:pt idx="203">
                  <c:v>6.2</c:v>
                </c:pt>
                <c:pt idx="204">
                  <c:v>6.1</c:v>
                </c:pt>
                <c:pt idx="205">
                  <c:v>6.4</c:v>
                </c:pt>
                <c:pt idx="206">
                  <c:v>6.2</c:v>
                </c:pt>
                <c:pt idx="207">
                  <c:v>7.1</c:v>
                </c:pt>
                <c:pt idx="208">
                  <c:v>8</c:v>
                </c:pt>
                <c:pt idx="209">
                  <c:v>7.7</c:v>
                </c:pt>
                <c:pt idx="210">
                  <c:v>6.4</c:v>
                </c:pt>
                <c:pt idx="211">
                  <c:v>7.7</c:v>
                </c:pt>
                <c:pt idx="212">
                  <c:v>7</c:v>
                </c:pt>
                <c:pt idx="213">
                  <c:v>8.1999999999999993</c:v>
                </c:pt>
                <c:pt idx="214">
                  <c:v>6.9</c:v>
                </c:pt>
                <c:pt idx="215">
                  <c:v>5.7</c:v>
                </c:pt>
                <c:pt idx="216">
                  <c:v>7.4</c:v>
                </c:pt>
                <c:pt idx="217">
                  <c:v>7.3</c:v>
                </c:pt>
                <c:pt idx="218">
                  <c:v>7.3</c:v>
                </c:pt>
                <c:pt idx="219">
                  <c:v>8.1999999999999993</c:v>
                </c:pt>
                <c:pt idx="220">
                  <c:v>7.2</c:v>
                </c:pt>
                <c:pt idx="221">
                  <c:v>8.1</c:v>
                </c:pt>
                <c:pt idx="222">
                  <c:v>8.1999999999999993</c:v>
                </c:pt>
                <c:pt idx="223">
                  <c:v>7.2</c:v>
                </c:pt>
                <c:pt idx="224">
                  <c:v>7</c:v>
                </c:pt>
                <c:pt idx="225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28-4067-9072-A8F13315B571}"/>
            </c:ext>
          </c:extLst>
        </c:ser>
        <c:ser>
          <c:idx val="1"/>
          <c:order val="1"/>
          <c:tx>
            <c:v>Prognose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528-4067-9072-A8F13315B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171776"/>
        <c:axId val="358173696"/>
      </c:lineChart>
      <c:catAx>
        <c:axId val="358171776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173696"/>
        <c:crosses val="autoZero"/>
        <c:auto val="1"/>
        <c:lblAlgn val="ctr"/>
        <c:lblOffset val="100"/>
        <c:tickLblSkip val="224"/>
        <c:tickMarkSkip val="1"/>
        <c:noMultiLvlLbl val="0"/>
      </c:catAx>
      <c:valAx>
        <c:axId val="358173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Wert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1717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Januar</a:t>
            </a:r>
          </a:p>
        </c:rich>
      </c:tx>
      <c:layout>
        <c:manualLayout>
          <c:xMode val="edge"/>
          <c:yMode val="edge"/>
          <c:x val="0.47477823520790863"/>
          <c:y val="3.856048606169126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294416243654817E-2"/>
          <c:y val="0.15743462645007639"/>
          <c:w val="0.87944162436548223"/>
          <c:h val="0.67055489043551053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TMittel_Fricke!$C$5:$C$243</c:f>
              <c:numCache>
                <c:formatCode>0.0</c:formatCode>
                <c:ptCount val="239"/>
                <c:pt idx="0">
                  <c:v>-1.9000000000000001</c:v>
                </c:pt>
                <c:pt idx="1">
                  <c:v>-1.2</c:v>
                </c:pt>
                <c:pt idx="2">
                  <c:v>0.39999999999999997</c:v>
                </c:pt>
                <c:pt idx="3">
                  <c:v>-5.7</c:v>
                </c:pt>
                <c:pt idx="4">
                  <c:v>9.9999999999999978E-2</c:v>
                </c:pt>
                <c:pt idx="5">
                  <c:v>-0.7</c:v>
                </c:pt>
                <c:pt idx="6">
                  <c:v>-4.0999999999999996</c:v>
                </c:pt>
                <c:pt idx="7">
                  <c:v>-2.5</c:v>
                </c:pt>
                <c:pt idx="8">
                  <c:v>-1.6</c:v>
                </c:pt>
                <c:pt idx="9">
                  <c:v>-1.2</c:v>
                </c:pt>
                <c:pt idx="10">
                  <c:v>0.30000000000000004</c:v>
                </c:pt>
                <c:pt idx="11">
                  <c:v>-1.5</c:v>
                </c:pt>
                <c:pt idx="12">
                  <c:v>-3.9</c:v>
                </c:pt>
                <c:pt idx="13">
                  <c:v>-2.2000000000000002</c:v>
                </c:pt>
                <c:pt idx="14">
                  <c:v>-7.6999999999999993</c:v>
                </c:pt>
                <c:pt idx="15">
                  <c:v>5.5</c:v>
                </c:pt>
                <c:pt idx="16">
                  <c:v>-2</c:v>
                </c:pt>
                <c:pt idx="17">
                  <c:v>-3.1</c:v>
                </c:pt>
                <c:pt idx="18">
                  <c:v>-4.0999999999999996</c:v>
                </c:pt>
                <c:pt idx="19">
                  <c:v>0.79999999999999993</c:v>
                </c:pt>
                <c:pt idx="20">
                  <c:v>-0.3</c:v>
                </c:pt>
                <c:pt idx="21">
                  <c:v>-5.0999999999999996</c:v>
                </c:pt>
                <c:pt idx="22">
                  <c:v>-4.3</c:v>
                </c:pt>
                <c:pt idx="23">
                  <c:v>2.8</c:v>
                </c:pt>
                <c:pt idx="24">
                  <c:v>-2.6</c:v>
                </c:pt>
                <c:pt idx="25">
                  <c:v>-9.9999999999999978E-2</c:v>
                </c:pt>
                <c:pt idx="26">
                  <c:v>-4.2</c:v>
                </c:pt>
                <c:pt idx="27">
                  <c:v>-3.5</c:v>
                </c:pt>
                <c:pt idx="28">
                  <c:v>0.79999999999999993</c:v>
                </c:pt>
                <c:pt idx="29">
                  <c:v>-2</c:v>
                </c:pt>
                <c:pt idx="30">
                  <c:v>-5.7</c:v>
                </c:pt>
                <c:pt idx="31">
                  <c:v>-4.2</c:v>
                </c:pt>
                <c:pt idx="32">
                  <c:v>-5.6999999999999993</c:v>
                </c:pt>
                <c:pt idx="33">
                  <c:v>-4</c:v>
                </c:pt>
                <c:pt idx="34">
                  <c:v>-7.8</c:v>
                </c:pt>
                <c:pt idx="35">
                  <c:v>-3.9</c:v>
                </c:pt>
                <c:pt idx="36">
                  <c:v>0.4</c:v>
                </c:pt>
                <c:pt idx="37">
                  <c:v>-0.39999999999999997</c:v>
                </c:pt>
                <c:pt idx="38">
                  <c:v>-0.19999999999999996</c:v>
                </c:pt>
                <c:pt idx="39">
                  <c:v>-5.8999999999999995</c:v>
                </c:pt>
                <c:pt idx="40">
                  <c:v>-0.8</c:v>
                </c:pt>
                <c:pt idx="41">
                  <c:v>-3.5</c:v>
                </c:pt>
                <c:pt idx="42">
                  <c:v>-4.2</c:v>
                </c:pt>
                <c:pt idx="43">
                  <c:v>-3.9</c:v>
                </c:pt>
                <c:pt idx="44">
                  <c:v>-3.7</c:v>
                </c:pt>
                <c:pt idx="45">
                  <c:v>-7.3</c:v>
                </c:pt>
                <c:pt idx="46">
                  <c:v>-5.5</c:v>
                </c:pt>
                <c:pt idx="47">
                  <c:v>0.70000000000000007</c:v>
                </c:pt>
                <c:pt idx="48">
                  <c:v>-6.1</c:v>
                </c:pt>
                <c:pt idx="49">
                  <c:v>-8.6</c:v>
                </c:pt>
                <c:pt idx="50">
                  <c:v>-3.5</c:v>
                </c:pt>
                <c:pt idx="51">
                  <c:v>-1.2</c:v>
                </c:pt>
                <c:pt idx="52">
                  <c:v>-4.0999999999999996</c:v>
                </c:pt>
                <c:pt idx="53">
                  <c:v>1.7999999999999998</c:v>
                </c:pt>
                <c:pt idx="54">
                  <c:v>-1</c:v>
                </c:pt>
                <c:pt idx="55">
                  <c:v>-3.4</c:v>
                </c:pt>
                <c:pt idx="56">
                  <c:v>-2.2999999999999998</c:v>
                </c:pt>
                <c:pt idx="57">
                  <c:v>-6.1999999999999993</c:v>
                </c:pt>
                <c:pt idx="58">
                  <c:v>-4.8999999999999995</c:v>
                </c:pt>
                <c:pt idx="59">
                  <c:v>-0.5</c:v>
                </c:pt>
                <c:pt idx="60">
                  <c:v>-4.2</c:v>
                </c:pt>
                <c:pt idx="61">
                  <c:v>-7.6999999999999993</c:v>
                </c:pt>
                <c:pt idx="62">
                  <c:v>-2.2999999999999998</c:v>
                </c:pt>
                <c:pt idx="63">
                  <c:v>-5.6</c:v>
                </c:pt>
                <c:pt idx="64">
                  <c:v>-0.6</c:v>
                </c:pt>
                <c:pt idx="65">
                  <c:v>-0.39999999999999997</c:v>
                </c:pt>
                <c:pt idx="66">
                  <c:v>-1.1000000000000001</c:v>
                </c:pt>
                <c:pt idx="67">
                  <c:v>-9.1</c:v>
                </c:pt>
                <c:pt idx="68">
                  <c:v>-1.6</c:v>
                </c:pt>
                <c:pt idx="69">
                  <c:v>-6.8999999999999995</c:v>
                </c:pt>
                <c:pt idx="70">
                  <c:v>0.3</c:v>
                </c:pt>
                <c:pt idx="71">
                  <c:v>1.3</c:v>
                </c:pt>
                <c:pt idx="72">
                  <c:v>1.9</c:v>
                </c:pt>
                <c:pt idx="73">
                  <c:v>0.2</c:v>
                </c:pt>
                <c:pt idx="74">
                  <c:v>-6</c:v>
                </c:pt>
                <c:pt idx="75">
                  <c:v>1.5</c:v>
                </c:pt>
                <c:pt idx="76">
                  <c:v>-4.3</c:v>
                </c:pt>
                <c:pt idx="77">
                  <c:v>-4.5</c:v>
                </c:pt>
                <c:pt idx="78">
                  <c:v>-2.2999999999999998</c:v>
                </c:pt>
                <c:pt idx="79">
                  <c:v>0.7</c:v>
                </c:pt>
                <c:pt idx="80">
                  <c:v>-4.9000000000000004</c:v>
                </c:pt>
                <c:pt idx="81">
                  <c:v>-2.8</c:v>
                </c:pt>
                <c:pt idx="82">
                  <c:v>1</c:v>
                </c:pt>
                <c:pt idx="83">
                  <c:v>-5.5</c:v>
                </c:pt>
                <c:pt idx="84">
                  <c:v>-1.3</c:v>
                </c:pt>
                <c:pt idx="85">
                  <c:v>1.5</c:v>
                </c:pt>
                <c:pt idx="86">
                  <c:v>-2.9</c:v>
                </c:pt>
                <c:pt idx="87">
                  <c:v>-5</c:v>
                </c:pt>
                <c:pt idx="88">
                  <c:v>-4.0999999999999996</c:v>
                </c:pt>
                <c:pt idx="89">
                  <c:v>-3.9</c:v>
                </c:pt>
                <c:pt idx="90">
                  <c:v>-6.8</c:v>
                </c:pt>
                <c:pt idx="91">
                  <c:v>-0.5</c:v>
                </c:pt>
                <c:pt idx="92">
                  <c:v>1.2</c:v>
                </c:pt>
                <c:pt idx="93">
                  <c:v>-0.6</c:v>
                </c:pt>
                <c:pt idx="94">
                  <c:v>0</c:v>
                </c:pt>
                <c:pt idx="95">
                  <c:v>-2.8</c:v>
                </c:pt>
                <c:pt idx="96">
                  <c:v>1.1000000000000001</c:v>
                </c:pt>
                <c:pt idx="97">
                  <c:v>-4</c:v>
                </c:pt>
                <c:pt idx="98">
                  <c:v>-2.7</c:v>
                </c:pt>
                <c:pt idx="99">
                  <c:v>-5.4</c:v>
                </c:pt>
                <c:pt idx="100">
                  <c:v>-5.9</c:v>
                </c:pt>
                <c:pt idx="101">
                  <c:v>0.7</c:v>
                </c:pt>
                <c:pt idx="102">
                  <c:v>-1.5</c:v>
                </c:pt>
                <c:pt idx="103">
                  <c:v>0.7</c:v>
                </c:pt>
                <c:pt idx="104">
                  <c:v>-3.3</c:v>
                </c:pt>
                <c:pt idx="105">
                  <c:v>-3.1</c:v>
                </c:pt>
                <c:pt idx="106">
                  <c:v>-3.7</c:v>
                </c:pt>
                <c:pt idx="107">
                  <c:v>-3.7</c:v>
                </c:pt>
                <c:pt idx="108">
                  <c:v>-4.0999999999999996</c:v>
                </c:pt>
                <c:pt idx="109">
                  <c:v>1.7</c:v>
                </c:pt>
                <c:pt idx="110">
                  <c:v>-6.6</c:v>
                </c:pt>
                <c:pt idx="111">
                  <c:v>-3.7</c:v>
                </c:pt>
                <c:pt idx="112">
                  <c:v>-7.9</c:v>
                </c:pt>
                <c:pt idx="113">
                  <c:v>-2.8</c:v>
                </c:pt>
                <c:pt idx="114">
                  <c:v>-6.3</c:v>
                </c:pt>
                <c:pt idx="115">
                  <c:v>-3.5999999999999996</c:v>
                </c:pt>
                <c:pt idx="116">
                  <c:v>-2.2999999999999998</c:v>
                </c:pt>
                <c:pt idx="117">
                  <c:v>3.1</c:v>
                </c:pt>
                <c:pt idx="118">
                  <c:v>1.1000000000000001</c:v>
                </c:pt>
                <c:pt idx="119">
                  <c:v>-1.1000000000000001</c:v>
                </c:pt>
                <c:pt idx="120">
                  <c:v>-2.9</c:v>
                </c:pt>
                <c:pt idx="121">
                  <c:v>-0.1</c:v>
                </c:pt>
                <c:pt idx="122">
                  <c:v>0</c:v>
                </c:pt>
                <c:pt idx="123">
                  <c:v>-1.2</c:v>
                </c:pt>
                <c:pt idx="124">
                  <c:v>-4.3</c:v>
                </c:pt>
                <c:pt idx="125">
                  <c:v>-1.5</c:v>
                </c:pt>
                <c:pt idx="126">
                  <c:v>-3.7</c:v>
                </c:pt>
                <c:pt idx="127">
                  <c:v>-1.8</c:v>
                </c:pt>
                <c:pt idx="128">
                  <c:v>-4.2</c:v>
                </c:pt>
                <c:pt idx="129">
                  <c:v>-1.4</c:v>
                </c:pt>
                <c:pt idx="130">
                  <c:v>-4.0999999999999996</c:v>
                </c:pt>
                <c:pt idx="131">
                  <c:v>-1.4</c:v>
                </c:pt>
                <c:pt idx="132">
                  <c:v>-0.7</c:v>
                </c:pt>
                <c:pt idx="133">
                  <c:v>-6.2</c:v>
                </c:pt>
                <c:pt idx="134">
                  <c:v>-2.7</c:v>
                </c:pt>
                <c:pt idx="135">
                  <c:v>1.7</c:v>
                </c:pt>
                <c:pt idx="136">
                  <c:v>-5.7</c:v>
                </c:pt>
                <c:pt idx="137">
                  <c:v>0.7</c:v>
                </c:pt>
                <c:pt idx="138">
                  <c:v>-1.5</c:v>
                </c:pt>
                <c:pt idx="139">
                  <c:v>1.5</c:v>
                </c:pt>
                <c:pt idx="140">
                  <c:v>2.2000000000000002</c:v>
                </c:pt>
                <c:pt idx="141">
                  <c:v>-3.6</c:v>
                </c:pt>
                <c:pt idx="142">
                  <c:v>-2.8</c:v>
                </c:pt>
                <c:pt idx="143">
                  <c:v>-2.4</c:v>
                </c:pt>
                <c:pt idx="144">
                  <c:v>1.1000000000000001</c:v>
                </c:pt>
                <c:pt idx="145">
                  <c:v>-1.9</c:v>
                </c:pt>
                <c:pt idx="146">
                  <c:v>-1.3</c:v>
                </c:pt>
                <c:pt idx="147">
                  <c:v>0.1</c:v>
                </c:pt>
                <c:pt idx="148">
                  <c:v>-6.1</c:v>
                </c:pt>
                <c:pt idx="149">
                  <c:v>2.8</c:v>
                </c:pt>
                <c:pt idx="150">
                  <c:v>-2.6</c:v>
                </c:pt>
                <c:pt idx="151">
                  <c:v>0.3</c:v>
                </c:pt>
                <c:pt idx="152">
                  <c:v>-4.0999999999999996</c:v>
                </c:pt>
                <c:pt idx="153">
                  <c:v>-1.4</c:v>
                </c:pt>
                <c:pt idx="154">
                  <c:v>-5.2</c:v>
                </c:pt>
                <c:pt idx="155">
                  <c:v>2.1</c:v>
                </c:pt>
                <c:pt idx="156">
                  <c:v>0.4</c:v>
                </c:pt>
                <c:pt idx="157">
                  <c:v>-1.3</c:v>
                </c:pt>
                <c:pt idx="158">
                  <c:v>0.8</c:v>
                </c:pt>
                <c:pt idx="159">
                  <c:v>-7.4</c:v>
                </c:pt>
                <c:pt idx="160">
                  <c:v>-4.8</c:v>
                </c:pt>
                <c:pt idx="161">
                  <c:v>-7.7</c:v>
                </c:pt>
                <c:pt idx="162">
                  <c:v>0</c:v>
                </c:pt>
                <c:pt idx="163">
                  <c:v>0.4</c:v>
                </c:pt>
                <c:pt idx="164">
                  <c:v>-6.8</c:v>
                </c:pt>
                <c:pt idx="165">
                  <c:v>-2.4</c:v>
                </c:pt>
                <c:pt idx="166">
                  <c:v>-5.8</c:v>
                </c:pt>
                <c:pt idx="167">
                  <c:v>2.5</c:v>
                </c:pt>
                <c:pt idx="168">
                  <c:v>-0.2</c:v>
                </c:pt>
                <c:pt idx="169">
                  <c:v>-2.5</c:v>
                </c:pt>
                <c:pt idx="170">
                  <c:v>0</c:v>
                </c:pt>
                <c:pt idx="171">
                  <c:v>-2.4</c:v>
                </c:pt>
                <c:pt idx="172">
                  <c:v>-4.4000000000000004</c:v>
                </c:pt>
                <c:pt idx="173">
                  <c:v>-6.5</c:v>
                </c:pt>
                <c:pt idx="174">
                  <c:v>-0.6</c:v>
                </c:pt>
                <c:pt idx="175">
                  <c:v>-0.9</c:v>
                </c:pt>
                <c:pt idx="176">
                  <c:v>-0.8</c:v>
                </c:pt>
                <c:pt idx="177">
                  <c:v>-1.6</c:v>
                </c:pt>
                <c:pt idx="178">
                  <c:v>-1.8</c:v>
                </c:pt>
                <c:pt idx="179">
                  <c:v>-1.9</c:v>
                </c:pt>
                <c:pt idx="180">
                  <c:v>-1.8</c:v>
                </c:pt>
                <c:pt idx="181">
                  <c:v>-0.6</c:v>
                </c:pt>
                <c:pt idx="182">
                  <c:v>-8.3000000000000007</c:v>
                </c:pt>
                <c:pt idx="183">
                  <c:v>-2.7</c:v>
                </c:pt>
                <c:pt idx="184">
                  <c:v>-0.5</c:v>
                </c:pt>
                <c:pt idx="185">
                  <c:v>-4.0999999999999996</c:v>
                </c:pt>
                <c:pt idx="186">
                  <c:v>-1.5</c:v>
                </c:pt>
                <c:pt idx="187">
                  <c:v>-3.8</c:v>
                </c:pt>
                <c:pt idx="188">
                  <c:v>-0.1</c:v>
                </c:pt>
                <c:pt idx="189">
                  <c:v>-0.9</c:v>
                </c:pt>
                <c:pt idx="190">
                  <c:v>0.3</c:v>
                </c:pt>
                <c:pt idx="191">
                  <c:v>-1.9</c:v>
                </c:pt>
                <c:pt idx="192">
                  <c:v>-2.2999999999999998</c:v>
                </c:pt>
                <c:pt idx="193">
                  <c:v>2.6</c:v>
                </c:pt>
                <c:pt idx="194">
                  <c:v>2.4</c:v>
                </c:pt>
                <c:pt idx="195">
                  <c:v>-1.3</c:v>
                </c:pt>
                <c:pt idx="196">
                  <c:v>-0.5</c:v>
                </c:pt>
                <c:pt idx="197">
                  <c:v>-1.6</c:v>
                </c:pt>
                <c:pt idx="198">
                  <c:v>-4.7</c:v>
                </c:pt>
                <c:pt idx="199">
                  <c:v>-3.5</c:v>
                </c:pt>
                <c:pt idx="200">
                  <c:v>-3.8</c:v>
                </c:pt>
                <c:pt idx="201">
                  <c:v>-0.2</c:v>
                </c:pt>
                <c:pt idx="202">
                  <c:v>2.2000000000000002</c:v>
                </c:pt>
                <c:pt idx="203">
                  <c:v>-0.7</c:v>
                </c:pt>
                <c:pt idx="204">
                  <c:v>-6.5</c:v>
                </c:pt>
                <c:pt idx="205">
                  <c:v>-1.8</c:v>
                </c:pt>
                <c:pt idx="206">
                  <c:v>-7.1</c:v>
                </c:pt>
                <c:pt idx="207">
                  <c:v>2.9</c:v>
                </c:pt>
                <c:pt idx="208">
                  <c:v>1.3</c:v>
                </c:pt>
                <c:pt idx="209">
                  <c:v>1.7</c:v>
                </c:pt>
                <c:pt idx="210">
                  <c:v>-1.4</c:v>
                </c:pt>
                <c:pt idx="211">
                  <c:v>-0.4</c:v>
                </c:pt>
                <c:pt idx="212">
                  <c:v>2.2000000000000002</c:v>
                </c:pt>
                <c:pt idx="213">
                  <c:v>0.5</c:v>
                </c:pt>
                <c:pt idx="214">
                  <c:v>-2</c:v>
                </c:pt>
                <c:pt idx="215">
                  <c:v>-1.6</c:v>
                </c:pt>
                <c:pt idx="216">
                  <c:v>-1</c:v>
                </c:pt>
                <c:pt idx="217">
                  <c:v>0.5</c:v>
                </c:pt>
                <c:pt idx="218">
                  <c:v>2</c:v>
                </c:pt>
                <c:pt idx="219">
                  <c:v>-2</c:v>
                </c:pt>
                <c:pt idx="220">
                  <c:v>0</c:v>
                </c:pt>
                <c:pt idx="221">
                  <c:v>0.8</c:v>
                </c:pt>
                <c:pt idx="222">
                  <c:v>-2.2999999999999998</c:v>
                </c:pt>
                <c:pt idx="223">
                  <c:v>-2.2000000000000002</c:v>
                </c:pt>
                <c:pt idx="224">
                  <c:v>-0.9</c:v>
                </c:pt>
                <c:pt idx="225">
                  <c:v>-2.2999999999999998</c:v>
                </c:pt>
                <c:pt idx="226">
                  <c:v>2.2000000000000002</c:v>
                </c:pt>
                <c:pt idx="227">
                  <c:v>2.5</c:v>
                </c:pt>
                <c:pt idx="228">
                  <c:v>-2.7</c:v>
                </c:pt>
                <c:pt idx="229">
                  <c:v>-4.5999999999999996</c:v>
                </c:pt>
                <c:pt idx="230">
                  <c:v>-1</c:v>
                </c:pt>
                <c:pt idx="231">
                  <c:v>-0.8</c:v>
                </c:pt>
                <c:pt idx="232">
                  <c:v>-1.4</c:v>
                </c:pt>
                <c:pt idx="233">
                  <c:v>2.6</c:v>
                </c:pt>
                <c:pt idx="234">
                  <c:v>0.1</c:v>
                </c:pt>
                <c:pt idx="235">
                  <c:v>0.8</c:v>
                </c:pt>
                <c:pt idx="236">
                  <c:v>-3.6</c:v>
                </c:pt>
                <c:pt idx="237">
                  <c:v>2.7</c:v>
                </c:pt>
                <c:pt idx="238">
                  <c:v>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FC-4903-8078-1A9D0F604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217216"/>
        <c:axId val="358219136"/>
      </c:scatterChart>
      <c:valAx>
        <c:axId val="358217216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445194985144626"/>
              <c:y val="0.8946014401261067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219136"/>
        <c:crossesAt val="-10"/>
        <c:crossBetween val="midCat"/>
        <c:majorUnit val="20"/>
      </c:valAx>
      <c:valAx>
        <c:axId val="358219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93317079019944E-2"/>
              <c:y val="0.3547558595991827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217216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Februar</a:t>
            </a:r>
          </a:p>
        </c:rich>
      </c:tx>
      <c:layout>
        <c:manualLayout>
          <c:xMode val="edge"/>
          <c:yMode val="edge"/>
          <c:x val="0.47035571123951714"/>
          <c:y val="3.82652749801623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18515103318955E-2"/>
          <c:y val="0.15697674418604651"/>
          <c:w val="0.87959551201519925"/>
          <c:h val="0.67151162790697672"/>
        </c:manualLayout>
      </c:layout>
      <c:scatterChart>
        <c:scatterStyle val="smoothMarker"/>
        <c:varyColors val="0"/>
        <c:ser>
          <c:idx val="0"/>
          <c:order val="0"/>
          <c:tx>
            <c:v>Februar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TMittel_Fricke!$D$5:$D$243</c:f>
              <c:numCache>
                <c:formatCode>0.0</c:formatCode>
                <c:ptCount val="239"/>
                <c:pt idx="0">
                  <c:v>-1.1000000000000001</c:v>
                </c:pt>
                <c:pt idx="1">
                  <c:v>-5.6000000000000005</c:v>
                </c:pt>
                <c:pt idx="2">
                  <c:v>0</c:v>
                </c:pt>
                <c:pt idx="3">
                  <c:v>-5</c:v>
                </c:pt>
                <c:pt idx="4">
                  <c:v>-7</c:v>
                </c:pt>
                <c:pt idx="5">
                  <c:v>-3.6</c:v>
                </c:pt>
                <c:pt idx="6">
                  <c:v>0.20000000000000007</c:v>
                </c:pt>
                <c:pt idx="7">
                  <c:v>1.5</c:v>
                </c:pt>
                <c:pt idx="8">
                  <c:v>-1.1000000000000001</c:v>
                </c:pt>
                <c:pt idx="9">
                  <c:v>0.30000000000000004</c:v>
                </c:pt>
                <c:pt idx="10">
                  <c:v>-2.4</c:v>
                </c:pt>
                <c:pt idx="11">
                  <c:v>-2.6</c:v>
                </c:pt>
                <c:pt idx="12">
                  <c:v>0.30000000000000004</c:v>
                </c:pt>
                <c:pt idx="13">
                  <c:v>2.4</c:v>
                </c:pt>
                <c:pt idx="14">
                  <c:v>-1</c:v>
                </c:pt>
                <c:pt idx="15">
                  <c:v>-1.9</c:v>
                </c:pt>
                <c:pt idx="16">
                  <c:v>0.50000000000000011</c:v>
                </c:pt>
                <c:pt idx="17">
                  <c:v>-1.4</c:v>
                </c:pt>
                <c:pt idx="18">
                  <c:v>0.50000000000000011</c:v>
                </c:pt>
                <c:pt idx="19">
                  <c:v>-2.2000000000000002</c:v>
                </c:pt>
                <c:pt idx="20">
                  <c:v>-1.5</c:v>
                </c:pt>
                <c:pt idx="21">
                  <c:v>-1.1000000000000001</c:v>
                </c:pt>
                <c:pt idx="22">
                  <c:v>-5.0999999999999996</c:v>
                </c:pt>
                <c:pt idx="23">
                  <c:v>-5.0999999999999996</c:v>
                </c:pt>
                <c:pt idx="24">
                  <c:v>-1.5</c:v>
                </c:pt>
                <c:pt idx="25">
                  <c:v>0.6</c:v>
                </c:pt>
                <c:pt idx="26">
                  <c:v>0</c:v>
                </c:pt>
                <c:pt idx="27">
                  <c:v>-4.0999999999999996</c:v>
                </c:pt>
                <c:pt idx="28">
                  <c:v>3.1</c:v>
                </c:pt>
                <c:pt idx="29">
                  <c:v>-2.6</c:v>
                </c:pt>
                <c:pt idx="30">
                  <c:v>-0.1</c:v>
                </c:pt>
                <c:pt idx="31">
                  <c:v>0.4</c:v>
                </c:pt>
                <c:pt idx="32">
                  <c:v>0.70000000000000007</c:v>
                </c:pt>
                <c:pt idx="33">
                  <c:v>-8.4</c:v>
                </c:pt>
                <c:pt idx="34">
                  <c:v>1.6</c:v>
                </c:pt>
                <c:pt idx="35">
                  <c:v>-4.3999999999999995</c:v>
                </c:pt>
                <c:pt idx="36">
                  <c:v>-0.19999999999999996</c:v>
                </c:pt>
                <c:pt idx="37">
                  <c:v>-0.39999999999999997</c:v>
                </c:pt>
                <c:pt idx="38">
                  <c:v>-1.1000000000000001</c:v>
                </c:pt>
                <c:pt idx="39">
                  <c:v>-0.8</c:v>
                </c:pt>
                <c:pt idx="40">
                  <c:v>-2.7</c:v>
                </c:pt>
                <c:pt idx="41">
                  <c:v>0.79999999999999993</c:v>
                </c:pt>
                <c:pt idx="42">
                  <c:v>-0.6</c:v>
                </c:pt>
                <c:pt idx="43">
                  <c:v>0.6</c:v>
                </c:pt>
                <c:pt idx="44">
                  <c:v>-3.2</c:v>
                </c:pt>
                <c:pt idx="45">
                  <c:v>1.2000000000000002</c:v>
                </c:pt>
                <c:pt idx="46">
                  <c:v>-5.1999999999999993</c:v>
                </c:pt>
                <c:pt idx="47">
                  <c:v>-2.1</c:v>
                </c:pt>
                <c:pt idx="48">
                  <c:v>-5</c:v>
                </c:pt>
                <c:pt idx="49">
                  <c:v>-4</c:v>
                </c:pt>
                <c:pt idx="50">
                  <c:v>-0.19999999999999996</c:v>
                </c:pt>
                <c:pt idx="51">
                  <c:v>-1.2</c:v>
                </c:pt>
                <c:pt idx="52">
                  <c:v>1.6</c:v>
                </c:pt>
                <c:pt idx="53">
                  <c:v>-1.2</c:v>
                </c:pt>
                <c:pt idx="54">
                  <c:v>-1.1000000000000001</c:v>
                </c:pt>
                <c:pt idx="55">
                  <c:v>-2.9</c:v>
                </c:pt>
                <c:pt idx="56">
                  <c:v>-1.7999999999999998</c:v>
                </c:pt>
                <c:pt idx="57">
                  <c:v>-3.4</c:v>
                </c:pt>
                <c:pt idx="58">
                  <c:v>-1.7000000000000002</c:v>
                </c:pt>
                <c:pt idx="59">
                  <c:v>-3.4</c:v>
                </c:pt>
                <c:pt idx="60">
                  <c:v>-2</c:v>
                </c:pt>
                <c:pt idx="61">
                  <c:v>-1.4</c:v>
                </c:pt>
                <c:pt idx="62">
                  <c:v>1.7999999999999998</c:v>
                </c:pt>
                <c:pt idx="63">
                  <c:v>-4.2</c:v>
                </c:pt>
                <c:pt idx="64">
                  <c:v>-8.6999999999999993</c:v>
                </c:pt>
                <c:pt idx="65">
                  <c:v>0.4</c:v>
                </c:pt>
                <c:pt idx="66">
                  <c:v>-5.0999999999999996</c:v>
                </c:pt>
                <c:pt idx="67">
                  <c:v>0.79999999999999993</c:v>
                </c:pt>
                <c:pt idx="68">
                  <c:v>-0.39999999999999997</c:v>
                </c:pt>
                <c:pt idx="69">
                  <c:v>1</c:v>
                </c:pt>
                <c:pt idx="70">
                  <c:v>-1.8</c:v>
                </c:pt>
                <c:pt idx="71">
                  <c:v>-2.2000000000000002</c:v>
                </c:pt>
                <c:pt idx="72">
                  <c:v>-4.8</c:v>
                </c:pt>
                <c:pt idx="73">
                  <c:v>-4.8</c:v>
                </c:pt>
                <c:pt idx="74">
                  <c:v>-2</c:v>
                </c:pt>
                <c:pt idx="75">
                  <c:v>1.2</c:v>
                </c:pt>
                <c:pt idx="76">
                  <c:v>-0.8</c:v>
                </c:pt>
                <c:pt idx="77">
                  <c:v>-4.5</c:v>
                </c:pt>
                <c:pt idx="78">
                  <c:v>-0.5</c:v>
                </c:pt>
                <c:pt idx="79">
                  <c:v>-6.3</c:v>
                </c:pt>
                <c:pt idx="80">
                  <c:v>2.6</c:v>
                </c:pt>
                <c:pt idx="81">
                  <c:v>-2.1</c:v>
                </c:pt>
                <c:pt idx="82">
                  <c:v>-0.7</c:v>
                </c:pt>
                <c:pt idx="83">
                  <c:v>-2</c:v>
                </c:pt>
                <c:pt idx="84">
                  <c:v>-5.8</c:v>
                </c:pt>
                <c:pt idx="85">
                  <c:v>0.8</c:v>
                </c:pt>
                <c:pt idx="86">
                  <c:v>1.9</c:v>
                </c:pt>
                <c:pt idx="87">
                  <c:v>0.1</c:v>
                </c:pt>
                <c:pt idx="88">
                  <c:v>3.9</c:v>
                </c:pt>
                <c:pt idx="89">
                  <c:v>-4.3</c:v>
                </c:pt>
                <c:pt idx="90">
                  <c:v>0.2</c:v>
                </c:pt>
                <c:pt idx="91">
                  <c:v>0.8</c:v>
                </c:pt>
                <c:pt idx="92">
                  <c:v>-2.5</c:v>
                </c:pt>
                <c:pt idx="93">
                  <c:v>-1.8</c:v>
                </c:pt>
                <c:pt idx="94">
                  <c:v>-6.2</c:v>
                </c:pt>
                <c:pt idx="95">
                  <c:v>-0.7</c:v>
                </c:pt>
                <c:pt idx="96">
                  <c:v>-0.3</c:v>
                </c:pt>
                <c:pt idx="97">
                  <c:v>0</c:v>
                </c:pt>
                <c:pt idx="98">
                  <c:v>-1</c:v>
                </c:pt>
                <c:pt idx="99">
                  <c:v>1.5</c:v>
                </c:pt>
                <c:pt idx="100">
                  <c:v>0.5</c:v>
                </c:pt>
                <c:pt idx="101">
                  <c:v>-0.30000000000000004</c:v>
                </c:pt>
                <c:pt idx="102">
                  <c:v>0.3</c:v>
                </c:pt>
                <c:pt idx="103">
                  <c:v>1.1000000000000001</c:v>
                </c:pt>
                <c:pt idx="104">
                  <c:v>2.8</c:v>
                </c:pt>
                <c:pt idx="105">
                  <c:v>-4.7</c:v>
                </c:pt>
                <c:pt idx="106">
                  <c:v>-3.9000000000000004</c:v>
                </c:pt>
                <c:pt idx="107">
                  <c:v>-3.3</c:v>
                </c:pt>
                <c:pt idx="108">
                  <c:v>-5.5</c:v>
                </c:pt>
                <c:pt idx="109">
                  <c:v>-5.5</c:v>
                </c:pt>
                <c:pt idx="110">
                  <c:v>-2.5</c:v>
                </c:pt>
                <c:pt idx="111">
                  <c:v>-9.9999999999999978E-2</c:v>
                </c:pt>
                <c:pt idx="112">
                  <c:v>0.3</c:v>
                </c:pt>
                <c:pt idx="113">
                  <c:v>-1.1000000000000001</c:v>
                </c:pt>
                <c:pt idx="114">
                  <c:v>-9.1</c:v>
                </c:pt>
                <c:pt idx="115">
                  <c:v>-2</c:v>
                </c:pt>
                <c:pt idx="116">
                  <c:v>1.8</c:v>
                </c:pt>
                <c:pt idx="117">
                  <c:v>-1.7000000000000002</c:v>
                </c:pt>
                <c:pt idx="118">
                  <c:v>2</c:v>
                </c:pt>
                <c:pt idx="119">
                  <c:v>1.6</c:v>
                </c:pt>
                <c:pt idx="120">
                  <c:v>-6.3</c:v>
                </c:pt>
                <c:pt idx="121">
                  <c:v>-2.1</c:v>
                </c:pt>
                <c:pt idx="122">
                  <c:v>2.6</c:v>
                </c:pt>
                <c:pt idx="123">
                  <c:v>-1.3</c:v>
                </c:pt>
                <c:pt idx="124">
                  <c:v>-2.1</c:v>
                </c:pt>
                <c:pt idx="125">
                  <c:v>-2.9</c:v>
                </c:pt>
                <c:pt idx="126">
                  <c:v>-4.8</c:v>
                </c:pt>
                <c:pt idx="127">
                  <c:v>-2.2000000000000002</c:v>
                </c:pt>
                <c:pt idx="128">
                  <c:v>-5.4</c:v>
                </c:pt>
                <c:pt idx="129">
                  <c:v>-0.1</c:v>
                </c:pt>
                <c:pt idx="130">
                  <c:v>-1.5</c:v>
                </c:pt>
                <c:pt idx="131">
                  <c:v>3</c:v>
                </c:pt>
                <c:pt idx="132">
                  <c:v>-1.4</c:v>
                </c:pt>
                <c:pt idx="133">
                  <c:v>3.3</c:v>
                </c:pt>
                <c:pt idx="134">
                  <c:v>-0.5</c:v>
                </c:pt>
                <c:pt idx="135">
                  <c:v>-0.4</c:v>
                </c:pt>
                <c:pt idx="136">
                  <c:v>-4.4000000000000004</c:v>
                </c:pt>
                <c:pt idx="137">
                  <c:v>0.3</c:v>
                </c:pt>
                <c:pt idx="138">
                  <c:v>-1.8</c:v>
                </c:pt>
                <c:pt idx="139">
                  <c:v>2.2000000000000002</c:v>
                </c:pt>
                <c:pt idx="140">
                  <c:v>-1.6</c:v>
                </c:pt>
                <c:pt idx="141">
                  <c:v>-2.2000000000000002</c:v>
                </c:pt>
                <c:pt idx="142">
                  <c:v>0.3</c:v>
                </c:pt>
                <c:pt idx="143">
                  <c:v>-5.4</c:v>
                </c:pt>
                <c:pt idx="144">
                  <c:v>1.4</c:v>
                </c:pt>
                <c:pt idx="145">
                  <c:v>4.3</c:v>
                </c:pt>
                <c:pt idx="146">
                  <c:v>-1.3</c:v>
                </c:pt>
                <c:pt idx="147">
                  <c:v>0</c:v>
                </c:pt>
                <c:pt idx="148">
                  <c:v>-8.6</c:v>
                </c:pt>
                <c:pt idx="149">
                  <c:v>-2.9</c:v>
                </c:pt>
                <c:pt idx="150">
                  <c:v>-3.7</c:v>
                </c:pt>
                <c:pt idx="151">
                  <c:v>-7</c:v>
                </c:pt>
                <c:pt idx="152">
                  <c:v>-2.4</c:v>
                </c:pt>
                <c:pt idx="153">
                  <c:v>-1.5</c:v>
                </c:pt>
                <c:pt idx="154">
                  <c:v>-1.4</c:v>
                </c:pt>
                <c:pt idx="155">
                  <c:v>-0.6</c:v>
                </c:pt>
                <c:pt idx="156">
                  <c:v>0.8</c:v>
                </c:pt>
                <c:pt idx="157">
                  <c:v>-1.3</c:v>
                </c:pt>
                <c:pt idx="158">
                  <c:v>1</c:v>
                </c:pt>
                <c:pt idx="159">
                  <c:v>-1.1000000000000001</c:v>
                </c:pt>
                <c:pt idx="160">
                  <c:v>-0.6</c:v>
                </c:pt>
                <c:pt idx="161">
                  <c:v>-6.3</c:v>
                </c:pt>
                <c:pt idx="162">
                  <c:v>1.3</c:v>
                </c:pt>
                <c:pt idx="163">
                  <c:v>-4.5999999999999996</c:v>
                </c:pt>
                <c:pt idx="164">
                  <c:v>2</c:v>
                </c:pt>
                <c:pt idx="165">
                  <c:v>-0.2</c:v>
                </c:pt>
                <c:pt idx="166">
                  <c:v>-3.8</c:v>
                </c:pt>
                <c:pt idx="167">
                  <c:v>-1.6</c:v>
                </c:pt>
                <c:pt idx="168">
                  <c:v>0.4</c:v>
                </c:pt>
                <c:pt idx="169">
                  <c:v>2</c:v>
                </c:pt>
                <c:pt idx="170">
                  <c:v>0</c:v>
                </c:pt>
                <c:pt idx="171">
                  <c:v>-3.6</c:v>
                </c:pt>
                <c:pt idx="172">
                  <c:v>-2.8</c:v>
                </c:pt>
                <c:pt idx="173">
                  <c:v>-4.4000000000000004</c:v>
                </c:pt>
                <c:pt idx="174">
                  <c:v>-2.7</c:v>
                </c:pt>
                <c:pt idx="175">
                  <c:v>-12.4</c:v>
                </c:pt>
                <c:pt idx="176">
                  <c:v>2.6</c:v>
                </c:pt>
                <c:pt idx="177">
                  <c:v>1.5</c:v>
                </c:pt>
                <c:pt idx="178">
                  <c:v>1.4</c:v>
                </c:pt>
                <c:pt idx="179">
                  <c:v>0</c:v>
                </c:pt>
                <c:pt idx="180">
                  <c:v>3.4</c:v>
                </c:pt>
                <c:pt idx="181">
                  <c:v>-3.3</c:v>
                </c:pt>
                <c:pt idx="182">
                  <c:v>-5.8</c:v>
                </c:pt>
                <c:pt idx="183">
                  <c:v>-0.3</c:v>
                </c:pt>
                <c:pt idx="184">
                  <c:v>-6.2</c:v>
                </c:pt>
                <c:pt idx="185">
                  <c:v>4.7</c:v>
                </c:pt>
                <c:pt idx="186">
                  <c:v>0.5</c:v>
                </c:pt>
                <c:pt idx="187">
                  <c:v>-0.3</c:v>
                </c:pt>
                <c:pt idx="188">
                  <c:v>-3.4</c:v>
                </c:pt>
                <c:pt idx="189">
                  <c:v>-2.9</c:v>
                </c:pt>
                <c:pt idx="190">
                  <c:v>-2.7</c:v>
                </c:pt>
                <c:pt idx="191">
                  <c:v>2.6</c:v>
                </c:pt>
                <c:pt idx="192">
                  <c:v>-3.1</c:v>
                </c:pt>
                <c:pt idx="193">
                  <c:v>0.9</c:v>
                </c:pt>
                <c:pt idx="194">
                  <c:v>0.3</c:v>
                </c:pt>
                <c:pt idx="195">
                  <c:v>0.2</c:v>
                </c:pt>
                <c:pt idx="196">
                  <c:v>1.9</c:v>
                </c:pt>
                <c:pt idx="197">
                  <c:v>-2.7</c:v>
                </c:pt>
                <c:pt idx="198">
                  <c:v>-1</c:v>
                </c:pt>
                <c:pt idx="199">
                  <c:v>1.4</c:v>
                </c:pt>
                <c:pt idx="200">
                  <c:v>-3.2</c:v>
                </c:pt>
                <c:pt idx="201">
                  <c:v>-1.4</c:v>
                </c:pt>
                <c:pt idx="202">
                  <c:v>-4.2</c:v>
                </c:pt>
                <c:pt idx="203">
                  <c:v>-3.9</c:v>
                </c:pt>
                <c:pt idx="204">
                  <c:v>-3</c:v>
                </c:pt>
                <c:pt idx="205">
                  <c:v>-8.1999999999999993</c:v>
                </c:pt>
                <c:pt idx="206">
                  <c:v>-0.2</c:v>
                </c:pt>
                <c:pt idx="207">
                  <c:v>-0.9</c:v>
                </c:pt>
                <c:pt idx="208">
                  <c:v>3.1</c:v>
                </c:pt>
                <c:pt idx="209">
                  <c:v>5.0999999999999996</c:v>
                </c:pt>
                <c:pt idx="210">
                  <c:v>-2.7</c:v>
                </c:pt>
                <c:pt idx="211">
                  <c:v>0.9</c:v>
                </c:pt>
                <c:pt idx="212">
                  <c:v>-1.8</c:v>
                </c:pt>
                <c:pt idx="213">
                  <c:v>0.1</c:v>
                </c:pt>
                <c:pt idx="214">
                  <c:v>3</c:v>
                </c:pt>
                <c:pt idx="215">
                  <c:v>-3.2</c:v>
                </c:pt>
                <c:pt idx="216">
                  <c:v>2.7</c:v>
                </c:pt>
                <c:pt idx="217">
                  <c:v>3.4</c:v>
                </c:pt>
                <c:pt idx="218">
                  <c:v>-3.2</c:v>
                </c:pt>
                <c:pt idx="219">
                  <c:v>1.9</c:v>
                </c:pt>
                <c:pt idx="220">
                  <c:v>0.8</c:v>
                </c:pt>
                <c:pt idx="221">
                  <c:v>3.2</c:v>
                </c:pt>
                <c:pt idx="222">
                  <c:v>-3.8</c:v>
                </c:pt>
                <c:pt idx="223">
                  <c:v>0.2</c:v>
                </c:pt>
                <c:pt idx="224">
                  <c:v>-3.9</c:v>
                </c:pt>
                <c:pt idx="225">
                  <c:v>-2.5</c:v>
                </c:pt>
                <c:pt idx="226">
                  <c:v>2.9</c:v>
                </c:pt>
                <c:pt idx="227">
                  <c:v>2.7</c:v>
                </c:pt>
                <c:pt idx="228">
                  <c:v>-1.7</c:v>
                </c:pt>
                <c:pt idx="229">
                  <c:v>-1.2</c:v>
                </c:pt>
                <c:pt idx="230">
                  <c:v>0.7</c:v>
                </c:pt>
                <c:pt idx="231">
                  <c:v>-6.3</c:v>
                </c:pt>
                <c:pt idx="232" formatCode="General">
                  <c:v>-4.4000000000000004</c:v>
                </c:pt>
                <c:pt idx="233" formatCode="General">
                  <c:v>3.1</c:v>
                </c:pt>
                <c:pt idx="234">
                  <c:v>-1.4</c:v>
                </c:pt>
                <c:pt idx="235">
                  <c:v>2</c:v>
                </c:pt>
                <c:pt idx="236">
                  <c:v>2.5</c:v>
                </c:pt>
                <c:pt idx="237">
                  <c:v>-5.0999999999999996</c:v>
                </c:pt>
                <c:pt idx="238" formatCode="General">
                  <c:v>3.6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A7-4C63-AC52-646032CE0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352960"/>
        <c:axId val="357354880"/>
      </c:scatterChart>
      <c:valAx>
        <c:axId val="35735296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494070370481259"/>
              <c:y val="0.8954098760910700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354880"/>
        <c:crossesAt val="-14"/>
        <c:crossBetween val="midCat"/>
        <c:majorUnit val="20"/>
      </c:valAx>
      <c:valAx>
        <c:axId val="357354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74687384609242E-2"/>
              <c:y val="0.35714338033327231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35296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März</a:t>
            </a:r>
          </a:p>
        </c:rich>
      </c:tx>
      <c:layout>
        <c:manualLayout>
          <c:xMode val="edge"/>
          <c:yMode val="edge"/>
          <c:x val="0.48173759925578929"/>
          <c:y val="3.836311765377153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481061165608421E-2"/>
          <c:y val="0.15652218218461897"/>
          <c:w val="0.88734232059825002"/>
          <c:h val="0.67246567160799253"/>
        </c:manualLayout>
      </c:layout>
      <c:scatterChart>
        <c:scatterStyle val="smoothMarker"/>
        <c:varyColors val="0"/>
        <c:ser>
          <c:idx val="0"/>
          <c:order val="0"/>
          <c:tx>
            <c:v>März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TMittel_Fricke!$E$5:$E$243</c:f>
              <c:numCache>
                <c:formatCode>0.0</c:formatCode>
                <c:ptCount val="239"/>
                <c:pt idx="0">
                  <c:v>2.2999999999999998</c:v>
                </c:pt>
                <c:pt idx="1">
                  <c:v>-0.2</c:v>
                </c:pt>
                <c:pt idx="2">
                  <c:v>-0.7</c:v>
                </c:pt>
                <c:pt idx="3">
                  <c:v>-0.4</c:v>
                </c:pt>
                <c:pt idx="4">
                  <c:v>-6.5</c:v>
                </c:pt>
                <c:pt idx="5">
                  <c:v>-1.1000000000000001</c:v>
                </c:pt>
                <c:pt idx="6">
                  <c:v>2.7</c:v>
                </c:pt>
                <c:pt idx="7">
                  <c:v>1.6</c:v>
                </c:pt>
                <c:pt idx="8">
                  <c:v>-4</c:v>
                </c:pt>
                <c:pt idx="9">
                  <c:v>1</c:v>
                </c:pt>
                <c:pt idx="10">
                  <c:v>1.4</c:v>
                </c:pt>
                <c:pt idx="11">
                  <c:v>3.1</c:v>
                </c:pt>
                <c:pt idx="12">
                  <c:v>2.1</c:v>
                </c:pt>
                <c:pt idx="13">
                  <c:v>5.3000000000000007</c:v>
                </c:pt>
                <c:pt idx="14">
                  <c:v>1</c:v>
                </c:pt>
                <c:pt idx="15">
                  <c:v>-1.9</c:v>
                </c:pt>
                <c:pt idx="16">
                  <c:v>-0.8</c:v>
                </c:pt>
                <c:pt idx="17">
                  <c:v>0.6</c:v>
                </c:pt>
                <c:pt idx="18">
                  <c:v>0.30000000000000004</c:v>
                </c:pt>
                <c:pt idx="19">
                  <c:v>-2.1</c:v>
                </c:pt>
                <c:pt idx="20">
                  <c:v>2.5</c:v>
                </c:pt>
                <c:pt idx="21">
                  <c:v>1.2999999999999998</c:v>
                </c:pt>
                <c:pt idx="22">
                  <c:v>0.50000000000000011</c:v>
                </c:pt>
                <c:pt idx="23">
                  <c:v>9.9999999999999978E-2</c:v>
                </c:pt>
                <c:pt idx="24">
                  <c:v>-0.5</c:v>
                </c:pt>
                <c:pt idx="25">
                  <c:v>1</c:v>
                </c:pt>
                <c:pt idx="26">
                  <c:v>-3.2</c:v>
                </c:pt>
                <c:pt idx="27">
                  <c:v>-4.0999999999999996</c:v>
                </c:pt>
                <c:pt idx="28">
                  <c:v>2.9</c:v>
                </c:pt>
                <c:pt idx="29">
                  <c:v>4.3000000000000007</c:v>
                </c:pt>
                <c:pt idx="30">
                  <c:v>4</c:v>
                </c:pt>
                <c:pt idx="31">
                  <c:v>1.5</c:v>
                </c:pt>
                <c:pt idx="32">
                  <c:v>-9.9999999999999978E-2</c:v>
                </c:pt>
                <c:pt idx="33">
                  <c:v>-0.7</c:v>
                </c:pt>
                <c:pt idx="34">
                  <c:v>3.6999999999999997</c:v>
                </c:pt>
                <c:pt idx="35">
                  <c:v>-1.2</c:v>
                </c:pt>
                <c:pt idx="36">
                  <c:v>-1.2999999999999998</c:v>
                </c:pt>
                <c:pt idx="37">
                  <c:v>0.70000000000000007</c:v>
                </c:pt>
                <c:pt idx="38">
                  <c:v>1.4</c:v>
                </c:pt>
                <c:pt idx="39">
                  <c:v>-1.5</c:v>
                </c:pt>
                <c:pt idx="40">
                  <c:v>1.1000000000000001</c:v>
                </c:pt>
                <c:pt idx="41">
                  <c:v>5.6000000000000005</c:v>
                </c:pt>
                <c:pt idx="42">
                  <c:v>0</c:v>
                </c:pt>
                <c:pt idx="43">
                  <c:v>-1.2999999999999998</c:v>
                </c:pt>
                <c:pt idx="44">
                  <c:v>-2</c:v>
                </c:pt>
                <c:pt idx="45">
                  <c:v>1.9</c:v>
                </c:pt>
                <c:pt idx="46">
                  <c:v>1.5</c:v>
                </c:pt>
                <c:pt idx="47">
                  <c:v>0.70000000000000007</c:v>
                </c:pt>
                <c:pt idx="48">
                  <c:v>9.9999999999999978E-2</c:v>
                </c:pt>
                <c:pt idx="49">
                  <c:v>2.6</c:v>
                </c:pt>
                <c:pt idx="50">
                  <c:v>1.6</c:v>
                </c:pt>
                <c:pt idx="51">
                  <c:v>0.79999999999999993</c:v>
                </c:pt>
                <c:pt idx="52">
                  <c:v>0.20000000000000007</c:v>
                </c:pt>
                <c:pt idx="53">
                  <c:v>0</c:v>
                </c:pt>
                <c:pt idx="54">
                  <c:v>-0.89999999999999991</c:v>
                </c:pt>
                <c:pt idx="55">
                  <c:v>4.9000000000000004</c:v>
                </c:pt>
                <c:pt idx="56">
                  <c:v>-3.3000000000000003</c:v>
                </c:pt>
                <c:pt idx="57">
                  <c:v>0</c:v>
                </c:pt>
                <c:pt idx="58">
                  <c:v>-1.7999999999999998</c:v>
                </c:pt>
                <c:pt idx="59">
                  <c:v>-4.5</c:v>
                </c:pt>
                <c:pt idx="60">
                  <c:v>3.6999999999999997</c:v>
                </c:pt>
                <c:pt idx="61">
                  <c:v>0.70000000000000007</c:v>
                </c:pt>
                <c:pt idx="62">
                  <c:v>-0.3</c:v>
                </c:pt>
                <c:pt idx="63">
                  <c:v>-1.5</c:v>
                </c:pt>
                <c:pt idx="64">
                  <c:v>-3.7</c:v>
                </c:pt>
                <c:pt idx="65">
                  <c:v>2.6</c:v>
                </c:pt>
                <c:pt idx="66">
                  <c:v>-1.5</c:v>
                </c:pt>
                <c:pt idx="67">
                  <c:v>1.2999999999999998</c:v>
                </c:pt>
                <c:pt idx="68">
                  <c:v>-1.4</c:v>
                </c:pt>
                <c:pt idx="69">
                  <c:v>-2</c:v>
                </c:pt>
                <c:pt idx="70">
                  <c:v>-0.2</c:v>
                </c:pt>
                <c:pt idx="71">
                  <c:v>-1.8</c:v>
                </c:pt>
                <c:pt idx="72">
                  <c:v>-3.1</c:v>
                </c:pt>
                <c:pt idx="73">
                  <c:v>0.4</c:v>
                </c:pt>
                <c:pt idx="74">
                  <c:v>0.4</c:v>
                </c:pt>
                <c:pt idx="75">
                  <c:v>-0.1</c:v>
                </c:pt>
                <c:pt idx="76">
                  <c:v>0.1</c:v>
                </c:pt>
                <c:pt idx="77">
                  <c:v>-0.2</c:v>
                </c:pt>
                <c:pt idx="78">
                  <c:v>3.9</c:v>
                </c:pt>
                <c:pt idx="79">
                  <c:v>-1.6</c:v>
                </c:pt>
                <c:pt idx="80">
                  <c:v>1.5</c:v>
                </c:pt>
                <c:pt idx="81">
                  <c:v>5.7</c:v>
                </c:pt>
                <c:pt idx="82">
                  <c:v>1.2</c:v>
                </c:pt>
                <c:pt idx="83">
                  <c:v>2.1</c:v>
                </c:pt>
                <c:pt idx="84">
                  <c:v>-5</c:v>
                </c:pt>
                <c:pt idx="85">
                  <c:v>0.5</c:v>
                </c:pt>
                <c:pt idx="86">
                  <c:v>0.4</c:v>
                </c:pt>
                <c:pt idx="87">
                  <c:v>-0.7</c:v>
                </c:pt>
                <c:pt idx="88">
                  <c:v>-3.2</c:v>
                </c:pt>
                <c:pt idx="89">
                  <c:v>-2.2999999999999998</c:v>
                </c:pt>
                <c:pt idx="90">
                  <c:v>2</c:v>
                </c:pt>
                <c:pt idx="91">
                  <c:v>2.7</c:v>
                </c:pt>
                <c:pt idx="92">
                  <c:v>3.5</c:v>
                </c:pt>
                <c:pt idx="93">
                  <c:v>0.2</c:v>
                </c:pt>
                <c:pt idx="94">
                  <c:v>-1.7</c:v>
                </c:pt>
                <c:pt idx="95">
                  <c:v>1.3</c:v>
                </c:pt>
                <c:pt idx="96">
                  <c:v>-0.7</c:v>
                </c:pt>
                <c:pt idx="97">
                  <c:v>-0.6</c:v>
                </c:pt>
                <c:pt idx="98">
                  <c:v>0.5</c:v>
                </c:pt>
                <c:pt idx="99">
                  <c:v>3.4</c:v>
                </c:pt>
                <c:pt idx="100">
                  <c:v>1.7</c:v>
                </c:pt>
                <c:pt idx="101">
                  <c:v>4.5</c:v>
                </c:pt>
                <c:pt idx="102">
                  <c:v>-4.2</c:v>
                </c:pt>
                <c:pt idx="103">
                  <c:v>3.2</c:v>
                </c:pt>
                <c:pt idx="104">
                  <c:v>0</c:v>
                </c:pt>
                <c:pt idx="105">
                  <c:v>-0.8</c:v>
                </c:pt>
                <c:pt idx="106">
                  <c:v>-0.8</c:v>
                </c:pt>
                <c:pt idx="107">
                  <c:v>-0.5</c:v>
                </c:pt>
                <c:pt idx="108">
                  <c:v>-1.7999999999999998</c:v>
                </c:pt>
                <c:pt idx="109">
                  <c:v>1.8</c:v>
                </c:pt>
                <c:pt idx="110">
                  <c:v>1.1000000000000001</c:v>
                </c:pt>
                <c:pt idx="111">
                  <c:v>-1.1000000000000001</c:v>
                </c:pt>
                <c:pt idx="112">
                  <c:v>2.4</c:v>
                </c:pt>
                <c:pt idx="113">
                  <c:v>2.2000000000000002</c:v>
                </c:pt>
                <c:pt idx="114">
                  <c:v>9.9999999999999978E-2</c:v>
                </c:pt>
                <c:pt idx="115">
                  <c:v>4.0999999999999996</c:v>
                </c:pt>
                <c:pt idx="116">
                  <c:v>3.5</c:v>
                </c:pt>
                <c:pt idx="117">
                  <c:v>1</c:v>
                </c:pt>
                <c:pt idx="118">
                  <c:v>2</c:v>
                </c:pt>
                <c:pt idx="119">
                  <c:v>-2.2000000000000002</c:v>
                </c:pt>
                <c:pt idx="120">
                  <c:v>0</c:v>
                </c:pt>
                <c:pt idx="121">
                  <c:v>1.3</c:v>
                </c:pt>
                <c:pt idx="122">
                  <c:v>3.9</c:v>
                </c:pt>
                <c:pt idx="123">
                  <c:v>1.7</c:v>
                </c:pt>
                <c:pt idx="124">
                  <c:v>2.2999999999999998</c:v>
                </c:pt>
                <c:pt idx="125">
                  <c:v>-0.3</c:v>
                </c:pt>
                <c:pt idx="126">
                  <c:v>-0.7</c:v>
                </c:pt>
                <c:pt idx="127">
                  <c:v>0.1</c:v>
                </c:pt>
                <c:pt idx="128">
                  <c:v>0.2</c:v>
                </c:pt>
                <c:pt idx="129">
                  <c:v>1.9</c:v>
                </c:pt>
                <c:pt idx="130">
                  <c:v>2.2000000000000002</c:v>
                </c:pt>
                <c:pt idx="131">
                  <c:v>4.0999999999999996</c:v>
                </c:pt>
                <c:pt idx="132">
                  <c:v>4.5999999999999996</c:v>
                </c:pt>
                <c:pt idx="133">
                  <c:v>2.1</c:v>
                </c:pt>
                <c:pt idx="134">
                  <c:v>-0.4</c:v>
                </c:pt>
                <c:pt idx="135">
                  <c:v>2.9</c:v>
                </c:pt>
                <c:pt idx="136">
                  <c:v>-1.1000000000000001</c:v>
                </c:pt>
                <c:pt idx="137">
                  <c:v>2.7</c:v>
                </c:pt>
                <c:pt idx="138">
                  <c:v>1.4</c:v>
                </c:pt>
                <c:pt idx="139">
                  <c:v>4.8</c:v>
                </c:pt>
                <c:pt idx="140">
                  <c:v>4.3</c:v>
                </c:pt>
                <c:pt idx="141">
                  <c:v>2.2999999999999998</c:v>
                </c:pt>
                <c:pt idx="142">
                  <c:v>2.2999999999999998</c:v>
                </c:pt>
                <c:pt idx="143">
                  <c:v>0.4</c:v>
                </c:pt>
                <c:pt idx="144">
                  <c:v>-2.4</c:v>
                </c:pt>
                <c:pt idx="145">
                  <c:v>1.3</c:v>
                </c:pt>
                <c:pt idx="146">
                  <c:v>3.2</c:v>
                </c:pt>
                <c:pt idx="147">
                  <c:v>1.6</c:v>
                </c:pt>
                <c:pt idx="148">
                  <c:v>1.6</c:v>
                </c:pt>
                <c:pt idx="149">
                  <c:v>2.9</c:v>
                </c:pt>
                <c:pt idx="150">
                  <c:v>-2.2000000000000002</c:v>
                </c:pt>
                <c:pt idx="151">
                  <c:v>-1</c:v>
                </c:pt>
                <c:pt idx="152">
                  <c:v>3.1</c:v>
                </c:pt>
                <c:pt idx="153">
                  <c:v>1.9</c:v>
                </c:pt>
                <c:pt idx="154">
                  <c:v>0.1</c:v>
                </c:pt>
                <c:pt idx="155">
                  <c:v>4.0999999999999996</c:v>
                </c:pt>
                <c:pt idx="156">
                  <c:v>1.2</c:v>
                </c:pt>
                <c:pt idx="157">
                  <c:v>5.8</c:v>
                </c:pt>
                <c:pt idx="158">
                  <c:v>-1.9</c:v>
                </c:pt>
                <c:pt idx="159">
                  <c:v>1.2</c:v>
                </c:pt>
                <c:pt idx="160">
                  <c:v>2.2999999999999998</c:v>
                </c:pt>
                <c:pt idx="161">
                  <c:v>2.8</c:v>
                </c:pt>
                <c:pt idx="162">
                  <c:v>5</c:v>
                </c:pt>
                <c:pt idx="163">
                  <c:v>-3.1</c:v>
                </c:pt>
                <c:pt idx="164">
                  <c:v>3.4</c:v>
                </c:pt>
                <c:pt idx="165">
                  <c:v>2.9</c:v>
                </c:pt>
                <c:pt idx="166">
                  <c:v>3.4</c:v>
                </c:pt>
                <c:pt idx="167">
                  <c:v>5.4</c:v>
                </c:pt>
                <c:pt idx="168">
                  <c:v>-0.4</c:v>
                </c:pt>
                <c:pt idx="169">
                  <c:v>3.2</c:v>
                </c:pt>
                <c:pt idx="170">
                  <c:v>0.3</c:v>
                </c:pt>
                <c:pt idx="171">
                  <c:v>1.7</c:v>
                </c:pt>
                <c:pt idx="172">
                  <c:v>3.7</c:v>
                </c:pt>
                <c:pt idx="173">
                  <c:v>3.6</c:v>
                </c:pt>
                <c:pt idx="174">
                  <c:v>-1.2</c:v>
                </c:pt>
                <c:pt idx="175">
                  <c:v>1.4</c:v>
                </c:pt>
                <c:pt idx="176">
                  <c:v>6.2</c:v>
                </c:pt>
                <c:pt idx="177">
                  <c:v>-2.7</c:v>
                </c:pt>
                <c:pt idx="178">
                  <c:v>5.3</c:v>
                </c:pt>
                <c:pt idx="179">
                  <c:v>3</c:v>
                </c:pt>
                <c:pt idx="180">
                  <c:v>4.3</c:v>
                </c:pt>
                <c:pt idx="181">
                  <c:v>-2.2000000000000002</c:v>
                </c:pt>
                <c:pt idx="182">
                  <c:v>1.5</c:v>
                </c:pt>
                <c:pt idx="183">
                  <c:v>-0.9</c:v>
                </c:pt>
                <c:pt idx="184">
                  <c:v>1</c:v>
                </c:pt>
                <c:pt idx="185">
                  <c:v>0</c:v>
                </c:pt>
                <c:pt idx="186">
                  <c:v>2.6</c:v>
                </c:pt>
                <c:pt idx="187">
                  <c:v>2</c:v>
                </c:pt>
                <c:pt idx="188">
                  <c:v>0.3</c:v>
                </c:pt>
                <c:pt idx="189">
                  <c:v>-1.4</c:v>
                </c:pt>
                <c:pt idx="190">
                  <c:v>-2.2999999999999998</c:v>
                </c:pt>
                <c:pt idx="191">
                  <c:v>4.8</c:v>
                </c:pt>
                <c:pt idx="192">
                  <c:v>0.3</c:v>
                </c:pt>
                <c:pt idx="193">
                  <c:v>4.7</c:v>
                </c:pt>
                <c:pt idx="194">
                  <c:v>1.1000000000000001</c:v>
                </c:pt>
                <c:pt idx="195">
                  <c:v>0</c:v>
                </c:pt>
                <c:pt idx="196">
                  <c:v>5.5</c:v>
                </c:pt>
                <c:pt idx="197">
                  <c:v>2.2999999999999998</c:v>
                </c:pt>
                <c:pt idx="198">
                  <c:v>2.8</c:v>
                </c:pt>
                <c:pt idx="199">
                  <c:v>2</c:v>
                </c:pt>
                <c:pt idx="200">
                  <c:v>5.6</c:v>
                </c:pt>
                <c:pt idx="201">
                  <c:v>1.7</c:v>
                </c:pt>
                <c:pt idx="202">
                  <c:v>2.8</c:v>
                </c:pt>
                <c:pt idx="203">
                  <c:v>-0.4</c:v>
                </c:pt>
                <c:pt idx="204">
                  <c:v>0.3</c:v>
                </c:pt>
                <c:pt idx="205">
                  <c:v>1.6</c:v>
                </c:pt>
                <c:pt idx="206">
                  <c:v>-2.8</c:v>
                </c:pt>
                <c:pt idx="207">
                  <c:v>-0.3</c:v>
                </c:pt>
                <c:pt idx="208">
                  <c:v>6.2</c:v>
                </c:pt>
                <c:pt idx="209">
                  <c:v>5.5</c:v>
                </c:pt>
                <c:pt idx="210">
                  <c:v>5</c:v>
                </c:pt>
                <c:pt idx="211">
                  <c:v>2.8</c:v>
                </c:pt>
                <c:pt idx="212">
                  <c:v>1.4</c:v>
                </c:pt>
                <c:pt idx="213">
                  <c:v>6.1</c:v>
                </c:pt>
                <c:pt idx="214">
                  <c:v>0.5</c:v>
                </c:pt>
                <c:pt idx="215">
                  <c:v>-1.2</c:v>
                </c:pt>
                <c:pt idx="216">
                  <c:v>4.5</c:v>
                </c:pt>
                <c:pt idx="217">
                  <c:v>1.8</c:v>
                </c:pt>
                <c:pt idx="218">
                  <c:v>3.6</c:v>
                </c:pt>
                <c:pt idx="219">
                  <c:v>2.5</c:v>
                </c:pt>
                <c:pt idx="220">
                  <c:v>4.3</c:v>
                </c:pt>
                <c:pt idx="221">
                  <c:v>4.8</c:v>
                </c:pt>
                <c:pt idx="222">
                  <c:v>4.8</c:v>
                </c:pt>
                <c:pt idx="223">
                  <c:v>1.9</c:v>
                </c:pt>
                <c:pt idx="224">
                  <c:v>2.2999999999999998</c:v>
                </c:pt>
                <c:pt idx="225">
                  <c:v>-0.3</c:v>
                </c:pt>
                <c:pt idx="226">
                  <c:v>3.6</c:v>
                </c:pt>
                <c:pt idx="227">
                  <c:v>1.6</c:v>
                </c:pt>
                <c:pt idx="228">
                  <c:v>0.9</c:v>
                </c:pt>
                <c:pt idx="229">
                  <c:v>2</c:v>
                </c:pt>
                <c:pt idx="230">
                  <c:v>4.2</c:v>
                </c:pt>
                <c:pt idx="231">
                  <c:v>6.1</c:v>
                </c:pt>
                <c:pt idx="232" formatCode="General">
                  <c:v>0.1</c:v>
                </c:pt>
                <c:pt idx="233" formatCode="General">
                  <c:v>5.6</c:v>
                </c:pt>
                <c:pt idx="234">
                  <c:v>3.7</c:v>
                </c:pt>
                <c:pt idx="235">
                  <c:v>2</c:v>
                </c:pt>
                <c:pt idx="236">
                  <c:v>6.1</c:v>
                </c:pt>
                <c:pt idx="237">
                  <c:v>1.4</c:v>
                </c:pt>
                <c:pt idx="238" formatCode="General">
                  <c:v>4.7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D7-4177-B378-A158B3A56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545472"/>
        <c:axId val="357547392"/>
      </c:scatterChart>
      <c:valAx>
        <c:axId val="357545472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8084653975222"/>
              <c:y val="0.8951415420898475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547392"/>
        <c:crossesAt val="-14"/>
        <c:crossBetween val="midCat"/>
        <c:majorUnit val="20"/>
      </c:valAx>
      <c:valAx>
        <c:axId val="357547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5610485398186E-2"/>
              <c:y val="0.3554989539351059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7545472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April</a:t>
            </a:r>
          </a:p>
        </c:rich>
      </c:tx>
      <c:layout>
        <c:manualLayout>
          <c:xMode val="edge"/>
          <c:yMode val="edge"/>
          <c:x val="0.48275899140925965"/>
          <c:y val="3.82652890931986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910240202275607E-2"/>
          <c:y val="0.1560695844099762"/>
          <c:w val="0.88495575221238942"/>
          <c:h val="0.67341135495415649"/>
        </c:manualLayout>
      </c:layout>
      <c:scatterChart>
        <c:scatterStyle val="smoothMarker"/>
        <c:varyColors val="0"/>
        <c:ser>
          <c:idx val="0"/>
          <c:order val="0"/>
          <c:tx>
            <c:v>April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TMittel_Fricke!$F$5:$F$243</c:f>
              <c:numCache>
                <c:formatCode>0.0</c:formatCode>
                <c:ptCount val="239"/>
                <c:pt idx="0">
                  <c:v>8.6</c:v>
                </c:pt>
                <c:pt idx="1">
                  <c:v>3.5999999999999996</c:v>
                </c:pt>
                <c:pt idx="2">
                  <c:v>6.1000000000000005</c:v>
                </c:pt>
                <c:pt idx="3">
                  <c:v>1.7000000000000002</c:v>
                </c:pt>
                <c:pt idx="4">
                  <c:v>0.8</c:v>
                </c:pt>
                <c:pt idx="5">
                  <c:v>6.5</c:v>
                </c:pt>
                <c:pt idx="6">
                  <c:v>3.1999999999999997</c:v>
                </c:pt>
                <c:pt idx="7">
                  <c:v>5</c:v>
                </c:pt>
                <c:pt idx="8">
                  <c:v>6.8000000000000007</c:v>
                </c:pt>
                <c:pt idx="9">
                  <c:v>3.1999999999999997</c:v>
                </c:pt>
                <c:pt idx="10">
                  <c:v>8.3000000000000007</c:v>
                </c:pt>
                <c:pt idx="11">
                  <c:v>7.2</c:v>
                </c:pt>
                <c:pt idx="12">
                  <c:v>3.8000000000000003</c:v>
                </c:pt>
                <c:pt idx="13">
                  <c:v>9.5</c:v>
                </c:pt>
                <c:pt idx="14">
                  <c:v>8.4</c:v>
                </c:pt>
                <c:pt idx="15">
                  <c:v>3.8000000000000003</c:v>
                </c:pt>
                <c:pt idx="16">
                  <c:v>7</c:v>
                </c:pt>
                <c:pt idx="17">
                  <c:v>6</c:v>
                </c:pt>
                <c:pt idx="18">
                  <c:v>3.4</c:v>
                </c:pt>
                <c:pt idx="19">
                  <c:v>11.5</c:v>
                </c:pt>
                <c:pt idx="20">
                  <c:v>5.9</c:v>
                </c:pt>
                <c:pt idx="21">
                  <c:v>5.9</c:v>
                </c:pt>
                <c:pt idx="22">
                  <c:v>8.4</c:v>
                </c:pt>
                <c:pt idx="23">
                  <c:v>4.6000000000000005</c:v>
                </c:pt>
                <c:pt idx="24">
                  <c:v>3.1</c:v>
                </c:pt>
                <c:pt idx="25">
                  <c:v>1.9</c:v>
                </c:pt>
                <c:pt idx="26">
                  <c:v>3.8000000000000003</c:v>
                </c:pt>
                <c:pt idx="27">
                  <c:v>3.8000000000000003</c:v>
                </c:pt>
                <c:pt idx="28">
                  <c:v>3.4999999999999996</c:v>
                </c:pt>
                <c:pt idx="29">
                  <c:v>6.1000000000000005</c:v>
                </c:pt>
                <c:pt idx="30">
                  <c:v>7.5</c:v>
                </c:pt>
                <c:pt idx="31">
                  <c:v>2</c:v>
                </c:pt>
                <c:pt idx="32">
                  <c:v>6.4</c:v>
                </c:pt>
                <c:pt idx="33">
                  <c:v>7.3000000000000007</c:v>
                </c:pt>
                <c:pt idx="34">
                  <c:v>6</c:v>
                </c:pt>
                <c:pt idx="35">
                  <c:v>4.5</c:v>
                </c:pt>
                <c:pt idx="36">
                  <c:v>-1.1000000000000001</c:v>
                </c:pt>
                <c:pt idx="37">
                  <c:v>7.6</c:v>
                </c:pt>
                <c:pt idx="38">
                  <c:v>6.7</c:v>
                </c:pt>
                <c:pt idx="39">
                  <c:v>6.9</c:v>
                </c:pt>
                <c:pt idx="40">
                  <c:v>7.2</c:v>
                </c:pt>
                <c:pt idx="41">
                  <c:v>6.4</c:v>
                </c:pt>
                <c:pt idx="42">
                  <c:v>3.4999999999999996</c:v>
                </c:pt>
                <c:pt idx="43">
                  <c:v>2.6999999999999997</c:v>
                </c:pt>
                <c:pt idx="44">
                  <c:v>7</c:v>
                </c:pt>
                <c:pt idx="45">
                  <c:v>4.2</c:v>
                </c:pt>
                <c:pt idx="46">
                  <c:v>6.1000000000000005</c:v>
                </c:pt>
                <c:pt idx="47">
                  <c:v>5.1000000000000005</c:v>
                </c:pt>
                <c:pt idx="48">
                  <c:v>5.3000000000000007</c:v>
                </c:pt>
                <c:pt idx="49">
                  <c:v>7.4</c:v>
                </c:pt>
                <c:pt idx="50">
                  <c:v>7.3000000000000007</c:v>
                </c:pt>
                <c:pt idx="51">
                  <c:v>5.3000000000000007</c:v>
                </c:pt>
                <c:pt idx="52">
                  <c:v>2.6</c:v>
                </c:pt>
                <c:pt idx="53">
                  <c:v>2.6</c:v>
                </c:pt>
                <c:pt idx="54">
                  <c:v>3.1999999999999997</c:v>
                </c:pt>
                <c:pt idx="55">
                  <c:v>3.4</c:v>
                </c:pt>
                <c:pt idx="56">
                  <c:v>2.1999999999999997</c:v>
                </c:pt>
                <c:pt idx="57">
                  <c:v>1.2999999999999998</c:v>
                </c:pt>
                <c:pt idx="58">
                  <c:v>0.9</c:v>
                </c:pt>
                <c:pt idx="59">
                  <c:v>6.1000000000000005</c:v>
                </c:pt>
                <c:pt idx="60">
                  <c:v>5.6000000000000005</c:v>
                </c:pt>
                <c:pt idx="61">
                  <c:v>3.4999999999999996</c:v>
                </c:pt>
                <c:pt idx="62">
                  <c:v>4.3000000000000007</c:v>
                </c:pt>
                <c:pt idx="63">
                  <c:v>6.2</c:v>
                </c:pt>
                <c:pt idx="64">
                  <c:v>5.2</c:v>
                </c:pt>
                <c:pt idx="65">
                  <c:v>5</c:v>
                </c:pt>
                <c:pt idx="66">
                  <c:v>1.1000000000000001</c:v>
                </c:pt>
                <c:pt idx="67">
                  <c:v>6.7</c:v>
                </c:pt>
                <c:pt idx="68">
                  <c:v>3.1</c:v>
                </c:pt>
                <c:pt idx="69">
                  <c:v>4.5</c:v>
                </c:pt>
                <c:pt idx="70">
                  <c:v>6.5</c:v>
                </c:pt>
                <c:pt idx="71">
                  <c:v>2.8</c:v>
                </c:pt>
                <c:pt idx="72">
                  <c:v>2.6</c:v>
                </c:pt>
                <c:pt idx="73">
                  <c:v>6.2</c:v>
                </c:pt>
                <c:pt idx="74">
                  <c:v>3.7</c:v>
                </c:pt>
                <c:pt idx="75">
                  <c:v>7.9</c:v>
                </c:pt>
                <c:pt idx="76">
                  <c:v>4.5999999999999996</c:v>
                </c:pt>
                <c:pt idx="77">
                  <c:v>6.6</c:v>
                </c:pt>
                <c:pt idx="78">
                  <c:v>5.9</c:v>
                </c:pt>
                <c:pt idx="79">
                  <c:v>4</c:v>
                </c:pt>
                <c:pt idx="80">
                  <c:v>3.5</c:v>
                </c:pt>
                <c:pt idx="81">
                  <c:v>8.1</c:v>
                </c:pt>
                <c:pt idx="82">
                  <c:v>6.1</c:v>
                </c:pt>
                <c:pt idx="83">
                  <c:v>2.7</c:v>
                </c:pt>
                <c:pt idx="84">
                  <c:v>9.9</c:v>
                </c:pt>
                <c:pt idx="85">
                  <c:v>6.8</c:v>
                </c:pt>
                <c:pt idx="86">
                  <c:v>5.3</c:v>
                </c:pt>
                <c:pt idx="87">
                  <c:v>4.3</c:v>
                </c:pt>
                <c:pt idx="88">
                  <c:v>7.3</c:v>
                </c:pt>
                <c:pt idx="89">
                  <c:v>4.2</c:v>
                </c:pt>
                <c:pt idx="90">
                  <c:v>4.7</c:v>
                </c:pt>
                <c:pt idx="91">
                  <c:v>6</c:v>
                </c:pt>
                <c:pt idx="92">
                  <c:v>4</c:v>
                </c:pt>
                <c:pt idx="93">
                  <c:v>6.6</c:v>
                </c:pt>
                <c:pt idx="94">
                  <c:v>5.2</c:v>
                </c:pt>
                <c:pt idx="95">
                  <c:v>5.7</c:v>
                </c:pt>
                <c:pt idx="96">
                  <c:v>3.7</c:v>
                </c:pt>
                <c:pt idx="97">
                  <c:v>5.4</c:v>
                </c:pt>
                <c:pt idx="98">
                  <c:v>3.8</c:v>
                </c:pt>
                <c:pt idx="99">
                  <c:v>6.1</c:v>
                </c:pt>
                <c:pt idx="100">
                  <c:v>3.3</c:v>
                </c:pt>
                <c:pt idx="101">
                  <c:v>4.8</c:v>
                </c:pt>
                <c:pt idx="102">
                  <c:v>3.7</c:v>
                </c:pt>
                <c:pt idx="103">
                  <c:v>4.0999999999999996</c:v>
                </c:pt>
                <c:pt idx="104">
                  <c:v>7.4</c:v>
                </c:pt>
                <c:pt idx="105">
                  <c:v>7.2</c:v>
                </c:pt>
                <c:pt idx="106">
                  <c:v>5</c:v>
                </c:pt>
                <c:pt idx="107">
                  <c:v>3.1</c:v>
                </c:pt>
                <c:pt idx="108">
                  <c:v>4</c:v>
                </c:pt>
                <c:pt idx="109">
                  <c:v>4.7</c:v>
                </c:pt>
                <c:pt idx="110">
                  <c:v>2.5</c:v>
                </c:pt>
                <c:pt idx="111">
                  <c:v>5.6</c:v>
                </c:pt>
                <c:pt idx="112">
                  <c:v>8.5</c:v>
                </c:pt>
                <c:pt idx="113">
                  <c:v>8.3000000000000007</c:v>
                </c:pt>
                <c:pt idx="114">
                  <c:v>6.5</c:v>
                </c:pt>
                <c:pt idx="115">
                  <c:v>2.5</c:v>
                </c:pt>
                <c:pt idx="116">
                  <c:v>4.9000000000000004</c:v>
                </c:pt>
                <c:pt idx="117">
                  <c:v>5.9</c:v>
                </c:pt>
                <c:pt idx="118">
                  <c:v>4.7</c:v>
                </c:pt>
                <c:pt idx="119">
                  <c:v>4.2</c:v>
                </c:pt>
                <c:pt idx="120">
                  <c:v>5.3</c:v>
                </c:pt>
                <c:pt idx="121">
                  <c:v>7</c:v>
                </c:pt>
                <c:pt idx="122">
                  <c:v>1.4</c:v>
                </c:pt>
                <c:pt idx="123">
                  <c:v>7.2</c:v>
                </c:pt>
                <c:pt idx="124">
                  <c:v>3.9</c:v>
                </c:pt>
                <c:pt idx="125">
                  <c:v>4.9000000000000004</c:v>
                </c:pt>
                <c:pt idx="126">
                  <c:v>2.8</c:v>
                </c:pt>
                <c:pt idx="127">
                  <c:v>2.5</c:v>
                </c:pt>
                <c:pt idx="128">
                  <c:v>6.5</c:v>
                </c:pt>
                <c:pt idx="129">
                  <c:v>4.4000000000000004</c:v>
                </c:pt>
                <c:pt idx="130">
                  <c:v>4.4000000000000004</c:v>
                </c:pt>
                <c:pt idx="131">
                  <c:v>3.6</c:v>
                </c:pt>
                <c:pt idx="132">
                  <c:v>4.9000000000000004</c:v>
                </c:pt>
                <c:pt idx="133">
                  <c:v>7.8</c:v>
                </c:pt>
                <c:pt idx="134">
                  <c:v>4.3</c:v>
                </c:pt>
                <c:pt idx="135">
                  <c:v>5.4</c:v>
                </c:pt>
                <c:pt idx="136">
                  <c:v>1.4</c:v>
                </c:pt>
                <c:pt idx="137">
                  <c:v>6.4</c:v>
                </c:pt>
                <c:pt idx="138">
                  <c:v>1.9</c:v>
                </c:pt>
                <c:pt idx="139">
                  <c:v>6.5</c:v>
                </c:pt>
                <c:pt idx="140">
                  <c:v>4</c:v>
                </c:pt>
                <c:pt idx="141">
                  <c:v>3.2</c:v>
                </c:pt>
                <c:pt idx="142">
                  <c:v>4.8</c:v>
                </c:pt>
                <c:pt idx="143">
                  <c:v>4.5999999999999996</c:v>
                </c:pt>
                <c:pt idx="144">
                  <c:v>5.6</c:v>
                </c:pt>
                <c:pt idx="145">
                  <c:v>7.4</c:v>
                </c:pt>
                <c:pt idx="146">
                  <c:v>4.8</c:v>
                </c:pt>
                <c:pt idx="147">
                  <c:v>5.7</c:v>
                </c:pt>
                <c:pt idx="148">
                  <c:v>2.1</c:v>
                </c:pt>
                <c:pt idx="149">
                  <c:v>6</c:v>
                </c:pt>
                <c:pt idx="150">
                  <c:v>3.4</c:v>
                </c:pt>
                <c:pt idx="151">
                  <c:v>4.2</c:v>
                </c:pt>
                <c:pt idx="152">
                  <c:v>4.8</c:v>
                </c:pt>
                <c:pt idx="153">
                  <c:v>8.6</c:v>
                </c:pt>
                <c:pt idx="154">
                  <c:v>3.9</c:v>
                </c:pt>
                <c:pt idx="155">
                  <c:v>4.8</c:v>
                </c:pt>
                <c:pt idx="156">
                  <c:v>4.9000000000000004</c:v>
                </c:pt>
                <c:pt idx="157">
                  <c:v>1.1000000000000001</c:v>
                </c:pt>
                <c:pt idx="158">
                  <c:v>7.5</c:v>
                </c:pt>
                <c:pt idx="159">
                  <c:v>6.3</c:v>
                </c:pt>
                <c:pt idx="160">
                  <c:v>3.2</c:v>
                </c:pt>
                <c:pt idx="161">
                  <c:v>4.5</c:v>
                </c:pt>
                <c:pt idx="162">
                  <c:v>7.1</c:v>
                </c:pt>
                <c:pt idx="163">
                  <c:v>6.7</c:v>
                </c:pt>
                <c:pt idx="164">
                  <c:v>7.8</c:v>
                </c:pt>
                <c:pt idx="165">
                  <c:v>9</c:v>
                </c:pt>
                <c:pt idx="166">
                  <c:v>8.9</c:v>
                </c:pt>
                <c:pt idx="167">
                  <c:v>7.3</c:v>
                </c:pt>
                <c:pt idx="168">
                  <c:v>8.8000000000000007</c:v>
                </c:pt>
                <c:pt idx="169">
                  <c:v>4.2</c:v>
                </c:pt>
                <c:pt idx="170">
                  <c:v>5.3</c:v>
                </c:pt>
                <c:pt idx="171">
                  <c:v>8.1999999999999993</c:v>
                </c:pt>
                <c:pt idx="172">
                  <c:v>7.2</c:v>
                </c:pt>
                <c:pt idx="173">
                  <c:v>2.7</c:v>
                </c:pt>
                <c:pt idx="174">
                  <c:v>4.5</c:v>
                </c:pt>
                <c:pt idx="175">
                  <c:v>3.7</c:v>
                </c:pt>
                <c:pt idx="176">
                  <c:v>4.9000000000000004</c:v>
                </c:pt>
                <c:pt idx="177">
                  <c:v>2.4</c:v>
                </c:pt>
                <c:pt idx="178">
                  <c:v>7.3</c:v>
                </c:pt>
                <c:pt idx="179">
                  <c:v>5.0999999999999996</c:v>
                </c:pt>
                <c:pt idx="180">
                  <c:v>9</c:v>
                </c:pt>
                <c:pt idx="181">
                  <c:v>6.3</c:v>
                </c:pt>
                <c:pt idx="182">
                  <c:v>6.7</c:v>
                </c:pt>
                <c:pt idx="183">
                  <c:v>6.9</c:v>
                </c:pt>
                <c:pt idx="184">
                  <c:v>3.7</c:v>
                </c:pt>
                <c:pt idx="185">
                  <c:v>7.7</c:v>
                </c:pt>
                <c:pt idx="186">
                  <c:v>4</c:v>
                </c:pt>
                <c:pt idx="187">
                  <c:v>7.2</c:v>
                </c:pt>
                <c:pt idx="188">
                  <c:v>4.8</c:v>
                </c:pt>
                <c:pt idx="189">
                  <c:v>2.6</c:v>
                </c:pt>
                <c:pt idx="190">
                  <c:v>8</c:v>
                </c:pt>
                <c:pt idx="191">
                  <c:v>4.0999999999999996</c:v>
                </c:pt>
                <c:pt idx="192">
                  <c:v>1.8</c:v>
                </c:pt>
                <c:pt idx="193">
                  <c:v>5.2</c:v>
                </c:pt>
                <c:pt idx="194">
                  <c:v>4.2</c:v>
                </c:pt>
                <c:pt idx="195">
                  <c:v>4.8</c:v>
                </c:pt>
                <c:pt idx="196">
                  <c:v>3</c:v>
                </c:pt>
                <c:pt idx="197">
                  <c:v>4.5</c:v>
                </c:pt>
                <c:pt idx="198">
                  <c:v>3</c:v>
                </c:pt>
                <c:pt idx="199">
                  <c:v>2.1</c:v>
                </c:pt>
                <c:pt idx="200">
                  <c:v>6.7</c:v>
                </c:pt>
                <c:pt idx="201">
                  <c:v>3.4</c:v>
                </c:pt>
                <c:pt idx="202">
                  <c:v>7</c:v>
                </c:pt>
                <c:pt idx="203">
                  <c:v>3.9</c:v>
                </c:pt>
                <c:pt idx="204">
                  <c:v>5.4</c:v>
                </c:pt>
                <c:pt idx="205">
                  <c:v>4.3</c:v>
                </c:pt>
                <c:pt idx="206">
                  <c:v>7.3</c:v>
                </c:pt>
                <c:pt idx="207">
                  <c:v>6.5</c:v>
                </c:pt>
                <c:pt idx="208">
                  <c:v>5.0999999999999996</c:v>
                </c:pt>
                <c:pt idx="209">
                  <c:v>3.7</c:v>
                </c:pt>
                <c:pt idx="210">
                  <c:v>4.2</c:v>
                </c:pt>
                <c:pt idx="211">
                  <c:v>5.3</c:v>
                </c:pt>
                <c:pt idx="212">
                  <c:v>8.1999999999999993</c:v>
                </c:pt>
                <c:pt idx="213">
                  <c:v>4.5999999999999996</c:v>
                </c:pt>
                <c:pt idx="214">
                  <c:v>6.1</c:v>
                </c:pt>
                <c:pt idx="215">
                  <c:v>6.2</c:v>
                </c:pt>
                <c:pt idx="216">
                  <c:v>3.7</c:v>
                </c:pt>
                <c:pt idx="217">
                  <c:v>6.4</c:v>
                </c:pt>
                <c:pt idx="218">
                  <c:v>6</c:v>
                </c:pt>
                <c:pt idx="219">
                  <c:v>8.3000000000000007</c:v>
                </c:pt>
                <c:pt idx="220">
                  <c:v>4.3</c:v>
                </c:pt>
                <c:pt idx="221">
                  <c:v>5.6</c:v>
                </c:pt>
                <c:pt idx="222">
                  <c:v>6.3</c:v>
                </c:pt>
                <c:pt idx="223">
                  <c:v>7.1</c:v>
                </c:pt>
                <c:pt idx="224">
                  <c:v>7</c:v>
                </c:pt>
                <c:pt idx="225">
                  <c:v>6.1</c:v>
                </c:pt>
                <c:pt idx="226">
                  <c:v>11.2</c:v>
                </c:pt>
                <c:pt idx="227">
                  <c:v>5.3</c:v>
                </c:pt>
                <c:pt idx="228">
                  <c:v>10.1</c:v>
                </c:pt>
                <c:pt idx="229">
                  <c:v>7.1</c:v>
                </c:pt>
                <c:pt idx="230">
                  <c:v>10.199999999999999</c:v>
                </c:pt>
                <c:pt idx="231">
                  <c:v>6.6</c:v>
                </c:pt>
                <c:pt idx="232" formatCode="General">
                  <c:v>6.4</c:v>
                </c:pt>
                <c:pt idx="233" formatCode="General">
                  <c:v>8.3000000000000007</c:v>
                </c:pt>
                <c:pt idx="234">
                  <c:v>7.3</c:v>
                </c:pt>
                <c:pt idx="235">
                  <c:v>6.7</c:v>
                </c:pt>
                <c:pt idx="236">
                  <c:v>5.4</c:v>
                </c:pt>
                <c:pt idx="237">
                  <c:v>12.2</c:v>
                </c:pt>
                <c:pt idx="238" formatCode="General">
                  <c:v>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70-4BDA-B335-70CB5E1C1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95744"/>
        <c:axId val="358497664"/>
      </c:scatterChart>
      <c:valAx>
        <c:axId val="358495744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46347525143431"/>
              <c:y val="0.895409706734635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497664"/>
        <c:crossesAt val="-14"/>
        <c:crossBetween val="midCat"/>
        <c:majorUnit val="20"/>
      </c:valAx>
      <c:valAx>
        <c:axId val="358497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19253013727268E-2"/>
              <c:y val="0.3571435073505985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495744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Mai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Mai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TMittel_Fricke!$G$5:$G$243</c:f>
              <c:numCache>
                <c:formatCode>0.0</c:formatCode>
                <c:ptCount val="239"/>
                <c:pt idx="0">
                  <c:v>12.1</c:v>
                </c:pt>
                <c:pt idx="1">
                  <c:v>9.2000000000000011</c:v>
                </c:pt>
                <c:pt idx="2">
                  <c:v>10.5</c:v>
                </c:pt>
                <c:pt idx="3">
                  <c:v>12.4</c:v>
                </c:pt>
                <c:pt idx="4">
                  <c:v>8.6</c:v>
                </c:pt>
                <c:pt idx="5">
                  <c:v>8.5</c:v>
                </c:pt>
                <c:pt idx="6">
                  <c:v>6.6000000000000005</c:v>
                </c:pt>
                <c:pt idx="7">
                  <c:v>11</c:v>
                </c:pt>
                <c:pt idx="8">
                  <c:v>12.5</c:v>
                </c:pt>
                <c:pt idx="9">
                  <c:v>11.4</c:v>
                </c:pt>
                <c:pt idx="10">
                  <c:v>9.1</c:v>
                </c:pt>
                <c:pt idx="11">
                  <c:v>8.5</c:v>
                </c:pt>
                <c:pt idx="12">
                  <c:v>8.6</c:v>
                </c:pt>
                <c:pt idx="13">
                  <c:v>10.200000000000001</c:v>
                </c:pt>
                <c:pt idx="14">
                  <c:v>10.3</c:v>
                </c:pt>
                <c:pt idx="15">
                  <c:v>10</c:v>
                </c:pt>
                <c:pt idx="16">
                  <c:v>12.700000000000001</c:v>
                </c:pt>
                <c:pt idx="17">
                  <c:v>10.6</c:v>
                </c:pt>
                <c:pt idx="18">
                  <c:v>8.8000000000000007</c:v>
                </c:pt>
                <c:pt idx="19">
                  <c:v>11.9</c:v>
                </c:pt>
                <c:pt idx="20">
                  <c:v>11.5</c:v>
                </c:pt>
                <c:pt idx="21">
                  <c:v>9.5</c:v>
                </c:pt>
                <c:pt idx="22">
                  <c:v>7.1000000000000005</c:v>
                </c:pt>
                <c:pt idx="23">
                  <c:v>11.3</c:v>
                </c:pt>
                <c:pt idx="24">
                  <c:v>8</c:v>
                </c:pt>
                <c:pt idx="25">
                  <c:v>13.9</c:v>
                </c:pt>
                <c:pt idx="26">
                  <c:v>12.8</c:v>
                </c:pt>
                <c:pt idx="27">
                  <c:v>14.3</c:v>
                </c:pt>
                <c:pt idx="28">
                  <c:v>13.1</c:v>
                </c:pt>
                <c:pt idx="29">
                  <c:v>12.700000000000001</c:v>
                </c:pt>
                <c:pt idx="30">
                  <c:v>14.6</c:v>
                </c:pt>
                <c:pt idx="31">
                  <c:v>11.6</c:v>
                </c:pt>
                <c:pt idx="32">
                  <c:v>10.3</c:v>
                </c:pt>
                <c:pt idx="33">
                  <c:v>7.5</c:v>
                </c:pt>
                <c:pt idx="34">
                  <c:v>10.8</c:v>
                </c:pt>
                <c:pt idx="35">
                  <c:v>7.1000000000000005</c:v>
                </c:pt>
                <c:pt idx="36">
                  <c:v>8.9</c:v>
                </c:pt>
                <c:pt idx="37">
                  <c:v>9</c:v>
                </c:pt>
                <c:pt idx="38">
                  <c:v>10.9</c:v>
                </c:pt>
                <c:pt idx="39">
                  <c:v>10.6</c:v>
                </c:pt>
                <c:pt idx="40">
                  <c:v>7.9</c:v>
                </c:pt>
                <c:pt idx="41">
                  <c:v>12.4</c:v>
                </c:pt>
                <c:pt idx="42">
                  <c:v>11.3</c:v>
                </c:pt>
                <c:pt idx="43">
                  <c:v>8.7000000000000011</c:v>
                </c:pt>
                <c:pt idx="44">
                  <c:v>9.8000000000000007</c:v>
                </c:pt>
                <c:pt idx="45">
                  <c:v>6.9</c:v>
                </c:pt>
                <c:pt idx="46">
                  <c:v>11.8</c:v>
                </c:pt>
                <c:pt idx="47">
                  <c:v>10.3</c:v>
                </c:pt>
                <c:pt idx="48">
                  <c:v>9</c:v>
                </c:pt>
                <c:pt idx="49">
                  <c:v>10.8</c:v>
                </c:pt>
                <c:pt idx="50">
                  <c:v>9.2000000000000011</c:v>
                </c:pt>
                <c:pt idx="51">
                  <c:v>8</c:v>
                </c:pt>
                <c:pt idx="52">
                  <c:v>13.6</c:v>
                </c:pt>
                <c:pt idx="53">
                  <c:v>13.1</c:v>
                </c:pt>
                <c:pt idx="54">
                  <c:v>9.8000000000000007</c:v>
                </c:pt>
                <c:pt idx="55">
                  <c:v>6.6000000000000005</c:v>
                </c:pt>
                <c:pt idx="56">
                  <c:v>6.1000000000000005</c:v>
                </c:pt>
                <c:pt idx="57">
                  <c:v>9.8000000000000007</c:v>
                </c:pt>
                <c:pt idx="58">
                  <c:v>8.1</c:v>
                </c:pt>
                <c:pt idx="59">
                  <c:v>8.9</c:v>
                </c:pt>
                <c:pt idx="60">
                  <c:v>13.8</c:v>
                </c:pt>
                <c:pt idx="61">
                  <c:v>9.4</c:v>
                </c:pt>
                <c:pt idx="62">
                  <c:v>7.3000000000000007</c:v>
                </c:pt>
                <c:pt idx="63">
                  <c:v>7.5</c:v>
                </c:pt>
                <c:pt idx="64">
                  <c:v>5.7</c:v>
                </c:pt>
                <c:pt idx="65">
                  <c:v>10.5</c:v>
                </c:pt>
                <c:pt idx="66">
                  <c:v>13</c:v>
                </c:pt>
                <c:pt idx="67">
                  <c:v>9.7000000000000011</c:v>
                </c:pt>
                <c:pt idx="68">
                  <c:v>9.8000000000000007</c:v>
                </c:pt>
                <c:pt idx="69">
                  <c:v>7.4</c:v>
                </c:pt>
                <c:pt idx="70">
                  <c:v>5.9</c:v>
                </c:pt>
                <c:pt idx="71">
                  <c:v>10.4</c:v>
                </c:pt>
                <c:pt idx="72">
                  <c:v>8.6999999999999993</c:v>
                </c:pt>
                <c:pt idx="73">
                  <c:v>10.5</c:v>
                </c:pt>
                <c:pt idx="74">
                  <c:v>9</c:v>
                </c:pt>
                <c:pt idx="75">
                  <c:v>8.5</c:v>
                </c:pt>
                <c:pt idx="76">
                  <c:v>10.4</c:v>
                </c:pt>
                <c:pt idx="77">
                  <c:v>7.8</c:v>
                </c:pt>
                <c:pt idx="78">
                  <c:v>9.4</c:v>
                </c:pt>
                <c:pt idx="79">
                  <c:v>10.4</c:v>
                </c:pt>
                <c:pt idx="80">
                  <c:v>8.6</c:v>
                </c:pt>
                <c:pt idx="81">
                  <c:v>12.3</c:v>
                </c:pt>
                <c:pt idx="82">
                  <c:v>11</c:v>
                </c:pt>
                <c:pt idx="83">
                  <c:v>9.1</c:v>
                </c:pt>
                <c:pt idx="84">
                  <c:v>13.7</c:v>
                </c:pt>
                <c:pt idx="85">
                  <c:v>6.7</c:v>
                </c:pt>
                <c:pt idx="86">
                  <c:v>10.199999999999999</c:v>
                </c:pt>
                <c:pt idx="87">
                  <c:v>15.3</c:v>
                </c:pt>
                <c:pt idx="88">
                  <c:v>11.6</c:v>
                </c:pt>
                <c:pt idx="89">
                  <c:v>11.6</c:v>
                </c:pt>
                <c:pt idx="90">
                  <c:v>7</c:v>
                </c:pt>
                <c:pt idx="91">
                  <c:v>9.4</c:v>
                </c:pt>
                <c:pt idx="92">
                  <c:v>6.2</c:v>
                </c:pt>
                <c:pt idx="93">
                  <c:v>5.8</c:v>
                </c:pt>
                <c:pt idx="94">
                  <c:v>11.7</c:v>
                </c:pt>
                <c:pt idx="95">
                  <c:v>5.2</c:v>
                </c:pt>
                <c:pt idx="96">
                  <c:v>6.5</c:v>
                </c:pt>
                <c:pt idx="97">
                  <c:v>10.8</c:v>
                </c:pt>
                <c:pt idx="98">
                  <c:v>5.6</c:v>
                </c:pt>
                <c:pt idx="99">
                  <c:v>7.8</c:v>
                </c:pt>
                <c:pt idx="100">
                  <c:v>8.6</c:v>
                </c:pt>
                <c:pt idx="101">
                  <c:v>9.8000000000000007</c:v>
                </c:pt>
                <c:pt idx="102">
                  <c:v>10</c:v>
                </c:pt>
                <c:pt idx="103">
                  <c:v>11.1</c:v>
                </c:pt>
                <c:pt idx="104">
                  <c:v>7.6</c:v>
                </c:pt>
                <c:pt idx="105">
                  <c:v>10.7</c:v>
                </c:pt>
                <c:pt idx="106">
                  <c:v>6.9</c:v>
                </c:pt>
                <c:pt idx="107">
                  <c:v>10.8</c:v>
                </c:pt>
                <c:pt idx="108">
                  <c:v>12.8</c:v>
                </c:pt>
                <c:pt idx="109">
                  <c:v>11.4</c:v>
                </c:pt>
                <c:pt idx="110">
                  <c:v>10.6</c:v>
                </c:pt>
                <c:pt idx="111">
                  <c:v>10</c:v>
                </c:pt>
                <c:pt idx="112">
                  <c:v>9.3000000000000007</c:v>
                </c:pt>
                <c:pt idx="113">
                  <c:v>8.9</c:v>
                </c:pt>
                <c:pt idx="114">
                  <c:v>9.1999999999999993</c:v>
                </c:pt>
                <c:pt idx="115">
                  <c:v>7.3</c:v>
                </c:pt>
                <c:pt idx="116">
                  <c:v>7.2</c:v>
                </c:pt>
                <c:pt idx="117">
                  <c:v>9.3000000000000007</c:v>
                </c:pt>
                <c:pt idx="118">
                  <c:v>8.3000000000000007</c:v>
                </c:pt>
                <c:pt idx="119">
                  <c:v>8.1</c:v>
                </c:pt>
                <c:pt idx="120">
                  <c:v>10.4</c:v>
                </c:pt>
                <c:pt idx="121">
                  <c:v>5.3</c:v>
                </c:pt>
                <c:pt idx="122">
                  <c:v>10.199999999999999</c:v>
                </c:pt>
                <c:pt idx="123">
                  <c:v>10.8</c:v>
                </c:pt>
                <c:pt idx="124">
                  <c:v>8.1</c:v>
                </c:pt>
                <c:pt idx="125">
                  <c:v>9.6</c:v>
                </c:pt>
                <c:pt idx="126">
                  <c:v>11.6</c:v>
                </c:pt>
                <c:pt idx="127">
                  <c:v>11.7</c:v>
                </c:pt>
                <c:pt idx="128">
                  <c:v>8.3000000000000007</c:v>
                </c:pt>
                <c:pt idx="129">
                  <c:v>8.6</c:v>
                </c:pt>
                <c:pt idx="130">
                  <c:v>9.6</c:v>
                </c:pt>
                <c:pt idx="131">
                  <c:v>10.3</c:v>
                </c:pt>
                <c:pt idx="132">
                  <c:v>9.3000000000000007</c:v>
                </c:pt>
                <c:pt idx="133">
                  <c:v>7.6</c:v>
                </c:pt>
                <c:pt idx="134">
                  <c:v>11.5</c:v>
                </c:pt>
                <c:pt idx="135">
                  <c:v>10.9</c:v>
                </c:pt>
                <c:pt idx="136">
                  <c:v>13.4</c:v>
                </c:pt>
                <c:pt idx="137">
                  <c:v>11.3</c:v>
                </c:pt>
                <c:pt idx="138">
                  <c:v>8.1</c:v>
                </c:pt>
                <c:pt idx="139">
                  <c:v>12.2</c:v>
                </c:pt>
                <c:pt idx="140">
                  <c:v>11.4</c:v>
                </c:pt>
                <c:pt idx="141">
                  <c:v>11.5</c:v>
                </c:pt>
                <c:pt idx="142">
                  <c:v>10.4</c:v>
                </c:pt>
                <c:pt idx="143">
                  <c:v>11.3</c:v>
                </c:pt>
                <c:pt idx="144">
                  <c:v>10.199999999999999</c:v>
                </c:pt>
                <c:pt idx="145">
                  <c:v>8.1999999999999993</c:v>
                </c:pt>
                <c:pt idx="146">
                  <c:v>10</c:v>
                </c:pt>
                <c:pt idx="147">
                  <c:v>6.9</c:v>
                </c:pt>
                <c:pt idx="148">
                  <c:v>10.3</c:v>
                </c:pt>
                <c:pt idx="149">
                  <c:v>8.8000000000000007</c:v>
                </c:pt>
                <c:pt idx="150">
                  <c:v>12.6</c:v>
                </c:pt>
                <c:pt idx="151">
                  <c:v>9.4</c:v>
                </c:pt>
                <c:pt idx="152">
                  <c:v>7.6</c:v>
                </c:pt>
                <c:pt idx="153">
                  <c:v>11.6</c:v>
                </c:pt>
                <c:pt idx="154">
                  <c:v>8</c:v>
                </c:pt>
                <c:pt idx="155">
                  <c:v>9.5</c:v>
                </c:pt>
                <c:pt idx="156">
                  <c:v>12.3</c:v>
                </c:pt>
                <c:pt idx="157">
                  <c:v>8.1</c:v>
                </c:pt>
                <c:pt idx="158">
                  <c:v>6.5</c:v>
                </c:pt>
                <c:pt idx="159">
                  <c:v>9.4</c:v>
                </c:pt>
                <c:pt idx="160">
                  <c:v>6</c:v>
                </c:pt>
                <c:pt idx="161">
                  <c:v>10.199999999999999</c:v>
                </c:pt>
                <c:pt idx="162">
                  <c:v>10.3</c:v>
                </c:pt>
                <c:pt idx="163">
                  <c:v>9</c:v>
                </c:pt>
                <c:pt idx="164">
                  <c:v>13.6</c:v>
                </c:pt>
                <c:pt idx="165">
                  <c:v>11.4</c:v>
                </c:pt>
                <c:pt idx="166">
                  <c:v>12.4</c:v>
                </c:pt>
                <c:pt idx="167">
                  <c:v>11.5</c:v>
                </c:pt>
                <c:pt idx="168">
                  <c:v>8.8000000000000007</c:v>
                </c:pt>
                <c:pt idx="169">
                  <c:v>12.4</c:v>
                </c:pt>
                <c:pt idx="170">
                  <c:v>9.4</c:v>
                </c:pt>
                <c:pt idx="171">
                  <c:v>9.6</c:v>
                </c:pt>
                <c:pt idx="172">
                  <c:v>10.7</c:v>
                </c:pt>
                <c:pt idx="173">
                  <c:v>8.3000000000000007</c:v>
                </c:pt>
                <c:pt idx="174">
                  <c:v>8.6</c:v>
                </c:pt>
                <c:pt idx="175">
                  <c:v>10.199999999999999</c:v>
                </c:pt>
                <c:pt idx="176">
                  <c:v>6.3</c:v>
                </c:pt>
                <c:pt idx="177">
                  <c:v>12.7</c:v>
                </c:pt>
                <c:pt idx="178">
                  <c:v>9.8000000000000007</c:v>
                </c:pt>
                <c:pt idx="179">
                  <c:v>10.5</c:v>
                </c:pt>
                <c:pt idx="180">
                  <c:v>7.3</c:v>
                </c:pt>
                <c:pt idx="181">
                  <c:v>7.4</c:v>
                </c:pt>
                <c:pt idx="182">
                  <c:v>8.8000000000000007</c:v>
                </c:pt>
                <c:pt idx="183">
                  <c:v>11.3</c:v>
                </c:pt>
                <c:pt idx="184">
                  <c:v>7.9</c:v>
                </c:pt>
                <c:pt idx="185">
                  <c:v>9.9</c:v>
                </c:pt>
                <c:pt idx="186">
                  <c:v>10</c:v>
                </c:pt>
                <c:pt idx="187">
                  <c:v>9.1</c:v>
                </c:pt>
                <c:pt idx="188">
                  <c:v>11.7</c:v>
                </c:pt>
                <c:pt idx="189">
                  <c:v>7.8</c:v>
                </c:pt>
                <c:pt idx="190">
                  <c:v>11.2</c:v>
                </c:pt>
                <c:pt idx="191">
                  <c:v>8.8000000000000007</c:v>
                </c:pt>
                <c:pt idx="192">
                  <c:v>11</c:v>
                </c:pt>
                <c:pt idx="193">
                  <c:v>8.3000000000000007</c:v>
                </c:pt>
                <c:pt idx="194">
                  <c:v>10.1</c:v>
                </c:pt>
                <c:pt idx="195">
                  <c:v>10.8</c:v>
                </c:pt>
                <c:pt idx="196">
                  <c:v>9.3000000000000007</c:v>
                </c:pt>
                <c:pt idx="197">
                  <c:v>7.9</c:v>
                </c:pt>
                <c:pt idx="198">
                  <c:v>10.3</c:v>
                </c:pt>
                <c:pt idx="199">
                  <c:v>7.3</c:v>
                </c:pt>
                <c:pt idx="200">
                  <c:v>9.9</c:v>
                </c:pt>
                <c:pt idx="201">
                  <c:v>10.6</c:v>
                </c:pt>
                <c:pt idx="202">
                  <c:v>9</c:v>
                </c:pt>
                <c:pt idx="203">
                  <c:v>7.7</c:v>
                </c:pt>
                <c:pt idx="204">
                  <c:v>10.7</c:v>
                </c:pt>
                <c:pt idx="205">
                  <c:v>12.4</c:v>
                </c:pt>
                <c:pt idx="206">
                  <c:v>6.6</c:v>
                </c:pt>
                <c:pt idx="207">
                  <c:v>11.6</c:v>
                </c:pt>
                <c:pt idx="208">
                  <c:v>11.2</c:v>
                </c:pt>
                <c:pt idx="209">
                  <c:v>12</c:v>
                </c:pt>
                <c:pt idx="210">
                  <c:v>6.1</c:v>
                </c:pt>
                <c:pt idx="211">
                  <c:v>12.5</c:v>
                </c:pt>
                <c:pt idx="212">
                  <c:v>12.5</c:v>
                </c:pt>
                <c:pt idx="213">
                  <c:v>10.5</c:v>
                </c:pt>
                <c:pt idx="214">
                  <c:v>10.4</c:v>
                </c:pt>
                <c:pt idx="215">
                  <c:v>9.8000000000000007</c:v>
                </c:pt>
                <c:pt idx="216">
                  <c:v>11</c:v>
                </c:pt>
                <c:pt idx="217">
                  <c:v>11.5</c:v>
                </c:pt>
                <c:pt idx="218">
                  <c:v>12.2</c:v>
                </c:pt>
                <c:pt idx="219">
                  <c:v>12.6</c:v>
                </c:pt>
                <c:pt idx="220">
                  <c:v>13.1</c:v>
                </c:pt>
                <c:pt idx="221">
                  <c:v>11.3</c:v>
                </c:pt>
                <c:pt idx="222">
                  <c:v>12.7</c:v>
                </c:pt>
                <c:pt idx="223">
                  <c:v>9</c:v>
                </c:pt>
                <c:pt idx="224">
                  <c:v>11.3</c:v>
                </c:pt>
                <c:pt idx="225">
                  <c:v>10.9</c:v>
                </c:pt>
                <c:pt idx="226">
                  <c:v>12.1</c:v>
                </c:pt>
                <c:pt idx="227">
                  <c:v>12.7</c:v>
                </c:pt>
                <c:pt idx="228">
                  <c:v>12.7</c:v>
                </c:pt>
                <c:pt idx="229">
                  <c:v>8.5</c:v>
                </c:pt>
                <c:pt idx="230">
                  <c:v>12.4</c:v>
                </c:pt>
                <c:pt idx="231">
                  <c:v>12.4</c:v>
                </c:pt>
                <c:pt idx="232" formatCode="General">
                  <c:v>8.6</c:v>
                </c:pt>
                <c:pt idx="233" formatCode="General">
                  <c:v>9.6999999999999993</c:v>
                </c:pt>
                <c:pt idx="234">
                  <c:v>11.1</c:v>
                </c:pt>
                <c:pt idx="235">
                  <c:v>10.5</c:v>
                </c:pt>
                <c:pt idx="236">
                  <c:v>12.3</c:v>
                </c:pt>
                <c:pt idx="237">
                  <c:v>13.2</c:v>
                </c:pt>
                <c:pt idx="238" formatCode="General">
                  <c:v>7.9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1F-43DF-A3D1-2DBADFB87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897152"/>
        <c:axId val="358899072"/>
      </c:scatterChart>
      <c:valAx>
        <c:axId val="358897152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99072"/>
        <c:crossesAt val="-14"/>
        <c:crossBetween val="midCat"/>
        <c:majorUnit val="20"/>
      </c:valAx>
      <c:valAx>
        <c:axId val="358899072"/>
        <c:scaling>
          <c:orientation val="minMax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97152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Juni</a:t>
            </a:r>
          </a:p>
        </c:rich>
      </c:tx>
      <c:layout>
        <c:manualLayout>
          <c:xMode val="edge"/>
          <c:yMode val="edge"/>
          <c:x val="0.48377648254245648"/>
          <c:y val="3.80710169849458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967263585218067E-2"/>
          <c:y val="0.15804642052358489"/>
          <c:w val="0.88398541189596713"/>
          <c:h val="0.66954210876355058"/>
        </c:manualLayout>
      </c:layout>
      <c:scatterChart>
        <c:scatterStyle val="smoothMarker"/>
        <c:varyColors val="0"/>
        <c:ser>
          <c:idx val="0"/>
          <c:order val="0"/>
          <c:tx>
            <c:v>Juni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TMittel_Fricke!$H$5:$H$243</c:f>
              <c:numCache>
                <c:formatCode>0.0</c:formatCode>
                <c:ptCount val="239"/>
                <c:pt idx="0">
                  <c:v>14.4</c:v>
                </c:pt>
                <c:pt idx="1">
                  <c:v>15.4</c:v>
                </c:pt>
                <c:pt idx="2">
                  <c:v>12.799999999999999</c:v>
                </c:pt>
                <c:pt idx="3">
                  <c:v>12.799999999999999</c:v>
                </c:pt>
                <c:pt idx="4">
                  <c:v>11.2</c:v>
                </c:pt>
                <c:pt idx="5">
                  <c:v>13.3</c:v>
                </c:pt>
                <c:pt idx="6">
                  <c:v>13.5</c:v>
                </c:pt>
                <c:pt idx="7">
                  <c:v>14.200000000000001</c:v>
                </c:pt>
                <c:pt idx="8">
                  <c:v>10.4</c:v>
                </c:pt>
                <c:pt idx="9">
                  <c:v>13.8</c:v>
                </c:pt>
                <c:pt idx="10">
                  <c:v>12.4</c:v>
                </c:pt>
                <c:pt idx="11">
                  <c:v>13.200000000000001</c:v>
                </c:pt>
                <c:pt idx="12">
                  <c:v>12</c:v>
                </c:pt>
                <c:pt idx="13">
                  <c:v>13.6</c:v>
                </c:pt>
                <c:pt idx="14">
                  <c:v>13.700000000000001</c:v>
                </c:pt>
                <c:pt idx="15">
                  <c:v>12.6</c:v>
                </c:pt>
                <c:pt idx="16">
                  <c:v>10.8</c:v>
                </c:pt>
                <c:pt idx="17">
                  <c:v>13.3</c:v>
                </c:pt>
                <c:pt idx="18">
                  <c:v>11.200000000000001</c:v>
                </c:pt>
                <c:pt idx="19">
                  <c:v>10.200000000000001</c:v>
                </c:pt>
                <c:pt idx="20">
                  <c:v>10.6</c:v>
                </c:pt>
                <c:pt idx="21">
                  <c:v>14.8</c:v>
                </c:pt>
                <c:pt idx="22">
                  <c:v>11.700000000000001</c:v>
                </c:pt>
                <c:pt idx="23">
                  <c:v>13.3</c:v>
                </c:pt>
                <c:pt idx="24">
                  <c:v>11.6</c:v>
                </c:pt>
                <c:pt idx="25">
                  <c:v>13.9</c:v>
                </c:pt>
                <c:pt idx="26">
                  <c:v>12.9</c:v>
                </c:pt>
                <c:pt idx="27">
                  <c:v>12.6</c:v>
                </c:pt>
                <c:pt idx="28">
                  <c:v>14.9</c:v>
                </c:pt>
                <c:pt idx="29">
                  <c:v>13.3</c:v>
                </c:pt>
                <c:pt idx="30">
                  <c:v>17.2</c:v>
                </c:pt>
                <c:pt idx="31">
                  <c:v>13.7</c:v>
                </c:pt>
                <c:pt idx="32">
                  <c:v>10.3</c:v>
                </c:pt>
                <c:pt idx="33">
                  <c:v>10.5</c:v>
                </c:pt>
                <c:pt idx="34">
                  <c:v>11.5</c:v>
                </c:pt>
                <c:pt idx="35">
                  <c:v>9.8000000000000007</c:v>
                </c:pt>
                <c:pt idx="36">
                  <c:v>14</c:v>
                </c:pt>
                <c:pt idx="37">
                  <c:v>14</c:v>
                </c:pt>
                <c:pt idx="38">
                  <c:v>12.8</c:v>
                </c:pt>
                <c:pt idx="39">
                  <c:v>10</c:v>
                </c:pt>
                <c:pt idx="40">
                  <c:v>9.4</c:v>
                </c:pt>
                <c:pt idx="41">
                  <c:v>17.799999999999997</c:v>
                </c:pt>
                <c:pt idx="42">
                  <c:v>11.3</c:v>
                </c:pt>
                <c:pt idx="43">
                  <c:v>11.6</c:v>
                </c:pt>
                <c:pt idx="44">
                  <c:v>11.6</c:v>
                </c:pt>
                <c:pt idx="45">
                  <c:v>11.9</c:v>
                </c:pt>
                <c:pt idx="46">
                  <c:v>12.1</c:v>
                </c:pt>
                <c:pt idx="47">
                  <c:v>13</c:v>
                </c:pt>
                <c:pt idx="48">
                  <c:v>10.700000000000001</c:v>
                </c:pt>
                <c:pt idx="49">
                  <c:v>12.3</c:v>
                </c:pt>
                <c:pt idx="50">
                  <c:v>11.3</c:v>
                </c:pt>
                <c:pt idx="51">
                  <c:v>11.1</c:v>
                </c:pt>
                <c:pt idx="52">
                  <c:v>14.3</c:v>
                </c:pt>
                <c:pt idx="53">
                  <c:v>15.1</c:v>
                </c:pt>
                <c:pt idx="54">
                  <c:v>12.8</c:v>
                </c:pt>
                <c:pt idx="55">
                  <c:v>13.4</c:v>
                </c:pt>
                <c:pt idx="56">
                  <c:v>13.8</c:v>
                </c:pt>
                <c:pt idx="57">
                  <c:v>12</c:v>
                </c:pt>
                <c:pt idx="58">
                  <c:v>15.799999999999999</c:v>
                </c:pt>
                <c:pt idx="59">
                  <c:v>12.4</c:v>
                </c:pt>
                <c:pt idx="60">
                  <c:v>10.6</c:v>
                </c:pt>
                <c:pt idx="61">
                  <c:v>13.700000000000001</c:v>
                </c:pt>
                <c:pt idx="62">
                  <c:v>9.2000000000000011</c:v>
                </c:pt>
                <c:pt idx="63">
                  <c:v>13.6</c:v>
                </c:pt>
                <c:pt idx="64">
                  <c:v>13.4</c:v>
                </c:pt>
                <c:pt idx="65">
                  <c:v>15.500000000000002</c:v>
                </c:pt>
                <c:pt idx="66">
                  <c:v>9.4</c:v>
                </c:pt>
                <c:pt idx="67">
                  <c:v>13.9</c:v>
                </c:pt>
                <c:pt idx="68">
                  <c:v>14</c:v>
                </c:pt>
                <c:pt idx="69">
                  <c:v>12.6</c:v>
                </c:pt>
                <c:pt idx="70">
                  <c:v>13.4</c:v>
                </c:pt>
                <c:pt idx="71">
                  <c:v>13.5</c:v>
                </c:pt>
                <c:pt idx="72">
                  <c:v>12.5</c:v>
                </c:pt>
                <c:pt idx="73">
                  <c:v>11.9</c:v>
                </c:pt>
                <c:pt idx="74">
                  <c:v>13.1</c:v>
                </c:pt>
                <c:pt idx="75">
                  <c:v>14.8</c:v>
                </c:pt>
                <c:pt idx="76">
                  <c:v>13.2</c:v>
                </c:pt>
                <c:pt idx="77">
                  <c:v>16.899999999999999</c:v>
                </c:pt>
                <c:pt idx="78">
                  <c:v>13.7</c:v>
                </c:pt>
                <c:pt idx="79">
                  <c:v>12.9</c:v>
                </c:pt>
                <c:pt idx="80">
                  <c:v>14</c:v>
                </c:pt>
                <c:pt idx="81">
                  <c:v>11.8</c:v>
                </c:pt>
                <c:pt idx="82">
                  <c:v>12.6</c:v>
                </c:pt>
                <c:pt idx="83">
                  <c:v>12</c:v>
                </c:pt>
                <c:pt idx="84">
                  <c:v>11.8</c:v>
                </c:pt>
                <c:pt idx="85">
                  <c:v>14.6</c:v>
                </c:pt>
                <c:pt idx="86">
                  <c:v>12.7</c:v>
                </c:pt>
                <c:pt idx="87">
                  <c:v>14.3</c:v>
                </c:pt>
                <c:pt idx="88">
                  <c:v>9.6999999999999993</c:v>
                </c:pt>
                <c:pt idx="89">
                  <c:v>12.9</c:v>
                </c:pt>
                <c:pt idx="90">
                  <c:v>9.3000000000000007</c:v>
                </c:pt>
                <c:pt idx="91">
                  <c:v>12.2</c:v>
                </c:pt>
                <c:pt idx="92">
                  <c:v>12.7</c:v>
                </c:pt>
                <c:pt idx="93">
                  <c:v>13.6</c:v>
                </c:pt>
                <c:pt idx="94">
                  <c:v>13.9</c:v>
                </c:pt>
                <c:pt idx="95">
                  <c:v>12.8</c:v>
                </c:pt>
                <c:pt idx="96">
                  <c:v>15.8</c:v>
                </c:pt>
                <c:pt idx="97">
                  <c:v>12.6</c:v>
                </c:pt>
                <c:pt idx="98">
                  <c:v>13.5</c:v>
                </c:pt>
                <c:pt idx="99">
                  <c:v>11.8</c:v>
                </c:pt>
                <c:pt idx="100">
                  <c:v>12.5</c:v>
                </c:pt>
                <c:pt idx="101">
                  <c:v>11.3</c:v>
                </c:pt>
                <c:pt idx="102">
                  <c:v>12.7</c:v>
                </c:pt>
                <c:pt idx="103">
                  <c:v>9.4</c:v>
                </c:pt>
                <c:pt idx="104">
                  <c:v>14.8</c:v>
                </c:pt>
                <c:pt idx="105">
                  <c:v>11.3</c:v>
                </c:pt>
                <c:pt idx="106">
                  <c:v>13.8</c:v>
                </c:pt>
                <c:pt idx="107">
                  <c:v>13.9</c:v>
                </c:pt>
                <c:pt idx="108">
                  <c:v>14.8</c:v>
                </c:pt>
                <c:pt idx="109">
                  <c:v>11.4</c:v>
                </c:pt>
                <c:pt idx="110">
                  <c:v>13.2</c:v>
                </c:pt>
                <c:pt idx="111">
                  <c:v>13.2</c:v>
                </c:pt>
                <c:pt idx="112">
                  <c:v>13.4</c:v>
                </c:pt>
                <c:pt idx="113">
                  <c:v>12</c:v>
                </c:pt>
                <c:pt idx="114">
                  <c:v>13.1</c:v>
                </c:pt>
                <c:pt idx="115">
                  <c:v>13.4</c:v>
                </c:pt>
                <c:pt idx="116">
                  <c:v>14.4</c:v>
                </c:pt>
                <c:pt idx="117">
                  <c:v>12.3</c:v>
                </c:pt>
                <c:pt idx="118">
                  <c:v>12.2</c:v>
                </c:pt>
                <c:pt idx="119">
                  <c:v>14</c:v>
                </c:pt>
                <c:pt idx="120">
                  <c:v>13.7</c:v>
                </c:pt>
                <c:pt idx="121">
                  <c:v>11.7</c:v>
                </c:pt>
                <c:pt idx="122">
                  <c:v>12.1</c:v>
                </c:pt>
                <c:pt idx="123">
                  <c:v>13.9</c:v>
                </c:pt>
                <c:pt idx="124">
                  <c:v>14.1</c:v>
                </c:pt>
                <c:pt idx="125">
                  <c:v>11.1</c:v>
                </c:pt>
                <c:pt idx="126">
                  <c:v>12.8</c:v>
                </c:pt>
                <c:pt idx="127">
                  <c:v>15</c:v>
                </c:pt>
                <c:pt idx="128">
                  <c:v>11.4</c:v>
                </c:pt>
                <c:pt idx="129">
                  <c:v>13.3</c:v>
                </c:pt>
                <c:pt idx="130">
                  <c:v>12.2</c:v>
                </c:pt>
                <c:pt idx="131">
                  <c:v>13.2</c:v>
                </c:pt>
                <c:pt idx="132">
                  <c:v>11.5</c:v>
                </c:pt>
                <c:pt idx="133">
                  <c:v>11.3</c:v>
                </c:pt>
                <c:pt idx="134">
                  <c:v>15</c:v>
                </c:pt>
                <c:pt idx="135">
                  <c:v>10.199999999999999</c:v>
                </c:pt>
                <c:pt idx="136">
                  <c:v>15.7</c:v>
                </c:pt>
                <c:pt idx="137">
                  <c:v>9.9</c:v>
                </c:pt>
                <c:pt idx="138">
                  <c:v>12.7</c:v>
                </c:pt>
                <c:pt idx="139">
                  <c:v>11.8</c:v>
                </c:pt>
                <c:pt idx="140">
                  <c:v>11.9</c:v>
                </c:pt>
                <c:pt idx="141">
                  <c:v>13.6</c:v>
                </c:pt>
                <c:pt idx="142">
                  <c:v>8.8000000000000007</c:v>
                </c:pt>
                <c:pt idx="143">
                  <c:v>12.3</c:v>
                </c:pt>
                <c:pt idx="144">
                  <c:v>12.7</c:v>
                </c:pt>
                <c:pt idx="145">
                  <c:v>10.1</c:v>
                </c:pt>
                <c:pt idx="146">
                  <c:v>13.2</c:v>
                </c:pt>
                <c:pt idx="147">
                  <c:v>13</c:v>
                </c:pt>
                <c:pt idx="148">
                  <c:v>13</c:v>
                </c:pt>
                <c:pt idx="149">
                  <c:v>16.3</c:v>
                </c:pt>
                <c:pt idx="150">
                  <c:v>15.2</c:v>
                </c:pt>
                <c:pt idx="151">
                  <c:v>12</c:v>
                </c:pt>
                <c:pt idx="152">
                  <c:v>10.199999999999999</c:v>
                </c:pt>
                <c:pt idx="153">
                  <c:v>13.2</c:v>
                </c:pt>
                <c:pt idx="154">
                  <c:v>15.3</c:v>
                </c:pt>
                <c:pt idx="155">
                  <c:v>12.5</c:v>
                </c:pt>
                <c:pt idx="156">
                  <c:v>14.1</c:v>
                </c:pt>
                <c:pt idx="157">
                  <c:v>14.7</c:v>
                </c:pt>
                <c:pt idx="158">
                  <c:v>13.3</c:v>
                </c:pt>
                <c:pt idx="159">
                  <c:v>12.6</c:v>
                </c:pt>
                <c:pt idx="160">
                  <c:v>13.7</c:v>
                </c:pt>
                <c:pt idx="161">
                  <c:v>12.6</c:v>
                </c:pt>
                <c:pt idx="162">
                  <c:v>11.2</c:v>
                </c:pt>
                <c:pt idx="163">
                  <c:v>11.4</c:v>
                </c:pt>
                <c:pt idx="164">
                  <c:v>15.1</c:v>
                </c:pt>
                <c:pt idx="165">
                  <c:v>12.2</c:v>
                </c:pt>
                <c:pt idx="166">
                  <c:v>15.1</c:v>
                </c:pt>
                <c:pt idx="167">
                  <c:v>12.1</c:v>
                </c:pt>
                <c:pt idx="168">
                  <c:v>11.8</c:v>
                </c:pt>
                <c:pt idx="169">
                  <c:v>16.3</c:v>
                </c:pt>
                <c:pt idx="170">
                  <c:v>12.7</c:v>
                </c:pt>
                <c:pt idx="171">
                  <c:v>14.1</c:v>
                </c:pt>
                <c:pt idx="172">
                  <c:v>12.3</c:v>
                </c:pt>
                <c:pt idx="173">
                  <c:v>13</c:v>
                </c:pt>
                <c:pt idx="174">
                  <c:v>12.6</c:v>
                </c:pt>
                <c:pt idx="175">
                  <c:v>9.9</c:v>
                </c:pt>
                <c:pt idx="176">
                  <c:v>14</c:v>
                </c:pt>
                <c:pt idx="177">
                  <c:v>12.2</c:v>
                </c:pt>
                <c:pt idx="178">
                  <c:v>13</c:v>
                </c:pt>
                <c:pt idx="179">
                  <c:v>13.5</c:v>
                </c:pt>
                <c:pt idx="180">
                  <c:v>13.7</c:v>
                </c:pt>
                <c:pt idx="181">
                  <c:v>11.8</c:v>
                </c:pt>
                <c:pt idx="182">
                  <c:v>13.1</c:v>
                </c:pt>
                <c:pt idx="183">
                  <c:v>14.3</c:v>
                </c:pt>
                <c:pt idx="184">
                  <c:v>13.7</c:v>
                </c:pt>
                <c:pt idx="185">
                  <c:v>14</c:v>
                </c:pt>
                <c:pt idx="186">
                  <c:v>12.1</c:v>
                </c:pt>
                <c:pt idx="187">
                  <c:v>13</c:v>
                </c:pt>
                <c:pt idx="188">
                  <c:v>10.7</c:v>
                </c:pt>
                <c:pt idx="189">
                  <c:v>14.4</c:v>
                </c:pt>
                <c:pt idx="190">
                  <c:v>11.1</c:v>
                </c:pt>
                <c:pt idx="191">
                  <c:v>11.8</c:v>
                </c:pt>
                <c:pt idx="192">
                  <c:v>13.2</c:v>
                </c:pt>
                <c:pt idx="193">
                  <c:v>11</c:v>
                </c:pt>
                <c:pt idx="194">
                  <c:v>11</c:v>
                </c:pt>
                <c:pt idx="195">
                  <c:v>15.3</c:v>
                </c:pt>
                <c:pt idx="196">
                  <c:v>13</c:v>
                </c:pt>
                <c:pt idx="197">
                  <c:v>12.1</c:v>
                </c:pt>
                <c:pt idx="198">
                  <c:v>13.5</c:v>
                </c:pt>
                <c:pt idx="199">
                  <c:v>11.4</c:v>
                </c:pt>
                <c:pt idx="200">
                  <c:v>13.3</c:v>
                </c:pt>
                <c:pt idx="201">
                  <c:v>14.3</c:v>
                </c:pt>
                <c:pt idx="202">
                  <c:v>13.8</c:v>
                </c:pt>
                <c:pt idx="203">
                  <c:v>12.1</c:v>
                </c:pt>
                <c:pt idx="204">
                  <c:v>11.2</c:v>
                </c:pt>
                <c:pt idx="205">
                  <c:v>13.1</c:v>
                </c:pt>
                <c:pt idx="206">
                  <c:v>11.9</c:v>
                </c:pt>
                <c:pt idx="207">
                  <c:v>12.4</c:v>
                </c:pt>
                <c:pt idx="208">
                  <c:v>11.9</c:v>
                </c:pt>
                <c:pt idx="209">
                  <c:v>12.4</c:v>
                </c:pt>
                <c:pt idx="210">
                  <c:v>11.9</c:v>
                </c:pt>
                <c:pt idx="211">
                  <c:v>13.6</c:v>
                </c:pt>
                <c:pt idx="212">
                  <c:v>13.8</c:v>
                </c:pt>
                <c:pt idx="213">
                  <c:v>14.5</c:v>
                </c:pt>
                <c:pt idx="214">
                  <c:v>11.1</c:v>
                </c:pt>
                <c:pt idx="215">
                  <c:v>14.1</c:v>
                </c:pt>
                <c:pt idx="216">
                  <c:v>12.8</c:v>
                </c:pt>
                <c:pt idx="217">
                  <c:v>14.9</c:v>
                </c:pt>
                <c:pt idx="218">
                  <c:v>12.5</c:v>
                </c:pt>
                <c:pt idx="219">
                  <c:v>15.7</c:v>
                </c:pt>
                <c:pt idx="220">
                  <c:v>12.3</c:v>
                </c:pt>
                <c:pt idx="221">
                  <c:v>16.7</c:v>
                </c:pt>
                <c:pt idx="222">
                  <c:v>19.3</c:v>
                </c:pt>
                <c:pt idx="223">
                  <c:v>13.4</c:v>
                </c:pt>
                <c:pt idx="224">
                  <c:v>15.4</c:v>
                </c:pt>
                <c:pt idx="225">
                  <c:v>15</c:v>
                </c:pt>
                <c:pt idx="226">
                  <c:v>15.1</c:v>
                </c:pt>
                <c:pt idx="227">
                  <c:v>15</c:v>
                </c:pt>
                <c:pt idx="228">
                  <c:v>12.9</c:v>
                </c:pt>
                <c:pt idx="229">
                  <c:v>14.3</c:v>
                </c:pt>
                <c:pt idx="230">
                  <c:v>13.9</c:v>
                </c:pt>
                <c:pt idx="231">
                  <c:v>15.2</c:v>
                </c:pt>
                <c:pt idx="232" formatCode="General">
                  <c:v>13.3</c:v>
                </c:pt>
                <c:pt idx="233" formatCode="General">
                  <c:v>15</c:v>
                </c:pt>
                <c:pt idx="234">
                  <c:v>15</c:v>
                </c:pt>
                <c:pt idx="235">
                  <c:v>14.2</c:v>
                </c:pt>
                <c:pt idx="236">
                  <c:v>16.899999999999999</c:v>
                </c:pt>
                <c:pt idx="237">
                  <c:v>15.4</c:v>
                </c:pt>
                <c:pt idx="238" formatCode="General">
                  <c:v>18.3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4-4C87-A159-D7959A5CE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935936"/>
        <c:axId val="358813056"/>
      </c:scatterChart>
      <c:valAx>
        <c:axId val="358935936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755753260981"/>
              <c:y val="0.8934036262708540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13056"/>
        <c:crossesAt val="-14"/>
        <c:crossBetween val="midCat"/>
        <c:majorUnit val="20"/>
      </c:valAx>
      <c:valAx>
        <c:axId val="358813056"/>
        <c:scaling>
          <c:orientation val="minMax"/>
          <c:max val="20"/>
          <c:min val="8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82368360953619E-2"/>
              <c:y val="0.3426406612966482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935936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Juli</a:t>
            </a:r>
          </a:p>
        </c:rich>
      </c:tx>
      <c:layout>
        <c:manualLayout>
          <c:xMode val="edge"/>
          <c:yMode val="edge"/>
          <c:x val="0.48624830586353029"/>
          <c:y val="3.787890410546819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863979848866494E-2"/>
          <c:y val="0.15759334369591649"/>
          <c:w val="0.88413098236775822"/>
          <c:h val="0.67048804408808105"/>
        </c:manualLayout>
      </c:layout>
      <c:scatterChart>
        <c:scatterStyle val="smoothMarker"/>
        <c:varyColors val="0"/>
        <c:ser>
          <c:idx val="0"/>
          <c:order val="0"/>
          <c:tx>
            <c:v>Juli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TMittel_Fricke!$I$5:$I$243</c:f>
              <c:numCache>
                <c:formatCode>0.0</c:formatCode>
                <c:ptCount val="239"/>
                <c:pt idx="0">
                  <c:v>15.5</c:v>
                </c:pt>
                <c:pt idx="1">
                  <c:v>17.400000000000002</c:v>
                </c:pt>
                <c:pt idx="2">
                  <c:v>16</c:v>
                </c:pt>
                <c:pt idx="3">
                  <c:v>14.799999999999999</c:v>
                </c:pt>
                <c:pt idx="4">
                  <c:v>12.6</c:v>
                </c:pt>
                <c:pt idx="5">
                  <c:v>11.200000000000001</c:v>
                </c:pt>
                <c:pt idx="6">
                  <c:v>13.700000000000001</c:v>
                </c:pt>
                <c:pt idx="7">
                  <c:v>16.899999999999999</c:v>
                </c:pt>
                <c:pt idx="8">
                  <c:v>14.1</c:v>
                </c:pt>
                <c:pt idx="9">
                  <c:v>12.9</c:v>
                </c:pt>
                <c:pt idx="10">
                  <c:v>14.200000000000001</c:v>
                </c:pt>
                <c:pt idx="11">
                  <c:v>14.8</c:v>
                </c:pt>
                <c:pt idx="12">
                  <c:v>17.5</c:v>
                </c:pt>
                <c:pt idx="13">
                  <c:v>17.799999999999997</c:v>
                </c:pt>
                <c:pt idx="14">
                  <c:v>11.6</c:v>
                </c:pt>
                <c:pt idx="15">
                  <c:v>14.8</c:v>
                </c:pt>
                <c:pt idx="16">
                  <c:v>16.599999999999998</c:v>
                </c:pt>
                <c:pt idx="17">
                  <c:v>14.200000000000001</c:v>
                </c:pt>
                <c:pt idx="18">
                  <c:v>13.4</c:v>
                </c:pt>
                <c:pt idx="19">
                  <c:v>14.4</c:v>
                </c:pt>
                <c:pt idx="20">
                  <c:v>13.8</c:v>
                </c:pt>
                <c:pt idx="21">
                  <c:v>13.8</c:v>
                </c:pt>
                <c:pt idx="22">
                  <c:v>15.6</c:v>
                </c:pt>
                <c:pt idx="23">
                  <c:v>14.200000000000001</c:v>
                </c:pt>
                <c:pt idx="24">
                  <c:v>13.200000000000001</c:v>
                </c:pt>
                <c:pt idx="25">
                  <c:v>15.1</c:v>
                </c:pt>
                <c:pt idx="26">
                  <c:v>18.2</c:v>
                </c:pt>
                <c:pt idx="27">
                  <c:v>17.7</c:v>
                </c:pt>
                <c:pt idx="28">
                  <c:v>15.6</c:v>
                </c:pt>
                <c:pt idx="29">
                  <c:v>15.9</c:v>
                </c:pt>
                <c:pt idx="30">
                  <c:v>17.100000000000001</c:v>
                </c:pt>
                <c:pt idx="31">
                  <c:v>13.6</c:v>
                </c:pt>
                <c:pt idx="32">
                  <c:v>11.8</c:v>
                </c:pt>
                <c:pt idx="33">
                  <c:v>14.9</c:v>
                </c:pt>
                <c:pt idx="34">
                  <c:v>11.700000000000001</c:v>
                </c:pt>
                <c:pt idx="35">
                  <c:v>11.5</c:v>
                </c:pt>
                <c:pt idx="36">
                  <c:v>13.1</c:v>
                </c:pt>
                <c:pt idx="37">
                  <c:v>14.8</c:v>
                </c:pt>
                <c:pt idx="38">
                  <c:v>15.1</c:v>
                </c:pt>
                <c:pt idx="39">
                  <c:v>13.4</c:v>
                </c:pt>
                <c:pt idx="40">
                  <c:v>12.1</c:v>
                </c:pt>
                <c:pt idx="41">
                  <c:v>15.4</c:v>
                </c:pt>
                <c:pt idx="42">
                  <c:v>12.700000000000001</c:v>
                </c:pt>
                <c:pt idx="43">
                  <c:v>15.200000000000001</c:v>
                </c:pt>
                <c:pt idx="44">
                  <c:v>13.9</c:v>
                </c:pt>
                <c:pt idx="45">
                  <c:v>15.4</c:v>
                </c:pt>
                <c:pt idx="46">
                  <c:v>16.399999999999999</c:v>
                </c:pt>
                <c:pt idx="47">
                  <c:v>14.700000000000001</c:v>
                </c:pt>
                <c:pt idx="48">
                  <c:v>14.5</c:v>
                </c:pt>
                <c:pt idx="49">
                  <c:v>15.200000000000001</c:v>
                </c:pt>
                <c:pt idx="50">
                  <c:v>14.4</c:v>
                </c:pt>
                <c:pt idx="51">
                  <c:v>13.700000000000001</c:v>
                </c:pt>
                <c:pt idx="52">
                  <c:v>11.4</c:v>
                </c:pt>
                <c:pt idx="53">
                  <c:v>17.299999999999997</c:v>
                </c:pt>
                <c:pt idx="54">
                  <c:v>16.5</c:v>
                </c:pt>
                <c:pt idx="55">
                  <c:v>15.1</c:v>
                </c:pt>
                <c:pt idx="56">
                  <c:v>12.8</c:v>
                </c:pt>
                <c:pt idx="57">
                  <c:v>13.6</c:v>
                </c:pt>
                <c:pt idx="58">
                  <c:v>15.700000000000001</c:v>
                </c:pt>
                <c:pt idx="59">
                  <c:v>12</c:v>
                </c:pt>
                <c:pt idx="60">
                  <c:v>12.4</c:v>
                </c:pt>
                <c:pt idx="61">
                  <c:v>13.8</c:v>
                </c:pt>
                <c:pt idx="62">
                  <c:v>12</c:v>
                </c:pt>
                <c:pt idx="63">
                  <c:v>11.9</c:v>
                </c:pt>
                <c:pt idx="64">
                  <c:v>14.6</c:v>
                </c:pt>
                <c:pt idx="65">
                  <c:v>16.099999999999998</c:v>
                </c:pt>
                <c:pt idx="66">
                  <c:v>14.8</c:v>
                </c:pt>
                <c:pt idx="67">
                  <c:v>14.3</c:v>
                </c:pt>
                <c:pt idx="68">
                  <c:v>14.3</c:v>
                </c:pt>
                <c:pt idx="69">
                  <c:v>13.4</c:v>
                </c:pt>
                <c:pt idx="70">
                  <c:v>13.4</c:v>
                </c:pt>
                <c:pt idx="71">
                  <c:v>16.399999999999999</c:v>
                </c:pt>
                <c:pt idx="72">
                  <c:v>16.100000000000001</c:v>
                </c:pt>
                <c:pt idx="73">
                  <c:v>15.2</c:v>
                </c:pt>
                <c:pt idx="74">
                  <c:v>14.8</c:v>
                </c:pt>
                <c:pt idx="75">
                  <c:v>13.2</c:v>
                </c:pt>
                <c:pt idx="76">
                  <c:v>17</c:v>
                </c:pt>
                <c:pt idx="77">
                  <c:v>13.5</c:v>
                </c:pt>
                <c:pt idx="78">
                  <c:v>19.399999999999999</c:v>
                </c:pt>
                <c:pt idx="79">
                  <c:v>11.4</c:v>
                </c:pt>
                <c:pt idx="80">
                  <c:v>14.6</c:v>
                </c:pt>
                <c:pt idx="81">
                  <c:v>15.5</c:v>
                </c:pt>
                <c:pt idx="82">
                  <c:v>13.8</c:v>
                </c:pt>
                <c:pt idx="83">
                  <c:v>13.6</c:v>
                </c:pt>
                <c:pt idx="84">
                  <c:v>17.100000000000001</c:v>
                </c:pt>
                <c:pt idx="85">
                  <c:v>13.9</c:v>
                </c:pt>
                <c:pt idx="86">
                  <c:v>13.3</c:v>
                </c:pt>
                <c:pt idx="87">
                  <c:v>14.7</c:v>
                </c:pt>
                <c:pt idx="88">
                  <c:v>16.899999999999999</c:v>
                </c:pt>
                <c:pt idx="89">
                  <c:v>16.7</c:v>
                </c:pt>
                <c:pt idx="90">
                  <c:v>15.4</c:v>
                </c:pt>
                <c:pt idx="91">
                  <c:v>15.3</c:v>
                </c:pt>
                <c:pt idx="92">
                  <c:v>16.8</c:v>
                </c:pt>
                <c:pt idx="93">
                  <c:v>17.600000000000001</c:v>
                </c:pt>
                <c:pt idx="94">
                  <c:v>13.7</c:v>
                </c:pt>
                <c:pt idx="95">
                  <c:v>15.4</c:v>
                </c:pt>
                <c:pt idx="96">
                  <c:v>13.8</c:v>
                </c:pt>
                <c:pt idx="97">
                  <c:v>13.5</c:v>
                </c:pt>
                <c:pt idx="98">
                  <c:v>12.1</c:v>
                </c:pt>
                <c:pt idx="99">
                  <c:v>16.100000000000001</c:v>
                </c:pt>
                <c:pt idx="100">
                  <c:v>17.399999999999999</c:v>
                </c:pt>
                <c:pt idx="101">
                  <c:v>13.7</c:v>
                </c:pt>
                <c:pt idx="102">
                  <c:v>13.9</c:v>
                </c:pt>
                <c:pt idx="103">
                  <c:v>16</c:v>
                </c:pt>
                <c:pt idx="104">
                  <c:v>15.5</c:v>
                </c:pt>
                <c:pt idx="105">
                  <c:v>15.6</c:v>
                </c:pt>
                <c:pt idx="106">
                  <c:v>17.3</c:v>
                </c:pt>
                <c:pt idx="107">
                  <c:v>12.6</c:v>
                </c:pt>
                <c:pt idx="108">
                  <c:v>14.1</c:v>
                </c:pt>
                <c:pt idx="109">
                  <c:v>13.2</c:v>
                </c:pt>
                <c:pt idx="110">
                  <c:v>13.8</c:v>
                </c:pt>
                <c:pt idx="111">
                  <c:v>14.2</c:v>
                </c:pt>
                <c:pt idx="112">
                  <c:v>15.1</c:v>
                </c:pt>
                <c:pt idx="113">
                  <c:v>15.8</c:v>
                </c:pt>
                <c:pt idx="114">
                  <c:v>16.2</c:v>
                </c:pt>
                <c:pt idx="115">
                  <c:v>15.1</c:v>
                </c:pt>
                <c:pt idx="116">
                  <c:v>14.2</c:v>
                </c:pt>
                <c:pt idx="117">
                  <c:v>13.1</c:v>
                </c:pt>
                <c:pt idx="118">
                  <c:v>14.3</c:v>
                </c:pt>
                <c:pt idx="119">
                  <c:v>16.600000000000001</c:v>
                </c:pt>
                <c:pt idx="120">
                  <c:v>15.6</c:v>
                </c:pt>
                <c:pt idx="121">
                  <c:v>15.3</c:v>
                </c:pt>
                <c:pt idx="122">
                  <c:v>13.7</c:v>
                </c:pt>
                <c:pt idx="123">
                  <c:v>18</c:v>
                </c:pt>
                <c:pt idx="124">
                  <c:v>17.5</c:v>
                </c:pt>
                <c:pt idx="125">
                  <c:v>14.7</c:v>
                </c:pt>
                <c:pt idx="126">
                  <c:v>12.7</c:v>
                </c:pt>
                <c:pt idx="127">
                  <c:v>14.4</c:v>
                </c:pt>
                <c:pt idx="128">
                  <c:v>12.4</c:v>
                </c:pt>
                <c:pt idx="129">
                  <c:v>12.8</c:v>
                </c:pt>
                <c:pt idx="130">
                  <c:v>17.7</c:v>
                </c:pt>
                <c:pt idx="131">
                  <c:v>14.1</c:v>
                </c:pt>
                <c:pt idx="132">
                  <c:v>11.3</c:v>
                </c:pt>
                <c:pt idx="133">
                  <c:v>13.4</c:v>
                </c:pt>
                <c:pt idx="134">
                  <c:v>14</c:v>
                </c:pt>
                <c:pt idx="135">
                  <c:v>13.6</c:v>
                </c:pt>
                <c:pt idx="136">
                  <c:v>14.7</c:v>
                </c:pt>
                <c:pt idx="137">
                  <c:v>14.3</c:v>
                </c:pt>
                <c:pt idx="138">
                  <c:v>11.4</c:v>
                </c:pt>
                <c:pt idx="139">
                  <c:v>14.9</c:v>
                </c:pt>
                <c:pt idx="140">
                  <c:v>17.600000000000001</c:v>
                </c:pt>
                <c:pt idx="141">
                  <c:v>13.6</c:v>
                </c:pt>
                <c:pt idx="142">
                  <c:v>17.100000000000001</c:v>
                </c:pt>
                <c:pt idx="143">
                  <c:v>14.5</c:v>
                </c:pt>
                <c:pt idx="144">
                  <c:v>14.7</c:v>
                </c:pt>
                <c:pt idx="145">
                  <c:v>13.4</c:v>
                </c:pt>
                <c:pt idx="146">
                  <c:v>14.8</c:v>
                </c:pt>
                <c:pt idx="147">
                  <c:v>18.2</c:v>
                </c:pt>
                <c:pt idx="148">
                  <c:v>16</c:v>
                </c:pt>
                <c:pt idx="149">
                  <c:v>13.7</c:v>
                </c:pt>
                <c:pt idx="150">
                  <c:v>14.2</c:v>
                </c:pt>
                <c:pt idx="151">
                  <c:v>14.7</c:v>
                </c:pt>
                <c:pt idx="152">
                  <c:v>15.8</c:v>
                </c:pt>
                <c:pt idx="153">
                  <c:v>16.399999999999999</c:v>
                </c:pt>
                <c:pt idx="154">
                  <c:v>16.100000000000001</c:v>
                </c:pt>
                <c:pt idx="155">
                  <c:v>14</c:v>
                </c:pt>
                <c:pt idx="156">
                  <c:v>15.2</c:v>
                </c:pt>
                <c:pt idx="157">
                  <c:v>14.5</c:v>
                </c:pt>
                <c:pt idx="158">
                  <c:v>14.3</c:v>
                </c:pt>
                <c:pt idx="159">
                  <c:v>13.7</c:v>
                </c:pt>
                <c:pt idx="160">
                  <c:v>15.2</c:v>
                </c:pt>
                <c:pt idx="161">
                  <c:v>14.2</c:v>
                </c:pt>
                <c:pt idx="162">
                  <c:v>15.4</c:v>
                </c:pt>
                <c:pt idx="163">
                  <c:v>14.2</c:v>
                </c:pt>
                <c:pt idx="164">
                  <c:v>16.100000000000001</c:v>
                </c:pt>
                <c:pt idx="165">
                  <c:v>16</c:v>
                </c:pt>
                <c:pt idx="166">
                  <c:v>17.100000000000001</c:v>
                </c:pt>
                <c:pt idx="167">
                  <c:v>12.4</c:v>
                </c:pt>
                <c:pt idx="168">
                  <c:v>16</c:v>
                </c:pt>
                <c:pt idx="169">
                  <c:v>17.3</c:v>
                </c:pt>
                <c:pt idx="170">
                  <c:v>15.4</c:v>
                </c:pt>
                <c:pt idx="171">
                  <c:v>17.899999999999999</c:v>
                </c:pt>
                <c:pt idx="172">
                  <c:v>15.3</c:v>
                </c:pt>
                <c:pt idx="173">
                  <c:v>12.1</c:v>
                </c:pt>
                <c:pt idx="174">
                  <c:v>14</c:v>
                </c:pt>
                <c:pt idx="175">
                  <c:v>14.8</c:v>
                </c:pt>
                <c:pt idx="176">
                  <c:v>14.9</c:v>
                </c:pt>
                <c:pt idx="177">
                  <c:v>15.3</c:v>
                </c:pt>
                <c:pt idx="178">
                  <c:v>16.5</c:v>
                </c:pt>
                <c:pt idx="179">
                  <c:v>12.6</c:v>
                </c:pt>
                <c:pt idx="180">
                  <c:v>13.5</c:v>
                </c:pt>
                <c:pt idx="181">
                  <c:v>14</c:v>
                </c:pt>
                <c:pt idx="182">
                  <c:v>15.9</c:v>
                </c:pt>
                <c:pt idx="183">
                  <c:v>16.899999999999999</c:v>
                </c:pt>
                <c:pt idx="184">
                  <c:v>13.2</c:v>
                </c:pt>
                <c:pt idx="185">
                  <c:v>12.9</c:v>
                </c:pt>
                <c:pt idx="186">
                  <c:v>17</c:v>
                </c:pt>
                <c:pt idx="187">
                  <c:v>13.7</c:v>
                </c:pt>
                <c:pt idx="188">
                  <c:v>15.5</c:v>
                </c:pt>
                <c:pt idx="189">
                  <c:v>14.3</c:v>
                </c:pt>
                <c:pt idx="190">
                  <c:v>16.5</c:v>
                </c:pt>
                <c:pt idx="191">
                  <c:v>14.3</c:v>
                </c:pt>
                <c:pt idx="192">
                  <c:v>13.9</c:v>
                </c:pt>
                <c:pt idx="193">
                  <c:v>13.9</c:v>
                </c:pt>
                <c:pt idx="194">
                  <c:v>15</c:v>
                </c:pt>
                <c:pt idx="195">
                  <c:v>16.5</c:v>
                </c:pt>
                <c:pt idx="196">
                  <c:v>14.8</c:v>
                </c:pt>
                <c:pt idx="197">
                  <c:v>13.3</c:v>
                </c:pt>
                <c:pt idx="198">
                  <c:v>13.7</c:v>
                </c:pt>
                <c:pt idx="199">
                  <c:v>12.4</c:v>
                </c:pt>
                <c:pt idx="200">
                  <c:v>13.9</c:v>
                </c:pt>
                <c:pt idx="201">
                  <c:v>16.7</c:v>
                </c:pt>
                <c:pt idx="202">
                  <c:v>19.7</c:v>
                </c:pt>
                <c:pt idx="203">
                  <c:v>14.7</c:v>
                </c:pt>
                <c:pt idx="204">
                  <c:v>16.399999999999999</c:v>
                </c:pt>
                <c:pt idx="205">
                  <c:v>14.7</c:v>
                </c:pt>
                <c:pt idx="206">
                  <c:v>15.2</c:v>
                </c:pt>
                <c:pt idx="207">
                  <c:v>15.6</c:v>
                </c:pt>
                <c:pt idx="208">
                  <c:v>15.6</c:v>
                </c:pt>
                <c:pt idx="209">
                  <c:v>15.2</c:v>
                </c:pt>
                <c:pt idx="210">
                  <c:v>16.8</c:v>
                </c:pt>
                <c:pt idx="211">
                  <c:v>16.399999999999999</c:v>
                </c:pt>
                <c:pt idx="212">
                  <c:v>13.9</c:v>
                </c:pt>
                <c:pt idx="213">
                  <c:v>18.899999999999999</c:v>
                </c:pt>
                <c:pt idx="214">
                  <c:v>18.100000000000001</c:v>
                </c:pt>
                <c:pt idx="215">
                  <c:v>14</c:v>
                </c:pt>
                <c:pt idx="216">
                  <c:v>13.9</c:v>
                </c:pt>
                <c:pt idx="217">
                  <c:v>15.2</c:v>
                </c:pt>
                <c:pt idx="218">
                  <c:v>16.100000000000001</c:v>
                </c:pt>
                <c:pt idx="219">
                  <c:v>12.9</c:v>
                </c:pt>
                <c:pt idx="220">
                  <c:v>16.3</c:v>
                </c:pt>
                <c:pt idx="221">
                  <c:v>15.5</c:v>
                </c:pt>
                <c:pt idx="222">
                  <c:v>17.2</c:v>
                </c:pt>
                <c:pt idx="223">
                  <c:v>15.3</c:v>
                </c:pt>
                <c:pt idx="224">
                  <c:v>15.7</c:v>
                </c:pt>
                <c:pt idx="225">
                  <c:v>19.8</c:v>
                </c:pt>
                <c:pt idx="226">
                  <c:v>15.5</c:v>
                </c:pt>
                <c:pt idx="227">
                  <c:v>15.5</c:v>
                </c:pt>
                <c:pt idx="228">
                  <c:v>16.3</c:v>
                </c:pt>
                <c:pt idx="229">
                  <c:v>17.7</c:v>
                </c:pt>
                <c:pt idx="230">
                  <c:v>13.6</c:v>
                </c:pt>
                <c:pt idx="231">
                  <c:v>15.7</c:v>
                </c:pt>
                <c:pt idx="232" formatCode="General">
                  <c:v>18.399999999999999</c:v>
                </c:pt>
                <c:pt idx="233" formatCode="General">
                  <c:v>15.7</c:v>
                </c:pt>
                <c:pt idx="234">
                  <c:v>19.5</c:v>
                </c:pt>
                <c:pt idx="235">
                  <c:v>17</c:v>
                </c:pt>
                <c:pt idx="236">
                  <c:v>16.7</c:v>
                </c:pt>
                <c:pt idx="237">
                  <c:v>18.100000000000001</c:v>
                </c:pt>
                <c:pt idx="238" formatCode="General">
                  <c:v>17.8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B1-4988-A64F-D313CAA43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864384"/>
        <c:axId val="358866304"/>
      </c:scatterChart>
      <c:valAx>
        <c:axId val="358864384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6539664280004"/>
              <c:y val="0.8939434003414329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66304"/>
        <c:crossesAt val="-14"/>
        <c:crossBetween val="midCat"/>
        <c:majorUnit val="20"/>
      </c:valAx>
      <c:valAx>
        <c:axId val="358866304"/>
        <c:scaling>
          <c:orientation val="minMax"/>
          <c:max val="22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63995715900751E-2"/>
              <c:y val="0.34343553760650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64384"/>
        <c:crosses val="autoZero"/>
        <c:crossBetween val="midCat"/>
        <c:majorUnit val="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August</a:t>
            </a:r>
          </a:p>
        </c:rich>
      </c:tx>
      <c:layout>
        <c:manualLayout>
          <c:xMode val="edge"/>
          <c:yMode val="edge"/>
          <c:x val="0.47450991267600984"/>
          <c:y val="3.77832770903637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761106723057586E-2"/>
          <c:y val="0.15714285714285714"/>
          <c:w val="0.8842778157893767"/>
          <c:h val="0.67142857142857137"/>
        </c:manualLayout>
      </c:layout>
      <c:scatterChart>
        <c:scatterStyle val="smoothMarker"/>
        <c:varyColors val="0"/>
        <c:ser>
          <c:idx val="0"/>
          <c:order val="0"/>
          <c:tx>
            <c:v>August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TMittel_Fricke!$J$5:$J$243</c:f>
              <c:numCache>
                <c:formatCode>0.0</c:formatCode>
                <c:ptCount val="239"/>
                <c:pt idx="0">
                  <c:v>16.5</c:v>
                </c:pt>
                <c:pt idx="1">
                  <c:v>14.200000000000001</c:v>
                </c:pt>
                <c:pt idx="2">
                  <c:v>14.1</c:v>
                </c:pt>
                <c:pt idx="3">
                  <c:v>13.2</c:v>
                </c:pt>
                <c:pt idx="4">
                  <c:v>12.6</c:v>
                </c:pt>
                <c:pt idx="5">
                  <c:v>11.700000000000001</c:v>
                </c:pt>
                <c:pt idx="6">
                  <c:v>15.500000000000002</c:v>
                </c:pt>
                <c:pt idx="7">
                  <c:v>13.4</c:v>
                </c:pt>
                <c:pt idx="8">
                  <c:v>13.8</c:v>
                </c:pt>
                <c:pt idx="9">
                  <c:v>15.1</c:v>
                </c:pt>
                <c:pt idx="10">
                  <c:v>15.799999999999999</c:v>
                </c:pt>
                <c:pt idx="11">
                  <c:v>15.200000000000001</c:v>
                </c:pt>
                <c:pt idx="12">
                  <c:v>16.899999999999999</c:v>
                </c:pt>
                <c:pt idx="13">
                  <c:v>13.4</c:v>
                </c:pt>
                <c:pt idx="14">
                  <c:v>15.200000000000001</c:v>
                </c:pt>
                <c:pt idx="15">
                  <c:v>13.9</c:v>
                </c:pt>
                <c:pt idx="16">
                  <c:v>15.799999999999999</c:v>
                </c:pt>
                <c:pt idx="17">
                  <c:v>14.5</c:v>
                </c:pt>
                <c:pt idx="18">
                  <c:v>15.3</c:v>
                </c:pt>
                <c:pt idx="19">
                  <c:v>15.500000000000002</c:v>
                </c:pt>
                <c:pt idx="20">
                  <c:v>13.1</c:v>
                </c:pt>
                <c:pt idx="21">
                  <c:v>17.899999999999999</c:v>
                </c:pt>
                <c:pt idx="22">
                  <c:v>15.1</c:v>
                </c:pt>
                <c:pt idx="23">
                  <c:v>14</c:v>
                </c:pt>
                <c:pt idx="24">
                  <c:v>12.5</c:v>
                </c:pt>
                <c:pt idx="25">
                  <c:v>14.200000000000001</c:v>
                </c:pt>
                <c:pt idx="26">
                  <c:v>19</c:v>
                </c:pt>
                <c:pt idx="27">
                  <c:v>16.599999999999998</c:v>
                </c:pt>
                <c:pt idx="28">
                  <c:v>15.1</c:v>
                </c:pt>
                <c:pt idx="29">
                  <c:v>15.4</c:v>
                </c:pt>
                <c:pt idx="30">
                  <c:v>15</c:v>
                </c:pt>
                <c:pt idx="31">
                  <c:v>14</c:v>
                </c:pt>
                <c:pt idx="32">
                  <c:v>11.1</c:v>
                </c:pt>
                <c:pt idx="33">
                  <c:v>13.1</c:v>
                </c:pt>
                <c:pt idx="34">
                  <c:v>12.4</c:v>
                </c:pt>
                <c:pt idx="35">
                  <c:v>11.4</c:v>
                </c:pt>
                <c:pt idx="36">
                  <c:v>13</c:v>
                </c:pt>
                <c:pt idx="37">
                  <c:v>12.4</c:v>
                </c:pt>
                <c:pt idx="38">
                  <c:v>13.8</c:v>
                </c:pt>
                <c:pt idx="39">
                  <c:v>16.5</c:v>
                </c:pt>
                <c:pt idx="40">
                  <c:v>14.6</c:v>
                </c:pt>
                <c:pt idx="41">
                  <c:v>13.6</c:v>
                </c:pt>
                <c:pt idx="42">
                  <c:v>15</c:v>
                </c:pt>
                <c:pt idx="43">
                  <c:v>13.700000000000001</c:v>
                </c:pt>
                <c:pt idx="44">
                  <c:v>13.8</c:v>
                </c:pt>
                <c:pt idx="45">
                  <c:v>17.2</c:v>
                </c:pt>
                <c:pt idx="46">
                  <c:v>12.5</c:v>
                </c:pt>
                <c:pt idx="47">
                  <c:v>12.3</c:v>
                </c:pt>
                <c:pt idx="48">
                  <c:v>11.9</c:v>
                </c:pt>
                <c:pt idx="49">
                  <c:v>13.8</c:v>
                </c:pt>
                <c:pt idx="50">
                  <c:v>14</c:v>
                </c:pt>
                <c:pt idx="51">
                  <c:v>15.6</c:v>
                </c:pt>
                <c:pt idx="52">
                  <c:v>10.6</c:v>
                </c:pt>
                <c:pt idx="53">
                  <c:v>15.200000000000001</c:v>
                </c:pt>
                <c:pt idx="54">
                  <c:v>13.4</c:v>
                </c:pt>
                <c:pt idx="55">
                  <c:v>14.700000000000001</c:v>
                </c:pt>
                <c:pt idx="56">
                  <c:v>16.7</c:v>
                </c:pt>
                <c:pt idx="57">
                  <c:v>12.4</c:v>
                </c:pt>
                <c:pt idx="58">
                  <c:v>11.9</c:v>
                </c:pt>
                <c:pt idx="59">
                  <c:v>13.8</c:v>
                </c:pt>
                <c:pt idx="60">
                  <c:v>13.3</c:v>
                </c:pt>
                <c:pt idx="61">
                  <c:v>16.099999999999998</c:v>
                </c:pt>
                <c:pt idx="62">
                  <c:v>13.8</c:v>
                </c:pt>
                <c:pt idx="63">
                  <c:v>10.6</c:v>
                </c:pt>
                <c:pt idx="64">
                  <c:v>11.3</c:v>
                </c:pt>
                <c:pt idx="65">
                  <c:v>15.200000000000001</c:v>
                </c:pt>
                <c:pt idx="66">
                  <c:v>14</c:v>
                </c:pt>
                <c:pt idx="67">
                  <c:v>14</c:v>
                </c:pt>
                <c:pt idx="68">
                  <c:v>12.3</c:v>
                </c:pt>
                <c:pt idx="69">
                  <c:v>13.8</c:v>
                </c:pt>
                <c:pt idx="70">
                  <c:v>14.1</c:v>
                </c:pt>
                <c:pt idx="71">
                  <c:v>14.6</c:v>
                </c:pt>
                <c:pt idx="72">
                  <c:v>15.3</c:v>
                </c:pt>
                <c:pt idx="73">
                  <c:v>13.5</c:v>
                </c:pt>
                <c:pt idx="74">
                  <c:v>15.8</c:v>
                </c:pt>
                <c:pt idx="75">
                  <c:v>16.600000000000001</c:v>
                </c:pt>
                <c:pt idx="76">
                  <c:v>15.5</c:v>
                </c:pt>
                <c:pt idx="77">
                  <c:v>13</c:v>
                </c:pt>
                <c:pt idx="78">
                  <c:v>17.100000000000001</c:v>
                </c:pt>
                <c:pt idx="79">
                  <c:v>13.5</c:v>
                </c:pt>
                <c:pt idx="80">
                  <c:v>16.7</c:v>
                </c:pt>
                <c:pt idx="81">
                  <c:v>13.8</c:v>
                </c:pt>
                <c:pt idx="82">
                  <c:v>16.899999999999999</c:v>
                </c:pt>
                <c:pt idx="83">
                  <c:v>12.6</c:v>
                </c:pt>
                <c:pt idx="84">
                  <c:v>13.6</c:v>
                </c:pt>
                <c:pt idx="85">
                  <c:v>13.3</c:v>
                </c:pt>
                <c:pt idx="86">
                  <c:v>15.6</c:v>
                </c:pt>
                <c:pt idx="87">
                  <c:v>15.1</c:v>
                </c:pt>
                <c:pt idx="88">
                  <c:v>12.4</c:v>
                </c:pt>
                <c:pt idx="89">
                  <c:v>11.8</c:v>
                </c:pt>
                <c:pt idx="90">
                  <c:v>14.7</c:v>
                </c:pt>
                <c:pt idx="91">
                  <c:v>13</c:v>
                </c:pt>
                <c:pt idx="92">
                  <c:v>15.8</c:v>
                </c:pt>
                <c:pt idx="93">
                  <c:v>12.3</c:v>
                </c:pt>
                <c:pt idx="94">
                  <c:v>16.100000000000001</c:v>
                </c:pt>
                <c:pt idx="95">
                  <c:v>15.3</c:v>
                </c:pt>
                <c:pt idx="96">
                  <c:v>15.8</c:v>
                </c:pt>
                <c:pt idx="97">
                  <c:v>14.3</c:v>
                </c:pt>
                <c:pt idx="98">
                  <c:v>16.2</c:v>
                </c:pt>
                <c:pt idx="99">
                  <c:v>13.5</c:v>
                </c:pt>
                <c:pt idx="100">
                  <c:v>15.3</c:v>
                </c:pt>
                <c:pt idx="101">
                  <c:v>12.1</c:v>
                </c:pt>
                <c:pt idx="102">
                  <c:v>14.1</c:v>
                </c:pt>
                <c:pt idx="103">
                  <c:v>15.2</c:v>
                </c:pt>
                <c:pt idx="104">
                  <c:v>14.1</c:v>
                </c:pt>
                <c:pt idx="105">
                  <c:v>14.8</c:v>
                </c:pt>
                <c:pt idx="106">
                  <c:v>14.3</c:v>
                </c:pt>
                <c:pt idx="107">
                  <c:v>13.4</c:v>
                </c:pt>
                <c:pt idx="108">
                  <c:v>13.5</c:v>
                </c:pt>
                <c:pt idx="109">
                  <c:v>14.6</c:v>
                </c:pt>
                <c:pt idx="110">
                  <c:v>13.2</c:v>
                </c:pt>
                <c:pt idx="111">
                  <c:v>17.399999999999999</c:v>
                </c:pt>
                <c:pt idx="112">
                  <c:v>15.7</c:v>
                </c:pt>
                <c:pt idx="113">
                  <c:v>14.4</c:v>
                </c:pt>
                <c:pt idx="114">
                  <c:v>14.9</c:v>
                </c:pt>
                <c:pt idx="115">
                  <c:v>11.8</c:v>
                </c:pt>
                <c:pt idx="116">
                  <c:v>14.3</c:v>
                </c:pt>
                <c:pt idx="117">
                  <c:v>17.100000000000001</c:v>
                </c:pt>
                <c:pt idx="118">
                  <c:v>15.3</c:v>
                </c:pt>
                <c:pt idx="119">
                  <c:v>14</c:v>
                </c:pt>
                <c:pt idx="120">
                  <c:v>14</c:v>
                </c:pt>
                <c:pt idx="121">
                  <c:v>14.2</c:v>
                </c:pt>
                <c:pt idx="122">
                  <c:v>14.5</c:v>
                </c:pt>
                <c:pt idx="123">
                  <c:v>15.4</c:v>
                </c:pt>
                <c:pt idx="124">
                  <c:v>14.4</c:v>
                </c:pt>
                <c:pt idx="125">
                  <c:v>15</c:v>
                </c:pt>
                <c:pt idx="126">
                  <c:v>15.4</c:v>
                </c:pt>
                <c:pt idx="127">
                  <c:v>12.6</c:v>
                </c:pt>
                <c:pt idx="128">
                  <c:v>14.2</c:v>
                </c:pt>
                <c:pt idx="129">
                  <c:v>13.9</c:v>
                </c:pt>
                <c:pt idx="130">
                  <c:v>17.5</c:v>
                </c:pt>
                <c:pt idx="131">
                  <c:v>11.3</c:v>
                </c:pt>
                <c:pt idx="132">
                  <c:v>12.8</c:v>
                </c:pt>
                <c:pt idx="133">
                  <c:v>15.2</c:v>
                </c:pt>
                <c:pt idx="134">
                  <c:v>12.6</c:v>
                </c:pt>
                <c:pt idx="135">
                  <c:v>13.6</c:v>
                </c:pt>
                <c:pt idx="136">
                  <c:v>14.2</c:v>
                </c:pt>
                <c:pt idx="137">
                  <c:v>13.7</c:v>
                </c:pt>
                <c:pt idx="138">
                  <c:v>15.4</c:v>
                </c:pt>
                <c:pt idx="139">
                  <c:v>12.7</c:v>
                </c:pt>
                <c:pt idx="140">
                  <c:v>15.2</c:v>
                </c:pt>
                <c:pt idx="141">
                  <c:v>14.3</c:v>
                </c:pt>
                <c:pt idx="142">
                  <c:v>15.3</c:v>
                </c:pt>
                <c:pt idx="143">
                  <c:v>11.3</c:v>
                </c:pt>
                <c:pt idx="144">
                  <c:v>14</c:v>
                </c:pt>
                <c:pt idx="145">
                  <c:v>14.2</c:v>
                </c:pt>
                <c:pt idx="146">
                  <c:v>14.1</c:v>
                </c:pt>
                <c:pt idx="147">
                  <c:v>15.4</c:v>
                </c:pt>
                <c:pt idx="148">
                  <c:v>15.3</c:v>
                </c:pt>
                <c:pt idx="149">
                  <c:v>13.9</c:v>
                </c:pt>
                <c:pt idx="150">
                  <c:v>12.8</c:v>
                </c:pt>
                <c:pt idx="151">
                  <c:v>17.100000000000001</c:v>
                </c:pt>
                <c:pt idx="152">
                  <c:v>15.4</c:v>
                </c:pt>
                <c:pt idx="153">
                  <c:v>13.9</c:v>
                </c:pt>
                <c:pt idx="154">
                  <c:v>14.3</c:v>
                </c:pt>
                <c:pt idx="155">
                  <c:v>14</c:v>
                </c:pt>
                <c:pt idx="156">
                  <c:v>14.6</c:v>
                </c:pt>
                <c:pt idx="157">
                  <c:v>14.4</c:v>
                </c:pt>
                <c:pt idx="158">
                  <c:v>14.8</c:v>
                </c:pt>
                <c:pt idx="159">
                  <c:v>12.5</c:v>
                </c:pt>
                <c:pt idx="160">
                  <c:v>13</c:v>
                </c:pt>
                <c:pt idx="161">
                  <c:v>15.4</c:v>
                </c:pt>
                <c:pt idx="162">
                  <c:v>17</c:v>
                </c:pt>
                <c:pt idx="163">
                  <c:v>17.8</c:v>
                </c:pt>
                <c:pt idx="164">
                  <c:v>14.2</c:v>
                </c:pt>
                <c:pt idx="165">
                  <c:v>14.4</c:v>
                </c:pt>
                <c:pt idx="166">
                  <c:v>17.2</c:v>
                </c:pt>
                <c:pt idx="167">
                  <c:v>14.1</c:v>
                </c:pt>
                <c:pt idx="168">
                  <c:v>15</c:v>
                </c:pt>
                <c:pt idx="169">
                  <c:v>15.5</c:v>
                </c:pt>
                <c:pt idx="170">
                  <c:v>15.2</c:v>
                </c:pt>
                <c:pt idx="171">
                  <c:v>16.600000000000001</c:v>
                </c:pt>
                <c:pt idx="172">
                  <c:v>14.7</c:v>
                </c:pt>
                <c:pt idx="173">
                  <c:v>13.5</c:v>
                </c:pt>
                <c:pt idx="174">
                  <c:v>13.9</c:v>
                </c:pt>
                <c:pt idx="175">
                  <c:v>13</c:v>
                </c:pt>
                <c:pt idx="176">
                  <c:v>12.9</c:v>
                </c:pt>
                <c:pt idx="177">
                  <c:v>15.8</c:v>
                </c:pt>
                <c:pt idx="178">
                  <c:v>14</c:v>
                </c:pt>
                <c:pt idx="179">
                  <c:v>14.2</c:v>
                </c:pt>
                <c:pt idx="180">
                  <c:v>14.6</c:v>
                </c:pt>
                <c:pt idx="181">
                  <c:v>16.2</c:v>
                </c:pt>
                <c:pt idx="182">
                  <c:v>13.7</c:v>
                </c:pt>
                <c:pt idx="183">
                  <c:v>14.1</c:v>
                </c:pt>
                <c:pt idx="184">
                  <c:v>13.4</c:v>
                </c:pt>
                <c:pt idx="185">
                  <c:v>12.7</c:v>
                </c:pt>
                <c:pt idx="186">
                  <c:v>14.9</c:v>
                </c:pt>
                <c:pt idx="187">
                  <c:v>13</c:v>
                </c:pt>
                <c:pt idx="188">
                  <c:v>13.2</c:v>
                </c:pt>
                <c:pt idx="189">
                  <c:v>14.8</c:v>
                </c:pt>
                <c:pt idx="190">
                  <c:v>16.100000000000001</c:v>
                </c:pt>
                <c:pt idx="191">
                  <c:v>13.9</c:v>
                </c:pt>
                <c:pt idx="192">
                  <c:v>16.5</c:v>
                </c:pt>
                <c:pt idx="193">
                  <c:v>15.7</c:v>
                </c:pt>
                <c:pt idx="194">
                  <c:v>14.9</c:v>
                </c:pt>
                <c:pt idx="195">
                  <c:v>12.5</c:v>
                </c:pt>
                <c:pt idx="196">
                  <c:v>13.4</c:v>
                </c:pt>
                <c:pt idx="197">
                  <c:v>12.9</c:v>
                </c:pt>
                <c:pt idx="198">
                  <c:v>13.4</c:v>
                </c:pt>
                <c:pt idx="199">
                  <c:v>15.6</c:v>
                </c:pt>
                <c:pt idx="200">
                  <c:v>15.2</c:v>
                </c:pt>
                <c:pt idx="201">
                  <c:v>14.5</c:v>
                </c:pt>
                <c:pt idx="202">
                  <c:v>15.3</c:v>
                </c:pt>
                <c:pt idx="203">
                  <c:v>14.5</c:v>
                </c:pt>
                <c:pt idx="204">
                  <c:v>15.2</c:v>
                </c:pt>
                <c:pt idx="205">
                  <c:v>14.9</c:v>
                </c:pt>
                <c:pt idx="206">
                  <c:v>14.4</c:v>
                </c:pt>
                <c:pt idx="207">
                  <c:v>15.5</c:v>
                </c:pt>
                <c:pt idx="208">
                  <c:v>15.2</c:v>
                </c:pt>
                <c:pt idx="209">
                  <c:v>16.5</c:v>
                </c:pt>
                <c:pt idx="210">
                  <c:v>16.600000000000001</c:v>
                </c:pt>
                <c:pt idx="211">
                  <c:v>19.100000000000001</c:v>
                </c:pt>
                <c:pt idx="212">
                  <c:v>15</c:v>
                </c:pt>
                <c:pt idx="213">
                  <c:v>17</c:v>
                </c:pt>
                <c:pt idx="214">
                  <c:v>14.6</c:v>
                </c:pt>
                <c:pt idx="215">
                  <c:v>13.9</c:v>
                </c:pt>
                <c:pt idx="216">
                  <c:v>17</c:v>
                </c:pt>
                <c:pt idx="217">
                  <c:v>16.100000000000001</c:v>
                </c:pt>
                <c:pt idx="218">
                  <c:v>15.5</c:v>
                </c:pt>
                <c:pt idx="219">
                  <c:v>17.2</c:v>
                </c:pt>
                <c:pt idx="220">
                  <c:v>17</c:v>
                </c:pt>
                <c:pt idx="221">
                  <c:v>15.4</c:v>
                </c:pt>
                <c:pt idx="222">
                  <c:v>20.7</c:v>
                </c:pt>
                <c:pt idx="223">
                  <c:v>16.399999999999999</c:v>
                </c:pt>
                <c:pt idx="224">
                  <c:v>13.4</c:v>
                </c:pt>
                <c:pt idx="225">
                  <c:v>12.1</c:v>
                </c:pt>
                <c:pt idx="226">
                  <c:v>14.9</c:v>
                </c:pt>
                <c:pt idx="227">
                  <c:v>15.7</c:v>
                </c:pt>
                <c:pt idx="228">
                  <c:v>17.7</c:v>
                </c:pt>
                <c:pt idx="229">
                  <c:v>14.6</c:v>
                </c:pt>
                <c:pt idx="230">
                  <c:v>17.3</c:v>
                </c:pt>
                <c:pt idx="231">
                  <c:v>17.399999999999999</c:v>
                </c:pt>
                <c:pt idx="232" formatCode="General">
                  <c:v>16.5</c:v>
                </c:pt>
                <c:pt idx="233" formatCode="General">
                  <c:v>13.7</c:v>
                </c:pt>
                <c:pt idx="234">
                  <c:v>18.899999999999999</c:v>
                </c:pt>
                <c:pt idx="235">
                  <c:v>16.5</c:v>
                </c:pt>
                <c:pt idx="236">
                  <c:v>17.7</c:v>
                </c:pt>
                <c:pt idx="237">
                  <c:v>18.600000000000001</c:v>
                </c:pt>
                <c:pt idx="238" formatCode="General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2D-4C9C-AF5B-45DAAFC45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663680"/>
        <c:axId val="358665600"/>
      </c:scatterChart>
      <c:valAx>
        <c:axId val="358663680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6087753181795"/>
              <c:y val="0.894206824146981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665600"/>
        <c:crossesAt val="-14"/>
        <c:crossBetween val="midCat"/>
        <c:majorUnit val="20"/>
      </c:valAx>
      <c:valAx>
        <c:axId val="358665600"/>
        <c:scaling>
          <c:orientation val="minMax"/>
          <c:max val="22"/>
          <c:min val="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27445154261377E-2"/>
              <c:y val="0.345088263967004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663680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September</a:t>
            </a:r>
          </a:p>
        </c:rich>
      </c:tx>
      <c:layout>
        <c:manualLayout>
          <c:xMode val="edge"/>
          <c:yMode val="edge"/>
          <c:x val="0.46033329376541504"/>
          <c:y val="3.712856405769791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658341548036542E-2"/>
          <c:y val="0.15669559265823277"/>
          <c:w val="0.88442265307411883"/>
          <c:h val="0.6723665430425988"/>
        </c:manualLayout>
      </c:layout>
      <c:scatterChart>
        <c:scatterStyle val="smoothMarker"/>
        <c:varyColors val="0"/>
        <c:ser>
          <c:idx val="0"/>
          <c:order val="0"/>
          <c:tx>
            <c:v>September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TMittel_Fricke!$K$5:$K$243</c:f>
              <c:numCache>
                <c:formatCode>0.0</c:formatCode>
                <c:ptCount val="239"/>
                <c:pt idx="0">
                  <c:v>12.5</c:v>
                </c:pt>
                <c:pt idx="1">
                  <c:v>10.600000000000001</c:v>
                </c:pt>
                <c:pt idx="2">
                  <c:v>11.5</c:v>
                </c:pt>
                <c:pt idx="3">
                  <c:v>13.9</c:v>
                </c:pt>
                <c:pt idx="4">
                  <c:v>13.6</c:v>
                </c:pt>
                <c:pt idx="5">
                  <c:v>8.8000000000000007</c:v>
                </c:pt>
                <c:pt idx="6">
                  <c:v>11.4</c:v>
                </c:pt>
                <c:pt idx="7">
                  <c:v>12.9</c:v>
                </c:pt>
                <c:pt idx="8">
                  <c:v>10.4</c:v>
                </c:pt>
                <c:pt idx="9">
                  <c:v>10.3</c:v>
                </c:pt>
                <c:pt idx="10">
                  <c:v>10.4</c:v>
                </c:pt>
                <c:pt idx="11">
                  <c:v>9.2000000000000011</c:v>
                </c:pt>
                <c:pt idx="12">
                  <c:v>10.700000000000001</c:v>
                </c:pt>
                <c:pt idx="13">
                  <c:v>8.9</c:v>
                </c:pt>
                <c:pt idx="14">
                  <c:v>13.200000000000001</c:v>
                </c:pt>
                <c:pt idx="15">
                  <c:v>13.6</c:v>
                </c:pt>
                <c:pt idx="16">
                  <c:v>11.9</c:v>
                </c:pt>
                <c:pt idx="17">
                  <c:v>12.200000000000001</c:v>
                </c:pt>
                <c:pt idx="18">
                  <c:v>11.1</c:v>
                </c:pt>
                <c:pt idx="19">
                  <c:v>11.5</c:v>
                </c:pt>
                <c:pt idx="20">
                  <c:v>11.6</c:v>
                </c:pt>
                <c:pt idx="21">
                  <c:v>11.4</c:v>
                </c:pt>
                <c:pt idx="22">
                  <c:v>8.6</c:v>
                </c:pt>
                <c:pt idx="23">
                  <c:v>12.3</c:v>
                </c:pt>
                <c:pt idx="24">
                  <c:v>11.5</c:v>
                </c:pt>
                <c:pt idx="25">
                  <c:v>11.4</c:v>
                </c:pt>
                <c:pt idx="26">
                  <c:v>9.9</c:v>
                </c:pt>
                <c:pt idx="27">
                  <c:v>12</c:v>
                </c:pt>
                <c:pt idx="28">
                  <c:v>11.3</c:v>
                </c:pt>
                <c:pt idx="29">
                  <c:v>15.799999999999999</c:v>
                </c:pt>
                <c:pt idx="30">
                  <c:v>12.4</c:v>
                </c:pt>
                <c:pt idx="31">
                  <c:v>10.9</c:v>
                </c:pt>
                <c:pt idx="32">
                  <c:v>9.1</c:v>
                </c:pt>
                <c:pt idx="33">
                  <c:v>8.3000000000000007</c:v>
                </c:pt>
                <c:pt idx="34">
                  <c:v>10.6</c:v>
                </c:pt>
                <c:pt idx="35">
                  <c:v>9.4</c:v>
                </c:pt>
                <c:pt idx="36">
                  <c:v>13.3</c:v>
                </c:pt>
                <c:pt idx="37">
                  <c:v>11.1</c:v>
                </c:pt>
                <c:pt idx="38">
                  <c:v>12.1</c:v>
                </c:pt>
                <c:pt idx="39">
                  <c:v>8.5</c:v>
                </c:pt>
                <c:pt idx="40">
                  <c:v>11.4</c:v>
                </c:pt>
                <c:pt idx="41">
                  <c:v>10.6</c:v>
                </c:pt>
                <c:pt idx="42">
                  <c:v>12.1</c:v>
                </c:pt>
                <c:pt idx="43">
                  <c:v>12.6</c:v>
                </c:pt>
                <c:pt idx="44">
                  <c:v>11.5</c:v>
                </c:pt>
                <c:pt idx="45">
                  <c:v>12.9</c:v>
                </c:pt>
                <c:pt idx="46">
                  <c:v>11.700000000000001</c:v>
                </c:pt>
                <c:pt idx="47">
                  <c:v>11.1</c:v>
                </c:pt>
                <c:pt idx="48">
                  <c:v>9.4</c:v>
                </c:pt>
                <c:pt idx="49">
                  <c:v>8.4</c:v>
                </c:pt>
                <c:pt idx="50">
                  <c:v>9.3000000000000007</c:v>
                </c:pt>
                <c:pt idx="51">
                  <c:v>10.5</c:v>
                </c:pt>
                <c:pt idx="52">
                  <c:v>9</c:v>
                </c:pt>
                <c:pt idx="53">
                  <c:v>14.6</c:v>
                </c:pt>
                <c:pt idx="54">
                  <c:v>11.4</c:v>
                </c:pt>
                <c:pt idx="55">
                  <c:v>9.5</c:v>
                </c:pt>
                <c:pt idx="56">
                  <c:v>8.3000000000000007</c:v>
                </c:pt>
                <c:pt idx="57">
                  <c:v>11.6</c:v>
                </c:pt>
                <c:pt idx="58">
                  <c:v>11.700000000000001</c:v>
                </c:pt>
                <c:pt idx="59">
                  <c:v>10.200000000000001</c:v>
                </c:pt>
                <c:pt idx="60">
                  <c:v>12.4</c:v>
                </c:pt>
                <c:pt idx="61">
                  <c:v>9.9</c:v>
                </c:pt>
                <c:pt idx="62">
                  <c:v>10</c:v>
                </c:pt>
                <c:pt idx="63">
                  <c:v>11.4</c:v>
                </c:pt>
                <c:pt idx="64">
                  <c:v>10.8</c:v>
                </c:pt>
                <c:pt idx="65">
                  <c:v>12.1</c:v>
                </c:pt>
                <c:pt idx="66">
                  <c:v>8.1</c:v>
                </c:pt>
                <c:pt idx="67">
                  <c:v>10.3</c:v>
                </c:pt>
                <c:pt idx="68">
                  <c:v>10.6</c:v>
                </c:pt>
                <c:pt idx="69">
                  <c:v>8.4</c:v>
                </c:pt>
                <c:pt idx="70">
                  <c:v>7.6</c:v>
                </c:pt>
                <c:pt idx="71">
                  <c:v>10.7</c:v>
                </c:pt>
                <c:pt idx="72">
                  <c:v>11.1</c:v>
                </c:pt>
                <c:pt idx="73">
                  <c:v>11.5</c:v>
                </c:pt>
                <c:pt idx="74">
                  <c:v>11.5</c:v>
                </c:pt>
                <c:pt idx="75">
                  <c:v>10.199999999999999</c:v>
                </c:pt>
                <c:pt idx="76">
                  <c:v>13.3</c:v>
                </c:pt>
                <c:pt idx="77">
                  <c:v>14</c:v>
                </c:pt>
                <c:pt idx="78">
                  <c:v>11.5</c:v>
                </c:pt>
                <c:pt idx="79">
                  <c:v>10.8</c:v>
                </c:pt>
                <c:pt idx="80">
                  <c:v>11.2</c:v>
                </c:pt>
                <c:pt idx="81">
                  <c:v>12.2</c:v>
                </c:pt>
                <c:pt idx="82">
                  <c:v>10.5</c:v>
                </c:pt>
                <c:pt idx="83">
                  <c:v>10.6</c:v>
                </c:pt>
                <c:pt idx="84">
                  <c:v>13.8</c:v>
                </c:pt>
                <c:pt idx="85">
                  <c:v>12.7</c:v>
                </c:pt>
                <c:pt idx="86">
                  <c:v>12.4</c:v>
                </c:pt>
                <c:pt idx="87">
                  <c:v>14.4</c:v>
                </c:pt>
                <c:pt idx="88">
                  <c:v>13</c:v>
                </c:pt>
                <c:pt idx="89">
                  <c:v>9</c:v>
                </c:pt>
                <c:pt idx="90">
                  <c:v>13.3</c:v>
                </c:pt>
                <c:pt idx="91">
                  <c:v>12.4</c:v>
                </c:pt>
                <c:pt idx="92">
                  <c:v>10</c:v>
                </c:pt>
                <c:pt idx="93">
                  <c:v>13.5</c:v>
                </c:pt>
                <c:pt idx="94">
                  <c:v>11.5</c:v>
                </c:pt>
                <c:pt idx="95">
                  <c:v>9.8000000000000007</c:v>
                </c:pt>
                <c:pt idx="96">
                  <c:v>8.1999999999999993</c:v>
                </c:pt>
                <c:pt idx="97">
                  <c:v>11.1</c:v>
                </c:pt>
                <c:pt idx="98">
                  <c:v>11.9</c:v>
                </c:pt>
                <c:pt idx="99">
                  <c:v>12.1</c:v>
                </c:pt>
                <c:pt idx="100">
                  <c:v>9.9</c:v>
                </c:pt>
                <c:pt idx="101">
                  <c:v>9.9</c:v>
                </c:pt>
                <c:pt idx="102">
                  <c:v>11.1</c:v>
                </c:pt>
                <c:pt idx="103">
                  <c:v>12.5</c:v>
                </c:pt>
                <c:pt idx="104">
                  <c:v>11.6</c:v>
                </c:pt>
                <c:pt idx="105">
                  <c:v>14</c:v>
                </c:pt>
                <c:pt idx="106">
                  <c:v>10.4</c:v>
                </c:pt>
                <c:pt idx="107">
                  <c:v>11.4</c:v>
                </c:pt>
                <c:pt idx="108">
                  <c:v>9</c:v>
                </c:pt>
                <c:pt idx="109">
                  <c:v>10.6</c:v>
                </c:pt>
                <c:pt idx="110">
                  <c:v>12.5</c:v>
                </c:pt>
                <c:pt idx="111">
                  <c:v>12.8</c:v>
                </c:pt>
                <c:pt idx="112">
                  <c:v>11.6</c:v>
                </c:pt>
                <c:pt idx="113">
                  <c:v>9.6999999999999993</c:v>
                </c:pt>
                <c:pt idx="114">
                  <c:v>15.8</c:v>
                </c:pt>
                <c:pt idx="115">
                  <c:v>10.9</c:v>
                </c:pt>
                <c:pt idx="116">
                  <c:v>9.8000000000000007</c:v>
                </c:pt>
                <c:pt idx="117">
                  <c:v>13.3</c:v>
                </c:pt>
                <c:pt idx="118">
                  <c:v>10.7</c:v>
                </c:pt>
                <c:pt idx="119">
                  <c:v>13.9</c:v>
                </c:pt>
                <c:pt idx="120">
                  <c:v>12.3</c:v>
                </c:pt>
                <c:pt idx="121">
                  <c:v>10.9</c:v>
                </c:pt>
                <c:pt idx="122">
                  <c:v>12.1</c:v>
                </c:pt>
                <c:pt idx="123">
                  <c:v>9</c:v>
                </c:pt>
                <c:pt idx="124">
                  <c:v>11.7</c:v>
                </c:pt>
                <c:pt idx="125">
                  <c:v>9.8000000000000007</c:v>
                </c:pt>
                <c:pt idx="126">
                  <c:v>12.4</c:v>
                </c:pt>
                <c:pt idx="127">
                  <c:v>10</c:v>
                </c:pt>
                <c:pt idx="128">
                  <c:v>10.7</c:v>
                </c:pt>
                <c:pt idx="129">
                  <c:v>9</c:v>
                </c:pt>
                <c:pt idx="130">
                  <c:v>13.7</c:v>
                </c:pt>
                <c:pt idx="131">
                  <c:v>5.3</c:v>
                </c:pt>
                <c:pt idx="132">
                  <c:v>10.5</c:v>
                </c:pt>
                <c:pt idx="133">
                  <c:v>10.199999999999999</c:v>
                </c:pt>
                <c:pt idx="134">
                  <c:v>9</c:v>
                </c:pt>
                <c:pt idx="135">
                  <c:v>9.5</c:v>
                </c:pt>
                <c:pt idx="136">
                  <c:v>14.1</c:v>
                </c:pt>
                <c:pt idx="137">
                  <c:v>12.1</c:v>
                </c:pt>
                <c:pt idx="138">
                  <c:v>13.9</c:v>
                </c:pt>
                <c:pt idx="139">
                  <c:v>11.3</c:v>
                </c:pt>
                <c:pt idx="140">
                  <c:v>12.5</c:v>
                </c:pt>
                <c:pt idx="141">
                  <c:v>8.6</c:v>
                </c:pt>
                <c:pt idx="142">
                  <c:v>11.8</c:v>
                </c:pt>
                <c:pt idx="143">
                  <c:v>12</c:v>
                </c:pt>
                <c:pt idx="144">
                  <c:v>8.6</c:v>
                </c:pt>
                <c:pt idx="145">
                  <c:v>13.8</c:v>
                </c:pt>
                <c:pt idx="146">
                  <c:v>11.6</c:v>
                </c:pt>
                <c:pt idx="147">
                  <c:v>10.8</c:v>
                </c:pt>
                <c:pt idx="148">
                  <c:v>14.4</c:v>
                </c:pt>
                <c:pt idx="149">
                  <c:v>11.9</c:v>
                </c:pt>
                <c:pt idx="150">
                  <c:v>6.6</c:v>
                </c:pt>
                <c:pt idx="151">
                  <c:v>14.5</c:v>
                </c:pt>
                <c:pt idx="152">
                  <c:v>12.2</c:v>
                </c:pt>
                <c:pt idx="153">
                  <c:v>13.9</c:v>
                </c:pt>
                <c:pt idx="154">
                  <c:v>12.3</c:v>
                </c:pt>
                <c:pt idx="155">
                  <c:v>11.1</c:v>
                </c:pt>
                <c:pt idx="156">
                  <c:v>11.4</c:v>
                </c:pt>
                <c:pt idx="157">
                  <c:v>12.6</c:v>
                </c:pt>
                <c:pt idx="158">
                  <c:v>10.4</c:v>
                </c:pt>
                <c:pt idx="159">
                  <c:v>11.5</c:v>
                </c:pt>
                <c:pt idx="160">
                  <c:v>10.3</c:v>
                </c:pt>
                <c:pt idx="161">
                  <c:v>14.5</c:v>
                </c:pt>
                <c:pt idx="162">
                  <c:v>12.6</c:v>
                </c:pt>
                <c:pt idx="163">
                  <c:v>10.9</c:v>
                </c:pt>
                <c:pt idx="164">
                  <c:v>12.2</c:v>
                </c:pt>
                <c:pt idx="165">
                  <c:v>13.1</c:v>
                </c:pt>
                <c:pt idx="166">
                  <c:v>16</c:v>
                </c:pt>
                <c:pt idx="167">
                  <c:v>12</c:v>
                </c:pt>
                <c:pt idx="168">
                  <c:v>15.1</c:v>
                </c:pt>
                <c:pt idx="169">
                  <c:v>11.2</c:v>
                </c:pt>
                <c:pt idx="170">
                  <c:v>12.9</c:v>
                </c:pt>
                <c:pt idx="171">
                  <c:v>8.1</c:v>
                </c:pt>
                <c:pt idx="172">
                  <c:v>12.7</c:v>
                </c:pt>
                <c:pt idx="173">
                  <c:v>11.9</c:v>
                </c:pt>
                <c:pt idx="174">
                  <c:v>11.1</c:v>
                </c:pt>
                <c:pt idx="175">
                  <c:v>13.4</c:v>
                </c:pt>
                <c:pt idx="176">
                  <c:v>10.6</c:v>
                </c:pt>
                <c:pt idx="177">
                  <c:v>13.4</c:v>
                </c:pt>
                <c:pt idx="178">
                  <c:v>12.6</c:v>
                </c:pt>
                <c:pt idx="179">
                  <c:v>10.5</c:v>
                </c:pt>
                <c:pt idx="180">
                  <c:v>16.3</c:v>
                </c:pt>
                <c:pt idx="181">
                  <c:v>11.7</c:v>
                </c:pt>
                <c:pt idx="182">
                  <c:v>12.3</c:v>
                </c:pt>
                <c:pt idx="183">
                  <c:v>12.3</c:v>
                </c:pt>
                <c:pt idx="184">
                  <c:v>10.7</c:v>
                </c:pt>
                <c:pt idx="185">
                  <c:v>12.9</c:v>
                </c:pt>
                <c:pt idx="186">
                  <c:v>11.9</c:v>
                </c:pt>
                <c:pt idx="187">
                  <c:v>11</c:v>
                </c:pt>
                <c:pt idx="188">
                  <c:v>12.6</c:v>
                </c:pt>
                <c:pt idx="189">
                  <c:v>12.3</c:v>
                </c:pt>
                <c:pt idx="190">
                  <c:v>10.3</c:v>
                </c:pt>
                <c:pt idx="191">
                  <c:v>8.5</c:v>
                </c:pt>
                <c:pt idx="192">
                  <c:v>13</c:v>
                </c:pt>
                <c:pt idx="193">
                  <c:v>11.3</c:v>
                </c:pt>
                <c:pt idx="194">
                  <c:v>14.5</c:v>
                </c:pt>
                <c:pt idx="195">
                  <c:v>10.7</c:v>
                </c:pt>
                <c:pt idx="196">
                  <c:v>9.9</c:v>
                </c:pt>
                <c:pt idx="197">
                  <c:v>10.7</c:v>
                </c:pt>
                <c:pt idx="198">
                  <c:v>11.7</c:v>
                </c:pt>
                <c:pt idx="199">
                  <c:v>13</c:v>
                </c:pt>
                <c:pt idx="200">
                  <c:v>12.2</c:v>
                </c:pt>
                <c:pt idx="201">
                  <c:v>14.6</c:v>
                </c:pt>
                <c:pt idx="202">
                  <c:v>12.3</c:v>
                </c:pt>
                <c:pt idx="203">
                  <c:v>10.3</c:v>
                </c:pt>
                <c:pt idx="204">
                  <c:v>13.5</c:v>
                </c:pt>
                <c:pt idx="205">
                  <c:v>11.5</c:v>
                </c:pt>
                <c:pt idx="206">
                  <c:v>15.1</c:v>
                </c:pt>
                <c:pt idx="207">
                  <c:v>11.6</c:v>
                </c:pt>
                <c:pt idx="208">
                  <c:v>11.7</c:v>
                </c:pt>
                <c:pt idx="209">
                  <c:v>10.4</c:v>
                </c:pt>
                <c:pt idx="210">
                  <c:v>14.1</c:v>
                </c:pt>
                <c:pt idx="211">
                  <c:v>12.4</c:v>
                </c:pt>
                <c:pt idx="212">
                  <c:v>11.2</c:v>
                </c:pt>
                <c:pt idx="213">
                  <c:v>11.7</c:v>
                </c:pt>
                <c:pt idx="214">
                  <c:v>9.8000000000000007</c:v>
                </c:pt>
                <c:pt idx="215">
                  <c:v>8</c:v>
                </c:pt>
                <c:pt idx="216">
                  <c:v>13.3</c:v>
                </c:pt>
                <c:pt idx="217">
                  <c:v>10.9</c:v>
                </c:pt>
                <c:pt idx="218">
                  <c:v>14.6</c:v>
                </c:pt>
                <c:pt idx="219">
                  <c:v>12.6</c:v>
                </c:pt>
                <c:pt idx="220">
                  <c:v>8.6999999999999993</c:v>
                </c:pt>
                <c:pt idx="221">
                  <c:v>9.9</c:v>
                </c:pt>
                <c:pt idx="222">
                  <c:v>12.5</c:v>
                </c:pt>
                <c:pt idx="223">
                  <c:v>12.6</c:v>
                </c:pt>
                <c:pt idx="224">
                  <c:v>13.2</c:v>
                </c:pt>
                <c:pt idx="225">
                  <c:v>15.5</c:v>
                </c:pt>
                <c:pt idx="226">
                  <c:v>10.3</c:v>
                </c:pt>
                <c:pt idx="227">
                  <c:v>10.199999999999999</c:v>
                </c:pt>
                <c:pt idx="228">
                  <c:v>13.3</c:v>
                </c:pt>
                <c:pt idx="229">
                  <c:v>10.7</c:v>
                </c:pt>
                <c:pt idx="230">
                  <c:v>14.4</c:v>
                </c:pt>
                <c:pt idx="231">
                  <c:v>12.4</c:v>
                </c:pt>
                <c:pt idx="232" formatCode="General">
                  <c:v>11.7</c:v>
                </c:pt>
                <c:pt idx="233" formatCode="General">
                  <c:v>12.7</c:v>
                </c:pt>
                <c:pt idx="234">
                  <c:v>10.6</c:v>
                </c:pt>
                <c:pt idx="235">
                  <c:v>15.1</c:v>
                </c:pt>
                <c:pt idx="236">
                  <c:v>10.5</c:v>
                </c:pt>
                <c:pt idx="237">
                  <c:v>14.3</c:v>
                </c:pt>
                <c:pt idx="238" formatCode="General">
                  <c:v>12.6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F-49B0-8E0F-29AAB4060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12832"/>
        <c:axId val="358714752"/>
      </c:scatterChart>
      <c:valAx>
        <c:axId val="358712832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46942059378252"/>
              <c:y val="0.8960396617089531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14752"/>
        <c:crossesAt val="-14"/>
        <c:crossBetween val="midCat"/>
        <c:majorUnit val="20"/>
      </c:valAx>
      <c:valAx>
        <c:axId val="358714752"/>
        <c:scaling>
          <c:orientation val="minMax"/>
          <c:max val="18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60918767063665E-2"/>
              <c:y val="0.3490098780387494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12832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Oktober</a:t>
            </a:r>
          </a:p>
        </c:rich>
      </c:tx>
      <c:layout>
        <c:manualLayout>
          <c:xMode val="edge"/>
          <c:yMode val="edge"/>
          <c:x val="0.46966768426217737"/>
          <c:y val="3.73132903841565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555834378920958E-2"/>
          <c:y val="0.15909112977618101"/>
          <c:w val="0.88582183186951069"/>
          <c:h val="0.67045547548533424"/>
        </c:manualLayout>
      </c:layout>
      <c:scatterChart>
        <c:scatterStyle val="smoothMarker"/>
        <c:varyColors val="0"/>
        <c:ser>
          <c:idx val="0"/>
          <c:order val="0"/>
          <c:tx>
            <c:v>Oktober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TMittel_Fricke!$L$5:$L$243</c:f>
              <c:numCache>
                <c:formatCode>0.0</c:formatCode>
                <c:ptCount val="239"/>
                <c:pt idx="0">
                  <c:v>4.3000000000000007</c:v>
                </c:pt>
                <c:pt idx="1">
                  <c:v>3.4</c:v>
                </c:pt>
                <c:pt idx="2">
                  <c:v>7.8999999999999995</c:v>
                </c:pt>
                <c:pt idx="3">
                  <c:v>1.9</c:v>
                </c:pt>
                <c:pt idx="4">
                  <c:v>5.5</c:v>
                </c:pt>
                <c:pt idx="5">
                  <c:v>2.9</c:v>
                </c:pt>
                <c:pt idx="6">
                  <c:v>8.6999999999999993</c:v>
                </c:pt>
                <c:pt idx="7">
                  <c:v>5</c:v>
                </c:pt>
                <c:pt idx="8">
                  <c:v>5.9</c:v>
                </c:pt>
                <c:pt idx="9">
                  <c:v>7.9</c:v>
                </c:pt>
                <c:pt idx="10">
                  <c:v>6.6000000000000005</c:v>
                </c:pt>
                <c:pt idx="11">
                  <c:v>7.5</c:v>
                </c:pt>
                <c:pt idx="12">
                  <c:v>9.5</c:v>
                </c:pt>
                <c:pt idx="13">
                  <c:v>5.8000000000000007</c:v>
                </c:pt>
                <c:pt idx="14">
                  <c:v>11.6</c:v>
                </c:pt>
                <c:pt idx="15">
                  <c:v>5.2</c:v>
                </c:pt>
                <c:pt idx="16">
                  <c:v>6.5</c:v>
                </c:pt>
                <c:pt idx="17">
                  <c:v>6.7</c:v>
                </c:pt>
                <c:pt idx="18">
                  <c:v>6.2</c:v>
                </c:pt>
                <c:pt idx="19">
                  <c:v>5.3000000000000007</c:v>
                </c:pt>
                <c:pt idx="20">
                  <c:v>7.7000000000000011</c:v>
                </c:pt>
                <c:pt idx="21">
                  <c:v>10.4</c:v>
                </c:pt>
                <c:pt idx="22">
                  <c:v>4.8000000000000007</c:v>
                </c:pt>
                <c:pt idx="23">
                  <c:v>7.4</c:v>
                </c:pt>
                <c:pt idx="24">
                  <c:v>3.6</c:v>
                </c:pt>
                <c:pt idx="25">
                  <c:v>6.6000000000000005</c:v>
                </c:pt>
                <c:pt idx="26">
                  <c:v>9.5</c:v>
                </c:pt>
                <c:pt idx="27">
                  <c:v>4.3000000000000007</c:v>
                </c:pt>
                <c:pt idx="28">
                  <c:v>5.7</c:v>
                </c:pt>
                <c:pt idx="29">
                  <c:v>8.6</c:v>
                </c:pt>
                <c:pt idx="30">
                  <c:v>12.2</c:v>
                </c:pt>
                <c:pt idx="31">
                  <c:v>9.6999999999999993</c:v>
                </c:pt>
                <c:pt idx="32">
                  <c:v>6.2</c:v>
                </c:pt>
                <c:pt idx="33">
                  <c:v>5.6000000000000005</c:v>
                </c:pt>
                <c:pt idx="34">
                  <c:v>6.8000000000000007</c:v>
                </c:pt>
                <c:pt idx="35">
                  <c:v>6.9</c:v>
                </c:pt>
                <c:pt idx="36">
                  <c:v>2</c:v>
                </c:pt>
                <c:pt idx="37">
                  <c:v>6.4</c:v>
                </c:pt>
                <c:pt idx="38">
                  <c:v>5.9</c:v>
                </c:pt>
                <c:pt idx="39">
                  <c:v>5.1000000000000005</c:v>
                </c:pt>
                <c:pt idx="40">
                  <c:v>6.1000000000000005</c:v>
                </c:pt>
                <c:pt idx="41">
                  <c:v>9.5</c:v>
                </c:pt>
                <c:pt idx="42">
                  <c:v>6.6000000000000005</c:v>
                </c:pt>
                <c:pt idx="43">
                  <c:v>6.7</c:v>
                </c:pt>
                <c:pt idx="44">
                  <c:v>5.9</c:v>
                </c:pt>
                <c:pt idx="45">
                  <c:v>7.8000000000000007</c:v>
                </c:pt>
                <c:pt idx="46">
                  <c:v>7.9</c:v>
                </c:pt>
                <c:pt idx="47">
                  <c:v>5.1000000000000005</c:v>
                </c:pt>
                <c:pt idx="48">
                  <c:v>4.4000000000000004</c:v>
                </c:pt>
                <c:pt idx="49">
                  <c:v>5.4</c:v>
                </c:pt>
                <c:pt idx="50">
                  <c:v>11.200000000000001</c:v>
                </c:pt>
                <c:pt idx="51">
                  <c:v>6</c:v>
                </c:pt>
                <c:pt idx="52">
                  <c:v>6.9</c:v>
                </c:pt>
                <c:pt idx="53">
                  <c:v>6.5</c:v>
                </c:pt>
                <c:pt idx="54">
                  <c:v>3.9999999999999996</c:v>
                </c:pt>
                <c:pt idx="55">
                  <c:v>7.1000000000000005</c:v>
                </c:pt>
                <c:pt idx="56">
                  <c:v>5.3000000000000007</c:v>
                </c:pt>
                <c:pt idx="57">
                  <c:v>5.4</c:v>
                </c:pt>
                <c:pt idx="58">
                  <c:v>8.2000000000000011</c:v>
                </c:pt>
                <c:pt idx="59">
                  <c:v>3.3</c:v>
                </c:pt>
                <c:pt idx="60">
                  <c:v>7.8000000000000007</c:v>
                </c:pt>
                <c:pt idx="61">
                  <c:v>2.1999999999999997</c:v>
                </c:pt>
                <c:pt idx="62">
                  <c:v>6.1000000000000005</c:v>
                </c:pt>
                <c:pt idx="63">
                  <c:v>6.7</c:v>
                </c:pt>
                <c:pt idx="64">
                  <c:v>6.8000000000000007</c:v>
                </c:pt>
                <c:pt idx="65">
                  <c:v>7.3000000000000007</c:v>
                </c:pt>
                <c:pt idx="66">
                  <c:v>6.3000000000000007</c:v>
                </c:pt>
                <c:pt idx="67">
                  <c:v>7.2</c:v>
                </c:pt>
                <c:pt idx="68">
                  <c:v>7.1000000000000005</c:v>
                </c:pt>
                <c:pt idx="69">
                  <c:v>3</c:v>
                </c:pt>
                <c:pt idx="70">
                  <c:v>7.9</c:v>
                </c:pt>
                <c:pt idx="71">
                  <c:v>6.1</c:v>
                </c:pt>
                <c:pt idx="72">
                  <c:v>8.6</c:v>
                </c:pt>
                <c:pt idx="73">
                  <c:v>8</c:v>
                </c:pt>
                <c:pt idx="74">
                  <c:v>10.3</c:v>
                </c:pt>
                <c:pt idx="75">
                  <c:v>9</c:v>
                </c:pt>
                <c:pt idx="76">
                  <c:v>9.6</c:v>
                </c:pt>
                <c:pt idx="77">
                  <c:v>7.8</c:v>
                </c:pt>
                <c:pt idx="78">
                  <c:v>8.8000000000000007</c:v>
                </c:pt>
                <c:pt idx="79">
                  <c:v>5.8</c:v>
                </c:pt>
                <c:pt idx="80">
                  <c:v>9</c:v>
                </c:pt>
                <c:pt idx="81">
                  <c:v>9</c:v>
                </c:pt>
                <c:pt idx="82">
                  <c:v>9.1</c:v>
                </c:pt>
                <c:pt idx="83">
                  <c:v>4.5999999999999996</c:v>
                </c:pt>
                <c:pt idx="84">
                  <c:v>7.5</c:v>
                </c:pt>
                <c:pt idx="85">
                  <c:v>6.4</c:v>
                </c:pt>
                <c:pt idx="86">
                  <c:v>5.2</c:v>
                </c:pt>
                <c:pt idx="87">
                  <c:v>6.4</c:v>
                </c:pt>
                <c:pt idx="88">
                  <c:v>3.4</c:v>
                </c:pt>
                <c:pt idx="89">
                  <c:v>5.6</c:v>
                </c:pt>
                <c:pt idx="90">
                  <c:v>3.4</c:v>
                </c:pt>
                <c:pt idx="91">
                  <c:v>8.1</c:v>
                </c:pt>
                <c:pt idx="92">
                  <c:v>7.7</c:v>
                </c:pt>
                <c:pt idx="93">
                  <c:v>8.6999999999999993</c:v>
                </c:pt>
                <c:pt idx="94">
                  <c:v>4.0999999999999996</c:v>
                </c:pt>
                <c:pt idx="95">
                  <c:v>9</c:v>
                </c:pt>
                <c:pt idx="96">
                  <c:v>4.4000000000000004</c:v>
                </c:pt>
                <c:pt idx="97">
                  <c:v>7.2</c:v>
                </c:pt>
                <c:pt idx="98">
                  <c:v>4.5999999999999996</c:v>
                </c:pt>
                <c:pt idx="99">
                  <c:v>6.5</c:v>
                </c:pt>
                <c:pt idx="100">
                  <c:v>2</c:v>
                </c:pt>
                <c:pt idx="101">
                  <c:v>7.8</c:v>
                </c:pt>
                <c:pt idx="102">
                  <c:v>5.5</c:v>
                </c:pt>
                <c:pt idx="103">
                  <c:v>4.7</c:v>
                </c:pt>
                <c:pt idx="104">
                  <c:v>5.0999999999999996</c:v>
                </c:pt>
                <c:pt idx="105">
                  <c:v>8.4</c:v>
                </c:pt>
                <c:pt idx="106">
                  <c:v>2.1</c:v>
                </c:pt>
                <c:pt idx="107">
                  <c:v>4.0999999999999996</c:v>
                </c:pt>
                <c:pt idx="108">
                  <c:v>6.6</c:v>
                </c:pt>
                <c:pt idx="109">
                  <c:v>4.8</c:v>
                </c:pt>
                <c:pt idx="110">
                  <c:v>8.9</c:v>
                </c:pt>
                <c:pt idx="111">
                  <c:v>6.4</c:v>
                </c:pt>
                <c:pt idx="112">
                  <c:v>9</c:v>
                </c:pt>
                <c:pt idx="113">
                  <c:v>6.7</c:v>
                </c:pt>
                <c:pt idx="114">
                  <c:v>6.3</c:v>
                </c:pt>
                <c:pt idx="115">
                  <c:v>6.5</c:v>
                </c:pt>
                <c:pt idx="116">
                  <c:v>5.8</c:v>
                </c:pt>
                <c:pt idx="117">
                  <c:v>8.9</c:v>
                </c:pt>
                <c:pt idx="118">
                  <c:v>7.9</c:v>
                </c:pt>
                <c:pt idx="119">
                  <c:v>7.7</c:v>
                </c:pt>
                <c:pt idx="120">
                  <c:v>6.7</c:v>
                </c:pt>
                <c:pt idx="121">
                  <c:v>5.6</c:v>
                </c:pt>
                <c:pt idx="122">
                  <c:v>8.6</c:v>
                </c:pt>
                <c:pt idx="123">
                  <c:v>6.5</c:v>
                </c:pt>
                <c:pt idx="124">
                  <c:v>0.8</c:v>
                </c:pt>
                <c:pt idx="125">
                  <c:v>9.5</c:v>
                </c:pt>
                <c:pt idx="126">
                  <c:v>9.9</c:v>
                </c:pt>
                <c:pt idx="127">
                  <c:v>7.5</c:v>
                </c:pt>
                <c:pt idx="128">
                  <c:v>8.8000000000000007</c:v>
                </c:pt>
                <c:pt idx="129">
                  <c:v>8</c:v>
                </c:pt>
                <c:pt idx="130">
                  <c:v>7.7</c:v>
                </c:pt>
                <c:pt idx="131">
                  <c:v>4.9000000000000004</c:v>
                </c:pt>
                <c:pt idx="132">
                  <c:v>9.6999999999999993</c:v>
                </c:pt>
                <c:pt idx="133">
                  <c:v>6.2</c:v>
                </c:pt>
                <c:pt idx="134">
                  <c:v>3.6</c:v>
                </c:pt>
                <c:pt idx="135">
                  <c:v>7.1</c:v>
                </c:pt>
                <c:pt idx="136">
                  <c:v>4.5999999999999996</c:v>
                </c:pt>
                <c:pt idx="137">
                  <c:v>5.2</c:v>
                </c:pt>
                <c:pt idx="138">
                  <c:v>3</c:v>
                </c:pt>
                <c:pt idx="139">
                  <c:v>5.7</c:v>
                </c:pt>
                <c:pt idx="140">
                  <c:v>10.4</c:v>
                </c:pt>
                <c:pt idx="141">
                  <c:v>3.1</c:v>
                </c:pt>
                <c:pt idx="142">
                  <c:v>9.6</c:v>
                </c:pt>
                <c:pt idx="143">
                  <c:v>7.7</c:v>
                </c:pt>
                <c:pt idx="144">
                  <c:v>7.3</c:v>
                </c:pt>
                <c:pt idx="145">
                  <c:v>7.3</c:v>
                </c:pt>
                <c:pt idx="146">
                  <c:v>6.3</c:v>
                </c:pt>
                <c:pt idx="147">
                  <c:v>7.7</c:v>
                </c:pt>
                <c:pt idx="148">
                  <c:v>8.1</c:v>
                </c:pt>
                <c:pt idx="149">
                  <c:v>6.9</c:v>
                </c:pt>
                <c:pt idx="150">
                  <c:v>5.6</c:v>
                </c:pt>
                <c:pt idx="151">
                  <c:v>6.5</c:v>
                </c:pt>
                <c:pt idx="152">
                  <c:v>7.5</c:v>
                </c:pt>
                <c:pt idx="153">
                  <c:v>7.1</c:v>
                </c:pt>
                <c:pt idx="154">
                  <c:v>6.3</c:v>
                </c:pt>
                <c:pt idx="155">
                  <c:v>2.6</c:v>
                </c:pt>
                <c:pt idx="156">
                  <c:v>8.6</c:v>
                </c:pt>
                <c:pt idx="157">
                  <c:v>7.3</c:v>
                </c:pt>
                <c:pt idx="158">
                  <c:v>5</c:v>
                </c:pt>
                <c:pt idx="159">
                  <c:v>6.5</c:v>
                </c:pt>
                <c:pt idx="160">
                  <c:v>5</c:v>
                </c:pt>
                <c:pt idx="161">
                  <c:v>11.1</c:v>
                </c:pt>
                <c:pt idx="162">
                  <c:v>9.5</c:v>
                </c:pt>
                <c:pt idx="163">
                  <c:v>5.9</c:v>
                </c:pt>
                <c:pt idx="164">
                  <c:v>8</c:v>
                </c:pt>
                <c:pt idx="165">
                  <c:v>5.5</c:v>
                </c:pt>
                <c:pt idx="166">
                  <c:v>7.5</c:v>
                </c:pt>
                <c:pt idx="167">
                  <c:v>7.9</c:v>
                </c:pt>
                <c:pt idx="168">
                  <c:v>10</c:v>
                </c:pt>
                <c:pt idx="169">
                  <c:v>6.6</c:v>
                </c:pt>
                <c:pt idx="170">
                  <c:v>6.2</c:v>
                </c:pt>
                <c:pt idx="171">
                  <c:v>6</c:v>
                </c:pt>
                <c:pt idx="172">
                  <c:v>8.9</c:v>
                </c:pt>
                <c:pt idx="173">
                  <c:v>8.3000000000000007</c:v>
                </c:pt>
                <c:pt idx="174">
                  <c:v>5.9</c:v>
                </c:pt>
                <c:pt idx="175">
                  <c:v>6.2</c:v>
                </c:pt>
                <c:pt idx="176">
                  <c:v>8.1</c:v>
                </c:pt>
                <c:pt idx="177">
                  <c:v>6.5</c:v>
                </c:pt>
                <c:pt idx="178">
                  <c:v>7.7</c:v>
                </c:pt>
                <c:pt idx="179">
                  <c:v>7.8</c:v>
                </c:pt>
                <c:pt idx="180">
                  <c:v>9.4</c:v>
                </c:pt>
                <c:pt idx="181">
                  <c:v>8.1</c:v>
                </c:pt>
                <c:pt idx="182">
                  <c:v>7.3</c:v>
                </c:pt>
                <c:pt idx="183">
                  <c:v>4.5999999999999996</c:v>
                </c:pt>
                <c:pt idx="184">
                  <c:v>7.5</c:v>
                </c:pt>
                <c:pt idx="185">
                  <c:v>10.3</c:v>
                </c:pt>
                <c:pt idx="186">
                  <c:v>10.9</c:v>
                </c:pt>
                <c:pt idx="187">
                  <c:v>9.6999999999999993</c:v>
                </c:pt>
                <c:pt idx="188">
                  <c:v>9.4</c:v>
                </c:pt>
                <c:pt idx="189">
                  <c:v>7</c:v>
                </c:pt>
                <c:pt idx="190">
                  <c:v>8.4</c:v>
                </c:pt>
                <c:pt idx="191">
                  <c:v>5</c:v>
                </c:pt>
                <c:pt idx="192">
                  <c:v>5.6</c:v>
                </c:pt>
                <c:pt idx="193">
                  <c:v>1.5</c:v>
                </c:pt>
                <c:pt idx="194">
                  <c:v>6.1</c:v>
                </c:pt>
                <c:pt idx="195">
                  <c:v>9.4</c:v>
                </c:pt>
                <c:pt idx="196">
                  <c:v>9.6</c:v>
                </c:pt>
                <c:pt idx="197">
                  <c:v>6.7</c:v>
                </c:pt>
                <c:pt idx="198">
                  <c:v>9.1999999999999993</c:v>
                </c:pt>
                <c:pt idx="199">
                  <c:v>6.7</c:v>
                </c:pt>
                <c:pt idx="200">
                  <c:v>7.2</c:v>
                </c:pt>
                <c:pt idx="201">
                  <c:v>7.8</c:v>
                </c:pt>
                <c:pt idx="202">
                  <c:v>8.1</c:v>
                </c:pt>
                <c:pt idx="203">
                  <c:v>9</c:v>
                </c:pt>
                <c:pt idx="204">
                  <c:v>7.7</c:v>
                </c:pt>
                <c:pt idx="205">
                  <c:v>9</c:v>
                </c:pt>
                <c:pt idx="206">
                  <c:v>9.1</c:v>
                </c:pt>
                <c:pt idx="207">
                  <c:v>9.5</c:v>
                </c:pt>
                <c:pt idx="208">
                  <c:v>9.6</c:v>
                </c:pt>
                <c:pt idx="209">
                  <c:v>10</c:v>
                </c:pt>
                <c:pt idx="210">
                  <c:v>5.8</c:v>
                </c:pt>
                <c:pt idx="211">
                  <c:v>5.0999999999999996</c:v>
                </c:pt>
                <c:pt idx="212">
                  <c:v>6.1</c:v>
                </c:pt>
                <c:pt idx="213">
                  <c:v>7.5</c:v>
                </c:pt>
                <c:pt idx="214">
                  <c:v>11.3</c:v>
                </c:pt>
                <c:pt idx="215">
                  <c:v>7.3</c:v>
                </c:pt>
                <c:pt idx="216">
                  <c:v>6.2</c:v>
                </c:pt>
                <c:pt idx="217">
                  <c:v>7.3</c:v>
                </c:pt>
                <c:pt idx="218">
                  <c:v>7.8</c:v>
                </c:pt>
                <c:pt idx="219">
                  <c:v>8.6</c:v>
                </c:pt>
                <c:pt idx="220">
                  <c:v>12.8</c:v>
                </c:pt>
                <c:pt idx="221">
                  <c:v>7.6</c:v>
                </c:pt>
                <c:pt idx="222">
                  <c:v>4.3</c:v>
                </c:pt>
                <c:pt idx="223">
                  <c:v>10.199999999999999</c:v>
                </c:pt>
                <c:pt idx="224">
                  <c:v>10.6</c:v>
                </c:pt>
                <c:pt idx="225">
                  <c:v>11.7</c:v>
                </c:pt>
                <c:pt idx="226">
                  <c:v>6.8</c:v>
                </c:pt>
                <c:pt idx="227">
                  <c:v>8.5</c:v>
                </c:pt>
                <c:pt idx="228">
                  <c:v>7.3</c:v>
                </c:pt>
                <c:pt idx="229">
                  <c:v>6.8</c:v>
                </c:pt>
                <c:pt idx="230">
                  <c:v>8.1</c:v>
                </c:pt>
                <c:pt idx="231">
                  <c:v>8.1999999999999993</c:v>
                </c:pt>
                <c:pt idx="232" formatCode="General">
                  <c:v>9.6</c:v>
                </c:pt>
                <c:pt idx="233" formatCode="General">
                  <c:v>10.4</c:v>
                </c:pt>
                <c:pt idx="234">
                  <c:v>7.1</c:v>
                </c:pt>
                <c:pt idx="235">
                  <c:v>7</c:v>
                </c:pt>
                <c:pt idx="236">
                  <c:v>9.9</c:v>
                </c:pt>
                <c:pt idx="237">
                  <c:v>10.3</c:v>
                </c:pt>
                <c:pt idx="238" formatCode="General">
                  <c:v>10.7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14-4646-B5B6-7A86B0BC1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57888"/>
        <c:axId val="358759808"/>
      </c:scatterChart>
      <c:valAx>
        <c:axId val="358757888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195727416130698"/>
              <c:y val="0.895525232641374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59808"/>
        <c:crossesAt val="-14"/>
        <c:crossBetween val="midCat"/>
        <c:majorUnit val="20"/>
      </c:valAx>
      <c:valAx>
        <c:axId val="358759808"/>
        <c:scaling>
          <c:orientation val="minMax"/>
          <c:max val="14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9097600252917E-2"/>
              <c:y val="0.3482599618229539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57888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November</a:t>
            </a:r>
          </a:p>
        </c:rich>
      </c:tx>
      <c:layout>
        <c:manualLayout>
          <c:xMode val="edge"/>
          <c:yMode val="edge"/>
          <c:x val="0.46191462909241604"/>
          <c:y val="3.74999999999999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947465034002282E-2"/>
          <c:y val="0.15625021674446349"/>
          <c:w val="0.88721913085831139"/>
          <c:h val="0.67329638851705176"/>
        </c:manualLayout>
      </c:layout>
      <c:scatterChart>
        <c:scatterStyle val="smoothMarker"/>
        <c:varyColors val="0"/>
        <c:ser>
          <c:idx val="0"/>
          <c:order val="0"/>
          <c:tx>
            <c:v>November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TMittel_Fricke!$M$5:$M$243</c:f>
              <c:numCache>
                <c:formatCode>0.0</c:formatCode>
                <c:ptCount val="239"/>
                <c:pt idx="0">
                  <c:v>1.4</c:v>
                </c:pt>
                <c:pt idx="1">
                  <c:v>-3</c:v>
                </c:pt>
                <c:pt idx="2">
                  <c:v>0.89999999999999991</c:v>
                </c:pt>
                <c:pt idx="3">
                  <c:v>0.79999999999999993</c:v>
                </c:pt>
                <c:pt idx="4">
                  <c:v>1.7999999999999998</c:v>
                </c:pt>
                <c:pt idx="5">
                  <c:v>-1.1000000000000001</c:v>
                </c:pt>
                <c:pt idx="6">
                  <c:v>1.2000000000000002</c:v>
                </c:pt>
                <c:pt idx="7">
                  <c:v>-0.8</c:v>
                </c:pt>
                <c:pt idx="8">
                  <c:v>-0.19999999999999996</c:v>
                </c:pt>
                <c:pt idx="9">
                  <c:v>2.1999999999999997</c:v>
                </c:pt>
                <c:pt idx="10">
                  <c:v>0.79999999999999993</c:v>
                </c:pt>
                <c:pt idx="11">
                  <c:v>1.5</c:v>
                </c:pt>
                <c:pt idx="12">
                  <c:v>3.4999999999999996</c:v>
                </c:pt>
                <c:pt idx="13">
                  <c:v>2.9</c:v>
                </c:pt>
                <c:pt idx="14">
                  <c:v>-0.6</c:v>
                </c:pt>
                <c:pt idx="15">
                  <c:v>0.20000000000000007</c:v>
                </c:pt>
                <c:pt idx="16">
                  <c:v>4.2</c:v>
                </c:pt>
                <c:pt idx="17">
                  <c:v>0.79999999999999993</c:v>
                </c:pt>
                <c:pt idx="18">
                  <c:v>2.1999999999999997</c:v>
                </c:pt>
                <c:pt idx="19">
                  <c:v>2.2999999999999998</c:v>
                </c:pt>
                <c:pt idx="20">
                  <c:v>3.4</c:v>
                </c:pt>
                <c:pt idx="21">
                  <c:v>1.7999999999999998</c:v>
                </c:pt>
                <c:pt idx="22">
                  <c:v>2.1</c:v>
                </c:pt>
                <c:pt idx="23">
                  <c:v>0.9</c:v>
                </c:pt>
                <c:pt idx="24">
                  <c:v>-2</c:v>
                </c:pt>
                <c:pt idx="25">
                  <c:v>4.5</c:v>
                </c:pt>
                <c:pt idx="26">
                  <c:v>3.8000000000000003</c:v>
                </c:pt>
                <c:pt idx="27">
                  <c:v>2.5</c:v>
                </c:pt>
                <c:pt idx="28">
                  <c:v>0.4</c:v>
                </c:pt>
                <c:pt idx="29">
                  <c:v>3.6999999999999997</c:v>
                </c:pt>
                <c:pt idx="30">
                  <c:v>4.2</c:v>
                </c:pt>
                <c:pt idx="31">
                  <c:v>0.2</c:v>
                </c:pt>
                <c:pt idx="32">
                  <c:v>-0.3</c:v>
                </c:pt>
                <c:pt idx="33">
                  <c:v>3.3</c:v>
                </c:pt>
                <c:pt idx="34">
                  <c:v>-1.7000000000000002</c:v>
                </c:pt>
                <c:pt idx="35">
                  <c:v>-0.8</c:v>
                </c:pt>
                <c:pt idx="36">
                  <c:v>4.3000000000000007</c:v>
                </c:pt>
                <c:pt idx="37">
                  <c:v>3.6999999999999997</c:v>
                </c:pt>
                <c:pt idx="38">
                  <c:v>0.9</c:v>
                </c:pt>
                <c:pt idx="39">
                  <c:v>-9.9999999999999978E-2</c:v>
                </c:pt>
                <c:pt idx="40">
                  <c:v>5.9</c:v>
                </c:pt>
                <c:pt idx="41">
                  <c:v>5.8000000000000007</c:v>
                </c:pt>
                <c:pt idx="42">
                  <c:v>1.4</c:v>
                </c:pt>
                <c:pt idx="43">
                  <c:v>3.9</c:v>
                </c:pt>
                <c:pt idx="44">
                  <c:v>2.2999999999999998</c:v>
                </c:pt>
                <c:pt idx="45">
                  <c:v>-0.7</c:v>
                </c:pt>
                <c:pt idx="46">
                  <c:v>-2.6</c:v>
                </c:pt>
                <c:pt idx="47">
                  <c:v>3.3</c:v>
                </c:pt>
                <c:pt idx="48">
                  <c:v>-1.5</c:v>
                </c:pt>
                <c:pt idx="49">
                  <c:v>3.4</c:v>
                </c:pt>
                <c:pt idx="50">
                  <c:v>0.50000000000000011</c:v>
                </c:pt>
                <c:pt idx="51">
                  <c:v>0.9</c:v>
                </c:pt>
                <c:pt idx="52">
                  <c:v>1.6</c:v>
                </c:pt>
                <c:pt idx="53">
                  <c:v>2</c:v>
                </c:pt>
                <c:pt idx="54">
                  <c:v>-2.2999999999999998</c:v>
                </c:pt>
                <c:pt idx="55">
                  <c:v>0.6</c:v>
                </c:pt>
                <c:pt idx="56">
                  <c:v>-0.5</c:v>
                </c:pt>
                <c:pt idx="57">
                  <c:v>2.6999999999999997</c:v>
                </c:pt>
                <c:pt idx="58">
                  <c:v>4.9000000000000004</c:v>
                </c:pt>
                <c:pt idx="59">
                  <c:v>3.6999999999999997</c:v>
                </c:pt>
                <c:pt idx="60">
                  <c:v>2.1</c:v>
                </c:pt>
                <c:pt idx="61">
                  <c:v>-0.89999999999999991</c:v>
                </c:pt>
                <c:pt idx="62">
                  <c:v>1.9</c:v>
                </c:pt>
                <c:pt idx="63">
                  <c:v>2.5</c:v>
                </c:pt>
                <c:pt idx="64">
                  <c:v>4.1000000000000005</c:v>
                </c:pt>
                <c:pt idx="65">
                  <c:v>1.4</c:v>
                </c:pt>
                <c:pt idx="66">
                  <c:v>3.6</c:v>
                </c:pt>
                <c:pt idx="67">
                  <c:v>-0.39999999999999997</c:v>
                </c:pt>
                <c:pt idx="68">
                  <c:v>0.4</c:v>
                </c:pt>
                <c:pt idx="69">
                  <c:v>2.1999999999999997</c:v>
                </c:pt>
                <c:pt idx="70">
                  <c:v>-3.9</c:v>
                </c:pt>
                <c:pt idx="71">
                  <c:v>7.4</c:v>
                </c:pt>
                <c:pt idx="72">
                  <c:v>1</c:v>
                </c:pt>
                <c:pt idx="73">
                  <c:v>-0.9</c:v>
                </c:pt>
                <c:pt idx="74">
                  <c:v>-0.1</c:v>
                </c:pt>
                <c:pt idx="75">
                  <c:v>-2.8</c:v>
                </c:pt>
                <c:pt idx="76">
                  <c:v>3</c:v>
                </c:pt>
                <c:pt idx="77">
                  <c:v>-1.1000000000000001</c:v>
                </c:pt>
                <c:pt idx="78">
                  <c:v>1.2</c:v>
                </c:pt>
                <c:pt idx="79">
                  <c:v>-0.5</c:v>
                </c:pt>
                <c:pt idx="80">
                  <c:v>2.9</c:v>
                </c:pt>
                <c:pt idx="81">
                  <c:v>2.1</c:v>
                </c:pt>
                <c:pt idx="82">
                  <c:v>2.2000000000000002</c:v>
                </c:pt>
                <c:pt idx="83">
                  <c:v>-0.2</c:v>
                </c:pt>
                <c:pt idx="84">
                  <c:v>3.3</c:v>
                </c:pt>
                <c:pt idx="85">
                  <c:v>0.9</c:v>
                </c:pt>
                <c:pt idx="86">
                  <c:v>-0.9</c:v>
                </c:pt>
                <c:pt idx="87">
                  <c:v>-0.9</c:v>
                </c:pt>
                <c:pt idx="88">
                  <c:v>0.7</c:v>
                </c:pt>
                <c:pt idx="89">
                  <c:v>0.9</c:v>
                </c:pt>
                <c:pt idx="90">
                  <c:v>-2.9</c:v>
                </c:pt>
                <c:pt idx="91">
                  <c:v>3.7</c:v>
                </c:pt>
                <c:pt idx="92">
                  <c:v>1.3</c:v>
                </c:pt>
                <c:pt idx="93">
                  <c:v>-0.9</c:v>
                </c:pt>
                <c:pt idx="94">
                  <c:v>-0.2</c:v>
                </c:pt>
                <c:pt idx="95">
                  <c:v>0.5</c:v>
                </c:pt>
                <c:pt idx="96">
                  <c:v>3.2</c:v>
                </c:pt>
                <c:pt idx="97">
                  <c:v>0.1</c:v>
                </c:pt>
                <c:pt idx="98">
                  <c:v>-2.1</c:v>
                </c:pt>
                <c:pt idx="99">
                  <c:v>2.2000000000000002</c:v>
                </c:pt>
                <c:pt idx="100">
                  <c:v>4.8</c:v>
                </c:pt>
                <c:pt idx="101">
                  <c:v>1.8</c:v>
                </c:pt>
                <c:pt idx="102">
                  <c:v>2.2000000000000002</c:v>
                </c:pt>
                <c:pt idx="103">
                  <c:v>9.9999999999999978E-2</c:v>
                </c:pt>
                <c:pt idx="104">
                  <c:v>2.1</c:v>
                </c:pt>
                <c:pt idx="105">
                  <c:v>2.6</c:v>
                </c:pt>
                <c:pt idx="106">
                  <c:v>1.7</c:v>
                </c:pt>
                <c:pt idx="107">
                  <c:v>2</c:v>
                </c:pt>
                <c:pt idx="108">
                  <c:v>2.4</c:v>
                </c:pt>
                <c:pt idx="109">
                  <c:v>0.2</c:v>
                </c:pt>
                <c:pt idx="110">
                  <c:v>1.2</c:v>
                </c:pt>
                <c:pt idx="111">
                  <c:v>3.6</c:v>
                </c:pt>
                <c:pt idx="112">
                  <c:v>0.2</c:v>
                </c:pt>
                <c:pt idx="113">
                  <c:v>3.3</c:v>
                </c:pt>
                <c:pt idx="114">
                  <c:v>5</c:v>
                </c:pt>
                <c:pt idx="115">
                  <c:v>-0.7</c:v>
                </c:pt>
                <c:pt idx="116">
                  <c:v>2.8</c:v>
                </c:pt>
                <c:pt idx="117">
                  <c:v>4.9000000000000004</c:v>
                </c:pt>
                <c:pt idx="118">
                  <c:v>4.0999999999999996</c:v>
                </c:pt>
                <c:pt idx="119">
                  <c:v>3.6</c:v>
                </c:pt>
                <c:pt idx="120">
                  <c:v>-0.8</c:v>
                </c:pt>
                <c:pt idx="121">
                  <c:v>1.2</c:v>
                </c:pt>
                <c:pt idx="122">
                  <c:v>1.6</c:v>
                </c:pt>
                <c:pt idx="123">
                  <c:v>1</c:v>
                </c:pt>
                <c:pt idx="124">
                  <c:v>1.6</c:v>
                </c:pt>
                <c:pt idx="125">
                  <c:v>4.0999999999999996</c:v>
                </c:pt>
                <c:pt idx="126">
                  <c:v>3.3</c:v>
                </c:pt>
                <c:pt idx="127">
                  <c:v>0.2</c:v>
                </c:pt>
                <c:pt idx="128">
                  <c:v>-0.9</c:v>
                </c:pt>
                <c:pt idx="129">
                  <c:v>0.8</c:v>
                </c:pt>
                <c:pt idx="130">
                  <c:v>4.9000000000000004</c:v>
                </c:pt>
                <c:pt idx="131">
                  <c:v>-1.1000000000000001</c:v>
                </c:pt>
                <c:pt idx="132">
                  <c:v>4.9000000000000004</c:v>
                </c:pt>
                <c:pt idx="133">
                  <c:v>1.2</c:v>
                </c:pt>
                <c:pt idx="134">
                  <c:v>-0.6</c:v>
                </c:pt>
                <c:pt idx="135">
                  <c:v>2.7</c:v>
                </c:pt>
                <c:pt idx="136">
                  <c:v>2</c:v>
                </c:pt>
                <c:pt idx="137">
                  <c:v>1.7</c:v>
                </c:pt>
                <c:pt idx="138">
                  <c:v>-0.1</c:v>
                </c:pt>
                <c:pt idx="139">
                  <c:v>2.1</c:v>
                </c:pt>
                <c:pt idx="140">
                  <c:v>-0.5</c:v>
                </c:pt>
                <c:pt idx="141">
                  <c:v>-0.9</c:v>
                </c:pt>
                <c:pt idx="142">
                  <c:v>1.9</c:v>
                </c:pt>
                <c:pt idx="143">
                  <c:v>2.4</c:v>
                </c:pt>
                <c:pt idx="144">
                  <c:v>-0.6</c:v>
                </c:pt>
                <c:pt idx="145">
                  <c:v>6.2</c:v>
                </c:pt>
                <c:pt idx="146">
                  <c:v>2.6</c:v>
                </c:pt>
                <c:pt idx="147">
                  <c:v>3.6</c:v>
                </c:pt>
                <c:pt idx="148">
                  <c:v>4</c:v>
                </c:pt>
                <c:pt idx="149">
                  <c:v>4.9000000000000004</c:v>
                </c:pt>
                <c:pt idx="150">
                  <c:v>3.6</c:v>
                </c:pt>
                <c:pt idx="151">
                  <c:v>3.1</c:v>
                </c:pt>
                <c:pt idx="152">
                  <c:v>1.3</c:v>
                </c:pt>
                <c:pt idx="153">
                  <c:v>2.1</c:v>
                </c:pt>
                <c:pt idx="154">
                  <c:v>3.9</c:v>
                </c:pt>
                <c:pt idx="155">
                  <c:v>2</c:v>
                </c:pt>
                <c:pt idx="156">
                  <c:v>1.7</c:v>
                </c:pt>
                <c:pt idx="157">
                  <c:v>6.8</c:v>
                </c:pt>
                <c:pt idx="158">
                  <c:v>4.5999999999999996</c:v>
                </c:pt>
                <c:pt idx="159">
                  <c:v>3.3</c:v>
                </c:pt>
                <c:pt idx="160">
                  <c:v>0.7</c:v>
                </c:pt>
                <c:pt idx="161">
                  <c:v>-0.8</c:v>
                </c:pt>
                <c:pt idx="162">
                  <c:v>0.1</c:v>
                </c:pt>
                <c:pt idx="163">
                  <c:v>1.6</c:v>
                </c:pt>
                <c:pt idx="164">
                  <c:v>0.9</c:v>
                </c:pt>
                <c:pt idx="165">
                  <c:v>2.2999999999999998</c:v>
                </c:pt>
                <c:pt idx="166">
                  <c:v>3.8</c:v>
                </c:pt>
                <c:pt idx="167">
                  <c:v>4.7</c:v>
                </c:pt>
                <c:pt idx="168">
                  <c:v>1.5</c:v>
                </c:pt>
                <c:pt idx="169">
                  <c:v>2.8</c:v>
                </c:pt>
                <c:pt idx="170">
                  <c:v>5</c:v>
                </c:pt>
                <c:pt idx="171">
                  <c:v>0.3</c:v>
                </c:pt>
                <c:pt idx="172">
                  <c:v>4.0999999999999996</c:v>
                </c:pt>
                <c:pt idx="173">
                  <c:v>3.9</c:v>
                </c:pt>
                <c:pt idx="174">
                  <c:v>1.9</c:v>
                </c:pt>
                <c:pt idx="175">
                  <c:v>-1</c:v>
                </c:pt>
                <c:pt idx="176">
                  <c:v>2.2999999999999998</c:v>
                </c:pt>
                <c:pt idx="177">
                  <c:v>1.2</c:v>
                </c:pt>
                <c:pt idx="178">
                  <c:v>2.4</c:v>
                </c:pt>
                <c:pt idx="179">
                  <c:v>4.5</c:v>
                </c:pt>
                <c:pt idx="180">
                  <c:v>2.9</c:v>
                </c:pt>
                <c:pt idx="181">
                  <c:v>0.9</c:v>
                </c:pt>
                <c:pt idx="182">
                  <c:v>6.4</c:v>
                </c:pt>
                <c:pt idx="183">
                  <c:v>2.5</c:v>
                </c:pt>
                <c:pt idx="184">
                  <c:v>0.8</c:v>
                </c:pt>
                <c:pt idx="185">
                  <c:v>0.3</c:v>
                </c:pt>
                <c:pt idx="186">
                  <c:v>3.4</c:v>
                </c:pt>
                <c:pt idx="187">
                  <c:v>2.7</c:v>
                </c:pt>
                <c:pt idx="188">
                  <c:v>3.2</c:v>
                </c:pt>
                <c:pt idx="189">
                  <c:v>5.0999999999999996</c:v>
                </c:pt>
                <c:pt idx="190">
                  <c:v>1.3</c:v>
                </c:pt>
                <c:pt idx="191">
                  <c:v>3.1</c:v>
                </c:pt>
                <c:pt idx="192">
                  <c:v>2</c:v>
                </c:pt>
                <c:pt idx="193">
                  <c:v>2.6</c:v>
                </c:pt>
                <c:pt idx="194">
                  <c:v>1.3</c:v>
                </c:pt>
                <c:pt idx="195">
                  <c:v>2.1</c:v>
                </c:pt>
                <c:pt idx="196">
                  <c:v>2.5</c:v>
                </c:pt>
                <c:pt idx="197">
                  <c:v>2.8</c:v>
                </c:pt>
                <c:pt idx="198">
                  <c:v>1.4</c:v>
                </c:pt>
                <c:pt idx="199">
                  <c:v>1.4</c:v>
                </c:pt>
                <c:pt idx="200">
                  <c:v>2.5</c:v>
                </c:pt>
                <c:pt idx="201">
                  <c:v>5.3</c:v>
                </c:pt>
                <c:pt idx="202">
                  <c:v>1.9</c:v>
                </c:pt>
                <c:pt idx="203">
                  <c:v>6.7</c:v>
                </c:pt>
                <c:pt idx="204">
                  <c:v>-1.5</c:v>
                </c:pt>
                <c:pt idx="205">
                  <c:v>5</c:v>
                </c:pt>
                <c:pt idx="206">
                  <c:v>3</c:v>
                </c:pt>
                <c:pt idx="207">
                  <c:v>1.2</c:v>
                </c:pt>
                <c:pt idx="208">
                  <c:v>2</c:v>
                </c:pt>
                <c:pt idx="209">
                  <c:v>1.8</c:v>
                </c:pt>
                <c:pt idx="210">
                  <c:v>2.5</c:v>
                </c:pt>
                <c:pt idx="211">
                  <c:v>4.9000000000000004</c:v>
                </c:pt>
                <c:pt idx="212">
                  <c:v>-0.9</c:v>
                </c:pt>
                <c:pt idx="213">
                  <c:v>6.2</c:v>
                </c:pt>
                <c:pt idx="214">
                  <c:v>2</c:v>
                </c:pt>
                <c:pt idx="215">
                  <c:v>2.7</c:v>
                </c:pt>
                <c:pt idx="216">
                  <c:v>3.7</c:v>
                </c:pt>
                <c:pt idx="217">
                  <c:v>-1</c:v>
                </c:pt>
                <c:pt idx="218">
                  <c:v>0.5</c:v>
                </c:pt>
                <c:pt idx="219">
                  <c:v>4.5999999999999996</c:v>
                </c:pt>
                <c:pt idx="220">
                  <c:v>0</c:v>
                </c:pt>
                <c:pt idx="221">
                  <c:v>5.4</c:v>
                </c:pt>
                <c:pt idx="222">
                  <c:v>5.8</c:v>
                </c:pt>
                <c:pt idx="223">
                  <c:v>1.6</c:v>
                </c:pt>
                <c:pt idx="224">
                  <c:v>2.2999999999999998</c:v>
                </c:pt>
                <c:pt idx="225">
                  <c:v>6.4</c:v>
                </c:pt>
                <c:pt idx="226">
                  <c:v>1</c:v>
                </c:pt>
                <c:pt idx="227">
                  <c:v>3.6</c:v>
                </c:pt>
                <c:pt idx="228">
                  <c:v>6.8</c:v>
                </c:pt>
                <c:pt idx="229">
                  <c:v>3.1</c:v>
                </c:pt>
                <c:pt idx="230">
                  <c:v>6.6</c:v>
                </c:pt>
                <c:pt idx="231">
                  <c:v>5.0999999999999996</c:v>
                </c:pt>
                <c:pt idx="232" formatCode="General">
                  <c:v>1.7</c:v>
                </c:pt>
                <c:pt idx="233" formatCode="General">
                  <c:v>6.4</c:v>
                </c:pt>
                <c:pt idx="234">
                  <c:v>7.3</c:v>
                </c:pt>
                <c:pt idx="235">
                  <c:v>3.3</c:v>
                </c:pt>
                <c:pt idx="236">
                  <c:v>2.4</c:v>
                </c:pt>
                <c:pt idx="237">
                  <c:v>4.8</c:v>
                </c:pt>
                <c:pt idx="238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01-470D-A287-FF48BFD73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98848"/>
        <c:axId val="358800768"/>
      </c:scatterChart>
      <c:valAx>
        <c:axId val="358798848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000065781251035"/>
              <c:y val="0.8950020878072059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800768"/>
        <c:crossesAt val="-14"/>
        <c:crossBetween val="midCat"/>
        <c:majorUnit val="20"/>
      </c:valAx>
      <c:valAx>
        <c:axId val="358800768"/>
        <c:scaling>
          <c:orientation val="minMax"/>
          <c:max val="8"/>
          <c:min val="-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2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54654352416475E-2"/>
              <c:y val="0.345000596516344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8798848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Dezember</a:t>
            </a:r>
          </a:p>
        </c:rich>
      </c:tx>
      <c:layout>
        <c:manualLayout>
          <c:xMode val="edge"/>
          <c:yMode val="edge"/>
          <c:x val="0.45365919998423226"/>
          <c:y val="3.32029329667124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37052197236412E-2"/>
          <c:y val="0.14925409392027636"/>
          <c:w val="0.86733469775127703"/>
          <c:h val="0.68656883203327124"/>
        </c:manualLayout>
      </c:layout>
      <c:scatterChart>
        <c:scatterStyle val="smoothMarker"/>
        <c:varyColors val="0"/>
        <c:ser>
          <c:idx val="0"/>
          <c:order val="0"/>
          <c:tx>
            <c:v>Dezember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poly"/>
            <c:order val="2"/>
            <c:dispRSqr val="0"/>
            <c:dispEq val="0"/>
          </c:trendline>
          <c:xVal>
            <c:numRef>
              <c:f>TMittel_Fricke!$B$5:$B$243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TMittel_Fricke!$N$5:$N$243</c:f>
              <c:numCache>
                <c:formatCode>0.0</c:formatCode>
                <c:ptCount val="239"/>
                <c:pt idx="0">
                  <c:v>1.0999999999999999</c:v>
                </c:pt>
                <c:pt idx="1">
                  <c:v>-2.5</c:v>
                </c:pt>
                <c:pt idx="2">
                  <c:v>-2.6999999999999997</c:v>
                </c:pt>
                <c:pt idx="3">
                  <c:v>-5.1000000000000005</c:v>
                </c:pt>
                <c:pt idx="4">
                  <c:v>-2.4</c:v>
                </c:pt>
                <c:pt idx="5">
                  <c:v>-1.6</c:v>
                </c:pt>
                <c:pt idx="6">
                  <c:v>3.3</c:v>
                </c:pt>
                <c:pt idx="7">
                  <c:v>-11.1</c:v>
                </c:pt>
                <c:pt idx="8">
                  <c:v>0.6</c:v>
                </c:pt>
                <c:pt idx="9">
                  <c:v>-1.7000000000000002</c:v>
                </c:pt>
                <c:pt idx="10">
                  <c:v>0.4</c:v>
                </c:pt>
                <c:pt idx="11">
                  <c:v>-2.1</c:v>
                </c:pt>
                <c:pt idx="12">
                  <c:v>0.4</c:v>
                </c:pt>
                <c:pt idx="13">
                  <c:v>-3.1</c:v>
                </c:pt>
                <c:pt idx="14">
                  <c:v>2.2999999999999998</c:v>
                </c:pt>
                <c:pt idx="15">
                  <c:v>-3.1</c:v>
                </c:pt>
                <c:pt idx="16">
                  <c:v>0.50000000000000011</c:v>
                </c:pt>
                <c:pt idx="17">
                  <c:v>-5.5</c:v>
                </c:pt>
                <c:pt idx="18">
                  <c:v>-6</c:v>
                </c:pt>
                <c:pt idx="19">
                  <c:v>9.9999999999999978E-2</c:v>
                </c:pt>
                <c:pt idx="20">
                  <c:v>-1.7000000000000002</c:v>
                </c:pt>
                <c:pt idx="21">
                  <c:v>-1.4</c:v>
                </c:pt>
                <c:pt idx="22">
                  <c:v>-0.19999999999999996</c:v>
                </c:pt>
                <c:pt idx="23">
                  <c:v>-3.1</c:v>
                </c:pt>
                <c:pt idx="24">
                  <c:v>-2.8000000000000003</c:v>
                </c:pt>
                <c:pt idx="25">
                  <c:v>3.9</c:v>
                </c:pt>
                <c:pt idx="26">
                  <c:v>-1.9</c:v>
                </c:pt>
                <c:pt idx="27">
                  <c:v>-5.6</c:v>
                </c:pt>
                <c:pt idx="28">
                  <c:v>-0.3</c:v>
                </c:pt>
                <c:pt idx="29">
                  <c:v>9.9999999999999978E-2</c:v>
                </c:pt>
                <c:pt idx="30">
                  <c:v>-0.3</c:v>
                </c:pt>
                <c:pt idx="31">
                  <c:v>-7.3</c:v>
                </c:pt>
                <c:pt idx="32">
                  <c:v>-0.7</c:v>
                </c:pt>
                <c:pt idx="33">
                  <c:v>0.6</c:v>
                </c:pt>
                <c:pt idx="34">
                  <c:v>-3.8000000000000003</c:v>
                </c:pt>
                <c:pt idx="35">
                  <c:v>-2.8000000000000003</c:v>
                </c:pt>
                <c:pt idx="36">
                  <c:v>-2.5</c:v>
                </c:pt>
                <c:pt idx="37">
                  <c:v>-2.2999999999999998</c:v>
                </c:pt>
                <c:pt idx="38">
                  <c:v>-2.1</c:v>
                </c:pt>
                <c:pt idx="39">
                  <c:v>-3.6</c:v>
                </c:pt>
                <c:pt idx="40">
                  <c:v>2.2999999999999998</c:v>
                </c:pt>
                <c:pt idx="41">
                  <c:v>-6.1</c:v>
                </c:pt>
                <c:pt idx="42">
                  <c:v>-0.5</c:v>
                </c:pt>
                <c:pt idx="43">
                  <c:v>2.5</c:v>
                </c:pt>
                <c:pt idx="44">
                  <c:v>3.4999999999999996</c:v>
                </c:pt>
                <c:pt idx="45">
                  <c:v>-1.2</c:v>
                </c:pt>
                <c:pt idx="46">
                  <c:v>2</c:v>
                </c:pt>
                <c:pt idx="47">
                  <c:v>0.79999999999999993</c:v>
                </c:pt>
                <c:pt idx="48">
                  <c:v>-7.8999999999999995</c:v>
                </c:pt>
                <c:pt idx="49">
                  <c:v>-2.2000000000000002</c:v>
                </c:pt>
                <c:pt idx="50">
                  <c:v>-1.2999999999999998</c:v>
                </c:pt>
                <c:pt idx="51">
                  <c:v>-2.2999999999999998</c:v>
                </c:pt>
                <c:pt idx="52">
                  <c:v>1.4</c:v>
                </c:pt>
                <c:pt idx="53">
                  <c:v>-2.2999999999999998</c:v>
                </c:pt>
                <c:pt idx="54">
                  <c:v>-3.7</c:v>
                </c:pt>
                <c:pt idx="55">
                  <c:v>-1.6</c:v>
                </c:pt>
                <c:pt idx="56">
                  <c:v>-0.89999999999999991</c:v>
                </c:pt>
                <c:pt idx="57">
                  <c:v>-2.9</c:v>
                </c:pt>
                <c:pt idx="58">
                  <c:v>1</c:v>
                </c:pt>
                <c:pt idx="59">
                  <c:v>-4.8</c:v>
                </c:pt>
                <c:pt idx="60">
                  <c:v>0</c:v>
                </c:pt>
                <c:pt idx="61">
                  <c:v>2.2999999999999998</c:v>
                </c:pt>
                <c:pt idx="62">
                  <c:v>9.9999999999999978E-2</c:v>
                </c:pt>
                <c:pt idx="63">
                  <c:v>-3.8000000000000003</c:v>
                </c:pt>
                <c:pt idx="64">
                  <c:v>-1</c:v>
                </c:pt>
                <c:pt idx="65">
                  <c:v>-6.3</c:v>
                </c:pt>
                <c:pt idx="66">
                  <c:v>-2.2999999999999998</c:v>
                </c:pt>
                <c:pt idx="67">
                  <c:v>1.2000000000000002</c:v>
                </c:pt>
                <c:pt idx="68">
                  <c:v>-3.9</c:v>
                </c:pt>
                <c:pt idx="69">
                  <c:v>-1</c:v>
                </c:pt>
                <c:pt idx="70">
                  <c:v>-1.5</c:v>
                </c:pt>
                <c:pt idx="71">
                  <c:v>4.4000000000000004</c:v>
                </c:pt>
                <c:pt idx="72">
                  <c:v>-5.3</c:v>
                </c:pt>
                <c:pt idx="73">
                  <c:v>-1.3</c:v>
                </c:pt>
                <c:pt idx="74">
                  <c:v>-4.7</c:v>
                </c:pt>
                <c:pt idx="75">
                  <c:v>-0.5</c:v>
                </c:pt>
                <c:pt idx="76">
                  <c:v>1</c:v>
                </c:pt>
                <c:pt idx="77">
                  <c:v>-1.3</c:v>
                </c:pt>
                <c:pt idx="78">
                  <c:v>-4.4000000000000004</c:v>
                </c:pt>
                <c:pt idx="79">
                  <c:v>-1.7</c:v>
                </c:pt>
                <c:pt idx="80">
                  <c:v>-2.1</c:v>
                </c:pt>
                <c:pt idx="81">
                  <c:v>-0.2</c:v>
                </c:pt>
                <c:pt idx="82">
                  <c:v>-0.8</c:v>
                </c:pt>
                <c:pt idx="83">
                  <c:v>-4.4000000000000004</c:v>
                </c:pt>
                <c:pt idx="84">
                  <c:v>-1.5</c:v>
                </c:pt>
                <c:pt idx="85">
                  <c:v>1.7</c:v>
                </c:pt>
                <c:pt idx="86">
                  <c:v>-4.7</c:v>
                </c:pt>
                <c:pt idx="87">
                  <c:v>3.5</c:v>
                </c:pt>
                <c:pt idx="88">
                  <c:v>-1.7</c:v>
                </c:pt>
                <c:pt idx="89">
                  <c:v>-7.2</c:v>
                </c:pt>
                <c:pt idx="90">
                  <c:v>-6.3</c:v>
                </c:pt>
                <c:pt idx="91">
                  <c:v>2.2999999999999998</c:v>
                </c:pt>
                <c:pt idx="92">
                  <c:v>-1.5</c:v>
                </c:pt>
                <c:pt idx="93">
                  <c:v>-4.5</c:v>
                </c:pt>
                <c:pt idx="94">
                  <c:v>-3.8</c:v>
                </c:pt>
                <c:pt idx="95">
                  <c:v>2.2999999999999998</c:v>
                </c:pt>
                <c:pt idx="96">
                  <c:v>-2.4</c:v>
                </c:pt>
                <c:pt idx="97">
                  <c:v>-3.6</c:v>
                </c:pt>
                <c:pt idx="98">
                  <c:v>-6.2</c:v>
                </c:pt>
                <c:pt idx="99">
                  <c:v>2.2000000000000002</c:v>
                </c:pt>
                <c:pt idx="100">
                  <c:v>-0.30000000000000004</c:v>
                </c:pt>
                <c:pt idx="101">
                  <c:v>0.8</c:v>
                </c:pt>
                <c:pt idx="102">
                  <c:v>-2.9</c:v>
                </c:pt>
                <c:pt idx="103">
                  <c:v>-1.1000000000000001</c:v>
                </c:pt>
                <c:pt idx="104">
                  <c:v>-2.4</c:v>
                </c:pt>
                <c:pt idx="105">
                  <c:v>-1.4</c:v>
                </c:pt>
                <c:pt idx="106">
                  <c:v>-3.5999999999999996</c:v>
                </c:pt>
                <c:pt idx="107">
                  <c:v>1.9</c:v>
                </c:pt>
                <c:pt idx="108">
                  <c:v>-4.3</c:v>
                </c:pt>
                <c:pt idx="109">
                  <c:v>-6.8</c:v>
                </c:pt>
                <c:pt idx="110">
                  <c:v>0.3</c:v>
                </c:pt>
                <c:pt idx="111">
                  <c:v>-3.5</c:v>
                </c:pt>
                <c:pt idx="112">
                  <c:v>-1.7000000000000002</c:v>
                </c:pt>
                <c:pt idx="113">
                  <c:v>-2.5</c:v>
                </c:pt>
                <c:pt idx="114">
                  <c:v>-1.7999999999999998</c:v>
                </c:pt>
                <c:pt idx="115">
                  <c:v>-0.89999999999999991</c:v>
                </c:pt>
                <c:pt idx="116">
                  <c:v>0</c:v>
                </c:pt>
                <c:pt idx="117">
                  <c:v>0.9</c:v>
                </c:pt>
                <c:pt idx="118">
                  <c:v>-3.5999999999999996</c:v>
                </c:pt>
                <c:pt idx="119">
                  <c:v>2.4</c:v>
                </c:pt>
                <c:pt idx="120">
                  <c:v>-0.5</c:v>
                </c:pt>
                <c:pt idx="121">
                  <c:v>-1.9</c:v>
                </c:pt>
                <c:pt idx="122">
                  <c:v>-1.8</c:v>
                </c:pt>
                <c:pt idx="123">
                  <c:v>0.1</c:v>
                </c:pt>
                <c:pt idx="124">
                  <c:v>-1.5</c:v>
                </c:pt>
                <c:pt idx="125">
                  <c:v>-4.5</c:v>
                </c:pt>
                <c:pt idx="126">
                  <c:v>0.7</c:v>
                </c:pt>
                <c:pt idx="127">
                  <c:v>-1.2</c:v>
                </c:pt>
                <c:pt idx="128">
                  <c:v>0.2</c:v>
                </c:pt>
                <c:pt idx="129">
                  <c:v>2.1</c:v>
                </c:pt>
                <c:pt idx="130">
                  <c:v>1.9</c:v>
                </c:pt>
                <c:pt idx="131">
                  <c:v>2.5</c:v>
                </c:pt>
                <c:pt idx="132">
                  <c:v>-0.5</c:v>
                </c:pt>
                <c:pt idx="133">
                  <c:v>2.1</c:v>
                </c:pt>
                <c:pt idx="134">
                  <c:v>3.8</c:v>
                </c:pt>
                <c:pt idx="135">
                  <c:v>0.6</c:v>
                </c:pt>
                <c:pt idx="136">
                  <c:v>-4.8</c:v>
                </c:pt>
                <c:pt idx="137">
                  <c:v>2.2000000000000002</c:v>
                </c:pt>
                <c:pt idx="138">
                  <c:v>0</c:v>
                </c:pt>
                <c:pt idx="139">
                  <c:v>-0.6</c:v>
                </c:pt>
                <c:pt idx="140">
                  <c:v>-1.3</c:v>
                </c:pt>
                <c:pt idx="141">
                  <c:v>-0.2</c:v>
                </c:pt>
                <c:pt idx="142">
                  <c:v>-3.7</c:v>
                </c:pt>
                <c:pt idx="143">
                  <c:v>1.3</c:v>
                </c:pt>
                <c:pt idx="144">
                  <c:v>-1</c:v>
                </c:pt>
                <c:pt idx="145">
                  <c:v>-3.5</c:v>
                </c:pt>
                <c:pt idx="146">
                  <c:v>-2.8</c:v>
                </c:pt>
                <c:pt idx="147">
                  <c:v>-3</c:v>
                </c:pt>
                <c:pt idx="148">
                  <c:v>1.6</c:v>
                </c:pt>
                <c:pt idx="149">
                  <c:v>-2.4</c:v>
                </c:pt>
                <c:pt idx="150">
                  <c:v>-3.2</c:v>
                </c:pt>
                <c:pt idx="151">
                  <c:v>2.2999999999999998</c:v>
                </c:pt>
                <c:pt idx="152">
                  <c:v>-6.2</c:v>
                </c:pt>
                <c:pt idx="153">
                  <c:v>4</c:v>
                </c:pt>
                <c:pt idx="154">
                  <c:v>-2</c:v>
                </c:pt>
                <c:pt idx="155">
                  <c:v>0.9</c:v>
                </c:pt>
                <c:pt idx="156">
                  <c:v>-2.7</c:v>
                </c:pt>
                <c:pt idx="157">
                  <c:v>-2.9</c:v>
                </c:pt>
                <c:pt idx="158">
                  <c:v>-3.2</c:v>
                </c:pt>
                <c:pt idx="159">
                  <c:v>-6.6</c:v>
                </c:pt>
                <c:pt idx="160">
                  <c:v>-2.1</c:v>
                </c:pt>
                <c:pt idx="161">
                  <c:v>1.8</c:v>
                </c:pt>
                <c:pt idx="162">
                  <c:v>-1.1000000000000001</c:v>
                </c:pt>
                <c:pt idx="163">
                  <c:v>-2.2999999999999998</c:v>
                </c:pt>
                <c:pt idx="164">
                  <c:v>-0.5</c:v>
                </c:pt>
                <c:pt idx="165">
                  <c:v>-3.5</c:v>
                </c:pt>
                <c:pt idx="166">
                  <c:v>-1.7</c:v>
                </c:pt>
                <c:pt idx="167">
                  <c:v>1.1000000000000001</c:v>
                </c:pt>
                <c:pt idx="168">
                  <c:v>1.3</c:v>
                </c:pt>
                <c:pt idx="169">
                  <c:v>-3.3</c:v>
                </c:pt>
                <c:pt idx="170">
                  <c:v>2</c:v>
                </c:pt>
                <c:pt idx="171">
                  <c:v>-2.6</c:v>
                </c:pt>
                <c:pt idx="172">
                  <c:v>3.2</c:v>
                </c:pt>
                <c:pt idx="173">
                  <c:v>0.7</c:v>
                </c:pt>
                <c:pt idx="174">
                  <c:v>1.9</c:v>
                </c:pt>
                <c:pt idx="175">
                  <c:v>0.3</c:v>
                </c:pt>
                <c:pt idx="176">
                  <c:v>-0.3</c:v>
                </c:pt>
                <c:pt idx="177">
                  <c:v>0.7</c:v>
                </c:pt>
                <c:pt idx="178">
                  <c:v>1.3</c:v>
                </c:pt>
                <c:pt idx="179">
                  <c:v>-1.7</c:v>
                </c:pt>
                <c:pt idx="180">
                  <c:v>-0.6</c:v>
                </c:pt>
                <c:pt idx="181">
                  <c:v>-3.9</c:v>
                </c:pt>
                <c:pt idx="182">
                  <c:v>-3.4</c:v>
                </c:pt>
                <c:pt idx="183">
                  <c:v>-1</c:v>
                </c:pt>
                <c:pt idx="184">
                  <c:v>0.4</c:v>
                </c:pt>
                <c:pt idx="185">
                  <c:v>-1.1000000000000001</c:v>
                </c:pt>
                <c:pt idx="186">
                  <c:v>-3.1</c:v>
                </c:pt>
                <c:pt idx="187">
                  <c:v>-3.2</c:v>
                </c:pt>
                <c:pt idx="188">
                  <c:v>-6.4</c:v>
                </c:pt>
                <c:pt idx="189">
                  <c:v>-2.5</c:v>
                </c:pt>
                <c:pt idx="190">
                  <c:v>2.1</c:v>
                </c:pt>
                <c:pt idx="191">
                  <c:v>1.5</c:v>
                </c:pt>
                <c:pt idx="192">
                  <c:v>-1</c:v>
                </c:pt>
                <c:pt idx="193">
                  <c:v>1.6</c:v>
                </c:pt>
                <c:pt idx="194">
                  <c:v>-1.7</c:v>
                </c:pt>
                <c:pt idx="195">
                  <c:v>-2</c:v>
                </c:pt>
                <c:pt idx="196">
                  <c:v>1.5</c:v>
                </c:pt>
                <c:pt idx="197">
                  <c:v>0.8</c:v>
                </c:pt>
                <c:pt idx="198">
                  <c:v>2.6</c:v>
                </c:pt>
                <c:pt idx="199">
                  <c:v>-1.8</c:v>
                </c:pt>
                <c:pt idx="200">
                  <c:v>-2.1</c:v>
                </c:pt>
                <c:pt idx="201">
                  <c:v>0.6</c:v>
                </c:pt>
                <c:pt idx="202">
                  <c:v>0.8</c:v>
                </c:pt>
                <c:pt idx="203">
                  <c:v>0.5</c:v>
                </c:pt>
                <c:pt idx="204">
                  <c:v>3.7</c:v>
                </c:pt>
                <c:pt idx="205">
                  <c:v>0.6</c:v>
                </c:pt>
                <c:pt idx="206">
                  <c:v>1.8</c:v>
                </c:pt>
                <c:pt idx="207">
                  <c:v>0</c:v>
                </c:pt>
                <c:pt idx="208">
                  <c:v>2.5</c:v>
                </c:pt>
                <c:pt idx="209">
                  <c:v>-1.7</c:v>
                </c:pt>
                <c:pt idx="210">
                  <c:v>-2.2000000000000002</c:v>
                </c:pt>
                <c:pt idx="211">
                  <c:v>0.1</c:v>
                </c:pt>
                <c:pt idx="212">
                  <c:v>1.8</c:v>
                </c:pt>
                <c:pt idx="213">
                  <c:v>1.2</c:v>
                </c:pt>
                <c:pt idx="214">
                  <c:v>-1.8</c:v>
                </c:pt>
                <c:pt idx="215">
                  <c:v>-2.1</c:v>
                </c:pt>
                <c:pt idx="216">
                  <c:v>1.1000000000000001</c:v>
                </c:pt>
                <c:pt idx="217">
                  <c:v>0.2</c:v>
                </c:pt>
                <c:pt idx="218">
                  <c:v>-0.1</c:v>
                </c:pt>
                <c:pt idx="219">
                  <c:v>3.3</c:v>
                </c:pt>
                <c:pt idx="220">
                  <c:v>-3.7</c:v>
                </c:pt>
                <c:pt idx="221">
                  <c:v>1.2</c:v>
                </c:pt>
                <c:pt idx="222">
                  <c:v>1.3</c:v>
                </c:pt>
                <c:pt idx="223">
                  <c:v>0.4</c:v>
                </c:pt>
                <c:pt idx="224">
                  <c:v>-2.8</c:v>
                </c:pt>
                <c:pt idx="225">
                  <c:v>2.7</c:v>
                </c:pt>
                <c:pt idx="226">
                  <c:v>-0.1</c:v>
                </c:pt>
                <c:pt idx="227">
                  <c:v>-0.4</c:v>
                </c:pt>
                <c:pt idx="228">
                  <c:v>-0.9</c:v>
                </c:pt>
                <c:pt idx="229">
                  <c:v>-2.5</c:v>
                </c:pt>
                <c:pt idx="230">
                  <c:v>1.4</c:v>
                </c:pt>
                <c:pt idx="231">
                  <c:v>0.2</c:v>
                </c:pt>
                <c:pt idx="232">
                  <c:v>3.2</c:v>
                </c:pt>
                <c:pt idx="233">
                  <c:v>0.8</c:v>
                </c:pt>
                <c:pt idx="234">
                  <c:v>6.6</c:v>
                </c:pt>
                <c:pt idx="235">
                  <c:v>2.6</c:v>
                </c:pt>
                <c:pt idx="236">
                  <c:v>-0.5</c:v>
                </c:pt>
                <c:pt idx="237">
                  <c:v>1.5</c:v>
                </c:pt>
                <c:pt idx="238">
                  <c:v>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06-4954-A58D-FEBD263DC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044608"/>
        <c:axId val="359046528"/>
      </c:scatterChart>
      <c:valAx>
        <c:axId val="359044608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731787437709208"/>
              <c:y val="0.9101576886222555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046528"/>
        <c:crossesAt val="-14"/>
        <c:crossBetween val="midCat"/>
        <c:majorUnit val="20"/>
      </c:valAx>
      <c:valAx>
        <c:axId val="359046528"/>
        <c:scaling>
          <c:orientation val="minMax"/>
          <c:max val="8"/>
          <c:min val="-1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536556522424683E-2"/>
              <c:y val="0.378906803316252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044608"/>
        <c:crosses val="autoZero"/>
        <c:crossBetween val="midCat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Sommer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Sommer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TMittel_Fricke!$B$125:$B$224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TMittel_Fricke!$AC$125:$AC$224</c:f>
              <c:numCache>
                <c:formatCode>0.0</c:formatCode>
                <c:ptCount val="100"/>
                <c:pt idx="0">
                  <c:v>14.433333333333332</c:v>
                </c:pt>
                <c:pt idx="1">
                  <c:v>13.733333333333334</c:v>
                </c:pt>
                <c:pt idx="2">
                  <c:v>13.433333333333332</c:v>
                </c:pt>
                <c:pt idx="3">
                  <c:v>15.766666666666666</c:v>
                </c:pt>
                <c:pt idx="4">
                  <c:v>15.333333333333334</c:v>
                </c:pt>
                <c:pt idx="5">
                  <c:v>13.6</c:v>
                </c:pt>
                <c:pt idx="6">
                  <c:v>13.633333333333333</c:v>
                </c:pt>
                <c:pt idx="7">
                  <c:v>14</c:v>
                </c:pt>
                <c:pt idx="8">
                  <c:v>12.666666666666666</c:v>
                </c:pt>
                <c:pt idx="9">
                  <c:v>13.333333333333334</c:v>
                </c:pt>
                <c:pt idx="10">
                  <c:v>15.799999999999999</c:v>
                </c:pt>
                <c:pt idx="11">
                  <c:v>12.866666666666665</c:v>
                </c:pt>
                <c:pt idx="12">
                  <c:v>11.866666666666667</c:v>
                </c:pt>
                <c:pt idx="13">
                  <c:v>13.300000000000002</c:v>
                </c:pt>
                <c:pt idx="14">
                  <c:v>13.866666666666667</c:v>
                </c:pt>
                <c:pt idx="15">
                  <c:v>12.466666666666667</c:v>
                </c:pt>
                <c:pt idx="16">
                  <c:v>14.866666666666665</c:v>
                </c:pt>
                <c:pt idx="17">
                  <c:v>12.633333333333335</c:v>
                </c:pt>
                <c:pt idx="18">
                  <c:v>13.166666666666666</c:v>
                </c:pt>
                <c:pt idx="19">
                  <c:v>13.133333333333335</c:v>
                </c:pt>
                <c:pt idx="20">
                  <c:v>14.9</c:v>
                </c:pt>
                <c:pt idx="21">
                  <c:v>13.833333333333334</c:v>
                </c:pt>
                <c:pt idx="22">
                  <c:v>13.733333333333334</c:v>
                </c:pt>
                <c:pt idx="23">
                  <c:v>12.700000000000001</c:v>
                </c:pt>
                <c:pt idx="24">
                  <c:v>13.799999999999999</c:v>
                </c:pt>
                <c:pt idx="25">
                  <c:v>12.566666666666668</c:v>
                </c:pt>
                <c:pt idx="26">
                  <c:v>14.033333333333333</c:v>
                </c:pt>
                <c:pt idx="27">
                  <c:v>15.533333333333333</c:v>
                </c:pt>
                <c:pt idx="28">
                  <c:v>14.766666666666666</c:v>
                </c:pt>
                <c:pt idx="29">
                  <c:v>14.633333333333333</c:v>
                </c:pt>
                <c:pt idx="30">
                  <c:v>14.066666666666668</c:v>
                </c:pt>
                <c:pt idx="31">
                  <c:v>14.6</c:v>
                </c:pt>
                <c:pt idx="32">
                  <c:v>13.799999999999999</c:v>
                </c:pt>
                <c:pt idx="33">
                  <c:v>14.5</c:v>
                </c:pt>
                <c:pt idx="34">
                  <c:v>15.233333333333334</c:v>
                </c:pt>
                <c:pt idx="35">
                  <c:v>13.5</c:v>
                </c:pt>
                <c:pt idx="36">
                  <c:v>14.633333333333333</c:v>
                </c:pt>
                <c:pt idx="37">
                  <c:v>14.533333333333333</c:v>
                </c:pt>
                <c:pt idx="38">
                  <c:v>14.133333333333335</c:v>
                </c:pt>
                <c:pt idx="39">
                  <c:v>12.933333333333332</c:v>
                </c:pt>
                <c:pt idx="40">
                  <c:v>13.966666666666667</c:v>
                </c:pt>
                <c:pt idx="41">
                  <c:v>14.066666666666665</c:v>
                </c:pt>
                <c:pt idx="42">
                  <c:v>14.533333333333333</c:v>
                </c:pt>
                <c:pt idx="43">
                  <c:v>14.466666666666669</c:v>
                </c:pt>
                <c:pt idx="44">
                  <c:v>15.133333333333335</c:v>
                </c:pt>
                <c:pt idx="45">
                  <c:v>14.200000000000001</c:v>
                </c:pt>
                <c:pt idx="46">
                  <c:v>16.466666666666669</c:v>
                </c:pt>
                <c:pt idx="47">
                  <c:v>12.866666666666667</c:v>
                </c:pt>
                <c:pt idx="48">
                  <c:v>14.266666666666666</c:v>
                </c:pt>
                <c:pt idx="49">
                  <c:v>16.366666666666667</c:v>
                </c:pt>
                <c:pt idx="50">
                  <c:v>14.433333333333332</c:v>
                </c:pt>
                <c:pt idx="51">
                  <c:v>16.2</c:v>
                </c:pt>
                <c:pt idx="52">
                  <c:v>14.1</c:v>
                </c:pt>
                <c:pt idx="53">
                  <c:v>12.866666666666667</c:v>
                </c:pt>
                <c:pt idx="54">
                  <c:v>13.5</c:v>
                </c:pt>
                <c:pt idx="55">
                  <c:v>12.566666666666668</c:v>
                </c:pt>
                <c:pt idx="56">
                  <c:v>13.933333333333332</c:v>
                </c:pt>
                <c:pt idx="57">
                  <c:v>14.433333333333332</c:v>
                </c:pt>
                <c:pt idx="58">
                  <c:v>14.5</c:v>
                </c:pt>
                <c:pt idx="59">
                  <c:v>13.433333333333332</c:v>
                </c:pt>
                <c:pt idx="60">
                  <c:v>13.933333333333332</c:v>
                </c:pt>
                <c:pt idx="61">
                  <c:v>14</c:v>
                </c:pt>
                <c:pt idx="62">
                  <c:v>14.233333333333334</c:v>
                </c:pt>
                <c:pt idx="63">
                  <c:v>15.1</c:v>
                </c:pt>
                <c:pt idx="64">
                  <c:v>13.433333333333332</c:v>
                </c:pt>
                <c:pt idx="65">
                  <c:v>13.199999999999998</c:v>
                </c:pt>
                <c:pt idx="66">
                  <c:v>14.666666666666666</c:v>
                </c:pt>
                <c:pt idx="67">
                  <c:v>13.233333333333334</c:v>
                </c:pt>
                <c:pt idx="68">
                  <c:v>13.133333333333333</c:v>
                </c:pt>
                <c:pt idx="69">
                  <c:v>14.5</c:v>
                </c:pt>
                <c:pt idx="70">
                  <c:v>14.566666666666668</c:v>
                </c:pt>
                <c:pt idx="71">
                  <c:v>13.333333333333334</c:v>
                </c:pt>
                <c:pt idx="72">
                  <c:v>14.533333333333333</c:v>
                </c:pt>
                <c:pt idx="73">
                  <c:v>13.533333333333331</c:v>
                </c:pt>
                <c:pt idx="74">
                  <c:v>13.633333333333333</c:v>
                </c:pt>
                <c:pt idx="75">
                  <c:v>14.766666666666666</c:v>
                </c:pt>
                <c:pt idx="76">
                  <c:v>13.733333333333334</c:v>
                </c:pt>
                <c:pt idx="77">
                  <c:v>12.766666666666666</c:v>
                </c:pt>
                <c:pt idx="78">
                  <c:v>13.533333333333333</c:v>
                </c:pt>
                <c:pt idx="79">
                  <c:v>13.133333333333333</c:v>
                </c:pt>
                <c:pt idx="80">
                  <c:v>14.133333333333335</c:v>
                </c:pt>
                <c:pt idx="81">
                  <c:v>15.166666666666666</c:v>
                </c:pt>
                <c:pt idx="82">
                  <c:v>16.266666666666666</c:v>
                </c:pt>
                <c:pt idx="83">
                  <c:v>13.766666666666666</c:v>
                </c:pt>
                <c:pt idx="84">
                  <c:v>14.266666666666666</c:v>
                </c:pt>
                <c:pt idx="85">
                  <c:v>14.233333333333333</c:v>
                </c:pt>
                <c:pt idx="86">
                  <c:v>13.833333333333334</c:v>
                </c:pt>
                <c:pt idx="87">
                  <c:v>14.5</c:v>
                </c:pt>
                <c:pt idx="88">
                  <c:v>14.233333333333334</c:v>
                </c:pt>
                <c:pt idx="89">
                  <c:v>14.700000000000001</c:v>
                </c:pt>
                <c:pt idx="90">
                  <c:v>15.100000000000001</c:v>
                </c:pt>
                <c:pt idx="91">
                  <c:v>16.366666666666667</c:v>
                </c:pt>
                <c:pt idx="92">
                  <c:v>14.233333333333334</c:v>
                </c:pt>
                <c:pt idx="93">
                  <c:v>16.8</c:v>
                </c:pt>
                <c:pt idx="94">
                  <c:v>14.600000000000001</c:v>
                </c:pt>
                <c:pt idx="95">
                  <c:v>14</c:v>
                </c:pt>
                <c:pt idx="96">
                  <c:v>14.566666666666668</c:v>
                </c:pt>
                <c:pt idx="97">
                  <c:v>15.4</c:v>
                </c:pt>
                <c:pt idx="98">
                  <c:v>14.700000000000001</c:v>
                </c:pt>
                <c:pt idx="99">
                  <c:v>15.266666666666666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C6-4320-A280-D08949A0DF13}"/>
            </c:ext>
          </c:extLst>
        </c:ser>
        <c:ser>
          <c:idx val="1"/>
          <c:order val="1"/>
          <c:tx>
            <c:v>Sommer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TMittel_Fricke!$AC$175:$AC$224</c:f>
              <c:numCache>
                <c:formatCode>0.0</c:formatCode>
                <c:ptCount val="50"/>
                <c:pt idx="0">
                  <c:v>14.433333333333332</c:v>
                </c:pt>
                <c:pt idx="1">
                  <c:v>16.2</c:v>
                </c:pt>
                <c:pt idx="2">
                  <c:v>14.1</c:v>
                </c:pt>
                <c:pt idx="3">
                  <c:v>12.866666666666667</c:v>
                </c:pt>
                <c:pt idx="4">
                  <c:v>13.5</c:v>
                </c:pt>
                <c:pt idx="5">
                  <c:v>12.566666666666668</c:v>
                </c:pt>
                <c:pt idx="6">
                  <c:v>13.933333333333332</c:v>
                </c:pt>
                <c:pt idx="7">
                  <c:v>14.433333333333332</c:v>
                </c:pt>
                <c:pt idx="8">
                  <c:v>14.5</c:v>
                </c:pt>
                <c:pt idx="9">
                  <c:v>13.433333333333332</c:v>
                </c:pt>
                <c:pt idx="10">
                  <c:v>13.933333333333332</c:v>
                </c:pt>
                <c:pt idx="11">
                  <c:v>14</c:v>
                </c:pt>
                <c:pt idx="12">
                  <c:v>14.233333333333334</c:v>
                </c:pt>
                <c:pt idx="13">
                  <c:v>15.1</c:v>
                </c:pt>
                <c:pt idx="14">
                  <c:v>13.433333333333332</c:v>
                </c:pt>
                <c:pt idx="15">
                  <c:v>13.199999999999998</c:v>
                </c:pt>
                <c:pt idx="16">
                  <c:v>14.666666666666666</c:v>
                </c:pt>
                <c:pt idx="17">
                  <c:v>13.233333333333334</c:v>
                </c:pt>
                <c:pt idx="18">
                  <c:v>13.133333333333333</c:v>
                </c:pt>
                <c:pt idx="19">
                  <c:v>14.5</c:v>
                </c:pt>
                <c:pt idx="20">
                  <c:v>14.566666666666668</c:v>
                </c:pt>
                <c:pt idx="21">
                  <c:v>13.333333333333334</c:v>
                </c:pt>
                <c:pt idx="22">
                  <c:v>14.533333333333333</c:v>
                </c:pt>
                <c:pt idx="23">
                  <c:v>13.533333333333331</c:v>
                </c:pt>
                <c:pt idx="24">
                  <c:v>13.633333333333333</c:v>
                </c:pt>
                <c:pt idx="25">
                  <c:v>14.766666666666666</c:v>
                </c:pt>
                <c:pt idx="26">
                  <c:v>13.733333333333334</c:v>
                </c:pt>
                <c:pt idx="27">
                  <c:v>12.766666666666666</c:v>
                </c:pt>
                <c:pt idx="28">
                  <c:v>13.533333333333333</c:v>
                </c:pt>
                <c:pt idx="29">
                  <c:v>13.133333333333333</c:v>
                </c:pt>
                <c:pt idx="30">
                  <c:v>14.133333333333335</c:v>
                </c:pt>
                <c:pt idx="31">
                  <c:v>15.166666666666666</c:v>
                </c:pt>
                <c:pt idx="32">
                  <c:v>16.266666666666666</c:v>
                </c:pt>
                <c:pt idx="33">
                  <c:v>13.766666666666666</c:v>
                </c:pt>
                <c:pt idx="34">
                  <c:v>14.266666666666666</c:v>
                </c:pt>
                <c:pt idx="35">
                  <c:v>14.233333333333333</c:v>
                </c:pt>
                <c:pt idx="36">
                  <c:v>13.833333333333334</c:v>
                </c:pt>
                <c:pt idx="37">
                  <c:v>14.5</c:v>
                </c:pt>
                <c:pt idx="38">
                  <c:v>14.233333333333334</c:v>
                </c:pt>
                <c:pt idx="39">
                  <c:v>14.700000000000001</c:v>
                </c:pt>
                <c:pt idx="40">
                  <c:v>15.100000000000001</c:v>
                </c:pt>
                <c:pt idx="41">
                  <c:v>16.366666666666667</c:v>
                </c:pt>
                <c:pt idx="42">
                  <c:v>14.233333333333334</c:v>
                </c:pt>
                <c:pt idx="43">
                  <c:v>16.8</c:v>
                </c:pt>
                <c:pt idx="44">
                  <c:v>14.600000000000001</c:v>
                </c:pt>
                <c:pt idx="45">
                  <c:v>14</c:v>
                </c:pt>
                <c:pt idx="46">
                  <c:v>14.566666666666668</c:v>
                </c:pt>
                <c:pt idx="47">
                  <c:v>15.4</c:v>
                </c:pt>
                <c:pt idx="48">
                  <c:v>14.700000000000001</c:v>
                </c:pt>
                <c:pt idx="49">
                  <c:v>15.266666666666666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C6-4320-A280-D08949A0DF13}"/>
            </c:ext>
          </c:extLst>
        </c:ser>
        <c:ser>
          <c:idx val="2"/>
          <c:order val="2"/>
          <c:tx>
            <c:v>Sommer 1961-1990</c:v>
          </c:tx>
          <c:marker>
            <c:spPr>
              <a:noFill/>
            </c:spPr>
          </c:marker>
          <c:trendline>
            <c:spPr>
              <a:ln w="19050">
                <a:solidFill>
                  <a:srgbClr val="92D05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TMittel_Fricke!$AC$185:$AC$214</c:f>
              <c:numCache>
                <c:formatCode>0.0</c:formatCode>
                <c:ptCount val="30"/>
                <c:pt idx="0">
                  <c:v>13.933333333333332</c:v>
                </c:pt>
                <c:pt idx="1">
                  <c:v>14</c:v>
                </c:pt>
                <c:pt idx="2">
                  <c:v>14.233333333333334</c:v>
                </c:pt>
                <c:pt idx="3">
                  <c:v>15.1</c:v>
                </c:pt>
                <c:pt idx="4">
                  <c:v>13.433333333333332</c:v>
                </c:pt>
                <c:pt idx="5">
                  <c:v>13.199999999999998</c:v>
                </c:pt>
                <c:pt idx="6">
                  <c:v>14.666666666666666</c:v>
                </c:pt>
                <c:pt idx="7">
                  <c:v>13.233333333333334</c:v>
                </c:pt>
                <c:pt idx="8">
                  <c:v>13.133333333333333</c:v>
                </c:pt>
                <c:pt idx="9">
                  <c:v>14.5</c:v>
                </c:pt>
                <c:pt idx="10">
                  <c:v>14.566666666666668</c:v>
                </c:pt>
                <c:pt idx="11">
                  <c:v>13.333333333333334</c:v>
                </c:pt>
                <c:pt idx="12">
                  <c:v>14.533333333333333</c:v>
                </c:pt>
                <c:pt idx="13">
                  <c:v>13.533333333333331</c:v>
                </c:pt>
                <c:pt idx="14">
                  <c:v>13.633333333333333</c:v>
                </c:pt>
                <c:pt idx="15">
                  <c:v>14.766666666666666</c:v>
                </c:pt>
                <c:pt idx="16">
                  <c:v>13.733333333333334</c:v>
                </c:pt>
                <c:pt idx="17">
                  <c:v>12.766666666666666</c:v>
                </c:pt>
                <c:pt idx="18">
                  <c:v>13.533333333333333</c:v>
                </c:pt>
                <c:pt idx="19">
                  <c:v>13.133333333333333</c:v>
                </c:pt>
                <c:pt idx="20">
                  <c:v>14.133333333333335</c:v>
                </c:pt>
                <c:pt idx="21">
                  <c:v>15.166666666666666</c:v>
                </c:pt>
                <c:pt idx="22">
                  <c:v>16.266666666666666</c:v>
                </c:pt>
                <c:pt idx="23">
                  <c:v>13.766666666666666</c:v>
                </c:pt>
                <c:pt idx="24">
                  <c:v>14.266666666666666</c:v>
                </c:pt>
                <c:pt idx="25">
                  <c:v>14.233333333333333</c:v>
                </c:pt>
                <c:pt idx="26">
                  <c:v>13.833333333333334</c:v>
                </c:pt>
                <c:pt idx="27">
                  <c:v>14.5</c:v>
                </c:pt>
                <c:pt idx="28">
                  <c:v>14.233333333333334</c:v>
                </c:pt>
                <c:pt idx="29">
                  <c:v>14.700000000000001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C6-4320-A280-D08949A0DF13}"/>
            </c:ext>
          </c:extLst>
        </c:ser>
        <c:ser>
          <c:idx val="3"/>
          <c:order val="3"/>
          <c:tx>
            <c:v>Sommer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TMittel_Fricke!$AC$195:$AC$224</c:f>
              <c:numCache>
                <c:formatCode>0.0</c:formatCode>
                <c:ptCount val="30"/>
                <c:pt idx="0">
                  <c:v>14.566666666666668</c:v>
                </c:pt>
                <c:pt idx="1">
                  <c:v>13.333333333333334</c:v>
                </c:pt>
                <c:pt idx="2">
                  <c:v>14.533333333333333</c:v>
                </c:pt>
                <c:pt idx="3">
                  <c:v>13.533333333333331</c:v>
                </c:pt>
                <c:pt idx="4">
                  <c:v>13.633333333333333</c:v>
                </c:pt>
                <c:pt idx="5">
                  <c:v>14.766666666666666</c:v>
                </c:pt>
                <c:pt idx="6">
                  <c:v>13.733333333333334</c:v>
                </c:pt>
                <c:pt idx="7">
                  <c:v>12.766666666666666</c:v>
                </c:pt>
                <c:pt idx="8">
                  <c:v>13.533333333333333</c:v>
                </c:pt>
                <c:pt idx="9">
                  <c:v>13.133333333333333</c:v>
                </c:pt>
                <c:pt idx="10">
                  <c:v>14.133333333333335</c:v>
                </c:pt>
                <c:pt idx="11">
                  <c:v>15.166666666666666</c:v>
                </c:pt>
                <c:pt idx="12">
                  <c:v>16.266666666666666</c:v>
                </c:pt>
                <c:pt idx="13">
                  <c:v>13.766666666666666</c:v>
                </c:pt>
                <c:pt idx="14">
                  <c:v>14.266666666666666</c:v>
                </c:pt>
                <c:pt idx="15">
                  <c:v>14.233333333333333</c:v>
                </c:pt>
                <c:pt idx="16">
                  <c:v>13.833333333333334</c:v>
                </c:pt>
                <c:pt idx="17">
                  <c:v>14.5</c:v>
                </c:pt>
                <c:pt idx="18">
                  <c:v>14.233333333333334</c:v>
                </c:pt>
                <c:pt idx="19">
                  <c:v>14.700000000000001</c:v>
                </c:pt>
                <c:pt idx="20">
                  <c:v>15.100000000000001</c:v>
                </c:pt>
                <c:pt idx="21">
                  <c:v>16.366666666666667</c:v>
                </c:pt>
                <c:pt idx="22">
                  <c:v>14.233333333333334</c:v>
                </c:pt>
                <c:pt idx="23">
                  <c:v>16.8</c:v>
                </c:pt>
                <c:pt idx="24">
                  <c:v>14.600000000000001</c:v>
                </c:pt>
                <c:pt idx="25">
                  <c:v>14</c:v>
                </c:pt>
                <c:pt idx="26">
                  <c:v>14.566666666666668</c:v>
                </c:pt>
                <c:pt idx="27">
                  <c:v>15.4</c:v>
                </c:pt>
                <c:pt idx="28">
                  <c:v>14.700000000000001</c:v>
                </c:pt>
                <c:pt idx="29">
                  <c:v>15.266666666666666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C6-4320-A280-D08949A0DF13}"/>
            </c:ext>
          </c:extLst>
        </c:ser>
        <c:ser>
          <c:idx val="4"/>
          <c:order val="4"/>
          <c:tx>
            <c:v>Sommer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TMittel_Fricke!$AC$205:$AC$234</c:f>
              <c:numCache>
                <c:formatCode>0.0</c:formatCode>
                <c:ptCount val="30"/>
                <c:pt idx="0">
                  <c:v>14.133333333333335</c:v>
                </c:pt>
                <c:pt idx="1">
                  <c:v>15.166666666666666</c:v>
                </c:pt>
                <c:pt idx="2">
                  <c:v>16.266666666666666</c:v>
                </c:pt>
                <c:pt idx="3">
                  <c:v>13.766666666666666</c:v>
                </c:pt>
                <c:pt idx="4">
                  <c:v>14.266666666666666</c:v>
                </c:pt>
                <c:pt idx="5">
                  <c:v>14.233333333333333</c:v>
                </c:pt>
                <c:pt idx="6">
                  <c:v>13.833333333333334</c:v>
                </c:pt>
                <c:pt idx="7">
                  <c:v>14.5</c:v>
                </c:pt>
                <c:pt idx="8">
                  <c:v>14.233333333333334</c:v>
                </c:pt>
                <c:pt idx="9">
                  <c:v>14.700000000000001</c:v>
                </c:pt>
                <c:pt idx="10">
                  <c:v>15.100000000000001</c:v>
                </c:pt>
                <c:pt idx="11">
                  <c:v>16.366666666666667</c:v>
                </c:pt>
                <c:pt idx="12">
                  <c:v>14.233333333333334</c:v>
                </c:pt>
                <c:pt idx="13">
                  <c:v>16.8</c:v>
                </c:pt>
                <c:pt idx="14">
                  <c:v>14.600000000000001</c:v>
                </c:pt>
                <c:pt idx="15">
                  <c:v>14</c:v>
                </c:pt>
                <c:pt idx="16">
                  <c:v>14.566666666666668</c:v>
                </c:pt>
                <c:pt idx="17">
                  <c:v>15.4</c:v>
                </c:pt>
                <c:pt idx="18">
                  <c:v>14.700000000000001</c:v>
                </c:pt>
                <c:pt idx="19">
                  <c:v>15.266666666666666</c:v>
                </c:pt>
                <c:pt idx="20">
                  <c:v>15.200000000000001</c:v>
                </c:pt>
                <c:pt idx="21">
                  <c:v>15.866666666666667</c:v>
                </c:pt>
                <c:pt idx="22">
                  <c:v>19.066666666666666</c:v>
                </c:pt>
                <c:pt idx="23">
                  <c:v>15.033333333333333</c:v>
                </c:pt>
                <c:pt idx="24">
                  <c:v>14.833333333333334</c:v>
                </c:pt>
                <c:pt idx="25">
                  <c:v>15.633333333333333</c:v>
                </c:pt>
                <c:pt idx="26">
                  <c:v>15.166666666666666</c:v>
                </c:pt>
                <c:pt idx="27">
                  <c:v>15.4</c:v>
                </c:pt>
                <c:pt idx="28">
                  <c:v>15.633333333333335</c:v>
                </c:pt>
                <c:pt idx="29">
                  <c:v>15.533333333333333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BC6-4320-A280-D08949A0DF13}"/>
            </c:ext>
          </c:extLst>
        </c:ser>
        <c:ser>
          <c:idx val="5"/>
          <c:order val="5"/>
          <c:tx>
            <c:v>Sommer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TMittel_Fricke!$AC$215:$AC$244</c:f>
              <c:numCache>
                <c:formatCode>0.0</c:formatCode>
                <c:ptCount val="30"/>
                <c:pt idx="0">
                  <c:v>15.100000000000001</c:v>
                </c:pt>
                <c:pt idx="1">
                  <c:v>16.366666666666667</c:v>
                </c:pt>
                <c:pt idx="2">
                  <c:v>14.233333333333334</c:v>
                </c:pt>
                <c:pt idx="3">
                  <c:v>16.8</c:v>
                </c:pt>
                <c:pt idx="4">
                  <c:v>14.600000000000001</c:v>
                </c:pt>
                <c:pt idx="5">
                  <c:v>14</c:v>
                </c:pt>
                <c:pt idx="6">
                  <c:v>14.566666666666668</c:v>
                </c:pt>
                <c:pt idx="7">
                  <c:v>15.4</c:v>
                </c:pt>
                <c:pt idx="8">
                  <c:v>14.700000000000001</c:v>
                </c:pt>
                <c:pt idx="9">
                  <c:v>15.266666666666666</c:v>
                </c:pt>
                <c:pt idx="10">
                  <c:v>15.200000000000001</c:v>
                </c:pt>
                <c:pt idx="11">
                  <c:v>15.866666666666667</c:v>
                </c:pt>
                <c:pt idx="12">
                  <c:v>19.066666666666666</c:v>
                </c:pt>
                <c:pt idx="13">
                  <c:v>15.033333333333333</c:v>
                </c:pt>
                <c:pt idx="14">
                  <c:v>14.833333333333334</c:v>
                </c:pt>
                <c:pt idx="15">
                  <c:v>15.633333333333333</c:v>
                </c:pt>
                <c:pt idx="16">
                  <c:v>15.166666666666666</c:v>
                </c:pt>
                <c:pt idx="17">
                  <c:v>15.4</c:v>
                </c:pt>
                <c:pt idx="18">
                  <c:v>15.633333333333335</c:v>
                </c:pt>
                <c:pt idx="19">
                  <c:v>15.533333333333333</c:v>
                </c:pt>
                <c:pt idx="20">
                  <c:v>14.933333333333332</c:v>
                </c:pt>
                <c:pt idx="21">
                  <c:v>16.099999999999998</c:v>
                </c:pt>
                <c:pt idx="22">
                  <c:v>16.066666666666666</c:v>
                </c:pt>
                <c:pt idx="23">
                  <c:v>14.799999999999999</c:v>
                </c:pt>
                <c:pt idx="24">
                  <c:v>17.8</c:v>
                </c:pt>
                <c:pt idx="25">
                  <c:v>15.9</c:v>
                </c:pt>
                <c:pt idx="26">
                  <c:v>17.099999999999998</c:v>
                </c:pt>
                <c:pt idx="27">
                  <c:v>17.366666666666667</c:v>
                </c:pt>
                <c:pt idx="28">
                  <c:v>17.7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BC6-4320-A280-D08949A0D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414400"/>
        <c:axId val="359416576"/>
      </c:scatterChart>
      <c:valAx>
        <c:axId val="359414400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416576"/>
        <c:crossesAt val="-14"/>
        <c:crossBetween val="midCat"/>
        <c:majorUnit val="20"/>
      </c:valAx>
      <c:valAx>
        <c:axId val="359416576"/>
        <c:scaling>
          <c:orientation val="minMax"/>
          <c:max val="19"/>
          <c:min val="1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414400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Frühling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Frühling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TMittel_Fricke!$B$125:$B$224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TMittel_Fricke!$AM$125:$AM$224</c:f>
              <c:numCache>
                <c:formatCode>0.0</c:formatCode>
                <c:ptCount val="100"/>
                <c:pt idx="0">
                  <c:v>5.2333333333333334</c:v>
                </c:pt>
                <c:pt idx="1">
                  <c:v>4.5333333333333341</c:v>
                </c:pt>
                <c:pt idx="2">
                  <c:v>5.166666666666667</c:v>
                </c:pt>
                <c:pt idx="3">
                  <c:v>6.5666666666666673</c:v>
                </c:pt>
                <c:pt idx="4">
                  <c:v>4.7666666666666666</c:v>
                </c:pt>
                <c:pt idx="5">
                  <c:v>4.7333333333333334</c:v>
                </c:pt>
                <c:pt idx="6">
                  <c:v>4.5666666666666664</c:v>
                </c:pt>
                <c:pt idx="7">
                  <c:v>4.7666666666666666</c:v>
                </c:pt>
                <c:pt idx="8">
                  <c:v>5</c:v>
                </c:pt>
                <c:pt idx="9">
                  <c:v>4.9666666666666668</c:v>
                </c:pt>
                <c:pt idx="10">
                  <c:v>5.3999999999999995</c:v>
                </c:pt>
                <c:pt idx="11">
                  <c:v>6</c:v>
                </c:pt>
                <c:pt idx="12">
                  <c:v>6.2666666666666666</c:v>
                </c:pt>
                <c:pt idx="13">
                  <c:v>5.833333333333333</c:v>
                </c:pt>
                <c:pt idx="14">
                  <c:v>5.1333333333333337</c:v>
                </c:pt>
                <c:pt idx="15">
                  <c:v>6.4000000000000012</c:v>
                </c:pt>
                <c:pt idx="16">
                  <c:v>4.5666666666666664</c:v>
                </c:pt>
                <c:pt idx="17">
                  <c:v>6.8000000000000007</c:v>
                </c:pt>
                <c:pt idx="18">
                  <c:v>3.7999999999999994</c:v>
                </c:pt>
                <c:pt idx="19">
                  <c:v>7.833333333333333</c:v>
                </c:pt>
                <c:pt idx="20">
                  <c:v>6.5666666666666673</c:v>
                </c:pt>
                <c:pt idx="21">
                  <c:v>5.666666666666667</c:v>
                </c:pt>
                <c:pt idx="22">
                  <c:v>5.833333333333333</c:v>
                </c:pt>
                <c:pt idx="23">
                  <c:v>5.4333333333333336</c:v>
                </c:pt>
                <c:pt idx="24">
                  <c:v>4.4666666666666659</c:v>
                </c:pt>
                <c:pt idx="25">
                  <c:v>5.6333333333333329</c:v>
                </c:pt>
                <c:pt idx="26">
                  <c:v>6</c:v>
                </c:pt>
                <c:pt idx="27">
                  <c:v>4.7333333333333334</c:v>
                </c:pt>
                <c:pt idx="28">
                  <c:v>4.666666666666667</c:v>
                </c:pt>
                <c:pt idx="29">
                  <c:v>5.9000000000000012</c:v>
                </c:pt>
                <c:pt idx="30">
                  <c:v>4.5999999999999996</c:v>
                </c:pt>
                <c:pt idx="31">
                  <c:v>4.2</c:v>
                </c:pt>
                <c:pt idx="32">
                  <c:v>5.166666666666667</c:v>
                </c:pt>
                <c:pt idx="33">
                  <c:v>7.3666666666666671</c:v>
                </c:pt>
                <c:pt idx="34">
                  <c:v>4</c:v>
                </c:pt>
                <c:pt idx="35">
                  <c:v>6.1333333333333329</c:v>
                </c:pt>
                <c:pt idx="36">
                  <c:v>6.1333333333333337</c:v>
                </c:pt>
                <c:pt idx="37">
                  <c:v>5</c:v>
                </c:pt>
                <c:pt idx="38">
                  <c:v>4.0333333333333332</c:v>
                </c:pt>
                <c:pt idx="39">
                  <c:v>5.6333333333333329</c:v>
                </c:pt>
                <c:pt idx="40">
                  <c:v>3.8333333333333335</c:v>
                </c:pt>
                <c:pt idx="41">
                  <c:v>5.833333333333333</c:v>
                </c:pt>
                <c:pt idx="42">
                  <c:v>7.4666666666666659</c:v>
                </c:pt>
                <c:pt idx="43">
                  <c:v>4.2</c:v>
                </c:pt>
                <c:pt idx="44">
                  <c:v>8.2666666666666657</c:v>
                </c:pt>
                <c:pt idx="45">
                  <c:v>7.7666666666666666</c:v>
                </c:pt>
                <c:pt idx="46">
                  <c:v>8.2333333333333343</c:v>
                </c:pt>
                <c:pt idx="47">
                  <c:v>8.0666666666666664</c:v>
                </c:pt>
                <c:pt idx="48">
                  <c:v>5.7333333333333343</c:v>
                </c:pt>
                <c:pt idx="49">
                  <c:v>6.6000000000000005</c:v>
                </c:pt>
                <c:pt idx="50">
                  <c:v>5</c:v>
                </c:pt>
                <c:pt idx="51">
                  <c:v>6.5</c:v>
                </c:pt>
                <c:pt idx="52">
                  <c:v>7.2</c:v>
                </c:pt>
                <c:pt idx="53">
                  <c:v>4.8666666666666671</c:v>
                </c:pt>
                <c:pt idx="54">
                  <c:v>3.9666666666666663</c:v>
                </c:pt>
                <c:pt idx="55">
                  <c:v>5.0999999999999996</c:v>
                </c:pt>
                <c:pt idx="56">
                  <c:v>5.8000000000000007</c:v>
                </c:pt>
                <c:pt idx="57">
                  <c:v>4.1333333333333329</c:v>
                </c:pt>
                <c:pt idx="58">
                  <c:v>7.4666666666666659</c:v>
                </c:pt>
                <c:pt idx="59">
                  <c:v>6.2</c:v>
                </c:pt>
                <c:pt idx="60">
                  <c:v>6.8666666666666671</c:v>
                </c:pt>
                <c:pt idx="61">
                  <c:v>3.8333333333333335</c:v>
                </c:pt>
                <c:pt idx="62">
                  <c:v>5.666666666666667</c:v>
                </c:pt>
                <c:pt idx="63">
                  <c:v>5.7666666666666666</c:v>
                </c:pt>
                <c:pt idx="64">
                  <c:v>4.2</c:v>
                </c:pt>
                <c:pt idx="65">
                  <c:v>5.8666666666666671</c:v>
                </c:pt>
                <c:pt idx="66">
                  <c:v>5.5333333333333341</c:v>
                </c:pt>
                <c:pt idx="67">
                  <c:v>6.0999999999999988</c:v>
                </c:pt>
                <c:pt idx="68">
                  <c:v>5.5999999999999988</c:v>
                </c:pt>
                <c:pt idx="69">
                  <c:v>3</c:v>
                </c:pt>
                <c:pt idx="70">
                  <c:v>5.6333333333333329</c:v>
                </c:pt>
                <c:pt idx="71">
                  <c:v>5.8999999999999995</c:v>
                </c:pt>
                <c:pt idx="72">
                  <c:v>4.3666666666666663</c:v>
                </c:pt>
                <c:pt idx="73">
                  <c:v>6.0666666666666673</c:v>
                </c:pt>
                <c:pt idx="74">
                  <c:v>5.1333333333333337</c:v>
                </c:pt>
                <c:pt idx="75">
                  <c:v>5.2</c:v>
                </c:pt>
                <c:pt idx="76">
                  <c:v>5.9333333333333336</c:v>
                </c:pt>
                <c:pt idx="77">
                  <c:v>4.8999999999999995</c:v>
                </c:pt>
                <c:pt idx="78">
                  <c:v>5.3666666666666671</c:v>
                </c:pt>
                <c:pt idx="79">
                  <c:v>3.7999999999999994</c:v>
                </c:pt>
                <c:pt idx="80">
                  <c:v>7.4000000000000012</c:v>
                </c:pt>
                <c:pt idx="81">
                  <c:v>5.2333333333333334</c:v>
                </c:pt>
                <c:pt idx="82">
                  <c:v>6.2666666666666666</c:v>
                </c:pt>
                <c:pt idx="83">
                  <c:v>3.7333333333333329</c:v>
                </c:pt>
                <c:pt idx="84">
                  <c:v>5.4666666666666659</c:v>
                </c:pt>
                <c:pt idx="85">
                  <c:v>6.1000000000000005</c:v>
                </c:pt>
                <c:pt idx="86">
                  <c:v>3.6999999999999997</c:v>
                </c:pt>
                <c:pt idx="87">
                  <c:v>5.9333333333333336</c:v>
                </c:pt>
                <c:pt idx="88">
                  <c:v>7.5</c:v>
                </c:pt>
                <c:pt idx="89">
                  <c:v>7.0666666666666664</c:v>
                </c:pt>
                <c:pt idx="90">
                  <c:v>5.0999999999999996</c:v>
                </c:pt>
                <c:pt idx="91">
                  <c:v>6.8666666666666671</c:v>
                </c:pt>
                <c:pt idx="92">
                  <c:v>7.3666666666666671</c:v>
                </c:pt>
                <c:pt idx="93">
                  <c:v>7.0666666666666664</c:v>
                </c:pt>
                <c:pt idx="94">
                  <c:v>5.666666666666667</c:v>
                </c:pt>
                <c:pt idx="95">
                  <c:v>4.9333333333333336</c:v>
                </c:pt>
                <c:pt idx="96">
                  <c:v>6.3999999999999995</c:v>
                </c:pt>
                <c:pt idx="97">
                  <c:v>6.5666666666666673</c:v>
                </c:pt>
                <c:pt idx="98">
                  <c:v>7.2666666666666657</c:v>
                </c:pt>
                <c:pt idx="99">
                  <c:v>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63-42D5-9F00-7B46E0563585}"/>
            </c:ext>
          </c:extLst>
        </c:ser>
        <c:ser>
          <c:idx val="1"/>
          <c:order val="1"/>
          <c:tx>
            <c:v>Frühling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TMittel_Fricke!$AM$175:$AM$224</c:f>
              <c:numCache>
                <c:formatCode>0.0</c:formatCode>
                <c:ptCount val="50"/>
                <c:pt idx="0">
                  <c:v>5</c:v>
                </c:pt>
                <c:pt idx="1">
                  <c:v>6.5</c:v>
                </c:pt>
                <c:pt idx="2">
                  <c:v>7.2</c:v>
                </c:pt>
                <c:pt idx="3">
                  <c:v>4.8666666666666671</c:v>
                </c:pt>
                <c:pt idx="4">
                  <c:v>3.9666666666666663</c:v>
                </c:pt>
                <c:pt idx="5">
                  <c:v>5.0999999999999996</c:v>
                </c:pt>
                <c:pt idx="6">
                  <c:v>5.8000000000000007</c:v>
                </c:pt>
                <c:pt idx="7">
                  <c:v>4.1333333333333329</c:v>
                </c:pt>
                <c:pt idx="8">
                  <c:v>7.4666666666666659</c:v>
                </c:pt>
                <c:pt idx="9">
                  <c:v>6.2</c:v>
                </c:pt>
                <c:pt idx="10">
                  <c:v>6.8666666666666671</c:v>
                </c:pt>
                <c:pt idx="11">
                  <c:v>3.8333333333333335</c:v>
                </c:pt>
                <c:pt idx="12">
                  <c:v>5.666666666666667</c:v>
                </c:pt>
                <c:pt idx="13">
                  <c:v>5.7666666666666666</c:v>
                </c:pt>
                <c:pt idx="14">
                  <c:v>4.2</c:v>
                </c:pt>
                <c:pt idx="15">
                  <c:v>5.8666666666666671</c:v>
                </c:pt>
                <c:pt idx="16">
                  <c:v>5.5333333333333341</c:v>
                </c:pt>
                <c:pt idx="17">
                  <c:v>6.0999999999999988</c:v>
                </c:pt>
                <c:pt idx="18">
                  <c:v>5.5999999999999988</c:v>
                </c:pt>
                <c:pt idx="19">
                  <c:v>3</c:v>
                </c:pt>
                <c:pt idx="20">
                  <c:v>5.6333333333333329</c:v>
                </c:pt>
                <c:pt idx="21">
                  <c:v>5.8999999999999995</c:v>
                </c:pt>
                <c:pt idx="22">
                  <c:v>4.3666666666666663</c:v>
                </c:pt>
                <c:pt idx="23">
                  <c:v>6.0666666666666673</c:v>
                </c:pt>
                <c:pt idx="24">
                  <c:v>5.1333333333333337</c:v>
                </c:pt>
                <c:pt idx="25">
                  <c:v>5.2</c:v>
                </c:pt>
                <c:pt idx="26">
                  <c:v>5.9333333333333336</c:v>
                </c:pt>
                <c:pt idx="27">
                  <c:v>4.8999999999999995</c:v>
                </c:pt>
                <c:pt idx="28">
                  <c:v>5.3666666666666671</c:v>
                </c:pt>
                <c:pt idx="29">
                  <c:v>3.7999999999999994</c:v>
                </c:pt>
                <c:pt idx="30">
                  <c:v>7.4000000000000012</c:v>
                </c:pt>
                <c:pt idx="31">
                  <c:v>5.2333333333333334</c:v>
                </c:pt>
                <c:pt idx="32">
                  <c:v>6.2666666666666666</c:v>
                </c:pt>
                <c:pt idx="33">
                  <c:v>3.7333333333333329</c:v>
                </c:pt>
                <c:pt idx="34">
                  <c:v>5.4666666666666659</c:v>
                </c:pt>
                <c:pt idx="35">
                  <c:v>6.1000000000000005</c:v>
                </c:pt>
                <c:pt idx="36">
                  <c:v>3.6999999999999997</c:v>
                </c:pt>
                <c:pt idx="37">
                  <c:v>5.9333333333333336</c:v>
                </c:pt>
                <c:pt idx="38">
                  <c:v>7.5</c:v>
                </c:pt>
                <c:pt idx="39">
                  <c:v>7.0666666666666664</c:v>
                </c:pt>
                <c:pt idx="40">
                  <c:v>5.0999999999999996</c:v>
                </c:pt>
                <c:pt idx="41">
                  <c:v>6.8666666666666671</c:v>
                </c:pt>
                <c:pt idx="42">
                  <c:v>7.3666666666666671</c:v>
                </c:pt>
                <c:pt idx="43">
                  <c:v>7.0666666666666664</c:v>
                </c:pt>
                <c:pt idx="44">
                  <c:v>5.666666666666667</c:v>
                </c:pt>
                <c:pt idx="45">
                  <c:v>4.9333333333333336</c:v>
                </c:pt>
                <c:pt idx="46">
                  <c:v>6.3999999999999995</c:v>
                </c:pt>
                <c:pt idx="47">
                  <c:v>6.5666666666666673</c:v>
                </c:pt>
                <c:pt idx="48">
                  <c:v>7.2666666666666657</c:v>
                </c:pt>
                <c:pt idx="49">
                  <c:v>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63-42D5-9F00-7B46E0563585}"/>
            </c:ext>
          </c:extLst>
        </c:ser>
        <c:ser>
          <c:idx val="2"/>
          <c:order val="2"/>
          <c:tx>
            <c:v>Frühling 1961-1990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TMittel_Fricke!$AM$185:$AM$214</c:f>
              <c:numCache>
                <c:formatCode>0.0</c:formatCode>
                <c:ptCount val="30"/>
                <c:pt idx="0">
                  <c:v>6.8666666666666671</c:v>
                </c:pt>
                <c:pt idx="1">
                  <c:v>3.8333333333333335</c:v>
                </c:pt>
                <c:pt idx="2">
                  <c:v>5.666666666666667</c:v>
                </c:pt>
                <c:pt idx="3">
                  <c:v>5.7666666666666666</c:v>
                </c:pt>
                <c:pt idx="4">
                  <c:v>4.2</c:v>
                </c:pt>
                <c:pt idx="5">
                  <c:v>5.8666666666666671</c:v>
                </c:pt>
                <c:pt idx="6">
                  <c:v>5.5333333333333341</c:v>
                </c:pt>
                <c:pt idx="7">
                  <c:v>6.0999999999999988</c:v>
                </c:pt>
                <c:pt idx="8">
                  <c:v>5.5999999999999988</c:v>
                </c:pt>
                <c:pt idx="9">
                  <c:v>3</c:v>
                </c:pt>
                <c:pt idx="10">
                  <c:v>5.6333333333333329</c:v>
                </c:pt>
                <c:pt idx="11">
                  <c:v>5.8999999999999995</c:v>
                </c:pt>
                <c:pt idx="12">
                  <c:v>4.3666666666666663</c:v>
                </c:pt>
                <c:pt idx="13">
                  <c:v>6.0666666666666673</c:v>
                </c:pt>
                <c:pt idx="14">
                  <c:v>5.1333333333333337</c:v>
                </c:pt>
                <c:pt idx="15">
                  <c:v>5.2</c:v>
                </c:pt>
                <c:pt idx="16">
                  <c:v>5.9333333333333336</c:v>
                </c:pt>
                <c:pt idx="17">
                  <c:v>4.8999999999999995</c:v>
                </c:pt>
                <c:pt idx="18">
                  <c:v>5.3666666666666671</c:v>
                </c:pt>
                <c:pt idx="19">
                  <c:v>3.7999999999999994</c:v>
                </c:pt>
                <c:pt idx="20">
                  <c:v>7.4000000000000012</c:v>
                </c:pt>
                <c:pt idx="21">
                  <c:v>5.2333333333333334</c:v>
                </c:pt>
                <c:pt idx="22">
                  <c:v>6.2666666666666666</c:v>
                </c:pt>
                <c:pt idx="23">
                  <c:v>3.7333333333333329</c:v>
                </c:pt>
                <c:pt idx="24">
                  <c:v>5.4666666666666659</c:v>
                </c:pt>
                <c:pt idx="25">
                  <c:v>6.1000000000000005</c:v>
                </c:pt>
                <c:pt idx="26">
                  <c:v>3.6999999999999997</c:v>
                </c:pt>
                <c:pt idx="27">
                  <c:v>5.9333333333333336</c:v>
                </c:pt>
                <c:pt idx="28">
                  <c:v>7.5</c:v>
                </c:pt>
                <c:pt idx="29">
                  <c:v>7.0666666666666664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663-42D5-9F00-7B46E0563585}"/>
            </c:ext>
          </c:extLst>
        </c:ser>
        <c:ser>
          <c:idx val="3"/>
          <c:order val="3"/>
          <c:tx>
            <c:v>Frühling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TMittel_Fricke!$AM$195:$AM$224</c:f>
              <c:numCache>
                <c:formatCode>0.0</c:formatCode>
                <c:ptCount val="30"/>
                <c:pt idx="0">
                  <c:v>5.6333333333333329</c:v>
                </c:pt>
                <c:pt idx="1">
                  <c:v>5.8999999999999995</c:v>
                </c:pt>
                <c:pt idx="2">
                  <c:v>4.3666666666666663</c:v>
                </c:pt>
                <c:pt idx="3">
                  <c:v>6.0666666666666673</c:v>
                </c:pt>
                <c:pt idx="4">
                  <c:v>5.1333333333333337</c:v>
                </c:pt>
                <c:pt idx="5">
                  <c:v>5.2</c:v>
                </c:pt>
                <c:pt idx="6">
                  <c:v>5.9333333333333336</c:v>
                </c:pt>
                <c:pt idx="7">
                  <c:v>4.8999999999999995</c:v>
                </c:pt>
                <c:pt idx="8">
                  <c:v>5.3666666666666671</c:v>
                </c:pt>
                <c:pt idx="9">
                  <c:v>3.7999999999999994</c:v>
                </c:pt>
                <c:pt idx="10">
                  <c:v>7.4000000000000012</c:v>
                </c:pt>
                <c:pt idx="11">
                  <c:v>5.2333333333333334</c:v>
                </c:pt>
                <c:pt idx="12">
                  <c:v>6.2666666666666666</c:v>
                </c:pt>
                <c:pt idx="13">
                  <c:v>3.7333333333333329</c:v>
                </c:pt>
                <c:pt idx="14">
                  <c:v>5.4666666666666659</c:v>
                </c:pt>
                <c:pt idx="15">
                  <c:v>6.1000000000000005</c:v>
                </c:pt>
                <c:pt idx="16">
                  <c:v>3.6999999999999997</c:v>
                </c:pt>
                <c:pt idx="17">
                  <c:v>5.9333333333333336</c:v>
                </c:pt>
                <c:pt idx="18">
                  <c:v>7.5</c:v>
                </c:pt>
                <c:pt idx="19">
                  <c:v>7.0666666666666664</c:v>
                </c:pt>
                <c:pt idx="20">
                  <c:v>5.0999999999999996</c:v>
                </c:pt>
                <c:pt idx="21">
                  <c:v>6.8666666666666671</c:v>
                </c:pt>
                <c:pt idx="22">
                  <c:v>7.3666666666666671</c:v>
                </c:pt>
                <c:pt idx="23">
                  <c:v>7.0666666666666664</c:v>
                </c:pt>
                <c:pt idx="24">
                  <c:v>5.666666666666667</c:v>
                </c:pt>
                <c:pt idx="25">
                  <c:v>4.9333333333333336</c:v>
                </c:pt>
                <c:pt idx="26">
                  <c:v>6.3999999999999995</c:v>
                </c:pt>
                <c:pt idx="27">
                  <c:v>6.5666666666666673</c:v>
                </c:pt>
                <c:pt idx="28">
                  <c:v>7.2666666666666657</c:v>
                </c:pt>
                <c:pt idx="29">
                  <c:v>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63-42D5-9F00-7B46E0563585}"/>
            </c:ext>
          </c:extLst>
        </c:ser>
        <c:ser>
          <c:idx val="4"/>
          <c:order val="4"/>
          <c:tx>
            <c:v>Frühling 1981-2010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TMittel_Fricke!$AM$205:$AM$234</c:f>
              <c:numCache>
                <c:formatCode>0.0</c:formatCode>
                <c:ptCount val="30"/>
                <c:pt idx="0">
                  <c:v>7.4000000000000012</c:v>
                </c:pt>
                <c:pt idx="1">
                  <c:v>5.2333333333333334</c:v>
                </c:pt>
                <c:pt idx="2">
                  <c:v>6.2666666666666666</c:v>
                </c:pt>
                <c:pt idx="3">
                  <c:v>3.7333333333333329</c:v>
                </c:pt>
                <c:pt idx="4">
                  <c:v>5.4666666666666659</c:v>
                </c:pt>
                <c:pt idx="5">
                  <c:v>6.1000000000000005</c:v>
                </c:pt>
                <c:pt idx="6">
                  <c:v>3.6999999999999997</c:v>
                </c:pt>
                <c:pt idx="7">
                  <c:v>5.9333333333333336</c:v>
                </c:pt>
                <c:pt idx="8">
                  <c:v>7.5</c:v>
                </c:pt>
                <c:pt idx="9">
                  <c:v>7.0666666666666664</c:v>
                </c:pt>
                <c:pt idx="10">
                  <c:v>5.0999999999999996</c:v>
                </c:pt>
                <c:pt idx="11">
                  <c:v>6.8666666666666671</c:v>
                </c:pt>
                <c:pt idx="12">
                  <c:v>7.3666666666666671</c:v>
                </c:pt>
                <c:pt idx="13">
                  <c:v>7.0666666666666664</c:v>
                </c:pt>
                <c:pt idx="14">
                  <c:v>5.666666666666667</c:v>
                </c:pt>
                <c:pt idx="15">
                  <c:v>4.9333333333333336</c:v>
                </c:pt>
                <c:pt idx="16">
                  <c:v>6.3999999999999995</c:v>
                </c:pt>
                <c:pt idx="17">
                  <c:v>6.5666666666666673</c:v>
                </c:pt>
                <c:pt idx="18">
                  <c:v>7.2666666666666657</c:v>
                </c:pt>
                <c:pt idx="19">
                  <c:v>7.8</c:v>
                </c:pt>
                <c:pt idx="20">
                  <c:v>7.2333333333333334</c:v>
                </c:pt>
                <c:pt idx="21">
                  <c:v>7.2333333333333334</c:v>
                </c:pt>
                <c:pt idx="22">
                  <c:v>7.9333333333333327</c:v>
                </c:pt>
                <c:pt idx="23">
                  <c:v>6</c:v>
                </c:pt>
                <c:pt idx="24">
                  <c:v>6.8666666666666671</c:v>
                </c:pt>
                <c:pt idx="25">
                  <c:v>5.5666666666666664</c:v>
                </c:pt>
                <c:pt idx="26">
                  <c:v>8.9666666666666668</c:v>
                </c:pt>
                <c:pt idx="27">
                  <c:v>6.5333333333333341</c:v>
                </c:pt>
                <c:pt idx="28">
                  <c:v>7.8999999999999995</c:v>
                </c:pt>
                <c:pt idx="29">
                  <c:v>5.8666666666666671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63-42D5-9F00-7B46E0563585}"/>
            </c:ext>
          </c:extLst>
        </c:ser>
        <c:ser>
          <c:idx val="5"/>
          <c:order val="5"/>
          <c:tx>
            <c:v>Frühling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TMittel_Fricke!$AM$215:$AM$244</c:f>
              <c:numCache>
                <c:formatCode>0.0</c:formatCode>
                <c:ptCount val="30"/>
                <c:pt idx="0">
                  <c:v>5.0999999999999996</c:v>
                </c:pt>
                <c:pt idx="1">
                  <c:v>6.8666666666666671</c:v>
                </c:pt>
                <c:pt idx="2">
                  <c:v>7.3666666666666671</c:v>
                </c:pt>
                <c:pt idx="3">
                  <c:v>7.0666666666666664</c:v>
                </c:pt>
                <c:pt idx="4">
                  <c:v>5.666666666666667</c:v>
                </c:pt>
                <c:pt idx="5">
                  <c:v>4.9333333333333336</c:v>
                </c:pt>
                <c:pt idx="6">
                  <c:v>6.3999999999999995</c:v>
                </c:pt>
                <c:pt idx="7">
                  <c:v>6.5666666666666673</c:v>
                </c:pt>
                <c:pt idx="8">
                  <c:v>7.2666666666666657</c:v>
                </c:pt>
                <c:pt idx="9">
                  <c:v>7.8</c:v>
                </c:pt>
                <c:pt idx="10">
                  <c:v>7.2333333333333334</c:v>
                </c:pt>
                <c:pt idx="11">
                  <c:v>7.2333333333333334</c:v>
                </c:pt>
                <c:pt idx="12">
                  <c:v>7.9333333333333327</c:v>
                </c:pt>
                <c:pt idx="13">
                  <c:v>6</c:v>
                </c:pt>
                <c:pt idx="14">
                  <c:v>6.8666666666666671</c:v>
                </c:pt>
                <c:pt idx="15">
                  <c:v>5.5666666666666664</c:v>
                </c:pt>
                <c:pt idx="16">
                  <c:v>8.9666666666666668</c:v>
                </c:pt>
                <c:pt idx="17">
                  <c:v>6.5333333333333341</c:v>
                </c:pt>
                <c:pt idx="18">
                  <c:v>7.8999999999999995</c:v>
                </c:pt>
                <c:pt idx="19">
                  <c:v>5.8666666666666671</c:v>
                </c:pt>
                <c:pt idx="20">
                  <c:v>8.9333333333333318</c:v>
                </c:pt>
                <c:pt idx="21">
                  <c:v>8.3666666666666671</c:v>
                </c:pt>
                <c:pt idx="22">
                  <c:v>5.0333333333333332</c:v>
                </c:pt>
                <c:pt idx="23">
                  <c:v>7.8666666666666671</c:v>
                </c:pt>
                <c:pt idx="24">
                  <c:v>7.3666666666666671</c:v>
                </c:pt>
                <c:pt idx="25">
                  <c:v>6.3999999999999995</c:v>
                </c:pt>
                <c:pt idx="26">
                  <c:v>7.9333333333333336</c:v>
                </c:pt>
                <c:pt idx="27">
                  <c:v>8.9333333333333318</c:v>
                </c:pt>
                <c:pt idx="28">
                  <c:v>6.7333333333333343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663-42D5-9F00-7B46E0563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182336"/>
        <c:axId val="359184256"/>
      </c:scatterChart>
      <c:valAx>
        <c:axId val="359182336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184256"/>
        <c:crossesAt val="-14"/>
        <c:crossBetween val="midCat"/>
        <c:majorUnit val="20"/>
      </c:valAx>
      <c:valAx>
        <c:axId val="359184256"/>
        <c:scaling>
          <c:orientation val="minMax"/>
          <c:max val="10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182336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Herbst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Herbst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TMittel_Fricke!$B$125:$B$224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TMittel_Fricke!$AR$125:$AR$224</c:f>
              <c:numCache>
                <c:formatCode>0.0</c:formatCode>
                <c:ptCount val="100"/>
                <c:pt idx="0">
                  <c:v>6.0666666666666664</c:v>
                </c:pt>
                <c:pt idx="1">
                  <c:v>5.8999999999999995</c:v>
                </c:pt>
                <c:pt idx="2">
                  <c:v>7.4333333333333336</c:v>
                </c:pt>
                <c:pt idx="3">
                  <c:v>5.5</c:v>
                </c:pt>
                <c:pt idx="4">
                  <c:v>4.7</c:v>
                </c:pt>
                <c:pt idx="5">
                  <c:v>7.8</c:v>
                </c:pt>
                <c:pt idx="6">
                  <c:v>8.5333333333333332</c:v>
                </c:pt>
                <c:pt idx="7">
                  <c:v>5.8999999999999995</c:v>
                </c:pt>
                <c:pt idx="8">
                  <c:v>6.2</c:v>
                </c:pt>
                <c:pt idx="9">
                  <c:v>5.9333333333333336</c:v>
                </c:pt>
                <c:pt idx="10">
                  <c:v>8.7666666666666657</c:v>
                </c:pt>
                <c:pt idx="11">
                  <c:v>3.0333333333333332</c:v>
                </c:pt>
                <c:pt idx="12">
                  <c:v>8.3666666666666671</c:v>
                </c:pt>
                <c:pt idx="13">
                  <c:v>5.8666666666666663</c:v>
                </c:pt>
                <c:pt idx="14">
                  <c:v>4</c:v>
                </c:pt>
                <c:pt idx="15">
                  <c:v>6.4333333333333336</c:v>
                </c:pt>
                <c:pt idx="16">
                  <c:v>6.8999999999999995</c:v>
                </c:pt>
                <c:pt idx="17">
                  <c:v>6.333333333333333</c:v>
                </c:pt>
                <c:pt idx="18">
                  <c:v>5.5999999999999988</c:v>
                </c:pt>
                <c:pt idx="19">
                  <c:v>6.3666666666666671</c:v>
                </c:pt>
                <c:pt idx="20">
                  <c:v>7.4666666666666659</c:v>
                </c:pt>
                <c:pt idx="21">
                  <c:v>3.5999999999999996</c:v>
                </c:pt>
                <c:pt idx="22">
                  <c:v>7.7666666666666657</c:v>
                </c:pt>
                <c:pt idx="23">
                  <c:v>7.3666666666666663</c:v>
                </c:pt>
                <c:pt idx="24">
                  <c:v>5.0999999999999996</c:v>
                </c:pt>
                <c:pt idx="25">
                  <c:v>9.1</c:v>
                </c:pt>
                <c:pt idx="26">
                  <c:v>6.833333333333333</c:v>
                </c:pt>
                <c:pt idx="27">
                  <c:v>7.3666666666666671</c:v>
                </c:pt>
                <c:pt idx="28">
                  <c:v>8.8333333333333339</c:v>
                </c:pt>
                <c:pt idx="29">
                  <c:v>7.9000000000000012</c:v>
                </c:pt>
                <c:pt idx="30">
                  <c:v>5.2666666666666666</c:v>
                </c:pt>
                <c:pt idx="31">
                  <c:v>8.0333333333333332</c:v>
                </c:pt>
                <c:pt idx="32">
                  <c:v>7</c:v>
                </c:pt>
                <c:pt idx="33">
                  <c:v>7.7</c:v>
                </c:pt>
                <c:pt idx="34">
                  <c:v>7.5</c:v>
                </c:pt>
                <c:pt idx="35">
                  <c:v>5.2333333333333334</c:v>
                </c:pt>
                <c:pt idx="36">
                  <c:v>7.2333333333333334</c:v>
                </c:pt>
                <c:pt idx="37">
                  <c:v>8.9</c:v>
                </c:pt>
                <c:pt idx="38">
                  <c:v>6.666666666666667</c:v>
                </c:pt>
                <c:pt idx="39">
                  <c:v>7.1000000000000005</c:v>
                </c:pt>
                <c:pt idx="40">
                  <c:v>5.333333333333333</c:v>
                </c:pt>
                <c:pt idx="41">
                  <c:v>8.2666666666666675</c:v>
                </c:pt>
                <c:pt idx="42">
                  <c:v>7.4000000000000012</c:v>
                </c:pt>
                <c:pt idx="43">
                  <c:v>6.1333333333333337</c:v>
                </c:pt>
                <c:pt idx="44">
                  <c:v>7.0333333333333323</c:v>
                </c:pt>
                <c:pt idx="45">
                  <c:v>6.9666666666666677</c:v>
                </c:pt>
                <c:pt idx="46">
                  <c:v>9.1</c:v>
                </c:pt>
                <c:pt idx="47">
                  <c:v>8.1999999999999993</c:v>
                </c:pt>
                <c:pt idx="48">
                  <c:v>8.8666666666666671</c:v>
                </c:pt>
                <c:pt idx="49">
                  <c:v>6.8666666666666663</c:v>
                </c:pt>
                <c:pt idx="50">
                  <c:v>8.0333333333333332</c:v>
                </c:pt>
                <c:pt idx="51">
                  <c:v>4.8</c:v>
                </c:pt>
                <c:pt idx="52">
                  <c:v>8.5666666666666682</c:v>
                </c:pt>
                <c:pt idx="53">
                  <c:v>8.0333333333333332</c:v>
                </c:pt>
                <c:pt idx="54">
                  <c:v>6.3</c:v>
                </c:pt>
                <c:pt idx="55">
                  <c:v>6.2</c:v>
                </c:pt>
                <c:pt idx="56">
                  <c:v>7</c:v>
                </c:pt>
                <c:pt idx="57">
                  <c:v>7.0333333333333323</c:v>
                </c:pt>
                <c:pt idx="58">
                  <c:v>7.5666666666666664</c:v>
                </c:pt>
                <c:pt idx="59">
                  <c:v>7.6000000000000005</c:v>
                </c:pt>
                <c:pt idx="60">
                  <c:v>9.5333333333333332</c:v>
                </c:pt>
                <c:pt idx="61">
                  <c:v>6.8999999999999986</c:v>
                </c:pt>
                <c:pt idx="62">
                  <c:v>8.6666666666666661</c:v>
                </c:pt>
                <c:pt idx="63">
                  <c:v>6.4666666666666659</c:v>
                </c:pt>
                <c:pt idx="64">
                  <c:v>6.333333333333333</c:v>
                </c:pt>
                <c:pt idx="65">
                  <c:v>7.8333333333333348</c:v>
                </c:pt>
                <c:pt idx="66">
                  <c:v>8.7333333333333325</c:v>
                </c:pt>
                <c:pt idx="67">
                  <c:v>7.8</c:v>
                </c:pt>
                <c:pt idx="68">
                  <c:v>8.4</c:v>
                </c:pt>
                <c:pt idx="69">
                  <c:v>8.1333333333333329</c:v>
                </c:pt>
                <c:pt idx="70">
                  <c:v>6.6666666666666679</c:v>
                </c:pt>
                <c:pt idx="71">
                  <c:v>5.5333333333333341</c:v>
                </c:pt>
                <c:pt idx="72">
                  <c:v>6.8666666666666671</c:v>
                </c:pt>
                <c:pt idx="73">
                  <c:v>5.1333333333333337</c:v>
                </c:pt>
                <c:pt idx="74">
                  <c:v>7.3000000000000007</c:v>
                </c:pt>
                <c:pt idx="75">
                  <c:v>7.4000000000000012</c:v>
                </c:pt>
                <c:pt idx="76">
                  <c:v>7.333333333333333</c:v>
                </c:pt>
                <c:pt idx="77">
                  <c:v>6.7333333333333334</c:v>
                </c:pt>
                <c:pt idx="78">
                  <c:v>7.4333333333333327</c:v>
                </c:pt>
                <c:pt idx="79">
                  <c:v>7.0333333333333323</c:v>
                </c:pt>
                <c:pt idx="80">
                  <c:v>7.3</c:v>
                </c:pt>
                <c:pt idx="81">
                  <c:v>9.2333333333333325</c:v>
                </c:pt>
                <c:pt idx="82">
                  <c:v>7.4333333333333327</c:v>
                </c:pt>
                <c:pt idx="83">
                  <c:v>8.6666666666666661</c:v>
                </c:pt>
                <c:pt idx="84">
                  <c:v>6.5666666666666664</c:v>
                </c:pt>
                <c:pt idx="85">
                  <c:v>8.5</c:v>
                </c:pt>
                <c:pt idx="86">
                  <c:v>9.0666666666666664</c:v>
                </c:pt>
                <c:pt idx="87">
                  <c:v>7.4333333333333336</c:v>
                </c:pt>
                <c:pt idx="88">
                  <c:v>7.7666666666666657</c:v>
                </c:pt>
                <c:pt idx="89">
                  <c:v>7.3999999999999995</c:v>
                </c:pt>
                <c:pt idx="90">
                  <c:v>7.4666666666666659</c:v>
                </c:pt>
                <c:pt idx="91">
                  <c:v>7.4666666666666659</c:v>
                </c:pt>
                <c:pt idx="92">
                  <c:v>5.4666666666666659</c:v>
                </c:pt>
                <c:pt idx="93">
                  <c:v>8.4666666666666668</c:v>
                </c:pt>
                <c:pt idx="94">
                  <c:v>7.7</c:v>
                </c:pt>
                <c:pt idx="95">
                  <c:v>6</c:v>
                </c:pt>
                <c:pt idx="96">
                  <c:v>7.7333333333333334</c:v>
                </c:pt>
                <c:pt idx="97">
                  <c:v>5.7333333333333334</c:v>
                </c:pt>
                <c:pt idx="98">
                  <c:v>7.6333333333333329</c:v>
                </c:pt>
                <c:pt idx="99">
                  <c:v>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78-4E3A-B5D3-2C0ED2FCDBFB}"/>
            </c:ext>
          </c:extLst>
        </c:ser>
        <c:ser>
          <c:idx val="1"/>
          <c:order val="1"/>
          <c:tx>
            <c:v>Herbst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TMittel_Fricke!$AR$175:$AR$224</c:f>
              <c:numCache>
                <c:formatCode>0.0</c:formatCode>
                <c:ptCount val="50"/>
                <c:pt idx="0">
                  <c:v>8.0333333333333332</c:v>
                </c:pt>
                <c:pt idx="1">
                  <c:v>4.8</c:v>
                </c:pt>
                <c:pt idx="2">
                  <c:v>8.5666666666666682</c:v>
                </c:pt>
                <c:pt idx="3">
                  <c:v>8.0333333333333332</c:v>
                </c:pt>
                <c:pt idx="4">
                  <c:v>6.3</c:v>
                </c:pt>
                <c:pt idx="5">
                  <c:v>6.2</c:v>
                </c:pt>
                <c:pt idx="6">
                  <c:v>7</c:v>
                </c:pt>
                <c:pt idx="7">
                  <c:v>7.0333333333333323</c:v>
                </c:pt>
                <c:pt idx="8">
                  <c:v>7.5666666666666664</c:v>
                </c:pt>
                <c:pt idx="9">
                  <c:v>7.6000000000000005</c:v>
                </c:pt>
                <c:pt idx="10">
                  <c:v>9.5333333333333332</c:v>
                </c:pt>
                <c:pt idx="11">
                  <c:v>6.8999999999999986</c:v>
                </c:pt>
                <c:pt idx="12">
                  <c:v>8.6666666666666661</c:v>
                </c:pt>
                <c:pt idx="13">
                  <c:v>6.4666666666666659</c:v>
                </c:pt>
                <c:pt idx="14">
                  <c:v>6.333333333333333</c:v>
                </c:pt>
                <c:pt idx="15">
                  <c:v>7.8333333333333348</c:v>
                </c:pt>
                <c:pt idx="16">
                  <c:v>8.7333333333333325</c:v>
                </c:pt>
                <c:pt idx="17">
                  <c:v>7.8</c:v>
                </c:pt>
                <c:pt idx="18">
                  <c:v>8.4</c:v>
                </c:pt>
                <c:pt idx="19">
                  <c:v>8.1333333333333329</c:v>
                </c:pt>
                <c:pt idx="20">
                  <c:v>6.6666666666666679</c:v>
                </c:pt>
                <c:pt idx="21">
                  <c:v>5.5333333333333341</c:v>
                </c:pt>
                <c:pt idx="22">
                  <c:v>6.8666666666666671</c:v>
                </c:pt>
                <c:pt idx="23">
                  <c:v>5.1333333333333337</c:v>
                </c:pt>
                <c:pt idx="24">
                  <c:v>7.3000000000000007</c:v>
                </c:pt>
                <c:pt idx="25">
                  <c:v>7.4000000000000012</c:v>
                </c:pt>
                <c:pt idx="26">
                  <c:v>7.333333333333333</c:v>
                </c:pt>
                <c:pt idx="27">
                  <c:v>6.7333333333333334</c:v>
                </c:pt>
                <c:pt idx="28">
                  <c:v>7.4333333333333327</c:v>
                </c:pt>
                <c:pt idx="29">
                  <c:v>7.0333333333333323</c:v>
                </c:pt>
                <c:pt idx="30">
                  <c:v>7.3</c:v>
                </c:pt>
                <c:pt idx="31">
                  <c:v>9.2333333333333325</c:v>
                </c:pt>
                <c:pt idx="32">
                  <c:v>7.4333333333333327</c:v>
                </c:pt>
                <c:pt idx="33">
                  <c:v>8.6666666666666661</c:v>
                </c:pt>
                <c:pt idx="34">
                  <c:v>6.5666666666666664</c:v>
                </c:pt>
                <c:pt idx="35">
                  <c:v>8.5</c:v>
                </c:pt>
                <c:pt idx="36">
                  <c:v>9.0666666666666664</c:v>
                </c:pt>
                <c:pt idx="37">
                  <c:v>7.4333333333333336</c:v>
                </c:pt>
                <c:pt idx="38">
                  <c:v>7.7666666666666657</c:v>
                </c:pt>
                <c:pt idx="39">
                  <c:v>7.3999999999999995</c:v>
                </c:pt>
                <c:pt idx="40">
                  <c:v>7.4666666666666659</c:v>
                </c:pt>
                <c:pt idx="41">
                  <c:v>7.4666666666666659</c:v>
                </c:pt>
                <c:pt idx="42">
                  <c:v>5.4666666666666659</c:v>
                </c:pt>
                <c:pt idx="43">
                  <c:v>8.4666666666666668</c:v>
                </c:pt>
                <c:pt idx="44">
                  <c:v>7.7</c:v>
                </c:pt>
                <c:pt idx="45">
                  <c:v>6</c:v>
                </c:pt>
                <c:pt idx="46">
                  <c:v>7.7333333333333334</c:v>
                </c:pt>
                <c:pt idx="47">
                  <c:v>5.7333333333333334</c:v>
                </c:pt>
                <c:pt idx="48">
                  <c:v>7.6333333333333329</c:v>
                </c:pt>
                <c:pt idx="49">
                  <c:v>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78-4E3A-B5D3-2C0ED2FCDBFB}"/>
            </c:ext>
          </c:extLst>
        </c:ser>
        <c:ser>
          <c:idx val="2"/>
          <c:order val="2"/>
          <c:tx>
            <c:v>Herbst 1961-1990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TMittel_Fricke!$AR$185:$AR$214</c:f>
              <c:numCache>
                <c:formatCode>0.0</c:formatCode>
                <c:ptCount val="30"/>
                <c:pt idx="0">
                  <c:v>9.5333333333333332</c:v>
                </c:pt>
                <c:pt idx="1">
                  <c:v>6.8999999999999986</c:v>
                </c:pt>
                <c:pt idx="2">
                  <c:v>8.6666666666666661</c:v>
                </c:pt>
                <c:pt idx="3">
                  <c:v>6.4666666666666659</c:v>
                </c:pt>
                <c:pt idx="4">
                  <c:v>6.333333333333333</c:v>
                </c:pt>
                <c:pt idx="5">
                  <c:v>7.8333333333333348</c:v>
                </c:pt>
                <c:pt idx="6">
                  <c:v>8.7333333333333325</c:v>
                </c:pt>
                <c:pt idx="7">
                  <c:v>7.8</c:v>
                </c:pt>
                <c:pt idx="8">
                  <c:v>8.4</c:v>
                </c:pt>
                <c:pt idx="9">
                  <c:v>8.1333333333333329</c:v>
                </c:pt>
                <c:pt idx="10">
                  <c:v>6.6666666666666679</c:v>
                </c:pt>
                <c:pt idx="11">
                  <c:v>5.5333333333333341</c:v>
                </c:pt>
                <c:pt idx="12">
                  <c:v>6.8666666666666671</c:v>
                </c:pt>
                <c:pt idx="13">
                  <c:v>5.1333333333333337</c:v>
                </c:pt>
                <c:pt idx="14">
                  <c:v>7.3000000000000007</c:v>
                </c:pt>
                <c:pt idx="15">
                  <c:v>7.4000000000000012</c:v>
                </c:pt>
                <c:pt idx="16">
                  <c:v>7.333333333333333</c:v>
                </c:pt>
                <c:pt idx="17">
                  <c:v>6.7333333333333334</c:v>
                </c:pt>
                <c:pt idx="18">
                  <c:v>7.4333333333333327</c:v>
                </c:pt>
                <c:pt idx="19">
                  <c:v>7.0333333333333323</c:v>
                </c:pt>
                <c:pt idx="20">
                  <c:v>7.3</c:v>
                </c:pt>
                <c:pt idx="21">
                  <c:v>9.2333333333333325</c:v>
                </c:pt>
                <c:pt idx="22">
                  <c:v>7.4333333333333327</c:v>
                </c:pt>
                <c:pt idx="23">
                  <c:v>8.6666666666666661</c:v>
                </c:pt>
                <c:pt idx="24">
                  <c:v>6.5666666666666664</c:v>
                </c:pt>
                <c:pt idx="25">
                  <c:v>8.5</c:v>
                </c:pt>
                <c:pt idx="26">
                  <c:v>9.0666666666666664</c:v>
                </c:pt>
                <c:pt idx="27">
                  <c:v>7.4333333333333336</c:v>
                </c:pt>
                <c:pt idx="28">
                  <c:v>7.7666666666666657</c:v>
                </c:pt>
                <c:pt idx="29">
                  <c:v>7.3999999999999995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78-4E3A-B5D3-2C0ED2FCDBFB}"/>
            </c:ext>
          </c:extLst>
        </c:ser>
        <c:ser>
          <c:idx val="3"/>
          <c:order val="3"/>
          <c:tx>
            <c:v>Herbst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TMittel_Fricke!$AR$195:$AR$224</c:f>
              <c:numCache>
                <c:formatCode>0.0</c:formatCode>
                <c:ptCount val="30"/>
                <c:pt idx="0">
                  <c:v>6.6666666666666679</c:v>
                </c:pt>
                <c:pt idx="1">
                  <c:v>5.5333333333333341</c:v>
                </c:pt>
                <c:pt idx="2">
                  <c:v>6.8666666666666671</c:v>
                </c:pt>
                <c:pt idx="3">
                  <c:v>5.1333333333333337</c:v>
                </c:pt>
                <c:pt idx="4">
                  <c:v>7.3000000000000007</c:v>
                </c:pt>
                <c:pt idx="5">
                  <c:v>7.4000000000000012</c:v>
                </c:pt>
                <c:pt idx="6">
                  <c:v>7.333333333333333</c:v>
                </c:pt>
                <c:pt idx="7">
                  <c:v>6.7333333333333334</c:v>
                </c:pt>
                <c:pt idx="8">
                  <c:v>7.4333333333333327</c:v>
                </c:pt>
                <c:pt idx="9">
                  <c:v>7.0333333333333323</c:v>
                </c:pt>
                <c:pt idx="10">
                  <c:v>7.3</c:v>
                </c:pt>
                <c:pt idx="11">
                  <c:v>9.2333333333333325</c:v>
                </c:pt>
                <c:pt idx="12">
                  <c:v>7.4333333333333327</c:v>
                </c:pt>
                <c:pt idx="13">
                  <c:v>8.6666666666666661</c:v>
                </c:pt>
                <c:pt idx="14">
                  <c:v>6.5666666666666664</c:v>
                </c:pt>
                <c:pt idx="15">
                  <c:v>8.5</c:v>
                </c:pt>
                <c:pt idx="16">
                  <c:v>9.0666666666666664</c:v>
                </c:pt>
                <c:pt idx="17">
                  <c:v>7.4333333333333336</c:v>
                </c:pt>
                <c:pt idx="18">
                  <c:v>7.7666666666666657</c:v>
                </c:pt>
                <c:pt idx="19">
                  <c:v>7.3999999999999995</c:v>
                </c:pt>
                <c:pt idx="20">
                  <c:v>7.4666666666666659</c:v>
                </c:pt>
                <c:pt idx="21">
                  <c:v>7.4666666666666659</c:v>
                </c:pt>
                <c:pt idx="22">
                  <c:v>5.4666666666666659</c:v>
                </c:pt>
                <c:pt idx="23">
                  <c:v>8.4666666666666668</c:v>
                </c:pt>
                <c:pt idx="24">
                  <c:v>7.7</c:v>
                </c:pt>
                <c:pt idx="25">
                  <c:v>6</c:v>
                </c:pt>
                <c:pt idx="26">
                  <c:v>7.7333333333333334</c:v>
                </c:pt>
                <c:pt idx="27">
                  <c:v>5.7333333333333334</c:v>
                </c:pt>
                <c:pt idx="28">
                  <c:v>7.6333333333333329</c:v>
                </c:pt>
                <c:pt idx="29">
                  <c:v>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378-4E3A-B5D3-2C0ED2FCDBFB}"/>
            </c:ext>
          </c:extLst>
        </c:ser>
        <c:ser>
          <c:idx val="4"/>
          <c:order val="4"/>
          <c:tx>
            <c:v>Herbst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TMittel_Fricke!$AR$205:$AR$234</c:f>
              <c:numCache>
                <c:formatCode>0.0</c:formatCode>
                <c:ptCount val="30"/>
                <c:pt idx="0">
                  <c:v>7.3</c:v>
                </c:pt>
                <c:pt idx="1">
                  <c:v>9.2333333333333325</c:v>
                </c:pt>
                <c:pt idx="2">
                  <c:v>7.4333333333333327</c:v>
                </c:pt>
                <c:pt idx="3">
                  <c:v>8.6666666666666661</c:v>
                </c:pt>
                <c:pt idx="4">
                  <c:v>6.5666666666666664</c:v>
                </c:pt>
                <c:pt idx="5">
                  <c:v>8.5</c:v>
                </c:pt>
                <c:pt idx="6">
                  <c:v>9.0666666666666664</c:v>
                </c:pt>
                <c:pt idx="7">
                  <c:v>7.4333333333333336</c:v>
                </c:pt>
                <c:pt idx="8">
                  <c:v>7.7666666666666657</c:v>
                </c:pt>
                <c:pt idx="9">
                  <c:v>7.3999999999999995</c:v>
                </c:pt>
                <c:pt idx="10">
                  <c:v>7.4666666666666659</c:v>
                </c:pt>
                <c:pt idx="11">
                  <c:v>7.4666666666666659</c:v>
                </c:pt>
                <c:pt idx="12">
                  <c:v>5.4666666666666659</c:v>
                </c:pt>
                <c:pt idx="13">
                  <c:v>8.4666666666666668</c:v>
                </c:pt>
                <c:pt idx="14">
                  <c:v>7.7</c:v>
                </c:pt>
                <c:pt idx="15">
                  <c:v>6</c:v>
                </c:pt>
                <c:pt idx="16">
                  <c:v>7.7333333333333334</c:v>
                </c:pt>
                <c:pt idx="17">
                  <c:v>5.7333333333333334</c:v>
                </c:pt>
                <c:pt idx="18">
                  <c:v>7.6333333333333329</c:v>
                </c:pt>
                <c:pt idx="19">
                  <c:v>8.6</c:v>
                </c:pt>
                <c:pt idx="20">
                  <c:v>7.166666666666667</c:v>
                </c:pt>
                <c:pt idx="21">
                  <c:v>7.6333333333333329</c:v>
                </c:pt>
                <c:pt idx="22">
                  <c:v>7.5333333333333341</c:v>
                </c:pt>
                <c:pt idx="23">
                  <c:v>8.1333333333333329</c:v>
                </c:pt>
                <c:pt idx="24">
                  <c:v>8.6999999999999993</c:v>
                </c:pt>
                <c:pt idx="25">
                  <c:v>11.200000000000001</c:v>
                </c:pt>
                <c:pt idx="26">
                  <c:v>6.0333333333333341</c:v>
                </c:pt>
                <c:pt idx="27">
                  <c:v>7.4333333333333336</c:v>
                </c:pt>
                <c:pt idx="28">
                  <c:v>9.1333333333333346</c:v>
                </c:pt>
                <c:pt idx="29">
                  <c:v>6.8666666666666671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378-4E3A-B5D3-2C0ED2FCDBFB}"/>
            </c:ext>
          </c:extLst>
        </c:ser>
        <c:ser>
          <c:idx val="5"/>
          <c:order val="5"/>
          <c:tx>
            <c:v>Herbst 19910-2020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TMittel_Fricke!$AR$215:$AR$244</c:f>
              <c:numCache>
                <c:formatCode>0.0</c:formatCode>
                <c:ptCount val="30"/>
                <c:pt idx="0">
                  <c:v>7.4666666666666659</c:v>
                </c:pt>
                <c:pt idx="1">
                  <c:v>7.4666666666666659</c:v>
                </c:pt>
                <c:pt idx="2">
                  <c:v>5.4666666666666659</c:v>
                </c:pt>
                <c:pt idx="3">
                  <c:v>8.4666666666666668</c:v>
                </c:pt>
                <c:pt idx="4">
                  <c:v>7.7</c:v>
                </c:pt>
                <c:pt idx="5">
                  <c:v>6</c:v>
                </c:pt>
                <c:pt idx="6">
                  <c:v>7.7333333333333334</c:v>
                </c:pt>
                <c:pt idx="7">
                  <c:v>5.7333333333333334</c:v>
                </c:pt>
                <c:pt idx="8">
                  <c:v>7.6333333333333329</c:v>
                </c:pt>
                <c:pt idx="9">
                  <c:v>8.6</c:v>
                </c:pt>
                <c:pt idx="10">
                  <c:v>7.166666666666667</c:v>
                </c:pt>
                <c:pt idx="11">
                  <c:v>7.6333333333333329</c:v>
                </c:pt>
                <c:pt idx="12">
                  <c:v>7.5333333333333341</c:v>
                </c:pt>
                <c:pt idx="13">
                  <c:v>8.1333333333333329</c:v>
                </c:pt>
                <c:pt idx="14">
                  <c:v>8.6999999999999993</c:v>
                </c:pt>
                <c:pt idx="15">
                  <c:v>11.200000000000001</c:v>
                </c:pt>
                <c:pt idx="16">
                  <c:v>6.0333333333333341</c:v>
                </c:pt>
                <c:pt idx="17">
                  <c:v>7.4333333333333336</c:v>
                </c:pt>
                <c:pt idx="18">
                  <c:v>9.1333333333333346</c:v>
                </c:pt>
                <c:pt idx="19">
                  <c:v>6.8666666666666671</c:v>
                </c:pt>
                <c:pt idx="20">
                  <c:v>9.7000000000000011</c:v>
                </c:pt>
                <c:pt idx="21">
                  <c:v>8.5666666666666682</c:v>
                </c:pt>
                <c:pt idx="22">
                  <c:v>7.6666666666666652</c:v>
                </c:pt>
                <c:pt idx="23">
                  <c:v>9.8333333333333339</c:v>
                </c:pt>
                <c:pt idx="24">
                  <c:v>8.3333333333333339</c:v>
                </c:pt>
                <c:pt idx="25">
                  <c:v>8.4666666666666668</c:v>
                </c:pt>
                <c:pt idx="26">
                  <c:v>7.5999999999999988</c:v>
                </c:pt>
                <c:pt idx="27">
                  <c:v>9.8000000000000007</c:v>
                </c:pt>
                <c:pt idx="28">
                  <c:v>9.1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378-4E3A-B5D3-2C0ED2FCD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326848"/>
        <c:axId val="359328768"/>
      </c:scatterChart>
      <c:valAx>
        <c:axId val="359326848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328768"/>
        <c:crossesAt val="-14"/>
        <c:crossBetween val="midCat"/>
        <c:majorUnit val="20"/>
      </c:valAx>
      <c:valAx>
        <c:axId val="359328768"/>
        <c:scaling>
          <c:orientation val="minMax"/>
          <c:max val="12"/>
          <c:min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326848"/>
        <c:crosses val="autoZero"/>
        <c:crossBetween val="midCat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Winter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Winter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TMittel_Fricke!$B$125:$B$224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TMittel_Fricke!$AH$125:$AH$224</c:f>
              <c:numCache>
                <c:formatCode>0.0</c:formatCode>
                <c:ptCount val="100"/>
                <c:pt idx="0">
                  <c:v>-2.2666666666666666</c:v>
                </c:pt>
                <c:pt idx="1">
                  <c:v>-0.9</c:v>
                </c:pt>
                <c:pt idx="2">
                  <c:v>0.23333333333333339</c:v>
                </c:pt>
                <c:pt idx="3">
                  <c:v>-1.4333333333333333</c:v>
                </c:pt>
                <c:pt idx="4">
                  <c:v>-2.1</c:v>
                </c:pt>
                <c:pt idx="5">
                  <c:v>-1.9666666666666668</c:v>
                </c:pt>
                <c:pt idx="6">
                  <c:v>-4.333333333333333</c:v>
                </c:pt>
                <c:pt idx="7">
                  <c:v>-1.1000000000000001</c:v>
                </c:pt>
                <c:pt idx="8">
                  <c:v>-3.6</c:v>
                </c:pt>
                <c:pt idx="9">
                  <c:v>-0.43333333333333335</c:v>
                </c:pt>
                <c:pt idx="10">
                  <c:v>-1.1666666666666665</c:v>
                </c:pt>
                <c:pt idx="11">
                  <c:v>1.1666666666666667</c:v>
                </c:pt>
                <c:pt idx="12">
                  <c:v>0.13333333333333339</c:v>
                </c:pt>
                <c:pt idx="13">
                  <c:v>-1.1333333333333335</c:v>
                </c:pt>
                <c:pt idx="14">
                  <c:v>-0.3666666666666667</c:v>
                </c:pt>
                <c:pt idx="15">
                  <c:v>1.7</c:v>
                </c:pt>
                <c:pt idx="16">
                  <c:v>-3.1666666666666665</c:v>
                </c:pt>
                <c:pt idx="17">
                  <c:v>-1.2666666666666666</c:v>
                </c:pt>
                <c:pt idx="18">
                  <c:v>-0.36666666666666664</c:v>
                </c:pt>
                <c:pt idx="19">
                  <c:v>1.2333333333333334</c:v>
                </c:pt>
                <c:pt idx="20">
                  <c:v>0</c:v>
                </c:pt>
                <c:pt idx="21">
                  <c:v>-2.3666666666666667</c:v>
                </c:pt>
                <c:pt idx="22">
                  <c:v>-0.9</c:v>
                </c:pt>
                <c:pt idx="23">
                  <c:v>-3.8333333333333335</c:v>
                </c:pt>
                <c:pt idx="24">
                  <c:v>1.2666666666666668</c:v>
                </c:pt>
                <c:pt idx="25">
                  <c:v>0.46666666666666662</c:v>
                </c:pt>
                <c:pt idx="26">
                  <c:v>-2.0333333333333332</c:v>
                </c:pt>
                <c:pt idx="27">
                  <c:v>-0.89999999999999991</c:v>
                </c:pt>
                <c:pt idx="28">
                  <c:v>-5.8999999999999995</c:v>
                </c:pt>
                <c:pt idx="29">
                  <c:v>0.50000000000000011</c:v>
                </c:pt>
                <c:pt idx="30">
                  <c:v>-2.9</c:v>
                </c:pt>
                <c:pt idx="31">
                  <c:v>-3.3000000000000003</c:v>
                </c:pt>
                <c:pt idx="32">
                  <c:v>-1.3999999999999997</c:v>
                </c:pt>
                <c:pt idx="33">
                  <c:v>-3.0333333333333332</c:v>
                </c:pt>
                <c:pt idx="34">
                  <c:v>-0.8666666666666667</c:v>
                </c:pt>
                <c:pt idx="35">
                  <c:v>-0.16666666666666663</c:v>
                </c:pt>
                <c:pt idx="36">
                  <c:v>0.70000000000000007</c:v>
                </c:pt>
                <c:pt idx="37">
                  <c:v>-1.7666666666666666</c:v>
                </c:pt>
                <c:pt idx="38">
                  <c:v>-0.36666666666666653</c:v>
                </c:pt>
                <c:pt idx="39">
                  <c:v>-3.9000000000000004</c:v>
                </c:pt>
                <c:pt idx="40">
                  <c:v>-3.9999999999999996</c:v>
                </c:pt>
                <c:pt idx="41">
                  <c:v>-5.3666666666666671</c:v>
                </c:pt>
                <c:pt idx="42">
                  <c:v>1.0333333333333334</c:v>
                </c:pt>
                <c:pt idx="43">
                  <c:v>-1.7666666666666666</c:v>
                </c:pt>
                <c:pt idx="44">
                  <c:v>-2.3666666666666667</c:v>
                </c:pt>
                <c:pt idx="45">
                  <c:v>-1.0333333333333334</c:v>
                </c:pt>
                <c:pt idx="46">
                  <c:v>-4.3666666666666671</c:v>
                </c:pt>
                <c:pt idx="47">
                  <c:v>-0.26666666666666666</c:v>
                </c:pt>
                <c:pt idx="48">
                  <c:v>0.4333333333333334</c:v>
                </c:pt>
                <c:pt idx="49">
                  <c:v>0.26666666666666666</c:v>
                </c:pt>
                <c:pt idx="50">
                  <c:v>-1.0999999999999999</c:v>
                </c:pt>
                <c:pt idx="51">
                  <c:v>-1.3333333333333333</c:v>
                </c:pt>
                <c:pt idx="52">
                  <c:v>-3.2666666666666671</c:v>
                </c:pt>
                <c:pt idx="53">
                  <c:v>-2.5666666666666669</c:v>
                </c:pt>
                <c:pt idx="54">
                  <c:v>-0.8666666666666667</c:v>
                </c:pt>
                <c:pt idx="55">
                  <c:v>-3.8000000000000003</c:v>
                </c:pt>
                <c:pt idx="56">
                  <c:v>0.70000000000000007</c:v>
                </c:pt>
                <c:pt idx="57">
                  <c:v>-0.13333333333333339</c:v>
                </c:pt>
                <c:pt idx="58">
                  <c:v>9.9999999999999936E-2</c:v>
                </c:pt>
                <c:pt idx="59">
                  <c:v>-0.19999999999999996</c:v>
                </c:pt>
                <c:pt idx="60">
                  <c:v>-3.3333333333333361E-2</c:v>
                </c:pt>
                <c:pt idx="61">
                  <c:v>-1.5</c:v>
                </c:pt>
                <c:pt idx="62">
                  <c:v>-6</c:v>
                </c:pt>
                <c:pt idx="63">
                  <c:v>-2.1333333333333333</c:v>
                </c:pt>
                <c:pt idx="64">
                  <c:v>-2.5666666666666669</c:v>
                </c:pt>
                <c:pt idx="65">
                  <c:v>0.33333333333333348</c:v>
                </c:pt>
                <c:pt idx="66">
                  <c:v>-0.70000000000000007</c:v>
                </c:pt>
                <c:pt idx="67">
                  <c:v>-2.4</c:v>
                </c:pt>
                <c:pt idx="68">
                  <c:v>-2.2333333333333334</c:v>
                </c:pt>
                <c:pt idx="69">
                  <c:v>-3.4000000000000004</c:v>
                </c:pt>
                <c:pt idx="70">
                  <c:v>-1.6333333333333335</c:v>
                </c:pt>
                <c:pt idx="71">
                  <c:v>0.93333333333333346</c:v>
                </c:pt>
                <c:pt idx="72">
                  <c:v>-1.3</c:v>
                </c:pt>
                <c:pt idx="73">
                  <c:v>0.83333333333333337</c:v>
                </c:pt>
                <c:pt idx="74">
                  <c:v>1.4333333333333333</c:v>
                </c:pt>
                <c:pt idx="75">
                  <c:v>-0.93333333333333324</c:v>
                </c:pt>
                <c:pt idx="76">
                  <c:v>-0.20000000000000004</c:v>
                </c:pt>
                <c:pt idx="77">
                  <c:v>-0.93333333333333346</c:v>
                </c:pt>
                <c:pt idx="78">
                  <c:v>-1.6333333333333335</c:v>
                </c:pt>
                <c:pt idx="79">
                  <c:v>0.16666666666666666</c:v>
                </c:pt>
                <c:pt idx="80">
                  <c:v>-2.9333333333333336</c:v>
                </c:pt>
                <c:pt idx="81">
                  <c:v>-1.2333333333333334</c:v>
                </c:pt>
                <c:pt idx="82">
                  <c:v>-0.46666666666666662</c:v>
                </c:pt>
                <c:pt idx="83">
                  <c:v>-1.2666666666666666</c:v>
                </c:pt>
                <c:pt idx="84">
                  <c:v>-3</c:v>
                </c:pt>
                <c:pt idx="85">
                  <c:v>-2.0999999999999996</c:v>
                </c:pt>
                <c:pt idx="86">
                  <c:v>-2.2333333333333334</c:v>
                </c:pt>
                <c:pt idx="87">
                  <c:v>1.2666666666666668</c:v>
                </c:pt>
                <c:pt idx="88">
                  <c:v>1.4666666666666668</c:v>
                </c:pt>
                <c:pt idx="89">
                  <c:v>3.1</c:v>
                </c:pt>
                <c:pt idx="90">
                  <c:v>-1.9333333333333333</c:v>
                </c:pt>
                <c:pt idx="91">
                  <c:v>-0.56666666666666676</c:v>
                </c:pt>
                <c:pt idx="92">
                  <c:v>0.16666666666666674</c:v>
                </c:pt>
                <c:pt idx="93">
                  <c:v>0.79999999999999993</c:v>
                </c:pt>
                <c:pt idx="94">
                  <c:v>0.73333333333333339</c:v>
                </c:pt>
                <c:pt idx="95">
                  <c:v>-2.2000000000000002</c:v>
                </c:pt>
                <c:pt idx="96">
                  <c:v>-0.1333333333333333</c:v>
                </c:pt>
                <c:pt idx="97">
                  <c:v>1.6666666666666667</c:v>
                </c:pt>
                <c:pt idx="98">
                  <c:v>-0.33333333333333331</c:v>
                </c:pt>
                <c:pt idx="99">
                  <c:v>-6.6666666666666721E-2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D1-416E-81E3-AB3DEC35D714}"/>
            </c:ext>
          </c:extLst>
        </c:ser>
        <c:ser>
          <c:idx val="1"/>
          <c:order val="1"/>
          <c:tx>
            <c:v>Winter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TMittel_Fricke!$AH$175:$AH$224</c:f>
              <c:numCache>
                <c:formatCode>0.0</c:formatCode>
                <c:ptCount val="50"/>
                <c:pt idx="0">
                  <c:v>-1.0999999999999999</c:v>
                </c:pt>
                <c:pt idx="1">
                  <c:v>-1.3333333333333333</c:v>
                </c:pt>
                <c:pt idx="2">
                  <c:v>-3.2666666666666671</c:v>
                </c:pt>
                <c:pt idx="3">
                  <c:v>-2.5666666666666669</c:v>
                </c:pt>
                <c:pt idx="4">
                  <c:v>-0.8666666666666667</c:v>
                </c:pt>
                <c:pt idx="5">
                  <c:v>-3.8000000000000003</c:v>
                </c:pt>
                <c:pt idx="6">
                  <c:v>0.70000000000000007</c:v>
                </c:pt>
                <c:pt idx="7">
                  <c:v>-0.13333333333333339</c:v>
                </c:pt>
                <c:pt idx="8">
                  <c:v>9.9999999999999936E-2</c:v>
                </c:pt>
                <c:pt idx="9">
                  <c:v>-0.19999999999999996</c:v>
                </c:pt>
                <c:pt idx="10">
                  <c:v>-3.3333333333333361E-2</c:v>
                </c:pt>
                <c:pt idx="11">
                  <c:v>-1.5</c:v>
                </c:pt>
                <c:pt idx="12">
                  <c:v>-6</c:v>
                </c:pt>
                <c:pt idx="13">
                  <c:v>-2.1333333333333333</c:v>
                </c:pt>
                <c:pt idx="14">
                  <c:v>-2.5666666666666669</c:v>
                </c:pt>
                <c:pt idx="15">
                  <c:v>0.33333333333333348</c:v>
                </c:pt>
                <c:pt idx="16">
                  <c:v>-0.70000000000000007</c:v>
                </c:pt>
                <c:pt idx="17">
                  <c:v>-2.4</c:v>
                </c:pt>
                <c:pt idx="18">
                  <c:v>-2.2333333333333334</c:v>
                </c:pt>
                <c:pt idx="19">
                  <c:v>-3.4000000000000004</c:v>
                </c:pt>
                <c:pt idx="20">
                  <c:v>-1.6333333333333335</c:v>
                </c:pt>
                <c:pt idx="21">
                  <c:v>0.93333333333333346</c:v>
                </c:pt>
                <c:pt idx="22">
                  <c:v>-1.3</c:v>
                </c:pt>
                <c:pt idx="23">
                  <c:v>0.83333333333333337</c:v>
                </c:pt>
                <c:pt idx="24">
                  <c:v>1.4333333333333333</c:v>
                </c:pt>
                <c:pt idx="25">
                  <c:v>-0.93333333333333324</c:v>
                </c:pt>
                <c:pt idx="26">
                  <c:v>-0.20000000000000004</c:v>
                </c:pt>
                <c:pt idx="27">
                  <c:v>-0.93333333333333346</c:v>
                </c:pt>
                <c:pt idx="28">
                  <c:v>-1.6333333333333335</c:v>
                </c:pt>
                <c:pt idx="29">
                  <c:v>0.16666666666666666</c:v>
                </c:pt>
                <c:pt idx="30">
                  <c:v>-2.9333333333333336</c:v>
                </c:pt>
                <c:pt idx="31">
                  <c:v>-1.2333333333333334</c:v>
                </c:pt>
                <c:pt idx="32">
                  <c:v>-0.46666666666666662</c:v>
                </c:pt>
                <c:pt idx="33">
                  <c:v>-1.2666666666666666</c:v>
                </c:pt>
                <c:pt idx="34">
                  <c:v>-3</c:v>
                </c:pt>
                <c:pt idx="35">
                  <c:v>-2.0999999999999996</c:v>
                </c:pt>
                <c:pt idx="36">
                  <c:v>-2.2333333333333334</c:v>
                </c:pt>
                <c:pt idx="37">
                  <c:v>1.2666666666666668</c:v>
                </c:pt>
                <c:pt idx="38">
                  <c:v>1.4666666666666668</c:v>
                </c:pt>
                <c:pt idx="39">
                  <c:v>3.1</c:v>
                </c:pt>
                <c:pt idx="40">
                  <c:v>-1.9333333333333333</c:v>
                </c:pt>
                <c:pt idx="41">
                  <c:v>-0.56666666666666676</c:v>
                </c:pt>
                <c:pt idx="42">
                  <c:v>0.16666666666666674</c:v>
                </c:pt>
                <c:pt idx="43">
                  <c:v>0.79999999999999993</c:v>
                </c:pt>
                <c:pt idx="44">
                  <c:v>0.73333333333333339</c:v>
                </c:pt>
                <c:pt idx="45">
                  <c:v>-2.2000000000000002</c:v>
                </c:pt>
                <c:pt idx="46">
                  <c:v>-0.1333333333333333</c:v>
                </c:pt>
                <c:pt idx="47">
                  <c:v>1.6666666666666667</c:v>
                </c:pt>
                <c:pt idx="48">
                  <c:v>-0.33333333333333331</c:v>
                </c:pt>
                <c:pt idx="49">
                  <c:v>-6.6666666666666721E-2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D1-416E-81E3-AB3DEC35D714}"/>
            </c:ext>
          </c:extLst>
        </c:ser>
        <c:ser>
          <c:idx val="2"/>
          <c:order val="2"/>
          <c:tx>
            <c:v>Winter 1961-1990</c:v>
          </c:tx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TMittel_Fricke!$AH$185:$AH$214</c:f>
              <c:numCache>
                <c:formatCode>0.0</c:formatCode>
                <c:ptCount val="30"/>
                <c:pt idx="0">
                  <c:v>-3.3333333333333361E-2</c:v>
                </c:pt>
                <c:pt idx="1">
                  <c:v>-1.5</c:v>
                </c:pt>
                <c:pt idx="2">
                  <c:v>-6</c:v>
                </c:pt>
                <c:pt idx="3">
                  <c:v>-2.1333333333333333</c:v>
                </c:pt>
                <c:pt idx="4">
                  <c:v>-2.5666666666666669</c:v>
                </c:pt>
                <c:pt idx="5">
                  <c:v>0.33333333333333348</c:v>
                </c:pt>
                <c:pt idx="6">
                  <c:v>-0.70000000000000007</c:v>
                </c:pt>
                <c:pt idx="7">
                  <c:v>-2.4</c:v>
                </c:pt>
                <c:pt idx="8">
                  <c:v>-2.2333333333333334</c:v>
                </c:pt>
                <c:pt idx="9">
                  <c:v>-3.4000000000000004</c:v>
                </c:pt>
                <c:pt idx="10">
                  <c:v>-1.6333333333333335</c:v>
                </c:pt>
                <c:pt idx="11">
                  <c:v>0.93333333333333346</c:v>
                </c:pt>
                <c:pt idx="12">
                  <c:v>-1.3</c:v>
                </c:pt>
                <c:pt idx="13">
                  <c:v>0.83333333333333337</c:v>
                </c:pt>
                <c:pt idx="14">
                  <c:v>1.4333333333333333</c:v>
                </c:pt>
                <c:pt idx="15">
                  <c:v>-0.93333333333333324</c:v>
                </c:pt>
                <c:pt idx="16">
                  <c:v>-0.20000000000000004</c:v>
                </c:pt>
                <c:pt idx="17">
                  <c:v>-0.93333333333333346</c:v>
                </c:pt>
                <c:pt idx="18">
                  <c:v>-1.6333333333333335</c:v>
                </c:pt>
                <c:pt idx="19">
                  <c:v>0.16666666666666666</c:v>
                </c:pt>
                <c:pt idx="20">
                  <c:v>-2.9333333333333336</c:v>
                </c:pt>
                <c:pt idx="21">
                  <c:v>-1.2333333333333334</c:v>
                </c:pt>
                <c:pt idx="22">
                  <c:v>-0.46666666666666662</c:v>
                </c:pt>
                <c:pt idx="23">
                  <c:v>-1.2666666666666666</c:v>
                </c:pt>
                <c:pt idx="24">
                  <c:v>-3</c:v>
                </c:pt>
                <c:pt idx="25">
                  <c:v>-2.0999999999999996</c:v>
                </c:pt>
                <c:pt idx="26">
                  <c:v>-2.2333333333333334</c:v>
                </c:pt>
                <c:pt idx="27">
                  <c:v>1.2666666666666668</c:v>
                </c:pt>
                <c:pt idx="28">
                  <c:v>1.4666666666666668</c:v>
                </c:pt>
                <c:pt idx="29">
                  <c:v>3.1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D1-416E-81E3-AB3DEC35D714}"/>
            </c:ext>
          </c:extLst>
        </c:ser>
        <c:ser>
          <c:idx val="3"/>
          <c:order val="3"/>
          <c:tx>
            <c:v>Winter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TMittel_Fricke!$AH$195:$AH$224</c:f>
              <c:numCache>
                <c:formatCode>0.0</c:formatCode>
                <c:ptCount val="30"/>
                <c:pt idx="0">
                  <c:v>-1.6333333333333335</c:v>
                </c:pt>
                <c:pt idx="1">
                  <c:v>0.93333333333333346</c:v>
                </c:pt>
                <c:pt idx="2">
                  <c:v>-1.3</c:v>
                </c:pt>
                <c:pt idx="3">
                  <c:v>0.83333333333333337</c:v>
                </c:pt>
                <c:pt idx="4">
                  <c:v>1.4333333333333333</c:v>
                </c:pt>
                <c:pt idx="5">
                  <c:v>-0.93333333333333324</c:v>
                </c:pt>
                <c:pt idx="6">
                  <c:v>-0.20000000000000004</c:v>
                </c:pt>
                <c:pt idx="7">
                  <c:v>-0.93333333333333346</c:v>
                </c:pt>
                <c:pt idx="8">
                  <c:v>-1.6333333333333335</c:v>
                </c:pt>
                <c:pt idx="9">
                  <c:v>0.16666666666666666</c:v>
                </c:pt>
                <c:pt idx="10">
                  <c:v>-2.9333333333333336</c:v>
                </c:pt>
                <c:pt idx="11">
                  <c:v>-1.2333333333333334</c:v>
                </c:pt>
                <c:pt idx="12">
                  <c:v>-0.46666666666666662</c:v>
                </c:pt>
                <c:pt idx="13">
                  <c:v>-1.2666666666666666</c:v>
                </c:pt>
                <c:pt idx="14">
                  <c:v>-3</c:v>
                </c:pt>
                <c:pt idx="15">
                  <c:v>-2.0999999999999996</c:v>
                </c:pt>
                <c:pt idx="16">
                  <c:v>-2.2333333333333334</c:v>
                </c:pt>
                <c:pt idx="17">
                  <c:v>1.2666666666666668</c:v>
                </c:pt>
                <c:pt idx="18">
                  <c:v>1.4666666666666668</c:v>
                </c:pt>
                <c:pt idx="19">
                  <c:v>3.1</c:v>
                </c:pt>
                <c:pt idx="20">
                  <c:v>-1.9333333333333333</c:v>
                </c:pt>
                <c:pt idx="21">
                  <c:v>-0.56666666666666676</c:v>
                </c:pt>
                <c:pt idx="22">
                  <c:v>0.16666666666666674</c:v>
                </c:pt>
                <c:pt idx="23">
                  <c:v>0.79999999999999993</c:v>
                </c:pt>
                <c:pt idx="24">
                  <c:v>0.73333333333333339</c:v>
                </c:pt>
                <c:pt idx="25">
                  <c:v>-2.2000000000000002</c:v>
                </c:pt>
                <c:pt idx="26">
                  <c:v>-0.1333333333333333</c:v>
                </c:pt>
                <c:pt idx="27">
                  <c:v>1.6666666666666667</c:v>
                </c:pt>
                <c:pt idx="28">
                  <c:v>-0.33333333333333331</c:v>
                </c:pt>
                <c:pt idx="29">
                  <c:v>-6.6666666666666721E-2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BD1-416E-81E3-AB3DEC35D714}"/>
            </c:ext>
          </c:extLst>
        </c:ser>
        <c:ser>
          <c:idx val="4"/>
          <c:order val="4"/>
          <c:tx>
            <c:v>Winter 1981-2010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TMittel_Fricke!$AH$205:$AH$234</c:f>
              <c:numCache>
                <c:formatCode>0.0</c:formatCode>
                <c:ptCount val="30"/>
                <c:pt idx="0">
                  <c:v>-2.9333333333333336</c:v>
                </c:pt>
                <c:pt idx="1">
                  <c:v>-1.2333333333333334</c:v>
                </c:pt>
                <c:pt idx="2">
                  <c:v>-0.46666666666666662</c:v>
                </c:pt>
                <c:pt idx="3">
                  <c:v>-1.2666666666666666</c:v>
                </c:pt>
                <c:pt idx="4">
                  <c:v>-3</c:v>
                </c:pt>
                <c:pt idx="5">
                  <c:v>-2.0999999999999996</c:v>
                </c:pt>
                <c:pt idx="6">
                  <c:v>-2.2333333333333334</c:v>
                </c:pt>
                <c:pt idx="7">
                  <c:v>1.2666666666666668</c:v>
                </c:pt>
                <c:pt idx="8">
                  <c:v>1.4666666666666668</c:v>
                </c:pt>
                <c:pt idx="9">
                  <c:v>3.1</c:v>
                </c:pt>
                <c:pt idx="10">
                  <c:v>-1.9333333333333333</c:v>
                </c:pt>
                <c:pt idx="11">
                  <c:v>-0.56666666666666676</c:v>
                </c:pt>
                <c:pt idx="12">
                  <c:v>0.16666666666666674</c:v>
                </c:pt>
                <c:pt idx="13">
                  <c:v>0.79999999999999993</c:v>
                </c:pt>
                <c:pt idx="14">
                  <c:v>0.73333333333333339</c:v>
                </c:pt>
                <c:pt idx="15">
                  <c:v>-2.2000000000000002</c:v>
                </c:pt>
                <c:pt idx="16">
                  <c:v>-0.1333333333333333</c:v>
                </c:pt>
                <c:pt idx="17">
                  <c:v>1.6666666666666667</c:v>
                </c:pt>
                <c:pt idx="18">
                  <c:v>-0.33333333333333331</c:v>
                </c:pt>
                <c:pt idx="19">
                  <c:v>-6.6666666666666721E-2</c:v>
                </c:pt>
                <c:pt idx="20">
                  <c:v>1.3666666666666665</c:v>
                </c:pt>
                <c:pt idx="21">
                  <c:v>9.9999999999999936E-2</c:v>
                </c:pt>
                <c:pt idx="22">
                  <c:v>-1.6333333333333331</c:v>
                </c:pt>
                <c:pt idx="23">
                  <c:v>-0.23333333333333339</c:v>
                </c:pt>
                <c:pt idx="24">
                  <c:v>-1.4666666666666668</c:v>
                </c:pt>
                <c:pt idx="25">
                  <c:v>-2.5333333333333332</c:v>
                </c:pt>
                <c:pt idx="26">
                  <c:v>2.6</c:v>
                </c:pt>
                <c:pt idx="27">
                  <c:v>1.7</c:v>
                </c:pt>
                <c:pt idx="28">
                  <c:v>-1.5999999999999999</c:v>
                </c:pt>
                <c:pt idx="29">
                  <c:v>-2.2333333333333334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BD1-416E-81E3-AB3DEC35D714}"/>
            </c:ext>
          </c:extLst>
        </c:ser>
        <c:ser>
          <c:idx val="5"/>
          <c:order val="5"/>
          <c:tx>
            <c:v>Winter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TMittel_Fricke!$AH$215:$AH$244</c:f>
              <c:numCache>
                <c:formatCode>0.0</c:formatCode>
                <c:ptCount val="30"/>
                <c:pt idx="0">
                  <c:v>-1.9333333333333333</c:v>
                </c:pt>
                <c:pt idx="1">
                  <c:v>-0.56666666666666676</c:v>
                </c:pt>
                <c:pt idx="2">
                  <c:v>0.16666666666666674</c:v>
                </c:pt>
                <c:pt idx="3">
                  <c:v>0.79999999999999993</c:v>
                </c:pt>
                <c:pt idx="4">
                  <c:v>0.73333333333333339</c:v>
                </c:pt>
                <c:pt idx="5">
                  <c:v>-2.2000000000000002</c:v>
                </c:pt>
                <c:pt idx="6">
                  <c:v>-0.1333333333333333</c:v>
                </c:pt>
                <c:pt idx="7">
                  <c:v>1.6666666666666667</c:v>
                </c:pt>
                <c:pt idx="8">
                  <c:v>-0.33333333333333331</c:v>
                </c:pt>
                <c:pt idx="9">
                  <c:v>-6.6666666666666721E-2</c:v>
                </c:pt>
                <c:pt idx="10">
                  <c:v>1.3666666666666665</c:v>
                </c:pt>
                <c:pt idx="11">
                  <c:v>9.9999999999999936E-2</c:v>
                </c:pt>
                <c:pt idx="12">
                  <c:v>-1.6333333333333331</c:v>
                </c:pt>
                <c:pt idx="13">
                  <c:v>-0.23333333333333339</c:v>
                </c:pt>
                <c:pt idx="14">
                  <c:v>-1.4666666666666668</c:v>
                </c:pt>
                <c:pt idx="15">
                  <c:v>-2.5333333333333332</c:v>
                </c:pt>
                <c:pt idx="16">
                  <c:v>2.6</c:v>
                </c:pt>
                <c:pt idx="17">
                  <c:v>1.7</c:v>
                </c:pt>
                <c:pt idx="18">
                  <c:v>-1.5999999999999999</c:v>
                </c:pt>
                <c:pt idx="19">
                  <c:v>-2.2333333333333334</c:v>
                </c:pt>
                <c:pt idx="20">
                  <c:v>-0.93333333333333324</c:v>
                </c:pt>
                <c:pt idx="21">
                  <c:v>-1.9000000000000001</c:v>
                </c:pt>
                <c:pt idx="22">
                  <c:v>-1.8666666666666669</c:v>
                </c:pt>
                <c:pt idx="23">
                  <c:v>2.9666666666666668</c:v>
                </c:pt>
                <c:pt idx="24">
                  <c:v>-0.16666666666666663</c:v>
                </c:pt>
                <c:pt idx="25">
                  <c:v>3.1333333333333329</c:v>
                </c:pt>
                <c:pt idx="26">
                  <c:v>0.5</c:v>
                </c:pt>
                <c:pt idx="27">
                  <c:v>-0.96666666666666645</c:v>
                </c:pt>
                <c:pt idx="28">
                  <c:v>0.70000000000000007</c:v>
                </c:pt>
                <c:pt idx="29">
                  <c:v>3.2666666666666671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BD1-416E-81E3-AB3DEC35D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492224"/>
        <c:axId val="359502592"/>
      </c:scatterChart>
      <c:valAx>
        <c:axId val="359492224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502592"/>
        <c:crossesAt val="-14"/>
        <c:crossBetween val="midCat"/>
        <c:majorUnit val="20"/>
      </c:valAx>
      <c:valAx>
        <c:axId val="359502592"/>
        <c:scaling>
          <c:orientation val="minMax"/>
          <c:max val="5"/>
          <c:min val="-7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492224"/>
        <c:crosses val="autoZero"/>
        <c:crossBetween val="midCat"/>
        <c:majorUnit val="1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</a:t>
            </a:r>
          </a:p>
          <a:p>
            <a:pPr>
              <a:defRPr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1901 - 2020</a:t>
            </a:r>
          </a:p>
        </c:rich>
      </c:tx>
      <c:layout>
        <c:manualLayout>
          <c:xMode val="edge"/>
          <c:yMode val="edge"/>
          <c:x val="0.48622100267769564"/>
          <c:y val="3.8168024386000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808180447271102E-2"/>
          <c:y val="0.15850144092219021"/>
          <c:w val="0.88510210146151636"/>
          <c:h val="0.67146974063400577"/>
        </c:manualLayout>
      </c:layout>
      <c:scatterChart>
        <c:scatterStyle val="smoothMarker"/>
        <c:varyColors val="0"/>
        <c:ser>
          <c:idx val="0"/>
          <c:order val="0"/>
          <c:tx>
            <c:v>Jahr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TMittel_Fricke!$B$125:$B$224</c:f>
              <c:numCache>
                <c:formatCode>0</c:formatCode>
                <c:ptCount val="100"/>
                <c:pt idx="0">
                  <c:v>1901</c:v>
                </c:pt>
                <c:pt idx="1">
                  <c:v>1902</c:v>
                </c:pt>
                <c:pt idx="2">
                  <c:v>1903</c:v>
                </c:pt>
                <c:pt idx="3">
                  <c:v>1904</c:v>
                </c:pt>
                <c:pt idx="4">
                  <c:v>1905</c:v>
                </c:pt>
                <c:pt idx="5">
                  <c:v>1906</c:v>
                </c:pt>
                <c:pt idx="6">
                  <c:v>1907</c:v>
                </c:pt>
                <c:pt idx="7">
                  <c:v>1908</c:v>
                </c:pt>
                <c:pt idx="8">
                  <c:v>1909</c:v>
                </c:pt>
                <c:pt idx="9">
                  <c:v>1910</c:v>
                </c:pt>
                <c:pt idx="10">
                  <c:v>1911</c:v>
                </c:pt>
                <c:pt idx="11">
                  <c:v>1912</c:v>
                </c:pt>
                <c:pt idx="12">
                  <c:v>1913</c:v>
                </c:pt>
                <c:pt idx="13">
                  <c:v>1914</c:v>
                </c:pt>
                <c:pt idx="14">
                  <c:v>1915</c:v>
                </c:pt>
                <c:pt idx="15">
                  <c:v>1916</c:v>
                </c:pt>
                <c:pt idx="16">
                  <c:v>1917</c:v>
                </c:pt>
                <c:pt idx="17">
                  <c:v>1918</c:v>
                </c:pt>
                <c:pt idx="18">
                  <c:v>1919</c:v>
                </c:pt>
                <c:pt idx="19">
                  <c:v>1920</c:v>
                </c:pt>
                <c:pt idx="20">
                  <c:v>1921</c:v>
                </c:pt>
                <c:pt idx="21">
                  <c:v>1922</c:v>
                </c:pt>
                <c:pt idx="22">
                  <c:v>1923</c:v>
                </c:pt>
                <c:pt idx="23">
                  <c:v>1924</c:v>
                </c:pt>
                <c:pt idx="24">
                  <c:v>1925</c:v>
                </c:pt>
                <c:pt idx="25">
                  <c:v>1926</c:v>
                </c:pt>
                <c:pt idx="26">
                  <c:v>1927</c:v>
                </c:pt>
                <c:pt idx="27">
                  <c:v>1928</c:v>
                </c:pt>
                <c:pt idx="28">
                  <c:v>1929</c:v>
                </c:pt>
                <c:pt idx="29">
                  <c:v>1930</c:v>
                </c:pt>
                <c:pt idx="30">
                  <c:v>1931</c:v>
                </c:pt>
                <c:pt idx="31">
                  <c:v>1932</c:v>
                </c:pt>
                <c:pt idx="32">
                  <c:v>1933</c:v>
                </c:pt>
                <c:pt idx="33">
                  <c:v>1934</c:v>
                </c:pt>
                <c:pt idx="34">
                  <c:v>1935</c:v>
                </c:pt>
                <c:pt idx="35">
                  <c:v>1936</c:v>
                </c:pt>
                <c:pt idx="36">
                  <c:v>1937</c:v>
                </c:pt>
                <c:pt idx="37">
                  <c:v>1938</c:v>
                </c:pt>
                <c:pt idx="38">
                  <c:v>1939</c:v>
                </c:pt>
                <c:pt idx="39">
                  <c:v>1940</c:v>
                </c:pt>
                <c:pt idx="40">
                  <c:v>1941</c:v>
                </c:pt>
                <c:pt idx="41">
                  <c:v>1942</c:v>
                </c:pt>
                <c:pt idx="42">
                  <c:v>1943</c:v>
                </c:pt>
                <c:pt idx="43">
                  <c:v>1944</c:v>
                </c:pt>
                <c:pt idx="44">
                  <c:v>1945</c:v>
                </c:pt>
                <c:pt idx="45">
                  <c:v>1946</c:v>
                </c:pt>
                <c:pt idx="46">
                  <c:v>1947</c:v>
                </c:pt>
                <c:pt idx="47">
                  <c:v>1948</c:v>
                </c:pt>
                <c:pt idx="48">
                  <c:v>1949</c:v>
                </c:pt>
                <c:pt idx="49">
                  <c:v>1950</c:v>
                </c:pt>
                <c:pt idx="50">
                  <c:v>1951</c:v>
                </c:pt>
                <c:pt idx="51">
                  <c:v>1952</c:v>
                </c:pt>
                <c:pt idx="52">
                  <c:v>1953</c:v>
                </c:pt>
                <c:pt idx="53">
                  <c:v>1954</c:v>
                </c:pt>
                <c:pt idx="54">
                  <c:v>1955</c:v>
                </c:pt>
                <c:pt idx="55">
                  <c:v>1956</c:v>
                </c:pt>
                <c:pt idx="56">
                  <c:v>1957</c:v>
                </c:pt>
                <c:pt idx="57">
                  <c:v>1958</c:v>
                </c:pt>
                <c:pt idx="58">
                  <c:v>1959</c:v>
                </c:pt>
                <c:pt idx="59">
                  <c:v>1960</c:v>
                </c:pt>
                <c:pt idx="60">
                  <c:v>1961</c:v>
                </c:pt>
                <c:pt idx="61">
                  <c:v>1962</c:v>
                </c:pt>
                <c:pt idx="62">
                  <c:v>1963</c:v>
                </c:pt>
                <c:pt idx="63">
                  <c:v>1964</c:v>
                </c:pt>
                <c:pt idx="64">
                  <c:v>1965</c:v>
                </c:pt>
                <c:pt idx="65">
                  <c:v>1966</c:v>
                </c:pt>
                <c:pt idx="66">
                  <c:v>1967</c:v>
                </c:pt>
                <c:pt idx="67">
                  <c:v>1968</c:v>
                </c:pt>
                <c:pt idx="68">
                  <c:v>1969</c:v>
                </c:pt>
                <c:pt idx="69">
                  <c:v>1970</c:v>
                </c:pt>
                <c:pt idx="70">
                  <c:v>1971</c:v>
                </c:pt>
                <c:pt idx="71">
                  <c:v>1972</c:v>
                </c:pt>
                <c:pt idx="72">
                  <c:v>1973</c:v>
                </c:pt>
                <c:pt idx="73">
                  <c:v>1974</c:v>
                </c:pt>
                <c:pt idx="74">
                  <c:v>1975</c:v>
                </c:pt>
                <c:pt idx="75">
                  <c:v>1976</c:v>
                </c:pt>
                <c:pt idx="76">
                  <c:v>1977</c:v>
                </c:pt>
                <c:pt idx="77">
                  <c:v>1978</c:v>
                </c:pt>
                <c:pt idx="78">
                  <c:v>1979</c:v>
                </c:pt>
                <c:pt idx="79">
                  <c:v>1980</c:v>
                </c:pt>
                <c:pt idx="80">
                  <c:v>1981</c:v>
                </c:pt>
                <c:pt idx="81">
                  <c:v>1982</c:v>
                </c:pt>
                <c:pt idx="82">
                  <c:v>1983</c:v>
                </c:pt>
                <c:pt idx="83">
                  <c:v>1984</c:v>
                </c:pt>
                <c:pt idx="84">
                  <c:v>1985</c:v>
                </c:pt>
                <c:pt idx="85">
                  <c:v>1986</c:v>
                </c:pt>
                <c:pt idx="86">
                  <c:v>1987</c:v>
                </c:pt>
                <c:pt idx="87">
                  <c:v>1988</c:v>
                </c:pt>
                <c:pt idx="88">
                  <c:v>1989</c:v>
                </c:pt>
                <c:pt idx="89">
                  <c:v>1990</c:v>
                </c:pt>
                <c:pt idx="90">
                  <c:v>1991</c:v>
                </c:pt>
                <c:pt idx="91">
                  <c:v>1992</c:v>
                </c:pt>
                <c:pt idx="92">
                  <c:v>1993</c:v>
                </c:pt>
                <c:pt idx="93">
                  <c:v>1994</c:v>
                </c:pt>
                <c:pt idx="94">
                  <c:v>1995</c:v>
                </c:pt>
                <c:pt idx="95">
                  <c:v>1996</c:v>
                </c:pt>
                <c:pt idx="96">
                  <c:v>1997</c:v>
                </c:pt>
                <c:pt idx="97">
                  <c:v>1998</c:v>
                </c:pt>
                <c:pt idx="98">
                  <c:v>1999</c:v>
                </c:pt>
                <c:pt idx="99">
                  <c:v>2000</c:v>
                </c:pt>
              </c:numCache>
            </c:numRef>
          </c:xVal>
          <c:yVal>
            <c:numRef>
              <c:f>TMittel_Fricke!$Q$125:$Q$224</c:f>
              <c:numCache>
                <c:formatCode>0.0</c:formatCode>
                <c:ptCount val="100"/>
                <c:pt idx="0">
                  <c:v>5.6</c:v>
                </c:pt>
                <c:pt idx="1">
                  <c:v>5.7</c:v>
                </c:pt>
                <c:pt idx="2">
                  <c:v>6.6</c:v>
                </c:pt>
                <c:pt idx="3">
                  <c:v>6.8</c:v>
                </c:pt>
                <c:pt idx="4">
                  <c:v>5.5</c:v>
                </c:pt>
                <c:pt idx="5">
                  <c:v>5.8</c:v>
                </c:pt>
                <c:pt idx="6">
                  <c:v>6</c:v>
                </c:pt>
                <c:pt idx="7">
                  <c:v>5.7</c:v>
                </c:pt>
                <c:pt idx="8">
                  <c:v>5.2</c:v>
                </c:pt>
                <c:pt idx="9">
                  <c:v>6.1</c:v>
                </c:pt>
                <c:pt idx="10">
                  <c:v>7.2</c:v>
                </c:pt>
                <c:pt idx="11">
                  <c:v>5.8</c:v>
                </c:pt>
                <c:pt idx="12">
                  <c:v>6.4</c:v>
                </c:pt>
                <c:pt idx="13">
                  <c:v>6.2</c:v>
                </c:pt>
                <c:pt idx="14">
                  <c:v>5.8</c:v>
                </c:pt>
                <c:pt idx="15">
                  <c:v>6.5</c:v>
                </c:pt>
                <c:pt idx="16">
                  <c:v>5.3</c:v>
                </c:pt>
                <c:pt idx="17">
                  <c:v>6.7</c:v>
                </c:pt>
                <c:pt idx="18">
                  <c:v>5.4</c:v>
                </c:pt>
                <c:pt idx="19">
                  <c:v>7.1</c:v>
                </c:pt>
                <c:pt idx="20">
                  <c:v>7.2</c:v>
                </c:pt>
                <c:pt idx="21">
                  <c:v>5.3</c:v>
                </c:pt>
                <c:pt idx="22">
                  <c:v>6.3</c:v>
                </c:pt>
                <c:pt idx="23">
                  <c:v>5.8</c:v>
                </c:pt>
                <c:pt idx="24">
                  <c:v>6</c:v>
                </c:pt>
                <c:pt idx="25">
                  <c:v>6.7</c:v>
                </c:pt>
                <c:pt idx="26">
                  <c:v>6.3</c:v>
                </c:pt>
                <c:pt idx="27">
                  <c:v>6.7</c:v>
                </c:pt>
                <c:pt idx="28">
                  <c:v>6</c:v>
                </c:pt>
                <c:pt idx="29">
                  <c:v>6.9</c:v>
                </c:pt>
                <c:pt idx="30">
                  <c:v>5.2</c:v>
                </c:pt>
                <c:pt idx="31">
                  <c:v>6.3</c:v>
                </c:pt>
                <c:pt idx="32">
                  <c:v>5.4</c:v>
                </c:pt>
                <c:pt idx="33">
                  <c:v>7.5</c:v>
                </c:pt>
                <c:pt idx="34">
                  <c:v>5.9</c:v>
                </c:pt>
                <c:pt idx="35">
                  <c:v>6.4</c:v>
                </c:pt>
                <c:pt idx="36">
                  <c:v>6.9</c:v>
                </c:pt>
                <c:pt idx="37">
                  <c:v>6.6</c:v>
                </c:pt>
                <c:pt idx="38">
                  <c:v>6.1</c:v>
                </c:pt>
                <c:pt idx="39">
                  <c:v>5.2</c:v>
                </c:pt>
                <c:pt idx="40">
                  <c:v>5.2</c:v>
                </c:pt>
                <c:pt idx="41">
                  <c:v>6</c:v>
                </c:pt>
                <c:pt idx="42">
                  <c:v>7.4</c:v>
                </c:pt>
                <c:pt idx="43">
                  <c:v>5.7</c:v>
                </c:pt>
                <c:pt idx="44">
                  <c:v>7.2</c:v>
                </c:pt>
                <c:pt idx="45">
                  <c:v>6.7</c:v>
                </c:pt>
                <c:pt idx="46">
                  <c:v>7.5</c:v>
                </c:pt>
                <c:pt idx="47">
                  <c:v>7.4</c:v>
                </c:pt>
                <c:pt idx="48">
                  <c:v>7.4</c:v>
                </c:pt>
                <c:pt idx="49">
                  <c:v>7.1</c:v>
                </c:pt>
                <c:pt idx="50">
                  <c:v>7</c:v>
                </c:pt>
                <c:pt idx="51">
                  <c:v>6.2</c:v>
                </c:pt>
                <c:pt idx="52">
                  <c:v>7.1</c:v>
                </c:pt>
                <c:pt idx="53">
                  <c:v>5.6</c:v>
                </c:pt>
                <c:pt idx="54">
                  <c:v>5.8</c:v>
                </c:pt>
                <c:pt idx="55">
                  <c:v>4.9000000000000004</c:v>
                </c:pt>
                <c:pt idx="56">
                  <c:v>6.8</c:v>
                </c:pt>
                <c:pt idx="57">
                  <c:v>6.4</c:v>
                </c:pt>
                <c:pt idx="58">
                  <c:v>7.5</c:v>
                </c:pt>
                <c:pt idx="59">
                  <c:v>6.5</c:v>
                </c:pt>
                <c:pt idx="60">
                  <c:v>7.7</c:v>
                </c:pt>
                <c:pt idx="61">
                  <c:v>5.5</c:v>
                </c:pt>
                <c:pt idx="62">
                  <c:v>5.7</c:v>
                </c:pt>
                <c:pt idx="63">
                  <c:v>6.5</c:v>
                </c:pt>
                <c:pt idx="64">
                  <c:v>5.5</c:v>
                </c:pt>
                <c:pt idx="65">
                  <c:v>6.7</c:v>
                </c:pt>
                <c:pt idx="66">
                  <c:v>6.9</c:v>
                </c:pt>
                <c:pt idx="67">
                  <c:v>6.2</c:v>
                </c:pt>
                <c:pt idx="68">
                  <c:v>6</c:v>
                </c:pt>
                <c:pt idx="69">
                  <c:v>5.9</c:v>
                </c:pt>
                <c:pt idx="70">
                  <c:v>6.7</c:v>
                </c:pt>
                <c:pt idx="71">
                  <c:v>6.4</c:v>
                </c:pt>
                <c:pt idx="72">
                  <c:v>5.9</c:v>
                </c:pt>
                <c:pt idx="73">
                  <c:v>6.6</c:v>
                </c:pt>
                <c:pt idx="74">
                  <c:v>6.6</c:v>
                </c:pt>
                <c:pt idx="75">
                  <c:v>6.6</c:v>
                </c:pt>
                <c:pt idx="76">
                  <c:v>7</c:v>
                </c:pt>
                <c:pt idx="77">
                  <c:v>5.8</c:v>
                </c:pt>
                <c:pt idx="78">
                  <c:v>6.3</c:v>
                </c:pt>
                <c:pt idx="79">
                  <c:v>5.7</c:v>
                </c:pt>
                <c:pt idx="80">
                  <c:v>6.4</c:v>
                </c:pt>
                <c:pt idx="81">
                  <c:v>7.3</c:v>
                </c:pt>
                <c:pt idx="82">
                  <c:v>7.4</c:v>
                </c:pt>
                <c:pt idx="83">
                  <c:v>6.2</c:v>
                </c:pt>
                <c:pt idx="84">
                  <c:v>6.1</c:v>
                </c:pt>
                <c:pt idx="85">
                  <c:v>6.4</c:v>
                </c:pt>
                <c:pt idx="86">
                  <c:v>6.2</c:v>
                </c:pt>
                <c:pt idx="87">
                  <c:v>7.1</c:v>
                </c:pt>
                <c:pt idx="88">
                  <c:v>8</c:v>
                </c:pt>
                <c:pt idx="89">
                  <c:v>7.7</c:v>
                </c:pt>
                <c:pt idx="90">
                  <c:v>6.4</c:v>
                </c:pt>
                <c:pt idx="91">
                  <c:v>7.7</c:v>
                </c:pt>
                <c:pt idx="92">
                  <c:v>7</c:v>
                </c:pt>
                <c:pt idx="93">
                  <c:v>8.1999999999999993</c:v>
                </c:pt>
                <c:pt idx="94">
                  <c:v>6.9</c:v>
                </c:pt>
                <c:pt idx="95">
                  <c:v>5.7</c:v>
                </c:pt>
                <c:pt idx="96">
                  <c:v>7.4</c:v>
                </c:pt>
                <c:pt idx="97">
                  <c:v>7.3</c:v>
                </c:pt>
                <c:pt idx="98">
                  <c:v>7.3</c:v>
                </c:pt>
                <c:pt idx="99">
                  <c:v>8.1999999999999993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ED-4C53-89BB-669DE37DF4C3}"/>
            </c:ext>
          </c:extLst>
        </c:ser>
        <c:ser>
          <c:idx val="1"/>
          <c:order val="1"/>
          <c:tx>
            <c:v>Jahr 1951-2000</c:v>
          </c:tx>
          <c:spPr>
            <a:ln>
              <a:solidFill>
                <a:srgbClr val="00FFFF"/>
              </a:solidFill>
            </a:ln>
          </c:spPr>
          <c:marker>
            <c:spPr>
              <a:noFill/>
            </c:spPr>
          </c:marker>
          <c:trendline>
            <c:spPr>
              <a:ln w="15875">
                <a:solidFill>
                  <a:srgbClr val="00FFFF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TMittel_Fricke!$B$175:$B$224</c:f>
              <c:numCache>
                <c:formatCode>0</c:formatCode>
                <c:ptCount val="50"/>
                <c:pt idx="0">
                  <c:v>1951</c:v>
                </c:pt>
                <c:pt idx="1">
                  <c:v>1952</c:v>
                </c:pt>
                <c:pt idx="2">
                  <c:v>1953</c:v>
                </c:pt>
                <c:pt idx="3">
                  <c:v>1954</c:v>
                </c:pt>
                <c:pt idx="4">
                  <c:v>1955</c:v>
                </c:pt>
                <c:pt idx="5">
                  <c:v>1956</c:v>
                </c:pt>
                <c:pt idx="6">
                  <c:v>1957</c:v>
                </c:pt>
                <c:pt idx="7">
                  <c:v>1958</c:v>
                </c:pt>
                <c:pt idx="8">
                  <c:v>1959</c:v>
                </c:pt>
                <c:pt idx="9">
                  <c:v>1960</c:v>
                </c:pt>
                <c:pt idx="10">
                  <c:v>1961</c:v>
                </c:pt>
                <c:pt idx="11">
                  <c:v>1962</c:v>
                </c:pt>
                <c:pt idx="12">
                  <c:v>1963</c:v>
                </c:pt>
                <c:pt idx="13">
                  <c:v>1964</c:v>
                </c:pt>
                <c:pt idx="14">
                  <c:v>1965</c:v>
                </c:pt>
                <c:pt idx="15">
                  <c:v>1966</c:v>
                </c:pt>
                <c:pt idx="16">
                  <c:v>1967</c:v>
                </c:pt>
                <c:pt idx="17">
                  <c:v>1968</c:v>
                </c:pt>
                <c:pt idx="18">
                  <c:v>1969</c:v>
                </c:pt>
                <c:pt idx="19">
                  <c:v>1970</c:v>
                </c:pt>
                <c:pt idx="20">
                  <c:v>1971</c:v>
                </c:pt>
                <c:pt idx="21">
                  <c:v>1972</c:v>
                </c:pt>
                <c:pt idx="22">
                  <c:v>1973</c:v>
                </c:pt>
                <c:pt idx="23">
                  <c:v>1974</c:v>
                </c:pt>
                <c:pt idx="24">
                  <c:v>1975</c:v>
                </c:pt>
                <c:pt idx="25">
                  <c:v>1976</c:v>
                </c:pt>
                <c:pt idx="26">
                  <c:v>1977</c:v>
                </c:pt>
                <c:pt idx="27">
                  <c:v>1978</c:v>
                </c:pt>
                <c:pt idx="28">
                  <c:v>1979</c:v>
                </c:pt>
                <c:pt idx="29">
                  <c:v>1980</c:v>
                </c:pt>
                <c:pt idx="30">
                  <c:v>1981</c:v>
                </c:pt>
                <c:pt idx="31">
                  <c:v>1982</c:v>
                </c:pt>
                <c:pt idx="32">
                  <c:v>1983</c:v>
                </c:pt>
                <c:pt idx="33">
                  <c:v>1984</c:v>
                </c:pt>
                <c:pt idx="34">
                  <c:v>1985</c:v>
                </c:pt>
                <c:pt idx="35">
                  <c:v>1986</c:v>
                </c:pt>
                <c:pt idx="36">
                  <c:v>1987</c:v>
                </c:pt>
                <c:pt idx="37">
                  <c:v>1988</c:v>
                </c:pt>
                <c:pt idx="38">
                  <c:v>1989</c:v>
                </c:pt>
                <c:pt idx="39">
                  <c:v>1990</c:v>
                </c:pt>
                <c:pt idx="40">
                  <c:v>1991</c:v>
                </c:pt>
                <c:pt idx="41">
                  <c:v>1992</c:v>
                </c:pt>
                <c:pt idx="42">
                  <c:v>1993</c:v>
                </c:pt>
                <c:pt idx="43">
                  <c:v>1994</c:v>
                </c:pt>
                <c:pt idx="44">
                  <c:v>1995</c:v>
                </c:pt>
                <c:pt idx="45">
                  <c:v>1996</c:v>
                </c:pt>
                <c:pt idx="46">
                  <c:v>1997</c:v>
                </c:pt>
                <c:pt idx="47">
                  <c:v>1998</c:v>
                </c:pt>
                <c:pt idx="48">
                  <c:v>1999</c:v>
                </c:pt>
                <c:pt idx="49">
                  <c:v>2000</c:v>
                </c:pt>
              </c:numCache>
            </c:numRef>
          </c:xVal>
          <c:yVal>
            <c:numRef>
              <c:f>TMittel_Fricke!$Q$175:$Q$224</c:f>
              <c:numCache>
                <c:formatCode>0.0</c:formatCode>
                <c:ptCount val="50"/>
                <c:pt idx="0">
                  <c:v>7</c:v>
                </c:pt>
                <c:pt idx="1">
                  <c:v>6.2</c:v>
                </c:pt>
                <c:pt idx="2">
                  <c:v>7.1</c:v>
                </c:pt>
                <c:pt idx="3">
                  <c:v>5.6</c:v>
                </c:pt>
                <c:pt idx="4">
                  <c:v>5.8</c:v>
                </c:pt>
                <c:pt idx="5">
                  <c:v>4.9000000000000004</c:v>
                </c:pt>
                <c:pt idx="6">
                  <c:v>6.8</c:v>
                </c:pt>
                <c:pt idx="7">
                  <c:v>6.4</c:v>
                </c:pt>
                <c:pt idx="8">
                  <c:v>7.5</c:v>
                </c:pt>
                <c:pt idx="9">
                  <c:v>6.5</c:v>
                </c:pt>
                <c:pt idx="10">
                  <c:v>7.7</c:v>
                </c:pt>
                <c:pt idx="11">
                  <c:v>5.5</c:v>
                </c:pt>
                <c:pt idx="12">
                  <c:v>5.7</c:v>
                </c:pt>
                <c:pt idx="13">
                  <c:v>6.5</c:v>
                </c:pt>
                <c:pt idx="14">
                  <c:v>5.5</c:v>
                </c:pt>
                <c:pt idx="15">
                  <c:v>6.7</c:v>
                </c:pt>
                <c:pt idx="16">
                  <c:v>6.9</c:v>
                </c:pt>
                <c:pt idx="17">
                  <c:v>6.2</c:v>
                </c:pt>
                <c:pt idx="18">
                  <c:v>6</c:v>
                </c:pt>
                <c:pt idx="19">
                  <c:v>5.9</c:v>
                </c:pt>
                <c:pt idx="20">
                  <c:v>6.7</c:v>
                </c:pt>
                <c:pt idx="21">
                  <c:v>6.4</c:v>
                </c:pt>
                <c:pt idx="22">
                  <c:v>5.9</c:v>
                </c:pt>
                <c:pt idx="23">
                  <c:v>6.6</c:v>
                </c:pt>
                <c:pt idx="24">
                  <c:v>6.6</c:v>
                </c:pt>
                <c:pt idx="25">
                  <c:v>6.6</c:v>
                </c:pt>
                <c:pt idx="26">
                  <c:v>7</c:v>
                </c:pt>
                <c:pt idx="27">
                  <c:v>5.8</c:v>
                </c:pt>
                <c:pt idx="28">
                  <c:v>6.3</c:v>
                </c:pt>
                <c:pt idx="29">
                  <c:v>5.7</c:v>
                </c:pt>
                <c:pt idx="30">
                  <c:v>6.4</c:v>
                </c:pt>
                <c:pt idx="31">
                  <c:v>7.3</c:v>
                </c:pt>
                <c:pt idx="32">
                  <c:v>7.4</c:v>
                </c:pt>
                <c:pt idx="33">
                  <c:v>6.2</c:v>
                </c:pt>
                <c:pt idx="34">
                  <c:v>6.1</c:v>
                </c:pt>
                <c:pt idx="35">
                  <c:v>6.4</c:v>
                </c:pt>
                <c:pt idx="36">
                  <c:v>6.2</c:v>
                </c:pt>
                <c:pt idx="37">
                  <c:v>7.1</c:v>
                </c:pt>
                <c:pt idx="38">
                  <c:v>8</c:v>
                </c:pt>
                <c:pt idx="39">
                  <c:v>7.7</c:v>
                </c:pt>
                <c:pt idx="40">
                  <c:v>6.4</c:v>
                </c:pt>
                <c:pt idx="41">
                  <c:v>7.7</c:v>
                </c:pt>
                <c:pt idx="42">
                  <c:v>7</c:v>
                </c:pt>
                <c:pt idx="43">
                  <c:v>8.1999999999999993</c:v>
                </c:pt>
                <c:pt idx="44">
                  <c:v>6.9</c:v>
                </c:pt>
                <c:pt idx="45">
                  <c:v>5.7</c:v>
                </c:pt>
                <c:pt idx="46">
                  <c:v>7.4</c:v>
                </c:pt>
                <c:pt idx="47">
                  <c:v>7.3</c:v>
                </c:pt>
                <c:pt idx="48">
                  <c:v>7.3</c:v>
                </c:pt>
                <c:pt idx="49">
                  <c:v>8.1999999999999993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ED-4C53-89BB-669DE37DF4C3}"/>
            </c:ext>
          </c:extLst>
        </c:ser>
        <c:ser>
          <c:idx val="2"/>
          <c:order val="2"/>
          <c:tx>
            <c:v>Jahr 1961-1990</c:v>
          </c:tx>
          <c:marker>
            <c:spPr>
              <a:noFill/>
            </c:spPr>
          </c:marker>
          <c:trendline>
            <c:spPr>
              <a:ln w="19050">
                <a:solidFill>
                  <a:schemeClr val="accent3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TMittel_Fricke!$B$185:$B$214</c:f>
              <c:numCache>
                <c:formatCode>0</c:formatCode>
                <c:ptCount val="30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</c:numCache>
            </c:numRef>
          </c:xVal>
          <c:yVal>
            <c:numRef>
              <c:f>TMittel_Fricke!$Q$185:$Q$214</c:f>
              <c:numCache>
                <c:formatCode>0.0</c:formatCode>
                <c:ptCount val="30"/>
                <c:pt idx="0">
                  <c:v>7.7</c:v>
                </c:pt>
                <c:pt idx="1">
                  <c:v>5.5</c:v>
                </c:pt>
                <c:pt idx="2">
                  <c:v>5.7</c:v>
                </c:pt>
                <c:pt idx="3">
                  <c:v>6.5</c:v>
                </c:pt>
                <c:pt idx="4">
                  <c:v>5.5</c:v>
                </c:pt>
                <c:pt idx="5">
                  <c:v>6.7</c:v>
                </c:pt>
                <c:pt idx="6">
                  <c:v>6.9</c:v>
                </c:pt>
                <c:pt idx="7">
                  <c:v>6.2</c:v>
                </c:pt>
                <c:pt idx="8">
                  <c:v>6</c:v>
                </c:pt>
                <c:pt idx="9">
                  <c:v>5.9</c:v>
                </c:pt>
                <c:pt idx="10">
                  <c:v>6.7</c:v>
                </c:pt>
                <c:pt idx="11">
                  <c:v>6.4</c:v>
                </c:pt>
                <c:pt idx="12">
                  <c:v>5.9</c:v>
                </c:pt>
                <c:pt idx="13">
                  <c:v>6.6</c:v>
                </c:pt>
                <c:pt idx="14">
                  <c:v>6.6</c:v>
                </c:pt>
                <c:pt idx="15">
                  <c:v>6.6</c:v>
                </c:pt>
                <c:pt idx="16">
                  <c:v>7</c:v>
                </c:pt>
                <c:pt idx="17">
                  <c:v>5.8</c:v>
                </c:pt>
                <c:pt idx="18">
                  <c:v>6.3</c:v>
                </c:pt>
                <c:pt idx="19">
                  <c:v>5.7</c:v>
                </c:pt>
                <c:pt idx="20">
                  <c:v>6.4</c:v>
                </c:pt>
                <c:pt idx="21">
                  <c:v>7.3</c:v>
                </c:pt>
                <c:pt idx="22">
                  <c:v>7.4</c:v>
                </c:pt>
                <c:pt idx="23">
                  <c:v>6.2</c:v>
                </c:pt>
                <c:pt idx="24">
                  <c:v>6.1</c:v>
                </c:pt>
                <c:pt idx="25">
                  <c:v>6.4</c:v>
                </c:pt>
                <c:pt idx="26">
                  <c:v>6.2</c:v>
                </c:pt>
                <c:pt idx="27">
                  <c:v>7.1</c:v>
                </c:pt>
                <c:pt idx="28">
                  <c:v>8</c:v>
                </c:pt>
                <c:pt idx="29">
                  <c:v>7.7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ED-4C53-89BB-669DE37DF4C3}"/>
            </c:ext>
          </c:extLst>
        </c:ser>
        <c:ser>
          <c:idx val="3"/>
          <c:order val="3"/>
          <c:tx>
            <c:v>Jahr 1971-2000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TMittel_Fricke!$B$195:$B$224</c:f>
              <c:numCache>
                <c:formatCode>0</c:formatCode>
                <c:ptCount val="30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</c:numCache>
            </c:numRef>
          </c:xVal>
          <c:yVal>
            <c:numRef>
              <c:f>TMittel_Fricke!$Q$195:$Q$224</c:f>
              <c:numCache>
                <c:formatCode>0.0</c:formatCode>
                <c:ptCount val="30"/>
                <c:pt idx="0">
                  <c:v>6.7</c:v>
                </c:pt>
                <c:pt idx="1">
                  <c:v>6.4</c:v>
                </c:pt>
                <c:pt idx="2">
                  <c:v>5.9</c:v>
                </c:pt>
                <c:pt idx="3">
                  <c:v>6.6</c:v>
                </c:pt>
                <c:pt idx="4">
                  <c:v>6.6</c:v>
                </c:pt>
                <c:pt idx="5">
                  <c:v>6.6</c:v>
                </c:pt>
                <c:pt idx="6">
                  <c:v>7</c:v>
                </c:pt>
                <c:pt idx="7">
                  <c:v>5.8</c:v>
                </c:pt>
                <c:pt idx="8">
                  <c:v>6.3</c:v>
                </c:pt>
                <c:pt idx="9">
                  <c:v>5.7</c:v>
                </c:pt>
                <c:pt idx="10">
                  <c:v>6.4</c:v>
                </c:pt>
                <c:pt idx="11">
                  <c:v>7.3</c:v>
                </c:pt>
                <c:pt idx="12">
                  <c:v>7.4</c:v>
                </c:pt>
                <c:pt idx="13">
                  <c:v>6.2</c:v>
                </c:pt>
                <c:pt idx="14">
                  <c:v>6.1</c:v>
                </c:pt>
                <c:pt idx="15">
                  <c:v>6.4</c:v>
                </c:pt>
                <c:pt idx="16">
                  <c:v>6.2</c:v>
                </c:pt>
                <c:pt idx="17">
                  <c:v>7.1</c:v>
                </c:pt>
                <c:pt idx="18">
                  <c:v>8</c:v>
                </c:pt>
                <c:pt idx="19">
                  <c:v>7.7</c:v>
                </c:pt>
                <c:pt idx="20">
                  <c:v>6.4</c:v>
                </c:pt>
                <c:pt idx="21">
                  <c:v>7.7</c:v>
                </c:pt>
                <c:pt idx="22">
                  <c:v>7</c:v>
                </c:pt>
                <c:pt idx="23">
                  <c:v>8.1999999999999993</c:v>
                </c:pt>
                <c:pt idx="24">
                  <c:v>6.9</c:v>
                </c:pt>
                <c:pt idx="25">
                  <c:v>5.7</c:v>
                </c:pt>
                <c:pt idx="26">
                  <c:v>7.4</c:v>
                </c:pt>
                <c:pt idx="27">
                  <c:v>7.3</c:v>
                </c:pt>
                <c:pt idx="28">
                  <c:v>7.3</c:v>
                </c:pt>
                <c:pt idx="29">
                  <c:v>8.1999999999999993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BED-4C53-89BB-669DE37DF4C3}"/>
            </c:ext>
          </c:extLst>
        </c:ser>
        <c:ser>
          <c:idx val="4"/>
          <c:order val="4"/>
          <c:tx>
            <c:v>Jahr 1981-2010</c:v>
          </c:tx>
          <c:trendline>
            <c:spPr>
              <a:ln w="19050">
                <a:solidFill>
                  <a:schemeClr val="accent5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TMittel_Fricke!$B$205:$B$234</c:f>
              <c:numCache>
                <c:formatCode>0</c:formatCode>
                <c:ptCount val="30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</c:numCache>
            </c:numRef>
          </c:xVal>
          <c:yVal>
            <c:numRef>
              <c:f>TMittel_Fricke!$Q$205:$Q$234</c:f>
              <c:numCache>
                <c:formatCode>0.0</c:formatCode>
                <c:ptCount val="30"/>
                <c:pt idx="0">
                  <c:v>6.4</c:v>
                </c:pt>
                <c:pt idx="1">
                  <c:v>7.3</c:v>
                </c:pt>
                <c:pt idx="2">
                  <c:v>7.4</c:v>
                </c:pt>
                <c:pt idx="3">
                  <c:v>6.2</c:v>
                </c:pt>
                <c:pt idx="4">
                  <c:v>6.1</c:v>
                </c:pt>
                <c:pt idx="5">
                  <c:v>6.4</c:v>
                </c:pt>
                <c:pt idx="6">
                  <c:v>6.2</c:v>
                </c:pt>
                <c:pt idx="7">
                  <c:v>7.1</c:v>
                </c:pt>
                <c:pt idx="8">
                  <c:v>8</c:v>
                </c:pt>
                <c:pt idx="9">
                  <c:v>7.7</c:v>
                </c:pt>
                <c:pt idx="10">
                  <c:v>6.4</c:v>
                </c:pt>
                <c:pt idx="11">
                  <c:v>7.7</c:v>
                </c:pt>
                <c:pt idx="12">
                  <c:v>7</c:v>
                </c:pt>
                <c:pt idx="13">
                  <c:v>8.1999999999999993</c:v>
                </c:pt>
                <c:pt idx="14">
                  <c:v>6.9</c:v>
                </c:pt>
                <c:pt idx="15">
                  <c:v>5.7</c:v>
                </c:pt>
                <c:pt idx="16">
                  <c:v>7.4</c:v>
                </c:pt>
                <c:pt idx="17">
                  <c:v>7.3</c:v>
                </c:pt>
                <c:pt idx="18">
                  <c:v>7.3</c:v>
                </c:pt>
                <c:pt idx="19">
                  <c:v>8.1999999999999993</c:v>
                </c:pt>
                <c:pt idx="20">
                  <c:v>7.2</c:v>
                </c:pt>
                <c:pt idx="21">
                  <c:v>8.1</c:v>
                </c:pt>
                <c:pt idx="22">
                  <c:v>8.1999999999999993</c:v>
                </c:pt>
                <c:pt idx="23">
                  <c:v>7.2</c:v>
                </c:pt>
                <c:pt idx="24">
                  <c:v>7</c:v>
                </c:pt>
                <c:pt idx="25">
                  <c:v>7.9</c:v>
                </c:pt>
                <c:pt idx="26">
                  <c:v>8</c:v>
                </c:pt>
                <c:pt idx="27">
                  <c:v>7.7</c:v>
                </c:pt>
                <c:pt idx="28">
                  <c:v>7.7</c:v>
                </c:pt>
                <c:pt idx="29">
                  <c:v>6.4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BED-4C53-89BB-669DE37DF4C3}"/>
            </c:ext>
          </c:extLst>
        </c:ser>
        <c:ser>
          <c:idx val="5"/>
          <c:order val="5"/>
          <c:tx>
            <c:v>Jahr 1991-2020</c:v>
          </c:tx>
          <c:spPr>
            <a:ln>
              <a:solidFill>
                <a:srgbClr val="FFFF00"/>
              </a:solidFill>
            </a:ln>
          </c:spPr>
          <c:marker>
            <c:spPr>
              <a:noFill/>
            </c:spPr>
          </c:marker>
          <c:trendline>
            <c:spPr>
              <a:ln w="19050">
                <a:solidFill>
                  <a:srgbClr val="FFFF00"/>
                </a:solidFill>
              </a:ln>
            </c:spPr>
            <c:trendlineType val="linear"/>
            <c:dispRSqr val="0"/>
            <c:dispEq val="0"/>
          </c:trendline>
          <c:xVal>
            <c:numRef>
              <c:f>TMittel_Fricke!$B$215:$B$244</c:f>
              <c:numCache>
                <c:formatCode>0</c:formatCode>
                <c:ptCount val="30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</c:numCache>
            </c:numRef>
          </c:xVal>
          <c:yVal>
            <c:numRef>
              <c:f>TMittel_Fricke!$Q$215:$Q$243</c:f>
              <c:numCache>
                <c:formatCode>0.0</c:formatCode>
                <c:ptCount val="29"/>
                <c:pt idx="0">
                  <c:v>6.4</c:v>
                </c:pt>
                <c:pt idx="1">
                  <c:v>7.7</c:v>
                </c:pt>
                <c:pt idx="2">
                  <c:v>7</c:v>
                </c:pt>
                <c:pt idx="3">
                  <c:v>8.1999999999999993</c:v>
                </c:pt>
                <c:pt idx="4">
                  <c:v>6.9</c:v>
                </c:pt>
                <c:pt idx="5">
                  <c:v>5.7</c:v>
                </c:pt>
                <c:pt idx="6">
                  <c:v>7.4</c:v>
                </c:pt>
                <c:pt idx="7">
                  <c:v>7.3</c:v>
                </c:pt>
                <c:pt idx="8">
                  <c:v>7.3</c:v>
                </c:pt>
                <c:pt idx="9">
                  <c:v>8.1999999999999993</c:v>
                </c:pt>
                <c:pt idx="10">
                  <c:v>7.2</c:v>
                </c:pt>
                <c:pt idx="11">
                  <c:v>8.1</c:v>
                </c:pt>
                <c:pt idx="12">
                  <c:v>8.1999999999999993</c:v>
                </c:pt>
                <c:pt idx="13">
                  <c:v>7.2</c:v>
                </c:pt>
                <c:pt idx="14">
                  <c:v>7</c:v>
                </c:pt>
                <c:pt idx="15">
                  <c:v>7.9</c:v>
                </c:pt>
                <c:pt idx="16">
                  <c:v>8</c:v>
                </c:pt>
                <c:pt idx="17">
                  <c:v>7.7</c:v>
                </c:pt>
                <c:pt idx="18">
                  <c:v>7.7</c:v>
                </c:pt>
                <c:pt idx="19">
                  <c:v>6.4</c:v>
                </c:pt>
                <c:pt idx="20">
                  <c:v>8.5</c:v>
                </c:pt>
                <c:pt idx="21">
                  <c:v>7.7</c:v>
                </c:pt>
                <c:pt idx="22">
                  <c:v>7</c:v>
                </c:pt>
                <c:pt idx="23">
                  <c:v>8.6999999999999993</c:v>
                </c:pt>
                <c:pt idx="24">
                  <c:v>8.8000000000000007</c:v>
                </c:pt>
                <c:pt idx="25">
                  <c:v>8.1</c:v>
                </c:pt>
                <c:pt idx="26">
                  <c:v>8</c:v>
                </c:pt>
                <c:pt idx="27">
                  <c:v>9</c:v>
                </c:pt>
                <c:pt idx="28">
                  <c:v>8.6999999999999993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BED-4C53-89BB-669DE37DF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915904"/>
        <c:axId val="359917824"/>
      </c:scatterChart>
      <c:valAx>
        <c:axId val="359915904"/>
        <c:scaling>
          <c:orientation val="minMax"/>
          <c:max val="2020"/>
          <c:min val="1900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295328614226253"/>
              <c:y val="0.8956766283177138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917824"/>
        <c:crossesAt val="-14"/>
        <c:crossBetween val="midCat"/>
        <c:majorUnit val="20"/>
      </c:valAx>
      <c:valAx>
        <c:axId val="359917824"/>
        <c:scaling>
          <c:orientation val="minMax"/>
          <c:max val="9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Calibri"/>
                    <a:cs typeface="Arial"/>
                  </a:rPr>
                  <a:t>°</a:t>
                </a:r>
                <a:r>
                  <a:rPr lang="de-DE" sz="8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C</a:t>
                </a:r>
              </a:p>
            </c:rich>
          </c:tx>
          <c:layout>
            <c:manualLayout>
              <c:xMode val="edge"/>
              <c:yMode val="edge"/>
              <c:x val="1.8700787401574805E-2"/>
              <c:y val="0.3562349951212870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59915904"/>
        <c:crosses val="autoZero"/>
        <c:crossBetween val="midCat"/>
        <c:majorUnit val="1"/>
        <c:minorUnit val="0.2"/>
      </c:valAx>
      <c:spPr>
        <a:gradFill rotWithShape="0">
          <a:gsLst>
            <a:gs pos="0">
              <a:srgbClr val="FF99CC"/>
            </a:gs>
            <a:gs pos="100000">
              <a:srgbClr val="99CCFF"/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 alignWithMargins="0"/>
    <c:pageMargins b="0.984251969" l="0.78740157499999996" r="0.78740157499999996" t="0.984251969" header="0.4921259845" footer="0.492125984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Jahresmitteltemperatur Hohenpeißenberg 1781 - 2019</a:t>
            </a:r>
          </a:p>
        </c:rich>
      </c:tx>
      <c:layout>
        <c:manualLayout>
          <c:xMode val="edge"/>
          <c:yMode val="edge"/>
          <c:x val="0.28607166781976523"/>
          <c:y val="2.0270118777525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5762004175365346E-2"/>
          <c:y val="0.1116751269035533"/>
          <c:w val="0.90814196242171186"/>
          <c:h val="0.73265651438240276"/>
        </c:manualLayout>
      </c:layout>
      <c:scatterChart>
        <c:scatterStyle val="smoothMarker"/>
        <c:varyColors val="0"/>
        <c:ser>
          <c:idx val="0"/>
          <c:order val="0"/>
          <c:tx>
            <c:v>Tempmittel 1781 - 2019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trendline>
            <c:name>Polynomisch</c:nam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0"/>
            <c:dispEq val="0"/>
          </c:trendline>
          <c:trendline>
            <c:name>Linear</c:name>
            <c:spPr>
              <a:ln w="25400">
                <a:solidFill>
                  <a:srgbClr val="0000FF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TempMittel!$A$5:$A$243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TempMittel!$N$5:$N$243</c:f>
              <c:numCache>
                <c:formatCode>0.0</c:formatCode>
                <c:ptCount val="239"/>
                <c:pt idx="0">
                  <c:v>7.2</c:v>
                </c:pt>
                <c:pt idx="1">
                  <c:v>5.3</c:v>
                </c:pt>
                <c:pt idx="2">
                  <c:v>6.7</c:v>
                </c:pt>
                <c:pt idx="3">
                  <c:v>5</c:v>
                </c:pt>
                <c:pt idx="4">
                  <c:v>4.7</c:v>
                </c:pt>
                <c:pt idx="5">
                  <c:v>5.2</c:v>
                </c:pt>
                <c:pt idx="6">
                  <c:v>6.9</c:v>
                </c:pt>
                <c:pt idx="7">
                  <c:v>6.2</c:v>
                </c:pt>
                <c:pt idx="8">
                  <c:v>6.2</c:v>
                </c:pt>
                <c:pt idx="9">
                  <c:v>6.9</c:v>
                </c:pt>
                <c:pt idx="10">
                  <c:v>7</c:v>
                </c:pt>
                <c:pt idx="11">
                  <c:v>6.8</c:v>
                </c:pt>
                <c:pt idx="12">
                  <c:v>7.3</c:v>
                </c:pt>
                <c:pt idx="13">
                  <c:v>7.6</c:v>
                </c:pt>
                <c:pt idx="14">
                  <c:v>7.1</c:v>
                </c:pt>
                <c:pt idx="15">
                  <c:v>6.7</c:v>
                </c:pt>
                <c:pt idx="16">
                  <c:v>7.6</c:v>
                </c:pt>
                <c:pt idx="17">
                  <c:v>6.3</c:v>
                </c:pt>
                <c:pt idx="18">
                  <c:v>5.8</c:v>
                </c:pt>
                <c:pt idx="19">
                  <c:v>7.2</c:v>
                </c:pt>
                <c:pt idx="20">
                  <c:v>7</c:v>
                </c:pt>
                <c:pt idx="21">
                  <c:v>7.2</c:v>
                </c:pt>
                <c:pt idx="22">
                  <c:v>6</c:v>
                </c:pt>
                <c:pt idx="23">
                  <c:v>6.7</c:v>
                </c:pt>
                <c:pt idx="24">
                  <c:v>5.0999999999999996</c:v>
                </c:pt>
                <c:pt idx="25">
                  <c:v>7.8</c:v>
                </c:pt>
                <c:pt idx="26">
                  <c:v>7.3</c:v>
                </c:pt>
                <c:pt idx="27">
                  <c:v>6.1</c:v>
                </c:pt>
                <c:pt idx="28">
                  <c:v>7.8</c:v>
                </c:pt>
                <c:pt idx="29">
                  <c:v>8.1999999999999993</c:v>
                </c:pt>
                <c:pt idx="32">
                  <c:v>5.5</c:v>
                </c:pt>
                <c:pt idx="33">
                  <c:v>5.4</c:v>
                </c:pt>
                <c:pt idx="34">
                  <c:v>5.8</c:v>
                </c:pt>
                <c:pt idx="35">
                  <c:v>4.5999999999999996</c:v>
                </c:pt>
                <c:pt idx="36">
                  <c:v>5.9</c:v>
                </c:pt>
                <c:pt idx="37">
                  <c:v>7</c:v>
                </c:pt>
                <c:pt idx="38">
                  <c:v>6.5</c:v>
                </c:pt>
                <c:pt idx="39">
                  <c:v>5.5</c:v>
                </c:pt>
                <c:pt idx="40">
                  <c:v>6.8</c:v>
                </c:pt>
                <c:pt idx="41">
                  <c:v>8</c:v>
                </c:pt>
                <c:pt idx="42">
                  <c:v>6.3</c:v>
                </c:pt>
                <c:pt idx="43">
                  <c:v>6.7</c:v>
                </c:pt>
                <c:pt idx="44">
                  <c:v>6.5</c:v>
                </c:pt>
                <c:pt idx="45">
                  <c:v>6.5</c:v>
                </c:pt>
                <c:pt idx="46">
                  <c:v>6.7</c:v>
                </c:pt>
                <c:pt idx="47">
                  <c:v>6.9</c:v>
                </c:pt>
                <c:pt idx="48">
                  <c:v>4.3</c:v>
                </c:pt>
                <c:pt idx="49">
                  <c:v>6</c:v>
                </c:pt>
                <c:pt idx="50">
                  <c:v>6.8</c:v>
                </c:pt>
                <c:pt idx="51">
                  <c:v>6.2</c:v>
                </c:pt>
                <c:pt idx="52">
                  <c:v>6.4</c:v>
                </c:pt>
                <c:pt idx="53">
                  <c:v>7.7</c:v>
                </c:pt>
                <c:pt idx="54">
                  <c:v>5.8</c:v>
                </c:pt>
                <c:pt idx="55">
                  <c:v>6.2</c:v>
                </c:pt>
                <c:pt idx="56">
                  <c:v>5.3</c:v>
                </c:pt>
                <c:pt idx="57">
                  <c:v>5.3</c:v>
                </c:pt>
                <c:pt idx="58">
                  <c:v>6.4</c:v>
                </c:pt>
                <c:pt idx="59">
                  <c:v>5.4</c:v>
                </c:pt>
                <c:pt idx="60">
                  <c:v>6.9</c:v>
                </c:pt>
                <c:pt idx="61">
                  <c:v>5.7</c:v>
                </c:pt>
                <c:pt idx="62">
                  <c:v>5.9</c:v>
                </c:pt>
                <c:pt idx="63">
                  <c:v>5.2</c:v>
                </c:pt>
                <c:pt idx="64">
                  <c:v>5.4</c:v>
                </c:pt>
                <c:pt idx="65">
                  <c:v>7.2</c:v>
                </c:pt>
                <c:pt idx="66">
                  <c:v>5.6</c:v>
                </c:pt>
                <c:pt idx="67">
                  <c:v>6.4</c:v>
                </c:pt>
                <c:pt idx="68">
                  <c:v>6</c:v>
                </c:pt>
                <c:pt idx="69">
                  <c:v>5.6</c:v>
                </c:pt>
                <c:pt idx="70">
                  <c:v>5.0999999999999996</c:v>
                </c:pt>
                <c:pt idx="71">
                  <c:v>7</c:v>
                </c:pt>
                <c:pt idx="72">
                  <c:v>5.4</c:v>
                </c:pt>
                <c:pt idx="73">
                  <c:v>5.9</c:v>
                </c:pt>
                <c:pt idx="74">
                  <c:v>5.5</c:v>
                </c:pt>
                <c:pt idx="75">
                  <c:v>6.6</c:v>
                </c:pt>
                <c:pt idx="76">
                  <c:v>6.9</c:v>
                </c:pt>
                <c:pt idx="77">
                  <c:v>5.7</c:v>
                </c:pt>
                <c:pt idx="78">
                  <c:v>7</c:v>
                </c:pt>
                <c:pt idx="79">
                  <c:v>5</c:v>
                </c:pt>
                <c:pt idx="80">
                  <c:v>6.5</c:v>
                </c:pt>
                <c:pt idx="81">
                  <c:v>7.1</c:v>
                </c:pt>
                <c:pt idx="82">
                  <c:v>6.9</c:v>
                </c:pt>
                <c:pt idx="83">
                  <c:v>4.5999999999999996</c:v>
                </c:pt>
                <c:pt idx="84">
                  <c:v>6.4</c:v>
                </c:pt>
                <c:pt idx="85">
                  <c:v>6.7</c:v>
                </c:pt>
                <c:pt idx="86">
                  <c:v>5.7</c:v>
                </c:pt>
                <c:pt idx="87">
                  <c:v>6.8</c:v>
                </c:pt>
                <c:pt idx="88">
                  <c:v>5.8</c:v>
                </c:pt>
                <c:pt idx="89">
                  <c:v>4.5999999999999996</c:v>
                </c:pt>
                <c:pt idx="90">
                  <c:v>4.5</c:v>
                </c:pt>
                <c:pt idx="91">
                  <c:v>7.1</c:v>
                </c:pt>
                <c:pt idx="92">
                  <c:v>6.3</c:v>
                </c:pt>
                <c:pt idx="93">
                  <c:v>5.9</c:v>
                </c:pt>
                <c:pt idx="94">
                  <c:v>5.4</c:v>
                </c:pt>
                <c:pt idx="95">
                  <c:v>6.2</c:v>
                </c:pt>
                <c:pt idx="96">
                  <c:v>5.8</c:v>
                </c:pt>
                <c:pt idx="97">
                  <c:v>5.6</c:v>
                </c:pt>
                <c:pt idx="98">
                  <c:v>4.2</c:v>
                </c:pt>
                <c:pt idx="99">
                  <c:v>6</c:v>
                </c:pt>
                <c:pt idx="100">
                  <c:v>5.3</c:v>
                </c:pt>
                <c:pt idx="101">
                  <c:v>5.9</c:v>
                </c:pt>
                <c:pt idx="102">
                  <c:v>4.9000000000000004</c:v>
                </c:pt>
                <c:pt idx="103">
                  <c:v>5.9</c:v>
                </c:pt>
                <c:pt idx="104">
                  <c:v>5.8</c:v>
                </c:pt>
                <c:pt idx="105">
                  <c:v>5.7</c:v>
                </c:pt>
                <c:pt idx="106">
                  <c:v>4.5</c:v>
                </c:pt>
                <c:pt idx="107">
                  <c:v>5</c:v>
                </c:pt>
                <c:pt idx="108">
                  <c:v>4.5999999999999996</c:v>
                </c:pt>
                <c:pt idx="109">
                  <c:v>4.7</c:v>
                </c:pt>
                <c:pt idx="110">
                  <c:v>5.2</c:v>
                </c:pt>
                <c:pt idx="111">
                  <c:v>5.7</c:v>
                </c:pt>
                <c:pt idx="112">
                  <c:v>5.8</c:v>
                </c:pt>
                <c:pt idx="113">
                  <c:v>5.7</c:v>
                </c:pt>
                <c:pt idx="114">
                  <c:v>5.3</c:v>
                </c:pt>
                <c:pt idx="115">
                  <c:v>4.9000000000000004</c:v>
                </c:pt>
                <c:pt idx="116">
                  <c:v>5.9</c:v>
                </c:pt>
                <c:pt idx="117">
                  <c:v>6.8</c:v>
                </c:pt>
                <c:pt idx="118">
                  <c:v>6.1</c:v>
                </c:pt>
                <c:pt idx="119">
                  <c:v>6.4</c:v>
                </c:pt>
                <c:pt idx="120">
                  <c:v>5.6</c:v>
                </c:pt>
                <c:pt idx="121">
                  <c:v>5.7</c:v>
                </c:pt>
                <c:pt idx="122">
                  <c:v>6.6</c:v>
                </c:pt>
                <c:pt idx="123">
                  <c:v>6.8</c:v>
                </c:pt>
                <c:pt idx="124">
                  <c:v>5.5</c:v>
                </c:pt>
                <c:pt idx="125">
                  <c:v>5.8</c:v>
                </c:pt>
                <c:pt idx="126">
                  <c:v>6</c:v>
                </c:pt>
                <c:pt idx="127">
                  <c:v>5.7</c:v>
                </c:pt>
                <c:pt idx="128">
                  <c:v>5.2</c:v>
                </c:pt>
                <c:pt idx="129">
                  <c:v>6.1</c:v>
                </c:pt>
                <c:pt idx="130">
                  <c:v>7.2</c:v>
                </c:pt>
                <c:pt idx="131">
                  <c:v>5.8</c:v>
                </c:pt>
                <c:pt idx="132">
                  <c:v>6.4</c:v>
                </c:pt>
                <c:pt idx="133">
                  <c:v>6.2</c:v>
                </c:pt>
                <c:pt idx="134">
                  <c:v>5.8</c:v>
                </c:pt>
                <c:pt idx="135">
                  <c:v>6.5</c:v>
                </c:pt>
                <c:pt idx="136">
                  <c:v>5.3</c:v>
                </c:pt>
                <c:pt idx="137">
                  <c:v>6.7</c:v>
                </c:pt>
                <c:pt idx="138">
                  <c:v>5.4</c:v>
                </c:pt>
                <c:pt idx="139">
                  <c:v>7.1</c:v>
                </c:pt>
                <c:pt idx="140">
                  <c:v>7.2</c:v>
                </c:pt>
                <c:pt idx="141">
                  <c:v>5.3</c:v>
                </c:pt>
                <c:pt idx="142">
                  <c:v>6.3</c:v>
                </c:pt>
                <c:pt idx="143">
                  <c:v>5.8</c:v>
                </c:pt>
                <c:pt idx="144">
                  <c:v>6</c:v>
                </c:pt>
                <c:pt idx="145">
                  <c:v>6.7</c:v>
                </c:pt>
                <c:pt idx="146">
                  <c:v>6.3</c:v>
                </c:pt>
                <c:pt idx="147">
                  <c:v>6.7</c:v>
                </c:pt>
                <c:pt idx="148">
                  <c:v>6</c:v>
                </c:pt>
                <c:pt idx="149">
                  <c:v>6.9</c:v>
                </c:pt>
                <c:pt idx="150">
                  <c:v>5.2</c:v>
                </c:pt>
                <c:pt idx="151">
                  <c:v>6.3</c:v>
                </c:pt>
                <c:pt idx="152">
                  <c:v>5.4</c:v>
                </c:pt>
                <c:pt idx="153">
                  <c:v>7.5</c:v>
                </c:pt>
                <c:pt idx="154">
                  <c:v>5.9</c:v>
                </c:pt>
                <c:pt idx="155">
                  <c:v>6.4</c:v>
                </c:pt>
                <c:pt idx="156">
                  <c:v>6.9</c:v>
                </c:pt>
                <c:pt idx="157">
                  <c:v>6.6</c:v>
                </c:pt>
                <c:pt idx="158">
                  <c:v>6.1</c:v>
                </c:pt>
                <c:pt idx="159">
                  <c:v>5.2</c:v>
                </c:pt>
                <c:pt idx="160">
                  <c:v>5.2</c:v>
                </c:pt>
                <c:pt idx="161">
                  <c:v>6</c:v>
                </c:pt>
                <c:pt idx="162">
                  <c:v>7.4</c:v>
                </c:pt>
                <c:pt idx="163">
                  <c:v>5.7</c:v>
                </c:pt>
                <c:pt idx="164">
                  <c:v>7.2</c:v>
                </c:pt>
                <c:pt idx="165">
                  <c:v>6.7</c:v>
                </c:pt>
                <c:pt idx="166">
                  <c:v>7.5</c:v>
                </c:pt>
                <c:pt idx="167">
                  <c:v>7.4</c:v>
                </c:pt>
                <c:pt idx="168">
                  <c:v>7.4</c:v>
                </c:pt>
                <c:pt idx="169">
                  <c:v>7.1</c:v>
                </c:pt>
                <c:pt idx="170">
                  <c:v>7</c:v>
                </c:pt>
                <c:pt idx="171">
                  <c:v>6.2</c:v>
                </c:pt>
                <c:pt idx="172">
                  <c:v>7.1</c:v>
                </c:pt>
                <c:pt idx="173">
                  <c:v>5.6</c:v>
                </c:pt>
                <c:pt idx="174">
                  <c:v>5.8</c:v>
                </c:pt>
                <c:pt idx="175">
                  <c:v>4.9000000000000004</c:v>
                </c:pt>
                <c:pt idx="176">
                  <c:v>6.8</c:v>
                </c:pt>
                <c:pt idx="177">
                  <c:v>6.4</c:v>
                </c:pt>
                <c:pt idx="178">
                  <c:v>7.5</c:v>
                </c:pt>
                <c:pt idx="179">
                  <c:v>6.5</c:v>
                </c:pt>
                <c:pt idx="180">
                  <c:v>7.7</c:v>
                </c:pt>
                <c:pt idx="181">
                  <c:v>5.5</c:v>
                </c:pt>
                <c:pt idx="182">
                  <c:v>5.7</c:v>
                </c:pt>
                <c:pt idx="183">
                  <c:v>6.5</c:v>
                </c:pt>
                <c:pt idx="184">
                  <c:v>5.5</c:v>
                </c:pt>
                <c:pt idx="185">
                  <c:v>6.7</c:v>
                </c:pt>
                <c:pt idx="186">
                  <c:v>6.9</c:v>
                </c:pt>
                <c:pt idx="187">
                  <c:v>6.2</c:v>
                </c:pt>
                <c:pt idx="188">
                  <c:v>6</c:v>
                </c:pt>
                <c:pt idx="189">
                  <c:v>5.9</c:v>
                </c:pt>
                <c:pt idx="190">
                  <c:v>6.7</c:v>
                </c:pt>
                <c:pt idx="191">
                  <c:v>6.4</c:v>
                </c:pt>
                <c:pt idx="192">
                  <c:v>5.9</c:v>
                </c:pt>
                <c:pt idx="193">
                  <c:v>6.6</c:v>
                </c:pt>
                <c:pt idx="194">
                  <c:v>6.6</c:v>
                </c:pt>
                <c:pt idx="195">
                  <c:v>6.6</c:v>
                </c:pt>
                <c:pt idx="196">
                  <c:v>7</c:v>
                </c:pt>
                <c:pt idx="197">
                  <c:v>5.8</c:v>
                </c:pt>
                <c:pt idx="198">
                  <c:v>6.3</c:v>
                </c:pt>
                <c:pt idx="199">
                  <c:v>5.7</c:v>
                </c:pt>
                <c:pt idx="200">
                  <c:v>6.4</c:v>
                </c:pt>
                <c:pt idx="201">
                  <c:v>7.3249999999999984</c:v>
                </c:pt>
                <c:pt idx="202">
                  <c:v>7.3916666666666657</c:v>
                </c:pt>
                <c:pt idx="203">
                  <c:v>6.2</c:v>
                </c:pt>
                <c:pt idx="204">
                  <c:v>6.0916666666666677</c:v>
                </c:pt>
                <c:pt idx="205">
                  <c:v>6.4249999999999998</c:v>
                </c:pt>
                <c:pt idx="206">
                  <c:v>6.1916666666666664</c:v>
                </c:pt>
                <c:pt idx="207">
                  <c:v>7.1333333333333329</c:v>
                </c:pt>
                <c:pt idx="208">
                  <c:v>7.9499999999999993</c:v>
                </c:pt>
                <c:pt idx="209">
                  <c:v>7.7166666666666659</c:v>
                </c:pt>
                <c:pt idx="210">
                  <c:v>6.3916666666666666</c:v>
                </c:pt>
                <c:pt idx="211">
                  <c:v>7.7250000000000005</c:v>
                </c:pt>
                <c:pt idx="212">
                  <c:v>6.9499999999999984</c:v>
                </c:pt>
                <c:pt idx="213">
                  <c:v>8.2333333333333325</c:v>
                </c:pt>
                <c:pt idx="214">
                  <c:v>6.9250000000000007</c:v>
                </c:pt>
                <c:pt idx="215">
                  <c:v>5.6583333333333341</c:v>
                </c:pt>
                <c:pt idx="216">
                  <c:v>7.4083333333333323</c:v>
                </c:pt>
                <c:pt idx="217">
                  <c:v>7.2666666666666684</c:v>
                </c:pt>
                <c:pt idx="218">
                  <c:v>7.291666666666667</c:v>
                </c:pt>
                <c:pt idx="219">
                  <c:v>8.1833333333333318</c:v>
                </c:pt>
                <c:pt idx="220">
                  <c:v>7.1583333333333323</c:v>
                </c:pt>
                <c:pt idx="221">
                  <c:v>8.1166666666666689</c:v>
                </c:pt>
                <c:pt idx="222">
                  <c:v>8.2333333333333325</c:v>
                </c:pt>
                <c:pt idx="223">
                  <c:v>7.1583333333333341</c:v>
                </c:pt>
                <c:pt idx="224">
                  <c:v>6.9666666666666659</c:v>
                </c:pt>
                <c:pt idx="225">
                  <c:v>7.9250000000000016</c:v>
                </c:pt>
                <c:pt idx="226">
                  <c:v>7.958333333333333</c:v>
                </c:pt>
                <c:pt idx="227">
                  <c:v>7.7416666666666663</c:v>
                </c:pt>
                <c:pt idx="228">
                  <c:v>7.7249999999999988</c:v>
                </c:pt>
                <c:pt idx="229">
                  <c:v>6.3749999999999991</c:v>
                </c:pt>
                <c:pt idx="230">
                  <c:v>8.4833333333333325</c:v>
                </c:pt>
                <c:pt idx="231">
                  <c:v>7.6833333333333345</c:v>
                </c:pt>
                <c:pt idx="232">
                  <c:v>6.9</c:v>
                </c:pt>
                <c:pt idx="233">
                  <c:v>8.5</c:v>
                </c:pt>
                <c:pt idx="234">
                  <c:v>8.8166666666666647</c:v>
                </c:pt>
                <c:pt idx="235">
                  <c:v>8.1416666666666657</c:v>
                </c:pt>
                <c:pt idx="236">
                  <c:v>8.0250000000000004</c:v>
                </c:pt>
                <c:pt idx="237">
                  <c:v>8.9499999999999993</c:v>
                </c:pt>
                <c:pt idx="238">
                  <c:v>8.7083333333333339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39-456B-8842-04A1BEB23D90}"/>
            </c:ext>
          </c:extLst>
        </c:ser>
        <c:ser>
          <c:idx val="1"/>
          <c:order val="1"/>
          <c:tx>
            <c:v>Tiefpassfilter 30 Jahre</c:v>
          </c:tx>
          <c:spPr>
            <a:ln w="381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TempMittel!$A$5:$A$243</c:f>
              <c:numCache>
                <c:formatCode>0</c:formatCode>
                <c:ptCount val="239"/>
                <c:pt idx="0">
                  <c:v>1781</c:v>
                </c:pt>
                <c:pt idx="1">
                  <c:v>1782</c:v>
                </c:pt>
                <c:pt idx="2">
                  <c:v>1783</c:v>
                </c:pt>
                <c:pt idx="3">
                  <c:v>1784</c:v>
                </c:pt>
                <c:pt idx="4">
                  <c:v>1785</c:v>
                </c:pt>
                <c:pt idx="5">
                  <c:v>1786</c:v>
                </c:pt>
                <c:pt idx="6">
                  <c:v>1787</c:v>
                </c:pt>
                <c:pt idx="7">
                  <c:v>1788</c:v>
                </c:pt>
                <c:pt idx="8">
                  <c:v>1789</c:v>
                </c:pt>
                <c:pt idx="9">
                  <c:v>1790</c:v>
                </c:pt>
                <c:pt idx="10">
                  <c:v>1791</c:v>
                </c:pt>
                <c:pt idx="11">
                  <c:v>1792</c:v>
                </c:pt>
                <c:pt idx="12">
                  <c:v>1793</c:v>
                </c:pt>
                <c:pt idx="13">
                  <c:v>1794</c:v>
                </c:pt>
                <c:pt idx="14">
                  <c:v>1795</c:v>
                </c:pt>
                <c:pt idx="15">
                  <c:v>1796</c:v>
                </c:pt>
                <c:pt idx="16">
                  <c:v>1797</c:v>
                </c:pt>
                <c:pt idx="17">
                  <c:v>1798</c:v>
                </c:pt>
                <c:pt idx="18">
                  <c:v>1799</c:v>
                </c:pt>
                <c:pt idx="19">
                  <c:v>1800</c:v>
                </c:pt>
                <c:pt idx="20">
                  <c:v>1801</c:v>
                </c:pt>
                <c:pt idx="21">
                  <c:v>1802</c:v>
                </c:pt>
                <c:pt idx="22">
                  <c:v>1803</c:v>
                </c:pt>
                <c:pt idx="23">
                  <c:v>1804</c:v>
                </c:pt>
                <c:pt idx="24">
                  <c:v>1805</c:v>
                </c:pt>
                <c:pt idx="25">
                  <c:v>1806</c:v>
                </c:pt>
                <c:pt idx="26">
                  <c:v>1807</c:v>
                </c:pt>
                <c:pt idx="27">
                  <c:v>1808</c:v>
                </c:pt>
                <c:pt idx="28">
                  <c:v>1809</c:v>
                </c:pt>
                <c:pt idx="29">
                  <c:v>1810</c:v>
                </c:pt>
                <c:pt idx="30">
                  <c:v>1811</c:v>
                </c:pt>
                <c:pt idx="31">
                  <c:v>1812</c:v>
                </c:pt>
                <c:pt idx="32">
                  <c:v>1813</c:v>
                </c:pt>
                <c:pt idx="33">
                  <c:v>1814</c:v>
                </c:pt>
                <c:pt idx="34">
                  <c:v>1815</c:v>
                </c:pt>
                <c:pt idx="35">
                  <c:v>1816</c:v>
                </c:pt>
                <c:pt idx="36">
                  <c:v>1817</c:v>
                </c:pt>
                <c:pt idx="37">
                  <c:v>1818</c:v>
                </c:pt>
                <c:pt idx="38">
                  <c:v>1819</c:v>
                </c:pt>
                <c:pt idx="39">
                  <c:v>1820</c:v>
                </c:pt>
                <c:pt idx="40">
                  <c:v>1821</c:v>
                </c:pt>
                <c:pt idx="41">
                  <c:v>1822</c:v>
                </c:pt>
                <c:pt idx="42">
                  <c:v>1823</c:v>
                </c:pt>
                <c:pt idx="43">
                  <c:v>1824</c:v>
                </c:pt>
                <c:pt idx="44">
                  <c:v>1825</c:v>
                </c:pt>
                <c:pt idx="45">
                  <c:v>1826</c:v>
                </c:pt>
                <c:pt idx="46">
                  <c:v>1827</c:v>
                </c:pt>
                <c:pt idx="47">
                  <c:v>1828</c:v>
                </c:pt>
                <c:pt idx="48">
                  <c:v>1829</c:v>
                </c:pt>
                <c:pt idx="49">
                  <c:v>1830</c:v>
                </c:pt>
                <c:pt idx="50">
                  <c:v>1831</c:v>
                </c:pt>
                <c:pt idx="51">
                  <c:v>1832</c:v>
                </c:pt>
                <c:pt idx="52">
                  <c:v>1833</c:v>
                </c:pt>
                <c:pt idx="53">
                  <c:v>1834</c:v>
                </c:pt>
                <c:pt idx="54">
                  <c:v>1835</c:v>
                </c:pt>
                <c:pt idx="55">
                  <c:v>1836</c:v>
                </c:pt>
                <c:pt idx="56">
                  <c:v>1837</c:v>
                </c:pt>
                <c:pt idx="57">
                  <c:v>1838</c:v>
                </c:pt>
                <c:pt idx="58">
                  <c:v>1839</c:v>
                </c:pt>
                <c:pt idx="59">
                  <c:v>1840</c:v>
                </c:pt>
                <c:pt idx="60">
                  <c:v>1841</c:v>
                </c:pt>
                <c:pt idx="61">
                  <c:v>1842</c:v>
                </c:pt>
                <c:pt idx="62">
                  <c:v>1843</c:v>
                </c:pt>
                <c:pt idx="63">
                  <c:v>1844</c:v>
                </c:pt>
                <c:pt idx="64">
                  <c:v>1845</c:v>
                </c:pt>
                <c:pt idx="65">
                  <c:v>1846</c:v>
                </c:pt>
                <c:pt idx="66">
                  <c:v>1847</c:v>
                </c:pt>
                <c:pt idx="67">
                  <c:v>1848</c:v>
                </c:pt>
                <c:pt idx="68">
                  <c:v>1849</c:v>
                </c:pt>
                <c:pt idx="69">
                  <c:v>1850</c:v>
                </c:pt>
                <c:pt idx="70">
                  <c:v>1851</c:v>
                </c:pt>
                <c:pt idx="71">
                  <c:v>1852</c:v>
                </c:pt>
                <c:pt idx="72">
                  <c:v>1853</c:v>
                </c:pt>
                <c:pt idx="73">
                  <c:v>1854</c:v>
                </c:pt>
                <c:pt idx="74">
                  <c:v>1855</c:v>
                </c:pt>
                <c:pt idx="75">
                  <c:v>1856</c:v>
                </c:pt>
                <c:pt idx="76">
                  <c:v>1857</c:v>
                </c:pt>
                <c:pt idx="77">
                  <c:v>1858</c:v>
                </c:pt>
                <c:pt idx="78">
                  <c:v>1859</c:v>
                </c:pt>
                <c:pt idx="79">
                  <c:v>1860</c:v>
                </c:pt>
                <c:pt idx="80">
                  <c:v>1861</c:v>
                </c:pt>
                <c:pt idx="81">
                  <c:v>1862</c:v>
                </c:pt>
                <c:pt idx="82">
                  <c:v>1863</c:v>
                </c:pt>
                <c:pt idx="83">
                  <c:v>1864</c:v>
                </c:pt>
                <c:pt idx="84">
                  <c:v>1865</c:v>
                </c:pt>
                <c:pt idx="85">
                  <c:v>1866</c:v>
                </c:pt>
                <c:pt idx="86">
                  <c:v>1867</c:v>
                </c:pt>
                <c:pt idx="87">
                  <c:v>1868</c:v>
                </c:pt>
                <c:pt idx="88">
                  <c:v>1869</c:v>
                </c:pt>
                <c:pt idx="89">
                  <c:v>1870</c:v>
                </c:pt>
                <c:pt idx="90">
                  <c:v>1871</c:v>
                </c:pt>
                <c:pt idx="91">
                  <c:v>1872</c:v>
                </c:pt>
                <c:pt idx="92">
                  <c:v>1873</c:v>
                </c:pt>
                <c:pt idx="93">
                  <c:v>1874</c:v>
                </c:pt>
                <c:pt idx="94">
                  <c:v>1875</c:v>
                </c:pt>
                <c:pt idx="95">
                  <c:v>1876</c:v>
                </c:pt>
                <c:pt idx="96">
                  <c:v>1877</c:v>
                </c:pt>
                <c:pt idx="97">
                  <c:v>1878</c:v>
                </c:pt>
                <c:pt idx="98">
                  <c:v>1879</c:v>
                </c:pt>
                <c:pt idx="99">
                  <c:v>1880</c:v>
                </c:pt>
                <c:pt idx="100">
                  <c:v>1881</c:v>
                </c:pt>
                <c:pt idx="101">
                  <c:v>1882</c:v>
                </c:pt>
                <c:pt idx="102">
                  <c:v>1883</c:v>
                </c:pt>
                <c:pt idx="103">
                  <c:v>1884</c:v>
                </c:pt>
                <c:pt idx="104">
                  <c:v>1885</c:v>
                </c:pt>
                <c:pt idx="105">
                  <c:v>1886</c:v>
                </c:pt>
                <c:pt idx="106">
                  <c:v>1887</c:v>
                </c:pt>
                <c:pt idx="107">
                  <c:v>1888</c:v>
                </c:pt>
                <c:pt idx="108">
                  <c:v>1889</c:v>
                </c:pt>
                <c:pt idx="109">
                  <c:v>1890</c:v>
                </c:pt>
                <c:pt idx="110">
                  <c:v>1891</c:v>
                </c:pt>
                <c:pt idx="111">
                  <c:v>1892</c:v>
                </c:pt>
                <c:pt idx="112">
                  <c:v>1893</c:v>
                </c:pt>
                <c:pt idx="113">
                  <c:v>1894</c:v>
                </c:pt>
                <c:pt idx="114">
                  <c:v>1895</c:v>
                </c:pt>
                <c:pt idx="115">
                  <c:v>1896</c:v>
                </c:pt>
                <c:pt idx="116">
                  <c:v>1897</c:v>
                </c:pt>
                <c:pt idx="117">
                  <c:v>1898</c:v>
                </c:pt>
                <c:pt idx="118">
                  <c:v>1899</c:v>
                </c:pt>
                <c:pt idx="119">
                  <c:v>1900</c:v>
                </c:pt>
                <c:pt idx="120">
                  <c:v>1901</c:v>
                </c:pt>
                <c:pt idx="121">
                  <c:v>1902</c:v>
                </c:pt>
                <c:pt idx="122">
                  <c:v>1903</c:v>
                </c:pt>
                <c:pt idx="123">
                  <c:v>1904</c:v>
                </c:pt>
                <c:pt idx="124">
                  <c:v>1905</c:v>
                </c:pt>
                <c:pt idx="125">
                  <c:v>1906</c:v>
                </c:pt>
                <c:pt idx="126">
                  <c:v>1907</c:v>
                </c:pt>
                <c:pt idx="127">
                  <c:v>1908</c:v>
                </c:pt>
                <c:pt idx="128">
                  <c:v>1909</c:v>
                </c:pt>
                <c:pt idx="129">
                  <c:v>1910</c:v>
                </c:pt>
                <c:pt idx="130">
                  <c:v>1911</c:v>
                </c:pt>
                <c:pt idx="131">
                  <c:v>1912</c:v>
                </c:pt>
                <c:pt idx="132">
                  <c:v>1913</c:v>
                </c:pt>
                <c:pt idx="133">
                  <c:v>1914</c:v>
                </c:pt>
                <c:pt idx="134">
                  <c:v>1915</c:v>
                </c:pt>
                <c:pt idx="135">
                  <c:v>1916</c:v>
                </c:pt>
                <c:pt idx="136">
                  <c:v>1917</c:v>
                </c:pt>
                <c:pt idx="137">
                  <c:v>1918</c:v>
                </c:pt>
                <c:pt idx="138">
                  <c:v>1919</c:v>
                </c:pt>
                <c:pt idx="139">
                  <c:v>1920</c:v>
                </c:pt>
                <c:pt idx="140">
                  <c:v>1921</c:v>
                </c:pt>
                <c:pt idx="141">
                  <c:v>1922</c:v>
                </c:pt>
                <c:pt idx="142">
                  <c:v>1923</c:v>
                </c:pt>
                <c:pt idx="143">
                  <c:v>1924</c:v>
                </c:pt>
                <c:pt idx="144">
                  <c:v>1925</c:v>
                </c:pt>
                <c:pt idx="145">
                  <c:v>1926</c:v>
                </c:pt>
                <c:pt idx="146">
                  <c:v>1927</c:v>
                </c:pt>
                <c:pt idx="147">
                  <c:v>1928</c:v>
                </c:pt>
                <c:pt idx="148">
                  <c:v>1929</c:v>
                </c:pt>
                <c:pt idx="149">
                  <c:v>1930</c:v>
                </c:pt>
                <c:pt idx="150">
                  <c:v>1931</c:v>
                </c:pt>
                <c:pt idx="151">
                  <c:v>1932</c:v>
                </c:pt>
                <c:pt idx="152">
                  <c:v>1933</c:v>
                </c:pt>
                <c:pt idx="153">
                  <c:v>1934</c:v>
                </c:pt>
                <c:pt idx="154">
                  <c:v>1935</c:v>
                </c:pt>
                <c:pt idx="155">
                  <c:v>1936</c:v>
                </c:pt>
                <c:pt idx="156">
                  <c:v>1937</c:v>
                </c:pt>
                <c:pt idx="157">
                  <c:v>1938</c:v>
                </c:pt>
                <c:pt idx="158">
                  <c:v>1939</c:v>
                </c:pt>
                <c:pt idx="159">
                  <c:v>1940</c:v>
                </c:pt>
                <c:pt idx="160">
                  <c:v>1941</c:v>
                </c:pt>
                <c:pt idx="161">
                  <c:v>1942</c:v>
                </c:pt>
                <c:pt idx="162">
                  <c:v>1943</c:v>
                </c:pt>
                <c:pt idx="163">
                  <c:v>1944</c:v>
                </c:pt>
                <c:pt idx="164">
                  <c:v>1945</c:v>
                </c:pt>
                <c:pt idx="165">
                  <c:v>1946</c:v>
                </c:pt>
                <c:pt idx="166">
                  <c:v>1947</c:v>
                </c:pt>
                <c:pt idx="167">
                  <c:v>1948</c:v>
                </c:pt>
                <c:pt idx="168">
                  <c:v>1949</c:v>
                </c:pt>
                <c:pt idx="169">
                  <c:v>1950</c:v>
                </c:pt>
                <c:pt idx="170">
                  <c:v>1951</c:v>
                </c:pt>
                <c:pt idx="171">
                  <c:v>1952</c:v>
                </c:pt>
                <c:pt idx="172">
                  <c:v>1953</c:v>
                </c:pt>
                <c:pt idx="173">
                  <c:v>1954</c:v>
                </c:pt>
                <c:pt idx="174">
                  <c:v>1955</c:v>
                </c:pt>
                <c:pt idx="175">
                  <c:v>1956</c:v>
                </c:pt>
                <c:pt idx="176">
                  <c:v>1957</c:v>
                </c:pt>
                <c:pt idx="177">
                  <c:v>1958</c:v>
                </c:pt>
                <c:pt idx="178">
                  <c:v>1959</c:v>
                </c:pt>
                <c:pt idx="179">
                  <c:v>1960</c:v>
                </c:pt>
                <c:pt idx="180">
                  <c:v>1961</c:v>
                </c:pt>
                <c:pt idx="181">
                  <c:v>1962</c:v>
                </c:pt>
                <c:pt idx="182">
                  <c:v>1963</c:v>
                </c:pt>
                <c:pt idx="183">
                  <c:v>1964</c:v>
                </c:pt>
                <c:pt idx="184">
                  <c:v>1965</c:v>
                </c:pt>
                <c:pt idx="185">
                  <c:v>1966</c:v>
                </c:pt>
                <c:pt idx="186">
                  <c:v>1967</c:v>
                </c:pt>
                <c:pt idx="187">
                  <c:v>1968</c:v>
                </c:pt>
                <c:pt idx="188">
                  <c:v>1969</c:v>
                </c:pt>
                <c:pt idx="189">
                  <c:v>1970</c:v>
                </c:pt>
                <c:pt idx="190">
                  <c:v>1971</c:v>
                </c:pt>
                <c:pt idx="191">
                  <c:v>1972</c:v>
                </c:pt>
                <c:pt idx="192">
                  <c:v>1973</c:v>
                </c:pt>
                <c:pt idx="193">
                  <c:v>1974</c:v>
                </c:pt>
                <c:pt idx="194">
                  <c:v>1975</c:v>
                </c:pt>
                <c:pt idx="195">
                  <c:v>1976</c:v>
                </c:pt>
                <c:pt idx="196">
                  <c:v>1977</c:v>
                </c:pt>
                <c:pt idx="197">
                  <c:v>1978</c:v>
                </c:pt>
                <c:pt idx="198">
                  <c:v>1979</c:v>
                </c:pt>
                <c:pt idx="199">
                  <c:v>1980</c:v>
                </c:pt>
                <c:pt idx="200">
                  <c:v>1981</c:v>
                </c:pt>
                <c:pt idx="201">
                  <c:v>1982</c:v>
                </c:pt>
                <c:pt idx="202">
                  <c:v>1983</c:v>
                </c:pt>
                <c:pt idx="203">
                  <c:v>1984</c:v>
                </c:pt>
                <c:pt idx="204">
                  <c:v>1985</c:v>
                </c:pt>
                <c:pt idx="205">
                  <c:v>1986</c:v>
                </c:pt>
                <c:pt idx="206">
                  <c:v>1987</c:v>
                </c:pt>
                <c:pt idx="207">
                  <c:v>1988</c:v>
                </c:pt>
                <c:pt idx="208">
                  <c:v>1989</c:v>
                </c:pt>
                <c:pt idx="209">
                  <c:v>1990</c:v>
                </c:pt>
                <c:pt idx="210">
                  <c:v>1991</c:v>
                </c:pt>
                <c:pt idx="211">
                  <c:v>1992</c:v>
                </c:pt>
                <c:pt idx="212">
                  <c:v>1993</c:v>
                </c:pt>
                <c:pt idx="213">
                  <c:v>1994</c:v>
                </c:pt>
                <c:pt idx="214">
                  <c:v>1995</c:v>
                </c:pt>
                <c:pt idx="215">
                  <c:v>1996</c:v>
                </c:pt>
                <c:pt idx="216">
                  <c:v>1997</c:v>
                </c:pt>
                <c:pt idx="217">
                  <c:v>1998</c:v>
                </c:pt>
                <c:pt idx="218">
                  <c:v>1999</c:v>
                </c:pt>
                <c:pt idx="219">
                  <c:v>2000</c:v>
                </c:pt>
                <c:pt idx="220">
                  <c:v>2001</c:v>
                </c:pt>
                <c:pt idx="221">
                  <c:v>2002</c:v>
                </c:pt>
                <c:pt idx="222">
                  <c:v>2003</c:v>
                </c:pt>
                <c:pt idx="223">
                  <c:v>2004</c:v>
                </c:pt>
                <c:pt idx="224">
                  <c:v>2005</c:v>
                </c:pt>
                <c:pt idx="225">
                  <c:v>2006</c:v>
                </c:pt>
                <c:pt idx="226">
                  <c:v>2007</c:v>
                </c:pt>
                <c:pt idx="227">
                  <c:v>2008</c:v>
                </c:pt>
                <c:pt idx="228">
                  <c:v>2009</c:v>
                </c:pt>
                <c:pt idx="229">
                  <c:v>2010</c:v>
                </c:pt>
                <c:pt idx="230">
                  <c:v>2011</c:v>
                </c:pt>
                <c:pt idx="231">
                  <c:v>2012</c:v>
                </c:pt>
                <c:pt idx="232">
                  <c:v>2013</c:v>
                </c:pt>
                <c:pt idx="233">
                  <c:v>2014</c:v>
                </c:pt>
                <c:pt idx="234">
                  <c:v>2015</c:v>
                </c:pt>
                <c:pt idx="235">
                  <c:v>2016</c:v>
                </c:pt>
                <c:pt idx="236">
                  <c:v>2017</c:v>
                </c:pt>
                <c:pt idx="237">
                  <c:v>2018</c:v>
                </c:pt>
                <c:pt idx="238">
                  <c:v>2019</c:v>
                </c:pt>
              </c:numCache>
            </c:numRef>
          </c:xVal>
          <c:yVal>
            <c:numRef>
              <c:f>TempMittel!$O$5:$O$243</c:f>
              <c:numCache>
                <c:formatCode>General</c:formatCode>
                <c:ptCount val="239"/>
                <c:pt idx="0">
                  <c:v>5.976035502958581</c:v>
                </c:pt>
                <c:pt idx="1">
                  <c:v>5.9938456581279205</c:v>
                </c:pt>
                <c:pt idx="2">
                  <c:v>6.0267959770114947</c:v>
                </c:pt>
                <c:pt idx="3">
                  <c:v>6.0689438555162933</c:v>
                </c:pt>
                <c:pt idx="4">
                  <c:v>6.1214502611441759</c:v>
                </c:pt>
                <c:pt idx="5">
                  <c:v>6.1931935372980398</c:v>
                </c:pt>
                <c:pt idx="6">
                  <c:v>6.2684787373958795</c:v>
                </c:pt>
                <c:pt idx="7">
                  <c:v>6.3470519618239667</c:v>
                </c:pt>
                <c:pt idx="8">
                  <c:v>6.4375996686341512</c:v>
                </c:pt>
                <c:pt idx="9">
                  <c:v>6.5267060501120397</c:v>
                </c:pt>
                <c:pt idx="10">
                  <c:v>6.6128626107977437</c:v>
                </c:pt>
                <c:pt idx="11">
                  <c:v>6.6822299999999997</c:v>
                </c:pt>
                <c:pt idx="12">
                  <c:v>6.7395999999999994</c:v>
                </c:pt>
                <c:pt idx="13">
                  <c:v>6.7797399999999985</c:v>
                </c:pt>
                <c:pt idx="14">
                  <c:v>6.8080600000000002</c:v>
                </c:pt>
                <c:pt idx="15">
                  <c:v>6.8282799999999995</c:v>
                </c:pt>
                <c:pt idx="16">
                  <c:v>6.8272400000000006</c:v>
                </c:pt>
                <c:pt idx="17">
                  <c:v>6.8225600000000002</c:v>
                </c:pt>
                <c:pt idx="18">
                  <c:v>6.8098899999999993</c:v>
                </c:pt>
                <c:pt idx="19">
                  <c:v>6.7481799999999996</c:v>
                </c:pt>
                <c:pt idx="20">
                  <c:v>6.6648899999999989</c:v>
                </c:pt>
                <c:pt idx="21">
                  <c:v>6.5903299999999998</c:v>
                </c:pt>
                <c:pt idx="22">
                  <c:v>6.4998099999999992</c:v>
                </c:pt>
                <c:pt idx="23">
                  <c:v>6.3959500000000009</c:v>
                </c:pt>
                <c:pt idx="24">
                  <c:v>6.263300000000001</c:v>
                </c:pt>
                <c:pt idx="25">
                  <c:v>6.1184099999999999</c:v>
                </c:pt>
                <c:pt idx="26">
                  <c:v>5.9702599999999988</c:v>
                </c:pt>
                <c:pt idx="27">
                  <c:v>5.8164400000000001</c:v>
                </c:pt>
                <c:pt idx="28">
                  <c:v>5.6556500000000005</c:v>
                </c:pt>
                <c:pt idx="29">
                  <c:v>5.52529</c:v>
                </c:pt>
                <c:pt idx="32">
                  <c:v>5.3433299999999999</c:v>
                </c:pt>
                <c:pt idx="33">
                  <c:v>5.3689800000000005</c:v>
                </c:pt>
                <c:pt idx="34">
                  <c:v>5.4442899999999987</c:v>
                </c:pt>
                <c:pt idx="35">
                  <c:v>5.5517700000000003</c:v>
                </c:pt>
                <c:pt idx="36">
                  <c:v>5.6928900000000011</c:v>
                </c:pt>
                <c:pt idx="37">
                  <c:v>5.8146000000000004</c:v>
                </c:pt>
                <c:pt idx="38">
                  <c:v>5.9476500000000003</c:v>
                </c:pt>
                <c:pt idx="39">
                  <c:v>6.0807500000000001</c:v>
                </c:pt>
                <c:pt idx="40">
                  <c:v>6.1822499999999998</c:v>
                </c:pt>
                <c:pt idx="41">
                  <c:v>6.2609900000000005</c:v>
                </c:pt>
                <c:pt idx="42">
                  <c:v>6.3631899999999995</c:v>
                </c:pt>
                <c:pt idx="43">
                  <c:v>6.4193299999999995</c:v>
                </c:pt>
                <c:pt idx="44">
                  <c:v>6.4235299999999995</c:v>
                </c:pt>
                <c:pt idx="45">
                  <c:v>6.4110200000000006</c:v>
                </c:pt>
                <c:pt idx="46">
                  <c:v>6.3859900000000005</c:v>
                </c:pt>
                <c:pt idx="47">
                  <c:v>6.3675699999999997</c:v>
                </c:pt>
                <c:pt idx="48">
                  <c:v>6.3322399999999996</c:v>
                </c:pt>
                <c:pt idx="49">
                  <c:v>6.3005900000000006</c:v>
                </c:pt>
                <c:pt idx="50">
                  <c:v>6.26736</c:v>
                </c:pt>
                <c:pt idx="51">
                  <c:v>6.2402499999999996</c:v>
                </c:pt>
                <c:pt idx="52">
                  <c:v>6.2000800000000007</c:v>
                </c:pt>
                <c:pt idx="53">
                  <c:v>6.1537900000000008</c:v>
                </c:pt>
                <c:pt idx="54">
                  <c:v>6.1276400000000004</c:v>
                </c:pt>
                <c:pt idx="55">
                  <c:v>6.0901800000000001</c:v>
                </c:pt>
                <c:pt idx="56">
                  <c:v>6.0590799999999998</c:v>
                </c:pt>
                <c:pt idx="57">
                  <c:v>6.0286999999999997</c:v>
                </c:pt>
                <c:pt idx="58">
                  <c:v>5.9983999999999993</c:v>
                </c:pt>
                <c:pt idx="59">
                  <c:v>5.9680599999999995</c:v>
                </c:pt>
                <c:pt idx="60">
                  <c:v>5.9658800000000003</c:v>
                </c:pt>
                <c:pt idx="61">
                  <c:v>5.9488900000000013</c:v>
                </c:pt>
                <c:pt idx="62">
                  <c:v>5.9351000000000003</c:v>
                </c:pt>
                <c:pt idx="63">
                  <c:v>5.9266199999999998</c:v>
                </c:pt>
                <c:pt idx="64">
                  <c:v>5.9257900000000001</c:v>
                </c:pt>
                <c:pt idx="65">
                  <c:v>5.9250500000000006</c:v>
                </c:pt>
                <c:pt idx="66">
                  <c:v>5.9312100000000001</c:v>
                </c:pt>
                <c:pt idx="67">
                  <c:v>5.9438400000000007</c:v>
                </c:pt>
                <c:pt idx="68">
                  <c:v>5.9507199999999996</c:v>
                </c:pt>
                <c:pt idx="69">
                  <c:v>5.9653800000000006</c:v>
                </c:pt>
                <c:pt idx="70">
                  <c:v>5.98163</c:v>
                </c:pt>
                <c:pt idx="71">
                  <c:v>6.0085600000000001</c:v>
                </c:pt>
                <c:pt idx="72">
                  <c:v>6.0178900000000004</c:v>
                </c:pt>
                <c:pt idx="73">
                  <c:v>6.0460400000000014</c:v>
                </c:pt>
                <c:pt idx="74">
                  <c:v>6.0765799999999999</c:v>
                </c:pt>
                <c:pt idx="75">
                  <c:v>6.1046700000000005</c:v>
                </c:pt>
                <c:pt idx="76">
                  <c:v>6.1356900000000003</c:v>
                </c:pt>
                <c:pt idx="77">
                  <c:v>6.1503399999999999</c:v>
                </c:pt>
                <c:pt idx="78">
                  <c:v>6.1616799999999996</c:v>
                </c:pt>
                <c:pt idx="79">
                  <c:v>6.1570999999999998</c:v>
                </c:pt>
                <c:pt idx="80">
                  <c:v>6.1603200000000005</c:v>
                </c:pt>
                <c:pt idx="81">
                  <c:v>6.1539299999999999</c:v>
                </c:pt>
                <c:pt idx="82">
                  <c:v>6.1394500000000001</c:v>
                </c:pt>
                <c:pt idx="83">
                  <c:v>6.1046900000000006</c:v>
                </c:pt>
                <c:pt idx="84">
                  <c:v>6.0783800000000001</c:v>
                </c:pt>
                <c:pt idx="85">
                  <c:v>6.0430299999999999</c:v>
                </c:pt>
                <c:pt idx="86">
                  <c:v>6.0070499999999996</c:v>
                </c:pt>
                <c:pt idx="87">
                  <c:v>5.95573</c:v>
                </c:pt>
                <c:pt idx="88">
                  <c:v>5.9145399999999988</c:v>
                </c:pt>
                <c:pt idx="89">
                  <c:v>5.8780799999999997</c:v>
                </c:pt>
                <c:pt idx="90">
                  <c:v>5.8395799999999998</c:v>
                </c:pt>
                <c:pt idx="91">
                  <c:v>5.8074299999999992</c:v>
                </c:pt>
                <c:pt idx="92">
                  <c:v>5.7720700000000003</c:v>
                </c:pt>
                <c:pt idx="93">
                  <c:v>5.7360900000000008</c:v>
                </c:pt>
                <c:pt idx="94">
                  <c:v>5.7027000000000001</c:v>
                </c:pt>
                <c:pt idx="95">
                  <c:v>5.6734099999999996</c:v>
                </c:pt>
                <c:pt idx="96">
                  <c:v>5.6331999999999995</c:v>
                </c:pt>
                <c:pt idx="97">
                  <c:v>5.5894500000000011</c:v>
                </c:pt>
                <c:pt idx="98">
                  <c:v>5.5497700000000005</c:v>
                </c:pt>
                <c:pt idx="99">
                  <c:v>5.5059500000000003</c:v>
                </c:pt>
                <c:pt idx="100">
                  <c:v>5.470559999999999</c:v>
                </c:pt>
                <c:pt idx="101">
                  <c:v>5.4420500000000009</c:v>
                </c:pt>
                <c:pt idx="102">
                  <c:v>5.4125100000000002</c:v>
                </c:pt>
                <c:pt idx="103">
                  <c:v>5.3696400000000004</c:v>
                </c:pt>
                <c:pt idx="104">
                  <c:v>5.3336399999999999</c:v>
                </c:pt>
                <c:pt idx="105">
                  <c:v>5.3106299999999997</c:v>
                </c:pt>
                <c:pt idx="106">
                  <c:v>5.3033099999999997</c:v>
                </c:pt>
                <c:pt idx="107">
                  <c:v>5.2991099999999998</c:v>
                </c:pt>
                <c:pt idx="108">
                  <c:v>5.3118799999999995</c:v>
                </c:pt>
                <c:pt idx="109">
                  <c:v>5.3344600000000009</c:v>
                </c:pt>
                <c:pt idx="110">
                  <c:v>5.3753300000000008</c:v>
                </c:pt>
                <c:pt idx="111">
                  <c:v>5.4225299999999992</c:v>
                </c:pt>
                <c:pt idx="112">
                  <c:v>5.48705</c:v>
                </c:pt>
                <c:pt idx="113">
                  <c:v>5.54955</c:v>
                </c:pt>
                <c:pt idx="114">
                  <c:v>5.6225699999999996</c:v>
                </c:pt>
                <c:pt idx="115">
                  <c:v>5.69163</c:v>
                </c:pt>
                <c:pt idx="116">
                  <c:v>5.7572399999999995</c:v>
                </c:pt>
                <c:pt idx="117">
                  <c:v>5.813839999999999</c:v>
                </c:pt>
                <c:pt idx="118">
                  <c:v>5.8715299999999999</c:v>
                </c:pt>
                <c:pt idx="119">
                  <c:v>5.9226999999999999</c:v>
                </c:pt>
                <c:pt idx="120">
                  <c:v>5.9582500000000005</c:v>
                </c:pt>
                <c:pt idx="121">
                  <c:v>5.9863299999999997</c:v>
                </c:pt>
                <c:pt idx="122">
                  <c:v>6.003169999999999</c:v>
                </c:pt>
                <c:pt idx="123">
                  <c:v>6.0101099999999992</c:v>
                </c:pt>
                <c:pt idx="124">
                  <c:v>6.0183999999999989</c:v>
                </c:pt>
                <c:pt idx="125">
                  <c:v>6.0192899999999998</c:v>
                </c:pt>
                <c:pt idx="126">
                  <c:v>6.0300499999999992</c:v>
                </c:pt>
                <c:pt idx="127">
                  <c:v>6.0359899999999991</c:v>
                </c:pt>
                <c:pt idx="128">
                  <c:v>6.0477400000000001</c:v>
                </c:pt>
                <c:pt idx="129">
                  <c:v>6.0619099999999992</c:v>
                </c:pt>
                <c:pt idx="130">
                  <c:v>6.0730400000000007</c:v>
                </c:pt>
                <c:pt idx="131">
                  <c:v>6.08927</c:v>
                </c:pt>
                <c:pt idx="132">
                  <c:v>6.1066400000000005</c:v>
                </c:pt>
                <c:pt idx="133">
                  <c:v>6.1222700000000012</c:v>
                </c:pt>
                <c:pt idx="134">
                  <c:v>6.1362399999999999</c:v>
                </c:pt>
                <c:pt idx="135">
                  <c:v>6.1478200000000003</c:v>
                </c:pt>
                <c:pt idx="136">
                  <c:v>6.1684499999999991</c:v>
                </c:pt>
                <c:pt idx="137">
                  <c:v>6.1814899999999993</c:v>
                </c:pt>
                <c:pt idx="138">
                  <c:v>6.1979000000000006</c:v>
                </c:pt>
                <c:pt idx="139">
                  <c:v>6.2049299999999992</c:v>
                </c:pt>
                <c:pt idx="140">
                  <c:v>6.2176</c:v>
                </c:pt>
                <c:pt idx="141">
                  <c:v>6.2176999999999989</c:v>
                </c:pt>
                <c:pt idx="142">
                  <c:v>6.22384</c:v>
                </c:pt>
                <c:pt idx="143">
                  <c:v>6.2298999999999998</c:v>
                </c:pt>
                <c:pt idx="144">
                  <c:v>6.2331000000000003</c:v>
                </c:pt>
                <c:pt idx="145">
                  <c:v>6.2409600000000003</c:v>
                </c:pt>
                <c:pt idx="146">
                  <c:v>6.2493400000000001</c:v>
                </c:pt>
                <c:pt idx="147">
                  <c:v>6.2518000000000002</c:v>
                </c:pt>
                <c:pt idx="148">
                  <c:v>6.2539699999999998</c:v>
                </c:pt>
                <c:pt idx="149">
                  <c:v>6.2455400000000001</c:v>
                </c:pt>
                <c:pt idx="150">
                  <c:v>6.2461199999999995</c:v>
                </c:pt>
                <c:pt idx="151">
                  <c:v>6.2452399999999999</c:v>
                </c:pt>
                <c:pt idx="152">
                  <c:v>6.2355200000000011</c:v>
                </c:pt>
                <c:pt idx="153">
                  <c:v>6.2434399999999997</c:v>
                </c:pt>
                <c:pt idx="154">
                  <c:v>6.2419300000000009</c:v>
                </c:pt>
                <c:pt idx="155">
                  <c:v>6.2493600000000002</c:v>
                </c:pt>
                <c:pt idx="156">
                  <c:v>6.2591400000000004</c:v>
                </c:pt>
                <c:pt idx="157">
                  <c:v>6.2731600000000007</c:v>
                </c:pt>
                <c:pt idx="158">
                  <c:v>6.2982800000000001</c:v>
                </c:pt>
                <c:pt idx="159">
                  <c:v>6.3326700000000002</c:v>
                </c:pt>
                <c:pt idx="160">
                  <c:v>6.3774600000000001</c:v>
                </c:pt>
                <c:pt idx="161">
                  <c:v>6.4329200000000002</c:v>
                </c:pt>
                <c:pt idx="162">
                  <c:v>6.4961500000000001</c:v>
                </c:pt>
                <c:pt idx="163">
                  <c:v>6.5543800000000001</c:v>
                </c:pt>
                <c:pt idx="164">
                  <c:v>6.6063400000000003</c:v>
                </c:pt>
                <c:pt idx="165">
                  <c:v>6.6467400000000003</c:v>
                </c:pt>
                <c:pt idx="166">
                  <c:v>6.6809900000000004</c:v>
                </c:pt>
                <c:pt idx="167">
                  <c:v>6.7013100000000003</c:v>
                </c:pt>
                <c:pt idx="168">
                  <c:v>6.6974300000000007</c:v>
                </c:pt>
                <c:pt idx="169">
                  <c:v>6.6872600000000002</c:v>
                </c:pt>
                <c:pt idx="170">
                  <c:v>6.6552000000000007</c:v>
                </c:pt>
                <c:pt idx="171">
                  <c:v>6.6166200000000002</c:v>
                </c:pt>
                <c:pt idx="172">
                  <c:v>6.5769399999999996</c:v>
                </c:pt>
                <c:pt idx="173">
                  <c:v>6.5266400000000013</c:v>
                </c:pt>
                <c:pt idx="174">
                  <c:v>6.4819699999999987</c:v>
                </c:pt>
                <c:pt idx="175">
                  <c:v>6.4567999999999994</c:v>
                </c:pt>
                <c:pt idx="176">
                  <c:v>6.4281800000000002</c:v>
                </c:pt>
                <c:pt idx="177">
                  <c:v>6.4083600000000001</c:v>
                </c:pt>
                <c:pt idx="178">
                  <c:v>6.3883700000000001</c:v>
                </c:pt>
                <c:pt idx="179">
                  <c:v>6.3766600000000002</c:v>
                </c:pt>
                <c:pt idx="180">
                  <c:v>6.3653500000000003</c:v>
                </c:pt>
                <c:pt idx="181">
                  <c:v>6.3518700000000008</c:v>
                </c:pt>
                <c:pt idx="182">
                  <c:v>6.3419000000000008</c:v>
                </c:pt>
                <c:pt idx="183">
                  <c:v>6.3354200000000001</c:v>
                </c:pt>
                <c:pt idx="184">
                  <c:v>6.3251799999999996</c:v>
                </c:pt>
                <c:pt idx="185">
                  <c:v>6.3277999999999999</c:v>
                </c:pt>
                <c:pt idx="186">
                  <c:v>6.3243800000000006</c:v>
                </c:pt>
                <c:pt idx="187">
                  <c:v>6.3296200000000002</c:v>
                </c:pt>
                <c:pt idx="188">
                  <c:v>6.3232100000000004</c:v>
                </c:pt>
                <c:pt idx="189">
                  <c:v>6.3260200000000006</c:v>
                </c:pt>
                <c:pt idx="190">
                  <c:v>6.3327800000000005</c:v>
                </c:pt>
                <c:pt idx="191">
                  <c:v>6.3508850000000008</c:v>
                </c:pt>
                <c:pt idx="192">
                  <c:v>6.3591308333333334</c:v>
                </c:pt>
                <c:pt idx="193">
                  <c:v>6.3787133333333337</c:v>
                </c:pt>
                <c:pt idx="194">
                  <c:v>6.3962341666666678</c:v>
                </c:pt>
                <c:pt idx="195">
                  <c:v>6.4065583333333329</c:v>
                </c:pt>
                <c:pt idx="196">
                  <c:v>6.4274858333333329</c:v>
                </c:pt>
                <c:pt idx="197">
                  <c:v>6.4491233333333327</c:v>
                </c:pt>
                <c:pt idx="198">
                  <c:v>6.4748808333333336</c:v>
                </c:pt>
                <c:pt idx="199">
                  <c:v>6.5015658333333342</c:v>
                </c:pt>
                <c:pt idx="200">
                  <c:v>6.5407924999999993</c:v>
                </c:pt>
                <c:pt idx="201">
                  <c:v>6.5812549999999996</c:v>
                </c:pt>
                <c:pt idx="202">
                  <c:v>6.6316749999999995</c:v>
                </c:pt>
                <c:pt idx="203">
                  <c:v>6.6844049999999999</c:v>
                </c:pt>
                <c:pt idx="204">
                  <c:v>6.7351899999999993</c:v>
                </c:pt>
                <c:pt idx="205">
                  <c:v>6.7930916666666654</c:v>
                </c:pt>
                <c:pt idx="206">
                  <c:v>6.8518108333333325</c:v>
                </c:pt>
                <c:pt idx="207">
                  <c:v>6.9096891666666664</c:v>
                </c:pt>
                <c:pt idx="208">
                  <c:v>6.9687158333333326</c:v>
                </c:pt>
                <c:pt idx="209">
                  <c:v>7.0243233333333324</c:v>
                </c:pt>
                <c:pt idx="210">
                  <c:v>7.0762208333333332</c:v>
                </c:pt>
                <c:pt idx="211">
                  <c:v>7.1277800000000004</c:v>
                </c:pt>
                <c:pt idx="212">
                  <c:v>7.1653833333333337</c:v>
                </c:pt>
                <c:pt idx="213">
                  <c:v>7.1947574999999997</c:v>
                </c:pt>
                <c:pt idx="214">
                  <c:v>7.229891666666667</c:v>
                </c:pt>
                <c:pt idx="215">
                  <c:v>7.2736116666666666</c:v>
                </c:pt>
                <c:pt idx="216">
                  <c:v>7.3172533333333334</c:v>
                </c:pt>
                <c:pt idx="217">
                  <c:v>7.3607408333333328</c:v>
                </c:pt>
                <c:pt idx="218">
                  <c:v>7.3970858333333336</c:v>
                </c:pt>
                <c:pt idx="219">
                  <c:v>7.4394349999999996</c:v>
                </c:pt>
                <c:pt idx="220">
                  <c:v>7.4735066666666663</c:v>
                </c:pt>
                <c:pt idx="221">
                  <c:v>7.5015300000000007</c:v>
                </c:pt>
                <c:pt idx="222">
                  <c:v>7.5405016666666658</c:v>
                </c:pt>
                <c:pt idx="223">
                  <c:v>7.570734166666667</c:v>
                </c:pt>
                <c:pt idx="224">
                  <c:v>7.599945833333333</c:v>
                </c:pt>
                <c:pt idx="225">
                  <c:v>7.6204699999999992</c:v>
                </c:pt>
                <c:pt idx="226">
                  <c:v>7.6557258333333333</c:v>
                </c:pt>
                <c:pt idx="227">
                  <c:v>7.6993083333333336</c:v>
                </c:pt>
                <c:pt idx="228">
                  <c:v>7.731809864356701</c:v>
                </c:pt>
                <c:pt idx="229">
                  <c:v>7.7717644462551778</c:v>
                </c:pt>
                <c:pt idx="230">
                  <c:v>7.8178997963480716</c:v>
                </c:pt>
                <c:pt idx="231">
                  <c:v>7.8655691056910584</c:v>
                </c:pt>
                <c:pt idx="232">
                  <c:v>7.9243889741341524</c:v>
                </c:pt>
                <c:pt idx="233">
                  <c:v>7.9802337573049149</c:v>
                </c:pt>
                <c:pt idx="234">
                  <c:v>8.0377495040285023</c:v>
                </c:pt>
                <c:pt idx="235">
                  <c:v>8.1019630938358862</c:v>
                </c:pt>
                <c:pt idx="236">
                  <c:v>8.1647186302682009</c:v>
                </c:pt>
                <c:pt idx="237">
                  <c:v>8.2167270823264076</c:v>
                </c:pt>
                <c:pt idx="238">
                  <c:v>8.2662259615384617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39-456B-8842-04A1BEB23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159488"/>
        <c:axId val="360169856"/>
      </c:scatterChart>
      <c:valAx>
        <c:axId val="360159488"/>
        <c:scaling>
          <c:orientation val="minMax"/>
          <c:max val="2020"/>
          <c:min val="1780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Jahre</a:t>
                </a:r>
              </a:p>
            </c:rich>
          </c:tx>
          <c:layout>
            <c:manualLayout>
              <c:xMode val="edge"/>
              <c:yMode val="edge"/>
              <c:x val="0.50625528503497741"/>
              <c:y val="0.8986486943369367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169856"/>
        <c:crosses val="autoZero"/>
        <c:crossBetween val="midCat"/>
        <c:majorUnit val="10"/>
      </c:valAx>
      <c:valAx>
        <c:axId val="360169856"/>
        <c:scaling>
          <c:orientation val="minMax"/>
          <c:max val="9.5"/>
          <c:min val="3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 in °C</a:t>
                </a:r>
              </a:p>
            </c:rich>
          </c:tx>
          <c:layout>
            <c:manualLayout>
              <c:xMode val="edge"/>
              <c:yMode val="edge"/>
              <c:x val="1.0008346237055096E-2"/>
              <c:y val="0.3891891988077761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360159488"/>
        <c:crosses val="autoZero"/>
        <c:crossBetween val="midCat"/>
        <c:majorUnit val="0.5"/>
      </c:valAx>
      <c:spPr>
        <a:solidFill>
          <a:srgbClr val="FFFFCC"/>
        </a:solidFill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15448851843310382"/>
          <c:y val="0.95600676186663114"/>
          <c:w val="0.72755740783448086"/>
          <c:h val="3.722496552337739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3.bin"/></Relationships>
</file>

<file path=xl/chart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4.bin"/></Relationships>
</file>

<file path=xl/chart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5.bin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6.bin"/></Relationships>
</file>

<file path=xl/chart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7.bin"/></Relationships>
</file>

<file path=xl/chart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8.bin"/></Relationships>
</file>

<file path=xl/chart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9.bin"/></Relationships>
</file>

<file path=xl/chart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0.bin"/></Relationships>
</file>

<file path=xl/chart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1.bin"/></Relationships>
</file>

<file path=xl/chart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2.bin"/></Relationships>
</file>

<file path=xl/chart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33.bin"/></Relationships>
</file>

<file path=xl/chart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34.bin"/></Relationships>
</file>

<file path=xl/chart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35.bin"/></Relationships>
</file>

<file path=xl/chart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36.bin"/></Relationships>
</file>

<file path=xl/chart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37.bin"/></Relationships>
</file>

<file path=xl/chart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38.bin"/></Relationships>
</file>

<file path=xl/chart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39.bin"/></Relationships>
</file>

<file path=xl/chart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40.bin"/></Relationships>
</file>

<file path=xl/chart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41.bin"/></Relationships>
</file>

<file path=xl/chart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42.bin"/></Relationships>
</file>

<file path=xl/chart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43.bin"/></Relationships>
</file>

<file path=xl/chart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4.bin"/></Relationships>
</file>

<file path=xl/chart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45.bin"/></Relationships>
</file>

<file path=xl/chart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46.bin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7.bin"/></Relationships>
</file>

<file path=xl/chart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48.bin"/></Relationships>
</file>

<file path=xl/chart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</file>

<file path=xl/chart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50.bin"/></Relationships>
</file>

<file path=xl/chart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1.bin"/></Relationships>
</file>

<file path=xl/chart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52.bin"/></Relationships>
</file>

<file path=xl/chart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53.bin"/></Relationships>
</file>

<file path=xl/chart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54.bin"/></Relationships>
</file>

<file path=xl/chart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55.bin"/></Relationships>
</file>

<file path=xl/chart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56.bin"/></Relationships>
</file>

<file path=xl/chart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57.bin"/></Relationships>
</file>

<file path=xl/chart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61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/>
  <sheetViews>
    <sheetView zoomScale="173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/>
  <sheetViews>
    <sheetView zoomScale="173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/>
  <sheetViews>
    <sheetView zoomScale="173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/>
  <sheetViews>
    <sheetView zoomScale="173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/>
  <sheetViews>
    <sheetView zoomScale="13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/>
  <sheetViews>
    <sheetView zoomScale="13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/>
  <sheetViews>
    <sheetView zoomScale="13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/>
  <sheetViews>
    <sheetView zoomScale="14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verticalDpi="4" r:id="rId1"/>
  <headerFooter alignWithMargins="0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/>
  <sheetViews>
    <sheetView zoomScale="13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/>
  <sheetViews>
    <sheetView zoomScale="173" workbookViewId="0" zoomToFit="1"/>
  </sheetViews>
  <pageMargins left="0.7" right="0.7" top="0.78740157499999996" bottom="0.78740157499999996" header="0.3" footer="0.3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/>
  <sheetViews>
    <sheetView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/>
  <sheetViews>
    <sheetView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/>
  <sheetViews>
    <sheetView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F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000-000000000000}">
  <sheetPr/>
  <sheetViews>
    <sheetView zoomScale="11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1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2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700-000000000000}">
  <sheetPr/>
  <sheetViews>
    <sheetView zoomScale="120" workbookViewId="0"/>
  </sheetViews>
  <pageMargins left="0.78740157499999996" right="0.78740157499999996" top="0.984251969" bottom="0.984251969" header="0.4921259845" footer="0.4921259845"/>
  <pageSetup paperSize="9"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1.xml"/><Relationship Id="rId13" Type="http://schemas.openxmlformats.org/officeDocument/2006/relationships/chart" Target="../charts/chart106.xml"/><Relationship Id="rId18" Type="http://schemas.openxmlformats.org/officeDocument/2006/relationships/chart" Target="../charts/chart111.xml"/><Relationship Id="rId3" Type="http://schemas.openxmlformats.org/officeDocument/2006/relationships/chart" Target="../charts/chart96.xml"/><Relationship Id="rId7" Type="http://schemas.openxmlformats.org/officeDocument/2006/relationships/chart" Target="../charts/chart100.xml"/><Relationship Id="rId12" Type="http://schemas.openxmlformats.org/officeDocument/2006/relationships/chart" Target="../charts/chart105.xml"/><Relationship Id="rId17" Type="http://schemas.openxmlformats.org/officeDocument/2006/relationships/chart" Target="../charts/chart110.xml"/><Relationship Id="rId2" Type="http://schemas.openxmlformats.org/officeDocument/2006/relationships/chart" Target="../charts/chart95.xml"/><Relationship Id="rId16" Type="http://schemas.openxmlformats.org/officeDocument/2006/relationships/chart" Target="../charts/chart109.xml"/><Relationship Id="rId1" Type="http://schemas.openxmlformats.org/officeDocument/2006/relationships/chart" Target="../charts/chart94.xml"/><Relationship Id="rId6" Type="http://schemas.openxmlformats.org/officeDocument/2006/relationships/chart" Target="../charts/chart99.xml"/><Relationship Id="rId11" Type="http://schemas.openxmlformats.org/officeDocument/2006/relationships/chart" Target="../charts/chart104.xml"/><Relationship Id="rId5" Type="http://schemas.openxmlformats.org/officeDocument/2006/relationships/chart" Target="../charts/chart98.xml"/><Relationship Id="rId15" Type="http://schemas.openxmlformats.org/officeDocument/2006/relationships/chart" Target="../charts/chart108.xml"/><Relationship Id="rId10" Type="http://schemas.openxmlformats.org/officeDocument/2006/relationships/chart" Target="../charts/chart103.xml"/><Relationship Id="rId19" Type="http://schemas.openxmlformats.org/officeDocument/2006/relationships/chart" Target="../charts/chart112.xml"/><Relationship Id="rId4" Type="http://schemas.openxmlformats.org/officeDocument/2006/relationships/chart" Target="../charts/chart97.xml"/><Relationship Id="rId9" Type="http://schemas.openxmlformats.org/officeDocument/2006/relationships/chart" Target="../charts/chart102.xml"/><Relationship Id="rId14" Type="http://schemas.openxmlformats.org/officeDocument/2006/relationships/chart" Target="../charts/chart107.xml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4.xml"/><Relationship Id="rId1" Type="http://schemas.openxmlformats.org/officeDocument/2006/relationships/chart" Target="../charts/chart113.xml"/></Relationships>
</file>

<file path=xl/drawings/_rels/drawing9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2.xml"/><Relationship Id="rId13" Type="http://schemas.openxmlformats.org/officeDocument/2006/relationships/chart" Target="../charts/chart127.xml"/><Relationship Id="rId18" Type="http://schemas.openxmlformats.org/officeDocument/2006/relationships/chart" Target="../charts/chart132.xml"/><Relationship Id="rId3" Type="http://schemas.openxmlformats.org/officeDocument/2006/relationships/chart" Target="../charts/chart117.xml"/><Relationship Id="rId7" Type="http://schemas.openxmlformats.org/officeDocument/2006/relationships/chart" Target="../charts/chart121.xml"/><Relationship Id="rId12" Type="http://schemas.openxmlformats.org/officeDocument/2006/relationships/chart" Target="../charts/chart126.xml"/><Relationship Id="rId17" Type="http://schemas.openxmlformats.org/officeDocument/2006/relationships/chart" Target="../charts/chart131.xml"/><Relationship Id="rId2" Type="http://schemas.openxmlformats.org/officeDocument/2006/relationships/chart" Target="../charts/chart116.xml"/><Relationship Id="rId16" Type="http://schemas.openxmlformats.org/officeDocument/2006/relationships/chart" Target="../charts/chart130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11" Type="http://schemas.openxmlformats.org/officeDocument/2006/relationships/chart" Target="../charts/chart125.xml"/><Relationship Id="rId5" Type="http://schemas.openxmlformats.org/officeDocument/2006/relationships/chart" Target="../charts/chart119.xml"/><Relationship Id="rId15" Type="http://schemas.openxmlformats.org/officeDocument/2006/relationships/chart" Target="../charts/chart129.xml"/><Relationship Id="rId10" Type="http://schemas.openxmlformats.org/officeDocument/2006/relationships/chart" Target="../charts/chart124.xml"/><Relationship Id="rId19" Type="http://schemas.openxmlformats.org/officeDocument/2006/relationships/chart" Target="../charts/chart133.xml"/><Relationship Id="rId4" Type="http://schemas.openxmlformats.org/officeDocument/2006/relationships/chart" Target="../charts/chart118.xml"/><Relationship Id="rId9" Type="http://schemas.openxmlformats.org/officeDocument/2006/relationships/chart" Target="../charts/chart123.xml"/><Relationship Id="rId14" Type="http://schemas.openxmlformats.org/officeDocument/2006/relationships/chart" Target="../charts/chart128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4</xdr:row>
      <xdr:rowOff>0</xdr:rowOff>
    </xdr:from>
    <xdr:to>
      <xdr:col>16</xdr:col>
      <xdr:colOff>0</xdr:colOff>
      <xdr:row>14</xdr:row>
      <xdr:rowOff>0</xdr:rowOff>
    </xdr:to>
    <xdr:graphicFrame macro="">
      <xdr:nvGraphicFramePr>
        <xdr:cNvPr id="158837" name="Diagramm 1">
          <a:extLst>
            <a:ext uri="{FF2B5EF4-FFF2-40B4-BE49-F238E27FC236}">
              <a16:creationId xmlns:a16="http://schemas.microsoft.com/office/drawing/2014/main" id="{00000000-0008-0000-0200-000075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0</xdr:colOff>
      <xdr:row>13</xdr:row>
      <xdr:rowOff>0</xdr:rowOff>
    </xdr:to>
    <xdr:graphicFrame macro="">
      <xdr:nvGraphicFramePr>
        <xdr:cNvPr id="158838" name="Diagramm 2">
          <a:extLst>
            <a:ext uri="{FF2B5EF4-FFF2-40B4-BE49-F238E27FC236}">
              <a16:creationId xmlns:a16="http://schemas.microsoft.com/office/drawing/2014/main" id="{00000000-0008-0000-0200-000076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5</xdr:row>
      <xdr:rowOff>19050</xdr:rowOff>
    </xdr:from>
    <xdr:to>
      <xdr:col>68</xdr:col>
      <xdr:colOff>57150</xdr:colOff>
      <xdr:row>28</xdr:row>
      <xdr:rowOff>0</xdr:rowOff>
    </xdr:to>
    <xdr:graphicFrame macro="">
      <xdr:nvGraphicFramePr>
        <xdr:cNvPr id="158839" name="Diagramm 7">
          <a:extLst>
            <a:ext uri="{FF2B5EF4-FFF2-40B4-BE49-F238E27FC236}">
              <a16:creationId xmlns:a16="http://schemas.microsoft.com/office/drawing/2014/main" id="{00000000-0008-0000-0200-000077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0</xdr:colOff>
      <xdr:row>31</xdr:row>
      <xdr:rowOff>0</xdr:rowOff>
    </xdr:from>
    <xdr:to>
      <xdr:col>68</xdr:col>
      <xdr:colOff>66675</xdr:colOff>
      <xdr:row>55</xdr:row>
      <xdr:rowOff>123825</xdr:rowOff>
    </xdr:to>
    <xdr:graphicFrame macro="">
      <xdr:nvGraphicFramePr>
        <xdr:cNvPr id="158840" name="Diagramm 8">
          <a:extLst>
            <a:ext uri="{FF2B5EF4-FFF2-40B4-BE49-F238E27FC236}">
              <a16:creationId xmlns:a16="http://schemas.microsoft.com/office/drawing/2014/main" id="{00000000-0008-0000-0200-000078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59</xdr:row>
      <xdr:rowOff>0</xdr:rowOff>
    </xdr:from>
    <xdr:to>
      <xdr:col>68</xdr:col>
      <xdr:colOff>76200</xdr:colOff>
      <xdr:row>82</xdr:row>
      <xdr:rowOff>0</xdr:rowOff>
    </xdr:to>
    <xdr:graphicFrame macro="">
      <xdr:nvGraphicFramePr>
        <xdr:cNvPr id="158841" name="Diagramm 9">
          <a:extLst>
            <a:ext uri="{FF2B5EF4-FFF2-40B4-BE49-F238E27FC236}">
              <a16:creationId xmlns:a16="http://schemas.microsoft.com/office/drawing/2014/main" id="{00000000-0008-0000-0200-000079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85</xdr:row>
      <xdr:rowOff>0</xdr:rowOff>
    </xdr:from>
    <xdr:to>
      <xdr:col>68</xdr:col>
      <xdr:colOff>85725</xdr:colOff>
      <xdr:row>108</xdr:row>
      <xdr:rowOff>9525</xdr:rowOff>
    </xdr:to>
    <xdr:graphicFrame macro="">
      <xdr:nvGraphicFramePr>
        <xdr:cNvPr id="158842" name="Diagramm 10">
          <a:extLst>
            <a:ext uri="{FF2B5EF4-FFF2-40B4-BE49-F238E27FC236}">
              <a16:creationId xmlns:a16="http://schemas.microsoft.com/office/drawing/2014/main" id="{00000000-0008-0000-0200-00007A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0</xdr:colOff>
      <xdr:row>111</xdr:row>
      <xdr:rowOff>0</xdr:rowOff>
    </xdr:from>
    <xdr:to>
      <xdr:col>68</xdr:col>
      <xdr:colOff>95250</xdr:colOff>
      <xdr:row>134</xdr:row>
      <xdr:rowOff>19050</xdr:rowOff>
    </xdr:to>
    <xdr:graphicFrame macro="">
      <xdr:nvGraphicFramePr>
        <xdr:cNvPr id="158843" name="Diagramm 11">
          <a:extLst>
            <a:ext uri="{FF2B5EF4-FFF2-40B4-BE49-F238E27FC236}">
              <a16:creationId xmlns:a16="http://schemas.microsoft.com/office/drawing/2014/main" id="{00000000-0008-0000-0200-00007B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51</xdr:col>
      <xdr:colOff>0</xdr:colOff>
      <xdr:row>137</xdr:row>
      <xdr:rowOff>0</xdr:rowOff>
    </xdr:from>
    <xdr:to>
      <xdr:col>68</xdr:col>
      <xdr:colOff>104775</xdr:colOff>
      <xdr:row>160</xdr:row>
      <xdr:rowOff>28575</xdr:rowOff>
    </xdr:to>
    <xdr:graphicFrame macro="">
      <xdr:nvGraphicFramePr>
        <xdr:cNvPr id="158844" name="Diagramm 12">
          <a:extLst>
            <a:ext uri="{FF2B5EF4-FFF2-40B4-BE49-F238E27FC236}">
              <a16:creationId xmlns:a16="http://schemas.microsoft.com/office/drawing/2014/main" id="{00000000-0008-0000-0200-00007C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51</xdr:col>
      <xdr:colOff>0</xdr:colOff>
      <xdr:row>163</xdr:row>
      <xdr:rowOff>0</xdr:rowOff>
    </xdr:from>
    <xdr:to>
      <xdr:col>68</xdr:col>
      <xdr:colOff>114300</xdr:colOff>
      <xdr:row>186</xdr:row>
      <xdr:rowOff>38100</xdr:rowOff>
    </xdr:to>
    <xdr:graphicFrame macro="">
      <xdr:nvGraphicFramePr>
        <xdr:cNvPr id="158845" name="Diagramm 13">
          <a:extLst>
            <a:ext uri="{FF2B5EF4-FFF2-40B4-BE49-F238E27FC236}">
              <a16:creationId xmlns:a16="http://schemas.microsoft.com/office/drawing/2014/main" id="{00000000-0008-0000-0200-00007D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51</xdr:col>
      <xdr:colOff>0</xdr:colOff>
      <xdr:row>189</xdr:row>
      <xdr:rowOff>0</xdr:rowOff>
    </xdr:from>
    <xdr:to>
      <xdr:col>68</xdr:col>
      <xdr:colOff>123825</xdr:colOff>
      <xdr:row>212</xdr:row>
      <xdr:rowOff>47625</xdr:rowOff>
    </xdr:to>
    <xdr:graphicFrame macro="">
      <xdr:nvGraphicFramePr>
        <xdr:cNvPr id="158846" name="Diagramm 14">
          <a:extLst>
            <a:ext uri="{FF2B5EF4-FFF2-40B4-BE49-F238E27FC236}">
              <a16:creationId xmlns:a16="http://schemas.microsoft.com/office/drawing/2014/main" id="{00000000-0008-0000-0200-00007E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51</xdr:col>
      <xdr:colOff>0</xdr:colOff>
      <xdr:row>215</xdr:row>
      <xdr:rowOff>0</xdr:rowOff>
    </xdr:from>
    <xdr:to>
      <xdr:col>68</xdr:col>
      <xdr:colOff>133350</xdr:colOff>
      <xdr:row>238</xdr:row>
      <xdr:rowOff>57150</xdr:rowOff>
    </xdr:to>
    <xdr:graphicFrame macro="">
      <xdr:nvGraphicFramePr>
        <xdr:cNvPr id="158847" name="Diagramm 15">
          <a:extLst>
            <a:ext uri="{FF2B5EF4-FFF2-40B4-BE49-F238E27FC236}">
              <a16:creationId xmlns:a16="http://schemas.microsoft.com/office/drawing/2014/main" id="{00000000-0008-0000-0200-00007F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47625</xdr:colOff>
      <xdr:row>242</xdr:row>
      <xdr:rowOff>19050</xdr:rowOff>
    </xdr:from>
    <xdr:to>
      <xdr:col>68</xdr:col>
      <xdr:colOff>190500</xdr:colOff>
      <xdr:row>265</xdr:row>
      <xdr:rowOff>66675</xdr:rowOff>
    </xdr:to>
    <xdr:graphicFrame macro="">
      <xdr:nvGraphicFramePr>
        <xdr:cNvPr id="158848" name="Diagramm 16">
          <a:extLst>
            <a:ext uri="{FF2B5EF4-FFF2-40B4-BE49-F238E27FC236}">
              <a16:creationId xmlns:a16="http://schemas.microsoft.com/office/drawing/2014/main" id="{00000000-0008-0000-0200-000080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38100</xdr:colOff>
      <xdr:row>268</xdr:row>
      <xdr:rowOff>114300</xdr:rowOff>
    </xdr:from>
    <xdr:to>
      <xdr:col>68</xdr:col>
      <xdr:colOff>190500</xdr:colOff>
      <xdr:row>292</xdr:row>
      <xdr:rowOff>47625</xdr:rowOff>
    </xdr:to>
    <xdr:graphicFrame macro="">
      <xdr:nvGraphicFramePr>
        <xdr:cNvPr id="158849" name="Diagramm 17">
          <a:extLst>
            <a:ext uri="{FF2B5EF4-FFF2-40B4-BE49-F238E27FC236}">
              <a16:creationId xmlns:a16="http://schemas.microsoft.com/office/drawing/2014/main" id="{00000000-0008-0000-0200-000081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51</xdr:col>
      <xdr:colOff>47625</xdr:colOff>
      <xdr:row>295</xdr:row>
      <xdr:rowOff>95250</xdr:rowOff>
    </xdr:from>
    <xdr:to>
      <xdr:col>68</xdr:col>
      <xdr:colOff>209550</xdr:colOff>
      <xdr:row>326</xdr:row>
      <xdr:rowOff>133350</xdr:rowOff>
    </xdr:to>
    <xdr:graphicFrame macro="">
      <xdr:nvGraphicFramePr>
        <xdr:cNvPr id="158850" name="Diagramm 18">
          <a:extLst>
            <a:ext uri="{FF2B5EF4-FFF2-40B4-BE49-F238E27FC236}">
              <a16:creationId xmlns:a16="http://schemas.microsoft.com/office/drawing/2014/main" id="{00000000-0008-0000-0200-000082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69</xdr:col>
      <xdr:colOff>152400</xdr:colOff>
      <xdr:row>5</xdr:row>
      <xdr:rowOff>0</xdr:rowOff>
    </xdr:from>
    <xdr:to>
      <xdr:col>86</xdr:col>
      <xdr:colOff>247650</xdr:colOff>
      <xdr:row>28</xdr:row>
      <xdr:rowOff>19050</xdr:rowOff>
    </xdr:to>
    <xdr:graphicFrame macro="">
      <xdr:nvGraphicFramePr>
        <xdr:cNvPr id="158851" name="Diagramm 11">
          <a:extLst>
            <a:ext uri="{FF2B5EF4-FFF2-40B4-BE49-F238E27FC236}">
              <a16:creationId xmlns:a16="http://schemas.microsoft.com/office/drawing/2014/main" id="{00000000-0008-0000-0200-000083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69</xdr:col>
      <xdr:colOff>152400</xdr:colOff>
      <xdr:row>30</xdr:row>
      <xdr:rowOff>133350</xdr:rowOff>
    </xdr:from>
    <xdr:to>
      <xdr:col>86</xdr:col>
      <xdr:colOff>247650</xdr:colOff>
      <xdr:row>56</xdr:row>
      <xdr:rowOff>0</xdr:rowOff>
    </xdr:to>
    <xdr:graphicFrame macro="">
      <xdr:nvGraphicFramePr>
        <xdr:cNvPr id="158852" name="Diagramm 11">
          <a:extLst>
            <a:ext uri="{FF2B5EF4-FFF2-40B4-BE49-F238E27FC236}">
              <a16:creationId xmlns:a16="http://schemas.microsoft.com/office/drawing/2014/main" id="{00000000-0008-0000-0200-000084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69</xdr:col>
      <xdr:colOff>152400</xdr:colOff>
      <xdr:row>59</xdr:row>
      <xdr:rowOff>0</xdr:rowOff>
    </xdr:from>
    <xdr:to>
      <xdr:col>86</xdr:col>
      <xdr:colOff>247650</xdr:colOff>
      <xdr:row>82</xdr:row>
      <xdr:rowOff>19050</xdr:rowOff>
    </xdr:to>
    <xdr:graphicFrame macro="">
      <xdr:nvGraphicFramePr>
        <xdr:cNvPr id="158853" name="Diagramm 11">
          <a:extLst>
            <a:ext uri="{FF2B5EF4-FFF2-40B4-BE49-F238E27FC236}">
              <a16:creationId xmlns:a16="http://schemas.microsoft.com/office/drawing/2014/main" id="{00000000-0008-0000-0200-000085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69</xdr:col>
      <xdr:colOff>142875</xdr:colOff>
      <xdr:row>85</xdr:row>
      <xdr:rowOff>0</xdr:rowOff>
    </xdr:from>
    <xdr:to>
      <xdr:col>86</xdr:col>
      <xdr:colOff>238125</xdr:colOff>
      <xdr:row>108</xdr:row>
      <xdr:rowOff>19050</xdr:rowOff>
    </xdr:to>
    <xdr:graphicFrame macro="">
      <xdr:nvGraphicFramePr>
        <xdr:cNvPr id="158854" name="Diagramm 11">
          <a:extLst>
            <a:ext uri="{FF2B5EF4-FFF2-40B4-BE49-F238E27FC236}">
              <a16:creationId xmlns:a16="http://schemas.microsoft.com/office/drawing/2014/main" id="{00000000-0008-0000-0200-000086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69</xdr:col>
      <xdr:colOff>142875</xdr:colOff>
      <xdr:row>111</xdr:row>
      <xdr:rowOff>19050</xdr:rowOff>
    </xdr:from>
    <xdr:to>
      <xdr:col>86</xdr:col>
      <xdr:colOff>238125</xdr:colOff>
      <xdr:row>134</xdr:row>
      <xdr:rowOff>38100</xdr:rowOff>
    </xdr:to>
    <xdr:graphicFrame macro="">
      <xdr:nvGraphicFramePr>
        <xdr:cNvPr id="158855" name="Diagramm 11">
          <a:extLst>
            <a:ext uri="{FF2B5EF4-FFF2-40B4-BE49-F238E27FC236}">
              <a16:creationId xmlns:a16="http://schemas.microsoft.com/office/drawing/2014/main" id="{00000000-0008-0000-0200-0000876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0</xdr:colOff>
      <xdr:row>35</xdr:row>
      <xdr:rowOff>9524</xdr:rowOff>
    </xdr:from>
    <xdr:to>
      <xdr:col>54</xdr:col>
      <xdr:colOff>9525</xdr:colOff>
      <xdr:row>63</xdr:row>
      <xdr:rowOff>38099</xdr:rowOff>
    </xdr:to>
    <xdr:graphicFrame macro="">
      <xdr:nvGraphicFramePr>
        <xdr:cNvPr id="162865" name="Diagramm 2">
          <a:extLst>
            <a:ext uri="{FF2B5EF4-FFF2-40B4-BE49-F238E27FC236}">
              <a16:creationId xmlns:a16="http://schemas.microsoft.com/office/drawing/2014/main" id="{00000000-0008-0000-0300-0000317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28575</xdr:colOff>
      <xdr:row>64</xdr:row>
      <xdr:rowOff>133351</xdr:rowOff>
    </xdr:from>
    <xdr:to>
      <xdr:col>54</xdr:col>
      <xdr:colOff>28575</xdr:colOff>
      <xdr:row>97</xdr:row>
      <xdr:rowOff>47626</xdr:rowOff>
    </xdr:to>
    <xdr:graphicFrame macro="">
      <xdr:nvGraphicFramePr>
        <xdr:cNvPr id="162866" name="Diagramm 3">
          <a:extLst>
            <a:ext uri="{FF2B5EF4-FFF2-40B4-BE49-F238E27FC236}">
              <a16:creationId xmlns:a16="http://schemas.microsoft.com/office/drawing/2014/main" id="{00000000-0008-0000-0300-0000327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0</xdr:colOff>
      <xdr:row>4</xdr:row>
      <xdr:rowOff>123825</xdr:rowOff>
    </xdr:from>
    <xdr:to>
      <xdr:col>54</xdr:col>
      <xdr:colOff>57150</xdr:colOff>
      <xdr:row>33</xdr:row>
      <xdr:rowOff>57150</xdr:rowOff>
    </xdr:to>
    <xdr:graphicFrame macro="">
      <xdr:nvGraphicFramePr>
        <xdr:cNvPr id="162867" name="Diagramm 4">
          <a:extLst>
            <a:ext uri="{FF2B5EF4-FFF2-40B4-BE49-F238E27FC236}">
              <a16:creationId xmlns:a16="http://schemas.microsoft.com/office/drawing/2014/main" id="{00000000-0008-0000-0300-0000337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5</xdr:row>
      <xdr:rowOff>0</xdr:rowOff>
    </xdr:from>
    <xdr:to>
      <xdr:col>39</xdr:col>
      <xdr:colOff>1619250</xdr:colOff>
      <xdr:row>33</xdr:row>
      <xdr:rowOff>57150</xdr:rowOff>
    </xdr:to>
    <xdr:graphicFrame macro="">
      <xdr:nvGraphicFramePr>
        <xdr:cNvPr id="162868" name="Diagramm 1">
          <a:extLst>
            <a:ext uri="{FF2B5EF4-FFF2-40B4-BE49-F238E27FC236}">
              <a16:creationId xmlns:a16="http://schemas.microsoft.com/office/drawing/2014/main" id="{00000000-0008-0000-0300-0000347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35</xdr:row>
      <xdr:rowOff>0</xdr:rowOff>
    </xdr:from>
    <xdr:to>
      <xdr:col>39</xdr:col>
      <xdr:colOff>1619250</xdr:colOff>
      <xdr:row>63</xdr:row>
      <xdr:rowOff>57150</xdr:rowOff>
    </xdr:to>
    <xdr:graphicFrame macro="">
      <xdr:nvGraphicFramePr>
        <xdr:cNvPr id="162869" name="Diagramm 1">
          <a:extLst>
            <a:ext uri="{FF2B5EF4-FFF2-40B4-BE49-F238E27FC236}">
              <a16:creationId xmlns:a16="http://schemas.microsoft.com/office/drawing/2014/main" id="{00000000-0008-0000-0300-0000357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64</xdr:row>
      <xdr:rowOff>95250</xdr:rowOff>
    </xdr:from>
    <xdr:to>
      <xdr:col>39</xdr:col>
      <xdr:colOff>1628775</xdr:colOff>
      <xdr:row>97</xdr:row>
      <xdr:rowOff>95250</xdr:rowOff>
    </xdr:to>
    <xdr:graphicFrame macro="">
      <xdr:nvGraphicFramePr>
        <xdr:cNvPr id="162870" name="Diagramm 1">
          <a:extLst>
            <a:ext uri="{FF2B5EF4-FFF2-40B4-BE49-F238E27FC236}">
              <a16:creationId xmlns:a16="http://schemas.microsoft.com/office/drawing/2014/main" id="{00000000-0008-0000-0300-0000367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</xdr:colOff>
      <xdr:row>102</xdr:row>
      <xdr:rowOff>104775</xdr:rowOff>
    </xdr:from>
    <xdr:to>
      <xdr:col>39</xdr:col>
      <xdr:colOff>1638300</xdr:colOff>
      <xdr:row>128</xdr:row>
      <xdr:rowOff>38100</xdr:rowOff>
    </xdr:to>
    <xdr:graphicFrame macro="">
      <xdr:nvGraphicFramePr>
        <xdr:cNvPr id="162871" name="Diagramm 1">
          <a:extLst>
            <a:ext uri="{FF2B5EF4-FFF2-40B4-BE49-F238E27FC236}">
              <a16:creationId xmlns:a16="http://schemas.microsoft.com/office/drawing/2014/main" id="{00000000-0008-0000-0300-0000377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130</xdr:row>
      <xdr:rowOff>38100</xdr:rowOff>
    </xdr:from>
    <xdr:to>
      <xdr:col>39</xdr:col>
      <xdr:colOff>1619250</xdr:colOff>
      <xdr:row>171</xdr:row>
      <xdr:rowOff>95250</xdr:rowOff>
    </xdr:to>
    <xdr:graphicFrame macro="">
      <xdr:nvGraphicFramePr>
        <xdr:cNvPr id="162872" name="Diagramm 1">
          <a:extLst>
            <a:ext uri="{FF2B5EF4-FFF2-40B4-BE49-F238E27FC236}">
              <a16:creationId xmlns:a16="http://schemas.microsoft.com/office/drawing/2014/main" id="{00000000-0008-0000-0300-0000387C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342900</xdr:colOff>
      <xdr:row>4</xdr:row>
      <xdr:rowOff>133350</xdr:rowOff>
    </xdr:from>
    <xdr:to>
      <xdr:col>61</xdr:col>
      <xdr:colOff>200025</xdr:colOff>
      <xdr:row>33</xdr:row>
      <xdr:rowOff>47625</xdr:rowOff>
    </xdr:to>
    <xdr:graphicFrame macro="">
      <xdr:nvGraphicFramePr>
        <xdr:cNvPr id="163883" name="Diagramm 1">
          <a:extLst>
            <a:ext uri="{FF2B5EF4-FFF2-40B4-BE49-F238E27FC236}">
              <a16:creationId xmlns:a16="http://schemas.microsoft.com/office/drawing/2014/main" id="{00000000-0008-0000-0400-00002B80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352425</xdr:colOff>
      <xdr:row>34</xdr:row>
      <xdr:rowOff>123825</xdr:rowOff>
    </xdr:from>
    <xdr:to>
      <xdr:col>61</xdr:col>
      <xdr:colOff>190500</xdr:colOff>
      <xdr:row>60</xdr:row>
      <xdr:rowOff>133350</xdr:rowOff>
    </xdr:to>
    <xdr:graphicFrame macro="">
      <xdr:nvGraphicFramePr>
        <xdr:cNvPr id="163884" name="Diagramm 2">
          <a:extLst>
            <a:ext uri="{FF2B5EF4-FFF2-40B4-BE49-F238E27FC236}">
              <a16:creationId xmlns:a16="http://schemas.microsoft.com/office/drawing/2014/main" id="{00000000-0008-0000-0400-00002C80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28575</xdr:colOff>
      <xdr:row>4</xdr:row>
      <xdr:rowOff>133350</xdr:rowOff>
    </xdr:from>
    <xdr:to>
      <xdr:col>41</xdr:col>
      <xdr:colOff>323850</xdr:colOff>
      <xdr:row>33</xdr:row>
      <xdr:rowOff>47625</xdr:rowOff>
    </xdr:to>
    <xdr:graphicFrame macro="">
      <xdr:nvGraphicFramePr>
        <xdr:cNvPr id="163885" name="Diagramm 1">
          <a:extLst>
            <a:ext uri="{FF2B5EF4-FFF2-40B4-BE49-F238E27FC236}">
              <a16:creationId xmlns:a16="http://schemas.microsoft.com/office/drawing/2014/main" id="{00000000-0008-0000-0400-00002D80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35</xdr:row>
      <xdr:rowOff>0</xdr:rowOff>
    </xdr:from>
    <xdr:to>
      <xdr:col>41</xdr:col>
      <xdr:colOff>295275</xdr:colOff>
      <xdr:row>63</xdr:row>
      <xdr:rowOff>57150</xdr:rowOff>
    </xdr:to>
    <xdr:graphicFrame macro="">
      <xdr:nvGraphicFramePr>
        <xdr:cNvPr id="163886" name="Diagramm 1">
          <a:extLst>
            <a:ext uri="{FF2B5EF4-FFF2-40B4-BE49-F238E27FC236}">
              <a16:creationId xmlns:a16="http://schemas.microsoft.com/office/drawing/2014/main" id="{00000000-0008-0000-0400-00002E80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41</xdr:col>
      <xdr:colOff>295275</xdr:colOff>
      <xdr:row>93</xdr:row>
      <xdr:rowOff>57150</xdr:rowOff>
    </xdr:to>
    <xdr:graphicFrame macro="">
      <xdr:nvGraphicFramePr>
        <xdr:cNvPr id="163887" name="Diagramm 1">
          <a:extLst>
            <a:ext uri="{FF2B5EF4-FFF2-40B4-BE49-F238E27FC236}">
              <a16:creationId xmlns:a16="http://schemas.microsoft.com/office/drawing/2014/main" id="{00000000-0008-0000-0400-00002F80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95</xdr:row>
      <xdr:rowOff>0</xdr:rowOff>
    </xdr:from>
    <xdr:to>
      <xdr:col>41</xdr:col>
      <xdr:colOff>295275</xdr:colOff>
      <xdr:row>123</xdr:row>
      <xdr:rowOff>57150</xdr:rowOff>
    </xdr:to>
    <xdr:graphicFrame macro="">
      <xdr:nvGraphicFramePr>
        <xdr:cNvPr id="163888" name="Diagramm 1">
          <a:extLst>
            <a:ext uri="{FF2B5EF4-FFF2-40B4-BE49-F238E27FC236}">
              <a16:creationId xmlns:a16="http://schemas.microsoft.com/office/drawing/2014/main" id="{00000000-0008-0000-0400-00003080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9525</xdr:colOff>
      <xdr:row>125</xdr:row>
      <xdr:rowOff>47625</xdr:rowOff>
    </xdr:from>
    <xdr:to>
      <xdr:col>41</xdr:col>
      <xdr:colOff>304800</xdr:colOff>
      <xdr:row>169</xdr:row>
      <xdr:rowOff>0</xdr:rowOff>
    </xdr:to>
    <xdr:graphicFrame macro="">
      <xdr:nvGraphicFramePr>
        <xdr:cNvPr id="163889" name="Diagramm 1">
          <a:extLst>
            <a:ext uri="{FF2B5EF4-FFF2-40B4-BE49-F238E27FC236}">
              <a16:creationId xmlns:a16="http://schemas.microsoft.com/office/drawing/2014/main" id="{00000000-0008-0000-0400-00003180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74</xdr:row>
      <xdr:rowOff>19050</xdr:rowOff>
    </xdr:from>
    <xdr:to>
      <xdr:col>15</xdr:col>
      <xdr:colOff>628650</xdr:colOff>
      <xdr:row>98</xdr:row>
      <xdr:rowOff>19050</xdr:rowOff>
    </xdr:to>
    <xdr:graphicFrame macro="">
      <xdr:nvGraphicFramePr>
        <xdr:cNvPr id="5127" name="Diagramm 1">
          <a:extLst>
            <a:ext uri="{FF2B5EF4-FFF2-40B4-BE49-F238E27FC236}">
              <a16:creationId xmlns:a16="http://schemas.microsoft.com/office/drawing/2014/main" id="{00000000-0008-0000-0600-000007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65</xdr:row>
      <xdr:rowOff>19050</xdr:rowOff>
    </xdr:from>
    <xdr:to>
      <xdr:col>15</xdr:col>
      <xdr:colOff>628650</xdr:colOff>
      <xdr:row>89</xdr:row>
      <xdr:rowOff>19050</xdr:rowOff>
    </xdr:to>
    <xdr:graphicFrame macro="">
      <xdr:nvGraphicFramePr>
        <xdr:cNvPr id="6151" name="Diagramm 1">
          <a:extLst>
            <a:ext uri="{FF2B5EF4-FFF2-40B4-BE49-F238E27FC236}">
              <a16:creationId xmlns:a16="http://schemas.microsoft.com/office/drawing/2014/main" id="{00000000-0008-0000-0700-0000071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54</xdr:row>
      <xdr:rowOff>19050</xdr:rowOff>
    </xdr:from>
    <xdr:to>
      <xdr:col>15</xdr:col>
      <xdr:colOff>628650</xdr:colOff>
      <xdr:row>78</xdr:row>
      <xdr:rowOff>19050</xdr:rowOff>
    </xdr:to>
    <xdr:graphicFrame macro="">
      <xdr:nvGraphicFramePr>
        <xdr:cNvPr id="7175" name="Diagramm 1">
          <a:extLst>
            <a:ext uri="{FF2B5EF4-FFF2-40B4-BE49-F238E27FC236}">
              <a16:creationId xmlns:a16="http://schemas.microsoft.com/office/drawing/2014/main" id="{00000000-0008-0000-0800-0000071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92074</xdr:colOff>
      <xdr:row>44</xdr:row>
      <xdr:rowOff>124883</xdr:rowOff>
    </xdr:from>
    <xdr:to>
      <xdr:col>13</xdr:col>
      <xdr:colOff>88899</xdr:colOff>
      <xdr:row>70</xdr:row>
      <xdr:rowOff>95249</xdr:rowOff>
    </xdr:to>
    <xdr:graphicFrame macro="">
      <xdr:nvGraphicFramePr>
        <xdr:cNvPr id="8199" name="Diagramm 7">
          <a:extLst>
            <a:ext uri="{FF2B5EF4-FFF2-40B4-BE49-F238E27FC236}">
              <a16:creationId xmlns:a16="http://schemas.microsoft.com/office/drawing/2014/main" id="{00000000-0008-0000-0900-0000072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33</xdr:row>
      <xdr:rowOff>123825</xdr:rowOff>
    </xdr:from>
    <xdr:to>
      <xdr:col>12</xdr:col>
      <xdr:colOff>323850</xdr:colOff>
      <xdr:row>56</xdr:row>
      <xdr:rowOff>104775</xdr:rowOff>
    </xdr:to>
    <xdr:graphicFrame macro="">
      <xdr:nvGraphicFramePr>
        <xdr:cNvPr id="9223" name="Diagramm 1">
          <a:extLst>
            <a:ext uri="{FF2B5EF4-FFF2-40B4-BE49-F238E27FC236}">
              <a16:creationId xmlns:a16="http://schemas.microsoft.com/office/drawing/2014/main" id="{00000000-0008-0000-0B00-0000072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34</xdr:row>
      <xdr:rowOff>104775</xdr:rowOff>
    </xdr:from>
    <xdr:to>
      <xdr:col>12</xdr:col>
      <xdr:colOff>485775</xdr:colOff>
      <xdr:row>57</xdr:row>
      <xdr:rowOff>85725</xdr:rowOff>
    </xdr:to>
    <xdr:graphicFrame macro="">
      <xdr:nvGraphicFramePr>
        <xdr:cNvPr id="10247" name="Diagramm 1">
          <a:extLst>
            <a:ext uri="{FF2B5EF4-FFF2-40B4-BE49-F238E27FC236}">
              <a16:creationId xmlns:a16="http://schemas.microsoft.com/office/drawing/2014/main" id="{00000000-0008-0000-0C00-0000072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34</xdr:row>
      <xdr:rowOff>104775</xdr:rowOff>
    </xdr:from>
    <xdr:to>
      <xdr:col>12</xdr:col>
      <xdr:colOff>485775</xdr:colOff>
      <xdr:row>57</xdr:row>
      <xdr:rowOff>85725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299263" cy="6012312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99263" cy="6012312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299263" cy="6012312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299263" cy="6012312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44</xdr:row>
      <xdr:rowOff>0</xdr:rowOff>
    </xdr:from>
    <xdr:to>
      <xdr:col>12</xdr:col>
      <xdr:colOff>0</xdr:colOff>
      <xdr:row>68</xdr:row>
      <xdr:rowOff>0</xdr:rowOff>
    </xdr:to>
    <xdr:graphicFrame macro="">
      <xdr:nvGraphicFramePr>
        <xdr:cNvPr id="11271" name="Diagramm 1">
          <a:extLst>
            <a:ext uri="{FF2B5EF4-FFF2-40B4-BE49-F238E27FC236}">
              <a16:creationId xmlns:a16="http://schemas.microsoft.com/office/drawing/2014/main" id="{00000000-0008-0000-1200-000007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44</xdr:row>
      <xdr:rowOff>0</xdr:rowOff>
    </xdr:from>
    <xdr:to>
      <xdr:col>12</xdr:col>
      <xdr:colOff>0</xdr:colOff>
      <xdr:row>68</xdr:row>
      <xdr:rowOff>0</xdr:rowOff>
    </xdr:to>
    <xdr:graphicFrame macro="">
      <xdr:nvGraphicFramePr>
        <xdr:cNvPr id="128009" name="Diagramm 1">
          <a:extLst>
            <a:ext uri="{FF2B5EF4-FFF2-40B4-BE49-F238E27FC236}">
              <a16:creationId xmlns:a16="http://schemas.microsoft.com/office/drawing/2014/main" id="{00000000-0008-0000-1300-000009F4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126682" cy="5645727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9129346" cy="564905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9129346" cy="564905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0.68866</cdr:x>
      <cdr:y>0.69315</cdr:y>
    </cdr:from>
    <cdr:to>
      <cdr:x>0.95395</cdr:x>
      <cdr:y>0.80831</cdr:y>
    </cdr:to>
    <cdr:sp macro="" textlink="">
      <cdr:nvSpPr>
        <cdr:cNvPr id="4198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91652" y="3922854"/>
          <a:ext cx="2423723" cy="651717"/>
        </a:xfrm>
        <a:prstGeom xmlns:a="http://schemas.openxmlformats.org/drawingml/2006/main" prst="rect">
          <a:avLst/>
        </a:prstGeom>
        <a:solidFill xmlns:a="http://schemas.openxmlformats.org/drawingml/2006/main">
          <a:srgbClr val="FFFFCC"/>
        </a:solidFill>
        <a:ln xmlns:a="http://schemas.openxmlformats.org/drawingml/2006/main">
          <a:noFill/>
        </a:ln>
      </cdr:spPr>
      <cdr:txBody xmlns:a="http://schemas.openxmlformats.org/drawingml/2006/main">
        <a:bodyPr xmlns:a="http://schemas.openxmlformats.org/drawingml/2006/main" wrap="squar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langjähriges Mittel: 6.3 °C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chemeClr val="tx2">
                  <a:lumMod val="60000"/>
                  <a:lumOff val="40000"/>
                </a:schemeClr>
              </a:solidFill>
              <a:latin typeface="Arial"/>
              <a:cs typeface="Arial"/>
            </a:rPr>
            <a:t>kältestes Jahr: 3.8°C, 1829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FF33CC"/>
              </a:solidFill>
              <a:latin typeface="Arial"/>
              <a:cs typeface="Arial"/>
            </a:rPr>
            <a:t>wärmstes Jahr: 9.3°C, 2022</a:t>
          </a:r>
        </a:p>
      </cdr:txBody>
    </cdr:sp>
  </cdr:relSizeAnchor>
  <cdr:relSizeAnchor xmlns:cdr="http://schemas.openxmlformats.org/drawingml/2006/chartDrawing">
    <cdr:from>
      <cdr:x>0.07425</cdr:x>
      <cdr:y>0.51182</cdr:y>
    </cdr:from>
    <cdr:to>
      <cdr:x>0.97225</cdr:x>
      <cdr:y>0.51182</cdr:y>
    </cdr:to>
    <cdr:sp macro="" textlink="">
      <cdr:nvSpPr>
        <cdr:cNvPr id="41986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77854" y="2891287"/>
          <a:ext cx="8198153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0.35625</cdr:x>
      <cdr:y>0.1645</cdr:y>
    </cdr:from>
    <cdr:to>
      <cdr:x>0.66501</cdr:x>
      <cdr:y>0.20669</cdr:y>
    </cdr:to>
    <cdr:sp macro="" textlink="">
      <cdr:nvSpPr>
        <cdr:cNvPr id="4198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54722" y="930978"/>
          <a:ext cx="2820837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Linearer Trend = +0.08 K/Dekade</a:t>
          </a:r>
        </a:p>
      </cdr:txBody>
    </cdr:sp>
  </cdr:relSizeAnchor>
  <cdr:relSizeAnchor xmlns:cdr="http://schemas.openxmlformats.org/drawingml/2006/chartDrawing">
    <cdr:from>
      <cdr:x>0.80365</cdr:x>
      <cdr:y>0.15592</cdr:y>
    </cdr:from>
    <cdr:to>
      <cdr:x>0.94961</cdr:x>
      <cdr:y>0.20367</cdr:y>
    </cdr:to>
    <cdr:sp macro="" textlink="">
      <cdr:nvSpPr>
        <cdr:cNvPr id="4198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342188" y="882406"/>
          <a:ext cx="1333499" cy="2702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2018/2020/2022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0.38625</cdr:x>
      <cdr:y>0.154</cdr:y>
    </cdr:from>
    <cdr:to>
      <cdr:x>0.66224</cdr:x>
      <cdr:y>0.19619</cdr:y>
    </cdr:to>
    <cdr:sp macro="" textlink="">
      <cdr:nvSpPr>
        <cdr:cNvPr id="1843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28804" y="871553"/>
          <a:ext cx="252145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linear trend = +0.08 K/decade</a:t>
          </a:r>
        </a:p>
      </cdr:txBody>
    </cdr:sp>
  </cdr:relSizeAnchor>
  <cdr:relSizeAnchor xmlns:cdr="http://schemas.openxmlformats.org/drawingml/2006/chartDrawing">
    <cdr:from>
      <cdr:x>0.07325</cdr:x>
      <cdr:y>0.50752</cdr:y>
    </cdr:from>
    <cdr:to>
      <cdr:x>0.97275</cdr:x>
      <cdr:y>0.50752</cdr:y>
    </cdr:to>
    <cdr:sp macro="" textlink="">
      <cdr:nvSpPr>
        <cdr:cNvPr id="18436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68725" y="2866994"/>
          <a:ext cx="8211846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0.8173</cdr:x>
      <cdr:y>0.14314</cdr:y>
    </cdr:from>
    <cdr:to>
      <cdr:x>0.97565</cdr:x>
      <cdr:y>0.19014</cdr:y>
    </cdr:to>
    <cdr:sp macro="" textlink="">
      <cdr:nvSpPr>
        <cdr:cNvPr id="18438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460414" y="806689"/>
          <a:ext cx="1445462" cy="2648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2018/2020/2022</a:t>
          </a:r>
        </a:p>
      </cdr:txBody>
    </cdr:sp>
  </cdr:relSizeAnchor>
  <cdr:relSizeAnchor xmlns:cdr="http://schemas.openxmlformats.org/drawingml/2006/chartDrawing">
    <cdr:from>
      <cdr:x>0.68748</cdr:x>
      <cdr:y>0.69748</cdr:y>
    </cdr:from>
    <cdr:to>
      <cdr:x>0.94961</cdr:x>
      <cdr:y>0.81313</cdr:y>
    </cdr:to>
    <cdr:sp macro="" textlink="">
      <cdr:nvSpPr>
        <cdr:cNvPr id="6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80875" y="3947345"/>
          <a:ext cx="2394814" cy="654514"/>
        </a:xfrm>
        <a:prstGeom xmlns:a="http://schemas.openxmlformats.org/drawingml/2006/main" prst="rect">
          <a:avLst/>
        </a:prstGeom>
        <a:solidFill xmlns:a="http://schemas.openxmlformats.org/drawingml/2006/main">
          <a:srgbClr val="FFFFCC"/>
        </a:solidFill>
        <a:ln xmlns:a="http://schemas.openxmlformats.org/drawingml/2006/main">
          <a:noFill/>
        </a:ln>
      </cdr:spPr>
      <cdr:txBody xmlns:a="http://schemas.openxmlformats.org/drawingml/2006/main">
        <a:bodyPr xmlns:a="http://schemas.openxmlformats.org/drawingml/2006/main" wrap="square" lIns="36576" tIns="32004" rIns="36576" bIns="0" anchor="t" upright="1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longterm average: 6.3 °C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chemeClr val="tx2">
                  <a:lumMod val="60000"/>
                  <a:lumOff val="40000"/>
                </a:schemeClr>
              </a:solidFill>
              <a:latin typeface="Arial"/>
              <a:cs typeface="Arial"/>
            </a:rPr>
            <a:t>coldest year: 3.8°C, 1829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FF33CC"/>
              </a:solidFill>
              <a:latin typeface="Arial"/>
              <a:cs typeface="Arial"/>
            </a:rPr>
            <a:t>warmest year: 9.3°C, 2022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0.66221</cdr:x>
      <cdr:y>0.69769</cdr:y>
    </cdr:from>
    <cdr:to>
      <cdr:x>0.92876</cdr:x>
      <cdr:y>0.81333</cdr:y>
    </cdr:to>
    <cdr:sp macro="" textlink="">
      <cdr:nvSpPr>
        <cdr:cNvPr id="4198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50017" y="3948548"/>
          <a:ext cx="2435171" cy="654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 xmlns:a="http://schemas.openxmlformats.org/drawingml/2006/main">
        <a:bodyPr xmlns:a="http://schemas.openxmlformats.org/drawingml/2006/main" wrap="squar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langjähriges Mittel: 6.3°C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chemeClr val="tx2">
                  <a:lumMod val="60000"/>
                  <a:lumOff val="40000"/>
                </a:schemeClr>
              </a:solidFill>
              <a:latin typeface="Arial"/>
              <a:cs typeface="Arial"/>
            </a:rPr>
            <a:t>kältestes Jahr: 3.8°C, 1829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FF0000"/>
              </a:solidFill>
              <a:latin typeface="Arial"/>
              <a:cs typeface="Arial"/>
            </a:rPr>
            <a:t>wärmstes Jahr: 9.3°C, 2022</a:t>
          </a:r>
        </a:p>
      </cdr:txBody>
    </cdr:sp>
  </cdr:relSizeAnchor>
  <cdr:relSizeAnchor xmlns:cdr="http://schemas.openxmlformats.org/drawingml/2006/chartDrawing">
    <cdr:from>
      <cdr:x>0.07637</cdr:x>
      <cdr:y>0.51172</cdr:y>
    </cdr:from>
    <cdr:to>
      <cdr:x>0.93569</cdr:x>
      <cdr:y>0.51432</cdr:y>
    </cdr:to>
    <cdr:sp macro="" textlink="">
      <cdr:nvSpPr>
        <cdr:cNvPr id="41986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96058" y="2879481"/>
          <a:ext cx="7832481" cy="1465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0.2841</cdr:x>
      <cdr:y>0.75035</cdr:y>
    </cdr:from>
    <cdr:to>
      <cdr:x>0.55083</cdr:x>
      <cdr:y>0.80084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2595563" y="4246563"/>
          <a:ext cx="2436812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de-DE" sz="1100"/>
        </a:p>
      </cdr:txBody>
    </cdr:sp>
  </cdr:relSizeAnchor>
  <cdr:relSizeAnchor xmlns:cdr="http://schemas.openxmlformats.org/drawingml/2006/chartDrawing">
    <cdr:from>
      <cdr:x>0.4205</cdr:x>
      <cdr:y>0.75736</cdr:y>
    </cdr:from>
    <cdr:to>
      <cdr:x>0.6212</cdr:x>
      <cdr:y>0.80365</cdr:y>
    </cdr:to>
    <cdr:sp macro="" textlink="">
      <cdr:nvSpPr>
        <cdr:cNvPr id="3" name="Textfeld 2"/>
        <cdr:cNvSpPr txBox="1"/>
      </cdr:nvSpPr>
      <cdr:spPr>
        <a:xfrm xmlns:a="http://schemas.openxmlformats.org/drawingml/2006/main">
          <a:off x="3841750" y="4286249"/>
          <a:ext cx="1833561" cy="261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de-DE" sz="1200" b="0">
              <a:solidFill>
                <a:srgbClr val="FF00FF"/>
              </a:solidFill>
            </a:rPr>
            <a:t>---Tiefpassfilter</a:t>
          </a:r>
          <a:r>
            <a:rPr lang="de-DE" sz="1200" b="0" baseline="0">
              <a:solidFill>
                <a:srgbClr val="FF00FF"/>
              </a:solidFill>
            </a:rPr>
            <a:t> 30 Jahre</a:t>
          </a:r>
          <a:endParaRPr lang="de-DE" sz="1200" b="0">
            <a:solidFill>
              <a:srgbClr val="FF00FF"/>
            </a:solidFill>
          </a:endParaRP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0.66221</cdr:x>
      <cdr:y>0.69769</cdr:y>
    </cdr:from>
    <cdr:to>
      <cdr:x>0.92876</cdr:x>
      <cdr:y>0.81333</cdr:y>
    </cdr:to>
    <cdr:sp macro="" textlink="">
      <cdr:nvSpPr>
        <cdr:cNvPr id="4198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50017" y="3948548"/>
          <a:ext cx="2435171" cy="654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 xmlns:a="http://schemas.openxmlformats.org/drawingml/2006/main">
        <a:bodyPr xmlns:a="http://schemas.openxmlformats.org/drawingml/2006/main" wrap="squar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langjähriges Mittel: 6.3°C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chemeClr val="tx2">
                  <a:lumMod val="60000"/>
                  <a:lumOff val="40000"/>
                </a:schemeClr>
              </a:solidFill>
              <a:latin typeface="Arial"/>
              <a:cs typeface="Arial"/>
            </a:rPr>
            <a:t>kältestes Jahr: 3.8°C, 1829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FF0000"/>
              </a:solidFill>
              <a:latin typeface="Arial"/>
              <a:cs typeface="Arial"/>
            </a:rPr>
            <a:t>wärmstes Jahr: 9.3°C, 2022</a:t>
          </a:r>
        </a:p>
      </cdr:txBody>
    </cdr:sp>
  </cdr:relSizeAnchor>
  <cdr:relSizeAnchor xmlns:cdr="http://schemas.openxmlformats.org/drawingml/2006/chartDrawing">
    <cdr:from>
      <cdr:x>0.07637</cdr:x>
      <cdr:y>0.51172</cdr:y>
    </cdr:from>
    <cdr:to>
      <cdr:x>0.93569</cdr:x>
      <cdr:y>0.51432</cdr:y>
    </cdr:to>
    <cdr:sp macro="" textlink="">
      <cdr:nvSpPr>
        <cdr:cNvPr id="41986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96058" y="2879481"/>
          <a:ext cx="7832481" cy="1465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0.2841</cdr:x>
      <cdr:y>0.75035</cdr:y>
    </cdr:from>
    <cdr:to>
      <cdr:x>0.55083</cdr:x>
      <cdr:y>0.80084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2595563" y="4246563"/>
          <a:ext cx="2436812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de-DE" sz="1100"/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0.67351</cdr:x>
      <cdr:y>0.69769</cdr:y>
    </cdr:from>
    <cdr:to>
      <cdr:x>0.92963</cdr:x>
      <cdr:y>0.81351</cdr:y>
    </cdr:to>
    <cdr:sp macro="" textlink="">
      <cdr:nvSpPr>
        <cdr:cNvPr id="4198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53243" y="3948548"/>
          <a:ext cx="2339882" cy="6554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 xmlns:a="http://schemas.openxmlformats.org/drawingml/2006/main">
        <a:bodyPr xmlns:a="http://schemas.openxmlformats.org/drawingml/2006/main" wrap="squar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longterm average: 6.3°C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chemeClr val="tx2">
                  <a:lumMod val="60000"/>
                  <a:lumOff val="40000"/>
                </a:schemeClr>
              </a:solidFill>
              <a:latin typeface="Arial"/>
              <a:cs typeface="Arial"/>
            </a:rPr>
            <a:t>coldest year: 3.8°C, 1829</a:t>
          </a:r>
        </a:p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FF0000"/>
              </a:solidFill>
              <a:latin typeface="Arial"/>
              <a:cs typeface="Arial"/>
            </a:rPr>
            <a:t>warmest year: 9.3°C, 2022</a:t>
          </a:r>
        </a:p>
      </cdr:txBody>
    </cdr:sp>
  </cdr:relSizeAnchor>
  <cdr:relSizeAnchor xmlns:cdr="http://schemas.openxmlformats.org/drawingml/2006/chartDrawing">
    <cdr:from>
      <cdr:x>0.07637</cdr:x>
      <cdr:y>0.51172</cdr:y>
    </cdr:from>
    <cdr:to>
      <cdr:x>0.93569</cdr:x>
      <cdr:y>0.51432</cdr:y>
    </cdr:to>
    <cdr:sp macro="" textlink="">
      <cdr:nvSpPr>
        <cdr:cNvPr id="41986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96058" y="2879481"/>
          <a:ext cx="7832481" cy="1465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0.4252</cdr:x>
      <cdr:y>0.75091</cdr:y>
    </cdr:from>
    <cdr:to>
      <cdr:x>0.6259</cdr:x>
      <cdr:y>0.7972</cdr:y>
    </cdr:to>
    <cdr:sp macro="" textlink="">
      <cdr:nvSpPr>
        <cdr:cNvPr id="4" name="Textfeld 1"/>
        <cdr:cNvSpPr txBox="1"/>
      </cdr:nvSpPr>
      <cdr:spPr>
        <a:xfrm xmlns:a="http://schemas.openxmlformats.org/drawingml/2006/main">
          <a:off x="3884612" y="4249738"/>
          <a:ext cx="1833608" cy="261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200" b="0">
              <a:solidFill>
                <a:srgbClr val="FF00FF"/>
              </a:solidFill>
            </a:rPr>
            <a:t>---low</a:t>
          </a:r>
          <a:r>
            <a:rPr lang="de-DE" sz="1200" b="0" baseline="0">
              <a:solidFill>
                <a:srgbClr val="FF00FF"/>
              </a:solidFill>
            </a:rPr>
            <a:t> </a:t>
          </a:r>
          <a:r>
            <a:rPr lang="de-DE" sz="1200" b="0">
              <a:solidFill>
                <a:srgbClr val="FF00FF"/>
              </a:solidFill>
            </a:rPr>
            <a:t>pass filter</a:t>
          </a:r>
          <a:r>
            <a:rPr lang="de-DE" sz="1200" b="0" baseline="0">
              <a:solidFill>
                <a:srgbClr val="FF00FF"/>
              </a:solidFill>
            </a:rPr>
            <a:t> 30 years</a:t>
          </a:r>
          <a:endParaRPr lang="de-DE" sz="1200" b="0">
            <a:solidFill>
              <a:srgbClr val="FF00FF"/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9126682" cy="5645727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0.71619</cdr:x>
      <cdr:y>0.68887</cdr:y>
    </cdr:from>
    <cdr:to>
      <cdr:x>0.92146</cdr:x>
      <cdr:y>0.7681</cdr:y>
    </cdr:to>
    <cdr:sp macro="" textlink="">
      <cdr:nvSpPr>
        <cdr:cNvPr id="11571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36428" y="3889179"/>
          <a:ext cx="1873434" cy="4473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langjähriges T-Mittel 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seit 1900 = 6.8 °C</a:t>
          </a:r>
        </a:p>
      </cdr:txBody>
    </cdr:sp>
  </cdr:relSizeAnchor>
  <cdr:relSizeAnchor xmlns:cdr="http://schemas.openxmlformats.org/drawingml/2006/chartDrawing">
    <cdr:from>
      <cdr:x>0.07413</cdr:x>
      <cdr:y>0.51614</cdr:y>
    </cdr:from>
    <cdr:to>
      <cdr:x>0.97363</cdr:x>
      <cdr:y>0.51614</cdr:y>
    </cdr:to>
    <cdr:sp macro="" textlink="">
      <cdr:nvSpPr>
        <cdr:cNvPr id="115714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76550" y="2913987"/>
          <a:ext cx="8209450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0.29879</cdr:x>
      <cdr:y>0.1614</cdr:y>
    </cdr:from>
    <cdr:to>
      <cdr:x>0.71286</cdr:x>
      <cdr:y>0.20369</cdr:y>
    </cdr:to>
    <cdr:sp macro="" textlink="">
      <cdr:nvSpPr>
        <cdr:cNvPr id="11571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726961" y="911220"/>
          <a:ext cx="3779048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FF"/>
              </a:solidFill>
              <a:latin typeface="Arial"/>
              <a:cs typeface="Arial"/>
            </a:rPr>
            <a:t>Linearer Trend 1900-2022 = + 0.16 K/Dekade</a:t>
          </a:r>
        </a:p>
      </cdr:txBody>
    </cdr:sp>
  </cdr:relSizeAnchor>
  <cdr:relSizeAnchor xmlns:cdr="http://schemas.openxmlformats.org/drawingml/2006/chartDrawing">
    <cdr:from>
      <cdr:x>0.3004</cdr:x>
      <cdr:y>0.23519</cdr:y>
    </cdr:from>
    <cdr:to>
      <cdr:x>0.7144</cdr:x>
      <cdr:y>0.27756</cdr:y>
    </cdr:to>
    <cdr:sp macro="" textlink="">
      <cdr:nvSpPr>
        <cdr:cNvPr id="11571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742089" y="1325446"/>
          <a:ext cx="3779048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FF00" mc:Ignorable="a14" a14:legacySpreadsheetColorIndex="1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FF00"/>
              </a:solidFill>
              <a:latin typeface="Arial"/>
              <a:cs typeface="Arial"/>
            </a:rPr>
            <a:t>Linearer Trend 1970-2022 = + 0.45 K/Dekade</a:t>
          </a:r>
        </a:p>
      </cdr:txBody>
    </cdr:sp>
  </cdr:relSizeAnchor>
  <cdr:relSizeAnchor xmlns:cdr="http://schemas.openxmlformats.org/drawingml/2006/chartDrawing">
    <cdr:from>
      <cdr:x>0.29959</cdr:x>
      <cdr:y>0.3012</cdr:y>
    </cdr:from>
    <cdr:to>
      <cdr:x>0.73113</cdr:x>
      <cdr:y>0.34349</cdr:y>
    </cdr:to>
    <cdr:sp macro="" textlink="">
      <cdr:nvSpPr>
        <cdr:cNvPr id="115717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734263" y="1700493"/>
          <a:ext cx="393851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Lineare Tendenz 2000-2022 = + 0.50 K/Dekade</a:t>
          </a:r>
        </a:p>
      </cdr:txBody>
    </cdr:sp>
  </cdr:relSizeAnchor>
  <cdr:relSizeAnchor xmlns:cdr="http://schemas.openxmlformats.org/drawingml/2006/chartDrawing">
    <cdr:from>
      <cdr:x>0.7997</cdr:x>
      <cdr:y>0.14516</cdr:y>
    </cdr:from>
    <cdr:to>
      <cdr:x>0.95885</cdr:x>
      <cdr:y>0.19366</cdr:y>
    </cdr:to>
    <cdr:sp macro="" textlink="">
      <cdr:nvSpPr>
        <cdr:cNvPr id="115743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298652" y="819534"/>
          <a:ext cx="1452511" cy="2738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2018/2020/2022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absoluteAnchor>
    <xdr:pos x="0" y="0"/>
    <xdr:ext cx="9126682" cy="5645727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0.73498</cdr:x>
      <cdr:y>0.6858</cdr:y>
    </cdr:from>
    <cdr:to>
      <cdr:x>0.93152</cdr:x>
      <cdr:y>0.76503</cdr:y>
    </cdr:to>
    <cdr:sp macro="" textlink="">
      <cdr:nvSpPr>
        <cdr:cNvPr id="2088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07929" y="3871861"/>
          <a:ext cx="1793758" cy="4473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longterm T-average 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since 1900 = 6.8 °C</a:t>
          </a:r>
        </a:p>
      </cdr:txBody>
    </cdr:sp>
  </cdr:relSizeAnchor>
  <cdr:relSizeAnchor xmlns:cdr="http://schemas.openxmlformats.org/drawingml/2006/chartDrawing">
    <cdr:from>
      <cdr:x>0.07486</cdr:x>
      <cdr:y>0.51709</cdr:y>
    </cdr:from>
    <cdr:to>
      <cdr:x>0.97436</cdr:x>
      <cdr:y>0.51709</cdr:y>
    </cdr:to>
    <cdr:sp macro="" textlink="">
      <cdr:nvSpPr>
        <cdr:cNvPr id="20889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83223" y="2919350"/>
          <a:ext cx="8209451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0.29075</cdr:x>
      <cdr:y>0.164</cdr:y>
    </cdr:from>
    <cdr:to>
      <cdr:x>0.6785</cdr:x>
      <cdr:y>0.20637</cdr:y>
    </cdr:to>
    <cdr:sp macro="" textlink="">
      <cdr:nvSpPr>
        <cdr:cNvPr id="20889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54002" y="924243"/>
          <a:ext cx="3539430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FF"/>
              </a:solidFill>
              <a:latin typeface="Arial"/>
              <a:cs typeface="Arial"/>
            </a:rPr>
            <a:t>Linear trend 1900-2022 = + 0.16 K/decade</a:t>
          </a:r>
        </a:p>
      </cdr:txBody>
    </cdr:sp>
  </cdr:relSizeAnchor>
  <cdr:relSizeAnchor xmlns:cdr="http://schemas.openxmlformats.org/drawingml/2006/chartDrawing">
    <cdr:from>
      <cdr:x>0.29075</cdr:x>
      <cdr:y>0.2385</cdr:y>
    </cdr:from>
    <cdr:to>
      <cdr:x>0.67856</cdr:x>
      <cdr:y>0.28079</cdr:y>
    </cdr:to>
    <cdr:sp macro="" textlink="">
      <cdr:nvSpPr>
        <cdr:cNvPr id="20890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53583" y="1346506"/>
          <a:ext cx="3539430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FF00" mc:Ignorable="a14" a14:legacySpreadsheetColorIndex="1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FF00"/>
              </a:solidFill>
              <a:latin typeface="Arial"/>
              <a:cs typeface="Arial"/>
            </a:rPr>
            <a:t>Linear trend 1970-2022 = + 0.45 K/decade</a:t>
          </a:r>
        </a:p>
      </cdr:txBody>
    </cdr:sp>
  </cdr:relSizeAnchor>
  <cdr:relSizeAnchor xmlns:cdr="http://schemas.openxmlformats.org/drawingml/2006/chartDrawing">
    <cdr:from>
      <cdr:x>0.29075</cdr:x>
      <cdr:y>0.301</cdr:y>
    </cdr:from>
    <cdr:to>
      <cdr:x>0.71573</cdr:x>
      <cdr:y>0.34329</cdr:y>
    </cdr:to>
    <cdr:sp macro="" textlink="">
      <cdr:nvSpPr>
        <cdr:cNvPr id="20890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53583" y="1699364"/>
          <a:ext cx="3878691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Linear tendency 2000-2022 = + 0.50 K/decade</a:t>
          </a:r>
        </a:p>
      </cdr:txBody>
    </cdr:sp>
  </cdr:relSizeAnchor>
  <cdr:relSizeAnchor xmlns:cdr="http://schemas.openxmlformats.org/drawingml/2006/chartDrawing">
    <cdr:from>
      <cdr:x>0.80095</cdr:x>
      <cdr:y>0.15228</cdr:y>
    </cdr:from>
    <cdr:to>
      <cdr:x>0.9577</cdr:x>
      <cdr:y>0.20003</cdr:y>
    </cdr:to>
    <cdr:sp macro="" textlink="">
      <cdr:nvSpPr>
        <cdr:cNvPr id="208929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310026" y="859731"/>
          <a:ext cx="1430607" cy="2695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2018/2020/2020</a:t>
          </a: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0.07938</cdr:x>
      <cdr:y>0.67472</cdr:y>
    </cdr:from>
    <cdr:to>
      <cdr:x>0.28464</cdr:x>
      <cdr:y>0.75395</cdr:y>
    </cdr:to>
    <cdr:sp macro="" textlink="">
      <cdr:nvSpPr>
        <cdr:cNvPr id="2304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22782" y="3791758"/>
          <a:ext cx="1869166" cy="4452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langjähriges T-Mittel 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seit 1900 = 6.8 °C</a:t>
          </a:r>
        </a:p>
      </cdr:txBody>
    </cdr:sp>
  </cdr:relSizeAnchor>
  <cdr:relSizeAnchor xmlns:cdr="http://schemas.openxmlformats.org/drawingml/2006/chartDrawing">
    <cdr:from>
      <cdr:x>0.08055</cdr:x>
      <cdr:y>0.48642</cdr:y>
    </cdr:from>
    <cdr:to>
      <cdr:x>0.9208</cdr:x>
      <cdr:y>0.48642</cdr:y>
    </cdr:to>
    <cdr:sp macro="" textlink="">
      <cdr:nvSpPr>
        <cdr:cNvPr id="23040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35369" y="2747814"/>
          <a:ext cx="7670933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540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0.08647</cdr:x>
      <cdr:y>0.1488</cdr:y>
    </cdr:from>
    <cdr:to>
      <cdr:x>0.50872</cdr:x>
      <cdr:y>0.20005</cdr:y>
    </cdr:to>
    <cdr:sp macro="" textlink="">
      <cdr:nvSpPr>
        <cdr:cNvPr id="230428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8113" y="837321"/>
          <a:ext cx="3848679" cy="2883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FF"/>
              </a:solidFill>
              <a:latin typeface="Arial"/>
              <a:cs typeface="Arial"/>
            </a:rPr>
            <a:t>Linearer Trend 1900-2022 = + 0.16 K/Dekade</a:t>
          </a:r>
        </a:p>
      </cdr:txBody>
    </cdr:sp>
  </cdr:relSizeAnchor>
  <cdr:relSizeAnchor xmlns:cdr="http://schemas.openxmlformats.org/drawingml/2006/chartDrawing">
    <cdr:from>
      <cdr:x>0.08968</cdr:x>
      <cdr:y>0.21834</cdr:y>
    </cdr:from>
    <cdr:to>
      <cdr:x>0.51693</cdr:x>
      <cdr:y>0.26959</cdr:y>
    </cdr:to>
    <cdr:sp macro="" textlink="">
      <cdr:nvSpPr>
        <cdr:cNvPr id="230429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17420" y="1228637"/>
          <a:ext cx="3894253" cy="2883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FF00" mc:Ignorable="a14" a14:legacySpreadsheetColorIndex="1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FF00"/>
              </a:solidFill>
              <a:latin typeface="Arial"/>
              <a:cs typeface="Arial"/>
            </a:rPr>
            <a:t>Linearer Trend 1970-2022 = + 0.45 K/Dekade</a:t>
          </a:r>
        </a:p>
      </cdr:txBody>
    </cdr:sp>
  </cdr:relSizeAnchor>
  <cdr:relSizeAnchor xmlns:cdr="http://schemas.openxmlformats.org/drawingml/2006/chartDrawing">
    <cdr:from>
      <cdr:x>0.08888</cdr:x>
      <cdr:y>0.28884</cdr:y>
    </cdr:from>
    <cdr:to>
      <cdr:x>0.52263</cdr:x>
      <cdr:y>0.33759</cdr:y>
    </cdr:to>
    <cdr:sp macro="" textlink="">
      <cdr:nvSpPr>
        <cdr:cNvPr id="230430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10094" y="1625346"/>
          <a:ext cx="3953498" cy="2743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Lineare Tendenz 2000-2022 = + 0.50 K/Dekade</a:t>
          </a:r>
        </a:p>
      </cdr:txBody>
    </cdr:sp>
  </cdr:relSizeAnchor>
  <cdr:relSizeAnchor xmlns:cdr="http://schemas.openxmlformats.org/drawingml/2006/chartDrawing">
    <cdr:from>
      <cdr:x>0.75388</cdr:x>
      <cdr:y>0.14754</cdr:y>
    </cdr:from>
    <cdr:to>
      <cdr:x>0.90956</cdr:x>
      <cdr:y>0.19529</cdr:y>
    </cdr:to>
    <cdr:sp macro="" textlink="">
      <cdr:nvSpPr>
        <cdr:cNvPr id="230433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87491" y="835009"/>
          <a:ext cx="1422302" cy="2702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2018/2020/2022</a:t>
          </a: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absoluteAnchor>
    <xdr:pos x="0" y="0"/>
    <xdr:ext cx="9126682" cy="5645727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0.1062</cdr:x>
      <cdr:y>0.21774</cdr:y>
    </cdr:from>
    <cdr:to>
      <cdr:x>0.15411</cdr:x>
      <cdr:y>0.26023</cdr:y>
    </cdr:to>
    <cdr:sp macro="" textlink="">
      <cdr:nvSpPr>
        <cdr:cNvPr id="256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68347" y="1223644"/>
          <a:ext cx="43684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1794</a:t>
          </a:r>
        </a:p>
      </cdr:txBody>
    </cdr:sp>
  </cdr:relSizeAnchor>
  <cdr:relSizeAnchor xmlns:cdr="http://schemas.openxmlformats.org/drawingml/2006/chartDrawing">
    <cdr:from>
      <cdr:x>0.3541</cdr:x>
      <cdr:y>0.18342</cdr:y>
    </cdr:from>
    <cdr:to>
      <cdr:x>0.40201</cdr:x>
      <cdr:y>0.22591</cdr:y>
    </cdr:to>
    <cdr:sp macro="" textlink="">
      <cdr:nvSpPr>
        <cdr:cNvPr id="256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28713" y="1030765"/>
          <a:ext cx="436844" cy="2387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1862</a:t>
          </a:r>
        </a:p>
      </cdr:txBody>
    </cdr:sp>
  </cdr:relSizeAnchor>
  <cdr:relSizeAnchor xmlns:cdr="http://schemas.openxmlformats.org/drawingml/2006/chartDrawing">
    <cdr:from>
      <cdr:x>0.86235</cdr:x>
      <cdr:y>0.1749</cdr:y>
    </cdr:from>
    <cdr:to>
      <cdr:x>0.96494</cdr:x>
      <cdr:y>0.21739</cdr:y>
    </cdr:to>
    <cdr:sp macro="" textlink="">
      <cdr:nvSpPr>
        <cdr:cNvPr id="256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62963" y="982908"/>
          <a:ext cx="93538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2007/11/18</a:t>
          </a:r>
        </a:p>
      </cdr:txBody>
    </cdr:sp>
  </cdr:relSizeAnchor>
  <cdr:relSizeAnchor xmlns:cdr="http://schemas.openxmlformats.org/drawingml/2006/chartDrawing">
    <cdr:from>
      <cdr:x>0.0777</cdr:x>
      <cdr:y>0.45908</cdr:y>
    </cdr:from>
    <cdr:to>
      <cdr:x>0.97395</cdr:x>
      <cdr:y>0.45908</cdr:y>
    </cdr:to>
    <cdr:sp macro="" textlink="">
      <cdr:nvSpPr>
        <cdr:cNvPr id="25605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09327" y="2593353"/>
          <a:ext cx="8182176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0.76853</cdr:x>
      <cdr:y>0.6535</cdr:y>
    </cdr:from>
    <cdr:to>
      <cdr:x>0.94972</cdr:x>
      <cdr:y>0.73273</cdr:y>
    </cdr:to>
    <cdr:sp macro="" textlink="">
      <cdr:nvSpPr>
        <cdr:cNvPr id="2560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98169" y="3672507"/>
          <a:ext cx="1649875" cy="4452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langjähriges Mittel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5.5 °C</a:t>
          </a:r>
        </a:p>
      </cdr:txBody>
    </cdr:sp>
  </cdr:relSizeAnchor>
  <cdr:relSizeAnchor xmlns:cdr="http://schemas.openxmlformats.org/drawingml/2006/chartDrawing">
    <cdr:from>
      <cdr:x>0.09945</cdr:x>
      <cdr:y>0.72696</cdr:y>
    </cdr:from>
    <cdr:to>
      <cdr:x>0.14736</cdr:x>
      <cdr:y>0.76945</cdr:y>
    </cdr:to>
    <cdr:sp macro="" textlink="">
      <cdr:nvSpPr>
        <cdr:cNvPr id="25607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6784" y="4085357"/>
          <a:ext cx="436845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1785</a:t>
          </a:r>
        </a:p>
      </cdr:txBody>
    </cdr:sp>
  </cdr:relSizeAnchor>
  <cdr:relSizeAnchor xmlns:cdr="http://schemas.openxmlformats.org/drawingml/2006/chartDrawing">
    <cdr:from>
      <cdr:x>0.29449</cdr:x>
      <cdr:y>0.70813</cdr:y>
    </cdr:from>
    <cdr:to>
      <cdr:x>0.3424</cdr:x>
      <cdr:y>0.75062</cdr:y>
    </cdr:to>
    <cdr:sp macro="" textlink="">
      <cdr:nvSpPr>
        <cdr:cNvPr id="25608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85196" y="3979529"/>
          <a:ext cx="436845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1837</a:t>
          </a:r>
        </a:p>
      </cdr:txBody>
    </cdr:sp>
  </cdr:relSizeAnchor>
  <cdr:relSizeAnchor xmlns:cdr="http://schemas.openxmlformats.org/drawingml/2006/chartDrawing">
    <cdr:from>
      <cdr:x>0.63346</cdr:x>
      <cdr:y>0.22712</cdr:y>
    </cdr:from>
    <cdr:to>
      <cdr:x>0.73179</cdr:x>
      <cdr:y>0.26961</cdr:y>
    </cdr:to>
    <cdr:sp macro="" textlink="">
      <cdr:nvSpPr>
        <cdr:cNvPr id="2561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75869" y="1276344"/>
          <a:ext cx="896575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1945-1948</a:t>
          </a:r>
        </a:p>
      </cdr:txBody>
    </cdr:sp>
  </cdr:relSizeAnchor>
  <cdr:relSizeAnchor xmlns:cdr="http://schemas.openxmlformats.org/drawingml/2006/chartDrawing">
    <cdr:from>
      <cdr:x>0.2165</cdr:x>
      <cdr:y>0.6535</cdr:y>
    </cdr:from>
    <cdr:to>
      <cdr:x>0.26441</cdr:x>
      <cdr:y>0.69599</cdr:y>
    </cdr:to>
    <cdr:sp macro="" textlink="">
      <cdr:nvSpPr>
        <cdr:cNvPr id="2561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71427" y="3672507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1817</a:t>
          </a:r>
        </a:p>
      </cdr:txBody>
    </cdr:sp>
  </cdr:relSizeAnchor>
  <cdr:relSizeAnchor xmlns:cdr="http://schemas.openxmlformats.org/drawingml/2006/chartDrawing">
    <cdr:from>
      <cdr:x>0.15953</cdr:x>
      <cdr:y>0.2278</cdr:y>
    </cdr:from>
    <cdr:to>
      <cdr:x>0.2158</cdr:x>
      <cdr:y>0.27858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454608" y="1280192"/>
          <a:ext cx="513071" cy="2853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de-DE" sz="1400" b="1">
              <a:latin typeface="Arial" panose="020B0604020202020204" pitchFamily="34" charset="0"/>
              <a:cs typeface="Arial" panose="020B0604020202020204" pitchFamily="34" charset="0"/>
            </a:rPr>
            <a:t>1811</a:t>
          </a:r>
        </a:p>
      </cdr:txBody>
    </cdr: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0.15465</cdr:x>
      <cdr:y>0.31984</cdr:y>
    </cdr:from>
    <cdr:to>
      <cdr:x>0.20256</cdr:x>
      <cdr:y>0.36233</cdr:y>
    </cdr:to>
    <cdr:sp macro="" textlink="">
      <cdr:nvSpPr>
        <cdr:cNvPr id="204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11684" y="1802508"/>
          <a:ext cx="437328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1807</a:t>
          </a:r>
        </a:p>
      </cdr:txBody>
    </cdr:sp>
  </cdr:relSizeAnchor>
  <cdr:relSizeAnchor xmlns:cdr="http://schemas.openxmlformats.org/drawingml/2006/chartDrawing">
    <cdr:from>
      <cdr:x>0.34246</cdr:x>
      <cdr:y>0.31677</cdr:y>
    </cdr:from>
    <cdr:to>
      <cdr:x>0.39037</cdr:x>
      <cdr:y>0.35926</cdr:y>
    </cdr:to>
    <cdr:sp macro="" textlink="">
      <cdr:nvSpPr>
        <cdr:cNvPr id="2048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25985" y="1785223"/>
          <a:ext cx="437329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1859</a:t>
          </a:r>
        </a:p>
      </cdr:txBody>
    </cdr:sp>
  </cdr:relSizeAnchor>
  <cdr:relSizeAnchor xmlns:cdr="http://schemas.openxmlformats.org/drawingml/2006/chartDrawing">
    <cdr:from>
      <cdr:x>0.86597</cdr:x>
      <cdr:y>0.18275</cdr:y>
    </cdr:from>
    <cdr:to>
      <cdr:x>0.91388</cdr:x>
      <cdr:y>0.22524</cdr:y>
    </cdr:to>
    <cdr:sp macro="" textlink="">
      <cdr:nvSpPr>
        <cdr:cNvPr id="2048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04659" y="1029910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2003</a:t>
          </a:r>
        </a:p>
      </cdr:txBody>
    </cdr:sp>
  </cdr:relSizeAnchor>
  <cdr:relSizeAnchor xmlns:cdr="http://schemas.openxmlformats.org/drawingml/2006/chartDrawing">
    <cdr:from>
      <cdr:x>0.81223</cdr:x>
      <cdr:y>0.3084</cdr:y>
    </cdr:from>
    <cdr:to>
      <cdr:x>0.88736</cdr:x>
      <cdr:y>0.35077</cdr:y>
    </cdr:to>
    <cdr:sp macro="" textlink="">
      <cdr:nvSpPr>
        <cdr:cNvPr id="2048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414121" y="1738035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1992/94</a:t>
          </a:r>
        </a:p>
      </cdr:txBody>
    </cdr:sp>
  </cdr:relSizeAnchor>
  <cdr:relSizeAnchor xmlns:cdr="http://schemas.openxmlformats.org/drawingml/2006/chartDrawing">
    <cdr:from>
      <cdr:x>0.079</cdr:x>
      <cdr:y>0.55575</cdr:y>
    </cdr:from>
    <cdr:to>
      <cdr:x>0.97225</cdr:x>
      <cdr:y>0.55575</cdr:y>
    </cdr:to>
    <cdr:sp macro="" textlink="">
      <cdr:nvSpPr>
        <cdr:cNvPr id="20485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35479" y="3221165"/>
          <a:ext cx="8142798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FF00FF" mc:Ignorable="a14" a14:legacySpreadsheetColorIndex="1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0.76816</cdr:x>
      <cdr:y>0.654</cdr:y>
    </cdr:from>
    <cdr:to>
      <cdr:x>0.94934</cdr:x>
      <cdr:y>0.73323</cdr:y>
    </cdr:to>
    <cdr:sp macro="" textlink="">
      <cdr:nvSpPr>
        <cdr:cNvPr id="2048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94754" y="3675317"/>
          <a:ext cx="1649875" cy="4452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FF00FF"/>
              </a:solidFill>
              <a:latin typeface="Arial"/>
              <a:cs typeface="Arial"/>
            </a:rPr>
            <a:t>langjähriges Mittel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FF00FF"/>
              </a:solidFill>
              <a:latin typeface="Arial"/>
              <a:cs typeface="Arial"/>
            </a:rPr>
            <a:t>14.2 °C</a:t>
          </a:r>
        </a:p>
      </cdr:txBody>
    </cdr:sp>
  </cdr:relSizeAnchor>
  <cdr:relSizeAnchor xmlns:cdr="http://schemas.openxmlformats.org/drawingml/2006/chartDrawing">
    <cdr:from>
      <cdr:x>0.14179</cdr:x>
      <cdr:y>0.72169</cdr:y>
    </cdr:from>
    <cdr:to>
      <cdr:x>0.1897</cdr:x>
      <cdr:y>0.76418</cdr:y>
    </cdr:to>
    <cdr:sp macro="" textlink="">
      <cdr:nvSpPr>
        <cdr:cNvPr id="20487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94309" y="4067176"/>
          <a:ext cx="437328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1813</a:t>
          </a:r>
        </a:p>
      </cdr:txBody>
    </cdr:sp>
  </cdr:relSizeAnchor>
  <cdr:relSizeAnchor xmlns:cdr="http://schemas.openxmlformats.org/drawingml/2006/chartDrawing">
    <cdr:from>
      <cdr:x>0.42102</cdr:x>
      <cdr:y>0.69176</cdr:y>
    </cdr:from>
    <cdr:to>
      <cdr:x>0.46893</cdr:x>
      <cdr:y>0.73425</cdr:y>
    </cdr:to>
    <cdr:sp macro="" textlink="">
      <cdr:nvSpPr>
        <cdr:cNvPr id="20488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43139" y="3898523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1882</a:t>
          </a:r>
        </a:p>
      </cdr:txBody>
    </cdr:sp>
  </cdr:relSizeAnchor>
  <cdr:relSizeAnchor xmlns:cdr="http://schemas.openxmlformats.org/drawingml/2006/chartDrawing">
    <cdr:from>
      <cdr:x>0.21975</cdr:x>
      <cdr:y>0.774</cdr:y>
    </cdr:from>
    <cdr:to>
      <cdr:x>0.30707</cdr:x>
      <cdr:y>0.81649</cdr:y>
    </cdr:to>
    <cdr:sp macro="" textlink="">
      <cdr:nvSpPr>
        <cdr:cNvPr id="20489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01022" y="4349687"/>
          <a:ext cx="79508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Tambora</a:t>
          </a:r>
        </a:p>
      </cdr:txBody>
    </cdr:sp>
  </cdr:relSizeAnchor>
  <cdr:relSizeAnchor xmlns:cdr="http://schemas.openxmlformats.org/drawingml/2006/chartDrawing">
    <cdr:from>
      <cdr:x>0.8703</cdr:x>
      <cdr:y>0.24456</cdr:y>
    </cdr:from>
    <cdr:to>
      <cdr:x>0.97278</cdr:x>
      <cdr:y>0.28693</cdr:y>
    </cdr:to>
    <cdr:sp macro="" textlink="">
      <cdr:nvSpPr>
        <cdr:cNvPr id="2049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44247" y="1378228"/>
          <a:ext cx="93538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2015/19/22</a:t>
          </a:r>
        </a:p>
      </cdr:txBody>
    </cdr:sp>
  </cdr:relSizeAnchor>
  <cdr:relSizeAnchor xmlns:cdr="http://schemas.openxmlformats.org/drawingml/2006/chartDrawing">
    <cdr:from>
      <cdr:x>0.53949</cdr:x>
      <cdr:y>0.71609</cdr:y>
    </cdr:from>
    <cdr:to>
      <cdr:x>0.5874</cdr:x>
      <cdr:y>0.75858</cdr:y>
    </cdr:to>
    <cdr:sp macro="" textlink="">
      <cdr:nvSpPr>
        <cdr:cNvPr id="2049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24524" y="4035623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1913</a:t>
          </a:r>
        </a:p>
      </cdr:txBody>
    </cdr:sp>
  </cdr:relSizeAnchor>
  <cdr:relSizeAnchor xmlns:cdr="http://schemas.openxmlformats.org/drawingml/2006/chartDrawing">
    <cdr:from>
      <cdr:x>0.79124</cdr:x>
      <cdr:y>0.36634</cdr:y>
    </cdr:from>
    <cdr:to>
      <cdr:x>0.83915</cdr:x>
      <cdr:y>0.40883</cdr:y>
    </cdr:to>
    <cdr:sp macro="" textlink="">
      <cdr:nvSpPr>
        <cdr:cNvPr id="2049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222530" y="2064563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1983</a:t>
          </a:r>
        </a:p>
      </cdr:txBody>
    </cdr:sp>
  </cdr:relSizeAnchor>
  <cdr:relSizeAnchor xmlns:cdr="http://schemas.openxmlformats.org/drawingml/2006/chartDrawing">
    <cdr:from>
      <cdr:x>0.21975</cdr:x>
      <cdr:y>0.74</cdr:y>
    </cdr:from>
    <cdr:to>
      <cdr:x>0.26766</cdr:x>
      <cdr:y>0.78249</cdr:y>
    </cdr:to>
    <cdr:sp macro="" textlink="">
      <cdr:nvSpPr>
        <cdr:cNvPr id="2049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01022" y="4158615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1816</a:t>
          </a:r>
        </a:p>
      </cdr:txBody>
    </cdr:sp>
  </cdr:relSizeAnchor>
  <cdr:relSizeAnchor xmlns:cdr="http://schemas.openxmlformats.org/drawingml/2006/chartDrawing">
    <cdr:from>
      <cdr:x>0.64975</cdr:x>
      <cdr:y>0.32125</cdr:y>
    </cdr:from>
    <cdr:to>
      <cdr:x>0.75247</cdr:x>
      <cdr:y>0.36374</cdr:y>
    </cdr:to>
    <cdr:sp macro="" textlink="">
      <cdr:nvSpPr>
        <cdr:cNvPr id="2049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6559" y="1805345"/>
          <a:ext cx="93538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1947/50/52</a:t>
          </a:r>
        </a:p>
      </cdr:txBody>
    </cdr: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0.15627</cdr:x>
      <cdr:y>0.29936</cdr:y>
    </cdr:from>
    <cdr:to>
      <cdr:x>0.24511</cdr:x>
      <cdr:y>0.3418</cdr:y>
    </cdr:to>
    <cdr:sp macro="" textlink="">
      <cdr:nvSpPr>
        <cdr:cNvPr id="2867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26456" y="1687106"/>
          <a:ext cx="810942" cy="2391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squar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1810/11</a:t>
          </a:r>
        </a:p>
      </cdr:txBody>
    </cdr:sp>
  </cdr:relSizeAnchor>
  <cdr:relSizeAnchor xmlns:cdr="http://schemas.openxmlformats.org/drawingml/2006/chartDrawing">
    <cdr:from>
      <cdr:x>0.53393</cdr:x>
      <cdr:y>0.76693</cdr:y>
    </cdr:from>
    <cdr:to>
      <cdr:x>0.58184</cdr:x>
      <cdr:y>0.80942</cdr:y>
    </cdr:to>
    <cdr:sp macro="" textlink="">
      <cdr:nvSpPr>
        <cdr:cNvPr id="2867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73823" y="4322147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1912</a:t>
          </a:r>
        </a:p>
      </cdr:txBody>
    </cdr:sp>
  </cdr:relSizeAnchor>
  <cdr:relSizeAnchor xmlns:cdr="http://schemas.openxmlformats.org/drawingml/2006/chartDrawing">
    <cdr:from>
      <cdr:x>0.87526</cdr:x>
      <cdr:y>0.17525</cdr:y>
    </cdr:from>
    <cdr:to>
      <cdr:x>0.92317</cdr:x>
      <cdr:y>0.21774</cdr:y>
    </cdr:to>
    <cdr:sp macro="" textlink="">
      <cdr:nvSpPr>
        <cdr:cNvPr id="2867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89491" y="987643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2006</a:t>
          </a:r>
        </a:p>
      </cdr:txBody>
    </cdr:sp>
  </cdr:relSizeAnchor>
  <cdr:relSizeAnchor xmlns:cdr="http://schemas.openxmlformats.org/drawingml/2006/chartDrawing">
    <cdr:from>
      <cdr:x>0.76803</cdr:x>
      <cdr:y>0.654</cdr:y>
    </cdr:from>
    <cdr:to>
      <cdr:x>0.94922</cdr:x>
      <cdr:y>0.73323</cdr:y>
    </cdr:to>
    <cdr:sp macro="" textlink="">
      <cdr:nvSpPr>
        <cdr:cNvPr id="28677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93616" y="3675317"/>
          <a:ext cx="1649875" cy="4452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800080"/>
              </a:solidFill>
              <a:latin typeface="Arial"/>
              <a:cs typeface="Arial"/>
            </a:rPr>
            <a:t>langjähriges Mittel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800080"/>
              </a:solidFill>
              <a:latin typeface="Arial"/>
              <a:cs typeface="Arial"/>
            </a:rPr>
            <a:t>6.9 °C</a:t>
          </a:r>
        </a:p>
      </cdr:txBody>
    </cdr:sp>
  </cdr:relSizeAnchor>
  <cdr:relSizeAnchor xmlns:cdr="http://schemas.openxmlformats.org/drawingml/2006/chartDrawing">
    <cdr:from>
      <cdr:x>0.08775</cdr:x>
      <cdr:y>0.7225</cdr:y>
    </cdr:from>
    <cdr:to>
      <cdr:x>0.16288</cdr:x>
      <cdr:y>0.76487</cdr:y>
    </cdr:to>
    <cdr:sp macro="" textlink="">
      <cdr:nvSpPr>
        <cdr:cNvPr id="28678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0993" y="4071739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1782/86</a:t>
          </a:r>
        </a:p>
      </cdr:txBody>
    </cdr:sp>
  </cdr:relSizeAnchor>
  <cdr:relSizeAnchor xmlns:cdr="http://schemas.openxmlformats.org/drawingml/2006/chartDrawing">
    <cdr:from>
      <cdr:x>0.33992</cdr:x>
      <cdr:y>0.71419</cdr:y>
    </cdr:from>
    <cdr:to>
      <cdr:x>0.38783</cdr:x>
      <cdr:y>0.75668</cdr:y>
    </cdr:to>
    <cdr:sp macro="" textlink="">
      <cdr:nvSpPr>
        <cdr:cNvPr id="28679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02821" y="4024880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1851</a:t>
          </a:r>
        </a:p>
      </cdr:txBody>
    </cdr:sp>
  </cdr:relSizeAnchor>
  <cdr:relSizeAnchor xmlns:cdr="http://schemas.openxmlformats.org/drawingml/2006/chartDrawing">
    <cdr:from>
      <cdr:x>0.57136</cdr:x>
      <cdr:y>0.72251</cdr:y>
    </cdr:from>
    <cdr:to>
      <cdr:x>0.61927</cdr:x>
      <cdr:y>0.765</cdr:y>
    </cdr:to>
    <cdr:sp macro="" textlink="">
      <cdr:nvSpPr>
        <cdr:cNvPr id="28680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15434" y="4071798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1922</a:t>
          </a:r>
        </a:p>
      </cdr:txBody>
    </cdr:sp>
  </cdr:relSizeAnchor>
  <cdr:relSizeAnchor xmlns:cdr="http://schemas.openxmlformats.org/drawingml/2006/chartDrawing">
    <cdr:from>
      <cdr:x>0.07987</cdr:x>
      <cdr:y>0.50768</cdr:y>
    </cdr:from>
    <cdr:to>
      <cdr:x>0.97312</cdr:x>
      <cdr:y>0.50768</cdr:y>
    </cdr:to>
    <cdr:sp macro="" textlink="">
      <cdr:nvSpPr>
        <cdr:cNvPr id="28682" name="Line 10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29687" y="2873196"/>
          <a:ext cx="8160788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800080" mc:Ignorable="a14" a14:legacySpreadsheetColorIndex="2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0.71276</cdr:x>
      <cdr:y>0.26664</cdr:y>
    </cdr:from>
    <cdr:to>
      <cdr:x>0.76067</cdr:x>
      <cdr:y>0.30913</cdr:y>
    </cdr:to>
    <cdr:sp macro="" textlink="">
      <cdr:nvSpPr>
        <cdr:cNvPr id="28683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06171" y="1502687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1961</a:t>
          </a:r>
        </a:p>
      </cdr:txBody>
    </cdr:sp>
  </cdr:relSizeAnchor>
  <cdr:relSizeAnchor xmlns:cdr="http://schemas.openxmlformats.org/drawingml/2006/chartDrawing">
    <cdr:from>
      <cdr:x>0.25959</cdr:x>
      <cdr:y>0.71245</cdr:y>
    </cdr:from>
    <cdr:to>
      <cdr:x>0.3075</cdr:x>
      <cdr:y>0.75494</cdr:y>
    </cdr:to>
    <cdr:sp macro="" textlink="">
      <cdr:nvSpPr>
        <cdr:cNvPr id="11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63801" y="4003791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1842</a:t>
          </a: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0.093</cdr:x>
      <cdr:y>0.239</cdr:y>
    </cdr:from>
    <cdr:to>
      <cdr:x>0.16832</cdr:x>
      <cdr:y>0.28149</cdr:y>
    </cdr:to>
    <cdr:sp macro="" textlink="">
      <cdr:nvSpPr>
        <cdr:cNvPr id="2355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6849" y="1343120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1795/96</a:t>
          </a:r>
        </a:p>
      </cdr:txBody>
    </cdr:sp>
  </cdr:relSizeAnchor>
  <cdr:relSizeAnchor xmlns:cdr="http://schemas.openxmlformats.org/drawingml/2006/chartDrawing">
    <cdr:from>
      <cdr:x>0.2185</cdr:x>
      <cdr:y>0.788</cdr:y>
    </cdr:from>
    <cdr:to>
      <cdr:x>0.29382</cdr:x>
      <cdr:y>0.83049</cdr:y>
    </cdr:to>
    <cdr:sp macro="" textlink="">
      <cdr:nvSpPr>
        <cdr:cNvPr id="2355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89639" y="4428363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1829/30</a:t>
          </a:r>
        </a:p>
      </cdr:txBody>
    </cdr:sp>
  </cdr:relSizeAnchor>
  <cdr:relSizeAnchor xmlns:cdr="http://schemas.openxmlformats.org/drawingml/2006/chartDrawing">
    <cdr:from>
      <cdr:x>0.8665</cdr:x>
      <cdr:y>0.228</cdr:y>
    </cdr:from>
    <cdr:to>
      <cdr:x>0.94182</cdr:x>
      <cdr:y>0.27049</cdr:y>
    </cdr:to>
    <cdr:sp macro="" textlink="">
      <cdr:nvSpPr>
        <cdr:cNvPr id="2355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90262" y="1281303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2006/07</a:t>
          </a:r>
        </a:p>
      </cdr:txBody>
    </cdr:sp>
  </cdr:relSizeAnchor>
  <cdr:relSizeAnchor xmlns:cdr="http://schemas.openxmlformats.org/drawingml/2006/chartDrawing">
    <cdr:from>
      <cdr:x>0.39358</cdr:x>
      <cdr:y>0.68607</cdr:y>
    </cdr:from>
    <cdr:to>
      <cdr:x>0.4689</cdr:x>
      <cdr:y>0.72856</cdr:y>
    </cdr:to>
    <cdr:sp macro="" textlink="">
      <cdr:nvSpPr>
        <cdr:cNvPr id="2355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592611" y="3866455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1890/91</a:t>
          </a:r>
        </a:p>
      </cdr:txBody>
    </cdr:sp>
  </cdr:relSizeAnchor>
  <cdr:relSizeAnchor xmlns:cdr="http://schemas.openxmlformats.org/drawingml/2006/chartDrawing">
    <cdr:from>
      <cdr:x>0.07025</cdr:x>
      <cdr:y>0.47909</cdr:y>
    </cdr:from>
    <cdr:to>
      <cdr:x>0.973</cdr:x>
      <cdr:y>0.47909</cdr:y>
    </cdr:to>
    <cdr:sp macro="" textlink="">
      <cdr:nvSpPr>
        <cdr:cNvPr id="23557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40307" y="2695898"/>
          <a:ext cx="8228288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3366FF" mc:Ignorable="a14" a14:legacySpreadsheetColorIndex="48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0.77378</cdr:x>
      <cdr:y>0.63674</cdr:y>
    </cdr:from>
    <cdr:to>
      <cdr:x>0.95497</cdr:x>
      <cdr:y>0.71597</cdr:y>
    </cdr:to>
    <cdr:sp macro="" textlink="">
      <cdr:nvSpPr>
        <cdr:cNvPr id="23558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52766" y="3582982"/>
          <a:ext cx="1651491" cy="44583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66FF"/>
              </a:solidFill>
              <a:latin typeface="Arial"/>
              <a:cs typeface="Arial"/>
            </a:rPr>
            <a:t>langjähriges Mittel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66FF"/>
              </a:solidFill>
              <a:latin typeface="Arial"/>
              <a:cs typeface="Arial"/>
            </a:rPr>
            <a:t>-1.4 °C</a:t>
          </a:r>
        </a:p>
      </cdr:txBody>
    </cdr:sp>
  </cdr:relSizeAnchor>
  <cdr:relSizeAnchor xmlns:cdr="http://schemas.openxmlformats.org/drawingml/2006/chartDrawing">
    <cdr:from>
      <cdr:x>0.70237</cdr:x>
      <cdr:y>0.73927</cdr:y>
    </cdr:from>
    <cdr:to>
      <cdr:x>0.77769</cdr:x>
      <cdr:y>0.78176</cdr:y>
    </cdr:to>
    <cdr:sp macro="" textlink="">
      <cdr:nvSpPr>
        <cdr:cNvPr id="23559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411317" y="4166275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1962/63</a:t>
          </a:r>
        </a:p>
      </cdr:txBody>
    </cdr:sp>
  </cdr:relSizeAnchor>
  <cdr:relSizeAnchor xmlns:cdr="http://schemas.openxmlformats.org/drawingml/2006/chartDrawing">
    <cdr:from>
      <cdr:x>0.76292</cdr:x>
      <cdr:y>0.19228</cdr:y>
    </cdr:from>
    <cdr:to>
      <cdr:x>0.83824</cdr:x>
      <cdr:y>0.23477</cdr:y>
    </cdr:to>
    <cdr:sp macro="" textlink="">
      <cdr:nvSpPr>
        <cdr:cNvPr id="23560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64065" y="1083628"/>
          <a:ext cx="687531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1989/90</a:t>
          </a:r>
        </a:p>
      </cdr:txBody>
    </cdr:sp>
  </cdr:relSizeAnchor>
  <cdr:relSizeAnchor xmlns:cdr="http://schemas.openxmlformats.org/drawingml/2006/chartDrawing">
    <cdr:from>
      <cdr:x>0.62607</cdr:x>
      <cdr:y>0.70504</cdr:y>
    </cdr:from>
    <cdr:to>
      <cdr:x>0.70139</cdr:x>
      <cdr:y>0.74753</cdr:y>
    </cdr:to>
    <cdr:sp macro="" textlink="">
      <cdr:nvSpPr>
        <cdr:cNvPr id="23561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4802" y="3973314"/>
          <a:ext cx="687530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1941/42</a:t>
          </a:r>
        </a:p>
      </cdr:txBody>
    </cdr:sp>
  </cdr:relSizeAnchor>
  <cdr:relSizeAnchor xmlns:cdr="http://schemas.openxmlformats.org/drawingml/2006/chartDrawing">
    <cdr:from>
      <cdr:x>0.8695</cdr:x>
      <cdr:y>0.17484</cdr:y>
    </cdr:from>
    <cdr:to>
      <cdr:x>0.98069</cdr:x>
      <cdr:y>0.22384</cdr:y>
    </cdr:to>
    <cdr:sp macro="" textlink="">
      <cdr:nvSpPr>
        <cdr:cNvPr id="23563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36948" y="985333"/>
          <a:ext cx="1014957" cy="2761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2014/16/20</a:t>
          </a:r>
        </a:p>
      </cdr:txBody>
    </cdr:sp>
  </cdr:relSizeAnchor>
  <cdr:relSizeAnchor xmlns:cdr="http://schemas.openxmlformats.org/drawingml/2006/chartDrawing">
    <cdr:from>
      <cdr:x>0.45495</cdr:x>
      <cdr:y>0.74856</cdr:y>
    </cdr:from>
    <cdr:to>
      <cdr:x>0.53027</cdr:x>
      <cdr:y>0.79105</cdr:y>
    </cdr:to>
    <cdr:sp macro="" textlink="">
      <cdr:nvSpPr>
        <cdr:cNvPr id="23564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52800" y="4218602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1894/95</a:t>
          </a:r>
        </a:p>
      </cdr:txBody>
    </cdr:sp>
  </cdr:relSizeAnchor>
  <cdr:relSizeAnchor xmlns:cdr="http://schemas.openxmlformats.org/drawingml/2006/chartDrawing">
    <cdr:from>
      <cdr:x>0.57599</cdr:x>
      <cdr:y>0.7387</cdr:y>
    </cdr:from>
    <cdr:to>
      <cdr:x>0.65131</cdr:x>
      <cdr:y>0.78119</cdr:y>
    </cdr:to>
    <cdr:sp macro="" textlink="">
      <cdr:nvSpPr>
        <cdr:cNvPr id="23566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7700" y="4163040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1928/29</a:t>
          </a:r>
        </a:p>
      </cdr:txBody>
    </cdr:sp>
  </cdr:relSizeAnchor>
  <cdr:relSizeAnchor xmlns:cdr="http://schemas.openxmlformats.org/drawingml/2006/chartDrawing">
    <cdr:from>
      <cdr:x>0.539</cdr:x>
      <cdr:y>0.239</cdr:y>
    </cdr:from>
    <cdr:to>
      <cdr:x>0.61432</cdr:x>
      <cdr:y>0.28149</cdr:y>
    </cdr:to>
    <cdr:sp macro="" textlink="">
      <cdr:nvSpPr>
        <cdr:cNvPr id="23567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08080" y="1343120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1916/17</a:t>
          </a:r>
        </a:p>
      </cdr:txBody>
    </cdr: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0.10679</cdr:x>
      <cdr:y>0.21661</cdr:y>
    </cdr:from>
    <cdr:to>
      <cdr:x>0.1547</cdr:x>
      <cdr:y>0.2591</cdr:y>
    </cdr:to>
    <cdr:sp macro="" textlink="">
      <cdr:nvSpPr>
        <cdr:cNvPr id="6246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72419" y="1217294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1794</a:t>
          </a:r>
        </a:p>
      </cdr:txBody>
    </cdr:sp>
  </cdr:relSizeAnchor>
  <cdr:relSizeAnchor xmlns:cdr="http://schemas.openxmlformats.org/drawingml/2006/chartDrawing">
    <cdr:from>
      <cdr:x>0.35025</cdr:x>
      <cdr:y>0.1852</cdr:y>
    </cdr:from>
    <cdr:to>
      <cdr:x>0.39816</cdr:x>
      <cdr:y>0.22769</cdr:y>
    </cdr:to>
    <cdr:sp macro="" textlink="">
      <cdr:nvSpPr>
        <cdr:cNvPr id="6246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92384" y="1042123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1862</a:t>
          </a:r>
        </a:p>
      </cdr:txBody>
    </cdr:sp>
  </cdr:relSizeAnchor>
  <cdr:relSizeAnchor xmlns:cdr="http://schemas.openxmlformats.org/drawingml/2006/chartDrawing">
    <cdr:from>
      <cdr:x>0.86371</cdr:x>
      <cdr:y>0.17474</cdr:y>
    </cdr:from>
    <cdr:to>
      <cdr:x>0.96634</cdr:x>
      <cdr:y>0.21717</cdr:y>
    </cdr:to>
    <cdr:sp macro="" textlink="">
      <cdr:nvSpPr>
        <cdr:cNvPr id="6246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72463" y="983255"/>
          <a:ext cx="93538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2007/11/18</a:t>
          </a:r>
        </a:p>
      </cdr:txBody>
    </cdr:sp>
  </cdr:relSizeAnchor>
  <cdr:relSizeAnchor xmlns:cdr="http://schemas.openxmlformats.org/drawingml/2006/chartDrawing">
    <cdr:from>
      <cdr:x>0.0777</cdr:x>
      <cdr:y>0.46192</cdr:y>
    </cdr:from>
    <cdr:to>
      <cdr:x>0.97395</cdr:x>
      <cdr:y>0.46192</cdr:y>
    </cdr:to>
    <cdr:sp macro="" textlink="">
      <cdr:nvSpPr>
        <cdr:cNvPr id="62468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09328" y="2609417"/>
          <a:ext cx="8182176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0.75339</cdr:x>
      <cdr:y>0.651</cdr:y>
    </cdr:from>
    <cdr:to>
      <cdr:x>0.92586</cdr:x>
      <cdr:y>0.73023</cdr:y>
    </cdr:to>
    <cdr:sp macro="" textlink="">
      <cdr:nvSpPr>
        <cdr:cNvPr id="62469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60326" y="3658457"/>
          <a:ext cx="1570430" cy="4452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longterm avarage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9966"/>
              </a:solidFill>
              <a:latin typeface="Arial"/>
              <a:cs typeface="Arial"/>
            </a:rPr>
            <a:t>5.5 °C</a:t>
          </a:r>
        </a:p>
      </cdr:txBody>
    </cdr:sp>
  </cdr:relSizeAnchor>
  <cdr:relSizeAnchor xmlns:cdr="http://schemas.openxmlformats.org/drawingml/2006/chartDrawing">
    <cdr:from>
      <cdr:x>0.0985</cdr:x>
      <cdr:y>0.723</cdr:y>
    </cdr:from>
    <cdr:to>
      <cdr:x>0.14641</cdr:x>
      <cdr:y>0.76549</cdr:y>
    </cdr:to>
    <cdr:sp macro="" textlink="">
      <cdr:nvSpPr>
        <cdr:cNvPr id="62470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96931" y="4063079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1785</a:t>
          </a:r>
        </a:p>
      </cdr:txBody>
    </cdr:sp>
  </cdr:relSizeAnchor>
  <cdr:relSizeAnchor xmlns:cdr="http://schemas.openxmlformats.org/drawingml/2006/chartDrawing">
    <cdr:from>
      <cdr:x>0.26103</cdr:x>
      <cdr:y>0.7233</cdr:y>
    </cdr:from>
    <cdr:to>
      <cdr:x>0.30894</cdr:x>
      <cdr:y>0.76579</cdr:y>
    </cdr:to>
    <cdr:sp macro="" textlink="">
      <cdr:nvSpPr>
        <cdr:cNvPr id="62471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79214" y="4070076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1837</a:t>
          </a:r>
        </a:p>
      </cdr:txBody>
    </cdr:sp>
  </cdr:relSizeAnchor>
  <cdr:relSizeAnchor xmlns:cdr="http://schemas.openxmlformats.org/drawingml/2006/chartDrawing">
    <cdr:from>
      <cdr:x>0.63475</cdr:x>
      <cdr:y>0.22667</cdr:y>
    </cdr:from>
    <cdr:to>
      <cdr:x>0.73308</cdr:x>
      <cdr:y>0.26916</cdr:y>
    </cdr:to>
    <cdr:sp macro="" textlink="">
      <cdr:nvSpPr>
        <cdr:cNvPr id="62472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85514" y="1275471"/>
          <a:ext cx="896248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1945-1948</a:t>
          </a:r>
        </a:p>
      </cdr:txBody>
    </cdr:sp>
  </cdr:relSizeAnchor>
  <cdr:relSizeAnchor xmlns:cdr="http://schemas.openxmlformats.org/drawingml/2006/chartDrawing">
    <cdr:from>
      <cdr:x>0.18836</cdr:x>
      <cdr:y>0.69157</cdr:y>
    </cdr:from>
    <cdr:to>
      <cdr:x>0.23627</cdr:x>
      <cdr:y>0.73406</cdr:y>
    </cdr:to>
    <cdr:sp macro="" textlink="">
      <cdr:nvSpPr>
        <cdr:cNvPr id="62475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6888" y="3891534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1817</a:t>
          </a:r>
        </a:p>
      </cdr:txBody>
    </cdr:sp>
  </cdr:relSizeAnchor>
  <cdr:relSizeAnchor xmlns:cdr="http://schemas.openxmlformats.org/drawingml/2006/chartDrawing">
    <cdr:from>
      <cdr:x>0.15996</cdr:x>
      <cdr:y>0.21875</cdr:y>
    </cdr:from>
    <cdr:to>
      <cdr:x>0.21945</cdr:x>
      <cdr:y>0.26953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458027" y="1230923"/>
          <a:ext cx="542233" cy="2857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de-DE" sz="1400" b="1">
              <a:latin typeface="Arial" panose="020B0604020202020204" pitchFamily="34" charset="0"/>
              <a:cs typeface="Arial" panose="020B0604020202020204" pitchFamily="34" charset="0"/>
            </a:rPr>
            <a:t>1811</a:t>
          </a:r>
        </a:p>
      </cdr:txBody>
    </cdr: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absoluteAnchor>
    <xdr:pos x="0" y="0"/>
    <xdr:ext cx="9129346" cy="564905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0.1555</cdr:x>
      <cdr:y>0.31075</cdr:y>
    </cdr:from>
    <cdr:to>
      <cdr:x>0.20341</cdr:x>
      <cdr:y>0.35324</cdr:y>
    </cdr:to>
    <cdr:sp macro="" textlink="">
      <cdr:nvSpPr>
        <cdr:cNvPr id="655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15967" y="1746337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1807</a:t>
          </a:r>
        </a:p>
      </cdr:txBody>
    </cdr:sp>
  </cdr:relSizeAnchor>
  <cdr:relSizeAnchor xmlns:cdr="http://schemas.openxmlformats.org/drawingml/2006/chartDrawing">
    <cdr:from>
      <cdr:x>0.352</cdr:x>
      <cdr:y>0.31075</cdr:y>
    </cdr:from>
    <cdr:to>
      <cdr:x>0.39991</cdr:x>
      <cdr:y>0.35324</cdr:y>
    </cdr:to>
    <cdr:sp macro="" textlink="">
      <cdr:nvSpPr>
        <cdr:cNvPr id="6553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05277" y="1746337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1859</a:t>
          </a:r>
        </a:p>
      </cdr:txBody>
    </cdr:sp>
  </cdr:relSizeAnchor>
  <cdr:relSizeAnchor xmlns:cdr="http://schemas.openxmlformats.org/drawingml/2006/chartDrawing">
    <cdr:from>
      <cdr:x>0.86717</cdr:x>
      <cdr:y>0.1685</cdr:y>
    </cdr:from>
    <cdr:to>
      <cdr:x>0.91508</cdr:x>
      <cdr:y>0.21099</cdr:y>
    </cdr:to>
    <cdr:sp macro="" textlink="">
      <cdr:nvSpPr>
        <cdr:cNvPr id="6553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04013" y="948162"/>
          <a:ext cx="43668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2003</a:t>
          </a:r>
        </a:p>
      </cdr:txBody>
    </cdr:sp>
  </cdr:relSizeAnchor>
  <cdr:relSizeAnchor xmlns:cdr="http://schemas.openxmlformats.org/drawingml/2006/chartDrawing">
    <cdr:from>
      <cdr:x>0.81876</cdr:x>
      <cdr:y>0.30814</cdr:y>
    </cdr:from>
    <cdr:to>
      <cdr:x>0.894</cdr:x>
      <cdr:y>0.35057</cdr:y>
    </cdr:to>
    <cdr:sp macro="" textlink="">
      <cdr:nvSpPr>
        <cdr:cNvPr id="6554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462721" y="1733902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1992/94</a:t>
          </a:r>
        </a:p>
      </cdr:txBody>
    </cdr:sp>
  </cdr:relSizeAnchor>
  <cdr:relSizeAnchor xmlns:cdr="http://schemas.openxmlformats.org/drawingml/2006/chartDrawing">
    <cdr:from>
      <cdr:x>0.0785</cdr:x>
      <cdr:y>0.55125</cdr:y>
    </cdr:from>
    <cdr:to>
      <cdr:x>0.97475</cdr:x>
      <cdr:y>0.55125</cdr:y>
    </cdr:to>
    <cdr:sp macro="" textlink="">
      <cdr:nvSpPr>
        <cdr:cNvPr id="6554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21774" y="3185922"/>
          <a:ext cx="8170208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FF00FF" mc:Ignorable="a14" a14:legacySpreadsheetColorIndex="1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0.75339</cdr:x>
      <cdr:y>0.651</cdr:y>
    </cdr:from>
    <cdr:to>
      <cdr:x>0.92586</cdr:x>
      <cdr:y>0.73023</cdr:y>
    </cdr:to>
    <cdr:sp macro="" textlink="">
      <cdr:nvSpPr>
        <cdr:cNvPr id="65542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60326" y="3658457"/>
          <a:ext cx="1570430" cy="4452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FF00FF"/>
              </a:solidFill>
              <a:latin typeface="Arial"/>
              <a:cs typeface="Arial"/>
            </a:rPr>
            <a:t>longterm average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FF00FF"/>
              </a:solidFill>
              <a:latin typeface="Arial"/>
              <a:cs typeface="Arial"/>
            </a:rPr>
            <a:t>14.2 °C</a:t>
          </a:r>
        </a:p>
      </cdr:txBody>
    </cdr:sp>
  </cdr:relSizeAnchor>
  <cdr:relSizeAnchor xmlns:cdr="http://schemas.openxmlformats.org/drawingml/2006/chartDrawing">
    <cdr:from>
      <cdr:x>0.14225</cdr:x>
      <cdr:y>0.71898</cdr:y>
    </cdr:from>
    <cdr:to>
      <cdr:x>0.19016</cdr:x>
      <cdr:y>0.76147</cdr:y>
    </cdr:to>
    <cdr:sp macro="" textlink="">
      <cdr:nvSpPr>
        <cdr:cNvPr id="65543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96565" y="4045751"/>
          <a:ext cx="43668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1813</a:t>
          </a:r>
        </a:p>
      </cdr:txBody>
    </cdr:sp>
  </cdr:relSizeAnchor>
  <cdr:relSizeAnchor xmlns:cdr="http://schemas.openxmlformats.org/drawingml/2006/chartDrawing">
    <cdr:from>
      <cdr:x>0.42614</cdr:x>
      <cdr:y>0.695</cdr:y>
    </cdr:from>
    <cdr:to>
      <cdr:x>0.47405</cdr:x>
      <cdr:y>0.73749</cdr:y>
    </cdr:to>
    <cdr:sp macro="" textlink="">
      <cdr:nvSpPr>
        <cdr:cNvPr id="65544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84119" y="3910819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1882</a:t>
          </a:r>
        </a:p>
      </cdr:txBody>
    </cdr:sp>
  </cdr:relSizeAnchor>
  <cdr:relSizeAnchor xmlns:cdr="http://schemas.openxmlformats.org/drawingml/2006/chartDrawing">
    <cdr:from>
      <cdr:x>0.21637</cdr:x>
      <cdr:y>0.76839</cdr:y>
    </cdr:from>
    <cdr:to>
      <cdr:x>0.30369</cdr:x>
      <cdr:y>0.81088</cdr:y>
    </cdr:to>
    <cdr:sp macro="" textlink="">
      <cdr:nvSpPr>
        <cdr:cNvPr id="6554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72173" y="4323763"/>
          <a:ext cx="79589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Tambora</a:t>
          </a:r>
        </a:p>
      </cdr:txBody>
    </cdr:sp>
  </cdr:relSizeAnchor>
  <cdr:relSizeAnchor xmlns:cdr="http://schemas.openxmlformats.org/drawingml/2006/chartDrawing">
    <cdr:from>
      <cdr:x>0.86603</cdr:x>
      <cdr:y>0.24582</cdr:y>
    </cdr:from>
    <cdr:to>
      <cdr:x>0.96865</cdr:x>
      <cdr:y>0.28826</cdr:y>
    </cdr:to>
    <cdr:sp macro="" textlink="">
      <cdr:nvSpPr>
        <cdr:cNvPr id="6554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93558" y="1383264"/>
          <a:ext cx="93538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2015/19/22</a:t>
          </a:r>
        </a:p>
      </cdr:txBody>
    </cdr:sp>
  </cdr:relSizeAnchor>
  <cdr:relSizeAnchor xmlns:cdr="http://schemas.openxmlformats.org/drawingml/2006/chartDrawing">
    <cdr:from>
      <cdr:x>0.5396</cdr:x>
      <cdr:y>0.71183</cdr:y>
    </cdr:from>
    <cdr:to>
      <cdr:x>0.58751</cdr:x>
      <cdr:y>0.75432</cdr:y>
    </cdr:to>
    <cdr:sp macro="" textlink="">
      <cdr:nvSpPr>
        <cdr:cNvPr id="6554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18285" y="4005541"/>
          <a:ext cx="43668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1913</a:t>
          </a:r>
        </a:p>
      </cdr:txBody>
    </cdr:sp>
  </cdr:relSizeAnchor>
  <cdr:relSizeAnchor xmlns:cdr="http://schemas.openxmlformats.org/drawingml/2006/chartDrawing">
    <cdr:from>
      <cdr:x>0.79198</cdr:x>
      <cdr:y>0.3575</cdr:y>
    </cdr:from>
    <cdr:to>
      <cdr:x>0.83989</cdr:x>
      <cdr:y>0.39999</cdr:y>
    </cdr:to>
    <cdr:sp macro="" textlink="">
      <cdr:nvSpPr>
        <cdr:cNvPr id="6555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218624" y="2011680"/>
          <a:ext cx="43668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1983</a:t>
          </a:r>
        </a:p>
      </cdr:txBody>
    </cdr:sp>
  </cdr:relSizeAnchor>
  <cdr:relSizeAnchor xmlns:cdr="http://schemas.openxmlformats.org/drawingml/2006/chartDrawing">
    <cdr:from>
      <cdr:x>0.21718</cdr:x>
      <cdr:y>0.72457</cdr:y>
    </cdr:from>
    <cdr:to>
      <cdr:x>0.26509</cdr:x>
      <cdr:y>0.76706</cdr:y>
    </cdr:to>
    <cdr:sp macro="" textlink="">
      <cdr:nvSpPr>
        <cdr:cNvPr id="65551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79500" y="4077228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1816</a:t>
          </a:r>
        </a:p>
      </cdr:txBody>
    </cdr:sp>
  </cdr:relSizeAnchor>
  <cdr:relSizeAnchor xmlns:cdr="http://schemas.openxmlformats.org/drawingml/2006/chartDrawing">
    <cdr:from>
      <cdr:x>0.64205</cdr:x>
      <cdr:y>0.31675</cdr:y>
    </cdr:from>
    <cdr:to>
      <cdr:x>0.74477</cdr:x>
      <cdr:y>0.35924</cdr:y>
    </cdr:to>
    <cdr:sp macro="" textlink="">
      <cdr:nvSpPr>
        <cdr:cNvPr id="65552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52087" y="1782377"/>
          <a:ext cx="936261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1947/50/52</a:t>
          </a: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0.15443</cdr:x>
      <cdr:y>0.28561</cdr:y>
    </cdr:from>
    <cdr:to>
      <cdr:x>0.22967</cdr:x>
      <cdr:y>0.32804</cdr:y>
    </cdr:to>
    <cdr:sp macro="" textlink="">
      <cdr:nvSpPr>
        <cdr:cNvPr id="6860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07539" y="1607130"/>
          <a:ext cx="685790" cy="2387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1810/11</a:t>
          </a:r>
        </a:p>
      </cdr:txBody>
    </cdr:sp>
  </cdr:relSizeAnchor>
  <cdr:relSizeAnchor xmlns:cdr="http://schemas.openxmlformats.org/drawingml/2006/chartDrawing">
    <cdr:from>
      <cdr:x>0.54323</cdr:x>
      <cdr:y>0.76595</cdr:y>
    </cdr:from>
    <cdr:to>
      <cdr:x>0.59114</cdr:x>
      <cdr:y>0.80844</cdr:y>
    </cdr:to>
    <cdr:sp macro="" textlink="">
      <cdr:nvSpPr>
        <cdr:cNvPr id="6861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51343" y="4310048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1912</a:t>
          </a:r>
        </a:p>
      </cdr:txBody>
    </cdr:sp>
  </cdr:relSizeAnchor>
  <cdr:relSizeAnchor xmlns:cdr="http://schemas.openxmlformats.org/drawingml/2006/chartDrawing">
    <cdr:from>
      <cdr:x>0.8883</cdr:x>
      <cdr:y>0.1634</cdr:y>
    </cdr:from>
    <cdr:to>
      <cdr:x>0.93621</cdr:x>
      <cdr:y>0.20589</cdr:y>
    </cdr:to>
    <cdr:sp macro="" textlink="">
      <cdr:nvSpPr>
        <cdr:cNvPr id="6861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96579" y="919441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2006</a:t>
          </a:r>
        </a:p>
      </cdr:txBody>
    </cdr:sp>
  </cdr:relSizeAnchor>
  <cdr:relSizeAnchor xmlns:cdr="http://schemas.openxmlformats.org/drawingml/2006/chartDrawing">
    <cdr:from>
      <cdr:x>0.75352</cdr:x>
      <cdr:y>0.6535</cdr:y>
    </cdr:from>
    <cdr:to>
      <cdr:x>0.92598</cdr:x>
      <cdr:y>0.73273</cdr:y>
    </cdr:to>
    <cdr:sp macro="" textlink="">
      <cdr:nvSpPr>
        <cdr:cNvPr id="6861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61464" y="3672507"/>
          <a:ext cx="1570431" cy="4452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800080"/>
              </a:solidFill>
              <a:latin typeface="Arial"/>
              <a:cs typeface="Arial"/>
            </a:rPr>
            <a:t>longterm average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800080"/>
              </a:solidFill>
              <a:latin typeface="Arial"/>
              <a:cs typeface="Arial"/>
            </a:rPr>
            <a:t>6.9 °C</a:t>
          </a:r>
        </a:p>
      </cdr:txBody>
    </cdr:sp>
  </cdr:relSizeAnchor>
  <cdr:relSizeAnchor xmlns:cdr="http://schemas.openxmlformats.org/drawingml/2006/chartDrawing">
    <cdr:from>
      <cdr:x>0.08725</cdr:x>
      <cdr:y>0.7225</cdr:y>
    </cdr:from>
    <cdr:to>
      <cdr:x>0.16249</cdr:x>
      <cdr:y>0.76493</cdr:y>
    </cdr:to>
    <cdr:sp macro="" textlink="">
      <cdr:nvSpPr>
        <cdr:cNvPr id="68613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5257" y="4065563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1782/86</a:t>
          </a:r>
        </a:p>
      </cdr:txBody>
    </cdr:sp>
  </cdr:relSizeAnchor>
  <cdr:relSizeAnchor xmlns:cdr="http://schemas.openxmlformats.org/drawingml/2006/chartDrawing">
    <cdr:from>
      <cdr:x>0.31703</cdr:x>
      <cdr:y>0.721</cdr:y>
    </cdr:from>
    <cdr:to>
      <cdr:x>0.36494</cdr:x>
      <cdr:y>0.76349</cdr:y>
    </cdr:to>
    <cdr:sp macro="" textlink="">
      <cdr:nvSpPr>
        <cdr:cNvPr id="68614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89673" y="4057123"/>
          <a:ext cx="436685" cy="2390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1851</a:t>
          </a:r>
        </a:p>
      </cdr:txBody>
    </cdr:sp>
  </cdr:relSizeAnchor>
  <cdr:relSizeAnchor xmlns:cdr="http://schemas.openxmlformats.org/drawingml/2006/chartDrawing">
    <cdr:from>
      <cdr:x>0.58043</cdr:x>
      <cdr:y>0.7232</cdr:y>
    </cdr:from>
    <cdr:to>
      <cdr:x>0.62834</cdr:x>
      <cdr:y>0.76569</cdr:y>
    </cdr:to>
    <cdr:sp macro="" textlink="">
      <cdr:nvSpPr>
        <cdr:cNvPr id="68615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90441" y="4069490"/>
          <a:ext cx="43668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1922</a:t>
          </a:r>
        </a:p>
      </cdr:txBody>
    </cdr:sp>
  </cdr:relSizeAnchor>
  <cdr:relSizeAnchor xmlns:cdr="http://schemas.openxmlformats.org/drawingml/2006/chartDrawing">
    <cdr:from>
      <cdr:x>0.0768</cdr:x>
      <cdr:y>0.50106</cdr:y>
    </cdr:from>
    <cdr:to>
      <cdr:x>0.97455</cdr:x>
      <cdr:y>0.50106</cdr:y>
    </cdr:to>
    <cdr:sp macro="" textlink="">
      <cdr:nvSpPr>
        <cdr:cNvPr id="68617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701157" y="2830528"/>
          <a:ext cx="8195871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800080" mc:Ignorable="a14" a14:legacySpreadsheetColorIndex="2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0.7235</cdr:x>
      <cdr:y>0.25319</cdr:y>
    </cdr:from>
    <cdr:to>
      <cdr:x>0.77141</cdr:x>
      <cdr:y>0.29568</cdr:y>
    </cdr:to>
    <cdr:sp macro="" textlink="">
      <cdr:nvSpPr>
        <cdr:cNvPr id="68618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94443" y="1424705"/>
          <a:ext cx="43668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1961</a:t>
          </a:r>
        </a:p>
      </cdr:txBody>
    </cdr:sp>
  </cdr:relSizeAnchor>
  <cdr:relSizeAnchor xmlns:cdr="http://schemas.openxmlformats.org/drawingml/2006/chartDrawing">
    <cdr:from>
      <cdr:x>0.2604</cdr:x>
      <cdr:y>0.71922</cdr:y>
    </cdr:from>
    <cdr:to>
      <cdr:x>0.30831</cdr:x>
      <cdr:y>0.76171</cdr:y>
    </cdr:to>
    <cdr:sp macro="" textlink="">
      <cdr:nvSpPr>
        <cdr:cNvPr id="11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73466" y="4047088"/>
          <a:ext cx="436685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1842</a:t>
          </a:r>
        </a:p>
      </cdr:txBody>
    </cdr: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0.093</cdr:x>
      <cdr:y>0.2305</cdr:y>
    </cdr:from>
    <cdr:to>
      <cdr:x>0.16832</cdr:x>
      <cdr:y>0.27299</cdr:y>
    </cdr:to>
    <cdr:sp macro="" textlink="">
      <cdr:nvSpPr>
        <cdr:cNvPr id="7065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46849" y="1295352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1795/96</a:t>
          </a:r>
        </a:p>
      </cdr:txBody>
    </cdr:sp>
  </cdr:relSizeAnchor>
  <cdr:relSizeAnchor xmlns:cdr="http://schemas.openxmlformats.org/drawingml/2006/chartDrawing">
    <cdr:from>
      <cdr:x>0.22125</cdr:x>
      <cdr:y>0.78825</cdr:y>
    </cdr:from>
    <cdr:to>
      <cdr:x>0.29657</cdr:x>
      <cdr:y>0.83074</cdr:y>
    </cdr:to>
    <cdr:sp macro="" textlink="">
      <cdr:nvSpPr>
        <cdr:cNvPr id="7065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14680" y="4429768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1829/30</a:t>
          </a:r>
        </a:p>
      </cdr:txBody>
    </cdr:sp>
  </cdr:relSizeAnchor>
  <cdr:relSizeAnchor xmlns:cdr="http://schemas.openxmlformats.org/drawingml/2006/chartDrawing">
    <cdr:from>
      <cdr:x>0.8578</cdr:x>
      <cdr:y>0.22064</cdr:y>
    </cdr:from>
    <cdr:to>
      <cdr:x>0.93312</cdr:x>
      <cdr:y>0.26313</cdr:y>
    </cdr:to>
    <cdr:sp macro="" textlink="">
      <cdr:nvSpPr>
        <cdr:cNvPr id="7065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30145" y="1243450"/>
          <a:ext cx="687531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2006/07</a:t>
          </a:r>
        </a:p>
      </cdr:txBody>
    </cdr:sp>
  </cdr:relSizeAnchor>
  <cdr:relSizeAnchor xmlns:cdr="http://schemas.openxmlformats.org/drawingml/2006/chartDrawing">
    <cdr:from>
      <cdr:x>0.39759</cdr:x>
      <cdr:y>0.68255</cdr:y>
    </cdr:from>
    <cdr:to>
      <cdr:x>0.47291</cdr:x>
      <cdr:y>0.72504</cdr:y>
    </cdr:to>
    <cdr:sp macro="" textlink="">
      <cdr:nvSpPr>
        <cdr:cNvPr id="7066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629223" y="3846592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1890/91</a:t>
          </a:r>
        </a:p>
      </cdr:txBody>
    </cdr:sp>
  </cdr:relSizeAnchor>
  <cdr:relSizeAnchor xmlns:cdr="http://schemas.openxmlformats.org/drawingml/2006/chartDrawing">
    <cdr:from>
      <cdr:x>0.07025</cdr:x>
      <cdr:y>0.47788</cdr:y>
    </cdr:from>
    <cdr:to>
      <cdr:x>0.973</cdr:x>
      <cdr:y>0.47788</cdr:y>
    </cdr:to>
    <cdr:sp macro="" textlink="">
      <cdr:nvSpPr>
        <cdr:cNvPr id="70661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40307" y="2689054"/>
          <a:ext cx="8228288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19050">
          <a:solidFill>
            <a:srgbClr xmlns:mc="http://schemas.openxmlformats.org/markup-compatibility/2006" xmlns:a14="http://schemas.microsoft.com/office/drawing/2010/main" val="3366FF" mc:Ignorable="a14" a14:legacySpreadsheetColorIndex="48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0.77233</cdr:x>
      <cdr:y>0.63559</cdr:y>
    </cdr:from>
    <cdr:to>
      <cdr:x>0.95027</cdr:x>
      <cdr:y>0.71482</cdr:y>
    </cdr:to>
    <cdr:sp macro="" textlink="">
      <cdr:nvSpPr>
        <cdr:cNvPr id="70662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39550" y="3576512"/>
          <a:ext cx="1621868" cy="4458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36576" bIns="0" anchor="t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66FF"/>
              </a:solidFill>
              <a:latin typeface="Arial"/>
              <a:cs typeface="Arial"/>
            </a:rPr>
            <a:t>longterm average </a:t>
          </a:r>
        </a:p>
        <a:p xmlns:a="http://schemas.openxmlformats.org/drawingml/2006/main">
          <a:pPr algn="ctr" rtl="0">
            <a:defRPr sz="1000"/>
          </a:pPr>
          <a:r>
            <a:rPr lang="de-DE" sz="1400" b="1" i="0" u="none" strike="noStrike" baseline="0">
              <a:solidFill>
                <a:srgbClr val="3366FF"/>
              </a:solidFill>
              <a:latin typeface="Arial"/>
              <a:cs typeface="Arial"/>
            </a:rPr>
            <a:t>-1.4 °C</a:t>
          </a:r>
        </a:p>
      </cdr:txBody>
    </cdr:sp>
  </cdr:relSizeAnchor>
  <cdr:relSizeAnchor xmlns:cdr="http://schemas.openxmlformats.org/drawingml/2006/chartDrawing">
    <cdr:from>
      <cdr:x>0.70759</cdr:x>
      <cdr:y>0.74173</cdr:y>
    </cdr:from>
    <cdr:to>
      <cdr:x>0.78291</cdr:x>
      <cdr:y>0.78422</cdr:y>
    </cdr:to>
    <cdr:sp macro="" textlink="">
      <cdr:nvSpPr>
        <cdr:cNvPr id="70663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458942" y="4180085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1962/63</a:t>
          </a:r>
        </a:p>
      </cdr:txBody>
    </cdr:sp>
  </cdr:relSizeAnchor>
  <cdr:relSizeAnchor xmlns:cdr="http://schemas.openxmlformats.org/drawingml/2006/chartDrawing">
    <cdr:from>
      <cdr:x>0.76145</cdr:x>
      <cdr:y>0.19331</cdr:y>
    </cdr:from>
    <cdr:to>
      <cdr:x>0.83677</cdr:x>
      <cdr:y>0.2358</cdr:y>
    </cdr:to>
    <cdr:sp macro="" textlink="">
      <cdr:nvSpPr>
        <cdr:cNvPr id="70664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50572" y="1089402"/>
          <a:ext cx="687530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1989/90</a:t>
          </a:r>
        </a:p>
      </cdr:txBody>
    </cdr:sp>
  </cdr:relSizeAnchor>
  <cdr:relSizeAnchor xmlns:cdr="http://schemas.openxmlformats.org/drawingml/2006/chartDrawing">
    <cdr:from>
      <cdr:x>0.66695</cdr:x>
      <cdr:y>0.68468</cdr:y>
    </cdr:from>
    <cdr:to>
      <cdr:x>0.74227</cdr:x>
      <cdr:y>0.72717</cdr:y>
    </cdr:to>
    <cdr:sp macro="" textlink="">
      <cdr:nvSpPr>
        <cdr:cNvPr id="7066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87964" y="3858577"/>
          <a:ext cx="687530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1941/42</a:t>
          </a:r>
        </a:p>
      </cdr:txBody>
    </cdr:sp>
  </cdr:relSizeAnchor>
  <cdr:relSizeAnchor xmlns:cdr="http://schemas.openxmlformats.org/drawingml/2006/chartDrawing">
    <cdr:from>
      <cdr:x>0.86554</cdr:x>
      <cdr:y>0.17605</cdr:y>
    </cdr:from>
    <cdr:to>
      <cdr:x>0.97834</cdr:x>
      <cdr:y>0.22405</cdr:y>
    </cdr:to>
    <cdr:sp macro="" textlink="">
      <cdr:nvSpPr>
        <cdr:cNvPr id="7066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00797" y="992152"/>
          <a:ext cx="1029652" cy="2705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2014/16/20</a:t>
          </a:r>
        </a:p>
      </cdr:txBody>
    </cdr:sp>
  </cdr:relSizeAnchor>
  <cdr:relSizeAnchor xmlns:cdr="http://schemas.openxmlformats.org/drawingml/2006/chartDrawing">
    <cdr:from>
      <cdr:x>0.45448</cdr:x>
      <cdr:y>0.74877</cdr:y>
    </cdr:from>
    <cdr:to>
      <cdr:x>0.5298</cdr:x>
      <cdr:y>0.79126</cdr:y>
    </cdr:to>
    <cdr:sp macro="" textlink="">
      <cdr:nvSpPr>
        <cdr:cNvPr id="7066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48534" y="4219773"/>
          <a:ext cx="687530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1894/95</a:t>
          </a:r>
        </a:p>
      </cdr:txBody>
    </cdr:sp>
  </cdr:relSizeAnchor>
  <cdr:relSizeAnchor xmlns:cdr="http://schemas.openxmlformats.org/drawingml/2006/chartDrawing">
    <cdr:from>
      <cdr:x>0.57599</cdr:x>
      <cdr:y>0.74002</cdr:y>
    </cdr:from>
    <cdr:to>
      <cdr:x>0.65131</cdr:x>
      <cdr:y>0.78251</cdr:y>
    </cdr:to>
    <cdr:sp macro="" textlink="">
      <cdr:nvSpPr>
        <cdr:cNvPr id="7066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57700" y="4170462"/>
          <a:ext cx="687531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1928/29</a:t>
          </a:r>
        </a:p>
      </cdr:txBody>
    </cdr:sp>
  </cdr:relSizeAnchor>
  <cdr:relSizeAnchor xmlns:cdr="http://schemas.openxmlformats.org/drawingml/2006/chartDrawing">
    <cdr:from>
      <cdr:x>0.54025</cdr:x>
      <cdr:y>0.2435</cdr:y>
    </cdr:from>
    <cdr:to>
      <cdr:x>0.61557</cdr:x>
      <cdr:y>0.28599</cdr:y>
    </cdr:to>
    <cdr:sp macro="" textlink="">
      <cdr:nvSpPr>
        <cdr:cNvPr id="7067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19462" y="1368409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1916/17</a:t>
          </a:r>
        </a:p>
      </cdr:txBody>
    </cdr: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0.10652</cdr:x>
      <cdr:y>0.23164</cdr:y>
    </cdr:from>
    <cdr:to>
      <cdr:x>0.15443</cdr:x>
      <cdr:y>0.27413</cdr:y>
    </cdr:to>
    <cdr:sp macro="" textlink="">
      <cdr:nvSpPr>
        <cdr:cNvPr id="6246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72344" y="1305461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1794</a:t>
          </a:r>
        </a:p>
      </cdr:txBody>
    </cdr:sp>
  </cdr:relSizeAnchor>
  <cdr:relSizeAnchor xmlns:cdr="http://schemas.openxmlformats.org/drawingml/2006/chartDrawing">
    <cdr:from>
      <cdr:x>0.35541</cdr:x>
      <cdr:y>0.22312</cdr:y>
    </cdr:from>
    <cdr:to>
      <cdr:x>0.40332</cdr:x>
      <cdr:y>0.26561</cdr:y>
    </cdr:to>
    <cdr:sp macro="" textlink="">
      <cdr:nvSpPr>
        <cdr:cNvPr id="6246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244255" y="1257419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1862</a:t>
          </a:r>
        </a:p>
      </cdr:txBody>
    </cdr:sp>
  </cdr:relSizeAnchor>
  <cdr:relSizeAnchor xmlns:cdr="http://schemas.openxmlformats.org/drawingml/2006/chartDrawing">
    <cdr:from>
      <cdr:x>0.86339</cdr:x>
      <cdr:y>0.18181</cdr:y>
    </cdr:from>
    <cdr:to>
      <cdr:x>0.96586</cdr:x>
      <cdr:y>0.22418</cdr:y>
    </cdr:to>
    <cdr:sp macro="" textlink="">
      <cdr:nvSpPr>
        <cdr:cNvPr id="6246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81151" y="1024585"/>
          <a:ext cx="93538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2007/11/18</a:t>
          </a:r>
        </a:p>
      </cdr:txBody>
    </cdr:sp>
  </cdr:relSizeAnchor>
  <cdr:relSizeAnchor xmlns:cdr="http://schemas.openxmlformats.org/drawingml/2006/chartDrawing">
    <cdr:from>
      <cdr:x>0.10332</cdr:x>
      <cdr:y>0.76597</cdr:y>
    </cdr:from>
    <cdr:to>
      <cdr:x>0.15123</cdr:x>
      <cdr:y>0.80846</cdr:y>
    </cdr:to>
    <cdr:sp macro="" textlink="">
      <cdr:nvSpPr>
        <cdr:cNvPr id="62470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40822" y="4304560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1785</a:t>
          </a:r>
        </a:p>
      </cdr:txBody>
    </cdr:sp>
  </cdr:relSizeAnchor>
  <cdr:relSizeAnchor xmlns:cdr="http://schemas.openxmlformats.org/drawingml/2006/chartDrawing">
    <cdr:from>
      <cdr:x>0.26182</cdr:x>
      <cdr:y>0.76484</cdr:y>
    </cdr:from>
    <cdr:to>
      <cdr:x>0.30973</cdr:x>
      <cdr:y>0.80733</cdr:y>
    </cdr:to>
    <cdr:sp macro="" textlink="">
      <cdr:nvSpPr>
        <cdr:cNvPr id="62471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89889" y="4310332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1837</a:t>
          </a:r>
        </a:p>
      </cdr:txBody>
    </cdr:sp>
  </cdr:relSizeAnchor>
  <cdr:relSizeAnchor xmlns:cdr="http://schemas.openxmlformats.org/drawingml/2006/chartDrawing">
    <cdr:from>
      <cdr:x>0.63643</cdr:x>
      <cdr:y>0.24301</cdr:y>
    </cdr:from>
    <cdr:to>
      <cdr:x>0.73476</cdr:x>
      <cdr:y>0.2855</cdr:y>
    </cdr:to>
    <cdr:sp macro="" textlink="">
      <cdr:nvSpPr>
        <cdr:cNvPr id="62472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09456" y="1369517"/>
          <a:ext cx="89756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1945-1948</a:t>
          </a:r>
        </a:p>
      </cdr:txBody>
    </cdr:sp>
  </cdr:relSizeAnchor>
  <cdr:relSizeAnchor xmlns:cdr="http://schemas.openxmlformats.org/drawingml/2006/chartDrawing">
    <cdr:from>
      <cdr:x>0.18768</cdr:x>
      <cdr:y>0.72391</cdr:y>
    </cdr:from>
    <cdr:to>
      <cdr:x>0.23559</cdr:x>
      <cdr:y>0.7664</cdr:y>
    </cdr:to>
    <cdr:sp macro="" textlink="">
      <cdr:nvSpPr>
        <cdr:cNvPr id="62475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3122" y="4079710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1817</a:t>
          </a:r>
        </a:p>
      </cdr:txBody>
    </cdr:sp>
  </cdr:relSizeAnchor>
  <cdr:relSizeAnchor xmlns:cdr="http://schemas.openxmlformats.org/drawingml/2006/chartDrawing">
    <cdr:from>
      <cdr:x>0.07717</cdr:x>
      <cdr:y>0.49479</cdr:y>
    </cdr:from>
    <cdr:to>
      <cdr:x>0.97508</cdr:x>
      <cdr:y>0.49609</cdr:y>
    </cdr:to>
    <cdr:cxnSp macro="">
      <cdr:nvCxnSpPr>
        <cdr:cNvPr id="3" name="Gerade Verbindung 2">
          <a:extLst xmlns:a="http://schemas.openxmlformats.org/drawingml/2006/main">
            <a:ext uri="{FF2B5EF4-FFF2-40B4-BE49-F238E27FC236}">
              <a16:creationId xmlns:a16="http://schemas.microsoft.com/office/drawing/2014/main" id="{24ACC303-7D77-D74B-B50F-F23B8299DADA}"/>
            </a:ext>
          </a:extLst>
        </cdr:cNvPr>
        <cdr:cNvCxnSpPr/>
      </cdr:nvCxnSpPr>
      <cdr:spPr>
        <a:xfrm xmlns:a="http://schemas.openxmlformats.org/drawingml/2006/main">
          <a:off x="703385" y="2784231"/>
          <a:ext cx="8184173" cy="7327"/>
        </a:xfrm>
        <a:prstGeom xmlns:a="http://schemas.openxmlformats.org/drawingml/2006/main" prst="line">
          <a:avLst/>
        </a:prstGeom>
        <a:ln xmlns:a="http://schemas.openxmlformats.org/drawingml/2006/main" w="34925">
          <a:solidFill>
            <a:srgbClr val="CCFF9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absoluteAnchor>
    <xdr:pos x="0" y="0"/>
    <xdr:ext cx="9137196" cy="5660571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0.15625</cdr:x>
      <cdr:y>0.268</cdr:y>
    </cdr:from>
    <cdr:to>
      <cdr:x>0.20416</cdr:x>
      <cdr:y>0.31049</cdr:y>
    </cdr:to>
    <cdr:sp macro="" textlink="">
      <cdr:nvSpPr>
        <cdr:cNvPr id="204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25600" y="1509756"/>
          <a:ext cx="437111" cy="2393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1807</a:t>
          </a:r>
        </a:p>
      </cdr:txBody>
    </cdr:sp>
  </cdr:relSizeAnchor>
  <cdr:relSizeAnchor xmlns:cdr="http://schemas.openxmlformats.org/drawingml/2006/chartDrawing">
    <cdr:from>
      <cdr:x>0.34781</cdr:x>
      <cdr:y>0.27138</cdr:y>
    </cdr:from>
    <cdr:to>
      <cdr:x>0.39572</cdr:x>
      <cdr:y>0.31387</cdr:y>
    </cdr:to>
    <cdr:sp macro="" textlink="">
      <cdr:nvSpPr>
        <cdr:cNvPr id="2048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173236" y="1528757"/>
          <a:ext cx="437111" cy="2393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1859</a:t>
          </a:r>
        </a:p>
      </cdr:txBody>
    </cdr:sp>
  </cdr:relSizeAnchor>
  <cdr:relSizeAnchor xmlns:cdr="http://schemas.openxmlformats.org/drawingml/2006/chartDrawing">
    <cdr:from>
      <cdr:x>0.83976</cdr:x>
      <cdr:y>0.18275</cdr:y>
    </cdr:from>
    <cdr:to>
      <cdr:x>0.88767</cdr:x>
      <cdr:y>0.22524</cdr:y>
    </cdr:to>
    <cdr:sp macro="" textlink="">
      <cdr:nvSpPr>
        <cdr:cNvPr id="2048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661625" y="1029496"/>
          <a:ext cx="437112" cy="2393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2003</a:t>
          </a:r>
        </a:p>
      </cdr:txBody>
    </cdr:sp>
  </cdr:relSizeAnchor>
  <cdr:relSizeAnchor xmlns:cdr="http://schemas.openxmlformats.org/drawingml/2006/chartDrawing">
    <cdr:from>
      <cdr:x>0.81404</cdr:x>
      <cdr:y>0.29283</cdr:y>
    </cdr:from>
    <cdr:to>
      <cdr:x>0.88921</cdr:x>
      <cdr:y>0.33522</cdr:y>
    </cdr:to>
    <cdr:sp macro="" textlink="">
      <cdr:nvSpPr>
        <cdr:cNvPr id="2048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426941" y="1649624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1992/94</a:t>
          </a:r>
        </a:p>
      </cdr:txBody>
    </cdr:sp>
  </cdr:relSizeAnchor>
  <cdr:relSizeAnchor xmlns:cdr="http://schemas.openxmlformats.org/drawingml/2006/chartDrawing">
    <cdr:from>
      <cdr:x>0.14478</cdr:x>
      <cdr:y>0.70354</cdr:y>
    </cdr:from>
    <cdr:to>
      <cdr:x>0.19269</cdr:x>
      <cdr:y>0.74603</cdr:y>
    </cdr:to>
    <cdr:sp macro="" textlink="">
      <cdr:nvSpPr>
        <cdr:cNvPr id="20487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18352" y="3953719"/>
          <a:ext cx="436273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1813</a:t>
          </a:r>
        </a:p>
      </cdr:txBody>
    </cdr:sp>
  </cdr:relSizeAnchor>
  <cdr:relSizeAnchor xmlns:cdr="http://schemas.openxmlformats.org/drawingml/2006/chartDrawing">
    <cdr:from>
      <cdr:x>0.42602</cdr:x>
      <cdr:y>0.63607</cdr:y>
    </cdr:from>
    <cdr:to>
      <cdr:x>0.47393</cdr:x>
      <cdr:y>0.67856</cdr:y>
    </cdr:to>
    <cdr:sp macro="" textlink="">
      <cdr:nvSpPr>
        <cdr:cNvPr id="20488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886832" y="3583229"/>
          <a:ext cx="437111" cy="2393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1882</a:t>
          </a:r>
        </a:p>
      </cdr:txBody>
    </cdr:sp>
  </cdr:relSizeAnchor>
  <cdr:relSizeAnchor xmlns:cdr="http://schemas.openxmlformats.org/drawingml/2006/chartDrawing">
    <cdr:from>
      <cdr:x>0.21068</cdr:x>
      <cdr:y>0.75312</cdr:y>
    </cdr:from>
    <cdr:to>
      <cdr:x>0.298</cdr:x>
      <cdr:y>0.79561</cdr:y>
    </cdr:to>
    <cdr:sp macro="" textlink="">
      <cdr:nvSpPr>
        <cdr:cNvPr id="20489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22185" y="4242594"/>
          <a:ext cx="796671" cy="2393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Tambora</a:t>
          </a:r>
        </a:p>
      </cdr:txBody>
    </cdr:sp>
  </cdr:relSizeAnchor>
  <cdr:relSizeAnchor xmlns:cdr="http://schemas.openxmlformats.org/drawingml/2006/chartDrawing">
    <cdr:from>
      <cdr:x>0.86978</cdr:x>
      <cdr:y>0.2231</cdr:y>
    </cdr:from>
    <cdr:to>
      <cdr:x>0.97231</cdr:x>
      <cdr:y>0.26549</cdr:y>
    </cdr:to>
    <cdr:sp macro="" textlink="">
      <cdr:nvSpPr>
        <cdr:cNvPr id="2049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935543" y="1256807"/>
          <a:ext cx="935384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2015/19/22</a:t>
          </a:r>
        </a:p>
      </cdr:txBody>
    </cdr:sp>
  </cdr:relSizeAnchor>
  <cdr:relSizeAnchor xmlns:cdr="http://schemas.openxmlformats.org/drawingml/2006/chartDrawing">
    <cdr:from>
      <cdr:x>0.53497</cdr:x>
      <cdr:y>0.65706</cdr:y>
    </cdr:from>
    <cdr:to>
      <cdr:x>0.58288</cdr:x>
      <cdr:y>0.69955</cdr:y>
    </cdr:to>
    <cdr:sp macro="" textlink="">
      <cdr:nvSpPr>
        <cdr:cNvPr id="2049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80834" y="3701473"/>
          <a:ext cx="437111" cy="2393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1913</a:t>
          </a:r>
        </a:p>
      </cdr:txBody>
    </cdr:sp>
  </cdr:relSizeAnchor>
  <cdr:relSizeAnchor xmlns:cdr="http://schemas.openxmlformats.org/drawingml/2006/chartDrawing">
    <cdr:from>
      <cdr:x>0.7704</cdr:x>
      <cdr:y>0.33038</cdr:y>
    </cdr:from>
    <cdr:to>
      <cdr:x>0.81831</cdr:x>
      <cdr:y>0.37287</cdr:y>
    </cdr:to>
    <cdr:sp macro="" textlink="">
      <cdr:nvSpPr>
        <cdr:cNvPr id="2049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028826" y="1861153"/>
          <a:ext cx="437111" cy="2393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1983</a:t>
          </a:r>
        </a:p>
      </cdr:txBody>
    </cdr:sp>
  </cdr:relSizeAnchor>
  <cdr:relSizeAnchor xmlns:cdr="http://schemas.openxmlformats.org/drawingml/2006/chartDrawing">
    <cdr:from>
      <cdr:x>0.2131</cdr:x>
      <cdr:y>0.70123</cdr:y>
    </cdr:from>
    <cdr:to>
      <cdr:x>0.26101</cdr:x>
      <cdr:y>0.74372</cdr:y>
    </cdr:to>
    <cdr:sp macro="" textlink="">
      <cdr:nvSpPr>
        <cdr:cNvPr id="2049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944263" y="3950261"/>
          <a:ext cx="437111" cy="2393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1816</a:t>
          </a:r>
        </a:p>
      </cdr:txBody>
    </cdr:sp>
  </cdr:relSizeAnchor>
  <cdr:relSizeAnchor xmlns:cdr="http://schemas.openxmlformats.org/drawingml/2006/chartDrawing">
    <cdr:from>
      <cdr:x>0.64155</cdr:x>
      <cdr:y>0.30991</cdr:y>
    </cdr:from>
    <cdr:to>
      <cdr:x>0.74427</cdr:x>
      <cdr:y>0.3524</cdr:y>
    </cdr:to>
    <cdr:sp macro="" textlink="">
      <cdr:nvSpPr>
        <cdr:cNvPr id="2049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53213" y="1745829"/>
          <a:ext cx="937175" cy="2393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1947/50/52</a:t>
          </a:r>
        </a:p>
      </cdr:txBody>
    </cdr:sp>
  </cdr:relSizeAnchor>
  <cdr:relSizeAnchor xmlns:cdr="http://schemas.openxmlformats.org/drawingml/2006/chartDrawing">
    <cdr:from>
      <cdr:x>0.07792</cdr:x>
      <cdr:y>0.49861</cdr:y>
    </cdr:from>
    <cdr:to>
      <cdr:x>0.971</cdr:x>
      <cdr:y>0.49991</cdr:y>
    </cdr:to>
    <cdr:cxnSp macro="">
      <cdr:nvCxnSpPr>
        <cdr:cNvPr id="15" name="Gerade Verbindung 14">
          <a:extLst xmlns:a="http://schemas.openxmlformats.org/drawingml/2006/main">
            <a:ext uri="{FF2B5EF4-FFF2-40B4-BE49-F238E27FC236}">
              <a16:creationId xmlns:a16="http://schemas.microsoft.com/office/drawing/2014/main" id="{AD094078-C49F-711A-2500-E09498FD98FE}"/>
            </a:ext>
          </a:extLst>
        </cdr:cNvPr>
        <cdr:cNvCxnSpPr/>
      </cdr:nvCxnSpPr>
      <cdr:spPr>
        <a:xfrm xmlns:a="http://schemas.openxmlformats.org/drawingml/2006/main">
          <a:off x="710223" y="2805723"/>
          <a:ext cx="8140150" cy="7315"/>
        </a:xfrm>
        <a:prstGeom xmlns:a="http://schemas.openxmlformats.org/drawingml/2006/main" prst="line">
          <a:avLst/>
        </a:prstGeom>
        <a:ln xmlns:a="http://schemas.openxmlformats.org/drawingml/2006/main" w="34925">
          <a:solidFill>
            <a:srgbClr val="CCFF9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0.15348</cdr:x>
      <cdr:y>0.297</cdr:y>
    </cdr:from>
    <cdr:to>
      <cdr:x>0.22861</cdr:x>
      <cdr:y>0.33937</cdr:y>
    </cdr:to>
    <cdr:sp macro="" textlink="">
      <cdr:nvSpPr>
        <cdr:cNvPr id="2867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00969" y="1673781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1810/11</a:t>
          </a:r>
        </a:p>
      </cdr:txBody>
    </cdr:sp>
  </cdr:relSizeAnchor>
  <cdr:relSizeAnchor xmlns:cdr="http://schemas.openxmlformats.org/drawingml/2006/chartDrawing">
    <cdr:from>
      <cdr:x>0.5338</cdr:x>
      <cdr:y>0.76975</cdr:y>
    </cdr:from>
    <cdr:to>
      <cdr:x>0.58171</cdr:x>
      <cdr:y>0.81224</cdr:y>
    </cdr:to>
    <cdr:sp macro="" textlink="">
      <cdr:nvSpPr>
        <cdr:cNvPr id="2867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72632" y="4338022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1912</a:t>
          </a:r>
        </a:p>
      </cdr:txBody>
    </cdr:sp>
  </cdr:relSizeAnchor>
  <cdr:relSizeAnchor xmlns:cdr="http://schemas.openxmlformats.org/drawingml/2006/chartDrawing">
    <cdr:from>
      <cdr:x>0.877</cdr:x>
      <cdr:y>0.17525</cdr:y>
    </cdr:from>
    <cdr:to>
      <cdr:x>0.92491</cdr:x>
      <cdr:y>0.21774</cdr:y>
    </cdr:to>
    <cdr:sp macro="" textlink="">
      <cdr:nvSpPr>
        <cdr:cNvPr id="2867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05365" y="987643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2006</a:t>
          </a:r>
        </a:p>
      </cdr:txBody>
    </cdr:sp>
  </cdr:relSizeAnchor>
  <cdr:relSizeAnchor xmlns:cdr="http://schemas.openxmlformats.org/drawingml/2006/chartDrawing">
    <cdr:from>
      <cdr:x>0.08166</cdr:x>
      <cdr:y>0.71827</cdr:y>
    </cdr:from>
    <cdr:to>
      <cdr:x>0.1568</cdr:x>
      <cdr:y>0.76064</cdr:y>
    </cdr:to>
    <cdr:sp macro="" textlink="">
      <cdr:nvSpPr>
        <cdr:cNvPr id="28678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45431" y="4047926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1782/86</a:t>
          </a:r>
        </a:p>
      </cdr:txBody>
    </cdr:sp>
  </cdr:relSizeAnchor>
  <cdr:relSizeAnchor xmlns:cdr="http://schemas.openxmlformats.org/drawingml/2006/chartDrawing">
    <cdr:from>
      <cdr:x>0.30953</cdr:x>
      <cdr:y>0.71323</cdr:y>
    </cdr:from>
    <cdr:to>
      <cdr:x>0.35744</cdr:x>
      <cdr:y>0.75572</cdr:y>
    </cdr:to>
    <cdr:sp macro="" textlink="">
      <cdr:nvSpPr>
        <cdr:cNvPr id="28679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825413" y="4019518"/>
          <a:ext cx="437329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1851</a:t>
          </a:r>
        </a:p>
      </cdr:txBody>
    </cdr:sp>
  </cdr:relSizeAnchor>
  <cdr:relSizeAnchor xmlns:cdr="http://schemas.openxmlformats.org/drawingml/2006/chartDrawing">
    <cdr:from>
      <cdr:x>0.57037</cdr:x>
      <cdr:y>0.71688</cdr:y>
    </cdr:from>
    <cdr:to>
      <cdr:x>0.61828</cdr:x>
      <cdr:y>0.75937</cdr:y>
    </cdr:to>
    <cdr:sp macro="" textlink="">
      <cdr:nvSpPr>
        <cdr:cNvPr id="28680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206405" y="4040048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1922</a:t>
          </a:r>
        </a:p>
      </cdr:txBody>
    </cdr:sp>
  </cdr:relSizeAnchor>
  <cdr:relSizeAnchor xmlns:cdr="http://schemas.openxmlformats.org/drawingml/2006/chartDrawing">
    <cdr:from>
      <cdr:x>0.71276</cdr:x>
      <cdr:y>0.26805</cdr:y>
    </cdr:from>
    <cdr:to>
      <cdr:x>0.76067</cdr:x>
      <cdr:y>0.31054</cdr:y>
    </cdr:to>
    <cdr:sp macro="" textlink="">
      <cdr:nvSpPr>
        <cdr:cNvPr id="28683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06171" y="1510625"/>
          <a:ext cx="437328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1961</a:t>
          </a:r>
        </a:p>
      </cdr:txBody>
    </cdr:sp>
  </cdr:relSizeAnchor>
  <cdr:relSizeAnchor xmlns:cdr="http://schemas.openxmlformats.org/drawingml/2006/chartDrawing">
    <cdr:from>
      <cdr:x>0.07878</cdr:x>
      <cdr:y>0.5</cdr:y>
    </cdr:from>
    <cdr:to>
      <cdr:x>0.97186</cdr:x>
      <cdr:y>0.5013</cdr:y>
    </cdr:to>
    <cdr:cxnSp macro="">
      <cdr:nvCxnSpPr>
        <cdr:cNvPr id="3" name="Gerade Verbindung 2">
          <a:extLst xmlns:a="http://schemas.openxmlformats.org/drawingml/2006/main">
            <a:ext uri="{FF2B5EF4-FFF2-40B4-BE49-F238E27FC236}">
              <a16:creationId xmlns:a16="http://schemas.microsoft.com/office/drawing/2014/main" id="{6773C4CA-8A2D-3A98-8DCC-24EF44F2E4F4}"/>
            </a:ext>
          </a:extLst>
        </cdr:cNvPr>
        <cdr:cNvCxnSpPr/>
      </cdr:nvCxnSpPr>
      <cdr:spPr>
        <a:xfrm xmlns:a="http://schemas.openxmlformats.org/drawingml/2006/main">
          <a:off x="718038" y="2813538"/>
          <a:ext cx="8140212" cy="7327"/>
        </a:xfrm>
        <a:prstGeom xmlns:a="http://schemas.openxmlformats.org/drawingml/2006/main" prst="line">
          <a:avLst/>
        </a:prstGeom>
        <a:ln xmlns:a="http://schemas.openxmlformats.org/drawingml/2006/main" w="34925">
          <a:solidFill>
            <a:srgbClr val="CCFF9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0.09126</cdr:x>
      <cdr:y>0.23196</cdr:y>
    </cdr:from>
    <cdr:to>
      <cdr:x>0.16658</cdr:x>
      <cdr:y>0.27445</cdr:y>
    </cdr:to>
    <cdr:sp macro="" textlink="">
      <cdr:nvSpPr>
        <cdr:cNvPr id="2355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33041" y="1307226"/>
          <a:ext cx="687530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1795/96</a:t>
          </a:r>
        </a:p>
      </cdr:txBody>
    </cdr:sp>
  </cdr:relSizeAnchor>
  <cdr:relSizeAnchor xmlns:cdr="http://schemas.openxmlformats.org/drawingml/2006/chartDrawing">
    <cdr:from>
      <cdr:x>0.25803</cdr:x>
      <cdr:y>0.79258</cdr:y>
    </cdr:from>
    <cdr:to>
      <cdr:x>0.33335</cdr:x>
      <cdr:y>0.83507</cdr:y>
    </cdr:to>
    <cdr:sp macro="" textlink="">
      <cdr:nvSpPr>
        <cdr:cNvPr id="2355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55370" y="4466705"/>
          <a:ext cx="687530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1829/30</a:t>
          </a:r>
        </a:p>
      </cdr:txBody>
    </cdr:sp>
  </cdr:relSizeAnchor>
  <cdr:relSizeAnchor xmlns:cdr="http://schemas.openxmlformats.org/drawingml/2006/chartDrawing">
    <cdr:from>
      <cdr:x>0.85685</cdr:x>
      <cdr:y>0.24027</cdr:y>
    </cdr:from>
    <cdr:to>
      <cdr:x>0.93217</cdr:x>
      <cdr:y>0.28276</cdr:y>
    </cdr:to>
    <cdr:sp macro="" textlink="">
      <cdr:nvSpPr>
        <cdr:cNvPr id="2355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802390" y="1350257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2006/07</a:t>
          </a:r>
        </a:p>
      </cdr:txBody>
    </cdr:sp>
  </cdr:relSizeAnchor>
  <cdr:relSizeAnchor xmlns:cdr="http://schemas.openxmlformats.org/drawingml/2006/chartDrawing">
    <cdr:from>
      <cdr:x>0.4015</cdr:x>
      <cdr:y>0.73705</cdr:y>
    </cdr:from>
    <cdr:to>
      <cdr:x>0.47682</cdr:x>
      <cdr:y>0.77954</cdr:y>
    </cdr:to>
    <cdr:sp macro="" textlink="">
      <cdr:nvSpPr>
        <cdr:cNvPr id="2355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659536" y="4147453"/>
          <a:ext cx="686519" cy="2390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1890/91</a:t>
          </a:r>
        </a:p>
      </cdr:txBody>
    </cdr:sp>
  </cdr:relSizeAnchor>
  <cdr:relSizeAnchor xmlns:cdr="http://schemas.openxmlformats.org/drawingml/2006/chartDrawing">
    <cdr:from>
      <cdr:x>0.70652</cdr:x>
      <cdr:y>0.78472</cdr:y>
    </cdr:from>
    <cdr:to>
      <cdr:x>0.78184</cdr:x>
      <cdr:y>0.82721</cdr:y>
    </cdr:to>
    <cdr:sp macro="" textlink="">
      <cdr:nvSpPr>
        <cdr:cNvPr id="23559" name="Text Box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449203" y="4422374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1962/63</a:t>
          </a:r>
        </a:p>
      </cdr:txBody>
    </cdr:sp>
  </cdr:relSizeAnchor>
  <cdr:relSizeAnchor xmlns:cdr="http://schemas.openxmlformats.org/drawingml/2006/chartDrawing">
    <cdr:from>
      <cdr:x>0.75945</cdr:x>
      <cdr:y>0.20637</cdr:y>
    </cdr:from>
    <cdr:to>
      <cdr:x>0.83477</cdr:x>
      <cdr:y>0.24886</cdr:y>
    </cdr:to>
    <cdr:sp macro="" textlink="">
      <cdr:nvSpPr>
        <cdr:cNvPr id="23560" name="Text Box 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32315" y="1163003"/>
          <a:ext cx="687531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1989/90</a:t>
          </a:r>
        </a:p>
      </cdr:txBody>
    </cdr:sp>
  </cdr:relSizeAnchor>
  <cdr:relSizeAnchor xmlns:cdr="http://schemas.openxmlformats.org/drawingml/2006/chartDrawing">
    <cdr:from>
      <cdr:x>0.62417</cdr:x>
      <cdr:y>0.73862</cdr:y>
    </cdr:from>
    <cdr:to>
      <cdr:x>0.69949</cdr:x>
      <cdr:y>0.78111</cdr:y>
    </cdr:to>
    <cdr:sp macro="" textlink="">
      <cdr:nvSpPr>
        <cdr:cNvPr id="23561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7470" y="4162609"/>
          <a:ext cx="687530" cy="2394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1941/42</a:t>
          </a:r>
        </a:p>
      </cdr:txBody>
    </cdr:sp>
  </cdr:relSizeAnchor>
  <cdr:relSizeAnchor xmlns:cdr="http://schemas.openxmlformats.org/drawingml/2006/chartDrawing">
    <cdr:from>
      <cdr:x>0.8313</cdr:x>
      <cdr:y>0.17735</cdr:y>
    </cdr:from>
    <cdr:to>
      <cdr:x>0.96293</cdr:x>
      <cdr:y>0.22635</cdr:y>
    </cdr:to>
    <cdr:sp macro="" textlink="">
      <cdr:nvSpPr>
        <cdr:cNvPr id="23563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7588238" y="999451"/>
          <a:ext cx="1201535" cy="27614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45720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2014/16/20</a:t>
          </a:r>
        </a:p>
      </cdr:txBody>
    </cdr:sp>
  </cdr:relSizeAnchor>
  <cdr:relSizeAnchor xmlns:cdr="http://schemas.openxmlformats.org/drawingml/2006/chartDrawing">
    <cdr:from>
      <cdr:x>0.44545</cdr:x>
      <cdr:y>0.78927</cdr:y>
    </cdr:from>
    <cdr:to>
      <cdr:x>0.52077</cdr:x>
      <cdr:y>0.83176</cdr:y>
    </cdr:to>
    <cdr:sp macro="" textlink="">
      <cdr:nvSpPr>
        <cdr:cNvPr id="23564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66111" y="4448055"/>
          <a:ext cx="687531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1894/95</a:t>
          </a:r>
        </a:p>
      </cdr:txBody>
    </cdr:sp>
  </cdr:relSizeAnchor>
  <cdr:relSizeAnchor xmlns:cdr="http://schemas.openxmlformats.org/drawingml/2006/chartDrawing">
    <cdr:from>
      <cdr:x>0.53037</cdr:x>
      <cdr:y>0.73009</cdr:y>
    </cdr:from>
    <cdr:to>
      <cdr:x>0.60569</cdr:x>
      <cdr:y>0.77258</cdr:y>
    </cdr:to>
    <cdr:sp macro="" textlink="">
      <cdr:nvSpPr>
        <cdr:cNvPr id="23566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841264" y="4114515"/>
          <a:ext cx="687530" cy="239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1928/29</a:t>
          </a:r>
        </a:p>
      </cdr:txBody>
    </cdr:sp>
  </cdr:relSizeAnchor>
  <cdr:relSizeAnchor xmlns:cdr="http://schemas.openxmlformats.org/drawingml/2006/chartDrawing">
    <cdr:from>
      <cdr:x>0.539</cdr:x>
      <cdr:y>0.239</cdr:y>
    </cdr:from>
    <cdr:to>
      <cdr:x>0.61432</cdr:x>
      <cdr:y>0.28149</cdr:y>
    </cdr:to>
    <cdr:sp macro="" textlink="">
      <cdr:nvSpPr>
        <cdr:cNvPr id="23567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908080" y="1343120"/>
          <a:ext cx="685829" cy="23878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36576" tIns="32004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1916/17</a:t>
          </a:r>
        </a:p>
      </cdr:txBody>
    </cdr:sp>
  </cdr:relSizeAnchor>
  <cdr:relSizeAnchor xmlns:cdr="http://schemas.openxmlformats.org/drawingml/2006/chartDrawing">
    <cdr:from>
      <cdr:x>0.06833</cdr:x>
      <cdr:y>0.51172</cdr:y>
    </cdr:from>
    <cdr:to>
      <cdr:x>0.97186</cdr:x>
      <cdr:y>0.51172</cdr:y>
    </cdr:to>
    <cdr:cxnSp macro="">
      <cdr:nvCxnSpPr>
        <cdr:cNvPr id="3" name="Gerade Verbindung 2">
          <a:extLst xmlns:a="http://schemas.openxmlformats.org/drawingml/2006/main">
            <a:ext uri="{FF2B5EF4-FFF2-40B4-BE49-F238E27FC236}">
              <a16:creationId xmlns:a16="http://schemas.microsoft.com/office/drawing/2014/main" id="{9ECAD5DA-A211-304E-B342-BF2379CE3B20}"/>
            </a:ext>
          </a:extLst>
        </cdr:cNvPr>
        <cdr:cNvCxnSpPr/>
      </cdr:nvCxnSpPr>
      <cdr:spPr>
        <a:xfrm xmlns:a="http://schemas.openxmlformats.org/drawingml/2006/main">
          <a:off x="622788" y="2879481"/>
          <a:ext cx="8235462" cy="0"/>
        </a:xfrm>
        <a:prstGeom xmlns:a="http://schemas.openxmlformats.org/drawingml/2006/main" prst="line">
          <a:avLst/>
        </a:prstGeom>
        <a:ln xmlns:a="http://schemas.openxmlformats.org/drawingml/2006/main" w="34925">
          <a:solidFill>
            <a:srgbClr val="CCFF9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0.07198</cdr:x>
      <cdr:y>0.51996</cdr:y>
    </cdr:from>
    <cdr:to>
      <cdr:x>0.97398</cdr:x>
      <cdr:y>0.51996</cdr:y>
    </cdr:to>
    <cdr:sp macro="" textlink="">
      <cdr:nvSpPr>
        <cdr:cNvPr id="330753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657625" y="2942670"/>
          <a:ext cx="8240729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28575">
          <a:solidFill>
            <a:srgbClr xmlns:mc="http://schemas.openxmlformats.org/markup-compatibility/2006" xmlns:a14="http://schemas.microsoft.com/office/drawing/2010/main" val="339966" mc:Ignorable="a14" a14:legacySpreadsheetColorIndex="57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9126682" cy="5645727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xdr:wsDr xmlns:xdr="http://schemas.openxmlformats.org/drawingml/2006/spreadsheetDrawing" xmlns:a="http://schemas.openxmlformats.org/drawingml/2006/main">
  <xdr:absoluteAnchor>
    <xdr:pos x="0" y="0"/>
    <xdr:ext cx="9136063" cy="565943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657225</xdr:colOff>
      <xdr:row>12</xdr:row>
      <xdr:rowOff>66675</xdr:rowOff>
    </xdr:from>
    <xdr:to>
      <xdr:col>17</xdr:col>
      <xdr:colOff>542925</xdr:colOff>
      <xdr:row>40</xdr:row>
      <xdr:rowOff>85725</xdr:rowOff>
    </xdr:to>
    <xdr:graphicFrame macro="">
      <xdr:nvGraphicFramePr>
        <xdr:cNvPr id="157703" name="Diagramm 1">
          <a:extLst>
            <a:ext uri="{FF2B5EF4-FFF2-40B4-BE49-F238E27FC236}">
              <a16:creationId xmlns:a16="http://schemas.microsoft.com/office/drawing/2014/main" id="{00000000-0008-0000-3300-00000768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absoluteAnchor>
    <xdr:pos x="0" y="0"/>
    <xdr:ext cx="9129346" cy="564905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9299263" cy="6012312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</xdr:colOff>
      <xdr:row>202</xdr:row>
      <xdr:rowOff>133350</xdr:rowOff>
    </xdr:from>
    <xdr:to>
      <xdr:col>18</xdr:col>
      <xdr:colOff>361950</xdr:colOff>
      <xdr:row>229</xdr:row>
      <xdr:rowOff>57150</xdr:rowOff>
    </xdr:to>
    <xdr:graphicFrame macro="">
      <xdr:nvGraphicFramePr>
        <xdr:cNvPr id="161799" name="Diagramm 1">
          <a:extLst>
            <a:ext uri="{FF2B5EF4-FFF2-40B4-BE49-F238E27FC236}">
              <a16:creationId xmlns:a16="http://schemas.microsoft.com/office/drawing/2014/main" id="{00000000-0008-0000-3700-00000778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9118023" cy="5619750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xdr:wsDr xmlns:xdr="http://schemas.openxmlformats.org/drawingml/2006/spreadsheetDrawing" xmlns:a="http://schemas.openxmlformats.org/drawingml/2006/main">
  <xdr:absoluteAnchor>
    <xdr:pos x="0" y="0"/>
    <xdr:ext cx="9118023" cy="5619750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9124950" cy="562927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xdr:wsDr xmlns:xdr="http://schemas.openxmlformats.org/drawingml/2006/spreadsheetDrawing" xmlns:a="http://schemas.openxmlformats.org/drawingml/2006/main">
  <xdr:absoluteAnchor>
    <xdr:pos x="0" y="0"/>
    <xdr:ext cx="9124950" cy="562927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9124950" cy="562927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xdr:wsDr xmlns:xdr="http://schemas.openxmlformats.org/drawingml/2006/spreadsheetDrawing" xmlns:a="http://schemas.openxmlformats.org/drawingml/2006/main">
  <xdr:absoluteAnchor>
    <xdr:pos x="0" y="0"/>
    <xdr:ext cx="9128125" cy="563562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0.84908</cdr:x>
      <cdr:y>0.17068</cdr:y>
    </cdr:from>
    <cdr:to>
      <cdr:x>0.99102</cdr:x>
      <cdr:y>0.80263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7739062" y="960437"/>
          <a:ext cx="1293813" cy="3556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de-DE" sz="1400" b="1" i="0">
              <a:solidFill>
                <a:schemeClr val="tx2"/>
              </a:solidFill>
            </a:rPr>
            <a:t>Niederschlag</a:t>
          </a:r>
        </a:p>
        <a:p xmlns:a="http://schemas.openxmlformats.org/drawingml/2006/main">
          <a:pPr algn="ctr"/>
          <a:endParaRPr lang="de-DE" sz="1100" b="1" i="0"/>
        </a:p>
        <a:p xmlns:a="http://schemas.openxmlformats.org/drawingml/2006/main">
          <a:r>
            <a:rPr lang="de-DE" sz="1100" b="1">
              <a:solidFill>
                <a:schemeClr val="tx2">
                  <a:lumMod val="60000"/>
                  <a:lumOff val="40000"/>
                </a:schemeClr>
              </a:solidFill>
            </a:rPr>
            <a:t>1961-1990: 1210 mm</a:t>
          </a:r>
        </a:p>
        <a:p xmlns:a="http://schemas.openxmlformats.org/drawingml/2006/main">
          <a:r>
            <a:rPr lang="de-DE" sz="1100" b="1">
              <a:solidFill>
                <a:schemeClr val="accent5">
                  <a:lumMod val="40000"/>
                  <a:lumOff val="60000"/>
                </a:schemeClr>
              </a:solidFill>
            </a:rPr>
            <a:t>1991-2020: 1168 mm</a:t>
          </a:r>
        </a:p>
        <a:p xmlns:a="http://schemas.openxmlformats.org/drawingml/2006/main">
          <a:endParaRPr lang="de-DE" sz="1100" b="1">
            <a:solidFill>
              <a:schemeClr val="accent6">
                <a:lumMod val="60000"/>
                <a:lumOff val="40000"/>
              </a:schemeClr>
            </a:solidFill>
          </a:endParaRPr>
        </a:p>
        <a:p xmlns:a="http://schemas.openxmlformats.org/drawingml/2006/main">
          <a:endParaRPr lang="de-DE" sz="1100" b="1">
            <a:solidFill>
              <a:schemeClr val="accent6">
                <a:lumMod val="60000"/>
                <a:lumOff val="40000"/>
              </a:schemeClr>
            </a:solidFill>
          </a:endParaRPr>
        </a:p>
        <a:p xmlns:a="http://schemas.openxmlformats.org/drawingml/2006/main">
          <a:pPr algn="ctr"/>
          <a:r>
            <a:rPr lang="de-DE" sz="1400" b="1">
              <a:solidFill>
                <a:srgbClr val="FF0000"/>
              </a:solidFill>
            </a:rPr>
            <a:t>Temperatur</a:t>
          </a:r>
        </a:p>
        <a:p xmlns:a="http://schemas.openxmlformats.org/drawingml/2006/main">
          <a:endParaRPr lang="de-DE" sz="1100" b="1">
            <a:solidFill>
              <a:srgbClr val="92D050"/>
            </a:solidFill>
          </a:endParaRPr>
        </a:p>
        <a:p xmlns:a="http://schemas.openxmlformats.org/drawingml/2006/main">
          <a:r>
            <a:rPr lang="de-DE" sz="1100" b="1">
              <a:solidFill>
                <a:srgbClr val="92D050"/>
              </a:solidFill>
            </a:rPr>
            <a:t>Jahresmittel</a:t>
          </a:r>
          <a:r>
            <a:rPr lang="de-DE" sz="1100" b="1" baseline="0">
              <a:solidFill>
                <a:srgbClr val="92D050"/>
              </a:solidFill>
            </a:rPr>
            <a:t> 61-90:</a:t>
          </a:r>
        </a:p>
        <a:p xmlns:a="http://schemas.openxmlformats.org/drawingml/2006/main">
          <a:pPr algn="ctr"/>
          <a:r>
            <a:rPr lang="de-DE" sz="1100" b="1" baseline="0">
              <a:solidFill>
                <a:srgbClr val="92D050"/>
              </a:solidFill>
            </a:rPr>
            <a:t>6.5°C</a:t>
          </a:r>
        </a:p>
        <a:p xmlns:a="http://schemas.openxmlformats.org/drawingml/2006/main">
          <a:pPr algn="ctr"/>
          <a:endParaRPr lang="de-DE" sz="1100" b="1" baseline="0">
            <a:solidFill>
              <a:srgbClr val="92D050"/>
            </a:solidFill>
          </a:endParaRPr>
        </a:p>
        <a:p xmlns:a="http://schemas.openxmlformats.org/drawingml/2006/main">
          <a:pPr algn="ctr"/>
          <a:r>
            <a:rPr lang="de-DE" sz="1100" b="1" baseline="0">
              <a:solidFill>
                <a:srgbClr val="CC3399"/>
              </a:solidFill>
            </a:rPr>
            <a:t>Jahresmittel 91-20:</a:t>
          </a:r>
        </a:p>
        <a:p xmlns:a="http://schemas.openxmlformats.org/drawingml/2006/main">
          <a:pPr algn="ctr"/>
          <a:r>
            <a:rPr lang="de-DE" sz="1100" b="1" baseline="0">
              <a:solidFill>
                <a:srgbClr val="CC3399"/>
              </a:solidFill>
            </a:rPr>
            <a:t>7.7°C</a:t>
          </a:r>
        </a:p>
        <a:p xmlns:a="http://schemas.openxmlformats.org/drawingml/2006/main">
          <a:pPr algn="ctr"/>
          <a:endParaRPr lang="de-DE" sz="1100" b="1">
            <a:solidFill>
              <a:srgbClr val="92D050"/>
            </a:solidFill>
          </a:endParaRPr>
        </a:p>
        <a:p xmlns:a="http://schemas.openxmlformats.org/drawingml/2006/main">
          <a:r>
            <a:rPr lang="de-DE" sz="1100" b="1">
              <a:solidFill>
                <a:srgbClr val="FF9933"/>
              </a:solidFill>
            </a:rPr>
            <a:t>Tmax</a:t>
          </a:r>
          <a:r>
            <a:rPr lang="de-DE" sz="1100" b="1" baseline="0">
              <a:solidFill>
                <a:srgbClr val="FF9933"/>
              </a:solidFill>
            </a:rPr>
            <a:t> 61-90: 27.1°C</a:t>
          </a:r>
        </a:p>
        <a:p xmlns:a="http://schemas.openxmlformats.org/drawingml/2006/main">
          <a:r>
            <a:rPr lang="de-DE" sz="1100" b="1" baseline="0">
              <a:solidFill>
                <a:srgbClr val="FF0000"/>
              </a:solidFill>
            </a:rPr>
            <a:t>Tmax 91-20: 28.5°C</a:t>
          </a:r>
        </a:p>
        <a:p xmlns:a="http://schemas.openxmlformats.org/drawingml/2006/main">
          <a:endParaRPr lang="de-DE" sz="1100" b="1" baseline="0">
            <a:solidFill>
              <a:srgbClr val="CC3399"/>
            </a:solidFill>
          </a:endParaRPr>
        </a:p>
        <a:p xmlns:a="http://schemas.openxmlformats.org/drawingml/2006/main">
          <a:r>
            <a:rPr lang="de-DE" sz="1100" b="1" baseline="0">
              <a:solidFill>
                <a:srgbClr val="00B0F0"/>
              </a:solidFill>
            </a:rPr>
            <a:t>Tmin 61-90: -12.3°C</a:t>
          </a:r>
        </a:p>
        <a:p xmlns:a="http://schemas.openxmlformats.org/drawingml/2006/main">
          <a:r>
            <a:rPr lang="de-DE" sz="1100" b="1" baseline="0">
              <a:solidFill>
                <a:srgbClr val="0070C0"/>
              </a:solidFill>
            </a:rPr>
            <a:t>Tmin 91-20: -11.4°C</a:t>
          </a:r>
          <a:endParaRPr lang="de-DE" sz="1100" b="1">
            <a:solidFill>
              <a:srgbClr val="0070C0"/>
            </a:solidFill>
          </a:endParaRPr>
        </a:p>
        <a:p xmlns:a="http://schemas.openxmlformats.org/drawingml/2006/main">
          <a:endParaRPr lang="de-DE" sz="1100" b="1">
            <a:solidFill>
              <a:schemeClr val="accent6">
                <a:lumMod val="60000"/>
                <a:lumOff val="40000"/>
              </a:schemeClr>
            </a:solidFill>
          </a:endParaRPr>
        </a:p>
      </cdr:txBody>
    </cdr:sp>
  </cdr:relSizeAnchor>
</c:userShapes>
</file>

<file path=xl/drawings/drawing80.xml><?xml version="1.0" encoding="utf-8"?>
<xdr:wsDr xmlns:xdr="http://schemas.openxmlformats.org/drawingml/2006/spreadsheetDrawing" xmlns:a="http://schemas.openxmlformats.org/drawingml/2006/main">
  <xdr:absoluteAnchor>
    <xdr:pos x="0" y="0"/>
    <xdr:ext cx="9128125" cy="563562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0.84908</cdr:x>
      <cdr:y>0.17068</cdr:y>
    </cdr:from>
    <cdr:to>
      <cdr:x>0.99102</cdr:x>
      <cdr:y>0.80263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7739062" y="960437"/>
          <a:ext cx="1293813" cy="3556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de-DE" sz="1400" b="1" i="0">
              <a:solidFill>
                <a:schemeClr val="tx1"/>
              </a:solidFill>
            </a:rPr>
            <a:t>Niederschlag</a:t>
          </a:r>
        </a:p>
        <a:p xmlns:a="http://schemas.openxmlformats.org/drawingml/2006/main">
          <a:pPr algn="ctr"/>
          <a:endParaRPr lang="de-DE" sz="1100" b="1" i="0"/>
        </a:p>
        <a:p xmlns:a="http://schemas.openxmlformats.org/drawingml/2006/main">
          <a:r>
            <a:rPr lang="de-DE" sz="1100" b="1">
              <a:solidFill>
                <a:schemeClr val="tx2">
                  <a:lumMod val="60000"/>
                  <a:lumOff val="40000"/>
                </a:schemeClr>
              </a:solidFill>
            </a:rPr>
            <a:t>1961-1990: 1210 mm</a:t>
          </a:r>
        </a:p>
        <a:p xmlns:a="http://schemas.openxmlformats.org/drawingml/2006/main">
          <a:r>
            <a:rPr lang="de-DE" sz="1100" b="1">
              <a:solidFill>
                <a:schemeClr val="accent5">
                  <a:lumMod val="40000"/>
                  <a:lumOff val="60000"/>
                </a:schemeClr>
              </a:solidFill>
            </a:rPr>
            <a:t>1991-2020: 1168 mm</a:t>
          </a:r>
        </a:p>
        <a:p xmlns:a="http://schemas.openxmlformats.org/drawingml/2006/main">
          <a:endParaRPr lang="de-DE" sz="1100" b="1">
            <a:solidFill>
              <a:schemeClr val="accent6">
                <a:lumMod val="60000"/>
                <a:lumOff val="40000"/>
              </a:schemeClr>
            </a:solidFill>
          </a:endParaRPr>
        </a:p>
        <a:p xmlns:a="http://schemas.openxmlformats.org/drawingml/2006/main">
          <a:endParaRPr lang="de-DE" sz="1100" b="1">
            <a:solidFill>
              <a:schemeClr val="accent6">
                <a:lumMod val="60000"/>
                <a:lumOff val="40000"/>
              </a:schemeClr>
            </a:solidFill>
          </a:endParaRPr>
        </a:p>
        <a:p xmlns:a="http://schemas.openxmlformats.org/drawingml/2006/main">
          <a:pPr algn="ctr"/>
          <a:r>
            <a:rPr lang="de-DE" sz="1400" b="1">
              <a:solidFill>
                <a:schemeClr val="tx1"/>
              </a:solidFill>
            </a:rPr>
            <a:t>Temperatur</a:t>
          </a:r>
        </a:p>
        <a:p xmlns:a="http://schemas.openxmlformats.org/drawingml/2006/main">
          <a:endParaRPr lang="de-DE" sz="1100" b="1">
            <a:solidFill>
              <a:srgbClr val="92D050"/>
            </a:solidFill>
          </a:endParaRPr>
        </a:p>
        <a:p xmlns:a="http://schemas.openxmlformats.org/drawingml/2006/main">
          <a:r>
            <a:rPr lang="de-DE" sz="1100" b="1">
              <a:solidFill>
                <a:schemeClr val="accent6">
                  <a:lumMod val="75000"/>
                </a:schemeClr>
              </a:solidFill>
            </a:rPr>
            <a:t>Jahresmittel</a:t>
          </a:r>
          <a:r>
            <a:rPr lang="de-DE" sz="1100" b="1" baseline="0">
              <a:solidFill>
                <a:schemeClr val="accent6">
                  <a:lumMod val="75000"/>
                </a:schemeClr>
              </a:solidFill>
            </a:rPr>
            <a:t> 61-90:</a:t>
          </a:r>
        </a:p>
        <a:p xmlns:a="http://schemas.openxmlformats.org/drawingml/2006/main">
          <a:pPr algn="ctr"/>
          <a:r>
            <a:rPr lang="de-DE" sz="1100" b="1" baseline="0">
              <a:solidFill>
                <a:schemeClr val="accent6">
                  <a:lumMod val="75000"/>
                </a:schemeClr>
              </a:solidFill>
            </a:rPr>
            <a:t>6.5°C</a:t>
          </a:r>
        </a:p>
        <a:p xmlns:a="http://schemas.openxmlformats.org/drawingml/2006/main">
          <a:pPr algn="ctr"/>
          <a:endParaRPr lang="de-DE" sz="1100" b="1" baseline="0">
            <a:solidFill>
              <a:srgbClr val="92D050"/>
            </a:solidFill>
          </a:endParaRPr>
        </a:p>
        <a:p xmlns:a="http://schemas.openxmlformats.org/drawingml/2006/main">
          <a:pPr algn="ctr"/>
          <a:r>
            <a:rPr lang="de-DE" sz="1100" b="1" baseline="0">
              <a:solidFill>
                <a:srgbClr val="FF0000"/>
              </a:solidFill>
            </a:rPr>
            <a:t>Jahresmittel 91-20:</a:t>
          </a:r>
        </a:p>
        <a:p xmlns:a="http://schemas.openxmlformats.org/drawingml/2006/main">
          <a:pPr algn="ctr"/>
          <a:r>
            <a:rPr lang="de-DE" sz="1100" b="1" baseline="0">
              <a:solidFill>
                <a:srgbClr val="FF0000"/>
              </a:solidFill>
            </a:rPr>
            <a:t>7.7°C</a:t>
          </a:r>
        </a:p>
        <a:p xmlns:a="http://schemas.openxmlformats.org/drawingml/2006/main">
          <a:pPr algn="ctr"/>
          <a:endParaRPr lang="de-DE" sz="1100" b="1">
            <a:solidFill>
              <a:srgbClr val="92D050"/>
            </a:solidFill>
          </a:endParaRPr>
        </a:p>
        <a:p xmlns:a="http://schemas.openxmlformats.org/drawingml/2006/main">
          <a:r>
            <a:rPr lang="de-DE" sz="1100" b="1">
              <a:solidFill>
                <a:schemeClr val="accent6">
                  <a:lumMod val="75000"/>
                </a:schemeClr>
              </a:solidFill>
            </a:rPr>
            <a:t>Tmax</a:t>
          </a:r>
          <a:r>
            <a:rPr lang="de-DE" sz="1100" b="1" baseline="0">
              <a:solidFill>
                <a:schemeClr val="accent6">
                  <a:lumMod val="75000"/>
                </a:schemeClr>
              </a:solidFill>
            </a:rPr>
            <a:t> 61-90: 27.1°C</a:t>
          </a:r>
        </a:p>
        <a:p xmlns:a="http://schemas.openxmlformats.org/drawingml/2006/main">
          <a:r>
            <a:rPr lang="de-DE" sz="1100" b="1" baseline="0">
              <a:solidFill>
                <a:srgbClr val="FF0000"/>
              </a:solidFill>
            </a:rPr>
            <a:t>Tmax 91-20: 28.5°C</a:t>
          </a:r>
        </a:p>
        <a:p xmlns:a="http://schemas.openxmlformats.org/drawingml/2006/main">
          <a:endParaRPr lang="de-DE" sz="1100" b="1" baseline="0">
            <a:solidFill>
              <a:srgbClr val="CC3399"/>
            </a:solidFill>
          </a:endParaRPr>
        </a:p>
        <a:p xmlns:a="http://schemas.openxmlformats.org/drawingml/2006/main">
          <a:r>
            <a:rPr lang="de-DE" sz="1100" b="1" baseline="0">
              <a:solidFill>
                <a:schemeClr val="accent6">
                  <a:lumMod val="75000"/>
                </a:schemeClr>
              </a:solidFill>
            </a:rPr>
            <a:t>Tmin 61-90: -12.3°C</a:t>
          </a:r>
        </a:p>
        <a:p xmlns:a="http://schemas.openxmlformats.org/drawingml/2006/main">
          <a:r>
            <a:rPr lang="de-DE" sz="1100" b="1" baseline="0">
              <a:solidFill>
                <a:srgbClr val="FF0000"/>
              </a:solidFill>
            </a:rPr>
            <a:t>Tmin 91-20: -11.4°C</a:t>
          </a:r>
          <a:endParaRPr lang="de-DE" sz="1100" b="1">
            <a:solidFill>
              <a:srgbClr val="FF0000"/>
            </a:solidFill>
          </a:endParaRPr>
        </a:p>
        <a:p xmlns:a="http://schemas.openxmlformats.org/drawingml/2006/main">
          <a:endParaRPr lang="de-DE" sz="1100" b="1">
            <a:solidFill>
              <a:schemeClr val="accent6">
                <a:lumMod val="60000"/>
                <a:lumOff val="40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absoluteAnchor>
    <xdr:pos x="0" y="0"/>
    <xdr:ext cx="9128125" cy="563562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0.73387</cdr:x>
      <cdr:y>0.17884</cdr:y>
    </cdr:from>
    <cdr:to>
      <cdr:x>0.87781</cdr:x>
      <cdr:y>0.37278</cdr:y>
    </cdr:to>
    <cdr:sp macro="" textlink="">
      <cdr:nvSpPr>
        <cdr:cNvPr id="35430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82547" y="1005036"/>
          <a:ext cx="1310743" cy="10899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000000"/>
              </a:solidFill>
              <a:latin typeface="Arial"/>
              <a:cs typeface="Arial"/>
            </a:rPr>
            <a:t>Mitteltemperaturen</a:t>
          </a:r>
        </a:p>
        <a:p xmlns:a="http://schemas.openxmlformats.org/drawingml/2006/main">
          <a:pPr algn="l" rtl="0">
            <a:defRPr sz="1000"/>
          </a:pP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9999FF"/>
              </a:solidFill>
              <a:latin typeface="Arial"/>
              <a:cs typeface="Arial"/>
            </a:rPr>
            <a:t>1921-1950: 6.4°C</a:t>
          </a: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CCFFFF"/>
              </a:solidFill>
              <a:latin typeface="Arial"/>
              <a:cs typeface="Arial"/>
            </a:rPr>
            <a:t>1931-1960: 6.4°C</a:t>
          </a: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FFFF99"/>
              </a:solidFill>
              <a:latin typeface="Arial"/>
              <a:cs typeface="Arial"/>
            </a:rPr>
            <a:t>1941-1970: 6.5°C</a:t>
          </a: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FFCC99"/>
              </a:solidFill>
              <a:latin typeface="Arial"/>
              <a:cs typeface="Arial"/>
            </a:rPr>
            <a:t>1951-1980: 6.3°C</a:t>
          </a:r>
        </a:p>
      </cdr:txBody>
    </cdr:sp>
  </cdr:relSizeAnchor>
</c:userShapes>
</file>

<file path=xl/drawings/drawing84.xml><?xml version="1.0" encoding="utf-8"?>
<xdr:wsDr xmlns:xdr="http://schemas.openxmlformats.org/drawingml/2006/spreadsheetDrawing" xmlns:a="http://schemas.openxmlformats.org/drawingml/2006/main">
  <xdr:absoluteAnchor>
    <xdr:pos x="0" y="0"/>
    <xdr:ext cx="9118023" cy="5619750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0.71679</cdr:x>
      <cdr:y>0.17057</cdr:y>
    </cdr:from>
    <cdr:to>
      <cdr:x>0.868</cdr:x>
      <cdr:y>0.37917</cdr:y>
    </cdr:to>
    <cdr:sp macro="" textlink="">
      <cdr:nvSpPr>
        <cdr:cNvPr id="35430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533320" y="959828"/>
          <a:ext cx="1378233" cy="11737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square" lIns="27432" tIns="27432" rIns="0" bIns="0" anchor="t" upright="1">
          <a:no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000000"/>
              </a:solidFill>
              <a:latin typeface="Arial"/>
              <a:cs typeface="Arial"/>
            </a:rPr>
            <a:t>Mitteltemperaturen</a:t>
          </a:r>
        </a:p>
        <a:p xmlns:a="http://schemas.openxmlformats.org/drawingml/2006/main">
          <a:pPr algn="l" rtl="0">
            <a:defRPr sz="1000"/>
          </a:pP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9999FF"/>
              </a:solidFill>
              <a:latin typeface="Arial"/>
              <a:cs typeface="Arial"/>
            </a:rPr>
            <a:t>1961-1990: 6.5°C</a:t>
          </a: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CCFFFF"/>
              </a:solidFill>
              <a:latin typeface="Arial"/>
              <a:cs typeface="Arial"/>
            </a:rPr>
            <a:t>1971-2000: 6.8°C</a:t>
          </a: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FFFF99"/>
              </a:solidFill>
              <a:latin typeface="Arial"/>
              <a:cs typeface="Arial"/>
            </a:rPr>
            <a:t>1981-2010: 7.2°C</a:t>
          </a:r>
          <a:endParaRPr lang="de-DE" sz="12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200" b="0" i="0" u="none" strike="noStrike" baseline="0">
              <a:solidFill>
                <a:srgbClr val="FFCC99"/>
              </a:solidFill>
              <a:latin typeface="Arial"/>
              <a:cs typeface="Arial"/>
            </a:rPr>
            <a:t>1991-2020: 7.7°C</a:t>
          </a:r>
        </a:p>
      </cdr:txBody>
    </cdr:sp>
  </cdr:relSizeAnchor>
</c:userShapes>
</file>

<file path=xl/drawings/drawing86.xml><?xml version="1.0" encoding="utf-8"?>
<xdr:wsDr xmlns:xdr="http://schemas.openxmlformats.org/drawingml/2006/spreadsheetDrawing" xmlns:a="http://schemas.openxmlformats.org/drawingml/2006/main">
  <xdr:absoluteAnchor>
    <xdr:pos x="0" y="0"/>
    <xdr:ext cx="9128125" cy="563562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0.72625</cdr:x>
      <cdr:y>0.14875</cdr:y>
    </cdr:from>
    <cdr:to>
      <cdr:x>0.86439</cdr:x>
      <cdr:y>0.29368</cdr:y>
    </cdr:to>
    <cdr:sp macro="" textlink="">
      <cdr:nvSpPr>
        <cdr:cNvPr id="3553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635066" y="841841"/>
          <a:ext cx="1262077" cy="8202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000000"/>
              </a:solidFill>
              <a:latin typeface="Arial"/>
              <a:cs typeface="Arial"/>
            </a:rPr>
            <a:t>     Jahressummen</a:t>
          </a: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9999FF"/>
              </a:solidFill>
              <a:latin typeface="Arial"/>
              <a:cs typeface="Arial"/>
            </a:rPr>
            <a:t>1961-1990: 1821 h</a:t>
          </a:r>
          <a:r>
            <a:rPr lang="de-DE" sz="1075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CCFFFF"/>
              </a:solidFill>
              <a:latin typeface="Arial"/>
              <a:cs typeface="Arial"/>
            </a:rPr>
            <a:t>1971-2000: 1791 h</a:t>
          </a:r>
          <a:endParaRPr lang="de-DE" sz="1075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FFFF99"/>
              </a:solidFill>
              <a:latin typeface="Arial"/>
              <a:cs typeface="Arial"/>
            </a:rPr>
            <a:t>1981-2010: 1832 h</a:t>
          </a:r>
          <a:endParaRPr lang="de-DE" sz="1075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FFCC99"/>
              </a:solidFill>
              <a:latin typeface="Arial"/>
              <a:cs typeface="Arial"/>
            </a:rPr>
            <a:t>1991-2020: 1864 h</a:t>
          </a: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absoluteAnchor>
    <xdr:pos x="0" y="0"/>
    <xdr:ext cx="9128125" cy="563562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0.69775</cdr:x>
      <cdr:y>0.213</cdr:y>
    </cdr:from>
    <cdr:to>
      <cdr:x>0.85264</cdr:x>
      <cdr:y>0.35793</cdr:y>
    </cdr:to>
    <cdr:sp macro="" textlink="">
      <cdr:nvSpPr>
        <cdr:cNvPr id="3532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374688" y="1205460"/>
          <a:ext cx="1415067" cy="82022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000000"/>
              </a:solidFill>
              <a:latin typeface="Arial"/>
              <a:cs typeface="Arial"/>
            </a:rPr>
            <a:t>     Jahressummen</a:t>
          </a: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9999FF"/>
              </a:solidFill>
              <a:latin typeface="Arial"/>
              <a:cs typeface="Arial"/>
            </a:rPr>
            <a:t>1961-1990: 1210 mm</a:t>
          </a:r>
          <a:r>
            <a:rPr lang="de-DE" sz="1075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CCFFFF"/>
              </a:solidFill>
              <a:latin typeface="Arial"/>
              <a:cs typeface="Arial"/>
            </a:rPr>
            <a:t>1971-2000: 1192 mm</a:t>
          </a:r>
          <a:endParaRPr lang="de-DE" sz="1075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FFFF99"/>
              </a:solidFill>
              <a:latin typeface="Arial"/>
              <a:cs typeface="Arial"/>
            </a:rPr>
            <a:t>1981-2010: 1175 mm</a:t>
          </a:r>
          <a:endParaRPr lang="de-DE" sz="1075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l" rtl="0">
            <a:defRPr sz="1000"/>
          </a:pPr>
          <a:r>
            <a:rPr lang="de-DE" sz="1075" b="0" i="0" u="none" strike="noStrike" baseline="0">
              <a:solidFill>
                <a:srgbClr val="FFCC99"/>
              </a:solidFill>
              <a:latin typeface="Arial"/>
              <a:cs typeface="Arial"/>
            </a:rPr>
            <a:t>1991-2020: 1170 mm</a:t>
          </a:r>
        </a:p>
      </cdr:txBody>
    </cdr:sp>
  </cdr:relSizeAnchor>
</c:userShapes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4</xdr:row>
      <xdr:rowOff>0</xdr:rowOff>
    </xdr:from>
    <xdr:to>
      <xdr:col>16</xdr:col>
      <xdr:colOff>0</xdr:colOff>
      <xdr:row>14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0</xdr:colOff>
      <xdr:row>13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4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0</xdr:colOff>
      <xdr:row>5</xdr:row>
      <xdr:rowOff>19050</xdr:rowOff>
    </xdr:from>
    <xdr:to>
      <xdr:col>56</xdr:col>
      <xdr:colOff>57150</xdr:colOff>
      <xdr:row>28</xdr:row>
      <xdr:rowOff>0</xdr:rowOff>
    </xdr:to>
    <xdr:graphicFrame macro="">
      <xdr:nvGraphicFramePr>
        <xdr:cNvPr id="4" name="Diagramm 7">
          <a:extLst>
            <a:ext uri="{FF2B5EF4-FFF2-40B4-BE49-F238E27FC236}">
              <a16:creationId xmlns:a16="http://schemas.microsoft.com/office/drawing/2014/main" id="{00000000-0008-0000-4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31</xdr:row>
      <xdr:rowOff>0</xdr:rowOff>
    </xdr:from>
    <xdr:to>
      <xdr:col>56</xdr:col>
      <xdr:colOff>66675</xdr:colOff>
      <xdr:row>55</xdr:row>
      <xdr:rowOff>123825</xdr:rowOff>
    </xdr:to>
    <xdr:graphicFrame macro="">
      <xdr:nvGraphicFramePr>
        <xdr:cNvPr id="5" name="Diagramm 8">
          <a:extLst>
            <a:ext uri="{FF2B5EF4-FFF2-40B4-BE49-F238E27FC236}">
              <a16:creationId xmlns:a16="http://schemas.microsoft.com/office/drawing/2014/main" id="{00000000-0008-0000-4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0</xdr:colOff>
      <xdr:row>59</xdr:row>
      <xdr:rowOff>0</xdr:rowOff>
    </xdr:from>
    <xdr:to>
      <xdr:col>56</xdr:col>
      <xdr:colOff>76200</xdr:colOff>
      <xdr:row>82</xdr:row>
      <xdr:rowOff>0</xdr:rowOff>
    </xdr:to>
    <xdr:graphicFrame macro="">
      <xdr:nvGraphicFramePr>
        <xdr:cNvPr id="6" name="Diagramm 9">
          <a:extLst>
            <a:ext uri="{FF2B5EF4-FFF2-40B4-BE49-F238E27FC236}">
              <a16:creationId xmlns:a16="http://schemas.microsoft.com/office/drawing/2014/main" id="{00000000-0008-0000-4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0</xdr:colOff>
      <xdr:row>85</xdr:row>
      <xdr:rowOff>0</xdr:rowOff>
    </xdr:from>
    <xdr:to>
      <xdr:col>56</xdr:col>
      <xdr:colOff>85725</xdr:colOff>
      <xdr:row>108</xdr:row>
      <xdr:rowOff>9525</xdr:rowOff>
    </xdr:to>
    <xdr:graphicFrame macro="">
      <xdr:nvGraphicFramePr>
        <xdr:cNvPr id="7" name="Diagramm 10">
          <a:extLst>
            <a:ext uri="{FF2B5EF4-FFF2-40B4-BE49-F238E27FC236}">
              <a16:creationId xmlns:a16="http://schemas.microsoft.com/office/drawing/2014/main" id="{00000000-0008-0000-4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0</xdr:colOff>
      <xdr:row>111</xdr:row>
      <xdr:rowOff>0</xdr:rowOff>
    </xdr:from>
    <xdr:to>
      <xdr:col>56</xdr:col>
      <xdr:colOff>95250</xdr:colOff>
      <xdr:row>134</xdr:row>
      <xdr:rowOff>19050</xdr:rowOff>
    </xdr:to>
    <xdr:graphicFrame macro="">
      <xdr:nvGraphicFramePr>
        <xdr:cNvPr id="8" name="Diagramm 11">
          <a:extLst>
            <a:ext uri="{FF2B5EF4-FFF2-40B4-BE49-F238E27FC236}">
              <a16:creationId xmlns:a16="http://schemas.microsoft.com/office/drawing/2014/main" id="{00000000-0008-0000-4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0</xdr:colOff>
      <xdr:row>137</xdr:row>
      <xdr:rowOff>0</xdr:rowOff>
    </xdr:from>
    <xdr:to>
      <xdr:col>56</xdr:col>
      <xdr:colOff>104775</xdr:colOff>
      <xdr:row>160</xdr:row>
      <xdr:rowOff>28575</xdr:rowOff>
    </xdr:to>
    <xdr:graphicFrame macro="">
      <xdr:nvGraphicFramePr>
        <xdr:cNvPr id="9" name="Diagramm 12">
          <a:extLst>
            <a:ext uri="{FF2B5EF4-FFF2-40B4-BE49-F238E27FC236}">
              <a16:creationId xmlns:a16="http://schemas.microsoft.com/office/drawing/2014/main" id="{00000000-0008-0000-4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0</xdr:colOff>
      <xdr:row>163</xdr:row>
      <xdr:rowOff>0</xdr:rowOff>
    </xdr:from>
    <xdr:to>
      <xdr:col>56</xdr:col>
      <xdr:colOff>114300</xdr:colOff>
      <xdr:row>186</xdr:row>
      <xdr:rowOff>38100</xdr:rowOff>
    </xdr:to>
    <xdr:graphicFrame macro="">
      <xdr:nvGraphicFramePr>
        <xdr:cNvPr id="10" name="Diagramm 13">
          <a:extLst>
            <a:ext uri="{FF2B5EF4-FFF2-40B4-BE49-F238E27FC236}">
              <a16:creationId xmlns:a16="http://schemas.microsoft.com/office/drawing/2014/main" id="{00000000-0008-0000-4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0</xdr:colOff>
      <xdr:row>189</xdr:row>
      <xdr:rowOff>0</xdr:rowOff>
    </xdr:from>
    <xdr:to>
      <xdr:col>56</xdr:col>
      <xdr:colOff>123825</xdr:colOff>
      <xdr:row>212</xdr:row>
      <xdr:rowOff>47625</xdr:rowOff>
    </xdr:to>
    <xdr:graphicFrame macro="">
      <xdr:nvGraphicFramePr>
        <xdr:cNvPr id="11" name="Diagramm 14">
          <a:extLst>
            <a:ext uri="{FF2B5EF4-FFF2-40B4-BE49-F238E27FC236}">
              <a16:creationId xmlns:a16="http://schemas.microsoft.com/office/drawing/2014/main" id="{00000000-0008-0000-4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39</xdr:col>
      <xdr:colOff>0</xdr:colOff>
      <xdr:row>215</xdr:row>
      <xdr:rowOff>0</xdr:rowOff>
    </xdr:from>
    <xdr:to>
      <xdr:col>56</xdr:col>
      <xdr:colOff>133350</xdr:colOff>
      <xdr:row>238</xdr:row>
      <xdr:rowOff>57150</xdr:rowOff>
    </xdr:to>
    <xdr:graphicFrame macro="">
      <xdr:nvGraphicFramePr>
        <xdr:cNvPr id="12" name="Diagramm 15">
          <a:extLst>
            <a:ext uri="{FF2B5EF4-FFF2-40B4-BE49-F238E27FC236}">
              <a16:creationId xmlns:a16="http://schemas.microsoft.com/office/drawing/2014/main" id="{00000000-0008-0000-4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39</xdr:col>
      <xdr:colOff>0</xdr:colOff>
      <xdr:row>245</xdr:row>
      <xdr:rowOff>0</xdr:rowOff>
    </xdr:from>
    <xdr:to>
      <xdr:col>56</xdr:col>
      <xdr:colOff>142875</xdr:colOff>
      <xdr:row>268</xdr:row>
      <xdr:rowOff>47625</xdr:rowOff>
    </xdr:to>
    <xdr:graphicFrame macro="">
      <xdr:nvGraphicFramePr>
        <xdr:cNvPr id="13" name="Diagramm 16">
          <a:extLst>
            <a:ext uri="{FF2B5EF4-FFF2-40B4-BE49-F238E27FC236}">
              <a16:creationId xmlns:a16="http://schemas.microsoft.com/office/drawing/2014/main" id="{00000000-0008-0000-4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0</xdr:colOff>
      <xdr:row>271</xdr:row>
      <xdr:rowOff>0</xdr:rowOff>
    </xdr:from>
    <xdr:to>
      <xdr:col>56</xdr:col>
      <xdr:colOff>152400</xdr:colOff>
      <xdr:row>294</xdr:row>
      <xdr:rowOff>76200</xdr:rowOff>
    </xdr:to>
    <xdr:graphicFrame macro="">
      <xdr:nvGraphicFramePr>
        <xdr:cNvPr id="14" name="Diagramm 17">
          <a:extLst>
            <a:ext uri="{FF2B5EF4-FFF2-40B4-BE49-F238E27FC236}">
              <a16:creationId xmlns:a16="http://schemas.microsoft.com/office/drawing/2014/main" id="{00000000-0008-0000-4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39</xdr:col>
      <xdr:colOff>0</xdr:colOff>
      <xdr:row>298</xdr:row>
      <xdr:rowOff>0</xdr:rowOff>
    </xdr:from>
    <xdr:to>
      <xdr:col>56</xdr:col>
      <xdr:colOff>161925</xdr:colOff>
      <xdr:row>328</xdr:row>
      <xdr:rowOff>85725</xdr:rowOff>
    </xdr:to>
    <xdr:graphicFrame macro="">
      <xdr:nvGraphicFramePr>
        <xdr:cNvPr id="15" name="Diagramm 18">
          <a:extLst>
            <a:ext uri="{FF2B5EF4-FFF2-40B4-BE49-F238E27FC236}">
              <a16:creationId xmlns:a16="http://schemas.microsoft.com/office/drawing/2014/main" id="{00000000-0008-0000-44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57</xdr:col>
      <xdr:colOff>152400</xdr:colOff>
      <xdr:row>5</xdr:row>
      <xdr:rowOff>0</xdr:rowOff>
    </xdr:from>
    <xdr:to>
      <xdr:col>74</xdr:col>
      <xdr:colOff>247650</xdr:colOff>
      <xdr:row>28</xdr:row>
      <xdr:rowOff>19050</xdr:rowOff>
    </xdr:to>
    <xdr:graphicFrame macro="">
      <xdr:nvGraphicFramePr>
        <xdr:cNvPr id="16" name="Diagramm 11">
          <a:extLst>
            <a:ext uri="{FF2B5EF4-FFF2-40B4-BE49-F238E27FC236}">
              <a16:creationId xmlns:a16="http://schemas.microsoft.com/office/drawing/2014/main" id="{00000000-0008-0000-44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57</xdr:col>
      <xdr:colOff>152400</xdr:colOff>
      <xdr:row>30</xdr:row>
      <xdr:rowOff>133350</xdr:rowOff>
    </xdr:from>
    <xdr:to>
      <xdr:col>74</xdr:col>
      <xdr:colOff>247650</xdr:colOff>
      <xdr:row>56</xdr:row>
      <xdr:rowOff>0</xdr:rowOff>
    </xdr:to>
    <xdr:graphicFrame macro="">
      <xdr:nvGraphicFramePr>
        <xdr:cNvPr id="17" name="Diagramm 11">
          <a:extLst>
            <a:ext uri="{FF2B5EF4-FFF2-40B4-BE49-F238E27FC236}">
              <a16:creationId xmlns:a16="http://schemas.microsoft.com/office/drawing/2014/main" id="{00000000-0008-0000-44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57</xdr:col>
      <xdr:colOff>152400</xdr:colOff>
      <xdr:row>59</xdr:row>
      <xdr:rowOff>0</xdr:rowOff>
    </xdr:from>
    <xdr:to>
      <xdr:col>74</xdr:col>
      <xdr:colOff>247650</xdr:colOff>
      <xdr:row>82</xdr:row>
      <xdr:rowOff>19050</xdr:rowOff>
    </xdr:to>
    <xdr:graphicFrame macro="">
      <xdr:nvGraphicFramePr>
        <xdr:cNvPr id="18" name="Diagramm 11">
          <a:extLst>
            <a:ext uri="{FF2B5EF4-FFF2-40B4-BE49-F238E27FC236}">
              <a16:creationId xmlns:a16="http://schemas.microsoft.com/office/drawing/2014/main" id="{00000000-0008-0000-44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57</xdr:col>
      <xdr:colOff>142875</xdr:colOff>
      <xdr:row>85</xdr:row>
      <xdr:rowOff>0</xdr:rowOff>
    </xdr:from>
    <xdr:to>
      <xdr:col>74</xdr:col>
      <xdr:colOff>238125</xdr:colOff>
      <xdr:row>108</xdr:row>
      <xdr:rowOff>19050</xdr:rowOff>
    </xdr:to>
    <xdr:graphicFrame macro="">
      <xdr:nvGraphicFramePr>
        <xdr:cNvPr id="19" name="Diagramm 11">
          <a:extLst>
            <a:ext uri="{FF2B5EF4-FFF2-40B4-BE49-F238E27FC236}">
              <a16:creationId xmlns:a16="http://schemas.microsoft.com/office/drawing/2014/main" id="{00000000-0008-0000-4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57</xdr:col>
      <xdr:colOff>142875</xdr:colOff>
      <xdr:row>111</xdr:row>
      <xdr:rowOff>19050</xdr:rowOff>
    </xdr:from>
    <xdr:to>
      <xdr:col>74</xdr:col>
      <xdr:colOff>238125</xdr:colOff>
      <xdr:row>134</xdr:row>
      <xdr:rowOff>38100</xdr:rowOff>
    </xdr:to>
    <xdr:graphicFrame macro="">
      <xdr:nvGraphicFramePr>
        <xdr:cNvPr id="20" name="Diagramm 11">
          <a:extLst>
            <a:ext uri="{FF2B5EF4-FFF2-40B4-BE49-F238E27FC236}">
              <a16:creationId xmlns:a16="http://schemas.microsoft.com/office/drawing/2014/main" id="{00000000-0008-0000-4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4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169998" name="Diagramm 4">
          <a:extLst>
            <a:ext uri="{FF2B5EF4-FFF2-40B4-BE49-F238E27FC236}">
              <a16:creationId xmlns:a16="http://schemas.microsoft.com/office/drawing/2014/main" id="{00000000-0008-0000-4500-00000E98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</xdr:row>
      <xdr:rowOff>0</xdr:rowOff>
    </xdr:from>
    <xdr:to>
      <xdr:col>14</xdr:col>
      <xdr:colOff>0</xdr:colOff>
      <xdr:row>13</xdr:row>
      <xdr:rowOff>0</xdr:rowOff>
    </xdr:to>
    <xdr:graphicFrame macro="">
      <xdr:nvGraphicFramePr>
        <xdr:cNvPr id="169999" name="Diagramm 5">
          <a:extLst>
            <a:ext uri="{FF2B5EF4-FFF2-40B4-BE49-F238E27FC236}">
              <a16:creationId xmlns:a16="http://schemas.microsoft.com/office/drawing/2014/main" id="{00000000-0008-0000-4500-00000F980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4</xdr:row>
      <xdr:rowOff>0</xdr:rowOff>
    </xdr:from>
    <xdr:to>
      <xdr:col>16</xdr:col>
      <xdr:colOff>0</xdr:colOff>
      <xdr:row>14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0</xdr:colOff>
      <xdr:row>13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4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0</xdr:colOff>
      <xdr:row>5</xdr:row>
      <xdr:rowOff>19050</xdr:rowOff>
    </xdr:from>
    <xdr:to>
      <xdr:col>65</xdr:col>
      <xdr:colOff>57150</xdr:colOff>
      <xdr:row>28</xdr:row>
      <xdr:rowOff>0</xdr:rowOff>
    </xdr:to>
    <xdr:graphicFrame macro="">
      <xdr:nvGraphicFramePr>
        <xdr:cNvPr id="4" name="Diagramm 7">
          <a:extLst>
            <a:ext uri="{FF2B5EF4-FFF2-40B4-BE49-F238E27FC236}">
              <a16:creationId xmlns:a16="http://schemas.microsoft.com/office/drawing/2014/main" id="{00000000-0008-0000-4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0</xdr:colOff>
      <xdr:row>31</xdr:row>
      <xdr:rowOff>0</xdr:rowOff>
    </xdr:from>
    <xdr:to>
      <xdr:col>65</xdr:col>
      <xdr:colOff>66675</xdr:colOff>
      <xdr:row>55</xdr:row>
      <xdr:rowOff>123825</xdr:rowOff>
    </xdr:to>
    <xdr:graphicFrame macro="">
      <xdr:nvGraphicFramePr>
        <xdr:cNvPr id="5" name="Diagramm 8">
          <a:extLst>
            <a:ext uri="{FF2B5EF4-FFF2-40B4-BE49-F238E27FC236}">
              <a16:creationId xmlns:a16="http://schemas.microsoft.com/office/drawing/2014/main" id="{00000000-0008-0000-4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0</xdr:colOff>
      <xdr:row>59</xdr:row>
      <xdr:rowOff>0</xdr:rowOff>
    </xdr:from>
    <xdr:to>
      <xdr:col>65</xdr:col>
      <xdr:colOff>76200</xdr:colOff>
      <xdr:row>82</xdr:row>
      <xdr:rowOff>0</xdr:rowOff>
    </xdr:to>
    <xdr:graphicFrame macro="">
      <xdr:nvGraphicFramePr>
        <xdr:cNvPr id="6" name="Diagramm 9">
          <a:extLst>
            <a:ext uri="{FF2B5EF4-FFF2-40B4-BE49-F238E27FC236}">
              <a16:creationId xmlns:a16="http://schemas.microsoft.com/office/drawing/2014/main" id="{00000000-0008-0000-4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0</xdr:colOff>
      <xdr:row>85</xdr:row>
      <xdr:rowOff>0</xdr:rowOff>
    </xdr:from>
    <xdr:to>
      <xdr:col>65</xdr:col>
      <xdr:colOff>85725</xdr:colOff>
      <xdr:row>108</xdr:row>
      <xdr:rowOff>9525</xdr:rowOff>
    </xdr:to>
    <xdr:graphicFrame macro="">
      <xdr:nvGraphicFramePr>
        <xdr:cNvPr id="7" name="Diagramm 10">
          <a:extLst>
            <a:ext uri="{FF2B5EF4-FFF2-40B4-BE49-F238E27FC236}">
              <a16:creationId xmlns:a16="http://schemas.microsoft.com/office/drawing/2014/main" id="{00000000-0008-0000-4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48</xdr:col>
      <xdr:colOff>0</xdr:colOff>
      <xdr:row>111</xdr:row>
      <xdr:rowOff>0</xdr:rowOff>
    </xdr:from>
    <xdr:to>
      <xdr:col>65</xdr:col>
      <xdr:colOff>95250</xdr:colOff>
      <xdr:row>134</xdr:row>
      <xdr:rowOff>19050</xdr:rowOff>
    </xdr:to>
    <xdr:graphicFrame macro="">
      <xdr:nvGraphicFramePr>
        <xdr:cNvPr id="8" name="Diagramm 11">
          <a:extLst>
            <a:ext uri="{FF2B5EF4-FFF2-40B4-BE49-F238E27FC236}">
              <a16:creationId xmlns:a16="http://schemas.microsoft.com/office/drawing/2014/main" id="{00000000-0008-0000-4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0</xdr:colOff>
      <xdr:row>137</xdr:row>
      <xdr:rowOff>0</xdr:rowOff>
    </xdr:from>
    <xdr:to>
      <xdr:col>65</xdr:col>
      <xdr:colOff>104775</xdr:colOff>
      <xdr:row>160</xdr:row>
      <xdr:rowOff>28575</xdr:rowOff>
    </xdr:to>
    <xdr:graphicFrame macro="">
      <xdr:nvGraphicFramePr>
        <xdr:cNvPr id="9" name="Diagramm 12">
          <a:extLst>
            <a:ext uri="{FF2B5EF4-FFF2-40B4-BE49-F238E27FC236}">
              <a16:creationId xmlns:a16="http://schemas.microsoft.com/office/drawing/2014/main" id="{00000000-0008-0000-4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48</xdr:col>
      <xdr:colOff>0</xdr:colOff>
      <xdr:row>163</xdr:row>
      <xdr:rowOff>0</xdr:rowOff>
    </xdr:from>
    <xdr:to>
      <xdr:col>65</xdr:col>
      <xdr:colOff>114300</xdr:colOff>
      <xdr:row>186</xdr:row>
      <xdr:rowOff>38100</xdr:rowOff>
    </xdr:to>
    <xdr:graphicFrame macro="">
      <xdr:nvGraphicFramePr>
        <xdr:cNvPr id="10" name="Diagramm 13">
          <a:extLst>
            <a:ext uri="{FF2B5EF4-FFF2-40B4-BE49-F238E27FC236}">
              <a16:creationId xmlns:a16="http://schemas.microsoft.com/office/drawing/2014/main" id="{00000000-0008-0000-4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48</xdr:col>
      <xdr:colOff>0</xdr:colOff>
      <xdr:row>189</xdr:row>
      <xdr:rowOff>0</xdr:rowOff>
    </xdr:from>
    <xdr:to>
      <xdr:col>65</xdr:col>
      <xdr:colOff>123825</xdr:colOff>
      <xdr:row>212</xdr:row>
      <xdr:rowOff>47625</xdr:rowOff>
    </xdr:to>
    <xdr:graphicFrame macro="">
      <xdr:nvGraphicFramePr>
        <xdr:cNvPr id="11" name="Diagramm 14">
          <a:extLst>
            <a:ext uri="{FF2B5EF4-FFF2-40B4-BE49-F238E27FC236}">
              <a16:creationId xmlns:a16="http://schemas.microsoft.com/office/drawing/2014/main" id="{00000000-0008-0000-4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0</xdr:colOff>
      <xdr:row>215</xdr:row>
      <xdr:rowOff>0</xdr:rowOff>
    </xdr:from>
    <xdr:to>
      <xdr:col>65</xdr:col>
      <xdr:colOff>133350</xdr:colOff>
      <xdr:row>238</xdr:row>
      <xdr:rowOff>57150</xdr:rowOff>
    </xdr:to>
    <xdr:graphicFrame macro="">
      <xdr:nvGraphicFramePr>
        <xdr:cNvPr id="12" name="Diagramm 15">
          <a:extLst>
            <a:ext uri="{FF2B5EF4-FFF2-40B4-BE49-F238E27FC236}">
              <a16:creationId xmlns:a16="http://schemas.microsoft.com/office/drawing/2014/main" id="{00000000-0008-0000-4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48</xdr:col>
      <xdr:colOff>0</xdr:colOff>
      <xdr:row>246</xdr:row>
      <xdr:rowOff>0</xdr:rowOff>
    </xdr:from>
    <xdr:to>
      <xdr:col>65</xdr:col>
      <xdr:colOff>142875</xdr:colOff>
      <xdr:row>269</xdr:row>
      <xdr:rowOff>47625</xdr:rowOff>
    </xdr:to>
    <xdr:graphicFrame macro="">
      <xdr:nvGraphicFramePr>
        <xdr:cNvPr id="13" name="Diagramm 16">
          <a:extLst>
            <a:ext uri="{FF2B5EF4-FFF2-40B4-BE49-F238E27FC236}">
              <a16:creationId xmlns:a16="http://schemas.microsoft.com/office/drawing/2014/main" id="{00000000-0008-0000-46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48</xdr:col>
      <xdr:colOff>0</xdr:colOff>
      <xdr:row>272</xdr:row>
      <xdr:rowOff>0</xdr:rowOff>
    </xdr:from>
    <xdr:to>
      <xdr:col>65</xdr:col>
      <xdr:colOff>152400</xdr:colOff>
      <xdr:row>295</xdr:row>
      <xdr:rowOff>76200</xdr:rowOff>
    </xdr:to>
    <xdr:graphicFrame macro="">
      <xdr:nvGraphicFramePr>
        <xdr:cNvPr id="14" name="Diagramm 17">
          <a:extLst>
            <a:ext uri="{FF2B5EF4-FFF2-40B4-BE49-F238E27FC236}">
              <a16:creationId xmlns:a16="http://schemas.microsoft.com/office/drawing/2014/main" id="{00000000-0008-0000-4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48</xdr:col>
      <xdr:colOff>0</xdr:colOff>
      <xdr:row>299</xdr:row>
      <xdr:rowOff>0</xdr:rowOff>
    </xdr:from>
    <xdr:to>
      <xdr:col>65</xdr:col>
      <xdr:colOff>161925</xdr:colOff>
      <xdr:row>329</xdr:row>
      <xdr:rowOff>85725</xdr:rowOff>
    </xdr:to>
    <xdr:graphicFrame macro="">
      <xdr:nvGraphicFramePr>
        <xdr:cNvPr id="15" name="Diagramm 18">
          <a:extLst>
            <a:ext uri="{FF2B5EF4-FFF2-40B4-BE49-F238E27FC236}">
              <a16:creationId xmlns:a16="http://schemas.microsoft.com/office/drawing/2014/main" id="{00000000-0008-0000-4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66</xdr:col>
      <xdr:colOff>152400</xdr:colOff>
      <xdr:row>5</xdr:row>
      <xdr:rowOff>0</xdr:rowOff>
    </xdr:from>
    <xdr:to>
      <xdr:col>83</xdr:col>
      <xdr:colOff>247650</xdr:colOff>
      <xdr:row>28</xdr:row>
      <xdr:rowOff>19050</xdr:rowOff>
    </xdr:to>
    <xdr:graphicFrame macro="">
      <xdr:nvGraphicFramePr>
        <xdr:cNvPr id="16" name="Diagramm 11">
          <a:extLst>
            <a:ext uri="{FF2B5EF4-FFF2-40B4-BE49-F238E27FC236}">
              <a16:creationId xmlns:a16="http://schemas.microsoft.com/office/drawing/2014/main" id="{00000000-0008-0000-4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66</xdr:col>
      <xdr:colOff>152400</xdr:colOff>
      <xdr:row>30</xdr:row>
      <xdr:rowOff>133350</xdr:rowOff>
    </xdr:from>
    <xdr:to>
      <xdr:col>83</xdr:col>
      <xdr:colOff>247650</xdr:colOff>
      <xdr:row>56</xdr:row>
      <xdr:rowOff>0</xdr:rowOff>
    </xdr:to>
    <xdr:graphicFrame macro="">
      <xdr:nvGraphicFramePr>
        <xdr:cNvPr id="17" name="Diagramm 11">
          <a:extLst>
            <a:ext uri="{FF2B5EF4-FFF2-40B4-BE49-F238E27FC236}">
              <a16:creationId xmlns:a16="http://schemas.microsoft.com/office/drawing/2014/main" id="{00000000-0008-0000-4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66</xdr:col>
      <xdr:colOff>152400</xdr:colOff>
      <xdr:row>59</xdr:row>
      <xdr:rowOff>0</xdr:rowOff>
    </xdr:from>
    <xdr:to>
      <xdr:col>83</xdr:col>
      <xdr:colOff>247650</xdr:colOff>
      <xdr:row>82</xdr:row>
      <xdr:rowOff>19050</xdr:rowOff>
    </xdr:to>
    <xdr:graphicFrame macro="">
      <xdr:nvGraphicFramePr>
        <xdr:cNvPr id="18" name="Diagramm 11">
          <a:extLst>
            <a:ext uri="{FF2B5EF4-FFF2-40B4-BE49-F238E27FC236}">
              <a16:creationId xmlns:a16="http://schemas.microsoft.com/office/drawing/2014/main" id="{00000000-0008-0000-4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66</xdr:col>
      <xdr:colOff>142875</xdr:colOff>
      <xdr:row>85</xdr:row>
      <xdr:rowOff>0</xdr:rowOff>
    </xdr:from>
    <xdr:to>
      <xdr:col>83</xdr:col>
      <xdr:colOff>238125</xdr:colOff>
      <xdr:row>108</xdr:row>
      <xdr:rowOff>19050</xdr:rowOff>
    </xdr:to>
    <xdr:graphicFrame macro="">
      <xdr:nvGraphicFramePr>
        <xdr:cNvPr id="19" name="Diagramm 11">
          <a:extLst>
            <a:ext uri="{FF2B5EF4-FFF2-40B4-BE49-F238E27FC236}">
              <a16:creationId xmlns:a16="http://schemas.microsoft.com/office/drawing/2014/main" id="{00000000-0008-0000-46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66</xdr:col>
      <xdr:colOff>142875</xdr:colOff>
      <xdr:row>111</xdr:row>
      <xdr:rowOff>19050</xdr:rowOff>
    </xdr:from>
    <xdr:to>
      <xdr:col>83</xdr:col>
      <xdr:colOff>238125</xdr:colOff>
      <xdr:row>134</xdr:row>
      <xdr:rowOff>38100</xdr:rowOff>
    </xdr:to>
    <xdr:graphicFrame macro="">
      <xdr:nvGraphicFramePr>
        <xdr:cNvPr id="20" name="Diagramm 11">
          <a:extLst>
            <a:ext uri="{FF2B5EF4-FFF2-40B4-BE49-F238E27FC236}">
              <a16:creationId xmlns:a16="http://schemas.microsoft.com/office/drawing/2014/main" id="{00000000-0008-0000-46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9129346" cy="5649058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58.bin"/><Relationship Id="rId4" Type="http://schemas.openxmlformats.org/officeDocument/2006/relationships/comments" Target="../comments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9.bin"/><Relationship Id="rId4" Type="http://schemas.openxmlformats.org/officeDocument/2006/relationships/comments" Target="../comments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60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"/>
  <sheetViews>
    <sheetView topLeftCell="A34" workbookViewId="0">
      <selection activeCell="N69" sqref="N69"/>
    </sheetView>
  </sheetViews>
  <sheetFormatPr baseColWidth="10" defaultRowHeight="13.2"/>
  <cols>
    <col min="1" max="1" width="10.109375" customWidth="1"/>
    <col min="2" max="2" width="8.44140625" customWidth="1"/>
    <col min="3" max="3" width="9.5546875" customWidth="1"/>
    <col min="4" max="4" width="8.88671875" customWidth="1"/>
    <col min="5" max="5" width="8.5546875" customWidth="1"/>
    <col min="6" max="6" width="8.88671875" customWidth="1"/>
    <col min="7" max="7" width="8.6640625" customWidth="1"/>
    <col min="8" max="9" width="8.44140625" customWidth="1"/>
    <col min="10" max="10" width="8.109375" customWidth="1"/>
    <col min="11" max="11" width="8.33203125" customWidth="1"/>
    <col min="12" max="13" width="8.6640625" customWidth="1"/>
    <col min="14" max="14" width="9.109375" customWidth="1"/>
    <col min="15" max="15" width="8.5546875" customWidth="1"/>
    <col min="16" max="16" width="8.44140625" customWidth="1"/>
    <col min="17" max="19" width="9" customWidth="1"/>
    <col min="20" max="20" width="9.6640625" customWidth="1"/>
    <col min="21" max="21" width="9.44140625" customWidth="1"/>
    <col min="22" max="23" width="9" customWidth="1"/>
  </cols>
  <sheetData>
    <row r="1" spans="1:23" ht="17.399999999999999">
      <c r="A1" s="377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</row>
    <row r="2" spans="1:23" ht="15.6">
      <c r="A2" s="378" t="s">
        <v>138</v>
      </c>
      <c r="B2" s="378"/>
      <c r="C2" s="378"/>
      <c r="D2" s="378"/>
      <c r="E2" s="378"/>
      <c r="F2" s="378"/>
      <c r="G2" s="378"/>
      <c r="H2" s="378"/>
      <c r="I2" s="378"/>
      <c r="J2" s="378"/>
      <c r="K2" s="378"/>
      <c r="L2" s="378"/>
      <c r="M2" s="378"/>
      <c r="N2" s="378"/>
    </row>
    <row r="3" spans="1:23" ht="13.8" thickBot="1"/>
    <row r="4" spans="1:23" s="1" customFormat="1">
      <c r="A4" s="50"/>
      <c r="B4" s="19" t="s">
        <v>1</v>
      </c>
      <c r="C4" s="19" t="s">
        <v>2</v>
      </c>
      <c r="D4" s="19" t="s">
        <v>3</v>
      </c>
      <c r="E4" s="19" t="s">
        <v>4</v>
      </c>
      <c r="F4" s="19" t="s">
        <v>5</v>
      </c>
      <c r="G4" s="19" t="s">
        <v>6</v>
      </c>
      <c r="H4" s="19" t="s">
        <v>7</v>
      </c>
      <c r="I4" s="19" t="s">
        <v>8</v>
      </c>
      <c r="J4" s="19" t="s">
        <v>9</v>
      </c>
      <c r="K4" s="19" t="s">
        <v>10</v>
      </c>
      <c r="L4" s="19" t="s">
        <v>11</v>
      </c>
      <c r="M4" s="19" t="s">
        <v>12</v>
      </c>
      <c r="N4" s="50" t="s">
        <v>13</v>
      </c>
      <c r="O4" s="1" t="s">
        <v>26</v>
      </c>
      <c r="P4" s="1" t="s">
        <v>27</v>
      </c>
      <c r="Q4" s="1" t="s">
        <v>28</v>
      </c>
      <c r="R4" s="1" t="s">
        <v>29</v>
      </c>
      <c r="T4" s="1" t="s">
        <v>40</v>
      </c>
      <c r="U4" s="1" t="s">
        <v>41</v>
      </c>
      <c r="V4" s="1" t="s">
        <v>42</v>
      </c>
      <c r="W4" s="1" t="s">
        <v>43</v>
      </c>
    </row>
    <row r="5" spans="1:23">
      <c r="A5" s="51" t="s">
        <v>139</v>
      </c>
      <c r="B5" s="2">
        <f>AVERAGE(TempMittel_korr!C175:'TempMittel_korr'!C204)</f>
        <v>-1.8650537634408602</v>
      </c>
      <c r="C5" s="2">
        <f>AVERAGE(TempMittel_korr!D175:'TempMittel_korr'!D204)</f>
        <v>-1.2017775041050904</v>
      </c>
      <c r="D5" s="2">
        <f>AVERAGE(TempMittel_korr!E175:'TempMittel_korr'!E204)</f>
        <v>1.6574193548387095</v>
      </c>
      <c r="E5" s="2">
        <f>AVERAGE(TempMittel_korr!F175:'TempMittel_korr'!F204)</f>
        <v>5.0296666666666665</v>
      </c>
      <c r="F5" s="2">
        <f>AVERAGE(TempMittel_korr!G175:'TempMittel_korr'!G204)</f>
        <v>9.4088172043010765</v>
      </c>
      <c r="G5" s="2">
        <f>AVERAGE(TempMittel_korr!H175:'TempMittel_korr'!H204)</f>
        <v>12.71488888888889</v>
      </c>
      <c r="H5" s="2">
        <f>AVERAGE(TempMittel_korr!I175:'TempMittel_korr'!I204)</f>
        <v>14.665376344086017</v>
      </c>
      <c r="I5" s="2">
        <f>AVERAGE(TempMittel_korr!J175:'TempMittel_korr'!J204)</f>
        <v>14.308924731182795</v>
      </c>
      <c r="J5" s="2">
        <f>AVERAGE(TempMittel_korr!K175:'TempMittel_korr'!K204)</f>
        <v>11.822888888888887</v>
      </c>
      <c r="K5" s="2">
        <f>AVERAGE(TempMittel_korr!L175:'TempMittel_korr'!L204)</f>
        <v>7.4621505376344093</v>
      </c>
      <c r="L5" s="2">
        <f>AVERAGE(TempMittel_korr!M175:'TempMittel_korr'!M204)</f>
        <v>2.4434444444444448</v>
      </c>
      <c r="M5" s="2">
        <f>AVERAGE(TempMittel_korr!N175:'TempMittel_korr'!N204)</f>
        <v>-0.52548387096774185</v>
      </c>
      <c r="N5" s="119">
        <f>AVERAGE(TempMittel_korr!P175:'TempMittel_korr'!P204)</f>
        <v>6.3333333333333339</v>
      </c>
      <c r="O5" s="2">
        <f>AVERAGE(D5:F5)</f>
        <v>5.3653010752688175</v>
      </c>
      <c r="P5" s="2">
        <f>AVERAGE(G5:I5)</f>
        <v>13.896396654719235</v>
      </c>
      <c r="Q5" s="2">
        <f>AVERAGE(J5:L5)</f>
        <v>7.242827956989248</v>
      </c>
      <c r="R5" s="2">
        <f>AVERAGE(B5,C5,M5)</f>
        <v>-1.197438379504564</v>
      </c>
      <c r="S5" s="2"/>
      <c r="T5" s="2">
        <f>AVERAGE(B5:D5)</f>
        <v>-0.4698039709024136</v>
      </c>
      <c r="U5" s="2">
        <f>AVERAGE(E5:G5)</f>
        <v>9.0511242532855452</v>
      </c>
      <c r="V5" s="2">
        <f>AVERAGE(H5:J5)</f>
        <v>13.599063321385898</v>
      </c>
      <c r="W5" s="2">
        <f>AVERAGE(K5,L5,M5)</f>
        <v>3.1267037037037042</v>
      </c>
    </row>
    <row r="6" spans="1:23" ht="13.8" thickBot="1">
      <c r="A6" s="52" t="s">
        <v>80</v>
      </c>
      <c r="B6" s="23">
        <f>STDEV(TempMittel_korr!C175:'TempMittel_korr'!C204)</f>
        <v>2.276602922749138</v>
      </c>
      <c r="C6" s="23">
        <f>STDEV(TempMittel_korr!D175:'TempMittel_korr'!D204)</f>
        <v>3.4501519611360321</v>
      </c>
      <c r="D6" s="23">
        <f>STDEV(TempMittel_korr!E175:'TempMittel_korr'!E204)</f>
        <v>2.4386767776205978</v>
      </c>
      <c r="E6" s="23">
        <f>STDEV(TempMittel_korr!F175:'TempMittel_korr'!F204)</f>
        <v>2.010800216227</v>
      </c>
      <c r="F6" s="23">
        <f>STDEV(TempMittel_korr!G175:'TempMittel_korr'!G204)</f>
        <v>1.5146427129434665</v>
      </c>
      <c r="G6" s="23">
        <f>STDEV(TempMittel_korr!H175:'TempMittel_korr'!H204)</f>
        <v>1.2590547854425753</v>
      </c>
      <c r="H6" s="23">
        <f>STDEV(TempMittel_korr!I175:'TempMittel_korr'!I204)</f>
        <v>1.4787744205536804</v>
      </c>
      <c r="I6" s="23">
        <f>STDEV(TempMittel_korr!J175:'TempMittel_korr'!J204)</f>
        <v>1.2147837891308735</v>
      </c>
      <c r="J6" s="23">
        <f>STDEV(TempMittel_korr!K175:'TempMittel_korr'!K204)</f>
        <v>1.6462609983186007</v>
      </c>
      <c r="K6" s="23">
        <f>STDEV(TempMittel_korr!L175:'TempMittel_korr'!L204)</f>
        <v>1.9688038370558141</v>
      </c>
      <c r="L6" s="23">
        <f>STDEV(TempMittel_korr!M175:'TempMittel_korr'!M204)</f>
        <v>1.6026922950437466</v>
      </c>
      <c r="M6" s="23">
        <f>STDEV(TempMittel_korr!N175:'TempMittel_korr'!N204)</f>
        <v>2.2669864025583881</v>
      </c>
      <c r="N6" s="108">
        <f>STDEV(TempMittel_korr!P175:'TempMittel_korr'!P204)</f>
        <v>0.6342703292561559</v>
      </c>
    </row>
    <row r="9" spans="1:23" ht="17.399999999999999">
      <c r="A9" s="377" t="s">
        <v>0</v>
      </c>
      <c r="B9" s="377"/>
      <c r="C9" s="377"/>
      <c r="D9" s="377"/>
      <c r="E9" s="377"/>
      <c r="F9" s="377"/>
      <c r="G9" s="377"/>
      <c r="H9" s="377"/>
      <c r="I9" s="377"/>
      <c r="J9" s="377"/>
      <c r="K9" s="377"/>
      <c r="L9" s="377"/>
      <c r="M9" s="377"/>
      <c r="N9" s="377"/>
    </row>
    <row r="10" spans="1:23" ht="15.6">
      <c r="A10" s="378" t="s">
        <v>140</v>
      </c>
      <c r="B10" s="378"/>
      <c r="C10" s="378"/>
      <c r="D10" s="378"/>
      <c r="E10" s="378"/>
      <c r="F10" s="378"/>
      <c r="G10" s="378"/>
      <c r="H10" s="378"/>
      <c r="I10" s="378"/>
      <c r="J10" s="378"/>
      <c r="K10" s="378"/>
      <c r="L10" s="378"/>
      <c r="M10" s="378"/>
      <c r="N10" s="378"/>
    </row>
    <row r="11" spans="1:23" ht="16.2" thickBot="1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spans="1:23">
      <c r="A12" s="130"/>
      <c r="B12" s="19" t="s">
        <v>1</v>
      </c>
      <c r="C12" s="19" t="s">
        <v>2</v>
      </c>
      <c r="D12" s="19" t="s">
        <v>22</v>
      </c>
      <c r="E12" s="19" t="s">
        <v>4</v>
      </c>
      <c r="F12" s="19" t="s">
        <v>5</v>
      </c>
      <c r="G12" s="19" t="s">
        <v>6</v>
      </c>
      <c r="H12" s="19" t="s">
        <v>7</v>
      </c>
      <c r="I12" s="19" t="s">
        <v>8</v>
      </c>
      <c r="J12" s="19" t="s">
        <v>9</v>
      </c>
      <c r="K12" s="19" t="s">
        <v>10</v>
      </c>
      <c r="L12" s="19" t="s">
        <v>11</v>
      </c>
      <c r="M12" s="19" t="s">
        <v>12</v>
      </c>
      <c r="N12" s="50" t="s">
        <v>13</v>
      </c>
      <c r="O12" s="1" t="s">
        <v>26</v>
      </c>
      <c r="P12" s="1" t="s">
        <v>27</v>
      </c>
      <c r="Q12" s="1" t="s">
        <v>28</v>
      </c>
      <c r="R12" s="1" t="s">
        <v>29</v>
      </c>
      <c r="S12" s="1"/>
      <c r="T12" s="1" t="s">
        <v>40</v>
      </c>
      <c r="U12" s="1" t="s">
        <v>41</v>
      </c>
      <c r="V12" s="1" t="s">
        <v>42</v>
      </c>
      <c r="W12" s="1" t="s">
        <v>43</v>
      </c>
    </row>
    <row r="13" spans="1:23">
      <c r="A13" s="51" t="s">
        <v>141</v>
      </c>
      <c r="B13" s="2">
        <f>AVERAGE(TempMittel_korr!C165:'TempMittel_korr'!C194)</f>
        <v>-2.4195698924731182</v>
      </c>
      <c r="C13" s="2">
        <f>AVERAGE(TempMittel_korr!D165:'TempMittel_korr'!D194)</f>
        <v>-1.4988054187192119</v>
      </c>
      <c r="D13" s="2">
        <f>AVERAGE(TempMittel_korr!E165:'TempMittel_korr'!E194)</f>
        <v>1.7772043010752687</v>
      </c>
      <c r="E13" s="2">
        <f>AVERAGE(TempMittel_korr!F165:'TempMittel_korr'!F194)</f>
        <v>5.9232222222222228</v>
      </c>
      <c r="F13" s="2">
        <f>AVERAGE(TempMittel_korr!G165:'TempMittel_korr'!G194)</f>
        <v>9.7509301075268819</v>
      </c>
      <c r="G13" s="2">
        <f>AVERAGE(TempMittel_korr!H165:'TempMittel_korr'!H194)</f>
        <v>12.987777777777778</v>
      </c>
      <c r="H13" s="2">
        <f>AVERAGE(TempMittel_korr!I165:'TempMittel_korr'!I194)</f>
        <v>14.989677419354837</v>
      </c>
      <c r="I13" s="2">
        <f>AVERAGE(TempMittel_korr!J165:'TempMittel_korr'!J194)</f>
        <v>14.596774193548386</v>
      </c>
      <c r="J13" s="2">
        <f>AVERAGE(TempMittel_korr!K165:'TempMittel_korr'!K194)</f>
        <v>12.291555555555556</v>
      </c>
      <c r="K13" s="2">
        <f>AVERAGE(TempMittel_korr!L165:'TempMittel_korr'!L194)</f>
        <v>7.7517204301075253</v>
      </c>
      <c r="L13" s="2">
        <f>AVERAGE(TempMittel_korr!M165:'TempMittel_korr'!M194)</f>
        <v>2.3445555555555555</v>
      </c>
      <c r="M13" s="2">
        <f>AVERAGE(TempMittel_korr!N165:'TempMittel_korr'!N194)</f>
        <v>-0.99322580645161274</v>
      </c>
      <c r="N13" s="119">
        <f>AVERAGE(TempMittel_korr!P165:'TempMittel_korr'!P194)</f>
        <v>6.466666666666665</v>
      </c>
      <c r="O13" s="2">
        <f>AVERAGE(D13:F13)</f>
        <v>5.8171188769414579</v>
      </c>
      <c r="P13" s="2">
        <f>AVERAGE(G13:I13)</f>
        <v>14.191409796893666</v>
      </c>
      <c r="Q13" s="2">
        <f>AVERAGE(J13:L13)</f>
        <v>7.4626105137395449</v>
      </c>
      <c r="R13" s="2">
        <f>AVERAGE(B13,C13,M13)</f>
        <v>-1.6372003725479809</v>
      </c>
      <c r="S13" s="2"/>
      <c r="T13" s="2">
        <f>AVERAGE(B13:D13)</f>
        <v>-0.71372367003902026</v>
      </c>
      <c r="U13" s="2">
        <f>AVERAGE(E13:G13)</f>
        <v>9.5539767025089617</v>
      </c>
      <c r="V13" s="2">
        <f>AVERAGE(H13:J13)</f>
        <v>13.959335722819594</v>
      </c>
      <c r="W13" s="2">
        <f>AVERAGE(K13,L13,M13)</f>
        <v>3.034350059737156</v>
      </c>
    </row>
    <row r="14" spans="1:23" ht="13.8" thickBot="1">
      <c r="A14" s="52" t="s">
        <v>80</v>
      </c>
      <c r="B14" s="23">
        <f>STDEV(TempMittel_korr!C165:'TempMittel_korr'!C194)</f>
        <v>2.6142135350533029</v>
      </c>
      <c r="C14" s="23">
        <f>STDEV(TempMittel_korr!D165:'TempMittel_korr'!D194)</f>
        <v>3.5689032359614132</v>
      </c>
      <c r="D14" s="23">
        <f>STDEV(TempMittel_korr!E165:'TempMittel_korr'!E194)</f>
        <v>2.4862140160736081</v>
      </c>
      <c r="E14" s="23">
        <f>STDEV(TempMittel_korr!F165:'TempMittel_korr'!F194)</f>
        <v>2.0792469317809639</v>
      </c>
      <c r="F14" s="23">
        <f>STDEV(TempMittel_korr!G165:'TempMittel_korr'!G194)</f>
        <v>1.8441943819580946</v>
      </c>
      <c r="G14" s="23">
        <f>STDEV(TempMittel_korr!H165:'TempMittel_korr'!H194)</f>
        <v>1.3818748254475346</v>
      </c>
      <c r="H14" s="23">
        <f>STDEV(TempMittel_korr!I165:'TempMittel_korr'!I194)</f>
        <v>1.542734026053918</v>
      </c>
      <c r="I14" s="23">
        <f>STDEV(TempMittel_korr!J165:'TempMittel_korr'!J194)</f>
        <v>1.3732997244573348</v>
      </c>
      <c r="J14" s="23">
        <f>STDEV(TempMittel_korr!K165:'TempMittel_korr'!K194)</f>
        <v>1.6909030286692273</v>
      </c>
      <c r="K14" s="23">
        <f>STDEV(TempMittel_korr!L165:'TempMittel_korr'!L194)</f>
        <v>1.7303374208617091</v>
      </c>
      <c r="L14" s="23">
        <f>STDEV(TempMittel_korr!M165:'TempMittel_korr'!M194)</f>
        <v>1.8418873552348962</v>
      </c>
      <c r="M14" s="23">
        <f>STDEV(TempMittel_korr!N165:'TempMittel_korr'!N194)</f>
        <v>2.2112626922265015</v>
      </c>
      <c r="N14" s="108">
        <f>STDEV(TempMittel_korr!P165:'TempMittel_korr'!P194)</f>
        <v>0.77696728433027573</v>
      </c>
    </row>
    <row r="17" spans="1:23" ht="17.399999999999999">
      <c r="A17" s="377" t="s">
        <v>0</v>
      </c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</row>
    <row r="18" spans="1:23" ht="15.6">
      <c r="A18" s="378" t="s">
        <v>142</v>
      </c>
      <c r="B18" s="378"/>
      <c r="C18" s="378"/>
      <c r="D18" s="378"/>
      <c r="E18" s="378"/>
      <c r="F18" s="378"/>
      <c r="G18" s="378"/>
      <c r="H18" s="378"/>
      <c r="I18" s="378"/>
      <c r="J18" s="378"/>
      <c r="K18" s="378"/>
      <c r="L18" s="378"/>
      <c r="M18" s="378"/>
      <c r="N18" s="378"/>
    </row>
    <row r="19" spans="1:23" ht="16.2" thickBot="1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spans="1:23">
      <c r="A20" s="130"/>
      <c r="B20" s="19" t="s">
        <v>1</v>
      </c>
      <c r="C20" s="19" t="s">
        <v>2</v>
      </c>
      <c r="D20" s="19" t="s">
        <v>22</v>
      </c>
      <c r="E20" s="19" t="s">
        <v>4</v>
      </c>
      <c r="F20" s="19" t="s">
        <v>5</v>
      </c>
      <c r="G20" s="19" t="s">
        <v>6</v>
      </c>
      <c r="H20" s="19" t="s">
        <v>7</v>
      </c>
      <c r="I20" s="19" t="s">
        <v>8</v>
      </c>
      <c r="J20" s="19" t="s">
        <v>9</v>
      </c>
      <c r="K20" s="19" t="s">
        <v>10</v>
      </c>
      <c r="L20" s="19" t="s">
        <v>11</v>
      </c>
      <c r="M20" s="19" t="s">
        <v>12</v>
      </c>
      <c r="N20" s="50" t="s">
        <v>13</v>
      </c>
      <c r="O20" s="1" t="s">
        <v>26</v>
      </c>
      <c r="P20" s="1" t="s">
        <v>27</v>
      </c>
      <c r="Q20" s="1" t="s">
        <v>28</v>
      </c>
      <c r="R20" s="1" t="s">
        <v>29</v>
      </c>
      <c r="S20" s="1"/>
      <c r="T20" s="1" t="s">
        <v>40</v>
      </c>
      <c r="U20" s="1" t="s">
        <v>41</v>
      </c>
      <c r="V20" s="1" t="s">
        <v>42</v>
      </c>
      <c r="W20" s="1" t="s">
        <v>43</v>
      </c>
    </row>
    <row r="21" spans="1:23">
      <c r="A21" s="51" t="s">
        <v>143</v>
      </c>
      <c r="B21" s="2">
        <f>AVERAGE(TempMittel_korr!C155:'TempMittel_korr'!C184)</f>
        <v>-2.2198924731182794</v>
      </c>
      <c r="C21" s="2">
        <f>AVERAGE(TempMittel_korr!D155:'TempMittel_korr'!D184)</f>
        <v>-1.6297290640394089</v>
      </c>
      <c r="D21" s="2">
        <f>AVERAGE(TempMittel_korr!E155:'TempMittel_korr'!E184)</f>
        <v>1.9476344086021504</v>
      </c>
      <c r="E21" s="2">
        <f>AVERAGE(TempMittel_korr!F155:'TempMittel_korr'!F184)</f>
        <v>5.6113333333333344</v>
      </c>
      <c r="F21" s="2">
        <f>AVERAGE(TempMittel_korr!G155:'TempMittel_korr'!G184)</f>
        <v>9.878672043010754</v>
      </c>
      <c r="G21" s="2">
        <f>AVERAGE(TempMittel_korr!H155:'TempMittel_korr'!H184)</f>
        <v>13.057000000000004</v>
      </c>
      <c r="H21" s="2">
        <f>AVERAGE(TempMittel_korr!I155:'TempMittel_korr'!I184)</f>
        <v>15.058602150537633</v>
      </c>
      <c r="I21" s="2">
        <f>AVERAGE(TempMittel_korr!J155:'TempMittel_korr'!J184)</f>
        <v>14.70430107526882</v>
      </c>
      <c r="J21" s="2">
        <f>AVERAGE(TempMittel_korr!K155:'TempMittel_korr'!K184)</f>
        <v>12.039777777777775</v>
      </c>
      <c r="K21" s="2">
        <f>AVERAGE(TempMittel_korr!L155:'TempMittel_korr'!L184)</f>
        <v>7.0463440860215059</v>
      </c>
      <c r="L21" s="2">
        <f>AVERAGE(TempMittel_korr!M155:'TempMittel_korr'!M184)</f>
        <v>2.4840000000000009</v>
      </c>
      <c r="M21" s="2">
        <f>AVERAGE(TempMittel_korr!N155:'TempMittel_korr'!N184)</f>
        <v>-0.82043010752688184</v>
      </c>
      <c r="N21" s="119">
        <f>AVERAGE(TempMittel_korr!P155:'TempMittel_korr'!P184)</f>
        <v>6.4300000000000015</v>
      </c>
      <c r="O21" s="2">
        <f>AVERAGE(D21:F21)</f>
        <v>5.8125465949820798</v>
      </c>
      <c r="P21" s="2">
        <f>AVERAGE(G21:I21)</f>
        <v>14.273301075268819</v>
      </c>
      <c r="Q21" s="2">
        <f>AVERAGE(J21:L21)</f>
        <v>7.1900406212664274</v>
      </c>
      <c r="R21" s="2">
        <f>AVERAGE(B21,C21,M21)</f>
        <v>-1.5566838815615232</v>
      </c>
      <c r="S21" s="2"/>
      <c r="T21" s="2">
        <f>AVERAGE(B21:D21)</f>
        <v>-0.63399570951851258</v>
      </c>
      <c r="U21" s="2">
        <f>AVERAGE(E21:G21)</f>
        <v>9.5156684587813647</v>
      </c>
      <c r="V21" s="2">
        <f>AVERAGE(H21:J21)</f>
        <v>13.934227001194742</v>
      </c>
      <c r="W21" s="2">
        <f>AVERAGE(K21,L21,M21)</f>
        <v>2.9033046594982088</v>
      </c>
    </row>
    <row r="22" spans="1:23" ht="13.8" thickBot="1">
      <c r="A22" s="52" t="s">
        <v>80</v>
      </c>
      <c r="B22" s="23">
        <f>STDEV(TempMittel_korr!C155:'TempMittel_korr'!C184)</f>
        <v>2.7920842373160828</v>
      </c>
      <c r="C22" s="23">
        <f>STDEV(TempMittel_korr!D155:'TempMittel_korr'!D184)</f>
        <v>3.2075094459267195</v>
      </c>
      <c r="D22" s="23">
        <f>STDEV(TempMittel_korr!E155:'TempMittel_korr'!E184)</f>
        <v>2.602102215205691</v>
      </c>
      <c r="E22" s="23">
        <f>STDEV(TempMittel_korr!F155:'TempMittel_korr'!F184)</f>
        <v>2.1597412928652493</v>
      </c>
      <c r="F22" s="23">
        <f>STDEV(TempMittel_korr!G155:'TempMittel_korr'!G184)</f>
        <v>1.9584580585414972</v>
      </c>
      <c r="G22" s="23">
        <f>STDEV(TempMittel_korr!H155:'TempMittel_korr'!H184)</f>
        <v>1.5064892454787719</v>
      </c>
      <c r="H22" s="23">
        <f>STDEV(TempMittel_korr!I155:'TempMittel_korr'!I184)</f>
        <v>1.3726440274375644</v>
      </c>
      <c r="I22" s="23">
        <f>STDEV(TempMittel_korr!J155:'TempMittel_korr'!J184)</f>
        <v>1.4026597590831564</v>
      </c>
      <c r="J22" s="23">
        <f>STDEV(TempMittel_korr!K155:'TempMittel_korr'!K184)</f>
        <v>1.920586782408241</v>
      </c>
      <c r="K22" s="23">
        <f>STDEV(TempMittel_korr!L155:'TempMittel_korr'!L184)</f>
        <v>1.6751403795097732</v>
      </c>
      <c r="L22" s="23">
        <f>STDEV(TempMittel_korr!M155:'TempMittel_korr'!M184)</f>
        <v>1.8088309130570077</v>
      </c>
      <c r="M22" s="23">
        <f>STDEV(TempMittel_korr!N155:'TempMittel_korr'!N184)</f>
        <v>2.6151744936077321</v>
      </c>
      <c r="N22" s="108">
        <f>STDEV(TempMittel_korr!P155:'TempMittel_korr'!P184)</f>
        <v>0.80393429136190986</v>
      </c>
    </row>
    <row r="25" spans="1:23" ht="17.399999999999999">
      <c r="A25" s="377" t="s">
        <v>0</v>
      </c>
      <c r="B25" s="377"/>
      <c r="C25" s="377"/>
      <c r="D25" s="377"/>
      <c r="E25" s="377"/>
      <c r="F25" s="377"/>
      <c r="G25" s="377"/>
      <c r="H25" s="377"/>
      <c r="I25" s="377"/>
      <c r="J25" s="377"/>
      <c r="K25" s="377"/>
      <c r="L25" s="377"/>
      <c r="M25" s="377"/>
      <c r="N25" s="377"/>
    </row>
    <row r="26" spans="1:23" ht="15.6">
      <c r="A26" s="378" t="s">
        <v>144</v>
      </c>
      <c r="B26" s="378"/>
      <c r="C26" s="378"/>
      <c r="D26" s="378"/>
      <c r="E26" s="378"/>
      <c r="F26" s="378"/>
      <c r="G26" s="378"/>
      <c r="H26" s="378"/>
      <c r="I26" s="378"/>
      <c r="J26" s="378"/>
      <c r="K26" s="378"/>
      <c r="L26" s="378"/>
      <c r="M26" s="378"/>
      <c r="N26" s="378"/>
    </row>
    <row r="27" spans="1:23" ht="16.2" thickBo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spans="1:23">
      <c r="A28" s="130"/>
      <c r="B28" s="19" t="s">
        <v>1</v>
      </c>
      <c r="C28" s="19" t="s">
        <v>2</v>
      </c>
      <c r="D28" s="19" t="s">
        <v>22</v>
      </c>
      <c r="E28" s="19" t="s">
        <v>4</v>
      </c>
      <c r="F28" s="19" t="s">
        <v>5</v>
      </c>
      <c r="G28" s="19" t="s">
        <v>6</v>
      </c>
      <c r="H28" s="19" t="s">
        <v>7</v>
      </c>
      <c r="I28" s="19" t="s">
        <v>8</v>
      </c>
      <c r="J28" s="19" t="s">
        <v>9</v>
      </c>
      <c r="K28" s="19" t="s">
        <v>10</v>
      </c>
      <c r="L28" s="19" t="s">
        <v>11</v>
      </c>
      <c r="M28" s="19" t="s">
        <v>12</v>
      </c>
      <c r="N28" s="50" t="s">
        <v>13</v>
      </c>
      <c r="O28" s="1" t="s">
        <v>26</v>
      </c>
      <c r="P28" s="1" t="s">
        <v>27</v>
      </c>
      <c r="Q28" s="1" t="s">
        <v>28</v>
      </c>
      <c r="R28" s="1" t="s">
        <v>29</v>
      </c>
      <c r="S28" s="1"/>
      <c r="T28" s="1" t="s">
        <v>40</v>
      </c>
      <c r="U28" s="1" t="s">
        <v>41</v>
      </c>
      <c r="V28" s="1" t="s">
        <v>42</v>
      </c>
      <c r="W28" s="1" t="s">
        <v>43</v>
      </c>
    </row>
    <row r="29" spans="1:23">
      <c r="A29" s="51" t="s">
        <v>145</v>
      </c>
      <c r="B29" s="2">
        <f>AVERAGE(TempMittel_korr!C145:'TempMittel_korr'!C174)</f>
        <v>-1.916989247311828</v>
      </c>
      <c r="C29" s="2">
        <f>AVERAGE(TempMittel_korr!D145:'TempMittel_korr'!D174)</f>
        <v>-1.4918431855500827</v>
      </c>
      <c r="D29" s="2">
        <f>AVERAGE(TempMittel_korr!E145:'TempMittel_korr'!E174)</f>
        <v>1.8193548387096774</v>
      </c>
      <c r="E29" s="2">
        <f>AVERAGE(TempMittel_korr!F145:'TempMittel_korr'!F174)</f>
        <v>5.5022222222222235</v>
      </c>
      <c r="F29" s="2">
        <f>AVERAGE(TempMittel_korr!G145:'TempMittel_korr'!G174)</f>
        <v>9.9737258064516148</v>
      </c>
      <c r="G29" s="2">
        <f>AVERAGE(TempMittel_korr!H145:'TempMittel_korr'!H174)</f>
        <v>12.970555555555555</v>
      </c>
      <c r="H29" s="2">
        <f>AVERAGE(TempMittel_korr!I145:'TempMittel_korr'!I174)</f>
        <v>15.214838709677421</v>
      </c>
      <c r="I29" s="2">
        <f>AVERAGE(TempMittel_korr!J145:'TempMittel_korr'!J174)</f>
        <v>14.670215053763444</v>
      </c>
      <c r="J29" s="2">
        <f>AVERAGE(TempMittel_korr!K145:'TempMittel_korr'!K174)</f>
        <v>11.99866666666667</v>
      </c>
      <c r="K29" s="2">
        <f>AVERAGE(TempMittel_korr!L145:'TempMittel_korr'!L174)</f>
        <v>7.1427956989247319</v>
      </c>
      <c r="L29" s="2">
        <f>AVERAGE(TempMittel_korr!M145:'TempMittel_korr'!M174)</f>
        <v>2.4543333333333335</v>
      </c>
      <c r="M29" s="2">
        <f>AVERAGE(TempMittel_korr!N145:'TempMittel_korr'!N174)</f>
        <v>-1.5101075268817208</v>
      </c>
      <c r="N29" s="119">
        <f>AVERAGE(TempMittel_korr!P145:'TempMittel_korr'!P174)</f>
        <v>6.4099999999999993</v>
      </c>
      <c r="O29" s="2">
        <f>AVERAGE(D29:F29)</f>
        <v>5.7651009557945052</v>
      </c>
      <c r="P29" s="2">
        <f>AVERAGE(G29:I29)</f>
        <v>14.285203106332141</v>
      </c>
      <c r="Q29" s="2">
        <f>AVERAGE(J29:L29)</f>
        <v>7.1985985663082452</v>
      </c>
      <c r="R29" s="2">
        <f>AVERAGE(B29,C29,M29)</f>
        <v>-1.6396466532478771</v>
      </c>
      <c r="S29" s="2"/>
      <c r="T29" s="2">
        <f>AVERAGE(B29:D29)</f>
        <v>-0.52982586471741111</v>
      </c>
      <c r="U29" s="2">
        <f>AVERAGE(E29:G29)</f>
        <v>9.4821678614097973</v>
      </c>
      <c r="V29" s="2">
        <f>AVERAGE(H29:J29)</f>
        <v>13.96124014336918</v>
      </c>
      <c r="W29" s="2">
        <f>AVERAGE(K29,L29,M29)</f>
        <v>2.6956738351254486</v>
      </c>
    </row>
    <row r="30" spans="1:23" ht="13.8" thickBot="1">
      <c r="A30" s="52" t="s">
        <v>80</v>
      </c>
      <c r="B30" s="23">
        <f>STDEV(TempMittel_korr!C155:'TempMittel_korr'!C174)</f>
        <v>3.1733960721963586</v>
      </c>
      <c r="C30" s="23">
        <f>STDEV(TempMittel_korr!D155:'TempMittel_korr'!D174)</f>
        <v>2.5549182797137382</v>
      </c>
      <c r="D30" s="23">
        <f>STDEV(TempMittel_korr!E155:'TempMittel_korr'!E174)</f>
        <v>2.5700808809658442</v>
      </c>
      <c r="E30" s="23">
        <f>STDEV(TempMittel_korr!F155:'TempMittel_korr'!F174)</f>
        <v>2.2608966484496262</v>
      </c>
      <c r="F30" s="23">
        <f>STDEV(TempMittel_korr!G155:'TempMittel_korr'!G174)</f>
        <v>2.1085940598504322</v>
      </c>
      <c r="G30" s="23">
        <f>STDEV(TempMittel_korr!H155:'TempMittel_korr'!H174)</f>
        <v>1.6477081016685287</v>
      </c>
      <c r="H30" s="23">
        <f>STDEV(TempMittel_korr!I155:'TempMittel_korr'!I174)</f>
        <v>1.222526484817074</v>
      </c>
      <c r="I30" s="23">
        <f>STDEV(TempMittel_korr!J155:'TempMittel_korr'!J174)</f>
        <v>1.4966362415205008</v>
      </c>
      <c r="J30" s="23">
        <f>STDEV(TempMittel_korr!K155:'TempMittel_korr'!K174)</f>
        <v>2.0647945326323307</v>
      </c>
      <c r="K30" s="23">
        <f>STDEV(TempMittel_korr!L155:'TempMittel_korr'!L174)</f>
        <v>1.927050806201777</v>
      </c>
      <c r="L30" s="23">
        <f>STDEV(TempMittel_korr!M155:'TempMittel_korr'!M174)</f>
        <v>1.7826937613576883</v>
      </c>
      <c r="M30" s="23">
        <f>STDEV(TempMittel_korr!N155:'TempMittel_korr'!N174)</f>
        <v>2.7408036013915615</v>
      </c>
      <c r="N30" s="108">
        <f>STDEV(TempMittel_korr!P155:'TempMittel_korr'!P174)</f>
        <v>0.83317717835182048</v>
      </c>
      <c r="O30" s="2"/>
      <c r="P30" s="2"/>
      <c r="Q30" s="2"/>
      <c r="R30" s="2"/>
      <c r="S30" s="2"/>
      <c r="T30" s="2"/>
      <c r="U30" s="2"/>
      <c r="V30" s="2"/>
      <c r="W30" s="2"/>
    </row>
    <row r="33" spans="1:23" ht="17.399999999999999">
      <c r="A33" s="377" t="s">
        <v>0</v>
      </c>
      <c r="B33" s="377"/>
      <c r="C33" s="377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</row>
    <row r="34" spans="1:23" ht="15.6">
      <c r="A34" s="378" t="s">
        <v>146</v>
      </c>
      <c r="B34" s="378"/>
      <c r="C34" s="378"/>
      <c r="D34" s="378"/>
      <c r="E34" s="378"/>
      <c r="F34" s="378"/>
      <c r="G34" s="378"/>
      <c r="H34" s="378"/>
      <c r="I34" s="378"/>
      <c r="J34" s="378"/>
      <c r="K34" s="378"/>
      <c r="L34" s="378"/>
      <c r="M34" s="378"/>
      <c r="N34" s="378"/>
    </row>
    <row r="35" spans="1:23" ht="13.8" thickBot="1"/>
    <row r="36" spans="1:23" s="1" customFormat="1">
      <c r="A36" s="50"/>
      <c r="B36" s="19" t="s">
        <v>1</v>
      </c>
      <c r="C36" s="19" t="s">
        <v>2</v>
      </c>
      <c r="D36" s="19" t="s">
        <v>3</v>
      </c>
      <c r="E36" s="19" t="s">
        <v>4</v>
      </c>
      <c r="F36" s="19" t="s">
        <v>5</v>
      </c>
      <c r="G36" s="19" t="s">
        <v>6</v>
      </c>
      <c r="H36" s="19" t="s">
        <v>7</v>
      </c>
      <c r="I36" s="19" t="s">
        <v>8</v>
      </c>
      <c r="J36" s="19" t="s">
        <v>9</v>
      </c>
      <c r="K36" s="19" t="s">
        <v>10</v>
      </c>
      <c r="L36" s="19" t="s">
        <v>11</v>
      </c>
      <c r="M36" s="19" t="s">
        <v>12</v>
      </c>
      <c r="N36" s="50" t="s">
        <v>13</v>
      </c>
      <c r="O36" s="1" t="s">
        <v>26</v>
      </c>
      <c r="P36" s="1" t="s">
        <v>27</v>
      </c>
      <c r="Q36" s="1" t="s">
        <v>28</v>
      </c>
      <c r="R36" s="1" t="s">
        <v>29</v>
      </c>
      <c r="T36" s="1" t="s">
        <v>40</v>
      </c>
      <c r="U36" s="1" t="s">
        <v>41</v>
      </c>
      <c r="V36" s="1" t="s">
        <v>42</v>
      </c>
      <c r="W36" s="1" t="s">
        <v>43</v>
      </c>
    </row>
    <row r="37" spans="1:23">
      <c r="A37" s="51" t="s">
        <v>139</v>
      </c>
      <c r="B37" s="98">
        <f>AVERAGE(SummSonne!B19:'SummSonne'!B48)</f>
        <v>89.233333333333334</v>
      </c>
      <c r="C37" s="98">
        <f>AVERAGE(SummSonne!C19:'SummSonne'!C48)</f>
        <v>96.9</v>
      </c>
      <c r="D37" s="98">
        <f>AVERAGE(SummSonne!D19:'SummSonne'!D48)</f>
        <v>139.9</v>
      </c>
      <c r="E37" s="98">
        <f>AVERAGE(SummSonne!E19:'SummSonne'!E48)</f>
        <v>157.93333333333334</v>
      </c>
      <c r="F37" s="98">
        <f>AVERAGE(SummSonne!F19:'SummSonne'!F48)</f>
        <v>192.06666666666666</v>
      </c>
      <c r="G37" s="98">
        <f>AVERAGE(SummSonne!G19:'SummSonne'!G48)</f>
        <v>198.6</v>
      </c>
      <c r="H37" s="98">
        <f>AVERAGE(SummSonne!H19:'SummSonne'!H48)</f>
        <v>222.13333333333333</v>
      </c>
      <c r="I37" s="98">
        <f>AVERAGE(SummSonne!I19:'SummSonne'!I48)</f>
        <v>210.36666666666667</v>
      </c>
      <c r="J37" s="98">
        <f>AVERAGE(SummSonne!J19:'SummSonne'!J48)</f>
        <v>183.43333333333334</v>
      </c>
      <c r="K37" s="98">
        <f>AVERAGE(SummSonne!K19:'SummSonne'!K48)</f>
        <v>152.16666666666666</v>
      </c>
      <c r="L37" s="98">
        <f>AVERAGE(SummSonne!L19:'SummSonne'!L48)</f>
        <v>88.8</v>
      </c>
      <c r="M37" s="98">
        <f>AVERAGE(SummSonne!M19:'SummSonne'!M48)</f>
        <v>86.966666666666669</v>
      </c>
      <c r="N37" s="120">
        <f>AVERAGE(SummSonne!N19:'SummSonne'!N48)</f>
        <v>1818.5</v>
      </c>
      <c r="O37" s="2">
        <f>AVERAGE(D37:F37)</f>
        <v>163.30000000000001</v>
      </c>
      <c r="P37" s="2">
        <f>AVERAGE(G37:I37)</f>
        <v>210.36666666666667</v>
      </c>
      <c r="Q37" s="2">
        <f>AVERAGE(J37:L37)</f>
        <v>141.46666666666667</v>
      </c>
      <c r="R37" s="2">
        <f>AVERAGE(B37,C37,M37)</f>
        <v>91.033333333333346</v>
      </c>
      <c r="S37" s="2"/>
      <c r="T37" s="2">
        <f>AVERAGE(B37:D37)</f>
        <v>108.67777777777776</v>
      </c>
      <c r="U37" s="2">
        <f>AVERAGE(E37:G37)</f>
        <v>182.86666666666667</v>
      </c>
      <c r="V37" s="2">
        <f>AVERAGE(H37:J37)</f>
        <v>205.31111111111113</v>
      </c>
      <c r="W37" s="2">
        <f>AVERAGE(K37,L37,M37)</f>
        <v>109.31111111111109</v>
      </c>
    </row>
    <row r="38" spans="1:23" ht="13.8" thickBot="1">
      <c r="A38" s="52" t="s">
        <v>80</v>
      </c>
      <c r="B38" s="23">
        <f>STDEV(SummSonne!B19:'SummSonne'!B48)</f>
        <v>20.969079589971869</v>
      </c>
      <c r="C38" s="23">
        <f>STDEV(SummSonne!C19:'SummSonne'!C48)</f>
        <v>34.440703665365454</v>
      </c>
      <c r="D38" s="23">
        <f>STDEV(SummSonne!D19:'SummSonne'!D48)</f>
        <v>35.729201811249069</v>
      </c>
      <c r="E38" s="23">
        <f>STDEV(SummSonne!E19:'SummSonne'!E48)</f>
        <v>34.588151582370784</v>
      </c>
      <c r="F38" s="23">
        <f>STDEV(SummSonne!F19:'SummSonne'!F48)</f>
        <v>36.87250478602455</v>
      </c>
      <c r="G38" s="23">
        <f>STDEV(SummSonne!G19:'SummSonne'!G48)</f>
        <v>36.42053229174158</v>
      </c>
      <c r="H38" s="23">
        <f>STDEV(SummSonne!H19:'SummSonne'!H48)</f>
        <v>44.984084030820839</v>
      </c>
      <c r="I38" s="23">
        <f>STDEV(SummSonne!I19:'SummSonne'!I48)</f>
        <v>32.524243831050178</v>
      </c>
      <c r="J38" s="23">
        <f>STDEV(SummSonne!J19:'SummSonne'!J48)</f>
        <v>34.719251673698416</v>
      </c>
      <c r="K38" s="23">
        <f>STDEV(SummSonne!K19:'SummSonne'!K48)</f>
        <v>42.519839858696479</v>
      </c>
      <c r="L38" s="23">
        <f>STDEV(SummSonne!L19:'SummSonne'!L48)</f>
        <v>30.479388173785171</v>
      </c>
      <c r="M38" s="23">
        <f>STDEV(SummSonne!M19:'SummSonne'!M48)</f>
        <v>27.142641516730595</v>
      </c>
      <c r="N38" s="108">
        <f>STDEV(SummSonne!N19:'SummSonne'!N48)</f>
        <v>152.32717737001906</v>
      </c>
      <c r="O38" s="2"/>
      <c r="P38" s="2"/>
      <c r="Q38" s="2"/>
      <c r="R38" s="2"/>
      <c r="S38" s="2"/>
      <c r="T38" s="2"/>
      <c r="U38" s="2"/>
      <c r="V38" s="2"/>
      <c r="W38" s="2"/>
    </row>
    <row r="39" spans="1:23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1" spans="1:23" ht="17.399999999999999">
      <c r="A41" s="377" t="s">
        <v>0</v>
      </c>
      <c r="B41" s="377"/>
      <c r="C41" s="377"/>
      <c r="D41" s="377"/>
      <c r="E41" s="377"/>
      <c r="F41" s="377"/>
      <c r="G41" s="377"/>
      <c r="H41" s="377"/>
      <c r="I41" s="377"/>
      <c r="J41" s="377"/>
      <c r="K41" s="377"/>
      <c r="L41" s="377"/>
      <c r="M41" s="377"/>
      <c r="N41" s="377"/>
    </row>
    <row r="42" spans="1:23" ht="15.6">
      <c r="A42" s="378" t="s">
        <v>147</v>
      </c>
      <c r="B42" s="378"/>
      <c r="C42" s="378"/>
      <c r="D42" s="378"/>
      <c r="E42" s="378"/>
      <c r="F42" s="378"/>
      <c r="G42" s="378"/>
      <c r="H42" s="378"/>
      <c r="I42" s="378"/>
      <c r="J42" s="378"/>
      <c r="K42" s="378"/>
      <c r="L42" s="378"/>
      <c r="M42" s="378"/>
      <c r="N42" s="378"/>
    </row>
    <row r="43" spans="1:23" ht="13.8" thickBot="1"/>
    <row r="44" spans="1:23" s="1" customFormat="1">
      <c r="A44" s="50"/>
      <c r="B44" s="19" t="s">
        <v>1</v>
      </c>
      <c r="C44" s="19" t="s">
        <v>2</v>
      </c>
      <c r="D44" s="19" t="s">
        <v>3</v>
      </c>
      <c r="E44" s="19" t="s">
        <v>4</v>
      </c>
      <c r="F44" s="19" t="s">
        <v>5</v>
      </c>
      <c r="G44" s="19" t="s">
        <v>6</v>
      </c>
      <c r="H44" s="19" t="s">
        <v>7</v>
      </c>
      <c r="I44" s="19" t="s">
        <v>8</v>
      </c>
      <c r="J44" s="19" t="s">
        <v>9</v>
      </c>
      <c r="K44" s="19" t="s">
        <v>10</v>
      </c>
      <c r="L44" s="19" t="s">
        <v>11</v>
      </c>
      <c r="M44" s="19" t="s">
        <v>12</v>
      </c>
      <c r="N44" s="50" t="s">
        <v>13</v>
      </c>
      <c r="O44" s="1" t="s">
        <v>26</v>
      </c>
      <c r="P44" s="1" t="s">
        <v>27</v>
      </c>
      <c r="Q44" s="1" t="s">
        <v>28</v>
      </c>
      <c r="R44" s="1" t="s">
        <v>29</v>
      </c>
      <c r="T44" s="1" t="s">
        <v>40</v>
      </c>
      <c r="U44" s="1" t="s">
        <v>41</v>
      </c>
      <c r="V44" s="1" t="s">
        <v>42</v>
      </c>
      <c r="W44" s="1" t="s">
        <v>43</v>
      </c>
    </row>
    <row r="45" spans="1:23">
      <c r="A45" s="51" t="s">
        <v>139</v>
      </c>
      <c r="B45" s="99">
        <f>AVERAGE(SummRR!B77:'SummRR'!B106)</f>
        <v>64.213333333333338</v>
      </c>
      <c r="C45" s="99">
        <f>AVERAGE(SummRR!C77:'SummRR'!C106)</f>
        <v>65.376666666666679</v>
      </c>
      <c r="D45" s="99">
        <f>AVERAGE(SummRR!D77:'SummRR'!D106)</f>
        <v>61.373333333333335</v>
      </c>
      <c r="E45" s="99">
        <f>AVERAGE(SummRR!E77:'SummRR'!E106)</f>
        <v>93.236666666666665</v>
      </c>
      <c r="F45" s="99">
        <f>AVERAGE(SummRR!F77:'SummRR'!F106)</f>
        <v>126.03666666666666</v>
      </c>
      <c r="G45" s="99">
        <f>AVERAGE(SummRR!G77:'SummRR'!G106)</f>
        <v>175.63333333333338</v>
      </c>
      <c r="H45" s="99">
        <f>AVERAGE(SummRR!H77:'SummRR'!H106)</f>
        <v>166.27666666666667</v>
      </c>
      <c r="I45" s="99">
        <f>AVERAGE(SummRR!I77:'SummRR'!I106)</f>
        <v>141.25</v>
      </c>
      <c r="J45" s="99">
        <f>AVERAGE(SummRR!J77:'SummRR'!J106)</f>
        <v>98.1</v>
      </c>
      <c r="K45" s="99">
        <f>AVERAGE(SummRR!K77:'SummRR'!K106)</f>
        <v>68.98</v>
      </c>
      <c r="L45" s="99">
        <f>AVERAGE(SummRR!L77:'SummRR'!L106)</f>
        <v>68.663333333333341</v>
      </c>
      <c r="M45" s="99">
        <f>AVERAGE(SummRR!M77:'SummRR'!M106)</f>
        <v>57.93333333333333</v>
      </c>
      <c r="N45" s="121">
        <f>AVERAGE(SummRR!N77:'SummRR'!N106)</f>
        <v>1187.0733333333335</v>
      </c>
      <c r="O45" s="2">
        <f>AVERAGE(D45:F45)</f>
        <v>93.548888888888882</v>
      </c>
      <c r="P45" s="2">
        <f>AVERAGE(G45:I45)</f>
        <v>161.05333333333337</v>
      </c>
      <c r="Q45" s="2">
        <f>AVERAGE(J45:L45)</f>
        <v>78.581111111111113</v>
      </c>
      <c r="R45" s="2">
        <f>AVERAGE(B45,C45,M45)</f>
        <v>62.50777777777779</v>
      </c>
      <c r="S45" s="2"/>
      <c r="T45" s="2">
        <f>AVERAGE(B45:D45)</f>
        <v>63.654444444444458</v>
      </c>
      <c r="U45" s="2">
        <f>AVERAGE(E45:G45)</f>
        <v>131.63555555555556</v>
      </c>
      <c r="V45" s="2">
        <f>AVERAGE(H45:J45)</f>
        <v>135.20888888888888</v>
      </c>
      <c r="W45" s="2">
        <f>AVERAGE(K45,L45,M45)</f>
        <v>65.192222222222227</v>
      </c>
    </row>
    <row r="46" spans="1:23" ht="13.8" thickBot="1">
      <c r="A46" s="52" t="s">
        <v>80</v>
      </c>
      <c r="B46" s="23">
        <f>STDEV(SummRR!B77:'SummRR'!B106)</f>
        <v>31.15134062907255</v>
      </c>
      <c r="C46" s="23">
        <f>STDEV(SummRR!C77:'SummRR'!C106)</f>
        <v>38.454636806944656</v>
      </c>
      <c r="D46" s="23">
        <f>STDEV(SummRR!D77:'SummRR'!D106)</f>
        <v>26.974303651276429</v>
      </c>
      <c r="E46" s="23">
        <f>STDEV(SummRR!E77:'SummRR'!E106)</f>
        <v>40.345845261749794</v>
      </c>
      <c r="F46" s="23">
        <f>STDEV(SummRR!F77:'SummRR'!F106)</f>
        <v>50.469796248185226</v>
      </c>
      <c r="G46" s="23">
        <f>STDEV(SummRR!G77:'SummRR'!G106)</f>
        <v>61.588508407137738</v>
      </c>
      <c r="H46" s="23">
        <f>STDEV(SummRR!H77:'SummRR'!H106)</f>
        <v>60.874640455404013</v>
      </c>
      <c r="I46" s="23">
        <f>STDEV(SummRR!I77:'SummRR'!I106)</f>
        <v>56.922098914460193</v>
      </c>
      <c r="J46" s="23">
        <f>STDEV(SummRR!J77:'SummRR'!J106)</f>
        <v>39.698215021107295</v>
      </c>
      <c r="K46" s="23">
        <f>STDEV(SummRR!K77:'SummRR'!K106)</f>
        <v>40.635532268676158</v>
      </c>
      <c r="L46" s="23">
        <f>STDEV(SummRR!L77:'SummRR'!L106)</f>
        <v>40.186105707744588</v>
      </c>
      <c r="M46" s="23">
        <f>STDEV(SummRR!M77:'SummRR'!M106)</f>
        <v>28.638837066224376</v>
      </c>
      <c r="N46" s="108">
        <f>STDEV(SummRR!N77:'SummRR'!N106)</f>
        <v>163.17344259350503</v>
      </c>
    </row>
    <row r="49" spans="1:23" ht="17.399999999999999">
      <c r="A49" s="377" t="s">
        <v>0</v>
      </c>
      <c r="B49" s="377"/>
      <c r="C49" s="377"/>
      <c r="D49" s="377"/>
      <c r="E49" s="377"/>
      <c r="F49" s="377"/>
      <c r="G49" s="377"/>
      <c r="H49" s="377"/>
      <c r="I49" s="377"/>
      <c r="J49" s="377"/>
      <c r="K49" s="377"/>
      <c r="L49" s="377"/>
      <c r="M49" s="377"/>
      <c r="N49" s="377"/>
    </row>
    <row r="50" spans="1:23" ht="15.6">
      <c r="A50" s="378" t="s">
        <v>149</v>
      </c>
      <c r="B50" s="378"/>
      <c r="C50" s="378"/>
      <c r="D50" s="378"/>
      <c r="E50" s="378"/>
      <c r="F50" s="378"/>
      <c r="G50" s="378"/>
      <c r="H50" s="378"/>
      <c r="I50" s="378"/>
      <c r="J50" s="378"/>
      <c r="K50" s="378"/>
      <c r="L50" s="378"/>
      <c r="M50" s="378"/>
      <c r="N50" s="378"/>
    </row>
    <row r="51" spans="1:23" ht="13.8" thickBot="1"/>
    <row r="52" spans="1:23" s="1" customFormat="1">
      <c r="A52" s="50"/>
      <c r="B52" s="19" t="s">
        <v>1</v>
      </c>
      <c r="C52" s="19" t="s">
        <v>2</v>
      </c>
      <c r="D52" s="19" t="s">
        <v>3</v>
      </c>
      <c r="E52" s="19" t="s">
        <v>4</v>
      </c>
      <c r="F52" s="19" t="s">
        <v>5</v>
      </c>
      <c r="G52" s="19" t="s">
        <v>6</v>
      </c>
      <c r="H52" s="19" t="s">
        <v>7</v>
      </c>
      <c r="I52" s="19" t="s">
        <v>8</v>
      </c>
      <c r="J52" s="19" t="s">
        <v>9</v>
      </c>
      <c r="K52" s="19" t="s">
        <v>10</v>
      </c>
      <c r="L52" s="19" t="s">
        <v>11</v>
      </c>
      <c r="M52" s="19" t="s">
        <v>12</v>
      </c>
      <c r="N52" s="50" t="s">
        <v>13</v>
      </c>
      <c r="O52" s="1" t="s">
        <v>26</v>
      </c>
      <c r="P52" s="1" t="s">
        <v>27</v>
      </c>
      <c r="Q52" s="1" t="s">
        <v>28</v>
      </c>
      <c r="R52" s="1" t="s">
        <v>29</v>
      </c>
      <c r="T52" s="1" t="s">
        <v>40</v>
      </c>
      <c r="U52" s="1" t="s">
        <v>41</v>
      </c>
      <c r="V52" s="1" t="s">
        <v>42</v>
      </c>
      <c r="W52" s="1" t="s">
        <v>43</v>
      </c>
    </row>
    <row r="53" spans="1:23">
      <c r="A53" s="51" t="s">
        <v>148</v>
      </c>
      <c r="B53" s="99">
        <f>AVERAGE(SummRR!B67:'SummRR'!B96)</f>
        <v>67.316666666666677</v>
      </c>
      <c r="C53" s="99">
        <f>AVERAGE(SummRR!C67:'SummRR'!C96)</f>
        <v>64.276666666666671</v>
      </c>
      <c r="D53" s="99">
        <f>AVERAGE(SummRR!D67:'SummRR'!D96)</f>
        <v>60.913333333333341</v>
      </c>
      <c r="E53" s="99">
        <f>AVERAGE(SummRR!E67:'SummRR'!E96)</f>
        <v>80.60333333333331</v>
      </c>
      <c r="F53" s="99">
        <f>AVERAGE(SummRR!F67:'SummRR'!F96)</f>
        <v>128.33999999999997</v>
      </c>
      <c r="G53" s="99">
        <f>AVERAGE(SummRR!G67:'SummRR'!G96)</f>
        <v>155.17000000000002</v>
      </c>
      <c r="H53" s="99">
        <f>AVERAGE(SummRR!H67:'SummRR'!H96)</f>
        <v>164.00666666666663</v>
      </c>
      <c r="I53" s="99">
        <f>AVERAGE(SummRR!I67:'SummRR'!I96)</f>
        <v>132.37666666666667</v>
      </c>
      <c r="J53" s="99">
        <f>AVERAGE(SummRR!J67:'SummRR'!J96)</f>
        <v>95.503333333333316</v>
      </c>
      <c r="K53" s="99">
        <f>AVERAGE(SummRR!K67:'SummRR'!K96)</f>
        <v>63.72999999999999</v>
      </c>
      <c r="L53" s="99">
        <f>AVERAGE(SummRR!L67:'SummRR'!L96)</f>
        <v>63.113333333333316</v>
      </c>
      <c r="M53" s="99">
        <f>AVERAGE(SummRR!M67:'SummRR'!M96)</f>
        <v>58.533333333333339</v>
      </c>
      <c r="N53" s="121">
        <f>AVERAGE(SummRR!N67:'SummRR'!N96)</f>
        <v>1133.8833333333337</v>
      </c>
      <c r="O53" s="2">
        <f>AVERAGE(D53:F53)</f>
        <v>89.952222222222204</v>
      </c>
      <c r="P53" s="2">
        <f>AVERAGE(G53:I53)</f>
        <v>150.51777777777775</v>
      </c>
      <c r="Q53" s="2">
        <f>AVERAGE(J53:L53)</f>
        <v>74.115555555555531</v>
      </c>
      <c r="R53" s="2">
        <f>AVERAGE(B53,C53,M53)</f>
        <v>63.375555555555565</v>
      </c>
      <c r="S53" s="2"/>
      <c r="T53" s="2">
        <f>AVERAGE(B53:D53)</f>
        <v>64.168888888888901</v>
      </c>
      <c r="U53" s="2">
        <f>AVERAGE(E53:G53)</f>
        <v>121.37111111111109</v>
      </c>
      <c r="V53" s="2">
        <f>AVERAGE(H53:J53)</f>
        <v>130.62888888888889</v>
      </c>
      <c r="W53" s="2">
        <f>AVERAGE(K53,L53,M53)</f>
        <v>61.792222222222215</v>
      </c>
    </row>
    <row r="54" spans="1:23" ht="13.8" thickBot="1">
      <c r="A54" s="52" t="s">
        <v>80</v>
      </c>
      <c r="B54" s="23">
        <f>STDEV(SummRR!B85:'SummRR'!B114)</f>
        <v>31.389741350781549</v>
      </c>
      <c r="C54" s="23">
        <f>STDEV(SummRR!C85:'SummRR'!C114)</f>
        <v>33.405474979719862</v>
      </c>
      <c r="D54" s="23">
        <f>STDEV(SummRR!D85:'SummRR'!D114)</f>
        <v>30.567866081583283</v>
      </c>
      <c r="E54" s="23">
        <f>STDEV(SummRR!E85:'SummRR'!E114)</f>
        <v>40.957366255347949</v>
      </c>
      <c r="F54" s="23">
        <f>STDEV(SummRR!F85:'SummRR'!F114)</f>
        <v>51.871628570681281</v>
      </c>
      <c r="G54" s="23">
        <f>STDEV(SummRR!G85:'SummRR'!G114)</f>
        <v>55.213429671520643</v>
      </c>
      <c r="H54" s="23">
        <f>STDEV(SummRR!H85:'SummRR'!H114)</f>
        <v>48.254597303464699</v>
      </c>
      <c r="I54" s="23">
        <f>STDEV(SummRR!I85:'SummRR'!I114)</f>
        <v>61.160420771652014</v>
      </c>
      <c r="J54" s="23">
        <f>STDEV(SummRR!J85:'SummRR'!J114)</f>
        <v>48.327941514557445</v>
      </c>
      <c r="K54" s="23">
        <f>STDEV(SummRR!K85:'SummRR'!K114)</f>
        <v>45.688378385977188</v>
      </c>
      <c r="L54" s="23">
        <f>STDEV(SummRR!L85:'SummRR'!L114)</f>
        <v>37.525426782015622</v>
      </c>
      <c r="M54" s="23">
        <f>STDEV(SummRR!M85:'SummRR'!M114)</f>
        <v>34.79629720028521</v>
      </c>
      <c r="N54" s="108">
        <f>STDEV(SummRR!N67:'SummRR'!N96)</f>
        <v>176.01862770414425</v>
      </c>
    </row>
    <row r="57" spans="1:23" ht="17.399999999999999">
      <c r="A57" s="377" t="s">
        <v>0</v>
      </c>
      <c r="B57" s="377"/>
      <c r="C57" s="377"/>
      <c r="D57" s="377"/>
      <c r="E57" s="377"/>
      <c r="F57" s="377"/>
      <c r="G57" s="377"/>
      <c r="H57" s="377"/>
      <c r="I57" s="377"/>
      <c r="J57" s="377"/>
      <c r="K57" s="377"/>
      <c r="L57" s="377"/>
      <c r="M57" s="377"/>
      <c r="N57" s="377"/>
    </row>
    <row r="58" spans="1:23" ht="15.6">
      <c r="A58" s="378" t="s">
        <v>150</v>
      </c>
      <c r="B58" s="378"/>
      <c r="C58" s="378"/>
      <c r="D58" s="378"/>
      <c r="E58" s="378"/>
      <c r="F58" s="378"/>
      <c r="G58" s="378"/>
      <c r="H58" s="378"/>
      <c r="I58" s="378"/>
      <c r="J58" s="378"/>
      <c r="K58" s="378"/>
      <c r="L58" s="378"/>
      <c r="M58" s="378"/>
      <c r="N58" s="378"/>
    </row>
    <row r="59" spans="1:23" ht="13.8" thickBot="1"/>
    <row r="60" spans="1:23" s="1" customFormat="1">
      <c r="A60" s="50"/>
      <c r="B60" s="19" t="s">
        <v>1</v>
      </c>
      <c r="C60" s="19" t="s">
        <v>2</v>
      </c>
      <c r="D60" s="19" t="s">
        <v>3</v>
      </c>
      <c r="E60" s="19" t="s">
        <v>4</v>
      </c>
      <c r="F60" s="19" t="s">
        <v>5</v>
      </c>
      <c r="G60" s="19" t="s">
        <v>6</v>
      </c>
      <c r="H60" s="19" t="s">
        <v>7</v>
      </c>
      <c r="I60" s="19" t="s">
        <v>8</v>
      </c>
      <c r="J60" s="19" t="s">
        <v>9</v>
      </c>
      <c r="K60" s="19" t="s">
        <v>10</v>
      </c>
      <c r="L60" s="19" t="s">
        <v>11</v>
      </c>
      <c r="M60" s="19" t="s">
        <v>12</v>
      </c>
      <c r="N60" s="50" t="s">
        <v>13</v>
      </c>
      <c r="O60" s="1" t="s">
        <v>26</v>
      </c>
      <c r="P60" s="1" t="s">
        <v>27</v>
      </c>
      <c r="Q60" s="1" t="s">
        <v>28</v>
      </c>
      <c r="R60" s="1" t="s">
        <v>29</v>
      </c>
      <c r="T60" s="1" t="s">
        <v>40</v>
      </c>
      <c r="U60" s="1" t="s">
        <v>41</v>
      </c>
      <c r="V60" s="1" t="s">
        <v>42</v>
      </c>
      <c r="W60" s="1" t="s">
        <v>43</v>
      </c>
    </row>
    <row r="61" spans="1:23">
      <c r="A61" s="51" t="s">
        <v>65</v>
      </c>
      <c r="B61" s="99">
        <f>AVERAGE(SummRR!B57:'SummRR'!B86)</f>
        <v>71.176666666666662</v>
      </c>
      <c r="C61" s="99">
        <f>AVERAGE(SummRR!C57:'SummRR'!C86)</f>
        <v>62.809999999999988</v>
      </c>
      <c r="D61" s="99">
        <f>AVERAGE(SummRR!D57:'SummRR'!D86)</f>
        <v>63.009999999999984</v>
      </c>
      <c r="E61" s="99">
        <f>AVERAGE(SummRR!E57:'SummRR'!E86)</f>
        <v>71.459999999999994</v>
      </c>
      <c r="F61" s="99">
        <f>AVERAGE(SummRR!F57:'SummRR'!F86)</f>
        <v>123.1</v>
      </c>
      <c r="G61" s="99">
        <f>AVERAGE(SummRR!G57:'SummRR'!G86)</f>
        <v>157.32333333333335</v>
      </c>
      <c r="H61" s="99">
        <f>AVERAGE(SummRR!H57:'SummRR'!H86)</f>
        <v>166.47666666666666</v>
      </c>
      <c r="I61" s="99">
        <f>AVERAGE(SummRR!I57:'SummRR'!I86)</f>
        <v>127.45666666666665</v>
      </c>
      <c r="J61" s="99">
        <f>AVERAGE(SummRR!J57:'SummRR'!J86)</f>
        <v>110.5533333333333</v>
      </c>
      <c r="K61" s="99">
        <f>AVERAGE(SummRR!K57:'SummRR'!K86)</f>
        <v>79.24666666666667</v>
      </c>
      <c r="L61" s="99">
        <f>AVERAGE(SummRR!L57:'SummRR'!L86)</f>
        <v>59.609999999999992</v>
      </c>
      <c r="M61" s="99">
        <f>AVERAGE(SummRR!M57:'SummRR'!M86)</f>
        <v>55.840000000000018</v>
      </c>
      <c r="N61" s="121">
        <f>AVERAGE(SummRR!N57:'SummRR'!N86)</f>
        <v>1148.0633333333333</v>
      </c>
      <c r="O61" s="2">
        <f>AVERAGE(D61:F61)</f>
        <v>85.856666666666641</v>
      </c>
      <c r="P61" s="2">
        <f>AVERAGE(G61:I61)</f>
        <v>150.41888888888889</v>
      </c>
      <c r="Q61" s="2">
        <f>AVERAGE(J61:L61)</f>
        <v>83.136666666666642</v>
      </c>
      <c r="R61" s="2">
        <f>AVERAGE(B61,C61,M61)</f>
        <v>63.275555555555549</v>
      </c>
      <c r="S61" s="2"/>
      <c r="T61" s="2">
        <f>AVERAGE(B61:D61)</f>
        <v>65.665555555555542</v>
      </c>
      <c r="U61" s="2">
        <f>AVERAGE(E61:G61)</f>
        <v>117.29444444444444</v>
      </c>
      <c r="V61" s="2">
        <f>AVERAGE(H61:J61)</f>
        <v>134.82888888888886</v>
      </c>
      <c r="W61" s="2">
        <f>AVERAGE(K61,L61,M61)</f>
        <v>64.898888888888891</v>
      </c>
    </row>
    <row r="62" spans="1:23" ht="13.8" thickBot="1">
      <c r="A62" s="52" t="s">
        <v>80</v>
      </c>
      <c r="B62" s="23">
        <f>STDEV(SummRR!B93:'SummRR'!B122)</f>
        <v>32.294682847643578</v>
      </c>
      <c r="C62" s="23">
        <f>STDEV(SummRR!C93:'SummRR'!C122)</f>
        <v>33.542020480749741</v>
      </c>
      <c r="D62" s="23">
        <f>STDEV(SummRR!D93:'SummRR'!D122)</f>
        <v>30.720704950304764</v>
      </c>
      <c r="E62" s="23">
        <f>STDEV(SummRR!E93:'SummRR'!E122)</f>
        <v>35.213251163039018</v>
      </c>
      <c r="F62" s="23">
        <f>STDEV(SummRR!F93:'SummRR'!F122)</f>
        <v>41.759877488039734</v>
      </c>
      <c r="G62" s="23">
        <f>STDEV(SummRR!G93:'SummRR'!G122)</f>
        <v>55.44026255929613</v>
      </c>
      <c r="H62" s="23">
        <f>STDEV(SummRR!H93:'SummRR'!H122)</f>
        <v>54.471706881414541</v>
      </c>
      <c r="I62" s="23">
        <f>STDEV(SummRR!I93:'SummRR'!I122)</f>
        <v>60.725326667302234</v>
      </c>
      <c r="J62" s="23">
        <f>STDEV(SummRR!J93:'SummRR'!J122)</f>
        <v>49.474163232804727</v>
      </c>
      <c r="K62" s="23">
        <f>STDEV(SummRR!K93:'SummRR'!K122)</f>
        <v>42.997413581663771</v>
      </c>
      <c r="L62" s="23">
        <f>STDEV(SummRR!L93:'SummRR'!L122)</f>
        <v>43.438790863974788</v>
      </c>
      <c r="M62" s="23">
        <f>STDEV(SummRR!M93:'SummRR'!M122)</f>
        <v>31.631296156681984</v>
      </c>
      <c r="N62" s="108">
        <f>STDEV(SummRR!N57:'SummRR'!N86)</f>
        <v>185.19193674882777</v>
      </c>
    </row>
    <row r="65" spans="1:23" ht="17.399999999999999">
      <c r="A65" s="377" t="s">
        <v>0</v>
      </c>
      <c r="B65" s="377"/>
      <c r="C65" s="377"/>
      <c r="D65" s="377"/>
      <c r="E65" s="377"/>
      <c r="F65" s="377"/>
      <c r="G65" s="377"/>
      <c r="H65" s="377"/>
      <c r="I65" s="377"/>
      <c r="J65" s="377"/>
      <c r="K65" s="377"/>
      <c r="L65" s="377"/>
      <c r="M65" s="377"/>
      <c r="N65" s="377"/>
    </row>
    <row r="66" spans="1:23" ht="15.6">
      <c r="A66" s="378" t="s">
        <v>151</v>
      </c>
      <c r="B66" s="378"/>
      <c r="C66" s="378"/>
      <c r="D66" s="378"/>
      <c r="E66" s="378"/>
      <c r="F66" s="378"/>
      <c r="G66" s="378"/>
      <c r="H66" s="378"/>
      <c r="I66" s="378"/>
      <c r="J66" s="378"/>
      <c r="K66" s="378"/>
      <c r="L66" s="378"/>
      <c r="M66" s="378"/>
      <c r="N66" s="378"/>
    </row>
    <row r="67" spans="1:23" ht="13.8" thickBot="1"/>
    <row r="68" spans="1:23" s="1" customFormat="1">
      <c r="A68" s="50"/>
      <c r="B68" s="19" t="s">
        <v>1</v>
      </c>
      <c r="C68" s="19" t="s">
        <v>2</v>
      </c>
      <c r="D68" s="19" t="s">
        <v>3</v>
      </c>
      <c r="E68" s="19" t="s">
        <v>4</v>
      </c>
      <c r="F68" s="19" t="s">
        <v>5</v>
      </c>
      <c r="G68" s="19" t="s">
        <v>6</v>
      </c>
      <c r="H68" s="19" t="s">
        <v>7</v>
      </c>
      <c r="I68" s="19" t="s">
        <v>8</v>
      </c>
      <c r="J68" s="19" t="s">
        <v>9</v>
      </c>
      <c r="K68" s="19" t="s">
        <v>10</v>
      </c>
      <c r="L68" s="19" t="s">
        <v>11</v>
      </c>
      <c r="M68" s="19" t="s">
        <v>12</v>
      </c>
      <c r="N68" s="50" t="s">
        <v>13</v>
      </c>
      <c r="O68" s="1" t="s">
        <v>26</v>
      </c>
      <c r="P68" s="1" t="s">
        <v>27</v>
      </c>
      <c r="Q68" s="1" t="s">
        <v>28</v>
      </c>
      <c r="R68" s="1" t="s">
        <v>29</v>
      </c>
      <c r="T68" s="1" t="s">
        <v>40</v>
      </c>
      <c r="U68" s="1" t="s">
        <v>41</v>
      </c>
      <c r="V68" s="1" t="s">
        <v>42</v>
      </c>
      <c r="W68" s="1" t="s">
        <v>43</v>
      </c>
    </row>
    <row r="69" spans="1:23">
      <c r="A69" s="51" t="s">
        <v>152</v>
      </c>
      <c r="B69" s="99">
        <f>AVERAGE(SummRR!B47:'SummRR'!B76)</f>
        <v>60.199999999999996</v>
      </c>
      <c r="C69" s="99">
        <f>AVERAGE(SummRR!C47:'SummRR'!C76)</f>
        <v>50.513333333333335</v>
      </c>
      <c r="D69" s="99">
        <f>AVERAGE(SummRR!D47:'SummRR'!D76)</f>
        <v>55.873333333333328</v>
      </c>
      <c r="E69" s="99">
        <f>AVERAGE(SummRR!E47:'SummRR'!E76)</f>
        <v>72.326666666666654</v>
      </c>
      <c r="F69" s="99">
        <f>AVERAGE(SummRR!F47:'SummRR'!F76)</f>
        <v>130.41666666666666</v>
      </c>
      <c r="G69" s="99">
        <f>AVERAGE(SummRR!G47:'SummRR'!G76)</f>
        <v>149.80000000000001</v>
      </c>
      <c r="H69" s="99">
        <f>AVERAGE(SummRR!H47:'SummRR'!H76)</f>
        <v>149.90333333333331</v>
      </c>
      <c r="I69" s="99">
        <f>AVERAGE(SummRR!I47:'SummRR'!I76)</f>
        <v>137.44333333333333</v>
      </c>
      <c r="J69" s="99">
        <f>AVERAGE(SummRR!J47:'SummRR'!J76)</f>
        <v>116.39333333333333</v>
      </c>
      <c r="K69" s="99">
        <f>AVERAGE(SummRR!K47:'SummRR'!K76)</f>
        <v>78.196666666666687</v>
      </c>
      <c r="L69" s="99">
        <f>AVERAGE(SummRR!L47:'SummRR'!L76)</f>
        <v>64.039999999999992</v>
      </c>
      <c r="M69" s="99">
        <f>AVERAGE(SummRR!M47:'SummRR'!M76)</f>
        <v>55.310000000000009</v>
      </c>
      <c r="N69" s="121">
        <f>AVERAGE(SummRR!N47:'SummRR'!N76)</f>
        <v>1120.416666666667</v>
      </c>
      <c r="O69" s="2">
        <f>AVERAGE(D69:F69)</f>
        <v>86.205555555555563</v>
      </c>
      <c r="P69" s="2">
        <f>AVERAGE(G69:I69)</f>
        <v>145.71555555555554</v>
      </c>
      <c r="Q69" s="2">
        <f>AVERAGE(J69:L69)</f>
        <v>86.21</v>
      </c>
      <c r="R69" s="2">
        <f>AVERAGE(B69,C69,M69)</f>
        <v>55.341111111111111</v>
      </c>
      <c r="S69" s="2"/>
      <c r="T69" s="2">
        <f>AVERAGE(B69:D69)</f>
        <v>55.528888888888893</v>
      </c>
      <c r="U69" s="2">
        <f>AVERAGE(E69:G69)</f>
        <v>117.51444444444444</v>
      </c>
      <c r="V69" s="2">
        <f>AVERAGE(H69:J69)</f>
        <v>134.57999999999998</v>
      </c>
      <c r="W69" s="2">
        <f>AVERAGE(K69,L69,M69)</f>
        <v>65.848888888888894</v>
      </c>
    </row>
    <row r="70" spans="1:23" ht="13.8" thickBot="1">
      <c r="A70" s="52" t="s">
        <v>80</v>
      </c>
      <c r="B70" s="23">
        <f>STDEV(SummRR!B101:'SummRR'!B130)</f>
        <v>30.325770687916481</v>
      </c>
      <c r="C70" s="23">
        <f>STDEV(SummRR!C101:'SummRR'!C130)</f>
        <v>27.977125303180912</v>
      </c>
      <c r="D70" s="23">
        <f>STDEV(SummRR!D101:'SummRR'!D130)</f>
        <v>32.940441552219312</v>
      </c>
      <c r="E70" s="23">
        <f>STDEV(SummRR!E101:'SummRR'!E130)</f>
        <v>36.04232840399758</v>
      </c>
      <c r="F70" s="23">
        <f>STDEV(SummRR!F101:'SummRR'!F130)</f>
        <v>60.747367948279681</v>
      </c>
      <c r="G70" s="23">
        <f>STDEV(SummRR!G101:'SummRR'!G130)</f>
        <v>54.645111674193181</v>
      </c>
      <c r="H70" s="23">
        <f>STDEV(SummRR!H101:'SummRR'!H130)</f>
        <v>54.423357582702764</v>
      </c>
      <c r="I70" s="23">
        <f>STDEV(SummRR!I101:'SummRR'!I130)</f>
        <v>60.607371142309169</v>
      </c>
      <c r="J70" s="23">
        <f>STDEV(SummRR!J101:'SummRR'!J130)</f>
        <v>54.82279509537031</v>
      </c>
      <c r="K70" s="23">
        <f>STDEV(SummRR!K101:'SummRR'!K130)</f>
        <v>44.492738526743857</v>
      </c>
      <c r="L70" s="23">
        <f>STDEV(SummRR!L101:'SummRR'!L130)</f>
        <v>43.629031776938433</v>
      </c>
      <c r="M70" s="23">
        <f>STDEV(SummRR!M101:'SummRR'!M130)</f>
        <v>30.093233668778087</v>
      </c>
      <c r="N70" s="108">
        <f>STDEV(SummRR!N47:'SummRR'!N76)</f>
        <v>202.76038190747164</v>
      </c>
    </row>
  </sheetData>
  <mergeCells count="18">
    <mergeCell ref="A33:N33"/>
    <mergeCell ref="A34:N34"/>
    <mergeCell ref="A65:N65"/>
    <mergeCell ref="A66:N66"/>
    <mergeCell ref="A49:N49"/>
    <mergeCell ref="A50:N50"/>
    <mergeCell ref="A57:N57"/>
    <mergeCell ref="A58:N58"/>
    <mergeCell ref="A41:N41"/>
    <mergeCell ref="A42:N42"/>
    <mergeCell ref="A25:N25"/>
    <mergeCell ref="A26:N26"/>
    <mergeCell ref="A1:N1"/>
    <mergeCell ref="A2:N2"/>
    <mergeCell ref="A17:N17"/>
    <mergeCell ref="A18:N18"/>
    <mergeCell ref="A9:N9"/>
    <mergeCell ref="A10:N10"/>
  </mergeCells>
  <phoneticPr fontId="4" type="noConversion"/>
  <conditionalFormatting sqref="B46:M46 B54:M54 B62:M62 B70:M70">
    <cfRule type="cellIs" dxfId="805" priority="13" stopIfTrue="1" operator="greaterThan">
      <formula>B45/2</formula>
    </cfRule>
    <cfRule type="cellIs" dxfId="804" priority="14" stopIfTrue="1" operator="lessThan">
      <formula>B45/3</formula>
    </cfRule>
    <cfRule type="cellIs" dxfId="803" priority="15" stopIfTrue="1" operator="between">
      <formula>B45/2</formula>
      <formula>B45/3</formula>
    </cfRule>
  </conditionalFormatting>
  <conditionalFormatting sqref="B5:N5 B13:N13 B21:N21 B29:N29">
    <cfRule type="cellIs" dxfId="802" priority="1" stopIfTrue="1" operator="greaterThan">
      <formula>0</formula>
    </cfRule>
    <cfRule type="cellIs" priority="2" stopIfTrue="1" operator="equal">
      <formula>0</formula>
    </cfRule>
    <cfRule type="cellIs" dxfId="801" priority="3" stopIfTrue="1" operator="lessThan">
      <formula>0</formula>
    </cfRule>
  </conditionalFormatting>
  <conditionalFormatting sqref="B6:N6 B14:N14 B22:N22 B30:N30">
    <cfRule type="cellIs" dxfId="800" priority="4" stopIfTrue="1" operator="greaterThan">
      <formula>3</formula>
    </cfRule>
    <cfRule type="cellIs" dxfId="799" priority="5" stopIfTrue="1" operator="between">
      <formula>1.5</formula>
      <formula>3</formula>
    </cfRule>
    <cfRule type="cellIs" dxfId="798" priority="6" stopIfTrue="1" operator="lessThan">
      <formula>1.5</formula>
    </cfRule>
  </conditionalFormatting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4"/>
  <sheetViews>
    <sheetView topLeftCell="A40" workbookViewId="0">
      <selection activeCell="H69" sqref="H69"/>
    </sheetView>
  </sheetViews>
  <sheetFormatPr baseColWidth="10" defaultRowHeight="13.2"/>
  <cols>
    <col min="1" max="1" width="10.109375" customWidth="1"/>
    <col min="2" max="2" width="8.44140625" customWidth="1"/>
    <col min="3" max="3" width="9.5546875" customWidth="1"/>
    <col min="4" max="4" width="8.88671875" customWidth="1"/>
    <col min="5" max="5" width="8.5546875" customWidth="1"/>
    <col min="6" max="6" width="8.88671875" customWidth="1"/>
    <col min="7" max="7" width="8.6640625" customWidth="1"/>
    <col min="8" max="9" width="8.44140625" customWidth="1"/>
    <col min="10" max="10" width="8.109375" customWidth="1"/>
    <col min="11" max="11" width="8.33203125" customWidth="1"/>
    <col min="12" max="13" width="8.6640625" customWidth="1"/>
    <col min="14" max="14" width="9.109375" customWidth="1"/>
    <col min="15" max="15" width="8.5546875" customWidth="1"/>
    <col min="16" max="16" width="8.44140625" customWidth="1"/>
    <col min="17" max="19" width="9" customWidth="1"/>
    <col min="20" max="20" width="9.6640625" customWidth="1"/>
    <col min="21" max="21" width="9.44140625" customWidth="1"/>
    <col min="22" max="23" width="9" customWidth="1"/>
  </cols>
  <sheetData>
    <row r="1" spans="1:23" ht="17.399999999999999">
      <c r="A1" s="377" t="s">
        <v>0</v>
      </c>
      <c r="B1" s="377"/>
      <c r="C1" s="377"/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</row>
    <row r="2" spans="1:23" ht="15.6">
      <c r="A2" s="378" t="s">
        <v>16</v>
      </c>
      <c r="B2" s="378"/>
      <c r="C2" s="378"/>
      <c r="D2" s="378"/>
      <c r="E2" s="378"/>
      <c r="F2" s="378"/>
      <c r="G2" s="378"/>
      <c r="H2" s="378"/>
      <c r="I2" s="378"/>
      <c r="J2" s="378"/>
      <c r="K2" s="378"/>
      <c r="L2" s="378"/>
      <c r="M2" s="378"/>
      <c r="N2" s="378"/>
    </row>
    <row r="3" spans="1:23" ht="13.8" thickBot="1"/>
    <row r="4" spans="1:23" s="1" customFormat="1">
      <c r="A4" s="50"/>
      <c r="B4" s="19" t="s">
        <v>1</v>
      </c>
      <c r="C4" s="19" t="s">
        <v>2</v>
      </c>
      <c r="D4" s="19" t="s">
        <v>14</v>
      </c>
      <c r="E4" s="19" t="s">
        <v>4</v>
      </c>
      <c r="F4" s="19" t="s">
        <v>5</v>
      </c>
      <c r="G4" s="19" t="s">
        <v>6</v>
      </c>
      <c r="H4" s="19" t="s">
        <v>7</v>
      </c>
      <c r="I4" s="19" t="s">
        <v>8</v>
      </c>
      <c r="J4" s="19" t="s">
        <v>9</v>
      </c>
      <c r="K4" s="19" t="s">
        <v>10</v>
      </c>
      <c r="L4" s="19" t="s">
        <v>11</v>
      </c>
      <c r="M4" s="19" t="s">
        <v>12</v>
      </c>
      <c r="N4" s="50" t="s">
        <v>13</v>
      </c>
      <c r="O4" s="1" t="s">
        <v>26</v>
      </c>
      <c r="P4" s="1" t="s">
        <v>27</v>
      </c>
      <c r="Q4" s="1" t="s">
        <v>28</v>
      </c>
      <c r="R4" s="1" t="s">
        <v>29</v>
      </c>
      <c r="T4" s="1" t="s">
        <v>40</v>
      </c>
      <c r="U4" s="1" t="s">
        <v>41</v>
      </c>
      <c r="V4" s="1" t="s">
        <v>42</v>
      </c>
      <c r="W4" s="1" t="s">
        <v>43</v>
      </c>
    </row>
    <row r="5" spans="1:23">
      <c r="A5" s="51" t="s">
        <v>17</v>
      </c>
      <c r="B5" s="2">
        <f>AVERAGE(TempMittel_korr!C185:'TempMittel_korr'!C214)</f>
        <v>-1.5594623655913973</v>
      </c>
      <c r="C5" s="2">
        <f>AVERAGE(TempMittel_korr!D185:'TempMittel_korr'!D214)</f>
        <v>-1.0820114942528738</v>
      </c>
      <c r="D5" s="2">
        <f>AVERAGE(TempMittel_korr!E185:'TempMittel_korr'!E214)</f>
        <v>1.6240860215053763</v>
      </c>
      <c r="E5" s="2">
        <f>AVERAGE(TempMittel_korr!F185:'TempMittel_korr'!F214)</f>
        <v>5.1031111111111125</v>
      </c>
      <c r="F5" s="2">
        <f>AVERAGE(TempMittel_korr!G185:'TempMittel_korr'!G214)</f>
        <v>9.5919354838709694</v>
      </c>
      <c r="G5" s="2">
        <f>AVERAGE(TempMittel_korr!H185:'TempMittel_korr'!H214)</f>
        <v>12.683666666666669</v>
      </c>
      <c r="H5" s="2">
        <f>AVERAGE(TempMittel_korr!I185:'TempMittel_korr'!I214)</f>
        <v>14.963548387096777</v>
      </c>
      <c r="I5" s="2">
        <f>AVERAGE(TempMittel_korr!J185:'TempMittel_korr'!J214)</f>
        <v>14.553440860215055</v>
      </c>
      <c r="J5" s="2">
        <f>AVERAGE(TempMittel_korr!K185:'TempMittel_korr'!K214)</f>
        <v>12.029444444444444</v>
      </c>
      <c r="K5" s="2">
        <f>AVERAGE(TempMittel_korr!L185:'TempMittel_korr'!L214)</f>
        <v>7.9750537634408598</v>
      </c>
      <c r="L5" s="2">
        <f>AVERAGE(TempMittel_korr!M185:'TempMittel_korr'!M214)</f>
        <v>2.5585555555555559</v>
      </c>
      <c r="M5" s="2">
        <f>AVERAGE(TempMittel_korr!N185:'TempMittel_korr'!N214)</f>
        <v>-0.48827956989247301</v>
      </c>
      <c r="N5" s="119">
        <f>AVERAGE(TempMittel_korr!P185:'TempMittel_korr'!P214)</f>
        <v>6.518730593607307</v>
      </c>
      <c r="O5" s="2">
        <f>AVERAGE(D5:F5)</f>
        <v>5.4397108721624861</v>
      </c>
      <c r="P5" s="2">
        <f>AVERAGE(G5:I5)</f>
        <v>14.0668853046595</v>
      </c>
      <c r="Q5" s="2">
        <f>AVERAGE(J5:L5)</f>
        <v>7.5210179211469539</v>
      </c>
      <c r="R5" s="2">
        <f>AVERAGE(B5,C5,M5)</f>
        <v>-1.0432511432455813</v>
      </c>
      <c r="S5" s="2"/>
      <c r="T5" s="2">
        <f>AVERAGE(B5:D5)</f>
        <v>-0.33912927944629817</v>
      </c>
      <c r="U5" s="2">
        <f>AVERAGE(E5:G5)</f>
        <v>9.1262377538829167</v>
      </c>
      <c r="V5" s="2">
        <f>AVERAGE(H5:J5)</f>
        <v>13.848811230585426</v>
      </c>
      <c r="W5" s="2">
        <f>AVERAGE(K5,L5,M5)</f>
        <v>3.3484432497013139</v>
      </c>
    </row>
    <row r="6" spans="1:23" ht="13.8" thickBot="1">
      <c r="A6" s="52" t="s">
        <v>80</v>
      </c>
      <c r="B6" s="23">
        <f>STDEV(TempMittel_korr!C185:'TempMittel_korr'!C214)</f>
        <v>2.8240875917958652</v>
      </c>
      <c r="C6" s="23">
        <f>STDEV(TempMittel_korr!D185:'TempMittel_korr'!D214)</f>
        <v>3.2020265761457658</v>
      </c>
      <c r="D6" s="23">
        <f>STDEV(TempMittel_korr!E185:'TempMittel_korr'!E214)</f>
        <v>2.5044792816681376</v>
      </c>
      <c r="E6" s="23">
        <f>STDEV(TempMittel_korr!F185:'TempMittel_korr'!F214)</f>
        <v>1.8871007853852901</v>
      </c>
      <c r="F6" s="23">
        <f>STDEV(TempMittel_korr!G185:'TempMittel_korr'!G214)</f>
        <v>1.6288571916636088</v>
      </c>
      <c r="G6" s="23">
        <f>STDEV(TempMittel_korr!H185:'TempMittel_korr'!H214)</f>
        <v>1.1963726626318072</v>
      </c>
      <c r="H6" s="23">
        <f>STDEV(TempMittel_korr!I185:'TempMittel_korr'!I214)</f>
        <v>1.5527280062411173</v>
      </c>
      <c r="I6" s="23">
        <f>STDEV(TempMittel_korr!J185:'TempMittel_korr'!J214)</f>
        <v>1.1428007390835648</v>
      </c>
      <c r="J6" s="23">
        <f>STDEV(TempMittel_korr!K185:'TempMittel_korr'!K214)</f>
        <v>1.6536799977992453</v>
      </c>
      <c r="K6" s="23">
        <f>STDEV(TempMittel_korr!L185:'TempMittel_korr'!L214)</f>
        <v>2.0004672986200549</v>
      </c>
      <c r="L6" s="23">
        <f>STDEV(TempMittel_korr!M185:'TempMittel_korr'!M214)</f>
        <v>1.7695527679961565</v>
      </c>
      <c r="M6" s="23">
        <f>STDEV(TempMittel_korr!N185:'TempMittel_korr'!N214)</f>
        <v>2.2876524069427782</v>
      </c>
      <c r="N6" s="108">
        <f>STDEV(TempMittel_korr!P185:'TempMittel_korr'!P214)</f>
        <v>0.6714477035008678</v>
      </c>
    </row>
    <row r="9" spans="1:23" ht="17.399999999999999">
      <c r="A9" s="377" t="s">
        <v>0</v>
      </c>
      <c r="B9" s="377"/>
      <c r="C9" s="377"/>
      <c r="D9" s="377"/>
      <c r="E9" s="377"/>
      <c r="F9" s="377"/>
      <c r="G9" s="377"/>
      <c r="H9" s="377"/>
      <c r="I9" s="377"/>
      <c r="J9" s="377"/>
      <c r="K9" s="377"/>
      <c r="L9" s="377"/>
      <c r="M9" s="377"/>
      <c r="N9" s="377"/>
    </row>
    <row r="10" spans="1:23" ht="15.6">
      <c r="A10" s="378" t="s">
        <v>35</v>
      </c>
      <c r="B10" s="378"/>
      <c r="C10" s="378"/>
      <c r="D10" s="378"/>
      <c r="E10" s="378"/>
      <c r="F10" s="378"/>
      <c r="G10" s="378"/>
      <c r="H10" s="378"/>
      <c r="I10" s="378"/>
      <c r="J10" s="378"/>
      <c r="K10" s="378"/>
      <c r="L10" s="378"/>
      <c r="M10" s="378"/>
      <c r="N10" s="378"/>
    </row>
    <row r="11" spans="1:23" ht="16.2" thickBot="1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spans="1:23">
      <c r="A12" s="130"/>
      <c r="B12" s="19" t="s">
        <v>1</v>
      </c>
      <c r="C12" s="19" t="s">
        <v>2</v>
      </c>
      <c r="D12" s="19" t="s">
        <v>14</v>
      </c>
      <c r="E12" s="19" t="s">
        <v>4</v>
      </c>
      <c r="F12" s="19" t="s">
        <v>5</v>
      </c>
      <c r="G12" s="19" t="s">
        <v>6</v>
      </c>
      <c r="H12" s="19" t="s">
        <v>7</v>
      </c>
      <c r="I12" s="19" t="s">
        <v>8</v>
      </c>
      <c r="J12" s="19" t="s">
        <v>9</v>
      </c>
      <c r="K12" s="19" t="s">
        <v>10</v>
      </c>
      <c r="L12" s="19" t="s">
        <v>11</v>
      </c>
      <c r="M12" s="19" t="s">
        <v>12</v>
      </c>
      <c r="N12" s="50" t="s">
        <v>13</v>
      </c>
      <c r="O12" s="1" t="s">
        <v>26</v>
      </c>
      <c r="P12" s="1" t="s">
        <v>27</v>
      </c>
      <c r="Q12" s="1" t="s">
        <v>28</v>
      </c>
      <c r="R12" s="1" t="s">
        <v>29</v>
      </c>
      <c r="S12" s="1"/>
      <c r="T12" s="1" t="s">
        <v>40</v>
      </c>
      <c r="U12" s="1" t="s">
        <v>41</v>
      </c>
      <c r="V12" s="1" t="s">
        <v>42</v>
      </c>
      <c r="W12" s="1" t="s">
        <v>43</v>
      </c>
    </row>
    <row r="13" spans="1:23">
      <c r="A13" s="51" t="s">
        <v>36</v>
      </c>
      <c r="B13" s="2">
        <f>AVERAGE(TempMittel_korr!C195:'TempMittel_korr'!C224)</f>
        <v>-0.85193548387096774</v>
      </c>
      <c r="C13" s="2">
        <f>AVERAGE(TempMittel_korr!D195:'TempMittel_korr'!D224)</f>
        <v>-0.5924055829228243</v>
      </c>
      <c r="D13" s="2">
        <f>AVERAGE(TempMittel_korr!E195:'TempMittel_korr'!E224)</f>
        <v>2.2812903225806451</v>
      </c>
      <c r="E13" s="2">
        <f>AVERAGE(TempMittel_korr!F195:'TempMittel_korr'!F224)</f>
        <v>5.1024444444444441</v>
      </c>
      <c r="F13" s="2">
        <f>AVERAGE(TempMittel_korr!G195:'TempMittel_korr'!G224)</f>
        <v>10.187849462365591</v>
      </c>
      <c r="G13" s="2">
        <f>AVERAGE(TempMittel_korr!H195:'TempMittel_korr'!H224)</f>
        <v>12.818222222222225</v>
      </c>
      <c r="H13" s="2">
        <f>AVERAGE(TempMittel_korr!I195:'TempMittel_korr'!I224)</f>
        <v>15.278602150537637</v>
      </c>
      <c r="I13" s="2">
        <f>AVERAGE(TempMittel_korr!J195:'TempMittel_korr'!J224)</f>
        <v>15.266989247311832</v>
      </c>
      <c r="J13" s="2">
        <f>AVERAGE(TempMittel_korr!K195:'TempMittel_korr'!K224)</f>
        <v>11.852666666666668</v>
      </c>
      <c r="K13" s="2">
        <f>AVERAGE(TempMittel_korr!L195:'TempMittel_korr'!L224)</f>
        <v>7.6061290322580648</v>
      </c>
      <c r="L13" s="2">
        <f>AVERAGE(TempMittel_korr!M195:'TempMittel_korr'!M224)</f>
        <v>2.4565555555555556</v>
      </c>
      <c r="M13" s="2">
        <f>AVERAGE(TempMittel_korr!N195:'TempMittel_korr'!N224)</f>
        <v>0.38731182795698921</v>
      </c>
      <c r="N13" s="119">
        <f>AVERAGE(TempMittel_korr!P195:'TempMittel_korr'!P224)</f>
        <v>6.8469132420091334</v>
      </c>
      <c r="O13" s="2">
        <f>AVERAGE(D13:F13)</f>
        <v>5.8571947431302265</v>
      </c>
      <c r="P13" s="2">
        <f>AVERAGE(G13:I13)</f>
        <v>14.454604540023899</v>
      </c>
      <c r="Q13" s="2">
        <f>AVERAGE(J13:L13)</f>
        <v>7.3051170848267626</v>
      </c>
      <c r="R13" s="2">
        <f>AVERAGE(B13,C13,M13)</f>
        <v>-0.35234307961226757</v>
      </c>
      <c r="S13" s="2"/>
      <c r="T13" s="2">
        <f>AVERAGE(B13:D13)</f>
        <v>0.27898308526228438</v>
      </c>
      <c r="U13" s="2">
        <f>AVERAGE(E13:G13)</f>
        <v>9.3695053763440868</v>
      </c>
      <c r="V13" s="2">
        <f>AVERAGE(H13:J13)</f>
        <v>14.132752688172047</v>
      </c>
      <c r="W13" s="2">
        <f>AVERAGE(K13,L13,M13)</f>
        <v>3.4833321385902032</v>
      </c>
    </row>
    <row r="14" spans="1:23" ht="13.8" thickBot="1">
      <c r="A14" s="52" t="s">
        <v>80</v>
      </c>
      <c r="B14" s="23">
        <f>STDEV(TempMittel_korr!C195:'TempMittel_korr'!C224)</f>
        <v>2.5608849072395481</v>
      </c>
      <c r="C14" s="23">
        <f>STDEV(TempMittel_korr!D195:'TempMittel_korr'!D224)</f>
        <v>2.923437574472258</v>
      </c>
      <c r="D14" s="23">
        <f>STDEV(TempMittel_korr!E195:'TempMittel_korr'!E224)</f>
        <v>2.4978784496200035</v>
      </c>
      <c r="E14" s="23">
        <f>STDEV(TempMittel_korr!F195:'TempMittel_korr'!F224)</f>
        <v>1.7310468857202992</v>
      </c>
      <c r="F14" s="23">
        <f>STDEV(TempMittel_korr!G195:'TempMittel_korr'!G224)</f>
        <v>1.7920548361032618</v>
      </c>
      <c r="G14" s="23">
        <f>STDEV(TempMittel_korr!H195:'TempMittel_korr'!H224)</f>
        <v>1.3255354541098094</v>
      </c>
      <c r="H14" s="23">
        <f>STDEV(TempMittel_korr!I195:'TempMittel_korr'!I224)</f>
        <v>1.7024730116090818</v>
      </c>
      <c r="I14" s="23">
        <f>STDEV(TempMittel_korr!J195:'TempMittel_korr'!J224)</f>
        <v>1.4052555055470168</v>
      </c>
      <c r="J14" s="23">
        <f>STDEV(TempMittel_korr!K195:'TempMittel_korr'!K224)</f>
        <v>1.7879936742925895</v>
      </c>
      <c r="K14" s="23">
        <f>STDEV(TempMittel_korr!L195:'TempMittel_korr'!L224)</f>
        <v>1.9542434124074088</v>
      </c>
      <c r="L14" s="23">
        <f>STDEV(TempMittel_korr!M195:'TempMittel_korr'!M224)</f>
        <v>1.946201228276534</v>
      </c>
      <c r="M14" s="23">
        <f>STDEV(TempMittel_korr!N195:'TempMittel_korr'!N224)</f>
        <v>1.7286057227391243</v>
      </c>
      <c r="N14" s="108">
        <f>STDEV(TempMittel_korr!P195:'TempMittel_korr'!P224)</f>
        <v>0.73208413540312756</v>
      </c>
    </row>
    <row r="17" spans="1:23" ht="17.399999999999999">
      <c r="A17" s="377" t="s">
        <v>0</v>
      </c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</row>
    <row r="18" spans="1:23" ht="15.6">
      <c r="A18" s="378" t="s">
        <v>23</v>
      </c>
      <c r="B18" s="378"/>
      <c r="C18" s="378"/>
      <c r="D18" s="378"/>
      <c r="E18" s="378"/>
      <c r="F18" s="378"/>
      <c r="G18" s="378"/>
      <c r="H18" s="378"/>
      <c r="I18" s="378"/>
      <c r="J18" s="378"/>
      <c r="K18" s="378"/>
      <c r="L18" s="378"/>
      <c r="M18" s="378"/>
      <c r="N18" s="378"/>
    </row>
    <row r="19" spans="1:23" ht="16.2" thickBot="1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spans="1:23">
      <c r="A20" s="130"/>
      <c r="B20" s="19" t="s">
        <v>1</v>
      </c>
      <c r="C20" s="19" t="s">
        <v>2</v>
      </c>
      <c r="D20" s="19" t="s">
        <v>14</v>
      </c>
      <c r="E20" s="19" t="s">
        <v>4</v>
      </c>
      <c r="F20" s="19" t="s">
        <v>5</v>
      </c>
      <c r="G20" s="19" t="s">
        <v>6</v>
      </c>
      <c r="H20" s="19" t="s">
        <v>7</v>
      </c>
      <c r="I20" s="19" t="s">
        <v>8</v>
      </c>
      <c r="J20" s="19" t="s">
        <v>9</v>
      </c>
      <c r="K20" s="19" t="s">
        <v>10</v>
      </c>
      <c r="L20" s="19" t="s">
        <v>11</v>
      </c>
      <c r="M20" s="19" t="s">
        <v>12</v>
      </c>
      <c r="N20" s="50" t="s">
        <v>13</v>
      </c>
      <c r="O20" s="1" t="s">
        <v>26</v>
      </c>
      <c r="P20" s="1" t="s">
        <v>27</v>
      </c>
      <c r="Q20" s="1" t="s">
        <v>28</v>
      </c>
      <c r="R20" s="1" t="s">
        <v>29</v>
      </c>
      <c r="S20" s="1"/>
      <c r="T20" s="1" t="s">
        <v>40</v>
      </c>
      <c r="U20" s="1" t="s">
        <v>41</v>
      </c>
      <c r="V20" s="1" t="s">
        <v>42</v>
      </c>
      <c r="W20" s="1" t="s">
        <v>43</v>
      </c>
    </row>
    <row r="21" spans="1:23">
      <c r="A21" s="51" t="s">
        <v>24</v>
      </c>
      <c r="B21" s="2">
        <f>AVERAGE(TempMittel_korr!C205:'TempMittel_korr'!C234)</f>
        <v>-0.81408602150537634</v>
      </c>
      <c r="C21" s="2">
        <f>AVERAGE(TempMittel_korr!D205:'TempMittel_korr'!D234)</f>
        <v>-0.62981527093596057</v>
      </c>
      <c r="D21" s="2">
        <f>AVERAGE(TempMittel_korr!E205:'TempMittel_korr'!E234)</f>
        <v>2.4348387096774196</v>
      </c>
      <c r="E21" s="2">
        <f>AVERAGE(TempMittel_korr!F205:'TempMittel_korr'!F234)</f>
        <v>6.078444444444445</v>
      </c>
      <c r="F21" s="2">
        <f>AVERAGE(TempMittel_korr!G205:'TempMittel_korr'!G234)</f>
        <v>10.834193548387097</v>
      </c>
      <c r="G21" s="2">
        <f>AVERAGE(TempMittel_korr!H205:'TempMittel_korr'!H234)</f>
        <v>13.683444444444444</v>
      </c>
      <c r="H21" s="2">
        <f>AVERAGE(TempMittel_korr!I205:'TempMittel_korr'!I234)</f>
        <v>15.953333333333335</v>
      </c>
      <c r="I21" s="2">
        <f>AVERAGE(TempMittel_korr!J205:'TempMittel_korr'!J234)</f>
        <v>15.704086021505377</v>
      </c>
      <c r="J21" s="2">
        <f>AVERAGE(TempMittel_korr!K205:'TempMittel_korr'!K234)</f>
        <v>11.961666666666668</v>
      </c>
      <c r="K21" s="2">
        <f>AVERAGE(TempMittel_korr!L205:'TempMittel_korr'!L234)</f>
        <v>8.2192473118279583</v>
      </c>
      <c r="L21" s="2">
        <f>AVERAGE(TempMittel_korr!M205:'TempMittel_korr'!M234)</f>
        <v>2.9683333333333337</v>
      </c>
      <c r="M21" s="2">
        <f>AVERAGE(TempMittel_korr!N205:'TempMittel_korr'!N234)</f>
        <v>0.1079569892473118</v>
      </c>
      <c r="N21" s="119">
        <f>AVERAGE(TempMittel_korr!P205:'TempMittel_korr'!P234)</f>
        <v>7.2526666666666681</v>
      </c>
      <c r="O21" s="2">
        <f>AVERAGE(D21:F21)</f>
        <v>6.4491589008363208</v>
      </c>
      <c r="P21" s="2">
        <f>AVERAGE(G21:I21)</f>
        <v>15.113621266427719</v>
      </c>
      <c r="Q21" s="2">
        <f>AVERAGE(J21:L21)</f>
        <v>7.7164157706093199</v>
      </c>
      <c r="R21" s="2">
        <f>AVERAGE(B21,C21,M21)</f>
        <v>-0.44531476773134165</v>
      </c>
      <c r="S21" s="2"/>
      <c r="T21" s="2">
        <f>AVERAGE(B21:D21)</f>
        <v>0.3303124724120276</v>
      </c>
      <c r="U21" s="2">
        <f>AVERAGE(E21:G21)</f>
        <v>10.198694145758662</v>
      </c>
      <c r="V21" s="2">
        <f>AVERAGE(H21:J21)</f>
        <v>14.539695340501794</v>
      </c>
      <c r="W21" s="2">
        <f>AVERAGE(K21,L21,M21)</f>
        <v>3.7651792114695346</v>
      </c>
    </row>
    <row r="22" spans="1:23" ht="13.8" thickBot="1">
      <c r="A22" s="52" t="s">
        <v>80</v>
      </c>
      <c r="B22" s="23">
        <f>STDEV(TempMittel_korr!C205:'TempMittel_korr'!C234)</f>
        <v>2.5385676242294846</v>
      </c>
      <c r="C22" s="23">
        <f>STDEV(TempMittel_korr!D205:'TempMittel_korr'!D234)</f>
        <v>3.0789664213035079</v>
      </c>
      <c r="D22" s="23">
        <f>STDEV(TempMittel_korr!E205:'TempMittel_korr'!E234)</f>
        <v>2.3064768000367164</v>
      </c>
      <c r="E22" s="23">
        <f>STDEV(TempMittel_korr!F205:'TempMittel_korr'!F234)</f>
        <v>1.8225292377565947</v>
      </c>
      <c r="F22" s="23">
        <f>STDEV(TempMittel_korr!G205:'TempMittel_korr'!G234)</f>
        <v>1.8323322064305101</v>
      </c>
      <c r="G22" s="23">
        <f>STDEV(TempMittel_korr!H205:'TempMittel_korr'!H234)</f>
        <v>1.7536323514380707</v>
      </c>
      <c r="H22" s="23">
        <f>STDEV(TempMittel_korr!I205:'TempMittel_korr'!I234)</f>
        <v>1.6551011059270655</v>
      </c>
      <c r="I22" s="23">
        <f>STDEV(TempMittel_korr!J205:'TempMittel_korr'!J234)</f>
        <v>1.6697974207274737</v>
      </c>
      <c r="J22" s="23">
        <f>STDEV(TempMittel_korr!K205:'TempMittel_korr'!K234)</f>
        <v>1.8666768780508718</v>
      </c>
      <c r="K22" s="23">
        <f>STDEV(TempMittel_korr!L205:'TempMittel_korr'!L234)</f>
        <v>1.9413303399223678</v>
      </c>
      <c r="L22" s="23">
        <f>STDEV(TempMittel_korr!M205:'TempMittel_korr'!M234)</f>
        <v>2.3542516768294779</v>
      </c>
      <c r="M22" s="23">
        <f>STDEV(TempMittel_korr!N205:'TempMittel_korr'!N234)</f>
        <v>1.8554636918407881</v>
      </c>
      <c r="N22" s="108">
        <f>STDEV(TempMittel_korr!P205:'TempMittel_korr'!P234)</f>
        <v>0.72084252204358712</v>
      </c>
    </row>
    <row r="25" spans="1:23" ht="17.399999999999999">
      <c r="A25" s="377" t="s">
        <v>0</v>
      </c>
      <c r="B25" s="377"/>
      <c r="C25" s="377"/>
      <c r="D25" s="377"/>
      <c r="E25" s="377"/>
      <c r="F25" s="377"/>
      <c r="G25" s="377"/>
      <c r="H25" s="377"/>
      <c r="I25" s="377"/>
      <c r="J25" s="377"/>
      <c r="K25" s="377"/>
      <c r="L25" s="377"/>
      <c r="M25" s="377"/>
      <c r="N25" s="377"/>
    </row>
    <row r="26" spans="1:23" ht="15.6">
      <c r="A26" s="378" t="s">
        <v>70</v>
      </c>
      <c r="B26" s="378"/>
      <c r="C26" s="378"/>
      <c r="D26" s="378"/>
      <c r="E26" s="378"/>
      <c r="F26" s="378"/>
      <c r="G26" s="378"/>
      <c r="H26" s="378"/>
      <c r="I26" s="378"/>
      <c r="J26" s="378"/>
      <c r="K26" s="378"/>
      <c r="L26" s="378"/>
      <c r="M26" s="378"/>
      <c r="N26" s="378"/>
    </row>
    <row r="27" spans="1:23" ht="16.2" thickBo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spans="1:23">
      <c r="A28" s="130"/>
      <c r="B28" s="19" t="s">
        <v>1</v>
      </c>
      <c r="C28" s="19" t="s">
        <v>2</v>
      </c>
      <c r="D28" s="19" t="s">
        <v>14</v>
      </c>
      <c r="E28" s="19" t="s">
        <v>4</v>
      </c>
      <c r="F28" s="19" t="s">
        <v>5</v>
      </c>
      <c r="G28" s="19" t="s">
        <v>6</v>
      </c>
      <c r="H28" s="19" t="s">
        <v>7</v>
      </c>
      <c r="I28" s="19" t="s">
        <v>8</v>
      </c>
      <c r="J28" s="19" t="s">
        <v>9</v>
      </c>
      <c r="K28" s="19" t="s">
        <v>10</v>
      </c>
      <c r="L28" s="19" t="s">
        <v>11</v>
      </c>
      <c r="M28" s="19" t="s">
        <v>12</v>
      </c>
      <c r="N28" s="50" t="s">
        <v>13</v>
      </c>
      <c r="O28" s="1" t="s">
        <v>26</v>
      </c>
      <c r="P28" s="1" t="s">
        <v>27</v>
      </c>
      <c r="Q28" s="1" t="s">
        <v>28</v>
      </c>
      <c r="R28" s="1" t="s">
        <v>29</v>
      </c>
      <c r="S28" s="1"/>
      <c r="T28" s="1" t="s">
        <v>40</v>
      </c>
      <c r="U28" s="1" t="s">
        <v>41</v>
      </c>
      <c r="V28" s="1" t="s">
        <v>42</v>
      </c>
      <c r="W28" s="1" t="s">
        <v>43</v>
      </c>
    </row>
    <row r="29" spans="1:23">
      <c r="A29" s="51" t="s">
        <v>71</v>
      </c>
      <c r="B29" s="2">
        <f>AVERAGE(TempMittel_korr!C215:'TempMittel_korr'!C244)</f>
        <v>-0.45333333333333337</v>
      </c>
      <c r="C29" s="2">
        <f>AVERAGE(TempMittel_korr!D215:'TempMittel_korr'!D244)</f>
        <v>-0.12951559934318543</v>
      </c>
      <c r="D29" s="2">
        <f>AVERAGE(TempMittel_korr!E215:'TempMittel_korr'!E244)</f>
        <v>2.9947311827956984</v>
      </c>
      <c r="E29" s="2">
        <f>AVERAGE(TempMittel_korr!F215:'TempMittel_korr'!F244)</f>
        <v>6.9926666666666657</v>
      </c>
      <c r="F29" s="2">
        <f>AVERAGE(TempMittel_korr!G215:'TempMittel_korr'!G244)</f>
        <v>11.054731182795701</v>
      </c>
      <c r="G29" s="2">
        <f>AVERAGE(TempMittel_korr!H215:'TempMittel_korr'!H244)</f>
        <v>14.495888888888889</v>
      </c>
      <c r="H29" s="2">
        <f>AVERAGE(TempMittel_korr!I215:'TempMittel_korr'!I244)</f>
        <v>16.342688172043015</v>
      </c>
      <c r="I29" s="2">
        <f>AVERAGE(TempMittel_korr!J215:'TempMittel_korr'!J244)</f>
        <v>16.363225806451609</v>
      </c>
      <c r="J29" s="2">
        <f>AVERAGE(TempMittel_korr!K215:'TempMittel_korr'!K244)</f>
        <v>12.111666666666666</v>
      </c>
      <c r="K29" s="2">
        <f>AVERAGE(TempMittel_korr!L215:'TempMittel_korr'!L244)</f>
        <v>8.291720430107528</v>
      </c>
      <c r="L29" s="2">
        <f>AVERAGE(TempMittel_korr!M215:'TempMittel_korr'!M244)</f>
        <v>3.6208888888888895</v>
      </c>
      <c r="M29" s="2">
        <f>AVERAGE(TempMittel_korr!N215:'TempMittel_korr'!N244)</f>
        <v>0.58569892473118279</v>
      </c>
      <c r="N29" s="119">
        <f>AVERAGE(TempMittel_korr!P215:'TempMittel_korr'!P244)</f>
        <v>7.7216894977168948</v>
      </c>
      <c r="O29" s="2">
        <f>AVERAGE(D29:F29)</f>
        <v>7.0140430107526894</v>
      </c>
      <c r="P29" s="2">
        <f>AVERAGE(G29:I29)</f>
        <v>15.733934289127838</v>
      </c>
      <c r="Q29" s="2">
        <f>AVERAGE(J29:L29)</f>
        <v>8.0080919952210277</v>
      </c>
      <c r="R29" s="2">
        <f>AVERAGE(B29,C29,M29)</f>
        <v>9.4999735155465448E-4</v>
      </c>
      <c r="S29" s="2"/>
      <c r="T29" s="2">
        <f>AVERAGE(B29:D29)</f>
        <v>0.80396075003972645</v>
      </c>
      <c r="U29" s="2">
        <f>AVERAGE(E29:G29)</f>
        <v>10.847762246117085</v>
      </c>
      <c r="V29" s="2">
        <f>AVERAGE(H29:J29)</f>
        <v>14.939193548387095</v>
      </c>
      <c r="W29" s="2">
        <f>AVERAGE(K29,L29,M29)</f>
        <v>4.1661027479091999</v>
      </c>
    </row>
    <row r="30" spans="1:23" ht="13.8" thickBot="1">
      <c r="A30" s="52" t="s">
        <v>80</v>
      </c>
      <c r="B30" s="23">
        <f>STDEV(TempMittel_korr!C215:'TempMittel_korr'!C244)</f>
        <v>2.042988907636464</v>
      </c>
      <c r="C30" s="23">
        <f>STDEV(TempMittel_korr!D215:'TempMittel_korr'!D244)</f>
        <v>3.0126612461051736</v>
      </c>
      <c r="D30" s="23">
        <f>STDEV(TempMittel_korr!E215:'TempMittel_korr'!E244)</f>
        <v>2.004021305034418</v>
      </c>
      <c r="E30" s="23">
        <f>STDEV(TempMittel_korr!F215:'TempMittel_korr'!F244)</f>
        <v>2.0963864915227579</v>
      </c>
      <c r="F30" s="23">
        <f>STDEV(TempMittel_korr!G215:'TempMittel_korr'!G244)</f>
        <v>1.7383280495936604</v>
      </c>
      <c r="G30" s="23">
        <f>STDEV(TempMittel_korr!H215:'TempMittel_korr'!H244)</f>
        <v>1.7708901334140268</v>
      </c>
      <c r="H30" s="23">
        <f>STDEV(TempMittel_korr!I215:'TempMittel_korr'!I244)</f>
        <v>1.7274015028398875</v>
      </c>
      <c r="I30" s="23">
        <f>STDEV(TempMittel_korr!J215:'TempMittel_korr'!J244)</f>
        <v>1.8484210880792775</v>
      </c>
      <c r="J30" s="23">
        <f>STDEV(TempMittel_korr!K215:'TempMittel_korr'!K244)</f>
        <v>1.896547932772243</v>
      </c>
      <c r="K30" s="23">
        <f>STDEV(TempMittel_korr!L215:'TempMittel_korr'!L244)</f>
        <v>2.0495455691349633</v>
      </c>
      <c r="L30" s="23">
        <f>STDEV(TempMittel_korr!M215:'TempMittel_korr'!M244)</f>
        <v>2.36051620001296</v>
      </c>
      <c r="M30" s="23">
        <f>STDEV(TempMittel_korr!N215:'TempMittel_korr'!N244)</f>
        <v>2.1753208993127391</v>
      </c>
      <c r="N30" s="108">
        <f>STDEV(TempMittel_korr!P215:'TempMittel_korr'!P244)</f>
        <v>0.81423987471370463</v>
      </c>
      <c r="O30" s="2"/>
      <c r="P30" s="2"/>
      <c r="Q30" s="2"/>
      <c r="R30" s="2"/>
      <c r="S30" s="2"/>
      <c r="T30" s="2"/>
      <c r="U30" s="2"/>
      <c r="V30" s="2"/>
      <c r="W30" s="2"/>
    </row>
    <row r="33" spans="1:23" ht="17.399999999999999">
      <c r="A33" s="377" t="s">
        <v>0</v>
      </c>
      <c r="B33" s="377"/>
      <c r="C33" s="377"/>
      <c r="D33" s="377"/>
      <c r="E33" s="377"/>
      <c r="F33" s="377"/>
      <c r="G33" s="377"/>
      <c r="H33" s="377"/>
      <c r="I33" s="377"/>
      <c r="J33" s="377"/>
      <c r="K33" s="377"/>
      <c r="L33" s="377"/>
      <c r="M33" s="377"/>
      <c r="N33" s="377"/>
    </row>
    <row r="34" spans="1:23" ht="15.6">
      <c r="A34" s="378" t="s">
        <v>56</v>
      </c>
      <c r="B34" s="378"/>
      <c r="C34" s="378"/>
      <c r="D34" s="378"/>
      <c r="E34" s="378"/>
      <c r="F34" s="378"/>
      <c r="G34" s="378"/>
      <c r="H34" s="378"/>
      <c r="I34" s="378"/>
      <c r="J34" s="378"/>
      <c r="K34" s="378"/>
      <c r="L34" s="378"/>
      <c r="M34" s="378"/>
      <c r="N34" s="378"/>
    </row>
    <row r="35" spans="1:23" ht="13.8" thickBot="1"/>
    <row r="36" spans="1:23" s="1" customFormat="1">
      <c r="A36" s="50"/>
      <c r="B36" s="19" t="s">
        <v>1</v>
      </c>
      <c r="C36" s="19" t="s">
        <v>2</v>
      </c>
      <c r="D36" s="19" t="s">
        <v>14</v>
      </c>
      <c r="E36" s="19" t="s">
        <v>4</v>
      </c>
      <c r="F36" s="19" t="s">
        <v>5</v>
      </c>
      <c r="G36" s="19" t="s">
        <v>6</v>
      </c>
      <c r="H36" s="19" t="s">
        <v>7</v>
      </c>
      <c r="I36" s="19" t="s">
        <v>8</v>
      </c>
      <c r="J36" s="19" t="s">
        <v>9</v>
      </c>
      <c r="K36" s="19" t="s">
        <v>10</v>
      </c>
      <c r="L36" s="19" t="s">
        <v>11</v>
      </c>
      <c r="M36" s="19" t="s">
        <v>12</v>
      </c>
      <c r="N36" s="50" t="s">
        <v>13</v>
      </c>
      <c r="O36" s="1" t="s">
        <v>26</v>
      </c>
      <c r="P36" s="1" t="s">
        <v>27</v>
      </c>
      <c r="Q36" s="1" t="s">
        <v>28</v>
      </c>
      <c r="R36" s="1" t="s">
        <v>29</v>
      </c>
      <c r="T36" s="1" t="s">
        <v>40</v>
      </c>
      <c r="U36" s="1" t="s">
        <v>41</v>
      </c>
      <c r="V36" s="1" t="s">
        <v>42</v>
      </c>
      <c r="W36" s="1" t="s">
        <v>43</v>
      </c>
    </row>
    <row r="37" spans="1:23">
      <c r="A37" s="51" t="s">
        <v>17</v>
      </c>
      <c r="B37" s="98">
        <f>AVERAGE(SummSonne!B29:'SummSonne'!B58)</f>
        <v>92.36666666666666</v>
      </c>
      <c r="C37" s="98">
        <f>AVERAGE(SummSonne!C29:'SummSonne'!C58)</f>
        <v>100.9</v>
      </c>
      <c r="D37" s="98">
        <f>AVERAGE(SummSonne!D29:'SummSonne'!D58)</f>
        <v>137.06666666666666</v>
      </c>
      <c r="E37" s="98">
        <f>AVERAGE(SummSonne!E29:'SummSonne'!E58)</f>
        <v>156.1</v>
      </c>
      <c r="F37" s="98">
        <f>AVERAGE(SummSonne!F29:'SummSonne'!F58)</f>
        <v>187.66666666666666</v>
      </c>
      <c r="G37" s="98">
        <f>AVERAGE(SummSonne!G29:'SummSonne'!G58)</f>
        <v>199.36666666666667</v>
      </c>
      <c r="H37" s="98">
        <f>AVERAGE(SummSonne!H29:'SummSonne'!H58)</f>
        <v>229.96666666666667</v>
      </c>
      <c r="I37" s="98">
        <f>AVERAGE(SummSonne!I29:'SummSonne'!I58)</f>
        <v>210.66666666666666</v>
      </c>
      <c r="J37" s="98">
        <f>AVERAGE(SummSonne!J29:'SummSonne'!J58)</f>
        <v>178.93333333333334</v>
      </c>
      <c r="K37" s="98">
        <f>AVERAGE(SummSonne!K29:'SummSonne'!K58)</f>
        <v>150.33333333333334</v>
      </c>
      <c r="L37" s="98">
        <f>AVERAGE(SummSonne!L29:'SummSonne'!L58)</f>
        <v>92.766666666666666</v>
      </c>
      <c r="M37" s="98">
        <f>AVERAGE(SummSonne!M29:'SummSonne'!M58)</f>
        <v>84.533333333333331</v>
      </c>
      <c r="N37" s="120">
        <f>AVERAGE(SummSonne!N29:'SummSonne'!N58)</f>
        <v>1820.6666666666667</v>
      </c>
      <c r="O37" s="2">
        <f>AVERAGE(D37:F37)</f>
        <v>160.27777777777774</v>
      </c>
      <c r="P37" s="2">
        <f>AVERAGE(G37:I37)</f>
        <v>213.33333333333334</v>
      </c>
      <c r="Q37" s="2">
        <f>AVERAGE(J37:L37)</f>
        <v>140.67777777777778</v>
      </c>
      <c r="R37" s="2">
        <f>AVERAGE(B37,C37,M37)</f>
        <v>92.59999999999998</v>
      </c>
      <c r="S37" s="2"/>
      <c r="T37" s="2">
        <f>AVERAGE(B37:D37)</f>
        <v>110.1111111111111</v>
      </c>
      <c r="U37" s="2">
        <f>AVERAGE(E37:G37)</f>
        <v>181.04444444444445</v>
      </c>
      <c r="V37" s="2">
        <f>AVERAGE(H37:J37)</f>
        <v>206.52222222222221</v>
      </c>
      <c r="W37" s="2">
        <f>AVERAGE(K37,L37,M37)</f>
        <v>109.21111111111111</v>
      </c>
    </row>
    <row r="38" spans="1:23" ht="13.8" thickBot="1">
      <c r="A38" s="52" t="s">
        <v>80</v>
      </c>
      <c r="B38" s="23">
        <f>STDEV(SummSonne!B29:'SummSonne'!B58)</f>
        <v>29.580379486658263</v>
      </c>
      <c r="C38" s="23">
        <f>STDEV(SummSonne!C29:'SummSonne'!C58)</f>
        <v>29.662875904007556</v>
      </c>
      <c r="D38" s="23">
        <f>STDEV(SummSonne!D29:'SummSonne'!D58)</f>
        <v>30.119226684826341</v>
      </c>
      <c r="E38" s="23">
        <f>STDEV(SummSonne!E29:'SummSonne'!E58)</f>
        <v>35.578325443720772</v>
      </c>
      <c r="F38" s="23">
        <f>STDEV(SummSonne!F29:'SummSonne'!F58)</f>
        <v>40.480164008572423</v>
      </c>
      <c r="G38" s="23">
        <f>STDEV(SummSonne!G29:'SummSonne'!G58)</f>
        <v>33.611865036983055</v>
      </c>
      <c r="H38" s="23">
        <f>STDEV(SummSonne!H29:'SummSonne'!H58)</f>
        <v>43.648662604098568</v>
      </c>
      <c r="I38" s="23">
        <f>STDEV(SummSonne!I29:'SummSonne'!I58)</f>
        <v>34.452699542229325</v>
      </c>
      <c r="J38" s="23">
        <f>STDEV(SummSonne!J29:'SummSonne'!J58)</f>
        <v>29.821229805734671</v>
      </c>
      <c r="K38" s="23">
        <f>STDEV(SummSonne!K29:'SummSonne'!K58)</f>
        <v>39.884603661004341</v>
      </c>
      <c r="L38" s="23">
        <f>STDEV(SummSonne!L29:'SummSonne'!L58)</f>
        <v>31.962999442063214</v>
      </c>
      <c r="M38" s="23">
        <f>STDEV(SummSonne!M29:'SummSonne'!M58)</f>
        <v>27.727408739409803</v>
      </c>
      <c r="N38" s="108">
        <f>STDEV(SummSonne!N29:'SummSonne'!N58)</f>
        <v>143.30756250548805</v>
      </c>
      <c r="O38" s="2"/>
      <c r="P38" s="2"/>
      <c r="Q38" s="2"/>
      <c r="R38" s="2"/>
      <c r="S38" s="2"/>
      <c r="T38" s="2"/>
      <c r="U38" s="2"/>
      <c r="V38" s="2"/>
      <c r="W38" s="2"/>
    </row>
    <row r="39" spans="1:23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1" spans="1:23" ht="17.399999999999999">
      <c r="A41" s="377" t="s">
        <v>0</v>
      </c>
      <c r="B41" s="377"/>
      <c r="C41" s="377"/>
      <c r="D41" s="377"/>
      <c r="E41" s="377"/>
      <c r="F41" s="377"/>
      <c r="G41" s="377"/>
      <c r="H41" s="377"/>
      <c r="I41" s="377"/>
      <c r="J41" s="377"/>
      <c r="K41" s="377"/>
      <c r="L41" s="377"/>
      <c r="M41" s="377"/>
      <c r="N41" s="377"/>
    </row>
    <row r="42" spans="1:23" ht="15.6">
      <c r="A42" s="378" t="s">
        <v>72</v>
      </c>
      <c r="B42" s="378"/>
      <c r="C42" s="378"/>
      <c r="D42" s="378"/>
      <c r="E42" s="378"/>
      <c r="F42" s="378"/>
      <c r="G42" s="378"/>
      <c r="H42" s="378"/>
      <c r="I42" s="378"/>
      <c r="J42" s="378"/>
      <c r="K42" s="378"/>
      <c r="L42" s="378"/>
      <c r="M42" s="378"/>
      <c r="N42" s="378"/>
    </row>
    <row r="43" spans="1:23" ht="13.8" thickBot="1"/>
    <row r="44" spans="1:23" s="1" customFormat="1">
      <c r="A44" s="50"/>
      <c r="B44" s="19" t="s">
        <v>1</v>
      </c>
      <c r="C44" s="19" t="s">
        <v>2</v>
      </c>
      <c r="D44" s="19" t="s">
        <v>14</v>
      </c>
      <c r="E44" s="19" t="s">
        <v>4</v>
      </c>
      <c r="F44" s="19" t="s">
        <v>5</v>
      </c>
      <c r="G44" s="19" t="s">
        <v>6</v>
      </c>
      <c r="H44" s="19" t="s">
        <v>7</v>
      </c>
      <c r="I44" s="19" t="s">
        <v>8</v>
      </c>
      <c r="J44" s="19" t="s">
        <v>9</v>
      </c>
      <c r="K44" s="19" t="s">
        <v>10</v>
      </c>
      <c r="L44" s="19" t="s">
        <v>11</v>
      </c>
      <c r="M44" s="19" t="s">
        <v>12</v>
      </c>
      <c r="N44" s="50" t="s">
        <v>13</v>
      </c>
      <c r="O44" s="1" t="s">
        <v>26</v>
      </c>
      <c r="P44" s="1" t="s">
        <v>27</v>
      </c>
      <c r="Q44" s="1" t="s">
        <v>28</v>
      </c>
      <c r="R44" s="1" t="s">
        <v>29</v>
      </c>
      <c r="T44" s="1" t="s">
        <v>40</v>
      </c>
      <c r="U44" s="1" t="s">
        <v>41</v>
      </c>
      <c r="V44" s="1" t="s">
        <v>42</v>
      </c>
      <c r="W44" s="1" t="s">
        <v>43</v>
      </c>
    </row>
    <row r="45" spans="1:23">
      <c r="A45" s="51" t="s">
        <v>73</v>
      </c>
      <c r="B45" s="98">
        <f>AVERAGE(SummSonne!B39:'SummSonne'!B68)</f>
        <v>95.533333333333331</v>
      </c>
      <c r="C45" s="98">
        <f>AVERAGE(SummSonne!C39:'SummSonne'!C68)</f>
        <v>104.86666666666666</v>
      </c>
      <c r="D45" s="98">
        <f>AVERAGE(SummSonne!D39:'SummSonne'!D68)</f>
        <v>135.30000000000001</v>
      </c>
      <c r="E45" s="98">
        <f>AVERAGE(SummSonne!E39:'SummSonne'!E68)</f>
        <v>153.26666666666668</v>
      </c>
      <c r="F45" s="98">
        <f>AVERAGE(SummSonne!F39:'SummSonne'!F68)</f>
        <v>193.56666666666666</v>
      </c>
      <c r="G45" s="98">
        <f>AVERAGE(SummSonne!G39:'SummSonne'!G68)</f>
        <v>192.3</v>
      </c>
      <c r="H45" s="98">
        <f>AVERAGE(SummSonne!H39:'SummSonne'!H68)</f>
        <v>224.83333333333334</v>
      </c>
      <c r="I45" s="98">
        <f>AVERAGE(SummSonne!I39:'SummSonne'!I68)</f>
        <v>215.03333333333333</v>
      </c>
      <c r="J45" s="98">
        <f>AVERAGE(SummSonne!J39:'SummSonne'!J68)</f>
        <v>167.53333333333333</v>
      </c>
      <c r="K45" s="98">
        <f>AVERAGE(SummSonne!K39:'SummSonne'!K68)</f>
        <v>133.43333333333334</v>
      </c>
      <c r="L45" s="98">
        <f>AVERAGE(SummSonne!L39:'SummSonne'!L68)</f>
        <v>92.6</v>
      </c>
      <c r="M45" s="98">
        <f>AVERAGE(SummSonne!M39:'SummSonne'!M68)</f>
        <v>82.933333333333337</v>
      </c>
      <c r="N45" s="120">
        <f>AVERAGE(SummSonne!N39:'SummSonne'!N68)</f>
        <v>1791.2</v>
      </c>
      <c r="O45" s="2">
        <f>AVERAGE(D45:F45)</f>
        <v>160.71111111111114</v>
      </c>
      <c r="P45" s="2">
        <f>AVERAGE(G45:I45)</f>
        <v>210.7222222222222</v>
      </c>
      <c r="Q45" s="2">
        <f>AVERAGE(J45:L45)</f>
        <v>131.1888888888889</v>
      </c>
      <c r="R45" s="2">
        <f>AVERAGE(B45,C45,M45)</f>
        <v>94.444444444444443</v>
      </c>
      <c r="S45" s="2"/>
      <c r="T45" s="2">
        <f>AVERAGE(B45:D45)</f>
        <v>111.89999999999999</v>
      </c>
      <c r="U45" s="2">
        <f>AVERAGE(E45:G45)</f>
        <v>179.71111111111114</v>
      </c>
      <c r="V45" s="2">
        <f>AVERAGE(H45:J45)</f>
        <v>202.46666666666667</v>
      </c>
      <c r="W45" s="2">
        <f>AVERAGE(K45,L45,M45)</f>
        <v>102.98888888888889</v>
      </c>
    </row>
    <row r="46" spans="1:23" ht="13.8" thickBot="1">
      <c r="A46" s="52" t="s">
        <v>80</v>
      </c>
      <c r="B46" s="23">
        <f>STDEV(SummSonne!B39:'SummSonne'!B68)</f>
        <v>28.131137899847388</v>
      </c>
      <c r="C46" s="23">
        <f>STDEV(SummSonne!C39:'SummSonne'!C68)</f>
        <v>31.670429298543198</v>
      </c>
      <c r="D46" s="23">
        <f>STDEV(SummSonne!D39:'SummSonne'!D68)</f>
        <v>28.174517711504198</v>
      </c>
      <c r="E46" s="23">
        <f>STDEV(SummSonne!E39:'SummSonne'!E68)</f>
        <v>34.551244633835225</v>
      </c>
      <c r="F46" s="23">
        <f>STDEV(SummSonne!F39:'SummSonne'!F68)</f>
        <v>39.500923894331237</v>
      </c>
      <c r="G46" s="23">
        <f>STDEV(SummSonne!G39:'SummSonne'!G68)</f>
        <v>37.255085281211564</v>
      </c>
      <c r="H46" s="23">
        <f>STDEV(SummSonne!H39:'SummSonne'!H68)</f>
        <v>45.647134844809621</v>
      </c>
      <c r="I46" s="23">
        <f>STDEV(SummSonne!I39:'SummSonne'!I68)</f>
        <v>31.760399690585498</v>
      </c>
      <c r="J46" s="23">
        <f>STDEV(SummSonne!J39:'SummSonne'!J68)</f>
        <v>32.938535584278512</v>
      </c>
      <c r="K46" s="23">
        <f>STDEV(SummSonne!K39:'SummSonne'!K68)</f>
        <v>38.5600144274309</v>
      </c>
      <c r="L46" s="23">
        <f>STDEV(SummSonne!L39:'SummSonne'!L68)</f>
        <v>29.242859429033395</v>
      </c>
      <c r="M46" s="23">
        <f>STDEV(SummSonne!M39:'SummSonne'!M68)</f>
        <v>27.525453215390364</v>
      </c>
      <c r="N46" s="108">
        <f>STDEV(SummSonne!N39:'SummSonne'!N68)</f>
        <v>138.13446722119272</v>
      </c>
    </row>
    <row r="49" spans="1:23" ht="17.399999999999999">
      <c r="A49" s="377" t="s">
        <v>0</v>
      </c>
      <c r="B49" s="377"/>
      <c r="C49" s="377"/>
      <c r="D49" s="377"/>
      <c r="E49" s="377"/>
      <c r="F49" s="377"/>
      <c r="G49" s="377"/>
      <c r="H49" s="377"/>
      <c r="I49" s="377"/>
      <c r="J49" s="377"/>
      <c r="K49" s="377"/>
      <c r="L49" s="377"/>
      <c r="M49" s="377"/>
      <c r="N49" s="377"/>
    </row>
    <row r="50" spans="1:23" ht="15.6">
      <c r="A50" s="378" t="s">
        <v>74</v>
      </c>
      <c r="B50" s="378"/>
      <c r="C50" s="378"/>
      <c r="D50" s="378"/>
      <c r="E50" s="378"/>
      <c r="F50" s="378"/>
      <c r="G50" s="378"/>
      <c r="H50" s="378"/>
      <c r="I50" s="378"/>
      <c r="J50" s="378"/>
      <c r="K50" s="378"/>
      <c r="L50" s="378"/>
      <c r="M50" s="378"/>
      <c r="N50" s="378"/>
    </row>
    <row r="51" spans="1:23" ht="13.8" thickBot="1"/>
    <row r="52" spans="1:23" s="1" customFormat="1">
      <c r="A52" s="50"/>
      <c r="B52" s="19" t="s">
        <v>1</v>
      </c>
      <c r="C52" s="19" t="s">
        <v>2</v>
      </c>
      <c r="D52" s="19" t="s">
        <v>14</v>
      </c>
      <c r="E52" s="19" t="s">
        <v>4</v>
      </c>
      <c r="F52" s="19" t="s">
        <v>5</v>
      </c>
      <c r="G52" s="19" t="s">
        <v>6</v>
      </c>
      <c r="H52" s="19" t="s">
        <v>7</v>
      </c>
      <c r="I52" s="19" t="s">
        <v>8</v>
      </c>
      <c r="J52" s="19" t="s">
        <v>9</v>
      </c>
      <c r="K52" s="19" t="s">
        <v>10</v>
      </c>
      <c r="L52" s="19" t="s">
        <v>11</v>
      </c>
      <c r="M52" s="19" t="s">
        <v>12</v>
      </c>
      <c r="N52" s="50" t="s">
        <v>13</v>
      </c>
      <c r="O52" s="1" t="s">
        <v>26</v>
      </c>
      <c r="P52" s="1" t="s">
        <v>27</v>
      </c>
      <c r="Q52" s="1" t="s">
        <v>28</v>
      </c>
      <c r="R52" s="1" t="s">
        <v>29</v>
      </c>
      <c r="T52" s="1" t="s">
        <v>40</v>
      </c>
      <c r="U52" s="1" t="s">
        <v>41</v>
      </c>
      <c r="V52" s="1" t="s">
        <v>42</v>
      </c>
      <c r="W52" s="1" t="s">
        <v>43</v>
      </c>
    </row>
    <row r="53" spans="1:23">
      <c r="A53" s="51" t="s">
        <v>68</v>
      </c>
      <c r="B53" s="98">
        <f>AVERAGE(SummSonne!B49:'SummSonne'!B78)</f>
        <v>99.8</v>
      </c>
      <c r="C53" s="98">
        <f>AVERAGE(SummSonne!C49:'SummSonne'!C78)</f>
        <v>107.5</v>
      </c>
      <c r="D53" s="98">
        <f>AVERAGE(SummSonne!D49:'SummSonne'!D78)</f>
        <v>138.6</v>
      </c>
      <c r="E53" s="98">
        <f>AVERAGE(SummSonne!E49:'SummSonne'!E78)</f>
        <v>167.5</v>
      </c>
      <c r="F53" s="98">
        <f>AVERAGE(SummSonne!F49:'SummSonne'!F78)</f>
        <v>198.76666666666668</v>
      </c>
      <c r="G53" s="98">
        <f>AVERAGE(SummSonne!G49:'SummSonne'!G78)</f>
        <v>202.56666666666666</v>
      </c>
      <c r="H53" s="98">
        <f>AVERAGE(SummSonne!H49:'SummSonne'!H78)</f>
        <v>233.66666666666666</v>
      </c>
      <c r="I53" s="98">
        <f>AVERAGE(SummSonne!I49:'SummSonne'!I78)</f>
        <v>215.5</v>
      </c>
      <c r="J53" s="98">
        <f>AVERAGE(SummSonne!J49:'SummSonne'!J78)</f>
        <v>160.9</v>
      </c>
      <c r="K53" s="98">
        <f>AVERAGE(SummSonne!K49:'SummSonne'!K78)</f>
        <v>133.80000000000001</v>
      </c>
      <c r="L53" s="98">
        <f>AVERAGE(SummSonne!L49:'SummSonne'!L78)</f>
        <v>93.933333333333337</v>
      </c>
      <c r="M53" s="98">
        <f>AVERAGE(SummSonne!M49:'SummSonne'!M78)</f>
        <v>79.599999999999994</v>
      </c>
      <c r="N53" s="120">
        <f>AVERAGE(SummSonne!N49:'SummSonne'!N78)</f>
        <v>1832.1333333333334</v>
      </c>
      <c r="O53" s="2">
        <f>AVERAGE(D53:F53)</f>
        <v>168.28888888888889</v>
      </c>
      <c r="P53" s="2">
        <f>AVERAGE(G53:I53)</f>
        <v>217.24444444444444</v>
      </c>
      <c r="Q53" s="2">
        <f>AVERAGE(J53:L53)</f>
        <v>129.54444444444445</v>
      </c>
      <c r="R53" s="2">
        <f>AVERAGE(B53,C53,M53)</f>
        <v>95.633333333333326</v>
      </c>
      <c r="S53" s="2"/>
      <c r="T53" s="2">
        <f>AVERAGE(B53:D53)</f>
        <v>115.3</v>
      </c>
      <c r="U53" s="2">
        <f>AVERAGE(E53:G53)</f>
        <v>189.61111111111109</v>
      </c>
      <c r="V53" s="2">
        <f>AVERAGE(H53:J53)</f>
        <v>203.35555555555553</v>
      </c>
      <c r="W53" s="2">
        <f>AVERAGE(K53,L53,M53)</f>
        <v>102.44444444444446</v>
      </c>
    </row>
    <row r="54" spans="1:23" ht="13.8" thickBot="1">
      <c r="A54" s="52" t="s">
        <v>80</v>
      </c>
      <c r="B54" s="23">
        <f>STDEV(SummSonne!B49:'SummSonne'!B78)</f>
        <v>32.20558957696629</v>
      </c>
      <c r="C54" s="23">
        <f>STDEV(SummSonne!C49:'SummSonne'!C78)</f>
        <v>31.643215757066724</v>
      </c>
      <c r="D54" s="23">
        <f>STDEV(SummSonne!D49:'SummSonne'!D78)</f>
        <v>34.775734703064572</v>
      </c>
      <c r="E54" s="23">
        <f>STDEV(SummSonne!E49:'SummSonne'!E78)</f>
        <v>44.493897295603631</v>
      </c>
      <c r="F54" s="23">
        <f>STDEV(SummSonne!F49:'SummSonne'!F78)</f>
        <v>40.885612791461675</v>
      </c>
      <c r="G54" s="23">
        <f>STDEV(SummSonne!G49:'SummSonne'!G78)</f>
        <v>39.255733895549092</v>
      </c>
      <c r="H54" s="23">
        <f>STDEV(SummSonne!H49:'SummSonne'!H78)</f>
        <v>42.323331246678762</v>
      </c>
      <c r="I54" s="23">
        <f>STDEV(SummSonne!I49:'SummSonne'!I78)</f>
        <v>40.974971334487464</v>
      </c>
      <c r="J54" s="23">
        <f>STDEV(SummSonne!J49:'SummSonne'!J78)</f>
        <v>37.613598054702081</v>
      </c>
      <c r="K54" s="23">
        <f>STDEV(SummSonne!K49:'SummSonne'!K78)</f>
        <v>34.985119989642122</v>
      </c>
      <c r="L54" s="23">
        <f>STDEV(SummSonne!L49:'SummSonne'!L78)</f>
        <v>25.162826075223609</v>
      </c>
      <c r="M54" s="23">
        <f>STDEV(SummSonne!M49:'SummSonne'!M78)</f>
        <v>28.083127834440337</v>
      </c>
      <c r="N54" s="108">
        <f>STDEV(SummSonne!N49:'SummSonne'!N78)</f>
        <v>157.65014372366414</v>
      </c>
    </row>
    <row r="57" spans="1:23" ht="17.399999999999999">
      <c r="A57" s="377" t="s">
        <v>0</v>
      </c>
      <c r="B57" s="377"/>
      <c r="C57" s="377"/>
      <c r="D57" s="377"/>
      <c r="E57" s="377"/>
      <c r="F57" s="377"/>
      <c r="G57" s="377"/>
      <c r="H57" s="377"/>
      <c r="I57" s="377"/>
      <c r="J57" s="377"/>
      <c r="K57" s="377"/>
      <c r="L57" s="377"/>
      <c r="M57" s="377"/>
      <c r="N57" s="377"/>
    </row>
    <row r="58" spans="1:23" ht="15.6">
      <c r="A58" s="378" t="s">
        <v>75</v>
      </c>
      <c r="B58" s="378"/>
      <c r="C58" s="378"/>
      <c r="D58" s="378"/>
      <c r="E58" s="378"/>
      <c r="F58" s="378"/>
      <c r="G58" s="378"/>
      <c r="H58" s="378"/>
      <c r="I58" s="378"/>
      <c r="J58" s="378"/>
      <c r="K58" s="378"/>
      <c r="L58" s="378"/>
      <c r="M58" s="378"/>
      <c r="N58" s="378"/>
    </row>
    <row r="59" spans="1:23" ht="13.8" thickBot="1"/>
    <row r="60" spans="1:23" s="1" customFormat="1">
      <c r="A60" s="50"/>
      <c r="B60" s="19" t="s">
        <v>1</v>
      </c>
      <c r="C60" s="19" t="s">
        <v>2</v>
      </c>
      <c r="D60" s="19" t="s">
        <v>14</v>
      </c>
      <c r="E60" s="19" t="s">
        <v>4</v>
      </c>
      <c r="F60" s="19" t="s">
        <v>5</v>
      </c>
      <c r="G60" s="19" t="s">
        <v>6</v>
      </c>
      <c r="H60" s="19" t="s">
        <v>7</v>
      </c>
      <c r="I60" s="19" t="s">
        <v>8</v>
      </c>
      <c r="J60" s="19" t="s">
        <v>9</v>
      </c>
      <c r="K60" s="19" t="s">
        <v>10</v>
      </c>
      <c r="L60" s="19" t="s">
        <v>11</v>
      </c>
      <c r="M60" s="19" t="s">
        <v>12</v>
      </c>
      <c r="N60" s="50" t="s">
        <v>13</v>
      </c>
      <c r="O60" s="1" t="s">
        <v>26</v>
      </c>
      <c r="P60" s="1" t="s">
        <v>27</v>
      </c>
      <c r="Q60" s="1" t="s">
        <v>28</v>
      </c>
      <c r="R60" s="1" t="s">
        <v>29</v>
      </c>
      <c r="T60" s="1" t="s">
        <v>40</v>
      </c>
      <c r="U60" s="1" t="s">
        <v>41</v>
      </c>
      <c r="V60" s="1" t="s">
        <v>42</v>
      </c>
      <c r="W60" s="1" t="s">
        <v>43</v>
      </c>
    </row>
    <row r="61" spans="1:23">
      <c r="A61" s="51" t="s">
        <v>76</v>
      </c>
      <c r="B61" s="98">
        <f>AVERAGE(SummSonne!B59:'SummSonne'!B88)</f>
        <v>92.766666666666666</v>
      </c>
      <c r="C61" s="98">
        <f>AVERAGE(SummSonne!C59:'SummSonne'!C88)</f>
        <v>105.75</v>
      </c>
      <c r="D61" s="98">
        <f>AVERAGE(SummSonne!D59:'SummSonne'!D88)</f>
        <v>147.93666666666667</v>
      </c>
      <c r="E61" s="98">
        <f>AVERAGE(SummSonne!E59:'SummSonne'!E88)</f>
        <v>178.64666666666662</v>
      </c>
      <c r="F61" s="98">
        <f>AVERAGE(SummSonne!F59:'SummSonne'!F88)</f>
        <v>197.77333333333337</v>
      </c>
      <c r="G61" s="98">
        <f>AVERAGE(SummSonne!G59:'SummSonne'!G88)</f>
        <v>210.92666666666668</v>
      </c>
      <c r="H61" s="98">
        <f>AVERAGE(SummSonne!H59:'SummSonne'!H88)</f>
        <v>233.38333333333333</v>
      </c>
      <c r="I61" s="98">
        <f>AVERAGE(SummSonne!I59:'SummSonne'!I88)</f>
        <v>223.59</v>
      </c>
      <c r="J61" s="98">
        <f>AVERAGE(SummSonne!J59:'SummSonne'!J88)</f>
        <v>163.38666666666668</v>
      </c>
      <c r="K61" s="98">
        <f>AVERAGE(SummSonne!K59:'SummSonne'!K88)</f>
        <v>130.91999999999999</v>
      </c>
      <c r="L61" s="98">
        <f>AVERAGE(SummSonne!L59:'SummSonne'!L88)</f>
        <v>94.84</v>
      </c>
      <c r="M61" s="98">
        <f>AVERAGE(SummSonne!M59:'SummSonne'!M88)</f>
        <v>83.956666666666663</v>
      </c>
      <c r="N61" s="120">
        <f>AVERAGE(SummSonne!N59:'SummSonne'!N88)</f>
        <v>1863.8766666666666</v>
      </c>
      <c r="O61" s="2">
        <f>AVERAGE(D61:F61)</f>
        <v>174.78555555555553</v>
      </c>
      <c r="P61" s="2">
        <f>AVERAGE(G61:I61)</f>
        <v>222.63333333333333</v>
      </c>
      <c r="Q61" s="2">
        <f>AVERAGE(J61:L61)</f>
        <v>129.71555555555554</v>
      </c>
      <c r="R61" s="2">
        <f>AVERAGE(B61,C61,M61)</f>
        <v>94.157777777777767</v>
      </c>
      <c r="S61" s="2"/>
      <c r="T61" s="2">
        <f>AVERAGE(B61:D61)</f>
        <v>115.48444444444443</v>
      </c>
      <c r="U61" s="2">
        <f>AVERAGE(E61:G61)</f>
        <v>195.7822222222222</v>
      </c>
      <c r="V61" s="2">
        <f>AVERAGE(H61:J61)</f>
        <v>206.78666666666666</v>
      </c>
      <c r="W61" s="2">
        <f>AVERAGE(K61,L61,M61)</f>
        <v>103.23888888888888</v>
      </c>
    </row>
    <row r="62" spans="1:23" ht="13.8" thickBot="1">
      <c r="A62" s="52" t="s">
        <v>80</v>
      </c>
      <c r="B62" s="23">
        <f>STDEV(SummSonne!B59:'SummSonne'!B88)</f>
        <v>28.270471170991918</v>
      </c>
      <c r="C62" s="23">
        <f>STDEV(SummSonne!C59:'SummSonne'!C88)</f>
        <v>36.188822336033056</v>
      </c>
      <c r="D62" s="23">
        <f>STDEV(SummSonne!D59:'SummSonne'!D88)</f>
        <v>40.924383451916945</v>
      </c>
      <c r="E62" s="23">
        <f>STDEV(SummSonne!E59:'SummSonne'!E88)</f>
        <v>54.614509461114579</v>
      </c>
      <c r="F62" s="23">
        <f>STDEV(SummSonne!F59:'SummSonne'!F88)</f>
        <v>42.927444266626992</v>
      </c>
      <c r="G62" s="23">
        <f>STDEV(SummSonne!G59:'SummSonne'!G88)</f>
        <v>44.579544817011516</v>
      </c>
      <c r="H62" s="23">
        <f>STDEV(SummSonne!H59:'SummSonne'!H88)</f>
        <v>44.204010454141844</v>
      </c>
      <c r="I62" s="23">
        <f>STDEV(SummSonne!I59:'SummSonne'!I88)</f>
        <v>43.533652064454259</v>
      </c>
      <c r="J62" s="23">
        <f>STDEV(SummSonne!J59:'SummSonne'!J88)</f>
        <v>40.992982858998651</v>
      </c>
      <c r="K62" s="23">
        <f>STDEV(SummSonne!K59:'SummSonne'!K88)</f>
        <v>36.719161586101158</v>
      </c>
      <c r="L62" s="23">
        <f>STDEV(SummSonne!L59:'SummSonne'!L88)</f>
        <v>29.735345274953307</v>
      </c>
      <c r="M62" s="23">
        <f>STDEV(SummSonne!M59:'SummSonne'!M88)</f>
        <v>34.950326162291759</v>
      </c>
      <c r="N62" s="108">
        <f>STDEV(SummSonne!N59:'SummSonne'!N88)</f>
        <v>183.17851606322841</v>
      </c>
    </row>
    <row r="65" spans="1:23" ht="17.399999999999999">
      <c r="A65" s="377" t="s">
        <v>0</v>
      </c>
      <c r="B65" s="377"/>
      <c r="C65" s="377"/>
      <c r="D65" s="377"/>
      <c r="E65" s="377"/>
      <c r="F65" s="377"/>
      <c r="G65" s="377"/>
      <c r="H65" s="377"/>
      <c r="I65" s="377"/>
      <c r="J65" s="377"/>
      <c r="K65" s="377"/>
      <c r="L65" s="377"/>
      <c r="M65" s="377"/>
      <c r="N65" s="377"/>
    </row>
    <row r="66" spans="1:23" ht="15.6">
      <c r="A66" s="378" t="s">
        <v>57</v>
      </c>
      <c r="B66" s="378"/>
      <c r="C66" s="378"/>
      <c r="D66" s="378"/>
      <c r="E66" s="378"/>
      <c r="F66" s="378"/>
      <c r="G66" s="378"/>
      <c r="H66" s="378"/>
      <c r="I66" s="378"/>
      <c r="J66" s="378"/>
      <c r="K66" s="378"/>
      <c r="L66" s="378"/>
      <c r="M66" s="378"/>
      <c r="N66" s="378"/>
    </row>
    <row r="67" spans="1:23" ht="13.8" thickBot="1"/>
    <row r="68" spans="1:23" s="1" customFormat="1">
      <c r="A68" s="50"/>
      <c r="B68" s="19" t="s">
        <v>1</v>
      </c>
      <c r="C68" s="19" t="s">
        <v>2</v>
      </c>
      <c r="D68" s="19" t="s">
        <v>14</v>
      </c>
      <c r="E68" s="19" t="s">
        <v>4</v>
      </c>
      <c r="F68" s="19" t="s">
        <v>5</v>
      </c>
      <c r="G68" s="19" t="s">
        <v>6</v>
      </c>
      <c r="H68" s="19" t="s">
        <v>7</v>
      </c>
      <c r="I68" s="19" t="s">
        <v>8</v>
      </c>
      <c r="J68" s="19" t="s">
        <v>9</v>
      </c>
      <c r="K68" s="19" t="s">
        <v>10</v>
      </c>
      <c r="L68" s="19" t="s">
        <v>11</v>
      </c>
      <c r="M68" s="19" t="s">
        <v>12</v>
      </c>
      <c r="N68" s="50" t="s">
        <v>13</v>
      </c>
      <c r="O68" s="1" t="s">
        <v>26</v>
      </c>
      <c r="P68" s="1" t="s">
        <v>27</v>
      </c>
      <c r="Q68" s="1" t="s">
        <v>28</v>
      </c>
      <c r="R68" s="1" t="s">
        <v>29</v>
      </c>
      <c r="T68" s="1" t="s">
        <v>40</v>
      </c>
      <c r="U68" s="1" t="s">
        <v>41</v>
      </c>
      <c r="V68" s="1" t="s">
        <v>42</v>
      </c>
      <c r="W68" s="1" t="s">
        <v>43</v>
      </c>
    </row>
    <row r="69" spans="1:23">
      <c r="A69" s="51" t="s">
        <v>17</v>
      </c>
      <c r="B69" s="99">
        <f>AVERAGE(SummRR!B87:'SummRR'!B116)</f>
        <v>60.776666666666671</v>
      </c>
      <c r="C69" s="99">
        <f>AVERAGE(SummRR!C87:'SummRR'!C116)</f>
        <v>59.56666666666667</v>
      </c>
      <c r="D69" s="99">
        <f>AVERAGE(SummRR!D87:'SummRR'!D116)</f>
        <v>64.319999999999993</v>
      </c>
      <c r="E69" s="99">
        <f>AVERAGE(SummRR!E87:'SummRR'!E116)</f>
        <v>93.113333333333316</v>
      </c>
      <c r="F69" s="99">
        <f>AVERAGE(SummRR!F87:'SummRR'!F116)</f>
        <v>130.84666666666664</v>
      </c>
      <c r="G69" s="99">
        <f>AVERAGE(SummRR!G87:'SummRR'!G116)</f>
        <v>167.47</v>
      </c>
      <c r="H69" s="99">
        <f>AVERAGE(SummRR!H87:'SummRR'!H116)</f>
        <v>161.11000000000001</v>
      </c>
      <c r="I69" s="99">
        <f>AVERAGE(SummRR!I87:'SummRR'!I116)</f>
        <v>156.43666666666667</v>
      </c>
      <c r="J69" s="99">
        <f>AVERAGE(SummRR!J87:'SummRR'!J116)</f>
        <v>106.91333333333333</v>
      </c>
      <c r="K69" s="99">
        <f>AVERAGE(SummRR!K87:'SummRR'!K116)</f>
        <v>70.78333333333336</v>
      </c>
      <c r="L69" s="99">
        <f>AVERAGE(SummRR!L87:'SummRR'!L116)</f>
        <v>72.723333333333329</v>
      </c>
      <c r="M69" s="99">
        <f>AVERAGE(SummRR!M87:'SummRR'!M116)</f>
        <v>65.746666666666655</v>
      </c>
      <c r="N69" s="121">
        <f>AVERAGE(SummRR!N87:'SummRR'!N116)</f>
        <v>1209.8066666666666</v>
      </c>
      <c r="O69" s="2">
        <f>AVERAGE(D69:F69)</f>
        <v>96.09333333333332</v>
      </c>
      <c r="P69" s="2">
        <f>AVERAGE(G69:I69)</f>
        <v>161.67222222222225</v>
      </c>
      <c r="Q69" s="2">
        <f>AVERAGE(J69:L69)</f>
        <v>83.473333333333343</v>
      </c>
      <c r="R69" s="2">
        <f>AVERAGE(B69,C69,M69)</f>
        <v>62.029999999999994</v>
      </c>
      <c r="S69" s="2"/>
      <c r="T69" s="2">
        <f>AVERAGE(B69:D69)</f>
        <v>61.554444444444442</v>
      </c>
      <c r="U69" s="2">
        <f>AVERAGE(E69:G69)</f>
        <v>130.47666666666666</v>
      </c>
      <c r="V69" s="2">
        <f>AVERAGE(H69:J69)</f>
        <v>141.48666666666668</v>
      </c>
      <c r="W69" s="2">
        <f>AVERAGE(K69,L69,M69)</f>
        <v>69.751111111111115</v>
      </c>
    </row>
    <row r="70" spans="1:23" ht="13.8" thickBot="1">
      <c r="A70" s="52" t="s">
        <v>80</v>
      </c>
      <c r="B70" s="23">
        <f>STDEV(SummRR!B87:'SummRR'!B116)</f>
        <v>31.633065233896517</v>
      </c>
      <c r="C70" s="23">
        <f>STDEV(SummRR!C87:'SummRR'!C116)</f>
        <v>33.749547463973329</v>
      </c>
      <c r="D70" s="23">
        <f>STDEV(SummRR!D87:'SummRR'!D116)</f>
        <v>30.939634217573467</v>
      </c>
      <c r="E70" s="23">
        <f>STDEV(SummRR!E87:'SummRR'!E116)</f>
        <v>40.828647256327429</v>
      </c>
      <c r="F70" s="23">
        <f>STDEV(SummRR!F87:'SummRR'!F116)</f>
        <v>53.375783824226687</v>
      </c>
      <c r="G70" s="23">
        <f>STDEV(SummRR!G87:'SummRR'!G116)</f>
        <v>55.617779035373033</v>
      </c>
      <c r="H70" s="23">
        <f>STDEV(SummRR!H87:'SummRR'!H116)</f>
        <v>48.83224168094489</v>
      </c>
      <c r="I70" s="23">
        <f>STDEV(SummRR!I87:'SummRR'!I116)</f>
        <v>59.955083666618748</v>
      </c>
      <c r="J70" s="23">
        <f>STDEV(SummRR!J87:'SummRR'!J116)</f>
        <v>50.101467617937764</v>
      </c>
      <c r="K70" s="23">
        <f>STDEV(SummRR!K87:'SummRR'!K116)</f>
        <v>46.420715376779249</v>
      </c>
      <c r="L70" s="23">
        <f>STDEV(SummRR!L87:'SummRR'!L116)</f>
        <v>37.333101548952094</v>
      </c>
      <c r="M70" s="23">
        <f>STDEV(SummRR!M87:'SummRR'!M116)</f>
        <v>34.73991774684378</v>
      </c>
      <c r="N70" s="108">
        <f>STDEV(SummRR!N87:'SummRR'!N116)</f>
        <v>162.76890945465436</v>
      </c>
    </row>
    <row r="73" spans="1:23" ht="17.399999999999999">
      <c r="A73" s="377" t="s">
        <v>0</v>
      </c>
      <c r="B73" s="377"/>
      <c r="C73" s="377"/>
      <c r="D73" s="377"/>
      <c r="E73" s="377"/>
      <c r="F73" s="377"/>
      <c r="G73" s="377"/>
      <c r="H73" s="377"/>
      <c r="I73" s="377"/>
      <c r="J73" s="377"/>
      <c r="K73" s="377"/>
      <c r="L73" s="377"/>
      <c r="M73" s="377"/>
      <c r="N73" s="377"/>
    </row>
    <row r="74" spans="1:23" ht="15.6">
      <c r="A74" s="378" t="s">
        <v>77</v>
      </c>
      <c r="B74" s="378"/>
      <c r="C74" s="378"/>
      <c r="D74" s="378"/>
      <c r="E74" s="378"/>
      <c r="F74" s="378"/>
      <c r="G74" s="378"/>
      <c r="H74" s="378"/>
      <c r="I74" s="378"/>
      <c r="J74" s="378"/>
      <c r="K74" s="378"/>
      <c r="L74" s="378"/>
      <c r="M74" s="378"/>
      <c r="N74" s="378"/>
    </row>
    <row r="75" spans="1:23" ht="13.8" thickBot="1"/>
    <row r="76" spans="1:23" s="1" customFormat="1">
      <c r="A76" s="50"/>
      <c r="B76" s="19" t="s">
        <v>1</v>
      </c>
      <c r="C76" s="19" t="s">
        <v>2</v>
      </c>
      <c r="D76" s="19" t="s">
        <v>14</v>
      </c>
      <c r="E76" s="19" t="s">
        <v>4</v>
      </c>
      <c r="F76" s="19" t="s">
        <v>5</v>
      </c>
      <c r="G76" s="19" t="s">
        <v>6</v>
      </c>
      <c r="H76" s="19" t="s">
        <v>7</v>
      </c>
      <c r="I76" s="19" t="s">
        <v>8</v>
      </c>
      <c r="J76" s="19" t="s">
        <v>9</v>
      </c>
      <c r="K76" s="19" t="s">
        <v>10</v>
      </c>
      <c r="L76" s="19" t="s">
        <v>11</v>
      </c>
      <c r="M76" s="19" t="s">
        <v>12</v>
      </c>
      <c r="N76" s="50" t="s">
        <v>13</v>
      </c>
      <c r="O76" s="1" t="s">
        <v>26</v>
      </c>
      <c r="P76" s="1" t="s">
        <v>27</v>
      </c>
      <c r="Q76" s="1" t="s">
        <v>28</v>
      </c>
      <c r="R76" s="1" t="s">
        <v>29</v>
      </c>
      <c r="T76" s="1" t="s">
        <v>40</v>
      </c>
      <c r="U76" s="1" t="s">
        <v>41</v>
      </c>
      <c r="V76" s="1" t="s">
        <v>42</v>
      </c>
      <c r="W76" s="1" t="s">
        <v>43</v>
      </c>
    </row>
    <row r="77" spans="1:23">
      <c r="A77" s="51" t="s">
        <v>73</v>
      </c>
      <c r="B77" s="99">
        <f>AVERAGE(SummRR!B97:'SummRR'!B126)</f>
        <v>51.453333333333333</v>
      </c>
      <c r="C77" s="99">
        <f>AVERAGE(SummRR!C97:'SummRR'!C126)</f>
        <v>54.016666666666659</v>
      </c>
      <c r="D77" s="99">
        <f>AVERAGE(SummRR!D97:'SummRR'!D126)</f>
        <v>67.69</v>
      </c>
      <c r="E77" s="99">
        <f>AVERAGE(SummRR!E97:'SummRR'!E126)</f>
        <v>86.85333333333331</v>
      </c>
      <c r="F77" s="99">
        <f>AVERAGE(SummRR!F97:'SummRR'!F126)</f>
        <v>116.84333333333332</v>
      </c>
      <c r="G77" s="99">
        <f>AVERAGE(SummRR!G97:'SummRR'!G126)</f>
        <v>166.55999999999995</v>
      </c>
      <c r="H77" s="99">
        <f>AVERAGE(SummRR!H97:'SummRR'!H126)</f>
        <v>169.09333333333328</v>
      </c>
      <c r="I77" s="99">
        <f>AVERAGE(SummRR!I97:'SummRR'!I126)</f>
        <v>148.1866666666667</v>
      </c>
      <c r="J77" s="99">
        <f>AVERAGE(SummRR!J97:'SummRR'!J126)</f>
        <v>109.07666666666668</v>
      </c>
      <c r="K77" s="99">
        <f>AVERAGE(SummRR!K97:'SummRR'!K126)</f>
        <v>76.14</v>
      </c>
      <c r="L77" s="99">
        <f>AVERAGE(SummRR!L97:'SummRR'!L126)</f>
        <v>80.92</v>
      </c>
      <c r="M77" s="99">
        <f>AVERAGE(SummRR!M97:'SummRR'!M126)</f>
        <v>65.17</v>
      </c>
      <c r="N77" s="121">
        <f>AVERAGE(SummRR!N97:'SummRR'!N126)</f>
        <v>1192.0033333333331</v>
      </c>
      <c r="O77" s="2">
        <f>AVERAGE(D77:F77)</f>
        <v>90.462222222222195</v>
      </c>
      <c r="P77" s="2">
        <f>AVERAGE(G77:I77)</f>
        <v>161.27999999999997</v>
      </c>
      <c r="Q77" s="2">
        <f>AVERAGE(J77:L77)</f>
        <v>88.712222222222238</v>
      </c>
      <c r="R77" s="2">
        <f>AVERAGE(B77,C77,M77)</f>
        <v>56.879999999999995</v>
      </c>
      <c r="S77" s="2"/>
      <c r="T77" s="2">
        <f>AVERAGE(B77:D77)</f>
        <v>57.72</v>
      </c>
      <c r="U77" s="2">
        <f>AVERAGE(E77:G77)</f>
        <v>123.41888888888884</v>
      </c>
      <c r="V77" s="2">
        <f>AVERAGE(H77:J77)</f>
        <v>142.1188888888889</v>
      </c>
      <c r="W77" s="2">
        <f>AVERAGE(K77,L77,M77)</f>
        <v>74.076666666666668</v>
      </c>
    </row>
    <row r="78" spans="1:23" ht="13.8" thickBot="1">
      <c r="A78" s="52" t="s">
        <v>80</v>
      </c>
      <c r="B78" s="23">
        <f>STDEV(SummRR!B97:'SummRR'!B126)</f>
        <v>29.281036976800927</v>
      </c>
      <c r="C78" s="23">
        <f>STDEV(SummRR!C97:'SummRR'!C126)</f>
        <v>29.456467978138978</v>
      </c>
      <c r="D78" s="23">
        <f>STDEV(SummRR!D97:'SummRR'!D126)</f>
        <v>34.026392900116576</v>
      </c>
      <c r="E78" s="23">
        <f>STDEV(SummRR!E97:'SummRR'!E126)</f>
        <v>35.18850452313535</v>
      </c>
      <c r="F78" s="23">
        <f>STDEV(SummRR!F97:'SummRR'!F126)</f>
        <v>62.542463827460438</v>
      </c>
      <c r="G78" s="23">
        <f>STDEV(SummRR!G97:'SummRR'!G126)</f>
        <v>53.559046371979811</v>
      </c>
      <c r="H78" s="23">
        <f>STDEV(SummRR!H97:'SummRR'!H126)</f>
        <v>55.534673439419898</v>
      </c>
      <c r="I78" s="23">
        <f>STDEV(SummRR!I97:'SummRR'!I126)</f>
        <v>61.174677730269195</v>
      </c>
      <c r="J78" s="23">
        <f>STDEV(SummRR!J97:'SummRR'!J126)</f>
        <v>50.383082021874976</v>
      </c>
      <c r="K78" s="23">
        <f>STDEV(SummRR!K97:'SummRR'!K126)</f>
        <v>44.671603261255754</v>
      </c>
      <c r="L78" s="23">
        <f>STDEV(SummRR!L95:'SummRR'!L124)</f>
        <v>43.276263569140845</v>
      </c>
      <c r="M78" s="23">
        <f>STDEV(SummRR!M95:'SummRR'!M124)</f>
        <v>31.910795924760702</v>
      </c>
      <c r="N78" s="108">
        <f>STDEV(SummRR!N97:'SummRR'!N126)</f>
        <v>169.93099305982952</v>
      </c>
    </row>
    <row r="81" spans="1:23" ht="17.399999999999999">
      <c r="A81" s="377" t="s">
        <v>0</v>
      </c>
      <c r="B81" s="377"/>
      <c r="C81" s="377"/>
      <c r="D81" s="377"/>
      <c r="E81" s="377"/>
      <c r="F81" s="377"/>
      <c r="G81" s="377"/>
      <c r="H81" s="377"/>
      <c r="I81" s="377"/>
      <c r="J81" s="377"/>
      <c r="K81" s="377"/>
      <c r="L81" s="377"/>
      <c r="M81" s="377"/>
      <c r="N81" s="377"/>
    </row>
    <row r="82" spans="1:23" ht="15.6">
      <c r="A82" s="378" t="s">
        <v>78</v>
      </c>
      <c r="B82" s="378"/>
      <c r="C82" s="378"/>
      <c r="D82" s="378"/>
      <c r="E82" s="378"/>
      <c r="F82" s="378"/>
      <c r="G82" s="378"/>
      <c r="H82" s="378"/>
      <c r="I82" s="378"/>
      <c r="J82" s="378"/>
      <c r="K82" s="378"/>
      <c r="L82" s="378"/>
      <c r="M82" s="378"/>
      <c r="N82" s="378"/>
    </row>
    <row r="83" spans="1:23" ht="13.8" thickBot="1"/>
    <row r="84" spans="1:23" s="1" customFormat="1">
      <c r="A84" s="50"/>
      <c r="B84" s="19" t="s">
        <v>1</v>
      </c>
      <c r="C84" s="19" t="s">
        <v>2</v>
      </c>
      <c r="D84" s="19" t="s">
        <v>14</v>
      </c>
      <c r="E84" s="19" t="s">
        <v>4</v>
      </c>
      <c r="F84" s="19" t="s">
        <v>5</v>
      </c>
      <c r="G84" s="19" t="s">
        <v>6</v>
      </c>
      <c r="H84" s="19" t="s">
        <v>7</v>
      </c>
      <c r="I84" s="19" t="s">
        <v>8</v>
      </c>
      <c r="J84" s="19" t="s">
        <v>9</v>
      </c>
      <c r="K84" s="19" t="s">
        <v>10</v>
      </c>
      <c r="L84" s="19" t="s">
        <v>11</v>
      </c>
      <c r="M84" s="19" t="s">
        <v>12</v>
      </c>
      <c r="N84" s="50" t="s">
        <v>13</v>
      </c>
      <c r="O84" s="1" t="s">
        <v>26</v>
      </c>
      <c r="P84" s="1" t="s">
        <v>27</v>
      </c>
      <c r="Q84" s="1" t="s">
        <v>28</v>
      </c>
      <c r="R84" s="1" t="s">
        <v>29</v>
      </c>
      <c r="T84" s="1" t="s">
        <v>40</v>
      </c>
      <c r="U84" s="1" t="s">
        <v>41</v>
      </c>
      <c r="V84" s="1" t="s">
        <v>42</v>
      </c>
      <c r="W84" s="1" t="s">
        <v>43</v>
      </c>
    </row>
    <row r="85" spans="1:23">
      <c r="A85" s="51" t="s">
        <v>68</v>
      </c>
      <c r="B85" s="99">
        <f>AVERAGE(SummRR!B107:'SummRR'!B136)</f>
        <v>52.886666666666649</v>
      </c>
      <c r="C85" s="99">
        <f>AVERAGE(SummRR!C107:'SummRR'!C136)</f>
        <v>52.303333333333335</v>
      </c>
      <c r="D85" s="99">
        <f>AVERAGE(SummRR!D107:'SummRR'!D136)</f>
        <v>72.346666666666664</v>
      </c>
      <c r="E85" s="99">
        <f>AVERAGE(SummRR!E107:'SummRR'!E136)</f>
        <v>78.230000000000018</v>
      </c>
      <c r="F85" s="99">
        <f>AVERAGE(SummRR!F107:'SummRR'!F136)</f>
        <v>122.76666666666664</v>
      </c>
      <c r="G85" s="99">
        <f>AVERAGE(SummRR!G107:'SummRR'!G136)</f>
        <v>151.5866666666667</v>
      </c>
      <c r="H85" s="99">
        <f>AVERAGE(SummRR!H107:'SummRR'!H136)</f>
        <v>162.67999999999998</v>
      </c>
      <c r="I85" s="99">
        <f>AVERAGE(SummRR!I107:'SummRR'!I136)</f>
        <v>156.65666666666664</v>
      </c>
      <c r="J85" s="99">
        <f>AVERAGE(SummRR!J107:'SummRR'!J136)</f>
        <v>108.48666666666669</v>
      </c>
      <c r="K85" s="99">
        <f>AVERAGE(SummRR!K107:'SummRR'!K136)</f>
        <v>76.333333333333343</v>
      </c>
      <c r="L85" s="99">
        <f>AVERAGE(SummRR!L107:'SummRR'!L136)</f>
        <v>72.420000000000016</v>
      </c>
      <c r="M85" s="99">
        <f>AVERAGE(SummRR!M107:'SummRR'!M136)</f>
        <v>68.046666666666667</v>
      </c>
      <c r="N85" s="121">
        <f>AVERAGE(SummRR!N107:'SummRR'!N136)</f>
        <v>1174.7433333333336</v>
      </c>
      <c r="O85" s="2">
        <f>AVERAGE(D85:F85)</f>
        <v>91.11444444444443</v>
      </c>
      <c r="P85" s="2">
        <f>AVERAGE(G85:I85)</f>
        <v>156.97444444444443</v>
      </c>
      <c r="Q85" s="2">
        <f>AVERAGE(J85:L85)</f>
        <v>85.746666666666684</v>
      </c>
      <c r="R85" s="2">
        <f>AVERAGE(B85,C85,M85)</f>
        <v>57.745555555555548</v>
      </c>
      <c r="S85" s="2"/>
      <c r="T85" s="2">
        <f>AVERAGE(B85:D85)</f>
        <v>59.178888888888878</v>
      </c>
      <c r="U85" s="2">
        <f>AVERAGE(E85:G85)</f>
        <v>117.52777777777779</v>
      </c>
      <c r="V85" s="2">
        <f>AVERAGE(H85:J85)</f>
        <v>142.60777777777776</v>
      </c>
      <c r="W85" s="2">
        <f>AVERAGE(K85,L85,M85)</f>
        <v>72.266666666666666</v>
      </c>
    </row>
    <row r="86" spans="1:23" ht="13.8" thickBot="1">
      <c r="A86" s="52" t="s">
        <v>80</v>
      </c>
      <c r="B86" s="23">
        <f>STDEV(SummRR!B107:'SummRR'!B136)</f>
        <v>30.502885486270102</v>
      </c>
      <c r="C86" s="23">
        <f>STDEV(SummRR!C107:'SummRR'!C136)</f>
        <v>25.251295403211095</v>
      </c>
      <c r="D86" s="23">
        <f>STDEV(SummRR!D107:'SummRR'!D136)</f>
        <v>32.471119617213731</v>
      </c>
      <c r="E86" s="23">
        <f>STDEV(SummRR!E107:'SummRR'!E136)</f>
        <v>34.935982340116936</v>
      </c>
      <c r="F86" s="23">
        <f>STDEV(SummRR!F107:'SummRR'!F136)</f>
        <v>62.278132174355093</v>
      </c>
      <c r="G86" s="23">
        <f>STDEV(SummRR!G107:'SummRR'!G136)</f>
        <v>44.245176891508834</v>
      </c>
      <c r="H86" s="23">
        <f>STDEV(SummRR!H107:'SummRR'!H136)</f>
        <v>59.534738627529748</v>
      </c>
      <c r="I86" s="23">
        <f>STDEV(SummRR!I107:'SummRR'!I136)</f>
        <v>64.208623780736048</v>
      </c>
      <c r="J86" s="23">
        <f>STDEV(SummRR!J107:'SummRR'!J136)</f>
        <v>57.26082932260617</v>
      </c>
      <c r="K86" s="23">
        <f>STDEV(SummRR!K107:'SummRR'!K136)</f>
        <v>42.346821998035843</v>
      </c>
      <c r="L86" s="23">
        <f>STDEV(SummRR!L103:'SummRR'!L132)</f>
        <v>43.990504330643546</v>
      </c>
      <c r="M86" s="23">
        <f>STDEV(SummRR!M103:'SummRR'!M132)</f>
        <v>29.243843835905899</v>
      </c>
      <c r="N86" s="108">
        <f>STDEV(SummRR!N107:'SummRR'!N136)</f>
        <v>157.78838881133518</v>
      </c>
    </row>
    <row r="89" spans="1:23" ht="17.399999999999999">
      <c r="A89" s="377" t="s">
        <v>0</v>
      </c>
      <c r="B89" s="377"/>
      <c r="C89" s="377"/>
      <c r="D89" s="377"/>
      <c r="E89" s="377"/>
      <c r="F89" s="377"/>
      <c r="G89" s="377"/>
      <c r="H89" s="377"/>
      <c r="I89" s="377"/>
      <c r="J89" s="377"/>
      <c r="K89" s="377"/>
      <c r="L89" s="377"/>
      <c r="M89" s="377"/>
      <c r="N89" s="377"/>
    </row>
    <row r="90" spans="1:23" ht="15.6">
      <c r="A90" s="378" t="s">
        <v>79</v>
      </c>
      <c r="B90" s="378"/>
      <c r="C90" s="378"/>
      <c r="D90" s="378"/>
      <c r="E90" s="378"/>
      <c r="F90" s="378"/>
      <c r="G90" s="378"/>
      <c r="H90" s="378"/>
      <c r="I90" s="378"/>
      <c r="J90" s="378"/>
      <c r="K90" s="378"/>
      <c r="L90" s="378"/>
      <c r="M90" s="378"/>
      <c r="N90" s="378"/>
    </row>
    <row r="91" spans="1:23" ht="13.8" thickBot="1"/>
    <row r="92" spans="1:23" s="1" customFormat="1">
      <c r="A92" s="50"/>
      <c r="B92" s="19" t="s">
        <v>1</v>
      </c>
      <c r="C92" s="19" t="s">
        <v>2</v>
      </c>
      <c r="D92" s="19" t="s">
        <v>14</v>
      </c>
      <c r="E92" s="19" t="s">
        <v>4</v>
      </c>
      <c r="F92" s="19" t="s">
        <v>5</v>
      </c>
      <c r="G92" s="19" t="s">
        <v>6</v>
      </c>
      <c r="H92" s="19" t="s">
        <v>7</v>
      </c>
      <c r="I92" s="19" t="s">
        <v>8</v>
      </c>
      <c r="J92" s="19" t="s">
        <v>9</v>
      </c>
      <c r="K92" s="19" t="s">
        <v>10</v>
      </c>
      <c r="L92" s="19" t="s">
        <v>11</v>
      </c>
      <c r="M92" s="19" t="s">
        <v>12</v>
      </c>
      <c r="N92" s="50" t="s">
        <v>13</v>
      </c>
      <c r="O92" s="1" t="s">
        <v>26</v>
      </c>
      <c r="P92" s="1" t="s">
        <v>27</v>
      </c>
      <c r="Q92" s="1" t="s">
        <v>28</v>
      </c>
      <c r="R92" s="1" t="s">
        <v>29</v>
      </c>
      <c r="T92" s="1" t="s">
        <v>40</v>
      </c>
      <c r="U92" s="1" t="s">
        <v>41</v>
      </c>
      <c r="V92" s="1" t="s">
        <v>42</v>
      </c>
      <c r="W92" s="1" t="s">
        <v>43</v>
      </c>
    </row>
    <row r="93" spans="1:23">
      <c r="A93" s="51" t="s">
        <v>76</v>
      </c>
      <c r="B93" s="99">
        <f>AVERAGE(SummRR!B117:'SummRR'!B146)</f>
        <v>60.406666666666666</v>
      </c>
      <c r="C93" s="99">
        <f>AVERAGE(SummRR!C117:'SummRR'!C146)</f>
        <v>53.860000000000007</v>
      </c>
      <c r="D93" s="99">
        <f>AVERAGE(SummRR!D117:'SummRR'!D146)</f>
        <v>67.7</v>
      </c>
      <c r="E93" s="99">
        <f>AVERAGE(SummRR!E117:'SummRR'!E146)</f>
        <v>73.326666666666654</v>
      </c>
      <c r="F93" s="99">
        <f>AVERAGE(SummRR!F117:'SummRR'!F146)</f>
        <v>135.61333333333332</v>
      </c>
      <c r="G93" s="99">
        <f>AVERAGE(SummRR!G117:'SummRR'!G146)</f>
        <v>153.39333333333335</v>
      </c>
      <c r="H93" s="99">
        <f>AVERAGE(SummRR!H117:'SummRR'!H146)</f>
        <v>151.22333333333333</v>
      </c>
      <c r="I93" s="99">
        <f>AVERAGE(SummRR!I117:'SummRR'!I146)</f>
        <v>161.19333333333336</v>
      </c>
      <c r="J93" s="99">
        <f>AVERAGE(SummRR!J117:'SummRR'!J146)</f>
        <v>104.84666666666664</v>
      </c>
      <c r="K93" s="99">
        <f>AVERAGE(SummRR!K117:'SummRR'!K146)</f>
        <v>78.266666666666666</v>
      </c>
      <c r="L93" s="99">
        <f>AVERAGE(SummRR!L117:'SummRR'!L146)</f>
        <v>67.459999999999994</v>
      </c>
      <c r="M93" s="99">
        <f>AVERAGE(SummRR!M117:'SummRR'!M146)</f>
        <v>63.129999999999995</v>
      </c>
      <c r="N93" s="121">
        <f>AVERAGE(SummRR!N117:'SummRR'!N146)</f>
        <v>1170.4200000000003</v>
      </c>
      <c r="O93" s="2">
        <f>AVERAGE(D93:F93)</f>
        <v>92.213333333333324</v>
      </c>
      <c r="P93" s="2">
        <f>AVERAGE(G93:I93)</f>
        <v>155.27000000000001</v>
      </c>
      <c r="Q93" s="2">
        <f>AVERAGE(J93:L93)</f>
        <v>83.524444444444427</v>
      </c>
      <c r="R93" s="2">
        <f>AVERAGE(B93,C93,M93)</f>
        <v>59.132222222222225</v>
      </c>
      <c r="S93" s="2"/>
      <c r="T93" s="2">
        <f>AVERAGE(B93:D93)</f>
        <v>60.655555555555566</v>
      </c>
      <c r="U93" s="2">
        <f>AVERAGE(E93:G93)</f>
        <v>120.77777777777777</v>
      </c>
      <c r="V93" s="2">
        <f>AVERAGE(H93:J93)</f>
        <v>139.08777777777777</v>
      </c>
      <c r="W93" s="2">
        <f>AVERAGE(K93,L93,M93)</f>
        <v>69.61888888888889</v>
      </c>
    </row>
    <row r="94" spans="1:23" ht="13.8" thickBot="1">
      <c r="A94" s="52" t="s">
        <v>80</v>
      </c>
      <c r="B94" s="23">
        <f>STDEV(SummRR!B117:'SummRR'!B146)</f>
        <v>37.429749677489696</v>
      </c>
      <c r="C94" s="23">
        <f>STDEV(SummRR!C117:'SummRR'!C146)</f>
        <v>30.434164105944919</v>
      </c>
      <c r="D94" s="23">
        <f>STDEV(SummRR!D117:'SummRR'!D146)</f>
        <v>29.105527381202549</v>
      </c>
      <c r="E94" s="23">
        <f>STDEV(SummRR!E117:'SummRR'!E146)</f>
        <v>37.142316542737611</v>
      </c>
      <c r="F94" s="23">
        <f>STDEV(SummRR!F117:'SummRR'!F146)</f>
        <v>68.782103392717218</v>
      </c>
      <c r="G94" s="23">
        <f>STDEV(SummRR!G117:'SummRR'!G146)</f>
        <v>57.086171604914504</v>
      </c>
      <c r="H94" s="23">
        <f>STDEV(SummRR!H117:'SummRR'!H146)</f>
        <v>65.277158086240945</v>
      </c>
      <c r="I94" s="23">
        <f>STDEV(SummRR!I117:'SummRR'!I146)</f>
        <v>60.7524140762483</v>
      </c>
      <c r="J94" s="23">
        <f>STDEV(SummRR!J117:'SummRR'!J146)</f>
        <v>42.955981746621724</v>
      </c>
      <c r="K94" s="23">
        <f>STDEV(SummRR!K117:'SummRR'!K146)</f>
        <v>30.48381518946978</v>
      </c>
      <c r="L94" s="23">
        <f>STDEV(SummRR!L117:'SummRR'!L146)</f>
        <v>40.188097397286597</v>
      </c>
      <c r="M94" s="23">
        <f>STDEV(SummRR!M117:'SummRR'!M146)</f>
        <v>27.907546254212956</v>
      </c>
      <c r="N94" s="108">
        <f>STDEV(SummRR!N111:'SummRR'!N146)</f>
        <v>149.75178659135224</v>
      </c>
    </row>
  </sheetData>
  <mergeCells count="24">
    <mergeCell ref="A1:N1"/>
    <mergeCell ref="A2:N2"/>
    <mergeCell ref="A17:N17"/>
    <mergeCell ref="A18:N18"/>
    <mergeCell ref="A9:N9"/>
    <mergeCell ref="A10:N10"/>
    <mergeCell ref="A65:N65"/>
    <mergeCell ref="A66:N66"/>
    <mergeCell ref="A49:N49"/>
    <mergeCell ref="A50:N50"/>
    <mergeCell ref="A57:N57"/>
    <mergeCell ref="A58:N58"/>
    <mergeCell ref="A25:N25"/>
    <mergeCell ref="A26:N26"/>
    <mergeCell ref="A41:N41"/>
    <mergeCell ref="A42:N42"/>
    <mergeCell ref="A33:N33"/>
    <mergeCell ref="A34:N34"/>
    <mergeCell ref="A89:N89"/>
    <mergeCell ref="A90:N90"/>
    <mergeCell ref="A73:N73"/>
    <mergeCell ref="A74:N74"/>
    <mergeCell ref="A81:N81"/>
    <mergeCell ref="A82:N82"/>
  </mergeCells>
  <phoneticPr fontId="4" type="noConversion"/>
  <conditionalFormatting sqref="B70:M70 B78:M78 B86:M86">
    <cfRule type="cellIs" dxfId="797" priority="51" stopIfTrue="1" operator="between">
      <formula>B69/2</formula>
      <formula>B69/3</formula>
    </cfRule>
    <cfRule type="cellIs" dxfId="796" priority="50" stopIfTrue="1" operator="lessThan">
      <formula>B69/3</formula>
    </cfRule>
    <cfRule type="cellIs" dxfId="795" priority="49" stopIfTrue="1" operator="greaterThan">
      <formula>B69/2</formula>
    </cfRule>
  </conditionalFormatting>
  <conditionalFormatting sqref="B5:N5 B13:N13 B21:N21">
    <cfRule type="cellIs" dxfId="794" priority="39" stopIfTrue="1" operator="lessThan">
      <formula>0</formula>
    </cfRule>
    <cfRule type="cellIs" priority="38" stopIfTrue="1" operator="equal">
      <formula>0</formula>
    </cfRule>
    <cfRule type="cellIs" dxfId="793" priority="37" stopIfTrue="1" operator="greaterThan">
      <formula>0</formula>
    </cfRule>
  </conditionalFormatting>
  <conditionalFormatting sqref="B6:N6 B14:N14 B22:N22">
    <cfRule type="cellIs" dxfId="792" priority="40" stopIfTrue="1" operator="greaterThan">
      <formula>3</formula>
    </cfRule>
    <cfRule type="cellIs" dxfId="791" priority="42" stopIfTrue="1" operator="lessThan">
      <formula>1.5</formula>
    </cfRule>
    <cfRule type="cellIs" dxfId="790" priority="41" stopIfTrue="1" operator="between">
      <formula>1.5</formula>
      <formula>3</formula>
    </cfRule>
  </conditionalFormatting>
  <conditionalFormatting sqref="B29:N29">
    <cfRule type="cellIs" dxfId="789" priority="10" stopIfTrue="1" operator="greaterThan">
      <formula>0</formula>
    </cfRule>
    <cfRule type="cellIs" priority="11" stopIfTrue="1" operator="equal">
      <formula>0</formula>
    </cfRule>
    <cfRule type="cellIs" dxfId="788" priority="12" stopIfTrue="1" operator="lessThan">
      <formula>0</formula>
    </cfRule>
  </conditionalFormatting>
  <conditionalFormatting sqref="B30:N30">
    <cfRule type="cellIs" dxfId="787" priority="7" stopIfTrue="1" operator="greaterThan">
      <formula>3</formula>
    </cfRule>
    <cfRule type="cellIs" dxfId="786" priority="8" stopIfTrue="1" operator="between">
      <formula>1.5</formula>
      <formula>3</formula>
    </cfRule>
    <cfRule type="cellIs" dxfId="785" priority="9" stopIfTrue="1" operator="lessThan">
      <formula>1.5</formula>
    </cfRule>
  </conditionalFormatting>
  <conditionalFormatting sqref="B94:N94">
    <cfRule type="cellIs" dxfId="784" priority="2" stopIfTrue="1" operator="lessThan">
      <formula>B93/3</formula>
    </cfRule>
    <cfRule type="cellIs" dxfId="783" priority="3" stopIfTrue="1" operator="between">
      <formula>B93/2</formula>
      <formula>B93/3</formula>
    </cfRule>
    <cfRule type="cellIs" dxfId="782" priority="1" stopIfTrue="1" operator="greaterThan">
      <formula>B93/2</formula>
    </cfRule>
  </conditionalFormatting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Y389"/>
  <sheetViews>
    <sheetView zoomScaleNormal="100" workbookViewId="0">
      <pane ySplit="4" topLeftCell="A224" activePane="bottomLeft" state="frozen"/>
      <selection pane="bottomLeft" activeCell="K253" sqref="K253"/>
    </sheetView>
  </sheetViews>
  <sheetFormatPr baseColWidth="10" defaultColWidth="6.5546875" defaultRowHeight="10.199999999999999"/>
  <cols>
    <col min="1" max="1" width="5.33203125" style="4" customWidth="1"/>
    <col min="2" max="2" width="8.44140625" style="6" customWidth="1"/>
    <col min="3" max="15" width="6.5546875" style="4" customWidth="1"/>
    <col min="16" max="16" width="8.33203125" style="4" customWidth="1"/>
    <col min="17" max="17" width="6.5546875" style="27" customWidth="1"/>
    <col min="18" max="18" width="6.5546875" style="4" customWidth="1"/>
    <col min="19" max="22" width="7.109375" style="27" customWidth="1"/>
    <col min="23" max="23" width="6.33203125" style="4" customWidth="1"/>
    <col min="24" max="24" width="7.44140625" style="4" customWidth="1"/>
    <col min="25" max="25" width="8.109375" style="4" customWidth="1"/>
    <col min="26" max="26" width="12.5546875" style="4" customWidth="1"/>
    <col min="27" max="27" width="7.5546875" style="4" customWidth="1"/>
    <col min="28" max="28" width="8.109375" style="4" customWidth="1"/>
    <col min="29" max="29" width="5.33203125" style="4" customWidth="1"/>
    <col min="30" max="30" width="5.109375" style="4" customWidth="1"/>
    <col min="31" max="31" width="4.5546875" style="4" customWidth="1"/>
    <col min="32" max="32" width="9.33203125" style="4" customWidth="1"/>
    <col min="33" max="33" width="7.5546875" style="4" customWidth="1"/>
    <col min="34" max="34" width="7" style="4" customWidth="1"/>
    <col min="35" max="35" width="5.109375" style="4" customWidth="1"/>
    <col min="36" max="36" width="4.5546875" style="4" customWidth="1"/>
    <col min="37" max="39" width="8.33203125" style="4" customWidth="1"/>
    <col min="40" max="40" width="5.109375" style="4" customWidth="1"/>
    <col min="41" max="41" width="4.6640625" style="4" customWidth="1"/>
    <col min="42" max="43" width="8.109375" style="4" customWidth="1"/>
    <col min="44" max="44" width="9.88671875" style="4" customWidth="1"/>
    <col min="45" max="45" width="5.109375" style="4" customWidth="1"/>
    <col min="46" max="46" width="5.6640625" style="4" customWidth="1"/>
    <col min="47" max="47" width="7.88671875" style="4" customWidth="1"/>
    <col min="48" max="48" width="7" style="4" customWidth="1"/>
    <col min="49" max="49" width="6.5546875" style="4"/>
    <col min="50" max="51" width="5.109375" style="4" customWidth="1"/>
    <col min="52" max="16384" width="6.5546875" style="4"/>
  </cols>
  <sheetData>
    <row r="1" spans="1:51">
      <c r="B1" s="379" t="s">
        <v>284</v>
      </c>
      <c r="C1" s="379"/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24"/>
    </row>
    <row r="2" spans="1:51" ht="15.75" customHeight="1">
      <c r="B2" s="287" t="s">
        <v>285</v>
      </c>
      <c r="P2" s="4">
        <v>28</v>
      </c>
      <c r="Q2" s="4">
        <v>29</v>
      </c>
      <c r="R2" s="4">
        <v>30</v>
      </c>
      <c r="S2" s="4">
        <v>31</v>
      </c>
      <c r="T2" s="4"/>
      <c r="U2" s="4"/>
      <c r="V2" s="4"/>
      <c r="W2" s="4" t="s">
        <v>21</v>
      </c>
      <c r="Z2" s="4" t="s">
        <v>278</v>
      </c>
      <c r="AA2" s="4">
        <v>10</v>
      </c>
      <c r="AI2" s="4" t="s">
        <v>21</v>
      </c>
      <c r="AN2" s="4" t="s">
        <v>21</v>
      </c>
      <c r="AS2" s="4" t="s">
        <v>21</v>
      </c>
      <c r="AX2" s="4" t="s">
        <v>21</v>
      </c>
    </row>
    <row r="3" spans="1:51" ht="13.5" customHeight="1">
      <c r="B3" s="287" t="s">
        <v>286</v>
      </c>
      <c r="P3" s="4">
        <v>365</v>
      </c>
      <c r="Q3" s="4">
        <v>366</v>
      </c>
      <c r="S3" s="4"/>
      <c r="T3" s="4"/>
      <c r="U3" s="4"/>
      <c r="V3" s="4"/>
      <c r="W3" s="4" t="s">
        <v>21</v>
      </c>
      <c r="Z3" s="4" t="s">
        <v>277</v>
      </c>
      <c r="AA3" s="4">
        <v>243</v>
      </c>
      <c r="AI3" s="4" t="s">
        <v>21</v>
      </c>
      <c r="AN3" s="4" t="s">
        <v>21</v>
      </c>
      <c r="AS3" s="4" t="s">
        <v>21</v>
      </c>
      <c r="AX3" s="4" t="s">
        <v>21</v>
      </c>
    </row>
    <row r="4" spans="1:51" ht="48" customHeight="1" thickBot="1">
      <c r="A4" s="4" t="s">
        <v>174</v>
      </c>
      <c r="B4" s="6" t="s">
        <v>175</v>
      </c>
      <c r="C4" s="4" t="s">
        <v>1</v>
      </c>
      <c r="D4" s="4" t="s">
        <v>2</v>
      </c>
      <c r="E4" s="4" t="s">
        <v>14</v>
      </c>
      <c r="F4" s="4" t="s">
        <v>4</v>
      </c>
      <c r="G4" s="4" t="s">
        <v>5</v>
      </c>
      <c r="H4" s="4" t="s">
        <v>6</v>
      </c>
      <c r="I4" s="4" t="s">
        <v>7</v>
      </c>
      <c r="J4" s="4" t="s">
        <v>8</v>
      </c>
      <c r="K4" s="4" t="s">
        <v>9</v>
      </c>
      <c r="L4" s="4" t="s">
        <v>10</v>
      </c>
      <c r="M4" s="4" t="s">
        <v>11</v>
      </c>
      <c r="N4" s="4" t="s">
        <v>12</v>
      </c>
      <c r="O4" s="158" t="s">
        <v>181</v>
      </c>
      <c r="P4" s="31" t="s">
        <v>287</v>
      </c>
      <c r="Q4" s="25" t="s">
        <v>44</v>
      </c>
      <c r="R4" s="4" t="s">
        <v>18</v>
      </c>
      <c r="S4" s="25" t="s">
        <v>45</v>
      </c>
      <c r="T4" s="298" t="s">
        <v>290</v>
      </c>
      <c r="U4" s="226" t="s">
        <v>283</v>
      </c>
      <c r="V4" s="25" t="s">
        <v>82</v>
      </c>
      <c r="W4" s="14" t="s">
        <v>276</v>
      </c>
      <c r="X4" s="14" t="s">
        <v>298</v>
      </c>
      <c r="Y4" s="14" t="s">
        <v>308</v>
      </c>
      <c r="Z4" s="14" t="s">
        <v>19</v>
      </c>
      <c r="AA4" s="14" t="s">
        <v>272</v>
      </c>
      <c r="AB4" s="14" t="s">
        <v>273</v>
      </c>
      <c r="AC4" s="14" t="s">
        <v>274</v>
      </c>
      <c r="AD4" s="14" t="s">
        <v>275</v>
      </c>
      <c r="AE4" s="14"/>
      <c r="AF4" s="79" t="s">
        <v>48</v>
      </c>
      <c r="AG4" s="31" t="s">
        <v>18</v>
      </c>
      <c r="AH4" s="14" t="s">
        <v>271</v>
      </c>
      <c r="AI4" s="14" t="s">
        <v>276</v>
      </c>
      <c r="AJ4" s="14"/>
      <c r="AK4" s="80" t="s">
        <v>49</v>
      </c>
      <c r="AL4" s="31" t="s">
        <v>18</v>
      </c>
      <c r="AM4" s="31" t="s">
        <v>168</v>
      </c>
      <c r="AN4" s="14" t="s">
        <v>276</v>
      </c>
      <c r="AO4" s="31"/>
      <c r="AP4" s="81" t="s">
        <v>50</v>
      </c>
      <c r="AQ4" s="31" t="s">
        <v>18</v>
      </c>
      <c r="AR4" s="31" t="s">
        <v>169</v>
      </c>
      <c r="AS4" s="14" t="s">
        <v>276</v>
      </c>
      <c r="AT4" s="31"/>
      <c r="AU4" s="82" t="s">
        <v>51</v>
      </c>
      <c r="AV4" s="31" t="s">
        <v>18</v>
      </c>
      <c r="AW4" s="14" t="s">
        <v>170</v>
      </c>
      <c r="AX4" s="14" t="s">
        <v>276</v>
      </c>
      <c r="AY4" s="14"/>
    </row>
    <row r="5" spans="1:51" ht="11.4">
      <c r="A5" s="141">
        <v>1</v>
      </c>
      <c r="B5" s="6">
        <v>1781</v>
      </c>
      <c r="C5" s="288">
        <v>-1.8612903225806452</v>
      </c>
      <c r="D5" s="288">
        <v>-1.1214285714285714</v>
      </c>
      <c r="E5" s="288">
        <v>2.2774193548387087</v>
      </c>
      <c r="F5" s="288">
        <v>8.6366666666666667</v>
      </c>
      <c r="G5" s="288">
        <v>12.170967741935485</v>
      </c>
      <c r="H5" s="288">
        <v>14.453333333333335</v>
      </c>
      <c r="I5" s="288">
        <v>15.564516129032262</v>
      </c>
      <c r="J5" s="288">
        <v>16.567741935483877</v>
      </c>
      <c r="K5" s="288">
        <v>12.643333333333333</v>
      </c>
      <c r="L5" s="288">
        <v>4.274193548387097</v>
      </c>
      <c r="M5" s="288">
        <v>1.456666666666667</v>
      </c>
      <c r="N5" s="288">
        <v>1.1387096774193548</v>
      </c>
      <c r="O5" s="232">
        <v>-0.1</v>
      </c>
      <c r="P5" s="5">
        <v>7.2</v>
      </c>
      <c r="Q5" s="289">
        <v>7.2284931506849315</v>
      </c>
      <c r="R5" s="111">
        <f>($Z$5*(P16)+$Z$6*(P15)+$Z$7*(P14)+$Z$8*(P13)+$Z$9*(P12)+$Z$10*(P11)+$Z$11*(P10)+$Z$12*(P9)+$Z$13*(P8)+$Z$14*(P7)+$Z$15*(P6)+$Z$16*P5)/(1-$Z$5-$Z$6-$Z$7-$Z$8-$Z$9-$Z$10-$Z$11-$Z$12-$Z$13-$Z$14-$Z$15)</f>
        <v>5.976035502958581</v>
      </c>
      <c r="S5" s="32">
        <f>($Z$5*(Q16)+$Z$6*(Q15)+$Z$7*(Q14)+$Z$8*(Q13)+$Z$9*(Q12)+$Z$10*(Q11)+$Z$11*(Q10)+$Z$12*(Q9)+$Z$13*(Q8)+$Z$14*(Q7)+$Z$15*(Q6)+$Z$16*Q5)/(1-$Z$5-$Z$6-$Z$7-$Z$8-$Z$9-$Z$10-$Z$11-$Z$12-$Z$13-$Z$14-$Z$15)</f>
        <v>5.6507272331198841</v>
      </c>
      <c r="T5" s="299">
        <f>AVERAGE(INDEX($Q$5:$Q$246,$AC5,1):INDEX($Q$5:$Q$246,$AD5,1))</f>
        <v>5.6361643835616437</v>
      </c>
      <c r="U5" s="286">
        <v>7.183402457757297</v>
      </c>
      <c r="V5" s="111">
        <f t="shared" ref="V5:V68" si="0">Q5-$Q$252</f>
        <v>0.89364765163552384</v>
      </c>
      <c r="W5" s="261">
        <f>AVERAGE(INDEX($V$5:$V$246,$AC5,1):INDEX($V$5:$V$246,$AD5,1))</f>
        <v>-0.69868111548776368</v>
      </c>
      <c r="X5" s="111">
        <f>($Z$5*(V16)+$Z$6*(V15)+$Z$7*(V14)+$Z$8*(V13)+$Z$9*(V12)+$Z$10*(V11)+$Z$11*(V10)+$Z$12*(V9)+$Z$13*(V8)+$Z$14*(V7)+$Z$15*(V6)+$Z$16*V5)/(1-$Z$5-$Z$6-$Z$7-$Z$8-$Z$9-$Z$10-$Z$11-$Z$12-$Z$13-$Z$14-$Z$15)</f>
        <v>-0.68294688177659357</v>
      </c>
      <c r="Y5" s="111">
        <f>V5-X5</f>
        <v>1.5765945334121174</v>
      </c>
      <c r="Z5" s="4">
        <v>7.1999999999999998E-3</v>
      </c>
      <c r="AA5" s="4">
        <f t="shared" ref="AA5:AA68" si="1">ROUNDUP(A5*$AA$2/$AA$3,0)</f>
        <v>1</v>
      </c>
      <c r="AB5" s="284">
        <f t="shared" ref="AB5:AB68" si="2">A5*$AA$2/$AA$3</f>
        <v>4.1152263374485597E-2</v>
      </c>
      <c r="AC5" s="6">
        <f t="shared" ref="AC5:AC68" si="3">A5-AA5+1</f>
        <v>1</v>
      </c>
      <c r="AD5" s="6">
        <f t="shared" ref="AD5:AD68" si="4">A5+$AA$2-AA5</f>
        <v>10</v>
      </c>
      <c r="AF5" s="5">
        <f t="shared" ref="AF5:AF68" si="5">AVERAGE(H5,I5,J5)</f>
        <v>15.528530465949823</v>
      </c>
      <c r="AG5" s="32">
        <f>($Z$5*(AF16)+$Z$6*(AF15)+$Z$7*(AF14)+$Z$8*(AF13)+$Z$9*(AF12)+$Z$10*(AF11)+$Z$11*(AF10)+$Z$12*(AF9)+$Z$13*(AF8)+$Z$14*(AF7)+$Z$15*(AF6)+$Z$16*AF5)/(1-$Z$5-$Z$6-$Z$7-$Z$8-$Z$9-$Z$10-$Z$11-$Z$12-$Z$13-$Z$14-$Z$15)</f>
        <v>14.094401344881339</v>
      </c>
      <c r="AH5" s="5">
        <f t="shared" ref="AH5:AH68" si="6">AF5-$AF$252</f>
        <v>1.2988060859167376</v>
      </c>
      <c r="AI5" s="261">
        <f>AVERAGE(INDEX($AH$5:$AH$247,$AC5,1):INDEX($AH$5:$AH$247,$AD5,1))</f>
        <v>-0.32600036569616753</v>
      </c>
      <c r="AJ5" s="5"/>
      <c r="AK5" s="5">
        <f>AVERAGE(C5,D5)</f>
        <v>-1.4913594470046083</v>
      </c>
      <c r="AL5" s="32">
        <f>($Z$5*(AK16)+$Z$6*(AK15)+$Z$7*(AK14)+$Z$8*(AK13)+$Z$9*(AK12)+$Z$10*(AK11)+$Z$11*(AK10)+$Z$12*(AK9)+$Z$13*(AK8)+$Z$14*(AK7)+$Z$15*(AK6)+$Z$16*AK5)/(1-$Z$5-$Z$6-$Z$7-$Z$8-$Z$9-$Z$10-$Z$11-$Z$12-$Z$13-$Z$14-$Z$15)</f>
        <v>-2.1545256485478532</v>
      </c>
      <c r="AM5" s="5">
        <f t="shared" ref="AM5:AM68" si="7">AK5-$AK$252</f>
        <v>-5.8522784368372438E-2</v>
      </c>
      <c r="AN5" s="262">
        <f>AVERAGE(INDEX($AM$5:$AM$247,$AC5,1):INDEX($AM$5:$AM$247,$AD5,1))</f>
        <v>-0.63414556629538144</v>
      </c>
      <c r="AO5" s="32"/>
      <c r="AP5" s="5">
        <f t="shared" ref="AP5:AP68" si="8">AVERAGE(E5,F5,G5)</f>
        <v>7.6950179211469534</v>
      </c>
      <c r="AQ5" s="32">
        <f>($Z$5*(AP16)+$Z$6*(AP15)+$Z$7*(AP14)+$Z$8*(AP13)+$Z$9*(AP12)+$Z$10*(AP11)+$Z$11*(AP10)+$Z$12*(AP9)+$Z$13*(AP8)+$Z$14*(AP7)+$Z$15*(AP6)+$Z$16*AP5)/(1-$Z$5-$Z$6-$Z$7-$Z$8-$Z$9-$Z$10-$Z$11-$Z$12-$Z$13-$Z$14-$Z$15)</f>
        <v>4.8494691589255803</v>
      </c>
      <c r="AR5" s="5">
        <f t="shared" ref="AR5:AR68" si="9">AP5-$AP$252</f>
        <v>2.1795863386285514</v>
      </c>
      <c r="AS5" s="263">
        <f>AVERAGE(INDEX($AR$5:$AR$246,$AC5,1):INDEX($AR$5:$AR$246,$AD5,1))</f>
        <v>-0.738341976783635</v>
      </c>
      <c r="AT5" s="5"/>
      <c r="AU5" s="5">
        <f t="shared" ref="AU5:AU68" si="10">AVERAGE(K5,L5,M5)</f>
        <v>6.1247311827956992</v>
      </c>
      <c r="AV5" s="32">
        <f>($Z$5*(AU16)+$Z$6*(AU15)+$Z$7*(AU14)+$Z$8*(AU13)+$Z$9*(AU12)+$Z$10*(AU11)+$Z$11*(AU10)+$Z$12*(AU9)+$Z$13*(AU8)+$Z$14*(AU7)+$Z$15*(AU6)+$Z$16*AU5)/(1-$Z$5-$Z$6-$Z$7-$Z$8-$Z$9-$Z$10-$Z$11-$Z$12-$Z$13-$Z$14-$Z$15)</f>
        <v>5.6741057983923993</v>
      </c>
      <c r="AW5" s="5">
        <f t="shared" ref="AW5:AW68" si="11">AU5-$AU$252</f>
        <v>-0.75676743672951297</v>
      </c>
      <c r="AX5" s="264">
        <f>AVERAGE(INDEX($AW$5:$AW$246,$AC5,1):INDEX($AW$5:$AW$246,$AD5,1))</f>
        <v>-1.1157136732886528</v>
      </c>
      <c r="AY5" s="5"/>
    </row>
    <row r="6" spans="1:51" ht="11.4">
      <c r="A6" s="141">
        <v>2</v>
      </c>
      <c r="B6" s="6">
        <v>1782</v>
      </c>
      <c r="C6" s="288">
        <v>-1.2258064516129035</v>
      </c>
      <c r="D6" s="288">
        <v>-5.7821428571428566</v>
      </c>
      <c r="E6" s="288">
        <v>-0.18709677419354864</v>
      </c>
      <c r="F6" s="288">
        <v>3.5933333333333337</v>
      </c>
      <c r="G6" s="288">
        <v>9.1806451612903235</v>
      </c>
      <c r="H6" s="288">
        <v>15.479999999999999</v>
      </c>
      <c r="I6" s="288">
        <v>17.038709677419355</v>
      </c>
      <c r="J6" s="288">
        <v>14.219354838709679</v>
      </c>
      <c r="K6" s="288">
        <v>10.613333333333332</v>
      </c>
      <c r="L6" s="288">
        <v>3.4129032258064513</v>
      </c>
      <c r="M6" s="288">
        <v>-2.9733333333333336</v>
      </c>
      <c r="N6" s="288">
        <v>-2.5322580645161294</v>
      </c>
      <c r="O6" s="232">
        <v>-0.2</v>
      </c>
      <c r="P6" s="5">
        <v>5.3</v>
      </c>
      <c r="Q6" s="290">
        <v>5.1413698630136988</v>
      </c>
      <c r="R6" s="111">
        <f>($Z$5*(P17)+$Z$6*(P16)+$Z$7*(P15)+$Z$8*(P14)+$Z$9*(P13)+$Z$10*(P12)+$Z$11*(P11)+$Z$12*(P10)+$Z$13*(P9)+$Z$14*(P8)+$Z$15*(P5+P7)+$Z$16*P6)/(1-$Z$5-$Z$6-$Z$7-$Z$8-$Z$9-$Z$10-$Z$11-$Z$12-$Z$13-$Z$14)</f>
        <v>5.9950056387949102</v>
      </c>
      <c r="S6" s="32">
        <f>($Z$5*(Q17)+$Z$6*(Q16)+$Z$7*(Q15)+$Z$8*(Q14)+$Z$9*(Q13)+$Z$10*(Q12)+$Z$11*(Q11)+$Z$12*(Q10)+$Z$13*(Q9)+$Z$14*(Q8)+$Z$15*(Q5+Q7)+$Z$16*Q6)/(1-$Z$5-$Z$6-$Z$7-$Z$8-$Z$9-$Z$10-$Z$11-$Z$12-$Z$13-$Z$14)</f>
        <v>5.6451969164288673</v>
      </c>
      <c r="T6" s="299">
        <f>AVERAGE(INDEX($Q$5:$Q$246,$AC6,1):INDEX($Q$5:$Q$246,$AD6,1))</f>
        <v>5.5533150684931512</v>
      </c>
      <c r="U6" s="286">
        <v>5.0698035074244752</v>
      </c>
      <c r="V6" s="111">
        <f t="shared" si="0"/>
        <v>-1.1934756360357088</v>
      </c>
      <c r="W6" s="261">
        <f>AVERAGE(INDEX($V$5:$V$246,$AC6,1):INDEX($V$5:$V$246,$AD6,1))</f>
        <v>-0.78153043055625682</v>
      </c>
      <c r="X6" s="111">
        <f>($Z$5*(V17)+$Z$6*(V16)+$Z$7*(V15)+$Z$8*(V14)+$Z$9*(V13)+$Z$10*(V12)+$Z$11*(V11)+$Z$12*(V10)+$Z$13*(V9)+$Z$14*(V8)+$Z$15*(V5+V7)+$Z$16*V6)/(1-$Z$5-$Z$6-$Z$7-$Z$8-$Z$9-$Z$10-$Z$11-$Z$12-$Z$13-$Z$14)</f>
        <v>-0.68862798563342209</v>
      </c>
      <c r="Y6" s="111">
        <f t="shared" ref="Y6:Y69" si="12">V6-X6</f>
        <v>-0.50484765040228674</v>
      </c>
      <c r="Z6" s="4">
        <v>1.0999999999999999E-2</v>
      </c>
      <c r="AA6" s="4">
        <f t="shared" si="1"/>
        <v>1</v>
      </c>
      <c r="AB6" s="284">
        <f t="shared" si="2"/>
        <v>8.2304526748971193E-2</v>
      </c>
      <c r="AC6" s="6">
        <f t="shared" si="3"/>
        <v>2</v>
      </c>
      <c r="AD6" s="6">
        <f t="shared" si="4"/>
        <v>11</v>
      </c>
      <c r="AF6" s="5">
        <f t="shared" si="5"/>
        <v>15.579354838709676</v>
      </c>
      <c r="AG6" s="32">
        <f>($Z$5*(AF17)+$Z$6*(AF16)+$Z$7*(AF15)+$Z$8*(AF14)+$Z$9*(AF13)+$Z$10*(AF12)+$Z$11*(AF11)+$Z$12*(AF10)+$Z$13*(AF9)+$Z$14*(AF8)+$Z$15*(AF5+AF7)+$Z$16*AF6)/(1-$Z$5-$Z$6-$Z$7-$Z$8-$Z$9-$Z$10-$Z$11-$Z$12-$Z$13-$Z$14)</f>
        <v>14.043639144843404</v>
      </c>
      <c r="AH6" s="5">
        <f t="shared" si="6"/>
        <v>1.3496304586765913</v>
      </c>
      <c r="AI6" s="261">
        <f>AVERAGE(INDEX($AH$5:$AH$247,$AC6,1):INDEX($AH$5:$AH$247,$AD6,1))</f>
        <v>-0.46411864526606034</v>
      </c>
      <c r="AJ6" s="5"/>
      <c r="AK6" s="5">
        <f t="shared" ref="AK6:AK69" si="13">AVERAGE(N5,C6,D6)</f>
        <v>-1.9564132104454686</v>
      </c>
      <c r="AL6" s="32">
        <f>($Z$5*(AK17)+$Z$6*(AK16)+$Z$7*(AK15)+$Z$8*(AK14)+$Z$9*(AK13)+$Z$10*(AK12)+$Z$11*(AK11)+$Z$12*(AK10)+$Z$13*(AK9)+$Z$14*(AK8)+$Z$15*(AK5+AK7)+$Z$16*AK6)/(1-$Z$5-$Z$6-$Z$7-$Z$8-$Z$9-$Z$10-$Z$11-$Z$12-$Z$13-$Z$14)</f>
        <v>-2.1485277846069013</v>
      </c>
      <c r="AM6" s="5">
        <f t="shared" si="7"/>
        <v>-0.52357654780923268</v>
      </c>
      <c r="AN6" s="262">
        <f>AVERAGE(INDEX($AM$5:$AM$247,$AC6,1):INDEX($AM$5:$AM$247,$AD6,1))</f>
        <v>-0.60879994417556571</v>
      </c>
      <c r="AO6" s="32"/>
      <c r="AP6" s="5">
        <f t="shared" si="8"/>
        <v>4.1956272401433692</v>
      </c>
      <c r="AQ6" s="32">
        <f>($Z$5*(AP17)+$Z$6*(AP16)+$Z$7*(AP15)+$Z$8*(AP14)+$Z$9*(AP13)+$Z$10*(AP12)+$Z$11*(AP11)+$Z$12*(AP10)+$Z$13*(AP9)+$Z$14*(AP8)+$Z$15*(AP5+AP7)+$Z$16*AP6)/(1-$Z$5-$Z$6-$Z$7-$Z$8-$Z$9-$Z$10-$Z$11-$Z$12-$Z$13-$Z$14)</f>
        <v>4.8136882049576357</v>
      </c>
      <c r="AR6" s="5">
        <f t="shared" si="9"/>
        <v>-1.3198043423750327</v>
      </c>
      <c r="AS6" s="263">
        <f>AVERAGE(INDEX($AR$5:$AR$246,$AC6,1):INDEX($AR$5:$AR$246,$AD6,1))</f>
        <v>-0.87962154667610815</v>
      </c>
      <c r="AT6" s="5"/>
      <c r="AU6" s="5">
        <f t="shared" si="10"/>
        <v>3.6843010752688166</v>
      </c>
      <c r="AV6" s="32">
        <f>($Z$5*(AU17)+$Z$6*(AU16)+$Z$7*(AU15)+$Z$8*(AU14)+$Z$9*(AU13)+$Z$10*(AU12)+$Z$11*(AU11)+$Z$12*(AU10)+$Z$13*(AU9)+$Z$14*(AU8)+$Z$15*(AU5+AU7)+$Z$16*AU6)/(1-$Z$5-$Z$6-$Z$7-$Z$8-$Z$9-$Z$10-$Z$11-$Z$12-$Z$13-$Z$14)</f>
        <v>5.720776583034648</v>
      </c>
      <c r="AW6" s="5">
        <f t="shared" si="11"/>
        <v>-3.1971975442563956</v>
      </c>
      <c r="AX6" s="264">
        <f>AVERAGE(INDEX($AW$5:$AW$246,$AC6,1):INDEX($AW$5:$AW$246,$AD6,1))</f>
        <v>-1.1360864331452838</v>
      </c>
      <c r="AY6" s="5"/>
    </row>
    <row r="7" spans="1:51" ht="11.4">
      <c r="A7" s="141">
        <v>3</v>
      </c>
      <c r="B7" s="6">
        <v>1783</v>
      </c>
      <c r="C7" s="288">
        <v>0.39677419354838711</v>
      </c>
      <c r="D7" s="288">
        <v>1.4285714285714044E-2</v>
      </c>
      <c r="E7" s="288">
        <v>-0.65483870967741942</v>
      </c>
      <c r="F7" s="288">
        <v>6.046666666666666</v>
      </c>
      <c r="G7" s="288">
        <v>10.632258064516128</v>
      </c>
      <c r="H7" s="288">
        <v>12.786666666666665</v>
      </c>
      <c r="I7" s="288">
        <v>15.932258064516128</v>
      </c>
      <c r="J7" s="288">
        <v>14.122580645161289</v>
      </c>
      <c r="K7" s="288">
        <v>11.69</v>
      </c>
      <c r="L7" s="288">
        <v>7.8967741935483868</v>
      </c>
      <c r="M7" s="288">
        <v>0.8933333333333332</v>
      </c>
      <c r="N7" s="288">
        <v>-2.6709677419354843</v>
      </c>
      <c r="O7" s="232">
        <v>-0.3</v>
      </c>
      <c r="P7" s="5">
        <v>6.7</v>
      </c>
      <c r="Q7" s="290">
        <v>6.4608219178082198</v>
      </c>
      <c r="R7" s="111">
        <f>($Z$5*(P18)+$Z$6*(P17)+$Z$7*(P16)+$Z$8*(P15)+$Z$9*(P14)+$Z$10*(P13)+$Z$11*(P12)+$Z$12*(P11)+$Z$13*(P10)+$Z$14*(P5+P9)+$Z$15*(P6+P8)+$Z$16*P7)/(1-$Z$5-$Z$6-$Z$7-$Z$8-$Z$9-$Z$10-$Z$11-$Z$12-$Z$13)</f>
        <v>6.0283764367816097</v>
      </c>
      <c r="S7" s="32">
        <f>($Z$5*(Q18)+$Z$6*(Q17)+$Z$7*(Q16)+$Z$8*(Q15)+$Z$9*(Q14)+$Z$10*(Q13)+$Z$11*(Q12)+$Z$12*(Q11)+$Z$13*(Q10)+$Z$14*(Q5+Q9)+$Z$15*(Q6+Q8)+$Z$16*Q7)/(1-$Z$5-$Z$6-$Z$7-$Z$8-$Z$9-$Z$10-$Z$11-$Z$12-$Z$13)</f>
        <v>5.6540501889466226</v>
      </c>
      <c r="T7" s="299">
        <f>AVERAGE(INDEX($Q$5:$Q$246,$AC7,1):INDEX($Q$5:$Q$246,$AD7,1))</f>
        <v>5.6595616438356169</v>
      </c>
      <c r="U7" s="286">
        <v>6.4238159242191486</v>
      </c>
      <c r="V7" s="111">
        <f t="shared" si="0"/>
        <v>0.12597641875881216</v>
      </c>
      <c r="W7" s="261">
        <f>AVERAGE(INDEX($V$5:$V$246,$AC7,1):INDEX($V$5:$V$246,$AD7,1))</f>
        <v>-0.67528385521379108</v>
      </c>
      <c r="X7" s="111">
        <f>($Z$5*(V18)+$Z$6*(V17)+$Z$7*(V16)+$Z$8*(V15)+$Z$9*(V14)+$Z$10*(V13)+$Z$11*(V12)+$Z$12*(V11)+$Z$13*(V10)+$Z$14*(V5+V9)+$Z$15*(V6+V8)+$Z$16*V7)/(1-$Z$5-$Z$6-$Z$7-$Z$8-$Z$9-$Z$10-$Z$11-$Z$12-$Z$13)</f>
        <v>-0.67988513115177207</v>
      </c>
      <c r="Y7" s="111">
        <f t="shared" si="12"/>
        <v>0.80586154991058423</v>
      </c>
      <c r="Z7" s="4">
        <v>1.61E-2</v>
      </c>
      <c r="AA7" s="4">
        <f t="shared" si="1"/>
        <v>1</v>
      </c>
      <c r="AB7" s="284">
        <f t="shared" si="2"/>
        <v>0.12345679012345678</v>
      </c>
      <c r="AC7" s="6">
        <f t="shared" si="3"/>
        <v>3</v>
      </c>
      <c r="AD7" s="6">
        <f t="shared" si="4"/>
        <v>12</v>
      </c>
      <c r="AF7" s="5">
        <f t="shared" si="5"/>
        <v>14.280501792114697</v>
      </c>
      <c r="AG7" s="32">
        <f>($Z$5*(AF18)+$Z$6*(AF17)+$Z$7*(AF16)+$Z$8*(AF15)+$Z$9*(AF14)+$Z$10*(AF13)+$Z$11*(AF12)+$Z$12*(AF11)+$Z$13*(AF10)+$Z$14*(AF5+AF9)+$Z$15*(AF6+AF8)+$Z$16*AF7)/(1-$Z$5-$Z$6-$Z$7-$Z$8-$Z$9-$Z$10-$Z$11-$Z$12-$Z$13)</f>
        <v>13.999720826638653</v>
      </c>
      <c r="AH7" s="5">
        <f t="shared" si="6"/>
        <v>5.0777412081611573E-2</v>
      </c>
      <c r="AI7" s="261">
        <f>AVERAGE(INDEX($AH$5:$AH$247,$AC7,1):INDEX($AH$5:$AH$247,$AD7,1))</f>
        <v>-0.58325843021229673</v>
      </c>
      <c r="AK7" s="5">
        <f t="shared" si="13"/>
        <v>-0.70706605222734265</v>
      </c>
      <c r="AL7" s="32">
        <f>($Z$5*(AK18)+$Z$6*(AK17)+$Z$7*(AK16)+$Z$8*(AK15)+$Z$9*(AK14)+$Z$10*(AK13)+$Z$11*(AK12)+$Z$12*(AK11)+$Z$13*(AK10)+$Z$14*(AK5+AK9)+$Z$15*(AK6+AK8)+$Z$16*AK7)/(1-$Z$5-$Z$6-$Z$7-$Z$8-$Z$9-$Z$10-$Z$11-$Z$12-$Z$13)</f>
        <v>-2.1126382646396626</v>
      </c>
      <c r="AM7" s="5">
        <f t="shared" si="7"/>
        <v>0.72577061040889324</v>
      </c>
      <c r="AN7" s="262">
        <f>AVERAGE(INDEX($AM$5:$AM$247,$AC7,1):INDEX($AM$5:$AM$247,$AD7,1))</f>
        <v>-0.58218346554851985</v>
      </c>
      <c r="AO7" s="32"/>
      <c r="AP7" s="5">
        <f t="shared" si="8"/>
        <v>5.3413620071684589</v>
      </c>
      <c r="AQ7" s="32">
        <f>($Z$5*(AP18)+$Z$6*(AP17)+$Z$7*(AP16)+$Z$8*(AP15)+$Z$9*(AP14)+$Z$10*(AP13)+$Z$11*(AP12)+$Z$12*(AP11)+$Z$13*(AP10)+$Z$14*(AP5+AP9)+$Z$15*(AP6+AP8)+$Z$16*AP7)/(1-$Z$5-$Z$6-$Z$7-$Z$8-$Z$9-$Z$10-$Z$11-$Z$12-$Z$13)</f>
        <v>4.8286594158118072</v>
      </c>
      <c r="AR7" s="5">
        <f t="shared" si="9"/>
        <v>-0.17406957534994305</v>
      </c>
      <c r="AS7" s="263">
        <f>AVERAGE(INDEX($AR$5:$AR$246,$AC7,1):INDEX($AR$5:$AR$246,$AD7,1))</f>
        <v>-0.67183301621015834</v>
      </c>
      <c r="AT7" s="5"/>
      <c r="AU7" s="5">
        <f t="shared" si="10"/>
        <v>6.8267025089605733</v>
      </c>
      <c r="AV7" s="32">
        <f>($Z$5*(AU18)+$Z$6*(AU17)+$Z$7*(AU16)+$Z$8*(AU15)+$Z$9*(AU14)+$Z$10*(AU13)+$Z$11*(AU12)+$Z$12*(AU11)+$Z$13*(AU10)+$Z$14*(AU5+AU9)+$Z$15*(AU6+AU8)+$Z$16*AU7)/(1-$Z$5-$Z$6-$Z$7-$Z$8-$Z$9-$Z$10-$Z$11-$Z$12-$Z$13)</f>
        <v>5.7544046007910028</v>
      </c>
      <c r="AW7" s="5">
        <f t="shared" si="11"/>
        <v>-5.4796110564638845E-2</v>
      </c>
      <c r="AX7" s="264">
        <f>AVERAGE(INDEX($AW$5:$AW$246,$AC7,1):INDEX($AW$5:$AW$246,$AD7,1))</f>
        <v>-0.89689288475818674</v>
      </c>
      <c r="AY7" s="5"/>
    </row>
    <row r="8" spans="1:51" ht="11.4">
      <c r="A8" s="141">
        <v>4</v>
      </c>
      <c r="B8" s="6">
        <v>1784</v>
      </c>
      <c r="C8" s="288">
        <v>-5.7612903225806429</v>
      </c>
      <c r="D8" s="288">
        <v>-4.9413793103448294</v>
      </c>
      <c r="E8" s="288">
        <v>-0.3387096774193547</v>
      </c>
      <c r="F8" s="288">
        <v>1.6933333333333331</v>
      </c>
      <c r="G8" s="288">
        <v>12.412903225806456</v>
      </c>
      <c r="H8" s="288">
        <v>12.809999999999999</v>
      </c>
      <c r="I8" s="288">
        <v>14.783870967741937</v>
      </c>
      <c r="J8" s="288">
        <v>13.248387096774195</v>
      </c>
      <c r="K8" s="288">
        <v>13.93</v>
      </c>
      <c r="L8" s="288">
        <v>1.8580645161290326</v>
      </c>
      <c r="M8" s="288">
        <v>0.79999999999999949</v>
      </c>
      <c r="N8" s="288">
        <v>-5.1322580645161278</v>
      </c>
      <c r="O8" s="232">
        <v>-0.4</v>
      </c>
      <c r="P8" s="5">
        <v>5</v>
      </c>
      <c r="Q8" s="290">
        <v>4.6490410958904116</v>
      </c>
      <c r="R8" s="111">
        <f>($Z$5*(P19)+$Z$6*(P18)+$Z$7*(P17)+$Z$8*(P16)+$Z$9*(P15)+$Z$10*(P14)+$Z$11*(P13)+$Z$12*(P12)+$Z$13*(P5+P11)+$Z$14*(P6+P10)+$Z$15*(P7+P9)+$Z$16*P8)/(1-$Z$5-$Z$6-$Z$7-$Z$8-$Z$9-$Z$10-$Z$11-$Z$12)</f>
        <v>6.0710509095668117</v>
      </c>
      <c r="S8" s="32">
        <f>($Z$5*(Q19)+$Z$6*(Q18)+$Z$7*(Q17)+$Z$8*(Q16)+$Z$9*(Q15)+$Z$10*(Q14)+$Z$11*(Q13)+$Z$12*(Q12)+$Z$13*(Q5+Q11)+$Z$14*(Q6+Q10)+$Z$15*(Q7+Q9)+$Z$16*Q8)/(1-$Z$5-$Z$6-$Z$7-$Z$8-$Z$9-$Z$10-$Z$11-$Z$12)</f>
        <v>5.6720406315604528</v>
      </c>
      <c r="T8" s="299">
        <f>AVERAGE(INDEX($Q$5:$Q$246,$AC8,1):INDEX($Q$5:$Q$246,$AD8,1))</f>
        <v>5.6963561643835607</v>
      </c>
      <c r="U8" s="286">
        <v>4.6135768137436663</v>
      </c>
      <c r="V8" s="111">
        <f t="shared" si="0"/>
        <v>-1.685804403158996</v>
      </c>
      <c r="W8" s="261">
        <f>AVERAGE(INDEX($V$5:$V$246,$AC8,1):INDEX($V$5:$V$246,$AD8,1))</f>
        <v>-0.6384893346658459</v>
      </c>
      <c r="X8" s="111">
        <f>($Z$5*(V19)+$Z$6*(V18)+$Z$7*(V17)+$Z$8*(V16)+$Z$9*(V15)+$Z$10*(V14)+$Z$11*(V13)+$Z$12*(V12)+$Z$13*(V5+V11)+$Z$14*(V6+V10)+$Z$15*(V7+V9)+$Z$16*V8)/(1-$Z$5-$Z$6-$Z$7-$Z$8-$Z$9-$Z$10-$Z$11-$Z$12)</f>
        <v>-0.66197580774558928</v>
      </c>
      <c r="Y8" s="111">
        <f t="shared" si="12"/>
        <v>-1.0238285954134068</v>
      </c>
      <c r="Z8" s="4">
        <v>2.2700000000000001E-2</v>
      </c>
      <c r="AA8" s="4">
        <f t="shared" si="1"/>
        <v>1</v>
      </c>
      <c r="AB8" s="284">
        <f t="shared" si="2"/>
        <v>0.16460905349794239</v>
      </c>
      <c r="AC8" s="6">
        <f t="shared" si="3"/>
        <v>4</v>
      </c>
      <c r="AD8" s="6">
        <f t="shared" si="4"/>
        <v>13</v>
      </c>
      <c r="AF8" s="5">
        <f t="shared" si="5"/>
        <v>13.614086021505377</v>
      </c>
      <c r="AG8" s="32">
        <f>($Z$5*(AF19)+$Z$6*(AF18)+$Z$7*(AF17)+$Z$8*(AF16)+$Z$9*(AF15)+$Z$10*(AF14)+$Z$11*(AF13)+$Z$12*(AF12)+$Z$13*(AF5+AF11)+$Z$14*(AF6+AF10)+$Z$15*(AF7+AF9)+$Z$16*AF8)/(1-$Z$5-$Z$6-$Z$7-$Z$8-$Z$9-$Z$10-$Z$11-$Z$12)</f>
        <v>13.956917384474155</v>
      </c>
      <c r="AH8" s="5">
        <f t="shared" si="6"/>
        <v>-0.61563835852770765</v>
      </c>
      <c r="AI8" s="261">
        <f>AVERAGE(INDEX($AH$5:$AH$247,$AC8,1):INDEX($AH$5:$AH$247,$AD8,1))</f>
        <v>-0.46464194275709969</v>
      </c>
      <c r="AK8" s="5">
        <f t="shared" si="13"/>
        <v>-4.457879124953652</v>
      </c>
      <c r="AL8" s="32">
        <f>($Z$5*(AK19)+$Z$6*(AK18)+$Z$7*(AK17)+$Z$8*(AK16)+$Z$9*(AK15)+$Z$10*(AK14)+$Z$11*(AK13)+$Z$12*(AK12)+$Z$13*(AK5+AK11)+$Z$14*(AK6+AK10)+$Z$15*(AK7+AK9)+$Z$16*AK8)/(1-$Z$5-$Z$6-$Z$7-$Z$8-$Z$9-$Z$10-$Z$11-$Z$12)</f>
        <v>-2.0997162468601744</v>
      </c>
      <c r="AM8" s="5">
        <f t="shared" si="7"/>
        <v>-3.0250424623174164</v>
      </c>
      <c r="AN8" s="262">
        <f>AVERAGE(INDEX($AM$5:$AM$247,$AC8,1):INDEX($AM$5:$AM$247,$AD8,1))</f>
        <v>-0.70373492484191458</v>
      </c>
      <c r="AO8" s="32"/>
      <c r="AP8" s="5">
        <f t="shared" si="8"/>
        <v>4.5891756272401452</v>
      </c>
      <c r="AQ8" s="32">
        <f>($Z$5*(AP19)+$Z$6*(AP18)+$Z$7*(AP17)+$Z$8*(AP16)+$Z$9*(AP15)+$Z$10*(AP14)+$Z$11*(AP13)+$Z$12*(AP12)+$Z$13*(AP5+AP11)+$Z$14*(AP6+AP10)+$Z$15*(AP7+AP9)+$Z$16*AP8)/(1-$Z$5-$Z$6-$Z$7-$Z$8-$Z$9-$Z$10-$Z$11-$Z$12)</f>
        <v>4.8538624258210872</v>
      </c>
      <c r="AR8" s="5">
        <f t="shared" si="9"/>
        <v>-0.92625595527825677</v>
      </c>
      <c r="AS8" s="263">
        <f>AVERAGE(INDEX($AR$5:$AR$246,$AC8,1):INDEX($AR$5:$AR$246,$AD8,1))</f>
        <v>-0.72263588359367092</v>
      </c>
      <c r="AT8" s="5"/>
      <c r="AU8" s="5">
        <f t="shared" si="10"/>
        <v>5.5293548387096783</v>
      </c>
      <c r="AV8" s="32">
        <f>($Z$5*(AU19)+$Z$6*(AU18)+$Z$7*(AU17)+$Z$8*(AU16)+$Z$9*(AU15)+$Z$10*(AU14)+$Z$11*(AU13)+$Z$12*(AU12)+$Z$13*(AU5+AU11)+$Z$14*(AU6+AU10)+$Z$15*(AU7+AU9)+$Z$16*AU8)/(1-$Z$5-$Z$6-$Z$7-$Z$8-$Z$9-$Z$10-$Z$11-$Z$12)</f>
        <v>5.8113548490294065</v>
      </c>
      <c r="AW8" s="5">
        <f t="shared" si="11"/>
        <v>-1.3521437808155339</v>
      </c>
      <c r="AX8" s="264">
        <f>AVERAGE(INDEX($AW$5:$AW$246,$AC8,1):INDEX($AW$5:$AW$246,$AD8,1))</f>
        <v>-0.78956313565424407</v>
      </c>
      <c r="AY8" s="5"/>
    </row>
    <row r="9" spans="1:51" ht="11.4">
      <c r="A9" s="141">
        <v>5</v>
      </c>
      <c r="B9" s="6">
        <v>1785</v>
      </c>
      <c r="C9" s="288">
        <v>7.7419354838709611E-2</v>
      </c>
      <c r="D9" s="288">
        <v>-7.0464285714285735</v>
      </c>
      <c r="E9" s="288">
        <v>-6.5000000000000009</v>
      </c>
      <c r="F9" s="288">
        <v>0.77</v>
      </c>
      <c r="G9" s="288">
        <v>8.6225806451612907</v>
      </c>
      <c r="H9" s="288">
        <v>11.229999999999999</v>
      </c>
      <c r="I9" s="288">
        <v>12.59677419354839</v>
      </c>
      <c r="J9" s="288">
        <v>12.670967741935483</v>
      </c>
      <c r="K9" s="288">
        <v>13.600000000000001</v>
      </c>
      <c r="L9" s="288">
        <v>5.5483870967741939</v>
      </c>
      <c r="M9" s="288">
        <v>1.7633333333333332</v>
      </c>
      <c r="N9" s="288">
        <v>-2.4</v>
      </c>
      <c r="O9" s="232">
        <v>-0.5</v>
      </c>
      <c r="P9" s="5">
        <v>4.7</v>
      </c>
      <c r="Q9" s="290">
        <v>4.3087671232876712</v>
      </c>
      <c r="R9" s="111">
        <f>($Z$5*(P20)+$Z$6*(P19)+$Z$7*(P18)+$Z$8*(P17)+$Z$9*(P16)+$Z$10*(P15)+$Z$11*(P14)+$Z$12*(P5+P13)+$Z$13*(P6+P12)+$Z$14*(P7+P11)+$Z$15*(P8+P10)+$Z$16*P9)/(1-$Z$5-$Z$6-$Z$7-$Z$8-$Z$9-$Z$10-$Z$11)</f>
        <v>6.1242074577918135</v>
      </c>
      <c r="S9" s="32">
        <f>($Z$5*(Q20)+$Z$6*(Q19)+$Z$7*(Q18)+$Z$8*(Q17)+$Z$9*(Q16)+$Z$10*(Q15)+$Z$11*(Q14)+$Z$12*(Q5+Q13)+$Z$13*(Q6+Q12)+$Z$14*(Q7+Q11)+$Z$15*(Q8+Q10)+$Z$16*Q9)/(1-$Z$5-$Z$6-$Z$7-$Z$8-$Z$9-$Z$10-$Z$11)</f>
        <v>5.7006390919270755</v>
      </c>
      <c r="T9" s="299">
        <f>AVERAGE(INDEX($Q$5:$Q$246,$AC9,1):INDEX($Q$5:$Q$246,$AD9,1))</f>
        <v>5.9372328767123275</v>
      </c>
      <c r="U9" s="286">
        <v>4.2444194828469026</v>
      </c>
      <c r="V9" s="111">
        <f t="shared" si="0"/>
        <v>-2.0260783757617364</v>
      </c>
      <c r="W9" s="261">
        <f>AVERAGE(INDEX($V$5:$V$246,$AC9,1):INDEX($V$5:$V$246,$AD9,1))</f>
        <v>-0.39761262233707895</v>
      </c>
      <c r="X9" s="111">
        <f>($Z$5*(V20)+$Z$6*(V19)+$Z$7*(V18)+$Z$8*(V17)+$Z$9*(V16)+$Z$10*(V15)+$Z$11*(V14)+$Z$12*(V5+V13)+$Z$13*(V6+V12)+$Z$14*(V7+V11)+$Z$15*(V8+V10)+$Z$16*V9)/(1-$Z$5-$Z$6-$Z$7-$Z$8-$Z$9-$Z$10-$Z$11)</f>
        <v>-0.63343696153760543</v>
      </c>
      <c r="Y9" s="111">
        <f t="shared" si="12"/>
        <v>-1.392641414224131</v>
      </c>
      <c r="Z9" s="4">
        <v>3.0599999999999999E-2</v>
      </c>
      <c r="AA9" s="4">
        <f t="shared" si="1"/>
        <v>1</v>
      </c>
      <c r="AB9" s="284">
        <f t="shared" si="2"/>
        <v>0.20576131687242799</v>
      </c>
      <c r="AC9" s="6">
        <f t="shared" si="3"/>
        <v>5</v>
      </c>
      <c r="AD9" s="6">
        <f t="shared" si="4"/>
        <v>14</v>
      </c>
      <c r="AF9" s="5">
        <f t="shared" si="5"/>
        <v>12.165913978494624</v>
      </c>
      <c r="AG9" s="32">
        <f>($Z$5*(AF20)+$Z$6*(AF19)+$Z$7*(AF18)+$Z$8*(AF17)+$Z$9*(AF16)+$Z$10*(AF15)+$Z$11*(AF14)+$Z$12*(AF5+AF13)+$Z$13*(AF6+AF12)+$Z$14*(AF7+AF11)+$Z$15*(AF8+AF10)+$Z$16*AF9)/(1-$Z$5-$Z$6-$Z$7-$Z$8-$Z$9-$Z$10-$Z$11)</f>
        <v>13.928862741820115</v>
      </c>
      <c r="AH9" s="5">
        <f t="shared" si="6"/>
        <v>-2.0638104015384613</v>
      </c>
      <c r="AI9" s="261">
        <f>AVERAGE(INDEX($AH$5:$AH$247,$AC9,1):INDEX($AH$5:$AH$247,$AD9,1))</f>
        <v>-0.33470287465674142</v>
      </c>
      <c r="AK9" s="5">
        <f t="shared" si="13"/>
        <v>-4.0337557603686642</v>
      </c>
      <c r="AL9" s="32">
        <f>($Z$5*(AK20)+$Z$6*(AK19)+$Z$7*(AK18)+$Z$8*(AK17)+$Z$9*(AK16)+$Z$10*(AK15)+$Z$11*(AK14)+$Z$12*(AK5+AK13)+$Z$13*(AK6+AK12)+$Z$14*(AK7+AK11)+$Z$15*(AK8+AK10)+$Z$16*AK9)/(1-$Z$5-$Z$6-$Z$7-$Z$8-$Z$9-$Z$10-$Z$11)</f>
        <v>-2.0325134307190464</v>
      </c>
      <c r="AM9" s="5">
        <f t="shared" si="7"/>
        <v>-2.6009190977324286</v>
      </c>
      <c r="AN9" s="262">
        <f>AVERAGE(INDEX($AM$5:$AM$247,$AC9,1):INDEX($AM$5:$AM$247,$AD9,1))</f>
        <v>-0.24064286488111164</v>
      </c>
      <c r="AO9" s="32"/>
      <c r="AP9" s="5">
        <f t="shared" si="8"/>
        <v>0.96419354838709681</v>
      </c>
      <c r="AQ9" s="32">
        <f>($Z$5*(AP20)+$Z$6*(AP19)+$Z$7*(AP18)+$Z$8*(AP17)+$Z$9*(AP16)+$Z$10*(AP15)+$Z$11*(AP14)+$Z$12*(AP5+AP13)+$Z$13*(AP6+AP12)+$Z$14*(AP7+AP11)+$Z$15*(AP8+AP10)+$Z$16*AP9)/(1-$Z$5-$Z$6-$Z$7-$Z$8-$Z$9-$Z$10-$Z$11)</f>
        <v>4.881198725123606</v>
      </c>
      <c r="AR9" s="5">
        <f t="shared" si="9"/>
        <v>-4.5512380341313055</v>
      </c>
      <c r="AS9" s="263">
        <f>AVERAGE(INDEX($AR$5:$AR$246,$AC9,1):INDEX($AR$5:$AR$246,$AD9,1))</f>
        <v>-0.34886885850406568</v>
      </c>
      <c r="AT9" s="5"/>
      <c r="AU9" s="5">
        <f t="shared" si="10"/>
        <v>6.9705734767025085</v>
      </c>
      <c r="AV9" s="32">
        <f>($Z$5*(AU20)+$Z$6*(AU19)+$Z$7*(AU18)+$Z$8*(AU17)+$Z$9*(AU16)+$Z$10*(AU15)+$Z$11*(AU14)+$Z$12*(AU5+AU13)+$Z$13*(AU6+AU12)+$Z$14*(AU7+AU11)+$Z$15*(AU8+AU10)+$Z$16*AU9)/(1-$Z$5-$Z$6-$Z$7-$Z$8-$Z$9-$Z$10-$Z$11)</f>
        <v>5.8637730446620306</v>
      </c>
      <c r="AW9" s="5">
        <f t="shared" si="11"/>
        <v>8.9074857177296352E-2</v>
      </c>
      <c r="AX9" s="264">
        <f>AVERAGE(INDEX($AW$5:$AW$246,$AC9,1):INDEX($AW$5:$AW$246,$AD9,1))</f>
        <v>-0.75122621809152035</v>
      </c>
      <c r="AY9" s="5"/>
    </row>
    <row r="10" spans="1:51" ht="11.4">
      <c r="A10" s="141">
        <v>6</v>
      </c>
      <c r="B10" s="6">
        <v>1786</v>
      </c>
      <c r="C10" s="288">
        <v>-0.65806451612903172</v>
      </c>
      <c r="D10" s="288">
        <v>-3.6</v>
      </c>
      <c r="E10" s="288">
        <v>-1.0838709677419356</v>
      </c>
      <c r="F10" s="288">
        <v>6.4733333333333327</v>
      </c>
      <c r="G10" s="288">
        <v>8.5612903225806445</v>
      </c>
      <c r="H10" s="288">
        <v>13.289999999999997</v>
      </c>
      <c r="I10" s="288">
        <v>11.216129032258063</v>
      </c>
      <c r="J10" s="288">
        <v>11.712903225806452</v>
      </c>
      <c r="K10" s="288">
        <v>8.8566666666666656</v>
      </c>
      <c r="L10" s="288">
        <v>2.8741935483870971</v>
      </c>
      <c r="M10" s="288">
        <v>-1.0866666666666664</v>
      </c>
      <c r="N10" s="288">
        <v>-1.6225806451612905</v>
      </c>
      <c r="O10" s="232">
        <v>-0.6</v>
      </c>
      <c r="P10" s="5">
        <v>5.2</v>
      </c>
      <c r="Q10" s="290">
        <v>4.6197260273972596</v>
      </c>
      <c r="R10" s="111">
        <f>($Z$5*(P21)+$Z$6*(P20)+$Z$7*(P19)+$Z$8*(P18)+$Z$9*(P17)+$Z$10*(P16)+$Z$11*(P5+P15)+$Z$12*(P6+P14)+$Z$13*(P7+P13)+$Z$14*(P8+P12)+$Z$15*(P9+P11)+$Z$16*P10)/(1-$Z$5-$Z$6-$Z$7-$Z$8-$Z$9-$Z$10)</f>
        <v>6.1966998968717775</v>
      </c>
      <c r="S10" s="32">
        <f>($Z$5*(Q21)+$Z$6*(Q20)+$Z$7*(Q19)+$Z$8*(Q18)+$Z$9*(Q17)+$Z$10*(Q16)+$Z$11*(Q5+Q15)+$Z$12*(Q6+Q14)+$Z$13*(Q7+Q13)+$Z$14*(Q8+Q12)+$Z$15*(Q9+Q11)+$Z$16*Q10)/(1-$Z$5-$Z$6-$Z$7-$Z$8-$Z$9-$Z$10)</f>
        <v>5.7494509403190541</v>
      </c>
      <c r="T10" s="299">
        <f>AVERAGE(INDEX($Q$5:$Q$246,$AC10,1):INDEX($Q$5:$Q$246,$AD10,1))</f>
        <v>6.1607945205479444</v>
      </c>
      <c r="U10" s="286">
        <v>4.5777777777777766</v>
      </c>
      <c r="V10" s="111">
        <f t="shared" si="0"/>
        <v>-1.7151194716521481</v>
      </c>
      <c r="W10" s="261">
        <f>AVERAGE(INDEX($V$5:$V$246,$AC10,1):INDEX($V$5:$V$246,$AD10,1))</f>
        <v>-0.17405097850146242</v>
      </c>
      <c r="X10" s="111">
        <f>($Z$5*(V21)+$Z$6*(V20)+$Z$7*(V19)+$Z$8*(V18)+$Z$9*(V17)+$Z$10*(V16)+$Z$11*(V5+V15)+$Z$12*(V6+V14)+$Z$13*(V7+V13)+$Z$14*(V8+V12)+$Z$15*(V9+V11)+$Z$16*V10)/(1-$Z$5-$Z$6-$Z$7-$Z$8-$Z$9-$Z$10)</f>
        <v>-0.58466866833284603</v>
      </c>
      <c r="Y10" s="111">
        <f t="shared" si="12"/>
        <v>-1.1304508033193019</v>
      </c>
      <c r="Z10" s="4">
        <v>3.9699999999999999E-2</v>
      </c>
      <c r="AA10" s="4">
        <f t="shared" si="1"/>
        <v>1</v>
      </c>
      <c r="AB10" s="284">
        <f t="shared" si="2"/>
        <v>0.24691358024691357</v>
      </c>
      <c r="AC10" s="6">
        <f t="shared" si="3"/>
        <v>6</v>
      </c>
      <c r="AD10" s="6">
        <f t="shared" si="4"/>
        <v>15</v>
      </c>
      <c r="AF10" s="5">
        <f t="shared" si="5"/>
        <v>12.07301075268817</v>
      </c>
      <c r="AG10" s="32">
        <f>($Z$5*(AF21)+$Z$6*(AF20)+$Z$7*(AF19)+$Z$8*(AF18)+$Z$9*(AF17)+$Z$10*(AF16)+$Z$11*(AF5+AF15)+$Z$12*(AF6+AF14)+$Z$13*(AF7+AF13)+$Z$14*(AF8+AF12)+$Z$15*(AF9+AF11)+$Z$16*AF10)/(1-$Z$5-$Z$6-$Z$7-$Z$8-$Z$9-$Z$10)</f>
        <v>13.919425537603608</v>
      </c>
      <c r="AH10" s="5">
        <f t="shared" si="6"/>
        <v>-2.1567136273449155</v>
      </c>
      <c r="AI10" s="261">
        <f>AVERAGE(INDEX($AH$5:$AH$247,$AC10,1):INDEX($AH$5:$AH$247,$AD10,1))</f>
        <v>-0.20262043738075555</v>
      </c>
      <c r="AK10" s="5">
        <f t="shared" si="13"/>
        <v>-2.2193548387096773</v>
      </c>
      <c r="AL10" s="32">
        <f>($Z$5*(AK21)+$Z$6*(AK20)+$Z$7*(AK19)+$Z$8*(AK18)+$Z$9*(AK17)+$Z$10*(AK16)+$Z$11*(AK5+AK15)+$Z$12*(AK6+AK14)+$Z$13*(AK7+AK13)+$Z$14*(AK8+AK12)+$Z$15*(AK9+AK11)+$Z$16*AK10)/(1-$Z$5-$Z$6-$Z$7-$Z$8-$Z$9-$Z$10)</f>
        <v>-1.9744636996770877</v>
      </c>
      <c r="AM10" s="5">
        <f t="shared" si="7"/>
        <v>-0.78651817607344143</v>
      </c>
      <c r="AN10" s="262">
        <f>AVERAGE(INDEX($AM$5:$AM$247,$AC10,1):INDEX($AM$5:$AM$247,$AD10,1))</f>
        <v>-0.2321636022083004</v>
      </c>
      <c r="AO10" s="32"/>
      <c r="AP10" s="5">
        <f t="shared" si="8"/>
        <v>4.6502508960573472</v>
      </c>
      <c r="AQ10" s="32">
        <f>($Z$5*(AP21)+$Z$6*(AP20)+$Z$7*(AP19)+$Z$8*(AP18)+$Z$9*(AP17)+$Z$10*(AP16)+$Z$11*(AP5+AP15)+$Z$12*(AP6+AP14)+$Z$13*(AP7+AP13)+$Z$14*(AP8+AP12)+$Z$15*(AP9+AP11)+$Z$16*AP10)/(1-$Z$5-$Z$6-$Z$7-$Z$8-$Z$9-$Z$10)</f>
        <v>4.9451495975288653</v>
      </c>
      <c r="AR10" s="5">
        <f t="shared" si="9"/>
        <v>-0.86518068646105473</v>
      </c>
      <c r="AS10" s="263">
        <f>AVERAGE(INDEX($AR$5:$AR$246,$AC10,1):INDEX($AR$5:$AR$246,$AD10,1))</f>
        <v>0.21266519167514586</v>
      </c>
      <c r="AT10" s="5"/>
      <c r="AU10" s="5">
        <f t="shared" si="10"/>
        <v>3.5480645161290325</v>
      </c>
      <c r="AV10" s="32">
        <f>($Z$5*(AU21)+$Z$6*(AU20)+$Z$7*(AU19)+$Z$8*(AU18)+$Z$9*(AU17)+$Z$10*(AU16)+$Z$11*(AU5+AU15)+$Z$12*(AU6+AU14)+$Z$13*(AU7+AU13)+$Z$14*(AU8+AU12)+$Z$15*(AU9+AU11)+$Z$16*AU10)/(1-$Z$5-$Z$6-$Z$7-$Z$8-$Z$9-$Z$10)</f>
        <v>5.9318849177746493</v>
      </c>
      <c r="AW10" s="5">
        <f t="shared" si="11"/>
        <v>-3.3334341033961796</v>
      </c>
      <c r="AX10" s="264">
        <f>AVERAGE(INDEX($AW$5:$AW$246,$AC10,1):INDEX($AW$5:$AW$246,$AD10,1))</f>
        <v>-0.63967783099474596</v>
      </c>
      <c r="AY10" s="5"/>
    </row>
    <row r="11" spans="1:51" ht="11.4">
      <c r="A11" s="141">
        <v>7</v>
      </c>
      <c r="B11" s="259">
        <v>1787</v>
      </c>
      <c r="C11" s="5">
        <v>-4.0999999999999996</v>
      </c>
      <c r="D11" s="5">
        <v>0.20000000000000007</v>
      </c>
      <c r="E11" s="147">
        <v>2.7</v>
      </c>
      <c r="F11" s="5">
        <v>3.1999999999999997</v>
      </c>
      <c r="G11" s="5">
        <v>6.6000000000000005</v>
      </c>
      <c r="H11" s="5">
        <v>13.5</v>
      </c>
      <c r="I11" s="5">
        <v>13.700000000000001</v>
      </c>
      <c r="J11" s="5">
        <v>15.500000000000002</v>
      </c>
      <c r="K11" s="5">
        <v>11.4</v>
      </c>
      <c r="L11" s="147">
        <v>8.6999999999999993</v>
      </c>
      <c r="M11" s="5">
        <v>1.2000000000000002</v>
      </c>
      <c r="N11" s="5">
        <v>3.3</v>
      </c>
      <c r="O11" s="232">
        <v>-0.6</v>
      </c>
      <c r="P11" s="5">
        <v>6.9</v>
      </c>
      <c r="Q11" s="290">
        <v>6.3643835616438356</v>
      </c>
      <c r="R11" s="111">
        <f>($Z$5*(P22)+$Z$6*(P21)+$Z$7*(P20)+$Z$8*(P19)+$Z$9*(P18)+$Z$10*(P5+P17)+$Z$11*(P6+P16)+$Z$12*(P7+P15)+$Z$13*(P8+P14)+$Z$14*(P9+P13)+$Z$15*(P10+P12)+$Z$16*P11)/(1-$Z$5-$Z$6-$Z$7-$Z$8-$Z$9)</f>
        <v>6.272829899167033</v>
      </c>
      <c r="S11" s="32">
        <f>($Z$5*(Q22)+$Z$6*(Q21)+$Z$7*(Q20)+$Z$8*(Q19)+$Z$9*(Q18)+$Z$10*(Q5+Q17)+$Z$11*(Q6+Q16)+$Z$12*(Q7+Q15)+$Z$13*(Q8+Q14)+$Z$14*(Q9+Q13)+$Z$15*(Q10+Q12)+$Z$16*Q11)/(1-$Z$5-$Z$6-$Z$7-$Z$8-$Z$9)</f>
        <v>5.8039356987142137</v>
      </c>
      <c r="T11" s="299">
        <f>AVERAGE(INDEX($Q$5:$Q$246,$AC11,1):INDEX($Q$5:$Q$246,$AD11,1))</f>
        <v>6.3098082191780813</v>
      </c>
      <c r="U11" s="291">
        <v>6.4</v>
      </c>
      <c r="V11" s="111">
        <f t="shared" si="0"/>
        <v>2.9538062594427927E-2</v>
      </c>
      <c r="W11" s="261">
        <f>AVERAGE(INDEX($V$5:$V$246,$AC11,1):INDEX($V$5:$V$246,$AD11,1))</f>
        <v>-2.5037279871325424E-2</v>
      </c>
      <c r="X11" s="111">
        <f>($Z$5*(V22)+$Z$6*(V21)+$Z$7*(V20)+$Z$8*(V19)+$Z$9*(V18)+$Z$10*(V5+V17)+$Z$11*(V6+V16)+$Z$12*(V7+V15)+$Z$13*(V8+V14)+$Z$14*(V9+V13)+$Z$15*(V10+V12)+$Z$16*V11)/(1-$Z$5-$Z$6-$Z$7-$Z$8-$Z$9)</f>
        <v>-0.5302154946031622</v>
      </c>
      <c r="Y11" s="111">
        <f t="shared" si="12"/>
        <v>0.55975355719759012</v>
      </c>
      <c r="Z11" s="4">
        <v>4.9399999999999999E-2</v>
      </c>
      <c r="AA11" s="4">
        <f t="shared" si="1"/>
        <v>1</v>
      </c>
      <c r="AB11" s="284">
        <f t="shared" si="2"/>
        <v>0.2880658436213992</v>
      </c>
      <c r="AC11" s="6">
        <f t="shared" si="3"/>
        <v>7</v>
      </c>
      <c r="AD11" s="6">
        <f t="shared" si="4"/>
        <v>16</v>
      </c>
      <c r="AF11" s="5">
        <f t="shared" si="5"/>
        <v>14.233333333333334</v>
      </c>
      <c r="AG11" s="32">
        <f>($Z$5*(AF22)+$Z$6*(AF21)+$Z$7*(AF20)+$Z$8*(AF19)+$Z$9*(AF18)+$Z$10*(AF5+AF17)+$Z$11*(AF6+AF16)+$Z$12*(AF7+AF15)+$Z$13*(AF8+AF14)+$Z$14*(AF9+AF13)+$Z$15*(AF10+AF12)+$Z$16*AF11)/(1-$Z$5-$Z$6-$Z$7-$Z$8-$Z$9)</f>
        <v>13.921887322261663</v>
      </c>
      <c r="AH11" s="5">
        <f t="shared" si="6"/>
        <v>3.6089533002492402E-3</v>
      </c>
      <c r="AI11" s="261">
        <f>AVERAGE(INDEX($AH$5:$AH$247,$AC11,1):INDEX($AH$5:$AH$247,$AD11,1))</f>
        <v>-3.2727964262475776E-2</v>
      </c>
      <c r="AK11" s="5">
        <f t="shared" si="13"/>
        <v>-1.8408602150537634</v>
      </c>
      <c r="AL11" s="32">
        <f>($Z$5*(AK22)+$Z$6*(AK21)+$Z$7*(AK20)+$Z$8*(AK19)+$Z$9*(AK18)+$Z$10*(AK5+AK17)+$Z$11*(AK6+AK16)+$Z$12*(AK7+AK15)+$Z$13*(AK8+AK14)+$Z$14*(AK9+AK13)+$Z$15*(AK10+AK12)+$Z$16*AK11)/(1-$Z$5-$Z$6-$Z$7-$Z$8-$Z$9)</f>
        <v>-1.9053725065397793</v>
      </c>
      <c r="AM11" s="5">
        <f t="shared" si="7"/>
        <v>-0.40802355241752752</v>
      </c>
      <c r="AN11" s="262">
        <f>AVERAGE(INDEX($AM$5:$AM$247,$AC11,1):INDEX($AM$5:$AM$247,$AD11,1))</f>
        <v>0.18624203368343115</v>
      </c>
      <c r="AO11" s="32"/>
      <c r="AP11" s="5">
        <f t="shared" si="8"/>
        <v>4.166666666666667</v>
      </c>
      <c r="AQ11" s="32">
        <f>($Z$5*(AP22)+$Z$6*(AP21)+$Z$7*(AP20)+$Z$8*(AP19)+$Z$9*(AP18)+$Z$10*(AP5+AP17)+$Z$11*(AP6+AP16)+$Z$12*(AP7+AP15)+$Z$13*(AP8+AP14)+$Z$14*(AP9+AP13)+$Z$15*(AP10+AP12)+$Z$16*AP11)/(1-$Z$5-$Z$6-$Z$7-$Z$8-$Z$9)</f>
        <v>5.0259200006599629</v>
      </c>
      <c r="AR11" s="5">
        <f t="shared" si="9"/>
        <v>-1.348764915851735</v>
      </c>
      <c r="AS11" s="263">
        <f>AVERAGE(INDEX($AR$5:$AR$246,$AC11,1):INDEX($AR$5:$AR$246,$AD11,1))</f>
        <v>0.14733902680059391</v>
      </c>
      <c r="AT11" s="5"/>
      <c r="AU11" s="5">
        <f t="shared" si="10"/>
        <v>7.1000000000000005</v>
      </c>
      <c r="AV11" s="32">
        <f>($Z$5*(AU22)+$Z$6*(AU21)+$Z$7*(AU20)+$Z$8*(AU19)+$Z$9*(AU18)+$Z$10*(AU5+AU17)+$Z$11*(AU6+AU16)+$Z$12*(AU7+AU15)+$Z$13*(AU8+AU14)+$Z$14*(AU9+AU13)+$Z$15*(AU10+AU12)+$Z$16*AU11)/(1-$Z$5-$Z$6-$Z$7-$Z$8-$Z$9)</f>
        <v>6.0030763954688799</v>
      </c>
      <c r="AW11" s="5">
        <f t="shared" si="11"/>
        <v>0.2185013804747884</v>
      </c>
      <c r="AX11" s="264">
        <f>AVERAGE(INDEX($AW$5:$AW$246,$AC11,1):INDEX($AW$5:$AW$246,$AD11,1))</f>
        <v>-0.36084987400549862</v>
      </c>
      <c r="AY11" s="5"/>
    </row>
    <row r="12" spans="1:51" ht="11.4">
      <c r="A12" s="141">
        <v>8</v>
      </c>
      <c r="B12" s="259">
        <v>1788</v>
      </c>
      <c r="C12" s="5">
        <v>-2.5</v>
      </c>
      <c r="D12" s="5">
        <v>1.5</v>
      </c>
      <c r="E12" s="147">
        <v>1.6</v>
      </c>
      <c r="F12" s="5">
        <v>5</v>
      </c>
      <c r="G12" s="5">
        <v>11</v>
      </c>
      <c r="H12" s="5">
        <v>14.200000000000001</v>
      </c>
      <c r="I12" s="147">
        <v>16.899999999999999</v>
      </c>
      <c r="J12" s="5">
        <v>13.4</v>
      </c>
      <c r="K12" s="5">
        <v>12.9</v>
      </c>
      <c r="L12" s="5">
        <v>5</v>
      </c>
      <c r="M12" s="147">
        <v>-0.8</v>
      </c>
      <c r="N12" s="5">
        <v>-11.1</v>
      </c>
      <c r="O12" s="232">
        <v>-0.6</v>
      </c>
      <c r="P12" s="5">
        <v>6.2</v>
      </c>
      <c r="Q12" s="290">
        <v>5.604931506849316</v>
      </c>
      <c r="R12" s="111">
        <f>($Z$5*(P23)+$Z$6*(P22)+$Z$7*(P21)+$Z$8*(P20)+$Z$9*(P5+P19)+$Z$10*(P6+P18)+$Z$11*(P7+P17)+$Z$12*(P8+P16)+$Z$13*(P9+P15)+$Z$14*(P10+P14)+$Z$15*(P11+P13)+$Z$16*P12)/(1-$Z$5-$Z$6-$Z$7-$Z$8)</f>
        <v>6.3522905620360559</v>
      </c>
      <c r="S12" s="32">
        <f>($Z$5*(Q23)+$Z$6*(Q22)+$Z$7*(Q21)+$Z$8*(Q20)+$Z$9*(Q5+Q19)+$Z$10*(Q6+Q18)+$Z$11*(Q7+Q17)+$Z$12*(Q8+Q16)+$Z$13*(Q9+Q15)+$Z$14*(Q10+Q14)+$Z$15*(Q11+Q13)+$Z$16*Q12)/(1-$Z$5-$Z$6-$Z$7-$Z$8)</f>
        <v>5.8630878135940376</v>
      </c>
      <c r="T12" s="299">
        <f>AVERAGE(INDEX($Q$5:$Q$246,$AC12,1):INDEX($Q$5:$Q$246,$AD12,1))</f>
        <v>6.3758904109589034</v>
      </c>
      <c r="U12" s="286">
        <v>5.5481244592757362</v>
      </c>
      <c r="V12" s="111">
        <f t="shared" si="0"/>
        <v>-0.72991399220009168</v>
      </c>
      <c r="W12" s="261">
        <f>AVERAGE(INDEX($V$5:$V$246,$AC12,1):INDEX($V$5:$V$246,$AD12,1))</f>
        <v>4.1044911909496481E-2</v>
      </c>
      <c r="X12" s="111">
        <f>($Z$5*(V23)+$Z$6*(V22)+$Z$7*(V21)+$Z$8*(V20)+$Z$9*(V5+V19)+$Z$10*(V6+V18)+$Z$11*(V7+V17)+$Z$12*(V8+V16)+$Z$13*(V9+V15)+$Z$14*(V10+V14)+$Z$15*(V11+V13)+$Z$16*V12)/(1-$Z$5-$Z$6-$Z$7-$Z$8)</f>
        <v>-0.47108590968664721</v>
      </c>
      <c r="Y12" s="111">
        <f t="shared" si="12"/>
        <v>-0.25882808251344447</v>
      </c>
      <c r="Z12" s="4">
        <v>5.9200000000000003E-2</v>
      </c>
      <c r="AA12" s="4">
        <f t="shared" si="1"/>
        <v>1</v>
      </c>
      <c r="AB12" s="284">
        <f t="shared" si="2"/>
        <v>0.32921810699588477</v>
      </c>
      <c r="AC12" s="6">
        <f t="shared" si="3"/>
        <v>8</v>
      </c>
      <c r="AD12" s="6">
        <f t="shared" si="4"/>
        <v>17</v>
      </c>
      <c r="AF12" s="5">
        <f t="shared" si="5"/>
        <v>14.833333333333334</v>
      </c>
      <c r="AG12" s="32">
        <f>($Z$5*(AF23)+$Z$6*(AF22)+$Z$7*(AF21)+$Z$8*(AF20)+$Z$9*(AF5+AF19)+$Z$10*(AF6+AF18)+$Z$11*(AF7+AF17)+$Z$12*(AF8+AF16)+$Z$13*(AF9+AF15)+$Z$14*(AF10+AF14)+$Z$15*(AF11+AF13)+$Z$16*AF12)/(1-$Z$5-$Z$6-$Z$7-$Z$8)</f>
        <v>13.932398377784621</v>
      </c>
      <c r="AH12" s="5">
        <f t="shared" si="6"/>
        <v>0.60360895330024888</v>
      </c>
      <c r="AI12" s="261">
        <f>AVERAGE(INDEX($AH$5:$AH$247,$AC12,1):INDEX($AH$5:$AH$247,$AD12,1))</f>
        <v>-1.6283519818031601E-2</v>
      </c>
      <c r="AK12" s="5">
        <f t="shared" si="13"/>
        <v>0.76666666666666661</v>
      </c>
      <c r="AL12" s="32">
        <f>($Z$5*(AK23)+$Z$6*(AK22)+$Z$7*(AK21)+$Z$8*(AK20)+$Z$9*(AK5+AK19)+$Z$10*(AK6+AK18)+$Z$11*(AK7+AK17)+$Z$12*(AK8+AK16)+$Z$13*(AK9+AK15)+$Z$14*(AK10+AK14)+$Z$15*(AK11+AK13)+$Z$16*AK12)/(1-$Z$5-$Z$6-$Z$7-$Z$8)</f>
        <v>-1.8397927286778106</v>
      </c>
      <c r="AM12" s="5">
        <f t="shared" si="7"/>
        <v>2.1995033293029023</v>
      </c>
      <c r="AN12" s="262">
        <f>AVERAGE(INDEX($AM$5:$AM$247,$AC12,1):INDEX($AM$5:$AM$247,$AD12,1))</f>
        <v>0.21724433783089667</v>
      </c>
      <c r="AO12" s="32"/>
      <c r="AP12" s="5">
        <f t="shared" si="8"/>
        <v>5.8666666666666671</v>
      </c>
      <c r="AQ12" s="32">
        <f>($Z$5*(AP23)+$Z$6*(AP22)+$Z$7*(AP21)+$Z$8*(AP20)+$Z$9*(AP5+AP19)+$Z$10*(AP6+AP18)+$Z$11*(AP7+AP17)+$Z$12*(AP8+AP16)+$Z$13*(AP9+AP15)+$Z$14*(AP10+AP14)+$Z$15*(AP11+AP13)+$Z$16*AP12)/(1-$Z$5-$Z$6-$Z$7-$Z$8)</f>
        <v>5.1110201370597155</v>
      </c>
      <c r="AR12" s="5">
        <f t="shared" si="9"/>
        <v>0.35123508414826521</v>
      </c>
      <c r="AS12" s="263">
        <f>AVERAGE(INDEX($AR$5:$AR$246,$AC12,1):INDEX($AR$5:$AR$246,$AD12,1))</f>
        <v>0.36499135654969772</v>
      </c>
      <c r="AT12" s="5"/>
      <c r="AU12" s="5">
        <f t="shared" si="10"/>
        <v>5.6999999999999993</v>
      </c>
      <c r="AV12" s="32">
        <f>($Z$5*(AU23)+$Z$6*(AU22)+$Z$7*(AU21)+$Z$8*(AU20)+$Z$9*(AU5+AU19)+$Z$10*(AU6+AU18)+$Z$11*(AU7+AU17)+$Z$12*(AU8+AU16)+$Z$13*(AU9+AU15)+$Z$14*(AU10+AU14)+$Z$15*(AU11+AU13)+$Z$16*AU12)/(1-$Z$5-$Z$6-$Z$7-$Z$8)</f>
        <v>6.0799082163612663</v>
      </c>
      <c r="AW12" s="5">
        <f t="shared" si="11"/>
        <v>-1.1814986195252128</v>
      </c>
      <c r="AX12" s="264">
        <f>AVERAGE(INDEX($AW$5:$AW$246,$AC12,1):INDEX($AW$5:$AW$246,$AD12,1))</f>
        <v>-0.31643768762557062</v>
      </c>
      <c r="AY12" s="5"/>
    </row>
    <row r="13" spans="1:51" ht="11.4">
      <c r="A13" s="141">
        <v>9</v>
      </c>
      <c r="B13" s="6">
        <v>1789</v>
      </c>
      <c r="C13" s="288">
        <v>-1.6258064516129036</v>
      </c>
      <c r="D13" s="288">
        <v>-1.1321428571428571</v>
      </c>
      <c r="E13" s="288">
        <v>-4.0258064516129037</v>
      </c>
      <c r="F13" s="288">
        <v>6.7899999999999983</v>
      </c>
      <c r="G13" s="288">
        <v>12.516129032258059</v>
      </c>
      <c r="H13" s="288">
        <v>10.456666666666667</v>
      </c>
      <c r="I13" s="288">
        <v>14.083870967741936</v>
      </c>
      <c r="J13" s="288">
        <v>13.777419354838708</v>
      </c>
      <c r="K13" s="288">
        <v>10.383333333333333</v>
      </c>
      <c r="L13" s="288">
        <v>5.9032258064516121</v>
      </c>
      <c r="M13" s="288">
        <v>-0.23666666666666625</v>
      </c>
      <c r="N13" s="288">
        <v>0.62903225806451624</v>
      </c>
      <c r="O13" s="232">
        <v>-0.6</v>
      </c>
      <c r="P13" s="5">
        <v>6.2</v>
      </c>
      <c r="Q13" s="290">
        <v>5.6687671232876706</v>
      </c>
      <c r="R13" s="111">
        <f>($Z$5*(P24)+$Z$6*(P23)+$Z$7*(P22)+$Z$8*(P5+P21)+$Z$9*(P6+P20)+$Z$10*(P7+P19)+$Z$11*(P8+P18)+$Z$12*(P9+P17)+$Z$13*(P10+P16)+$Z$14*(P11+P15)+$Z$15*(P12+P14)+$Z$16*P13)/(1-$Z$5-$Z$6-$Z$7)</f>
        <v>6.4437299368333862</v>
      </c>
      <c r="S13" s="32">
        <f>($Z$5*(Q24)+$Z$6*(Q23)+$Z$7*(Q22)+$Z$8*(Q5+Q21)+$Z$9*(Q6+Q20)+$Z$10*(Q7+Q19)+$Z$11*(Q8+Q18)+$Z$12*(Q9+Q17)+$Z$13*(Q10+Q16)+$Z$14*(Q11+Q15)+$Z$15*(Q12+Q14)+$Z$16*Q13)/(1-$Z$5-$Z$6-$Z$7)</f>
        <v>5.9369805705563854</v>
      </c>
      <c r="T13" s="299">
        <f>AVERAGE(INDEX($Q$5:$Q$246,$AC13,1):INDEX($Q$5:$Q$246,$AD13,1))</f>
        <v>6.3962465753424649</v>
      </c>
      <c r="U13" s="286">
        <v>5.6266045826932904</v>
      </c>
      <c r="V13" s="111">
        <f t="shared" si="0"/>
        <v>-0.66607837576173701</v>
      </c>
      <c r="W13" s="261">
        <f>AVERAGE(INDEX($V$5:$V$246,$AC13,1):INDEX($V$5:$V$246,$AD13,1))</f>
        <v>6.1401076293058132E-2</v>
      </c>
      <c r="X13" s="111">
        <f>($Z$5*(V24)+$Z$6*(V23)+$Z$7*(V22)+$Z$8*(V5+V21)+$Z$9*(V6+V20)+$Z$10*(V7+V19)+$Z$11*(V8+V18)+$Z$12*(V9+V17)+$Z$13*(V10+V16)+$Z$14*(V11+V15)+$Z$15*(V12+V14)+$Z$16*V13)/(1-$Z$5-$Z$6-$Z$7)</f>
        <v>-0.39720894366346332</v>
      </c>
      <c r="Y13" s="111">
        <f t="shared" si="12"/>
        <v>-0.26886943209827369</v>
      </c>
      <c r="Z13" s="4">
        <v>6.8099999999999994E-2</v>
      </c>
      <c r="AA13" s="4">
        <f t="shared" si="1"/>
        <v>1</v>
      </c>
      <c r="AB13" s="284">
        <f t="shared" si="2"/>
        <v>0.37037037037037035</v>
      </c>
      <c r="AC13" s="6">
        <f t="shared" si="3"/>
        <v>9</v>
      </c>
      <c r="AD13" s="6">
        <f t="shared" si="4"/>
        <v>18</v>
      </c>
      <c r="AF13" s="5">
        <f t="shared" si="5"/>
        <v>12.772652329749102</v>
      </c>
      <c r="AG13" s="32">
        <f>($Z$5*(AF24)+$Z$6*(AF23)+$Z$7*(AF22)+$Z$8*(AF5+AF21)+$Z$9*(AF6+AF20)+$Z$10*(AF7+AF19)+$Z$11*(AF8+AF18)+$Z$12*(AF9+AF17)+$Z$13*(AF10+AF16)+$Z$14*(AF11+AF15)+$Z$15*(AF12+AF14)+$Z$16*AF13)/(1-$Z$5-$Z$6-$Z$7)</f>
        <v>13.951515850295978</v>
      </c>
      <c r="AH13" s="5">
        <f t="shared" si="6"/>
        <v>-1.4570720502839833</v>
      </c>
      <c r="AI13" s="261">
        <f>AVERAGE(INDEX($AH$5:$AH$247,$AC13,1):INDEX($AH$5:$AH$247,$AD13,1))</f>
        <v>-0.10190000727322861</v>
      </c>
      <c r="AK13" s="5">
        <f t="shared" si="13"/>
        <v>-4.6193164362519203</v>
      </c>
      <c r="AL13" s="32">
        <f>($Z$5*(AK24)+$Z$6*(AK23)+$Z$7*(AK22)+$Z$8*(AK5+AK21)+$Z$9*(AK6+AK20)+$Z$10*(AK7+AK19)+$Z$11*(AK8+AK18)+$Z$12*(AK9+AK17)+$Z$13*(AK10+AK16)+$Z$14*(AK11+AK15)+$Z$15*(AK12+AK14)+$Z$16*AK13)/(1-$Z$5-$Z$6-$Z$7)</f>
        <v>-1.7716668038471961</v>
      </c>
      <c r="AM13" s="5">
        <f t="shared" si="7"/>
        <v>-3.1864797736156847</v>
      </c>
      <c r="AN13" s="262">
        <f>AVERAGE(INDEX($AM$5:$AM$247,$AC13,1):INDEX($AM$5:$AM$247,$AD13,1))</f>
        <v>1.1334199582048732E-2</v>
      </c>
      <c r="AO13" s="32"/>
      <c r="AP13" s="5">
        <f t="shared" si="8"/>
        <v>5.0934408602150514</v>
      </c>
      <c r="AQ13" s="32">
        <f>($Z$5*(AP24)+$Z$6*(AP23)+$Z$7*(AP22)+$Z$8*(AP5+AP21)+$Z$9*(AP6+AP20)+$Z$10*(AP7+AP19)+$Z$11*(AP8+AP18)+$Z$12*(AP9+AP17)+$Z$13*(AP10+AP16)+$Z$14*(AP11+AP15)+$Z$15*(AP12+AP14)+$Z$16*AP13)/(1-$Z$5-$Z$6-$Z$7)</f>
        <v>5.2234780646423209</v>
      </c>
      <c r="AR13" s="5">
        <f t="shared" si="9"/>
        <v>-0.42199072230335055</v>
      </c>
      <c r="AS13" s="263">
        <f>AVERAGE(INDEX($AR$5:$AR$246,$AC13,1):INDEX($AR$5:$AR$246,$AD13,1))</f>
        <v>0.35405228844933928</v>
      </c>
      <c r="AT13" s="5"/>
      <c r="AU13" s="5">
        <f t="shared" si="10"/>
        <v>5.3499641577060935</v>
      </c>
      <c r="AV13" s="32">
        <f>($Z$5*(AU24)+$Z$6*(AU23)+$Z$7*(AU22)+$Z$8*(AU5+AU21)+$Z$9*(AU6+AU20)+$Z$10*(AU7+AU19)+$Z$11*(AU8+AU18)+$Z$12*(AU9+AU17)+$Z$13*(AU10+AU16)+$Z$14*(AU11+AU15)+$Z$15*(AU12+AU14)+$Z$16*AU13)/(1-$Z$5-$Z$6-$Z$7)</f>
        <v>6.1623498322200581</v>
      </c>
      <c r="AW13" s="5">
        <f t="shared" si="11"/>
        <v>-1.5315344618191187</v>
      </c>
      <c r="AX13" s="264">
        <f>AVERAGE(INDEX($AW$5:$AW$246,$AC13,1):INDEX($AW$5:$AW$246,$AD13,1))</f>
        <v>-0.22635525034958484</v>
      </c>
      <c r="AY13" s="5"/>
    </row>
    <row r="14" spans="1:51" ht="11.4">
      <c r="A14" s="141">
        <v>10</v>
      </c>
      <c r="B14" s="6">
        <v>1790</v>
      </c>
      <c r="C14" s="288">
        <v>-1.2354838709677418</v>
      </c>
      <c r="D14" s="288">
        <v>0.27500000000000008</v>
      </c>
      <c r="E14" s="288">
        <v>1.0322580645161292</v>
      </c>
      <c r="F14" s="288">
        <v>3.19</v>
      </c>
      <c r="G14" s="288">
        <v>11.40322580645161</v>
      </c>
      <c r="H14" s="288">
        <v>13.856666666666666</v>
      </c>
      <c r="I14" s="288">
        <v>12.938709677419354</v>
      </c>
      <c r="J14" s="288">
        <v>15.074193548387097</v>
      </c>
      <c r="K14" s="288">
        <v>10.303333333333335</v>
      </c>
      <c r="L14" s="288">
        <v>7.9258064516129041</v>
      </c>
      <c r="M14" s="288">
        <v>2.2433333333333327</v>
      </c>
      <c r="N14" s="288">
        <v>-1.6677419354838707</v>
      </c>
      <c r="O14" s="232">
        <v>-0.6</v>
      </c>
      <c r="P14" s="5">
        <v>6.9</v>
      </c>
      <c r="Q14" s="290">
        <v>6.3153424657534245</v>
      </c>
      <c r="R14" s="111">
        <f>($Z$5*(P25)+$Z$6*(P24)+$Z$7*(P5+P23)+$Z$8*(P6+P22)+$Z$9*(P7+P21)+$Z$10*(P8+P20)+$Z$11*(P9+P19)+$Z$12*(P10+P18)+$Z$13*(P11+P17)+$Z$14*(P12+P16)+$Z$15*(P13+P15)+$Z$16*P14)/(1-$Z$5-$Z$6)</f>
        <v>6.5336422896720316</v>
      </c>
      <c r="S14" s="32">
        <f>($Z$5*(Q25)+$Z$6*(Q24)+$Z$7*(Q5+Q23)+$Z$8*(Q6+Q22)+$Z$9*(Q7+Q21)+$Z$10*(Q8+Q20)+$Z$11*(Q9+Q19)+$Z$12*(Q10+Q18)+$Z$13*(Q11+Q17)+$Z$14*(Q12+Q16)+$Z$15*(Q13+Q15)+$Z$16*Q14)/(1-$Z$5-$Z$6)</f>
        <v>6.012024238399138</v>
      </c>
      <c r="T14" s="299">
        <f>AVERAGE(INDEX($Q$5:$Q$246,$AC14,1):INDEX($Q$5:$Q$246,$AD14,1))</f>
        <v>6.3504383561643838</v>
      </c>
      <c r="U14" s="286">
        <v>6.2782750896057351</v>
      </c>
      <c r="V14" s="111">
        <f t="shared" si="0"/>
        <v>-1.950303329598313E-2</v>
      </c>
      <c r="W14" s="261">
        <f>AVERAGE(INDEX($V$5:$V$246,$AC14,1):INDEX($V$5:$V$246,$AD14,1))</f>
        <v>1.5592857114976067E-2</v>
      </c>
      <c r="X14" s="111">
        <f>($Z$5*(V25)+$Z$6*(V24)+$Z$7*(V5+V23)+$Z$8*(V6+V22)+$Z$9*(V7+V21)+$Z$10*(V8+V20)+$Z$11*(V9+V19)+$Z$12*(V10+V18)+$Z$13*(V11+V17)+$Z$14*(V12+V16)+$Z$15*(V13+V15)+$Z$16*V14)/(1-$Z$5-$Z$6)</f>
        <v>-0.32217603295633468</v>
      </c>
      <c r="Y14" s="111">
        <f t="shared" si="12"/>
        <v>0.30267299966035155</v>
      </c>
      <c r="Z14" s="4">
        <v>7.5300000000000006E-2</v>
      </c>
      <c r="AA14" s="4">
        <f t="shared" si="1"/>
        <v>1</v>
      </c>
      <c r="AB14" s="284">
        <f t="shared" si="2"/>
        <v>0.41152263374485598</v>
      </c>
      <c r="AC14" s="6">
        <f t="shared" si="3"/>
        <v>10</v>
      </c>
      <c r="AD14" s="6">
        <f t="shared" si="4"/>
        <v>19</v>
      </c>
      <c r="AF14" s="5">
        <f t="shared" si="5"/>
        <v>13.956523297491039</v>
      </c>
      <c r="AG14" s="32">
        <f>($Z$5*(AF25)+$Z$6*(AF24)+$Z$7*(AF5+AF23)+$Z$8*(AF6+AF22)+$Z$9*(AF7+AF21)+$Z$10*(AF8+AF20)+$Z$11*(AF9+AF19)+$Z$12*(AF10+AF18)+$Z$13*(AF11+AF17)+$Z$14*(AF12+AF16)+$Z$15*(AF13+AF15)+$Z$16*AF14)/(1-$Z$5-$Z$6)</f>
        <v>13.967508715978479</v>
      </c>
      <c r="AH14" s="5">
        <f t="shared" si="6"/>
        <v>-0.27320108254204634</v>
      </c>
      <c r="AI14" s="261">
        <f>AVERAGE(INDEX($AH$5:$AH$247,$AC14,1):INDEX($AH$5:$AH$247,$AD14,1))</f>
        <v>-4.9165240248138529E-2</v>
      </c>
      <c r="AK14" s="5">
        <f t="shared" si="13"/>
        <v>-0.11048387096774183</v>
      </c>
      <c r="AL14" s="32">
        <f>($Z$5*(AK25)+$Z$6*(AK24)+$Z$7*(AK5+AK23)+$Z$8*(AK6+AK22)+$Z$9*(AK7+AK21)+$Z$10*(AK8+AK20)+$Z$11*(AK9+AK19)+$Z$12*(AK10+AK18)+$Z$13*(AK11+AK17)+$Z$14*(AK12+AK16)+$Z$15*(AK13+AK15)+$Z$16*AK14)/(1-$Z$5-$Z$6)</f>
        <v>-1.6929995692243462</v>
      </c>
      <c r="AM14" s="5">
        <f t="shared" si="7"/>
        <v>1.3223527916684941</v>
      </c>
      <c r="AN14" s="262">
        <f>AVERAGE(INDEX($AM$5:$AM$247,$AC14,1):INDEX($AM$5:$AM$247,$AD14,1))</f>
        <v>0.17616906901369239</v>
      </c>
      <c r="AO14" s="32"/>
      <c r="AP14" s="5">
        <f t="shared" si="8"/>
        <v>5.2084946236559135</v>
      </c>
      <c r="AQ14" s="32">
        <f>($Z$5*(AP25)+$Z$6*(AP24)+$Z$7*(AP5+AP23)+$Z$8*(AP6+AP22)+$Z$9*(AP7+AP21)+$Z$10*(AP8+AP20)+$Z$11*(AP9+AP19)+$Z$12*(AP10+AP18)+$Z$13*(AP11+AP17)+$Z$14*(AP12+AP16)+$Z$15*(AP13+AP15)+$Z$16*AP14)/(1-$Z$5-$Z$6)</f>
        <v>5.3399609013070126</v>
      </c>
      <c r="AR14" s="5">
        <f t="shared" si="9"/>
        <v>-0.3069369588624884</v>
      </c>
      <c r="AS14" s="263">
        <f>AVERAGE(INDEX($AR$5:$AR$246,$AC14,1):INDEX($AR$5:$AR$246,$AD14,1))</f>
        <v>0.26137486909450086</v>
      </c>
      <c r="AT14" s="5"/>
      <c r="AU14" s="5">
        <f t="shared" si="10"/>
        <v>6.8241577060931897</v>
      </c>
      <c r="AV14" s="32">
        <f>($Z$5*(AU25)+$Z$6*(AU24)+$Z$7*(AU5+AU23)+$Z$8*(AU6+AU22)+$Z$9*(AU7+AU21)+$Z$10*(AU8+AU20)+$Z$11*(AU9+AU19)+$Z$12*(AU10+AU18)+$Z$13*(AU11+AU17)+$Z$14*(AU12+AU16)+$Z$15*(AU13+AU15)+$Z$16*AU14)/(1-$Z$5-$Z$6)</f>
        <v>6.2554157238807218</v>
      </c>
      <c r="AW14" s="5">
        <f t="shared" si="11"/>
        <v>-5.7340913432022411E-2</v>
      </c>
      <c r="AX14" s="264">
        <f>AVERAGE(INDEX($AW$5:$AW$246,$AC14,1):INDEX($AW$5:$AW$246,$AD14,1))</f>
        <v>-0.11135166612019418</v>
      </c>
      <c r="AY14" s="5"/>
    </row>
    <row r="15" spans="1:51" ht="11.4">
      <c r="A15" s="141">
        <v>11</v>
      </c>
      <c r="B15" s="6">
        <v>1791</v>
      </c>
      <c r="C15" s="288">
        <v>0.32903225806451625</v>
      </c>
      <c r="D15" s="288">
        <v>-2.3749999999999996</v>
      </c>
      <c r="E15" s="288">
        <v>1.3548387096774188</v>
      </c>
      <c r="F15" s="288">
        <v>8.3466666666666676</v>
      </c>
      <c r="G15" s="288">
        <v>9.1451612903225801</v>
      </c>
      <c r="H15" s="288">
        <v>12.403333333333332</v>
      </c>
      <c r="I15" s="288">
        <v>14.251612903225805</v>
      </c>
      <c r="J15" s="288">
        <v>15.787096774193548</v>
      </c>
      <c r="K15" s="288">
        <v>10.4</v>
      </c>
      <c r="L15" s="288">
        <v>6.6096774193548402</v>
      </c>
      <c r="M15" s="288">
        <v>0.7533333333333333</v>
      </c>
      <c r="N15" s="291">
        <v>-0.9</v>
      </c>
      <c r="O15" s="232">
        <v>-0.6</v>
      </c>
      <c r="P15" s="5">
        <v>7</v>
      </c>
      <c r="Q15" s="290">
        <v>6.4</v>
      </c>
      <c r="R15" s="111">
        <f>($Z$5*(P26)+$Z$6*(P5+P25)+$Z$7*(P6+P24)+$Z$8*(P7+P23)+$Z$9*(P8+P22)+$Z$10*(P9+P21)+$Z$11*(P10+P20)+$Z$12*(P11+P19)+$Z$13*(P12+P18)+$Z$14*(P13+P17)+$Z$15*(P14+P16)+$Z$16*P15)/(1-$Z$5)</f>
        <v>6.6204472199838849</v>
      </c>
      <c r="S15" s="32">
        <f>($Z$5*(Q26)+$Z$6*(Q5+Q25)+$Z$7*(Q6+Q24)+$Z$8*(Q7+Q23)+$Z$9*(Q8+Q22)+$Z$10*(Q9+Q21)+$Z$11*(Q10+Q20)+$Z$12*(Q11+Q19)+$Z$13*(Q12+Q18)+$Z$14*(Q13+Q17)+$Z$15*(Q14+Q16)+$Z$16*Q15)/(1-$Z$5)</f>
        <v>6.0868317640435796</v>
      </c>
      <c r="T15" s="299">
        <f>AVERAGE(INDEX($Q$5:$Q$246,$AC15,1):INDEX($Q$5:$Q$246,$AD15,1))</f>
        <v>6.3858082191780827</v>
      </c>
      <c r="U15" s="286">
        <v>6.4715905017921145</v>
      </c>
      <c r="V15" s="111">
        <f t="shared" si="0"/>
        <v>6.515450095059272E-2</v>
      </c>
      <c r="W15" s="261">
        <f>AVERAGE(INDEX($V$5:$V$246,$AC15,1):INDEX($V$5:$V$246,$AD15,1))</f>
        <v>5.0962720128674824E-2</v>
      </c>
      <c r="X15" s="111">
        <f>($Z$5*(V26)+$Z$6*(V5+V25)+$Z$7*(V6+V24)+$Z$8*(V7+V23)+$Z$9*(V8+V22)+$Z$10*(V9+V21)+$Z$11*(V10+V20)+$Z$12*(V11+V19)+$Z$13*(V12+V18)+$Z$14*(V13+V17)+$Z$15*(V14+V16)+$Z$16*V15)/(1-$Z$5)</f>
        <v>-0.24737565628916311</v>
      </c>
      <c r="Y15" s="111">
        <f t="shared" si="12"/>
        <v>0.31253015723975586</v>
      </c>
      <c r="Z15" s="4">
        <v>7.9899999999999999E-2</v>
      </c>
      <c r="AA15" s="4">
        <f t="shared" si="1"/>
        <v>1</v>
      </c>
      <c r="AB15" s="284">
        <f t="shared" si="2"/>
        <v>0.45267489711934156</v>
      </c>
      <c r="AC15" s="6">
        <f t="shared" si="3"/>
        <v>11</v>
      </c>
      <c r="AD15" s="6">
        <f t="shared" si="4"/>
        <v>20</v>
      </c>
      <c r="AF15" s="5">
        <f t="shared" si="5"/>
        <v>14.147347670250895</v>
      </c>
      <c r="AG15" s="32">
        <f>($Z$5*(AF26)+$Z$6*(AF5+AF25)+$Z$7*(AF6+AF24)+$Z$8*(AF7+AF23)+$Z$9*(AF8+AF22)+$Z$10*(AF9+AF21)+$Z$11*(AF10+AF20)+$Z$12*(AF11+AF19)+$Z$13*(AF12+AF18)+$Z$14*(AF13+AF17)+$Z$15*(AF14+AF16)+$Z$16*AF15)/(1-$Z$5)</f>
        <v>13.999832366515614</v>
      </c>
      <c r="AH15" s="5">
        <f t="shared" si="6"/>
        <v>-8.237670978219036E-2</v>
      </c>
      <c r="AI15" s="261">
        <f>AVERAGE(INDEX($AH$5:$AH$247,$AC15,1):INDEX($AH$5:$AH$247,$AD15,1))</f>
        <v>-0.10645556282878363</v>
      </c>
      <c r="AK15" s="5">
        <f t="shared" si="13"/>
        <v>-1.2379032258064513</v>
      </c>
      <c r="AL15" s="32">
        <f>($Z$5*(AK26)+$Z$6*(AK5+AK25)+$Z$7*(AK6+AK24)+$Z$8*(AK7+AK23)+$Z$9*(AK8+AK22)+$Z$10*(AK9+AK21)+$Z$11*(AK10+AK20)+$Z$12*(AK11+AK19)+$Z$13*(AK12+AK18)+$Z$14*(AK13+AK17)+$Z$15*(AK14+AK16)+$Z$16*AK15)/(1-$Z$5)</f>
        <v>-1.6330297652873456</v>
      </c>
      <c r="AM15" s="5">
        <f t="shared" si="7"/>
        <v>0.19493343682978459</v>
      </c>
      <c r="AN15" s="262">
        <f>AVERAGE(INDEX($AM$5:$AM$247,$AC15,1):INDEX($AM$5:$AM$247,$AD15,1))</f>
        <v>-6.0128934058504238E-2</v>
      </c>
      <c r="AO15" s="32"/>
      <c r="AP15" s="5">
        <f t="shared" si="8"/>
        <v>6.282222222222221</v>
      </c>
      <c r="AQ15" s="32">
        <f>($Z$5*(AP26)+$Z$6*(AP5+AP25)+$Z$7*(AP6+AP24)+$Z$8*(AP7+AP23)+$Z$9*(AP8+AP22)+$Z$10*(AP9+AP21)+$Z$11*(AP10+AP20)+$Z$12*(AP11+AP19)+$Z$13*(AP12+AP18)+$Z$14*(AP13+AP17)+$Z$15*(AP14+AP16)+$Z$16*AP15)/(1-$Z$5)</f>
        <v>5.4486172882026569</v>
      </c>
      <c r="AR15" s="5">
        <f t="shared" si="9"/>
        <v>0.76679063970381911</v>
      </c>
      <c r="AS15" s="263">
        <f>AVERAGE(INDEX($AR$5:$AR$246,$AC15,1):INDEX($AR$5:$AR$246,$AD15,1))</f>
        <v>0.45123149991887368</v>
      </c>
      <c r="AT15" s="5"/>
      <c r="AU15" s="5">
        <f t="shared" si="10"/>
        <v>5.9210035842293918</v>
      </c>
      <c r="AV15" s="32">
        <f>($Z$5*(AU26)+$Z$6*(AU5+AU25)+$Z$7*(AU6+AU24)+$Z$8*(AU7+AU23)+$Z$9*(AU8+AU22)+$Z$10*(AU9+AU21)+$Z$11*(AU10+AU20)+$Z$12*(AU11+AU19)+$Z$13*(AU12+AU18)+$Z$14*(AU13+AU17)+$Z$15*(AU14+AU16)+$Z$16*AU15)/(1-$Z$5)</f>
        <v>6.3548430708267976</v>
      </c>
      <c r="AW15" s="5">
        <f t="shared" si="11"/>
        <v>-0.96049503529582037</v>
      </c>
      <c r="AX15" s="264">
        <f>AVERAGE(INDEX($AW$5:$AW$246,$AC15,1):INDEX($AW$5:$AW$246,$AD15,1))</f>
        <v>-0.15374951558255967</v>
      </c>
      <c r="AY15" s="5"/>
    </row>
    <row r="16" spans="1:51" ht="11.4">
      <c r="A16" s="141">
        <v>12</v>
      </c>
      <c r="B16" s="6">
        <v>1792</v>
      </c>
      <c r="C16" s="288">
        <v>-1.4741935483870976</v>
      </c>
      <c r="D16" s="288">
        <v>-2.6965517241379304</v>
      </c>
      <c r="E16" s="288">
        <v>3.0677419354838702</v>
      </c>
      <c r="F16" s="288">
        <v>7.2366666666666672</v>
      </c>
      <c r="G16" s="288">
        <v>8.5161290322580641</v>
      </c>
      <c r="H16" s="288">
        <v>13.18</v>
      </c>
      <c r="I16" s="288">
        <v>14.79032258064516</v>
      </c>
      <c r="J16" s="288">
        <v>15.193548387096776</v>
      </c>
      <c r="K16" s="288">
        <v>9.1733333333333338</v>
      </c>
      <c r="L16" s="288">
        <v>7.5387096774193534</v>
      </c>
      <c r="M16" s="288">
        <v>1.5166666666666673</v>
      </c>
      <c r="N16" s="288">
        <v>-2.1677419354838707</v>
      </c>
      <c r="O16" s="232">
        <v>-0.6</v>
      </c>
      <c r="P16" s="5">
        <v>6.8</v>
      </c>
      <c r="Q16" s="290">
        <v>6.2038356164383561</v>
      </c>
      <c r="R16" s="111">
        <f t="shared" ref="R16:R79" si="14">$Z$5*(P5+P27)+$Z$6*(P6+P26)+$Z$7*(P7+P25)+$Z$8*(P8+P24)+$Z$9*(P9+P23)+$Z$10*(P10+P22)+$Z$11*(P11+P21)+$Z$12*(P12+P20)+$Z$13*(P13+P19)+$Z$14*(P14+P18)+$Z$15*(P15+P17)+$Z$16*P16</f>
        <v>6.6902200000000001</v>
      </c>
      <c r="S16" s="32">
        <f t="shared" ref="S16:S79" si="15">$Z$5*(Q5+Q27)+$Z$6*(Q6+Q26)+$Z$7*(Q7+Q25)+$Z$8*(Q8+Q24)+$Z$9*(Q9+Q23)+$Z$10*(Q10+Q22)+$Z$11*(Q11+Q21)+$Z$12*(Q12+Q20)+$Z$13*(Q13+Q19)+$Z$14*(Q14+Q18)+$Z$15*(Q15+Q17)+$Z$16*Q16</f>
        <v>6.1472880547945197</v>
      </c>
      <c r="T16" s="299">
        <f>AVERAGE(INDEX($Q$5:$Q$246,$AC16,1):INDEX($Q$5:$Q$246,$AD16,1))</f>
        <v>6.3917534246575345</v>
      </c>
      <c r="U16" s="286">
        <v>6.156219255963415</v>
      </c>
      <c r="V16" s="111">
        <f t="shared" si="0"/>
        <v>-0.13100988261105151</v>
      </c>
      <c r="W16" s="261">
        <f>AVERAGE(INDEX($V$5:$V$246,$AC16,1):INDEX($V$5:$V$246,$AD16,1))</f>
        <v>5.6907925608126762E-2</v>
      </c>
      <c r="X16" s="111">
        <f t="shared" ref="X16:X79" si="16">$Z$5*(V5+V27)+$Z$6*(V6+V26)+$Z$7*(V7+V25)+$Z$8*(V8+V24)+$Z$9*(V9+V23)+$Z$10*(V10+V22)+$Z$11*(V11+V21)+$Z$12*(V12+V20)+$Z$13*(V13+V19)+$Z$14*(V14+V18)+$Z$15*(V15+V17)+$Z$16*V16</f>
        <v>-0.18692395970498205</v>
      </c>
      <c r="Y16" s="111">
        <f t="shared" si="12"/>
        <v>5.5914077093930536E-2</v>
      </c>
      <c r="Z16" s="4">
        <v>8.1500000000000003E-2</v>
      </c>
      <c r="AA16" s="4">
        <f t="shared" si="1"/>
        <v>1</v>
      </c>
      <c r="AB16" s="284">
        <f t="shared" si="2"/>
        <v>0.49382716049382713</v>
      </c>
      <c r="AC16" s="6">
        <f t="shared" si="3"/>
        <v>12</v>
      </c>
      <c r="AD16" s="6">
        <f t="shared" si="4"/>
        <v>21</v>
      </c>
      <c r="AF16" s="5">
        <f t="shared" si="5"/>
        <v>14.387956989247312</v>
      </c>
      <c r="AG16" s="32">
        <f t="shared" ref="AG16:AG79" si="17">$Z$5*(AF5+AF27)+$Z$6*(AF6+AF26)+$Z$7*(AF7+AF25)+$Z$8*(AF8+AF24)+$Z$9*(AF9+AF23)+$Z$10*(AF10+AF22)+$Z$11*(AF11+AF21)+$Z$12*(AF12+AF20)+$Z$13*(AF13+AF19)+$Z$14*(AF14+AF18)+$Z$15*(AF15+AF17)+$Z$16*AF16</f>
        <v>14.022039992831541</v>
      </c>
      <c r="AH16" s="5">
        <f t="shared" si="6"/>
        <v>0.15823260921422744</v>
      </c>
      <c r="AI16" s="261">
        <f>AVERAGE(INDEX($AH$5:$AH$247,$AC16,1):INDEX($AH$5:$AH$247,$AD16,1))</f>
        <v>-0.26996093917286962</v>
      </c>
      <c r="AK16" s="5">
        <f t="shared" si="13"/>
        <v>-1.6902484241750093</v>
      </c>
      <c r="AL16" s="32">
        <f t="shared" ref="AL16:AL79" si="18">$Z$5*(AK5+AK27)+$Z$6*(AK6+AK26)+$Z$7*(AK7+AK25)+$Z$8*(AK8+AK24)+$Z$9*(AK9+AK23)+$Z$10*(AK10+AK22)+$Z$11*(AK11+AK21)+$Z$12*(AK12+AK20)+$Z$13*(AK13+AK19)+$Z$14*(AK14+AK18)+$Z$15*(AK15+AK17)+$Z$16*AK16</f>
        <v>-1.5914678971343816</v>
      </c>
      <c r="AM16" s="5">
        <f t="shared" si="7"/>
        <v>-0.25741176153877343</v>
      </c>
      <c r="AN16" s="262">
        <f>AVERAGE(INDEX($AM$5:$AM$247,$AC16,1):INDEX($AM$5:$AM$247,$AD16,1))</f>
        <v>1.3561542131971948E-2</v>
      </c>
      <c r="AO16" s="32"/>
      <c r="AP16" s="5">
        <f t="shared" si="8"/>
        <v>6.273512544802867</v>
      </c>
      <c r="AQ16" s="32">
        <f t="shared" ref="AQ16:AQ79" si="19">$Z$5*(AP5+AP27)+$Z$6*(AP6+AP26)+$Z$7*(AP7+AP25)+$Z$8*(AP8+AP24)+$Z$9*(AP9+AP23)+$Z$10*(AP10+AP22)+$Z$11*(AP11+AP21)+$Z$12*(AP12+AP20)+$Z$13*(AP13+AP19)+$Z$14*(AP14+AP18)+$Z$15*(AP15+AP17)+$Z$16*AP16</f>
        <v>5.5469154372759846</v>
      </c>
      <c r="AR16" s="5">
        <f t="shared" si="9"/>
        <v>0.75808096228446509</v>
      </c>
      <c r="AS16" s="263">
        <f>AVERAGE(INDEX($AR$5:$AR$246,$AC16,1):INDEX($AR$5:$AR$246,$AD16,1))</f>
        <v>0.48837486909450101</v>
      </c>
      <c r="AT16" s="5"/>
      <c r="AU16" s="5">
        <f t="shared" si="10"/>
        <v>6.076236559139784</v>
      </c>
      <c r="AV16" s="32">
        <f t="shared" ref="AV16:AV79" si="20">$Z$5*(AU5+AU27)+$Z$6*(AU6+AU26)+$Z$7*(AU7+AU25)+$Z$8*(AU8+AU24)+$Z$9*(AU9+AU23)+$Z$10*(AU10+AU22)+$Z$11*(AU11+AU21)+$Z$12*(AU12+AU20)+$Z$13*(AU13+AU19)+$Z$14*(AU14+AU18)+$Z$15*(AU15+AU17)+$Z$16*AU16</f>
        <v>6.4361691684587816</v>
      </c>
      <c r="AW16" s="5">
        <f t="shared" si="11"/>
        <v>-0.80526206038542814</v>
      </c>
      <c r="AX16" s="264">
        <f>AVERAGE(INDEX($AW$5:$AW$246,$AC16,1):INDEX($AW$5:$AW$246,$AD16,1))</f>
        <v>1.4888477248981236E-2</v>
      </c>
      <c r="AY16" s="5"/>
    </row>
    <row r="17" spans="1:51" ht="11.4">
      <c r="A17" s="141">
        <v>13</v>
      </c>
      <c r="B17" s="259">
        <v>1793</v>
      </c>
      <c r="C17" s="147">
        <v>-3.9</v>
      </c>
      <c r="D17" s="147">
        <v>0.30000000000000004</v>
      </c>
      <c r="E17" s="147">
        <v>2.1</v>
      </c>
      <c r="F17" s="147">
        <v>3.8000000000000003</v>
      </c>
      <c r="G17" s="147">
        <v>8.6</v>
      </c>
      <c r="H17" s="147">
        <v>12</v>
      </c>
      <c r="I17" s="147">
        <v>17.5</v>
      </c>
      <c r="J17" s="147">
        <v>16.899999999999999</v>
      </c>
      <c r="K17" s="147">
        <v>10.700000000000001</v>
      </c>
      <c r="L17" s="147">
        <v>9.5</v>
      </c>
      <c r="M17" s="5">
        <v>3.4999999999999996</v>
      </c>
      <c r="N17" s="147">
        <v>0.4</v>
      </c>
      <c r="O17" s="232">
        <v>-0.6</v>
      </c>
      <c r="P17" s="5">
        <v>7.4</v>
      </c>
      <c r="Q17" s="290">
        <v>6.8287671232876717</v>
      </c>
      <c r="R17" s="111">
        <f t="shared" si="14"/>
        <v>6.7477499999999999</v>
      </c>
      <c r="S17" s="32">
        <f t="shared" si="15"/>
        <v>6.1953643287671234</v>
      </c>
      <c r="T17" s="299">
        <f>AVERAGE(INDEX($Q$5:$Q$246,$AC17,1):INDEX($Q$5:$Q$246,$AD17,1))</f>
        <v>6.436219178082192</v>
      </c>
      <c r="U17" s="291">
        <v>6.8</v>
      </c>
      <c r="V17" s="111">
        <f t="shared" si="0"/>
        <v>0.49392162423826402</v>
      </c>
      <c r="W17" s="261">
        <f>AVERAGE(INDEX($V$5:$V$246,$AC17,1):INDEX($V$5:$V$246,$AD17,1))</f>
        <v>0.10137367903278438</v>
      </c>
      <c r="X17" s="111">
        <f t="shared" si="16"/>
        <v>-0.13884768573237927</v>
      </c>
      <c r="Y17" s="111">
        <f t="shared" si="12"/>
        <v>0.63276930997064329</v>
      </c>
      <c r="AA17" s="4">
        <f t="shared" si="1"/>
        <v>1</v>
      </c>
      <c r="AB17" s="284">
        <f t="shared" si="2"/>
        <v>0.53497942386831276</v>
      </c>
      <c r="AC17" s="6">
        <f t="shared" si="3"/>
        <v>13</v>
      </c>
      <c r="AD17" s="6">
        <f t="shared" si="4"/>
        <v>22</v>
      </c>
      <c r="AF17" s="5">
        <f t="shared" si="5"/>
        <v>15.466666666666667</v>
      </c>
      <c r="AG17" s="32">
        <f t="shared" si="17"/>
        <v>14.028113444444445</v>
      </c>
      <c r="AH17" s="5">
        <f t="shared" si="6"/>
        <v>1.2369422866335817</v>
      </c>
      <c r="AI17" s="261">
        <f>AVERAGE(INDEX($AH$5:$AH$247,$AC17,1):INDEX($AH$5:$AH$247,$AD17,1))</f>
        <v>-0.15802903953129252</v>
      </c>
      <c r="AK17" s="5">
        <f t="shared" si="13"/>
        <v>-1.9225806451612903</v>
      </c>
      <c r="AL17" s="32">
        <f t="shared" si="18"/>
        <v>-1.5517572903755494</v>
      </c>
      <c r="AM17" s="5">
        <f t="shared" si="7"/>
        <v>-0.48974398252505447</v>
      </c>
      <c r="AN17" s="262">
        <f>AVERAGE(INDEX($AM$5:$AM$247,$AC17,1):INDEX($AM$5:$AM$247,$AD17,1))</f>
        <v>-8.0662463376794363E-2</v>
      </c>
      <c r="AO17" s="32"/>
      <c r="AP17" s="5">
        <f t="shared" si="8"/>
        <v>4.833333333333333</v>
      </c>
      <c r="AQ17" s="32">
        <f t="shared" si="19"/>
        <v>5.6208039641577061</v>
      </c>
      <c r="AR17" s="5">
        <f t="shared" si="9"/>
        <v>-0.68209824918506889</v>
      </c>
      <c r="AS17" s="263">
        <f>AVERAGE(INDEX($AR$5:$AR$246,$AC17,1):INDEX($AR$5:$AR$246,$AD17,1))</f>
        <v>0.41956841748159784</v>
      </c>
      <c r="AT17" s="5"/>
      <c r="AU17" s="5">
        <f t="shared" si="10"/>
        <v>7.9000000000000012</v>
      </c>
      <c r="AV17" s="32">
        <f t="shared" si="20"/>
        <v>6.5224648207885307</v>
      </c>
      <c r="AW17" s="5">
        <f t="shared" si="11"/>
        <v>1.0185013804747891</v>
      </c>
      <c r="AX17" s="264">
        <f>AVERAGE(INDEX($AW$5:$AW$246,$AC17,1):INDEX($AW$5:$AW$246,$AD17,1))</f>
        <v>0.1931716313708452</v>
      </c>
      <c r="AY17" s="5"/>
    </row>
    <row r="18" spans="1:51" ht="11.4">
      <c r="A18" s="141">
        <v>14</v>
      </c>
      <c r="B18" s="6">
        <v>1794</v>
      </c>
      <c r="C18" s="288">
        <v>-2.2451612903225806</v>
      </c>
      <c r="D18" s="288">
        <v>2.3642857142857139</v>
      </c>
      <c r="E18" s="288">
        <v>5.2580645161290329</v>
      </c>
      <c r="F18" s="288">
        <v>9.4966666666666661</v>
      </c>
      <c r="G18" s="288">
        <v>10.225806451612902</v>
      </c>
      <c r="H18" s="288">
        <v>13.553333333333336</v>
      </c>
      <c r="I18" s="288">
        <v>17.806451612903224</v>
      </c>
      <c r="J18" s="288">
        <v>13.380645161290323</v>
      </c>
      <c r="K18" s="288">
        <v>8.9533333333333349</v>
      </c>
      <c r="L18" s="288">
        <v>5.8548387096774182</v>
      </c>
      <c r="M18" s="288">
        <v>2.9300000000000006</v>
      </c>
      <c r="N18" s="288">
        <v>-3.1225806451612903</v>
      </c>
      <c r="O18" s="232">
        <v>-0.6</v>
      </c>
      <c r="P18" s="5">
        <v>7.6</v>
      </c>
      <c r="Q18" s="290">
        <v>7.0578082191780815</v>
      </c>
      <c r="R18" s="111">
        <f t="shared" si="14"/>
        <v>6.7877299999999989</v>
      </c>
      <c r="S18" s="32">
        <f t="shared" si="15"/>
        <v>6.2310897260273972</v>
      </c>
      <c r="T18" s="299">
        <f>AVERAGE(INDEX($Q$5:$Q$246,$AC18,1):INDEX($Q$5:$Q$246,$AD18,1))</f>
        <v>6.2957808219178082</v>
      </c>
      <c r="U18" s="286">
        <v>7.0379736303123401</v>
      </c>
      <c r="V18" s="111">
        <f t="shared" si="0"/>
        <v>0.72296272012867391</v>
      </c>
      <c r="W18" s="261">
        <f>AVERAGE(INDEX($V$5:$V$246,$AC18,1):INDEX($V$5:$V$246,$AD18,1))</f>
        <v>-3.9064677131599092E-2</v>
      </c>
      <c r="X18" s="111">
        <f t="shared" si="16"/>
        <v>-0.10312228847210533</v>
      </c>
      <c r="Y18" s="111">
        <f t="shared" si="12"/>
        <v>0.82608500860077927</v>
      </c>
      <c r="Z18" s="4">
        <f>Z5*2+Z6*2+Z7*2+Z8*2+Z9*2+Z10*2+Z11*2+Z12*2+Z13*2+Z14*2+Z15*2+Z16</f>
        <v>0.9998999999999999</v>
      </c>
      <c r="AA18" s="4">
        <f t="shared" si="1"/>
        <v>1</v>
      </c>
      <c r="AB18" s="284">
        <f t="shared" si="2"/>
        <v>0.5761316872427984</v>
      </c>
      <c r="AC18" s="6">
        <f t="shared" si="3"/>
        <v>14</v>
      </c>
      <c r="AD18" s="6">
        <f t="shared" si="4"/>
        <v>23</v>
      </c>
      <c r="AF18" s="5">
        <f t="shared" si="5"/>
        <v>14.913476702508961</v>
      </c>
      <c r="AG18" s="32">
        <f t="shared" si="17"/>
        <v>14.017249483870968</v>
      </c>
      <c r="AH18" s="5">
        <f t="shared" si="6"/>
        <v>0.68375232247587547</v>
      </c>
      <c r="AI18" s="261">
        <f>AVERAGE(INDEX($AH$5:$AH$247,$AC18,1):INDEX($AH$5:$AH$247,$AD18,1))</f>
        <v>-0.29000036569616672</v>
      </c>
      <c r="AK18" s="5">
        <f t="shared" si="13"/>
        <v>0.17304147465437772</v>
      </c>
      <c r="AL18" s="32">
        <f t="shared" si="18"/>
        <v>-1.5344609307961228</v>
      </c>
      <c r="AM18" s="5">
        <f t="shared" si="7"/>
        <v>1.6058781372906137</v>
      </c>
      <c r="AN18" s="262">
        <f>AVERAGE(INDEX($AM$5:$AM$247,$AC18,1):INDEX($AM$5:$AM$247,$AD18,1))</f>
        <v>-0.2462692222093596</v>
      </c>
      <c r="AO18" s="32"/>
      <c r="AP18" s="5">
        <f t="shared" si="8"/>
        <v>8.3268458781361989</v>
      </c>
      <c r="AQ18" s="32">
        <f t="shared" si="19"/>
        <v>5.6833216594982066</v>
      </c>
      <c r="AR18" s="5">
        <f t="shared" si="9"/>
        <v>2.811414295617797</v>
      </c>
      <c r="AS18" s="263">
        <f>AVERAGE(INDEX($AR$5:$AR$246,$AC18,1):INDEX($AR$5:$AR$246,$AD18,1))</f>
        <v>0.47000927769665174</v>
      </c>
      <c r="AT18" s="5"/>
      <c r="AU18" s="5">
        <f t="shared" si="10"/>
        <v>5.9127240143369173</v>
      </c>
      <c r="AV18" s="32">
        <f t="shared" si="20"/>
        <v>6.5952638745519723</v>
      </c>
      <c r="AW18" s="5">
        <f t="shared" si="11"/>
        <v>-0.96877460518829484</v>
      </c>
      <c r="AX18" s="264">
        <f>AVERAGE(INDEX($AW$5:$AW$246,$AC18,1):INDEX($AW$5:$AW$246,$AD18,1))</f>
        <v>-7.9724425976825136E-2</v>
      </c>
      <c r="AY18" s="5"/>
    </row>
    <row r="19" spans="1:51" ht="11.4">
      <c r="A19" s="141">
        <v>15</v>
      </c>
      <c r="B19" s="6">
        <v>1795</v>
      </c>
      <c r="C19" s="288">
        <v>-7.7064516129032263</v>
      </c>
      <c r="D19" s="288">
        <v>-1.017857142857143</v>
      </c>
      <c r="E19" s="288">
        <v>0.967741935483871</v>
      </c>
      <c r="F19" s="288">
        <v>8.3966666666666665</v>
      </c>
      <c r="G19" s="288">
        <v>10.374193548387098</v>
      </c>
      <c r="H19" s="288">
        <v>13.666666666666668</v>
      </c>
      <c r="I19" s="288">
        <v>11.625806451612902</v>
      </c>
      <c r="J19" s="288">
        <v>15.167741935483875</v>
      </c>
      <c r="K19" s="288">
        <v>13.21</v>
      </c>
      <c r="L19" s="288">
        <v>11.654838709677419</v>
      </c>
      <c r="M19" s="288">
        <v>-0.6066666666666668</v>
      </c>
      <c r="N19" s="288">
        <v>2.3419354838709681</v>
      </c>
      <c r="O19" s="232">
        <v>-0.6</v>
      </c>
      <c r="P19" s="5">
        <v>7.1</v>
      </c>
      <c r="Q19" s="290">
        <v>6.5443835616438362</v>
      </c>
      <c r="R19" s="111">
        <f t="shared" si="14"/>
        <v>6.8155900000000003</v>
      </c>
      <c r="S19" s="32">
        <f t="shared" si="15"/>
        <v>6.2569294794520545</v>
      </c>
      <c r="T19" s="299">
        <f>AVERAGE(INDEX($Q$5:$Q$246,$AC19,1):INDEX($Q$5:$Q$246,$AD19,1))</f>
        <v>6.2009589041095889</v>
      </c>
      <c r="U19" s="286">
        <v>6.5062179979518691</v>
      </c>
      <c r="V19" s="111">
        <f t="shared" si="0"/>
        <v>0.20953806259442853</v>
      </c>
      <c r="W19" s="261">
        <f>AVERAGE(INDEX($V$5:$V$246,$AC19,1):INDEX($V$5:$V$246,$AD19,1))</f>
        <v>-0.13388659493981817</v>
      </c>
      <c r="X19" s="111">
        <f t="shared" si="16"/>
        <v>-7.7282535047447726E-2</v>
      </c>
      <c r="Y19" s="111">
        <f t="shared" si="12"/>
        <v>0.28682059764187628</v>
      </c>
      <c r="AA19" s="4">
        <f t="shared" si="1"/>
        <v>1</v>
      </c>
      <c r="AB19" s="284">
        <f t="shared" si="2"/>
        <v>0.61728395061728392</v>
      </c>
      <c r="AC19" s="6">
        <f t="shared" si="3"/>
        <v>15</v>
      </c>
      <c r="AD19" s="6">
        <f t="shared" si="4"/>
        <v>24</v>
      </c>
      <c r="AF19" s="5">
        <f t="shared" si="5"/>
        <v>13.486738351254482</v>
      </c>
      <c r="AG19" s="32">
        <f t="shared" si="17"/>
        <v>14.01236424014337</v>
      </c>
      <c r="AH19" s="5">
        <f t="shared" si="6"/>
        <v>-0.74298602877860276</v>
      </c>
      <c r="AI19" s="261">
        <f>AVERAGE(INDEX($AH$5:$AH$247,$AC19,1):INDEX($AH$5:$AH$247,$AD19,1))</f>
        <v>-0.39879606462089789</v>
      </c>
      <c r="AK19" s="5">
        <f t="shared" si="13"/>
        <v>-3.9489631336405533</v>
      </c>
      <c r="AL19" s="32">
        <f t="shared" si="18"/>
        <v>-1.5314298837332485</v>
      </c>
      <c r="AM19" s="5">
        <f t="shared" si="7"/>
        <v>-2.5161264710043172</v>
      </c>
      <c r="AN19" s="262">
        <f>AVERAGE(INDEX($AM$5:$AM$247,$AC19,1):INDEX($AM$5:$AM$247,$AD19,1))</f>
        <v>-0.35424819355318071</v>
      </c>
      <c r="AO19" s="32"/>
      <c r="AP19" s="5">
        <f t="shared" si="8"/>
        <v>6.5795340501792117</v>
      </c>
      <c r="AQ19" s="32">
        <f t="shared" si="19"/>
        <v>5.7247331971326165</v>
      </c>
      <c r="AR19" s="5">
        <f t="shared" si="9"/>
        <v>1.0641024676608097</v>
      </c>
      <c r="AS19" s="263">
        <f>AVERAGE(INDEX($AR$5:$AR$246,$AC19,1):INDEX($AR$5:$AR$246,$AD19,1))</f>
        <v>0.17400927769665189</v>
      </c>
      <c r="AT19" s="5"/>
      <c r="AU19" s="5">
        <f t="shared" si="10"/>
        <v>8.086057347670252</v>
      </c>
      <c r="AV19" s="32">
        <f t="shared" si="20"/>
        <v>6.6503465376344089</v>
      </c>
      <c r="AW19" s="5">
        <f t="shared" si="11"/>
        <v>1.2045587281450398</v>
      </c>
      <c r="AX19" s="264">
        <f>AVERAGE(INDEX($AW$5:$AW$246,$AC19,1):INDEX($AW$5:$AW$246,$AD19,1))</f>
        <v>1.5569480833210659E-2</v>
      </c>
      <c r="AY19" s="5"/>
    </row>
    <row r="20" spans="1:51" ht="11.4">
      <c r="A20" s="141">
        <v>16</v>
      </c>
      <c r="B20" s="6">
        <v>1796</v>
      </c>
      <c r="C20" s="288">
        <v>5.4935483870967738</v>
      </c>
      <c r="D20" s="288">
        <v>-1.9413793103448276</v>
      </c>
      <c r="E20" s="288">
        <v>-1.8483870967741938</v>
      </c>
      <c r="F20" s="288">
        <v>3.82</v>
      </c>
      <c r="G20" s="288">
        <v>10.019354838709678</v>
      </c>
      <c r="H20" s="288">
        <v>12.589999999999996</v>
      </c>
      <c r="I20" s="288">
        <v>14.848387096774196</v>
      </c>
      <c r="J20" s="288">
        <v>13.877419354838709</v>
      </c>
      <c r="K20" s="288">
        <v>13.640000000000002</v>
      </c>
      <c r="L20" s="288">
        <v>5.2290322580645157</v>
      </c>
      <c r="M20" s="288">
        <v>0.14000000000000015</v>
      </c>
      <c r="N20" s="288">
        <v>-3.0806451612903216</v>
      </c>
      <c r="O20" s="232">
        <v>-0.6</v>
      </c>
      <c r="P20" s="5">
        <v>6.7</v>
      </c>
      <c r="Q20" s="290">
        <v>6.1098630136986296</v>
      </c>
      <c r="R20" s="111">
        <f t="shared" si="14"/>
        <v>6.8350899999999992</v>
      </c>
      <c r="S20" s="32">
        <f t="shared" si="15"/>
        <v>6.2765304109589035</v>
      </c>
      <c r="T20" s="299">
        <f>AVERAGE(INDEX($Q$5:$Q$246,$AC20,1):INDEX($Q$5:$Q$246,$AD20,1))</f>
        <v>6.0141369863013692</v>
      </c>
      <c r="U20" s="286">
        <v>6.0656108639228776</v>
      </c>
      <c r="V20" s="111">
        <f t="shared" si="0"/>
        <v>-0.22498248535077803</v>
      </c>
      <c r="W20" s="261">
        <f>AVERAGE(INDEX($V$5:$V$246,$AC20,1):INDEX($V$5:$V$246,$AD20,1))</f>
        <v>-0.32070851274803747</v>
      </c>
      <c r="X20" s="111">
        <f t="shared" si="16"/>
        <v>-5.7681603540598411E-2</v>
      </c>
      <c r="Y20" s="111">
        <f t="shared" si="12"/>
        <v>-0.1673008818101796</v>
      </c>
      <c r="Z20" s="4" t="s">
        <v>21</v>
      </c>
      <c r="AA20" s="4">
        <f t="shared" si="1"/>
        <v>1</v>
      </c>
      <c r="AB20" s="284">
        <f t="shared" si="2"/>
        <v>0.65843621399176955</v>
      </c>
      <c r="AC20" s="6">
        <f t="shared" si="3"/>
        <v>16</v>
      </c>
      <c r="AD20" s="6">
        <f t="shared" si="4"/>
        <v>25</v>
      </c>
      <c r="AF20" s="5">
        <f t="shared" si="5"/>
        <v>13.771935483870967</v>
      </c>
      <c r="AG20" s="32">
        <f t="shared" si="17"/>
        <v>14.01788176344086</v>
      </c>
      <c r="AH20" s="5">
        <f t="shared" si="6"/>
        <v>-0.45778889616211771</v>
      </c>
      <c r="AI20" s="261">
        <f>AVERAGE(INDEX($AH$5:$AH$247,$AC20,1):INDEX($AH$5:$AH$247,$AD20,1))</f>
        <v>-0.50575663809760063</v>
      </c>
      <c r="AK20" s="5">
        <f t="shared" si="13"/>
        <v>1.9647015202076383</v>
      </c>
      <c r="AL20" s="32">
        <f t="shared" si="18"/>
        <v>-1.5188559705228031</v>
      </c>
      <c r="AM20" s="5">
        <f t="shared" si="7"/>
        <v>3.3975381828438742</v>
      </c>
      <c r="AN20" s="262">
        <f>AVERAGE(INDEX($AM$5:$AM$247,$AC20,1):INDEX($AM$5:$AM$247,$AD20,1))</f>
        <v>-0.1997781474702314</v>
      </c>
      <c r="AO20" s="32"/>
      <c r="AP20" s="5">
        <f t="shared" si="8"/>
        <v>3.9969892473118276</v>
      </c>
      <c r="AQ20" s="32">
        <f t="shared" si="19"/>
        <v>5.7403726057347679</v>
      </c>
      <c r="AR20" s="5">
        <f t="shared" si="9"/>
        <v>-1.5184423352065743</v>
      </c>
      <c r="AS20" s="263">
        <f>AVERAGE(INDEX($AR$5:$AR$246,$AC20,1):INDEX($AR$5:$AR$246,$AD20,1))</f>
        <v>-0.13576491585173528</v>
      </c>
      <c r="AT20" s="5"/>
      <c r="AU20" s="5">
        <f t="shared" si="10"/>
        <v>6.3363440860215059</v>
      </c>
      <c r="AV20" s="32">
        <f t="shared" si="20"/>
        <v>6.7026489784946239</v>
      </c>
      <c r="AW20" s="5">
        <f t="shared" si="11"/>
        <v>-0.54515453350370624</v>
      </c>
      <c r="AX20" s="264">
        <f>AVERAGE(INDEX($AW$5:$AW$246,$AC20,1):INDEX($AW$5:$AW$246,$AD20,1))</f>
        <v>-0.32138392418471062</v>
      </c>
      <c r="AY20" s="5"/>
    </row>
    <row r="21" spans="1:51" ht="11.4">
      <c r="A21" s="141">
        <v>17</v>
      </c>
      <c r="B21" s="6">
        <v>1797</v>
      </c>
      <c r="C21" s="288">
        <v>-2.0225806451612898</v>
      </c>
      <c r="D21" s="288">
        <v>0.51071428571428612</v>
      </c>
      <c r="E21" s="288">
        <v>-0.7967741935483873</v>
      </c>
      <c r="F21" s="288">
        <v>7.1166666666666663</v>
      </c>
      <c r="G21" s="288">
        <v>12.709677419354838</v>
      </c>
      <c r="H21" s="288">
        <v>10.793333333333329</v>
      </c>
      <c r="I21" s="288">
        <v>16.558064516129029</v>
      </c>
      <c r="J21" s="288">
        <v>15.841935483870966</v>
      </c>
      <c r="K21" s="288">
        <v>11.899999999999997</v>
      </c>
      <c r="L21" s="288">
        <v>6.5290322580645146</v>
      </c>
      <c r="M21" s="288">
        <v>4.203333333333334</v>
      </c>
      <c r="N21" s="288">
        <v>0.51935483870967725</v>
      </c>
      <c r="O21" s="232">
        <v>-0.6</v>
      </c>
      <c r="P21" s="5">
        <v>7.6</v>
      </c>
      <c r="Q21" s="290">
        <v>7.0252054794520546</v>
      </c>
      <c r="R21" s="111">
        <f t="shared" si="14"/>
        <v>6.8331600000000003</v>
      </c>
      <c r="S21" s="32">
        <f t="shared" si="15"/>
        <v>6.2760696164383569</v>
      </c>
      <c r="T21" s="299">
        <f>AVERAGE(INDEX($Q$5:$Q$246,$AC21,1):INDEX($Q$5:$Q$246,$AD21,1))</f>
        <v>6.1301095890410959</v>
      </c>
      <c r="U21" s="286">
        <v>6.988563108038913</v>
      </c>
      <c r="V21" s="111">
        <f t="shared" si="0"/>
        <v>0.69035998040264701</v>
      </c>
      <c r="W21" s="261">
        <f>AVERAGE(INDEX($V$5:$V$246,$AC21,1):INDEX($V$5:$V$246,$AD21,1))</f>
        <v>-0.20473591000831134</v>
      </c>
      <c r="X21" s="111">
        <f t="shared" si="16"/>
        <v>-5.8142398061146336E-2</v>
      </c>
      <c r="Y21" s="111">
        <f t="shared" si="12"/>
        <v>0.74850237846379331</v>
      </c>
      <c r="Z21" s="4" t="s">
        <v>21</v>
      </c>
      <c r="AA21" s="4">
        <f t="shared" si="1"/>
        <v>1</v>
      </c>
      <c r="AB21" s="284">
        <f t="shared" si="2"/>
        <v>0.69958847736625518</v>
      </c>
      <c r="AC21" s="6">
        <f t="shared" si="3"/>
        <v>17</v>
      </c>
      <c r="AD21" s="6">
        <f t="shared" si="4"/>
        <v>26</v>
      </c>
      <c r="AF21" s="5">
        <f t="shared" si="5"/>
        <v>14.397777777777776</v>
      </c>
      <c r="AG21" s="32">
        <f t="shared" si="17"/>
        <v>14.023460867383514</v>
      </c>
      <c r="AH21" s="5">
        <f t="shared" si="6"/>
        <v>0.16805339774469097</v>
      </c>
      <c r="AI21" s="261">
        <f>AVERAGE(INDEX($AH$5:$AH$247,$AC21,1):INDEX($AH$5:$AH$247,$AD21,1))</f>
        <v>-0.44658817931623851</v>
      </c>
      <c r="AK21" s="5">
        <f t="shared" si="13"/>
        <v>-1.5308371735791084</v>
      </c>
      <c r="AL21" s="32">
        <f t="shared" si="18"/>
        <v>-1.5437939218178927</v>
      </c>
      <c r="AM21" s="5">
        <f t="shared" si="7"/>
        <v>-9.8000510942872543E-2</v>
      </c>
      <c r="AN21" s="262">
        <f>AVERAGE(INDEX($AM$5:$AM$247,$AC21,1):INDEX($AM$5:$AM$247,$AD21,1))</f>
        <v>-0.4487636604740981</v>
      </c>
      <c r="AO21" s="32"/>
      <c r="AP21" s="5">
        <f t="shared" si="8"/>
        <v>6.3431899641577054</v>
      </c>
      <c r="AQ21" s="32">
        <f t="shared" si="19"/>
        <v>5.7484812401433683</v>
      </c>
      <c r="AR21" s="5">
        <f t="shared" si="9"/>
        <v>0.82775838163930349</v>
      </c>
      <c r="AS21" s="263">
        <f>AVERAGE(INDEX($AR$5:$AR$246,$AC21,1):INDEX($AR$5:$AR$246,$AD21,1))</f>
        <v>2.297343540274497E-2</v>
      </c>
      <c r="AT21" s="5"/>
      <c r="AU21" s="5">
        <f t="shared" si="10"/>
        <v>7.5441218637992806</v>
      </c>
      <c r="AV21" s="32">
        <f t="shared" si="20"/>
        <v>6.7256458781362012</v>
      </c>
      <c r="AW21" s="5">
        <f t="shared" si="11"/>
        <v>0.66262324427406849</v>
      </c>
      <c r="AX21" s="264">
        <f>AVERAGE(INDEX($AW$5:$AW$246,$AC21,1):INDEX($AW$5:$AW$246,$AD21,1))</f>
        <v>-0.2066957521416998</v>
      </c>
      <c r="AY21" s="5"/>
    </row>
    <row r="22" spans="1:51" ht="11.4">
      <c r="A22" s="141">
        <v>18</v>
      </c>
      <c r="B22" s="6">
        <v>1798</v>
      </c>
      <c r="C22" s="288">
        <v>-2.9645161290322584</v>
      </c>
      <c r="D22" s="288">
        <v>-1.4321428571428572</v>
      </c>
      <c r="E22" s="288">
        <v>0.62258064516129064</v>
      </c>
      <c r="F22" s="288">
        <v>6.0266666666666664</v>
      </c>
      <c r="G22" s="288">
        <v>10.622580645161293</v>
      </c>
      <c r="H22" s="288">
        <v>13.276666666666666</v>
      </c>
      <c r="I22" s="288">
        <v>14.10967741935484</v>
      </c>
      <c r="J22" s="288">
        <v>14.545161290322582</v>
      </c>
      <c r="K22" s="288">
        <v>12.246666666666668</v>
      </c>
      <c r="L22" s="288">
        <v>6.725806451612903</v>
      </c>
      <c r="M22" s="288">
        <v>0.83000000000000007</v>
      </c>
      <c r="N22" s="288">
        <v>-5.3129032258064521</v>
      </c>
      <c r="O22" s="232">
        <v>-0.6</v>
      </c>
      <c r="P22" s="5">
        <v>6.3</v>
      </c>
      <c r="Q22" s="290">
        <v>5.8084931506849324</v>
      </c>
      <c r="R22" s="111">
        <f t="shared" si="14"/>
        <v>6.8274999999999997</v>
      </c>
      <c r="S22" s="32">
        <f t="shared" si="15"/>
        <v>6.273305671232877</v>
      </c>
      <c r="T22" s="299">
        <f>AVERAGE(INDEX($Q$5:$Q$246,$AC22,1):INDEX($Q$5:$Q$246,$AD22,1))</f>
        <v>6.1043013698630135</v>
      </c>
      <c r="U22" s="286">
        <v>5.7746870199692779</v>
      </c>
      <c r="V22" s="111">
        <f t="shared" si="0"/>
        <v>-0.5263523483644752</v>
      </c>
      <c r="W22" s="261">
        <f>AVERAGE(INDEX($V$5:$V$246,$AC22,1):INDEX($V$5:$V$246,$AD22,1))</f>
        <v>-0.23054412918639366</v>
      </c>
      <c r="X22" s="111">
        <f t="shared" si="16"/>
        <v>-6.0906343266625751E-2</v>
      </c>
      <c r="Y22" s="111">
        <f t="shared" si="12"/>
        <v>-0.46544600509784945</v>
      </c>
      <c r="AA22" s="4">
        <f t="shared" si="1"/>
        <v>1</v>
      </c>
      <c r="AB22" s="284">
        <f t="shared" si="2"/>
        <v>0.7407407407407407</v>
      </c>
      <c r="AC22" s="6">
        <f t="shared" si="3"/>
        <v>18</v>
      </c>
      <c r="AD22" s="6">
        <f t="shared" si="4"/>
        <v>27</v>
      </c>
      <c r="AF22" s="5">
        <f t="shared" si="5"/>
        <v>13.977168458781364</v>
      </c>
      <c r="AG22" s="32">
        <f t="shared" si="17"/>
        <v>14.031425820788531</v>
      </c>
      <c r="AH22" s="5">
        <f t="shared" si="6"/>
        <v>-0.25255592125172122</v>
      </c>
      <c r="AI22" s="261">
        <f>AVERAGE(INDEX($AH$5:$AH$247,$AC22,1):INDEX($AH$5:$AH$247,$AD22,1))</f>
        <v>-0.21305771336641754</v>
      </c>
      <c r="AK22" s="5">
        <f t="shared" si="13"/>
        <v>-1.2924347158218128</v>
      </c>
      <c r="AL22" s="32">
        <f t="shared" si="18"/>
        <v>-1.5722857704327557</v>
      </c>
      <c r="AM22" s="5">
        <f t="shared" si="7"/>
        <v>0.14040194681442308</v>
      </c>
      <c r="AN22" s="262">
        <f>AVERAGE(INDEX($AM$5:$AM$247,$AC22,1):INDEX($AM$5:$AM$247,$AD22,1))</f>
        <v>-0.30534584173369872</v>
      </c>
      <c r="AO22" s="32"/>
      <c r="AP22" s="5">
        <f t="shared" si="8"/>
        <v>5.7572759856630826</v>
      </c>
      <c r="AQ22" s="32">
        <f t="shared" si="19"/>
        <v>5.7250980752688161</v>
      </c>
      <c r="AR22" s="5">
        <f t="shared" si="9"/>
        <v>0.2418444031446807</v>
      </c>
      <c r="AS22" s="263">
        <f>AVERAGE(INDEX($AR$5:$AR$246,$AC22,1):INDEX($AR$5:$AR$246,$AD22,1))</f>
        <v>-0.16526312373703994</v>
      </c>
      <c r="AT22" s="5"/>
      <c r="AU22" s="5">
        <f t="shared" si="10"/>
        <v>6.600824372759857</v>
      </c>
      <c r="AV22" s="32">
        <f t="shared" si="20"/>
        <v>6.7478983333333336</v>
      </c>
      <c r="AW22" s="5">
        <f t="shared" si="11"/>
        <v>-0.28067424676535513</v>
      </c>
      <c r="AX22" s="264">
        <f>AVERAGE(INDEX($AW$5:$AW$246,$AC22,1):INDEX($AW$5:$AW$246,$AD22,1))</f>
        <v>-0.18772442597682532</v>
      </c>
      <c r="AY22" s="5"/>
    </row>
    <row r="23" spans="1:51" ht="11.4">
      <c r="A23" s="141">
        <v>19</v>
      </c>
      <c r="B23" s="259">
        <v>1799</v>
      </c>
      <c r="C23" s="147">
        <v>-4.0999999999999996</v>
      </c>
      <c r="D23" s="147">
        <v>0.50000000000000011</v>
      </c>
      <c r="E23" s="147">
        <v>0.30000000000000004</v>
      </c>
      <c r="F23" s="147">
        <v>3.4</v>
      </c>
      <c r="G23" s="147">
        <v>8.8000000000000007</v>
      </c>
      <c r="H23" s="147">
        <v>11.200000000000001</v>
      </c>
      <c r="I23" s="147">
        <v>13.4</v>
      </c>
      <c r="J23" s="147">
        <v>15.3</v>
      </c>
      <c r="K23" s="147">
        <v>11.1</v>
      </c>
      <c r="L23" s="147">
        <v>6.2</v>
      </c>
      <c r="M23" s="147">
        <v>2.1999999999999997</v>
      </c>
      <c r="N23" s="147">
        <v>-6</v>
      </c>
      <c r="O23" s="232">
        <v>-0.6</v>
      </c>
      <c r="P23" s="5">
        <v>5.8</v>
      </c>
      <c r="Q23" s="290">
        <v>5.21068493150685</v>
      </c>
      <c r="R23" s="111">
        <f t="shared" si="14"/>
        <v>6.8138599999999991</v>
      </c>
      <c r="S23" s="32">
        <f t="shared" si="15"/>
        <v>6.2625389041095891</v>
      </c>
      <c r="T23" s="299">
        <f>AVERAGE(INDEX($Q$5:$Q$246,$AC23,1):INDEX($Q$5:$Q$246,$AD23,1))</f>
        <v>6.0827123287671228</v>
      </c>
      <c r="U23" s="291">
        <v>5.2</v>
      </c>
      <c r="V23" s="111">
        <f t="shared" si="0"/>
        <v>-1.1241605675425577</v>
      </c>
      <c r="W23" s="261">
        <f>AVERAGE(INDEX($V$5:$V$246,$AC23,1):INDEX($V$5:$V$246,$AD23,1))</f>
        <v>-0.2521331702822841</v>
      </c>
      <c r="X23" s="111">
        <f t="shared" si="16"/>
        <v>-7.1673110389913405E-2</v>
      </c>
      <c r="Y23" s="111">
        <f t="shared" si="12"/>
        <v>-1.0524874571526444</v>
      </c>
      <c r="Z23" s="110"/>
      <c r="AA23" s="4">
        <f t="shared" si="1"/>
        <v>1</v>
      </c>
      <c r="AB23" s="284">
        <f t="shared" si="2"/>
        <v>0.78189300411522633</v>
      </c>
      <c r="AC23" s="6">
        <f t="shared" si="3"/>
        <v>19</v>
      </c>
      <c r="AD23" s="6">
        <f t="shared" si="4"/>
        <v>28</v>
      </c>
      <c r="AF23" s="5">
        <f t="shared" si="5"/>
        <v>13.300000000000002</v>
      </c>
      <c r="AG23" s="32">
        <f t="shared" si="17"/>
        <v>14.035085265232974</v>
      </c>
      <c r="AH23" s="5">
        <f t="shared" si="6"/>
        <v>-0.92972438003308255</v>
      </c>
      <c r="AI23" s="261">
        <f>AVERAGE(INDEX($AH$5:$AH$247,$AC23,1):INDEX($AH$5:$AH$247,$AD23,1))</f>
        <v>-4.4297856735593652E-2</v>
      </c>
      <c r="AK23" s="5">
        <f t="shared" si="13"/>
        <v>-2.9709677419354841</v>
      </c>
      <c r="AL23" s="32">
        <f t="shared" si="18"/>
        <v>-1.6093723569839504</v>
      </c>
      <c r="AM23" s="5">
        <f t="shared" si="7"/>
        <v>-1.5381310792992482</v>
      </c>
      <c r="AN23" s="262">
        <f>AVERAGE(INDEX($AM$5:$AM$247,$AC23,1):INDEX($AM$5:$AM$247,$AD23,1))</f>
        <v>-0.49294701234654886</v>
      </c>
      <c r="AO23" s="32"/>
      <c r="AP23" s="5">
        <f t="shared" si="8"/>
        <v>4.166666666666667</v>
      </c>
      <c r="AQ23" s="32">
        <f t="shared" si="19"/>
        <v>5.7024991146953408</v>
      </c>
      <c r="AR23" s="5">
        <f t="shared" si="9"/>
        <v>-1.348764915851735</v>
      </c>
      <c r="AS23" s="263">
        <f>AVERAGE(INDEX($AR$5:$AR$246,$AC23,1):INDEX($AR$5:$AR$246,$AD23,1))</f>
        <v>-0.27261079398793597</v>
      </c>
      <c r="AT23" s="5"/>
      <c r="AU23" s="5">
        <f t="shared" si="10"/>
        <v>6.5</v>
      </c>
      <c r="AV23" s="32">
        <f t="shared" si="20"/>
        <v>6.7595244838709672</v>
      </c>
      <c r="AW23" s="5">
        <f t="shared" si="11"/>
        <v>-0.38149861952521213</v>
      </c>
      <c r="AX23" s="264">
        <f>AVERAGE(INDEX($AW$5:$AW$246,$AC23,1):INDEX($AW$5:$AW$246,$AD23,1))</f>
        <v>-0.22141618224922688</v>
      </c>
      <c r="AY23" s="5"/>
    </row>
    <row r="24" spans="1:51" ht="11.4">
      <c r="A24" s="141">
        <v>20</v>
      </c>
      <c r="B24" s="6">
        <v>1800</v>
      </c>
      <c r="C24" s="288">
        <v>0.79032258064516114</v>
      </c>
      <c r="D24" s="288">
        <v>-2.210714285714285</v>
      </c>
      <c r="E24" s="288">
        <v>-2.145161290322581</v>
      </c>
      <c r="F24" s="288">
        <v>11.556666666666665</v>
      </c>
      <c r="G24" s="288">
        <v>11.909677419354839</v>
      </c>
      <c r="H24" s="288">
        <v>10.176666666666666</v>
      </c>
      <c r="I24" s="288">
        <v>14.464516129032255</v>
      </c>
      <c r="J24" s="288">
        <v>15.509677419354841</v>
      </c>
      <c r="K24" s="288">
        <v>11.520000000000001</v>
      </c>
      <c r="L24" s="288">
        <v>5.3838709677419354</v>
      </c>
      <c r="M24" s="288">
        <v>2.2966666666666669</v>
      </c>
      <c r="N24" s="288">
        <v>0.20322580645161284</v>
      </c>
      <c r="O24" s="232">
        <v>-0.6</v>
      </c>
      <c r="P24" s="5">
        <v>7.2</v>
      </c>
      <c r="Q24" s="290">
        <v>6.6690410958904121</v>
      </c>
      <c r="R24" s="111">
        <f t="shared" si="14"/>
        <v>6.8059600000000007</v>
      </c>
      <c r="S24" s="32">
        <f t="shared" si="15"/>
        <v>6.2617135616438357</v>
      </c>
      <c r="T24" s="299">
        <f>AVERAGE(INDEX($Q$5:$Q$246,$AC24,1):INDEX($Q$5:$Q$246,$AD24,1))</f>
        <v>6.2889863013698628</v>
      </c>
      <c r="U24" s="286">
        <v>6.621284562211982</v>
      </c>
      <c r="V24" s="111">
        <f t="shared" si="0"/>
        <v>0.33419559684100442</v>
      </c>
      <c r="W24" s="261">
        <f>AVERAGE(INDEX($V$5:$V$246,$AC24,1):INDEX($V$5:$V$246,$AD24,1))</f>
        <v>-4.5859197679544383E-2</v>
      </c>
      <c r="X24" s="111">
        <f t="shared" si="16"/>
        <v>-7.2498452855666834E-2</v>
      </c>
      <c r="Y24" s="111">
        <f t="shared" si="12"/>
        <v>0.40669404969667122</v>
      </c>
      <c r="AA24" s="4">
        <f t="shared" si="1"/>
        <v>1</v>
      </c>
      <c r="AB24" s="284">
        <f t="shared" si="2"/>
        <v>0.82304526748971196</v>
      </c>
      <c r="AC24" s="6">
        <f t="shared" si="3"/>
        <v>20</v>
      </c>
      <c r="AD24" s="6">
        <f t="shared" si="4"/>
        <v>29</v>
      </c>
      <c r="AF24" s="5">
        <f t="shared" si="5"/>
        <v>13.383620071684588</v>
      </c>
      <c r="AG24" s="32">
        <f t="shared" si="17"/>
        <v>14.060285028673837</v>
      </c>
      <c r="AH24" s="5">
        <f t="shared" si="6"/>
        <v>-0.84610430834849737</v>
      </c>
      <c r="AI24" s="261">
        <f>AVERAGE(INDEX($AH$5:$AH$247,$AC24,1):INDEX($AH$5:$AH$247,$AD24,1))</f>
        <v>0.17082042283429874</v>
      </c>
      <c r="AK24" s="5">
        <f t="shared" si="13"/>
        <v>-2.473463901689708</v>
      </c>
      <c r="AL24" s="32">
        <f t="shared" si="18"/>
        <v>-1.6578849450447586</v>
      </c>
      <c r="AM24" s="5">
        <f t="shared" si="7"/>
        <v>-1.0406272390534721</v>
      </c>
      <c r="AN24" s="262">
        <f>AVERAGE(INDEX($AM$5:$AM$247,$AC24,1):INDEX($AM$5:$AM$247,$AD24,1))</f>
        <v>-0.25091936257696357</v>
      </c>
      <c r="AO24" s="32"/>
      <c r="AP24" s="5">
        <f t="shared" si="8"/>
        <v>7.1070609318996416</v>
      </c>
      <c r="AQ24" s="32">
        <f t="shared" si="19"/>
        <v>5.6737331541218641</v>
      </c>
      <c r="AR24" s="5">
        <f t="shared" si="9"/>
        <v>1.5916293493812397</v>
      </c>
      <c r="AS24" s="263">
        <f>AVERAGE(INDEX($AR$5:$AR$246,$AC24,1):INDEX($AR$5:$AR$246,$AD24,1))</f>
        <v>-3.663229936428012E-2</v>
      </c>
      <c r="AT24" s="5"/>
      <c r="AU24" s="5">
        <f t="shared" si="10"/>
        <v>6.4001792114695348</v>
      </c>
      <c r="AV24" s="32">
        <f t="shared" si="20"/>
        <v>6.777553301075268</v>
      </c>
      <c r="AW24" s="5">
        <f t="shared" si="11"/>
        <v>-0.4813194080556773</v>
      </c>
      <c r="AX24" s="264">
        <f>AVERAGE(INDEX($AW$5:$AW$246,$AC24,1):INDEX($AW$5:$AW$246,$AD24,1))</f>
        <v>-0.29403625393381472</v>
      </c>
      <c r="AY24" s="5"/>
    </row>
    <row r="25" spans="1:51" ht="11.4">
      <c r="A25" s="141">
        <v>21</v>
      </c>
      <c r="B25" s="6">
        <v>1801</v>
      </c>
      <c r="C25" s="288">
        <v>-0.24193548387096761</v>
      </c>
      <c r="D25" s="288">
        <v>-1.4642857142857137</v>
      </c>
      <c r="E25" s="288">
        <v>2.5354838709677416</v>
      </c>
      <c r="F25" s="288">
        <v>5.8900000000000015</v>
      </c>
      <c r="G25" s="288">
        <v>11.535483870967742</v>
      </c>
      <c r="H25" s="288">
        <v>10.643333333333336</v>
      </c>
      <c r="I25" s="288">
        <v>13.75806451612903</v>
      </c>
      <c r="J25" s="288">
        <v>13.135483870967738</v>
      </c>
      <c r="K25" s="288">
        <v>11.666666666666664</v>
      </c>
      <c r="L25" s="288">
        <v>7.7354838709677418</v>
      </c>
      <c r="M25" s="288">
        <v>3.4199999999999995</v>
      </c>
      <c r="N25" s="288">
        <v>-1.6806451612903226</v>
      </c>
      <c r="O25" s="232">
        <v>-0.6</v>
      </c>
      <c r="P25" s="5">
        <v>7</v>
      </c>
      <c r="Q25" s="290">
        <v>6.4594520547945198</v>
      </c>
      <c r="R25" s="111">
        <f t="shared" si="14"/>
        <v>6.786039999999999</v>
      </c>
      <c r="S25" s="32">
        <f t="shared" si="15"/>
        <v>6.2505805479452059</v>
      </c>
      <c r="T25" s="299">
        <f>AVERAGE(INDEX($Q$5:$Q$246,$AC25,1):INDEX($Q$5:$Q$246,$AD25,1))</f>
        <v>6.3900000000000006</v>
      </c>
      <c r="U25" s="286">
        <v>6.4110944700460832</v>
      </c>
      <c r="V25" s="111">
        <f t="shared" si="0"/>
        <v>0.12460655574511215</v>
      </c>
      <c r="W25" s="261">
        <f>AVERAGE(INDEX($V$5:$V$246,$AC25,1):INDEX($V$5:$V$246,$AD25,1))</f>
        <v>5.5154500950592399E-2</v>
      </c>
      <c r="X25" s="111">
        <f t="shared" si="16"/>
        <v>-8.3631466554296985E-2</v>
      </c>
      <c r="Y25" s="111">
        <f t="shared" si="12"/>
        <v>0.20823802229940913</v>
      </c>
      <c r="AA25" s="4">
        <f t="shared" si="1"/>
        <v>1</v>
      </c>
      <c r="AB25" s="284">
        <f t="shared" si="2"/>
        <v>0.86419753086419748</v>
      </c>
      <c r="AC25" s="6">
        <f t="shared" si="3"/>
        <v>21</v>
      </c>
      <c r="AD25" s="6">
        <f t="shared" si="4"/>
        <v>30</v>
      </c>
      <c r="AF25" s="5">
        <f t="shared" si="5"/>
        <v>12.512293906810035</v>
      </c>
      <c r="AG25" s="32">
        <f t="shared" si="17"/>
        <v>14.099299967741937</v>
      </c>
      <c r="AH25" s="5">
        <f t="shared" si="6"/>
        <v>-1.7174304732230503</v>
      </c>
      <c r="AI25" s="261">
        <f>AVERAGE(INDEX($AH$5:$AH$247,$AC25,1):INDEX($AH$5:$AH$247,$AD25,1))</f>
        <v>0.32146916835401207</v>
      </c>
      <c r="AK25" s="5">
        <f t="shared" si="13"/>
        <v>-0.50099846390168945</v>
      </c>
      <c r="AL25" s="32">
        <f t="shared" si="18"/>
        <v>-1.6698373077228665</v>
      </c>
      <c r="AM25" s="5">
        <f t="shared" si="7"/>
        <v>0.93183819873454643</v>
      </c>
      <c r="AN25" s="262">
        <f>AVERAGE(INDEX($AM$5:$AM$247,$AC25,1):INDEX($AM$5:$AM$247,$AD25,1))</f>
        <v>-0.17006682801475168</v>
      </c>
      <c r="AO25" s="32"/>
      <c r="AP25" s="5">
        <f t="shared" si="8"/>
        <v>6.6536559139784943</v>
      </c>
      <c r="AQ25" s="32">
        <f t="shared" si="19"/>
        <v>5.632081892473118</v>
      </c>
      <c r="AR25" s="5">
        <f t="shared" si="9"/>
        <v>1.1382243314600924</v>
      </c>
      <c r="AS25" s="263">
        <f>AVERAGE(INDEX($AR$5:$AR$246,$AC25,1):INDEX($AR$5:$AR$246,$AD25,1))</f>
        <v>2.6328274112422268E-2</v>
      </c>
      <c r="AT25" s="5"/>
      <c r="AU25" s="5">
        <f t="shared" si="10"/>
        <v>7.6073835125448008</v>
      </c>
      <c r="AV25" s="32">
        <f t="shared" si="20"/>
        <v>6.7822446379928323</v>
      </c>
      <c r="AW25" s="5">
        <f t="shared" si="11"/>
        <v>0.7258848930195887</v>
      </c>
      <c r="AX25" s="264">
        <f>AVERAGE(INDEX($AW$5:$AW$246,$AC25,1):INDEX($AW$5:$AW$246,$AD25,1))</f>
        <v>2.4225274281922003E-3</v>
      </c>
      <c r="AY25" s="5"/>
    </row>
    <row r="26" spans="1:51" ht="11.4">
      <c r="A26" s="141">
        <v>22</v>
      </c>
      <c r="B26" s="6">
        <v>1802</v>
      </c>
      <c r="C26" s="288">
        <v>-5.1096774193548367</v>
      </c>
      <c r="D26" s="288">
        <v>-1.107142857142857</v>
      </c>
      <c r="E26" s="288">
        <v>1.2999999999999996</v>
      </c>
      <c r="F26" s="288">
        <v>5.9466666666666681</v>
      </c>
      <c r="G26" s="288">
        <v>9.509677419354837</v>
      </c>
      <c r="H26" s="288">
        <v>14.776666666666667</v>
      </c>
      <c r="I26" s="288">
        <v>13.845161290322586</v>
      </c>
      <c r="J26" s="288">
        <v>17.899999999999995</v>
      </c>
      <c r="K26" s="288">
        <v>11.416666666666664</v>
      </c>
      <c r="L26" s="288">
        <v>10.383870967741938</v>
      </c>
      <c r="M26" s="288">
        <v>1.7766666666666666</v>
      </c>
      <c r="N26" s="288">
        <v>-1.3709677419354842</v>
      </c>
      <c r="O26" s="232">
        <v>-0.6</v>
      </c>
      <c r="P26" s="5">
        <v>7.2</v>
      </c>
      <c r="Q26" s="290">
        <v>6.6484931506849323</v>
      </c>
      <c r="R26" s="111">
        <f t="shared" si="14"/>
        <v>6.7682000000000002</v>
      </c>
      <c r="S26" s="32">
        <f t="shared" si="15"/>
        <v>6.2403137260273969</v>
      </c>
      <c r="T26" s="299">
        <f>AVERAGE(INDEX($Q$5:$Q$246,$AC26,1):INDEX($Q$5:$Q$246,$AD26,1))</f>
        <v>6.5040547945205471</v>
      </c>
      <c r="U26" s="286">
        <v>6.6056323604710707</v>
      </c>
      <c r="V26" s="111">
        <f t="shared" si="0"/>
        <v>0.31364765163552466</v>
      </c>
      <c r="W26" s="261">
        <f>AVERAGE(INDEX($V$5:$V$246,$AC26,1):INDEX($V$5:$V$246,$AD26,1))</f>
        <v>0.16920929547114039</v>
      </c>
      <c r="X26" s="111">
        <f t="shared" si="16"/>
        <v>-9.3898288472105185E-2</v>
      </c>
      <c r="Y26" s="111">
        <f t="shared" si="12"/>
        <v>0.40754594010762984</v>
      </c>
      <c r="AA26" s="4">
        <f t="shared" si="1"/>
        <v>1</v>
      </c>
      <c r="AB26" s="284">
        <f t="shared" si="2"/>
        <v>0.90534979423868311</v>
      </c>
      <c r="AC26" s="6">
        <f t="shared" si="3"/>
        <v>22</v>
      </c>
      <c r="AD26" s="6">
        <f t="shared" si="4"/>
        <v>31</v>
      </c>
      <c r="AF26" s="5">
        <f t="shared" si="5"/>
        <v>15.507275985663084</v>
      </c>
      <c r="AG26" s="32">
        <f t="shared" si="17"/>
        <v>14.12931236200717</v>
      </c>
      <c r="AH26" s="5">
        <f t="shared" si="6"/>
        <v>1.2775516056299985</v>
      </c>
      <c r="AI26" s="261">
        <f>AVERAGE(INDEX($AH$5:$AH$247,$AC26,1):INDEX($AH$5:$AH$247,$AD26,1))</f>
        <v>0.65357311100634197</v>
      </c>
      <c r="AK26" s="5">
        <f t="shared" si="13"/>
        <v>-2.6324884792626722</v>
      </c>
      <c r="AL26" s="32">
        <f t="shared" si="18"/>
        <v>-1.7164750507177284</v>
      </c>
      <c r="AM26" s="5">
        <f t="shared" si="7"/>
        <v>-1.1996518166264363</v>
      </c>
      <c r="AN26" s="262">
        <f>AVERAGE(INDEX($AM$5:$AM$247,$AC26,1):INDEX($AM$5:$AM$247,$AD26,1))</f>
        <v>-0.34942934721598051</v>
      </c>
      <c r="AO26" s="32"/>
      <c r="AP26" s="5">
        <f t="shared" si="8"/>
        <v>5.5854480286738353</v>
      </c>
      <c r="AQ26" s="32">
        <f t="shared" si="19"/>
        <v>5.5988071756272388</v>
      </c>
      <c r="AR26" s="5">
        <f t="shared" si="9"/>
        <v>7.0016446155433343E-2</v>
      </c>
      <c r="AS26" s="263">
        <f>AVERAGE(INDEX($AR$5:$AR$246,$AC26,1):INDEX($AR$5:$AR$246,$AD26,1))</f>
        <v>0.17096268271457279</v>
      </c>
      <c r="AT26" s="5"/>
      <c r="AU26" s="5">
        <f t="shared" si="10"/>
        <v>7.8590681003584235</v>
      </c>
      <c r="AV26" s="32">
        <f t="shared" si="20"/>
        <v>6.7713195519713256</v>
      </c>
      <c r="AW26" s="5">
        <f t="shared" si="11"/>
        <v>0.97756948083321138</v>
      </c>
      <c r="AX26" s="264">
        <f>AVERAGE(INDEX($AW$5:$AW$246,$AC26,1):INDEX($AW$5:$AW$246,$AD26,1))</f>
        <v>0.14168417617371212</v>
      </c>
      <c r="AY26" s="5"/>
    </row>
    <row r="27" spans="1:51" ht="11.4">
      <c r="A27" s="141">
        <v>23</v>
      </c>
      <c r="B27" s="6">
        <v>1803</v>
      </c>
      <c r="C27" s="288">
        <v>-4.2935483870967746</v>
      </c>
      <c r="D27" s="288">
        <v>-5.0714285714285721</v>
      </c>
      <c r="E27" s="288">
        <v>0.50967741935483857</v>
      </c>
      <c r="F27" s="288">
        <v>8.41</v>
      </c>
      <c r="G27" s="288">
        <v>7.0935483870967753</v>
      </c>
      <c r="H27" s="288">
        <v>11.766666666666669</v>
      </c>
      <c r="I27" s="288">
        <v>15.606451612903228</v>
      </c>
      <c r="J27" s="288">
        <v>15.067741935483875</v>
      </c>
      <c r="K27" s="288">
        <v>8.6333333333333329</v>
      </c>
      <c r="L27" s="288">
        <v>4.806451612903226</v>
      </c>
      <c r="M27" s="288">
        <v>2.0733333333333337</v>
      </c>
      <c r="N27" s="288">
        <v>-0.22903225806451583</v>
      </c>
      <c r="O27" s="232">
        <v>-0.6</v>
      </c>
      <c r="P27" s="5">
        <v>6</v>
      </c>
      <c r="Q27" s="290">
        <v>5.4243835616438369</v>
      </c>
      <c r="R27" s="111">
        <f t="shared" si="14"/>
        <v>6.7523199999999992</v>
      </c>
      <c r="S27" s="32">
        <f t="shared" si="15"/>
        <v>6.2339563835616438</v>
      </c>
      <c r="T27" s="299">
        <f>AVERAGE(INDEX($Q$5:$Q$246,$AC27,1):INDEX($Q$5:$Q$246,$AD27,1))</f>
        <v>6.3292054794520549</v>
      </c>
      <c r="U27" s="286">
        <v>5.3644329237071169</v>
      </c>
      <c r="V27" s="111">
        <f t="shared" si="0"/>
        <v>-0.91046193740557069</v>
      </c>
      <c r="W27" s="261">
        <f>AVERAGE(INDEX($V$5:$V$246,$AC27,1):INDEX($V$5:$V$246,$AD27,1))</f>
        <v>-5.6400195973528074E-3</v>
      </c>
      <c r="X27" s="111">
        <f t="shared" si="16"/>
        <v>-0.10025563093785868</v>
      </c>
      <c r="Y27" s="111">
        <f t="shared" si="12"/>
        <v>-0.81020630646771197</v>
      </c>
      <c r="AA27" s="4">
        <f t="shared" si="1"/>
        <v>1</v>
      </c>
      <c r="AB27" s="284">
        <f t="shared" si="2"/>
        <v>0.94650205761316875</v>
      </c>
      <c r="AC27" s="6">
        <f t="shared" si="3"/>
        <v>23</v>
      </c>
      <c r="AD27" s="6">
        <f t="shared" si="4"/>
        <v>32</v>
      </c>
      <c r="AF27" s="5">
        <f t="shared" si="5"/>
        <v>14.146953405017925</v>
      </c>
      <c r="AG27" s="32">
        <f t="shared" si="17"/>
        <v>14.173668322580646</v>
      </c>
      <c r="AH27" s="5">
        <f t="shared" si="6"/>
        <v>-8.2770975015160175E-2</v>
      </c>
      <c r="AI27" s="261">
        <f>AVERAGE(INDEX($AH$5:$AH$247,$AC27,1):INDEX($AH$5:$AH$247,$AD27,1))</f>
        <v>0.41951217910670024</v>
      </c>
      <c r="AK27" s="5">
        <f t="shared" si="13"/>
        <v>-3.5786482334869434</v>
      </c>
      <c r="AL27" s="32">
        <f t="shared" si="18"/>
        <v>-1.7556869917633349</v>
      </c>
      <c r="AM27" s="5">
        <f t="shared" si="7"/>
        <v>-2.1458115708507073</v>
      </c>
      <c r="AN27" s="262">
        <f>AVERAGE(INDEX($AM$5:$AM$247,$AC27,1):INDEX($AM$5:$AM$247,$AD27,1))</f>
        <v>-0.28284716595638004</v>
      </c>
      <c r="AO27" s="32"/>
      <c r="AP27" s="5">
        <f t="shared" si="8"/>
        <v>5.337741935483872</v>
      </c>
      <c r="AQ27" s="32">
        <f t="shared" si="19"/>
        <v>5.5639768351254482</v>
      </c>
      <c r="AR27" s="5">
        <f t="shared" si="9"/>
        <v>-0.17768964703452994</v>
      </c>
      <c r="AS27" s="263">
        <f>AVERAGE(INDEX($AR$5:$AR$246,$AC27,1):INDEX($AR$5:$AR$246,$AD27,1))</f>
        <v>5.5751213180522632E-2</v>
      </c>
      <c r="AT27" s="5"/>
      <c r="AU27" s="5">
        <f t="shared" si="10"/>
        <v>5.171039426523298</v>
      </c>
      <c r="AV27" s="32">
        <f t="shared" si="20"/>
        <v>6.771144745519714</v>
      </c>
      <c r="AW27" s="5">
        <f t="shared" si="11"/>
        <v>-1.7104591930019142</v>
      </c>
      <c r="AX27" s="264">
        <f>AVERAGE(INDEX($AW$5:$AW$246,$AC27,1):INDEX($AW$5:$AW$246,$AD27,1))</f>
        <v>-1.0889300528796931E-2</v>
      </c>
      <c r="AY27" s="5"/>
    </row>
    <row r="28" spans="1:51" ht="11.4">
      <c r="A28" s="141">
        <v>24</v>
      </c>
      <c r="B28" s="6">
        <v>1804</v>
      </c>
      <c r="C28" s="288">
        <v>2.8225806451612905</v>
      </c>
      <c r="D28" s="288">
        <v>-5.3137931034482744</v>
      </c>
      <c r="E28" s="288">
        <v>0.13870967741935503</v>
      </c>
      <c r="F28" s="288">
        <v>4.6166666666666654</v>
      </c>
      <c r="G28" s="288">
        <v>11.345161290322583</v>
      </c>
      <c r="H28" s="288">
        <v>13.273333333333335</v>
      </c>
      <c r="I28" s="288">
        <v>14.235483870967739</v>
      </c>
      <c r="J28" s="288">
        <v>13.967741935483874</v>
      </c>
      <c r="K28" s="288">
        <v>12.293333333333331</v>
      </c>
      <c r="L28" s="288">
        <v>7.3903225806451598</v>
      </c>
      <c r="M28" s="288">
        <v>0.91333333333333278</v>
      </c>
      <c r="N28" s="288">
        <v>-3.0870967741935487</v>
      </c>
      <c r="O28" s="232">
        <v>-0.6</v>
      </c>
      <c r="P28" s="5">
        <v>6.7</v>
      </c>
      <c r="Q28" s="290">
        <v>6.1095890410958908</v>
      </c>
      <c r="R28" s="111">
        <f t="shared" si="14"/>
        <v>6.7404600000000006</v>
      </c>
      <c r="S28" s="32">
        <f t="shared" si="15"/>
        <v>6.232185232876712</v>
      </c>
      <c r="T28" s="299">
        <f>AVERAGE(INDEX($Q$5:$Q$246,$AC28,1):INDEX($Q$5:$Q$246,$AD28,1))</f>
        <v>6.2782465753424663</v>
      </c>
      <c r="U28" s="286">
        <v>6.0496480657520699</v>
      </c>
      <c r="V28" s="111">
        <f t="shared" si="0"/>
        <v>-0.22525645795351679</v>
      </c>
      <c r="W28" s="261">
        <f>AVERAGE(INDEX($V$5:$V$246,$AC28,1):INDEX($V$5:$V$246,$AD28,1))</f>
        <v>-5.6598923706941931E-2</v>
      </c>
      <c r="X28" s="111">
        <f t="shared" si="16"/>
        <v>-0.10202678162279022</v>
      </c>
      <c r="Y28" s="111">
        <f t="shared" si="12"/>
        <v>-0.12322967633072657</v>
      </c>
      <c r="AA28" s="4">
        <f t="shared" si="1"/>
        <v>1</v>
      </c>
      <c r="AB28" s="284">
        <f t="shared" si="2"/>
        <v>0.98765432098765427</v>
      </c>
      <c r="AC28" s="6">
        <f t="shared" si="3"/>
        <v>24</v>
      </c>
      <c r="AD28" s="6">
        <f t="shared" si="4"/>
        <v>33</v>
      </c>
      <c r="AF28" s="5">
        <f t="shared" si="5"/>
        <v>13.825519713261649</v>
      </c>
      <c r="AG28" s="32">
        <f t="shared" si="17"/>
        <v>14.210628096774196</v>
      </c>
      <c r="AH28" s="5">
        <f t="shared" si="6"/>
        <v>-0.40420466677143629</v>
      </c>
      <c r="AI28" s="261">
        <f>AVERAGE(INDEX($AH$5:$AH$247,$AC28,1):INDEX($AH$5:$AH$247,$AD28,1))</f>
        <v>0.11593870240419105</v>
      </c>
      <c r="AK28" s="5">
        <f t="shared" si="13"/>
        <v>-0.90674823878383315</v>
      </c>
      <c r="AL28" s="32">
        <f t="shared" si="18"/>
        <v>-1.7787293872821655</v>
      </c>
      <c r="AM28" s="5">
        <f t="shared" si="7"/>
        <v>0.52608842385240273</v>
      </c>
      <c r="AN28" s="262">
        <f>AVERAGE(INDEX($AM$5:$AM$247,$AC28,1):INDEX($AM$5:$AM$247,$AD28,1))</f>
        <v>-0.3555468587367181</v>
      </c>
      <c r="AO28" s="32"/>
      <c r="AP28" s="5">
        <f t="shared" si="8"/>
        <v>5.3668458781362007</v>
      </c>
      <c r="AQ28" s="32">
        <f t="shared" si="19"/>
        <v>5.5556076917562729</v>
      </c>
      <c r="AR28" s="5">
        <f t="shared" si="9"/>
        <v>-0.1485857043822012</v>
      </c>
      <c r="AS28" s="263">
        <f>AVERAGE(INDEX($AR$5:$AR$246,$AC28,1):INDEX($AR$5:$AR$246,$AD28,1))</f>
        <v>5.8715370886615673E-2</v>
      </c>
      <c r="AT28" s="5"/>
      <c r="AU28" s="5">
        <f t="shared" si="10"/>
        <v>6.8656630824372753</v>
      </c>
      <c r="AV28" s="32">
        <f t="shared" si="20"/>
        <v>6.7675545448028664</v>
      </c>
      <c r="AW28" s="5">
        <f t="shared" si="11"/>
        <v>-1.5835537087936835E-2</v>
      </c>
      <c r="AX28" s="264">
        <f>AVERAGE(INDEX($AW$5:$AW$246,$AC28,1):INDEX($AW$5:$AW$246,$AD28,1))</f>
        <v>-2.5598977948151892E-2</v>
      </c>
      <c r="AY28" s="5"/>
    </row>
    <row r="29" spans="1:51" ht="11.4">
      <c r="A29" s="141">
        <v>25</v>
      </c>
      <c r="B29" s="6">
        <v>1805</v>
      </c>
      <c r="C29" s="288">
        <v>-2.5935483870967739</v>
      </c>
      <c r="D29" s="288">
        <v>-1.5321428571428568</v>
      </c>
      <c r="E29" s="288">
        <v>-0.59354838709677382</v>
      </c>
      <c r="F29" s="288">
        <v>3.1066666666666665</v>
      </c>
      <c r="G29" s="288">
        <v>7.9322580645161276</v>
      </c>
      <c r="H29" s="288">
        <v>11.593333333333332</v>
      </c>
      <c r="I29" s="288">
        <v>13.116129032258062</v>
      </c>
      <c r="J29" s="288">
        <v>12.541935483870969</v>
      </c>
      <c r="K29" s="288">
        <v>11.493333333333334</v>
      </c>
      <c r="L29" s="288">
        <v>3.612903225806452</v>
      </c>
      <c r="M29" s="288">
        <v>-0.95666666666666655</v>
      </c>
      <c r="N29" s="288">
        <v>-1.9967741935483874</v>
      </c>
      <c r="O29" s="232">
        <v>-0.6</v>
      </c>
      <c r="P29" s="5">
        <v>5.0999999999999996</v>
      </c>
      <c r="Q29" s="290">
        <v>4.6761643835616429</v>
      </c>
      <c r="R29" s="111">
        <f t="shared" si="14"/>
        <v>6.7149600000000005</v>
      </c>
      <c r="S29" s="32">
        <f t="shared" si="15"/>
        <v>6.217205205479452</v>
      </c>
      <c r="T29" s="299">
        <f>AVERAGE(INDEX($Q$5:$Q$246,$AC29,1):INDEX($Q$5:$Q$246,$AD29,1))</f>
        <v>6.2782465753424663</v>
      </c>
      <c r="U29" s="286">
        <v>4.643656554019457</v>
      </c>
      <c r="V29" s="111">
        <f t="shared" si="0"/>
        <v>-1.6586811154877648</v>
      </c>
      <c r="W29" s="261">
        <f>AVERAGE(INDEX($V$5:$V$246,$AC29,1):INDEX($V$5:$V$246,$AD29,1))</f>
        <v>-5.6598923706941931E-2</v>
      </c>
      <c r="X29" s="111">
        <f t="shared" si="16"/>
        <v>-0.11700680902005052</v>
      </c>
      <c r="Y29" s="111">
        <f t="shared" si="12"/>
        <v>-1.5416743064677143</v>
      </c>
      <c r="AA29" s="4">
        <f t="shared" si="1"/>
        <v>2</v>
      </c>
      <c r="AB29" s="284">
        <f t="shared" si="2"/>
        <v>1.0288065843621399</v>
      </c>
      <c r="AC29" s="6">
        <f t="shared" si="3"/>
        <v>24</v>
      </c>
      <c r="AD29" s="6">
        <f t="shared" si="4"/>
        <v>33</v>
      </c>
      <c r="AF29" s="5">
        <f t="shared" si="5"/>
        <v>12.417132616487455</v>
      </c>
      <c r="AG29" s="32">
        <f t="shared" si="17"/>
        <v>14.223187390681003</v>
      </c>
      <c r="AH29" s="5">
        <f t="shared" si="6"/>
        <v>-1.8125917635456297</v>
      </c>
      <c r="AI29" s="261">
        <f>AVERAGE(INDEX($AH$5:$AH$247,$AC29,1):INDEX($AH$5:$AH$247,$AD29,1))</f>
        <v>0.11593870240419105</v>
      </c>
      <c r="AK29" s="5">
        <f t="shared" si="13"/>
        <v>-2.4042626728110599</v>
      </c>
      <c r="AL29" s="32">
        <f t="shared" si="18"/>
        <v>-1.819852592033476</v>
      </c>
      <c r="AM29" s="5">
        <f t="shared" si="7"/>
        <v>-0.971426010174824</v>
      </c>
      <c r="AN29" s="262">
        <f>AVERAGE(INDEX($AM$5:$AM$247,$AC29,1):INDEX($AM$5:$AM$247,$AD29,1))</f>
        <v>-0.3555468587367181</v>
      </c>
      <c r="AO29" s="32"/>
      <c r="AP29" s="5">
        <f t="shared" si="8"/>
        <v>3.4817921146953399</v>
      </c>
      <c r="AQ29" s="32">
        <f t="shared" si="19"/>
        <v>5.5476511827956987</v>
      </c>
      <c r="AR29" s="5">
        <f t="shared" si="9"/>
        <v>-2.033639467823062</v>
      </c>
      <c r="AS29" s="263">
        <f>AVERAGE(INDEX($AR$5:$AR$246,$AC29,1):INDEX($AR$5:$AR$246,$AD29,1))</f>
        <v>5.8715370886615673E-2</v>
      </c>
      <c r="AT29" s="5"/>
      <c r="AU29" s="5">
        <f t="shared" si="10"/>
        <v>4.7165232974910394</v>
      </c>
      <c r="AV29" s="32">
        <f t="shared" si="20"/>
        <v>6.7532226702508957</v>
      </c>
      <c r="AW29" s="5">
        <f t="shared" si="11"/>
        <v>-2.1649753220341728</v>
      </c>
      <c r="AX29" s="264">
        <f>AVERAGE(INDEX($AW$5:$AW$246,$AC29,1):INDEX($AW$5:$AW$246,$AD29,1))</f>
        <v>-2.5598977948151892E-2</v>
      </c>
      <c r="AY29" s="5"/>
    </row>
    <row r="30" spans="1:51" ht="11.4">
      <c r="A30" s="141">
        <v>26</v>
      </c>
      <c r="B30" s="6">
        <v>1806</v>
      </c>
      <c r="C30" s="288">
        <v>-0.13225806451612926</v>
      </c>
      <c r="D30" s="288">
        <v>0.55357142857142849</v>
      </c>
      <c r="E30" s="288">
        <v>0.89999999999999969</v>
      </c>
      <c r="F30" s="288">
        <v>1.9466666666666668</v>
      </c>
      <c r="G30" s="288">
        <v>13.906451612903224</v>
      </c>
      <c r="H30" s="288">
        <v>13.916666666666666</v>
      </c>
      <c r="I30" s="288">
        <v>14.812903225806453</v>
      </c>
      <c r="J30" s="288">
        <v>14.361290322580647</v>
      </c>
      <c r="K30" s="288">
        <v>11.366666666666669</v>
      </c>
      <c r="L30" s="288">
        <v>6.6096774193548393</v>
      </c>
      <c r="M30" s="288">
        <v>4.4733333333333327</v>
      </c>
      <c r="N30" s="288">
        <v>3.95483870967742</v>
      </c>
      <c r="O30" s="232">
        <v>-0.6</v>
      </c>
      <c r="P30" s="5">
        <v>7.8</v>
      </c>
      <c r="Q30" s="290">
        <v>7.269589041095891</v>
      </c>
      <c r="R30" s="111">
        <f t="shared" si="14"/>
        <v>6.6883800000000004</v>
      </c>
      <c r="S30" s="32">
        <f t="shared" si="15"/>
        <v>6.2019227671232882</v>
      </c>
      <c r="T30" s="299">
        <f>AVERAGE(INDEX($Q$5:$Q$246,$AC30,1):INDEX($Q$5:$Q$246,$AD30,1))</f>
        <v>6.1592328767123288</v>
      </c>
      <c r="U30" s="286">
        <v>7.2224839989759344</v>
      </c>
      <c r="V30" s="111">
        <f t="shared" si="0"/>
        <v>0.93474354204648336</v>
      </c>
      <c r="W30" s="261">
        <f>AVERAGE(INDEX($V$5:$V$246,$AC30,1):INDEX($V$5:$V$246,$AD30,1))</f>
        <v>-0.17561262233707903</v>
      </c>
      <c r="X30" s="111">
        <f t="shared" si="16"/>
        <v>-0.13228924737621497</v>
      </c>
      <c r="Y30" s="111">
        <f t="shared" si="12"/>
        <v>1.0670327894226983</v>
      </c>
      <c r="AA30" s="4">
        <f t="shared" si="1"/>
        <v>2</v>
      </c>
      <c r="AB30" s="284">
        <f t="shared" si="2"/>
        <v>1.0699588477366255</v>
      </c>
      <c r="AC30" s="6">
        <f t="shared" si="3"/>
        <v>25</v>
      </c>
      <c r="AD30" s="6">
        <f t="shared" si="4"/>
        <v>34</v>
      </c>
      <c r="AF30" s="5">
        <f t="shared" si="5"/>
        <v>14.363620071684588</v>
      </c>
      <c r="AG30" s="32">
        <f t="shared" si="17"/>
        <v>14.232006713261649</v>
      </c>
      <c r="AH30" s="5">
        <f t="shared" si="6"/>
        <v>0.13389569165150306</v>
      </c>
      <c r="AI30" s="261">
        <f>AVERAGE(INDEX($AH$5:$AH$247,$AC30,1):INDEX($AH$5:$AH$247,$AD30,1))</f>
        <v>1.5193182690929063E-2</v>
      </c>
      <c r="AK30" s="5">
        <f t="shared" si="13"/>
        <v>-0.52515360983102932</v>
      </c>
      <c r="AL30" s="32">
        <f t="shared" si="18"/>
        <v>-1.8615959270882989</v>
      </c>
      <c r="AM30" s="5">
        <f t="shared" si="7"/>
        <v>0.90768305280520656</v>
      </c>
      <c r="AN30" s="262">
        <f>AVERAGE(INDEX($AM$5:$AM$247,$AC30,1):INDEX($AM$5:$AM$247,$AD30,1))</f>
        <v>-0.7030402376233118</v>
      </c>
      <c r="AO30" s="32"/>
      <c r="AP30" s="5">
        <f t="shared" si="8"/>
        <v>5.5843727598566302</v>
      </c>
      <c r="AQ30" s="32">
        <f t="shared" si="19"/>
        <v>5.5180877096774195</v>
      </c>
      <c r="AR30" s="5">
        <f t="shared" si="9"/>
        <v>6.8941177338228243E-2</v>
      </c>
      <c r="AS30" s="263">
        <f>AVERAGE(INDEX($AR$5:$AR$246,$AC30,1):INDEX($AR$5:$AR$246,$AD30,1))</f>
        <v>-8.1914391492266432E-3</v>
      </c>
      <c r="AT30" s="5"/>
      <c r="AU30" s="5">
        <f t="shared" si="10"/>
        <v>7.4832258064516139</v>
      </c>
      <c r="AV30" s="32">
        <f t="shared" si="20"/>
        <v>6.7560747025089594</v>
      </c>
      <c r="AW30" s="5">
        <f t="shared" si="11"/>
        <v>0.60172718692640181</v>
      </c>
      <c r="AX30" s="264">
        <f>AVERAGE(INDEX($AW$5:$AW$246,$AC30,1):INDEX($AW$5:$AW$246,$AD30,1))</f>
        <v>-0.13597890626356399</v>
      </c>
      <c r="AY30" s="5"/>
    </row>
    <row r="31" spans="1:51" ht="11.4">
      <c r="A31" s="141">
        <v>27</v>
      </c>
      <c r="B31" s="6">
        <v>1807</v>
      </c>
      <c r="C31" s="288">
        <v>-4.2483870967741932</v>
      </c>
      <c r="D31" s="288">
        <v>3.5714285714285904E-3</v>
      </c>
      <c r="E31" s="288">
        <v>-3.2741935483870965</v>
      </c>
      <c r="F31" s="288">
        <v>3.7566666666666659</v>
      </c>
      <c r="G31" s="288">
        <v>12.899999999999999</v>
      </c>
      <c r="H31" s="288">
        <v>12.976666666666668</v>
      </c>
      <c r="I31" s="288">
        <v>18.235483870967744</v>
      </c>
      <c r="J31" s="288">
        <v>18.987096774193546</v>
      </c>
      <c r="K31" s="288">
        <v>9.8833333333333311</v>
      </c>
      <c r="L31" s="288">
        <v>9.5548387096774157</v>
      </c>
      <c r="M31" s="288">
        <v>3.7633333333333332</v>
      </c>
      <c r="N31" s="288">
        <v>-1.8806451612903221</v>
      </c>
      <c r="O31" s="232">
        <v>-0.6</v>
      </c>
      <c r="P31" s="5">
        <v>7.3</v>
      </c>
      <c r="Q31" s="290">
        <v>6.7671232876712315</v>
      </c>
      <c r="R31" s="111">
        <f t="shared" si="14"/>
        <v>6.6622399999999997</v>
      </c>
      <c r="S31" s="32">
        <f t="shared" si="15"/>
        <v>6.186295178082192</v>
      </c>
      <c r="T31" s="299">
        <f>AVERAGE(INDEX($Q$5:$Q$246,$AC31,1):INDEX($Q$5:$Q$246,$AD31,1))</f>
        <v>6.2128493150684934</v>
      </c>
      <c r="U31" s="286">
        <v>6.7214804147465435</v>
      </c>
      <c r="V31" s="111">
        <f t="shared" si="0"/>
        <v>0.43227778862182387</v>
      </c>
      <c r="W31" s="261">
        <f>AVERAGE(INDEX($V$5:$V$246,$AC31,1):INDEX($V$5:$V$246,$AD31,1))</f>
        <v>-0.12199618398091464</v>
      </c>
      <c r="X31" s="111">
        <f t="shared" si="16"/>
        <v>-0.14791683641731088</v>
      </c>
      <c r="Y31" s="111">
        <f t="shared" si="12"/>
        <v>0.58019462503913477</v>
      </c>
      <c r="AA31" s="4">
        <f t="shared" si="1"/>
        <v>2</v>
      </c>
      <c r="AB31" s="284">
        <f t="shared" si="2"/>
        <v>1.1111111111111112</v>
      </c>
      <c r="AC31" s="6">
        <f t="shared" si="3"/>
        <v>26</v>
      </c>
      <c r="AD31" s="6">
        <f t="shared" si="4"/>
        <v>35</v>
      </c>
      <c r="AF31" s="5">
        <f t="shared" si="5"/>
        <v>16.733082437275986</v>
      </c>
      <c r="AG31" s="32">
        <f t="shared" si="17"/>
        <v>14.221623017921146</v>
      </c>
      <c r="AH31" s="5">
        <f t="shared" si="6"/>
        <v>2.5033580572429006</v>
      </c>
      <c r="AI31" s="261">
        <f>AVERAGE(INDEX($AH$5:$AH$247,$AC31,1):INDEX($AH$5:$AH$247,$AD31,1))</f>
        <v>-3.9394630929142596E-2</v>
      </c>
      <c r="AK31" s="5">
        <f t="shared" si="13"/>
        <v>-9.6658986175114869E-2</v>
      </c>
      <c r="AL31" s="32">
        <f t="shared" si="18"/>
        <v>-1.8899435740770167</v>
      </c>
      <c r="AM31" s="5">
        <f t="shared" si="7"/>
        <v>1.3361776764611211</v>
      </c>
      <c r="AN31" s="262">
        <f>AVERAGE(INDEX($AM$5:$AM$247,$AC31,1):INDEX($AM$5:$AM$247,$AD31,1))</f>
        <v>-0.64045575221624573</v>
      </c>
      <c r="AO31" s="32"/>
      <c r="AP31" s="5">
        <f t="shared" si="8"/>
        <v>4.4608243727598564</v>
      </c>
      <c r="AQ31" s="32">
        <f t="shared" si="19"/>
        <v>5.5233471218637984</v>
      </c>
      <c r="AR31" s="5">
        <f t="shared" si="9"/>
        <v>-1.0546072097585455</v>
      </c>
      <c r="AS31" s="263">
        <f>AVERAGE(INDEX($AR$5:$AR$246,$AC31,1):INDEX($AR$5:$AR$246,$AD31,1))</f>
        <v>0.33572253934539698</v>
      </c>
      <c r="AT31" s="5"/>
      <c r="AU31" s="5">
        <f t="shared" si="10"/>
        <v>7.7338351254480253</v>
      </c>
      <c r="AV31" s="32">
        <f t="shared" si="20"/>
        <v>6.7463031935483864</v>
      </c>
      <c r="AW31" s="5">
        <f t="shared" si="11"/>
        <v>0.85233650592281318</v>
      </c>
      <c r="AX31" s="264">
        <f>AVERAGE(INDEX($AW$5:$AW$246,$AC31,1):INDEX($AW$5:$AW$246,$AD31,1))</f>
        <v>-8.1545214507291686E-2</v>
      </c>
      <c r="AY31" s="5"/>
    </row>
    <row r="32" spans="1:51" ht="11.4">
      <c r="A32" s="141">
        <v>28</v>
      </c>
      <c r="B32" s="6">
        <v>1808</v>
      </c>
      <c r="C32" s="288">
        <v>-3.5419354838709669</v>
      </c>
      <c r="D32" s="288">
        <v>-4.0827586206896544</v>
      </c>
      <c r="E32" s="288">
        <v>-4.1290322580645169</v>
      </c>
      <c r="F32" s="288">
        <v>3.7933333333333334</v>
      </c>
      <c r="G32" s="288">
        <v>14.387096774193548</v>
      </c>
      <c r="H32" s="288">
        <v>12.623333333333333</v>
      </c>
      <c r="I32" s="288">
        <v>17.735483870967744</v>
      </c>
      <c r="J32" s="288">
        <v>16.635483870967736</v>
      </c>
      <c r="K32" s="288">
        <v>11.973333333333333</v>
      </c>
      <c r="L32" s="288">
        <v>4.3483870967741938</v>
      </c>
      <c r="M32" s="288">
        <v>2.4700000000000002</v>
      </c>
      <c r="N32" s="288">
        <v>-5.6322580645161286</v>
      </c>
      <c r="O32" s="232">
        <v>-0.6</v>
      </c>
      <c r="P32" s="5">
        <v>6.1</v>
      </c>
      <c r="Q32" s="290">
        <v>5.5926027397260283</v>
      </c>
      <c r="R32" s="111">
        <f t="shared" si="14"/>
        <v>6.6276799999999998</v>
      </c>
      <c r="S32" s="32">
        <f t="shared" si="15"/>
        <v>6.1611687123287666</v>
      </c>
      <c r="T32" s="299">
        <f>AVERAGE(INDEX($Q$5:$Q$246,$AC32,1):INDEX($Q$5:$Q$246,$AD32,1))</f>
        <v>5.883945205479451</v>
      </c>
      <c r="U32" s="286">
        <v>5.5483722654801619</v>
      </c>
      <c r="V32" s="111">
        <f t="shared" si="0"/>
        <v>-0.74224275932337935</v>
      </c>
      <c r="W32" s="261">
        <f>AVERAGE(INDEX($V$5:$V$246,$AC32,1):INDEX($V$5:$V$246,$AD32,1))</f>
        <v>-0.45090029356995576</v>
      </c>
      <c r="X32" s="111">
        <f t="shared" si="16"/>
        <v>-0.17304330217073555</v>
      </c>
      <c r="Y32" s="111">
        <f t="shared" si="12"/>
        <v>-0.56919945715264375</v>
      </c>
      <c r="AA32" s="4">
        <f t="shared" si="1"/>
        <v>2</v>
      </c>
      <c r="AB32" s="284">
        <f t="shared" si="2"/>
        <v>1.1522633744855968</v>
      </c>
      <c r="AC32" s="6">
        <f t="shared" si="3"/>
        <v>27</v>
      </c>
      <c r="AD32" s="6">
        <f t="shared" si="4"/>
        <v>36</v>
      </c>
      <c r="AF32" s="5">
        <f t="shared" si="5"/>
        <v>15.664767025089603</v>
      </c>
      <c r="AG32" s="32">
        <f t="shared" si="17"/>
        <v>14.177996526881721</v>
      </c>
      <c r="AH32" s="5">
        <f t="shared" si="6"/>
        <v>1.4350426450565177</v>
      </c>
      <c r="AI32" s="261">
        <f>AVERAGE(INDEX($AH$5:$AH$247,$AC32,1):INDEX($AH$5:$AH$247,$AD32,1))</f>
        <v>-0.39279606462089911</v>
      </c>
      <c r="AK32" s="5">
        <f t="shared" si="13"/>
        <v>-3.1684464219503141</v>
      </c>
      <c r="AL32" s="32">
        <f t="shared" si="18"/>
        <v>-1.9583177252502781</v>
      </c>
      <c r="AM32" s="5">
        <f t="shared" si="7"/>
        <v>-1.7356097593140782</v>
      </c>
      <c r="AN32" s="262">
        <f>AVERAGE(INDEX($AM$5:$AM$247,$AC32,1):INDEX($AM$5:$AM$247,$AD32,1))</f>
        <v>-0.99176686509298706</v>
      </c>
      <c r="AO32" s="32"/>
      <c r="AP32" s="5">
        <f t="shared" si="8"/>
        <v>4.683799283154122</v>
      </c>
      <c r="AQ32" s="32">
        <f t="shared" si="19"/>
        <v>5.5447123082437271</v>
      </c>
      <c r="AR32" s="5">
        <f t="shared" si="9"/>
        <v>-0.83163229936427996</v>
      </c>
      <c r="AS32" s="263">
        <f>AVERAGE(INDEX($AR$5:$AR$246,$AC32,1):INDEX($AR$5:$AR$246,$AD32,1))</f>
        <v>0.12560425977550455</v>
      </c>
      <c r="AT32" s="5"/>
      <c r="AU32" s="5">
        <f t="shared" si="10"/>
        <v>6.2639068100358415</v>
      </c>
      <c r="AV32" s="32">
        <f t="shared" si="20"/>
        <v>6.7359736845878135</v>
      </c>
      <c r="AW32" s="5">
        <f t="shared" si="11"/>
        <v>-0.61759180948937065</v>
      </c>
      <c r="AX32" s="264">
        <f>AVERAGE(INDEX($AW$5:$AW$246,$AC32,1):INDEX($AW$5:$AW$246,$AD32,1))</f>
        <v>-0.3120255012456431</v>
      </c>
      <c r="AY32" s="5"/>
    </row>
    <row r="33" spans="1:51" ht="11.4">
      <c r="A33" s="141">
        <v>29</v>
      </c>
      <c r="B33" s="6">
        <v>1809</v>
      </c>
      <c r="C33" s="288">
        <v>0.85161290322580618</v>
      </c>
      <c r="D33" s="288">
        <v>3.1285714285714286</v>
      </c>
      <c r="E33" s="288">
        <v>2.8935483870967742</v>
      </c>
      <c r="F33" s="288">
        <v>3.5599999999999996</v>
      </c>
      <c r="G33" s="288">
        <v>13.125806451612902</v>
      </c>
      <c r="H33" s="288">
        <v>14.96</v>
      </c>
      <c r="I33" s="288">
        <v>15.661290322580644</v>
      </c>
      <c r="J33" s="288">
        <v>15.732258064516131</v>
      </c>
      <c r="K33" s="288">
        <v>11.283333333333333</v>
      </c>
      <c r="L33" s="288">
        <v>5.6580645161290324</v>
      </c>
      <c r="M33" s="288">
        <v>0.37999999999999989</v>
      </c>
      <c r="N33" s="288">
        <v>-0.31935483870967751</v>
      </c>
      <c r="O33" s="232">
        <v>-0.6</v>
      </c>
      <c r="P33" s="5">
        <v>7.8</v>
      </c>
      <c r="Q33" s="290">
        <v>7.2734246575342469</v>
      </c>
      <c r="R33" s="111">
        <f t="shared" si="14"/>
        <v>6.5671200000000001</v>
      </c>
      <c r="S33" s="32">
        <f t="shared" si="15"/>
        <v>6.1078784931506851</v>
      </c>
      <c r="T33" s="299">
        <f>AVERAGE(INDEX($Q$5:$Q$246,$AC33,1):INDEX($Q$5:$Q$246,$AD33,1))</f>
        <v>5.7448493150684925</v>
      </c>
      <c r="U33" s="286">
        <v>7.2429275473630312</v>
      </c>
      <c r="V33" s="111">
        <f t="shared" si="0"/>
        <v>0.9385791584848393</v>
      </c>
      <c r="W33" s="261">
        <f>AVERAGE(INDEX($V$5:$V$246,$AC33,1):INDEX($V$5:$V$246,$AD33,1))</f>
        <v>-0.58999618398091447</v>
      </c>
      <c r="X33" s="111">
        <f t="shared" si="16"/>
        <v>-0.22633352134881773</v>
      </c>
      <c r="Y33" s="111">
        <f t="shared" si="12"/>
        <v>1.1649126798336571</v>
      </c>
      <c r="AA33" s="4">
        <f t="shared" si="1"/>
        <v>2</v>
      </c>
      <c r="AB33" s="284">
        <f t="shared" si="2"/>
        <v>1.1934156378600822</v>
      </c>
      <c r="AC33" s="6">
        <f t="shared" si="3"/>
        <v>28</v>
      </c>
      <c r="AD33" s="6">
        <f t="shared" si="4"/>
        <v>37</v>
      </c>
      <c r="AF33" s="5">
        <f t="shared" si="5"/>
        <v>15.451182795698926</v>
      </c>
      <c r="AG33" s="32">
        <f t="shared" si="17"/>
        <v>14.094264136200715</v>
      </c>
      <c r="AH33" s="5">
        <f t="shared" si="6"/>
        <v>1.2214584156658415</v>
      </c>
      <c r="AI33" s="261">
        <f>AVERAGE(INDEX($AH$5:$AH$247,$AC33,1):INDEX($AH$5:$AH$247,$AD33,1))</f>
        <v>-0.72882115422663374</v>
      </c>
      <c r="AK33" s="5">
        <f t="shared" si="13"/>
        <v>-0.55069124423963123</v>
      </c>
      <c r="AL33" s="32">
        <f t="shared" si="18"/>
        <v>-2.0209790650987864</v>
      </c>
      <c r="AM33" s="5">
        <f t="shared" si="7"/>
        <v>0.88214541839660465</v>
      </c>
      <c r="AN33" s="262">
        <f>AVERAGE(INDEX($AM$5:$AM$247,$AC33,1):INDEX($AM$5:$AM$247,$AD33,1))</f>
        <v>-1.0672392153234018</v>
      </c>
      <c r="AO33" s="32"/>
      <c r="AP33" s="5">
        <f t="shared" si="8"/>
        <v>6.5264516129032257</v>
      </c>
      <c r="AQ33" s="32">
        <f t="shared" si="19"/>
        <v>5.5412477526881725</v>
      </c>
      <c r="AR33" s="5">
        <f t="shared" si="9"/>
        <v>1.0110200303848238</v>
      </c>
      <c r="AS33" s="263">
        <f>AVERAGE(INDEX($AR$5:$AR$246,$AC33,1):INDEX($AR$5:$AR$246,$AD33,1))</f>
        <v>-0.10313050724958513</v>
      </c>
      <c r="AT33" s="5"/>
      <c r="AU33" s="5">
        <f t="shared" si="10"/>
        <v>5.7737992831541218</v>
      </c>
      <c r="AV33" s="32">
        <f t="shared" si="20"/>
        <v>6.6931438781362003</v>
      </c>
      <c r="AW33" s="5">
        <f t="shared" si="11"/>
        <v>-1.1076993363710903</v>
      </c>
      <c r="AX33" s="264">
        <f>AVERAGE(INDEX($AW$5:$AW$246,$AC33,1):INDEX($AW$5:$AW$246,$AD33,1))</f>
        <v>-0.42535525034958538</v>
      </c>
      <c r="AY33" s="5"/>
    </row>
    <row r="34" spans="1:51" ht="11.4">
      <c r="A34" s="141">
        <v>30</v>
      </c>
      <c r="B34" s="6">
        <v>1810</v>
      </c>
      <c r="C34" s="288">
        <v>-2.0290322580645159</v>
      </c>
      <c r="D34" s="288">
        <v>-2.6464285714285718</v>
      </c>
      <c r="E34" s="288">
        <v>4.3516129032258046</v>
      </c>
      <c r="F34" s="288">
        <v>6.1099999999999994</v>
      </c>
      <c r="G34" s="288">
        <v>12.748387096774193</v>
      </c>
      <c r="H34" s="288">
        <v>13.28</v>
      </c>
      <c r="I34" s="288">
        <v>15.93225806451613</v>
      </c>
      <c r="J34" s="288">
        <v>15.458064516129031</v>
      </c>
      <c r="K34" s="288">
        <v>15.856666666666664</v>
      </c>
      <c r="L34" s="288">
        <v>8.5709677419354833</v>
      </c>
      <c r="M34" s="288">
        <v>3.6666666666666665</v>
      </c>
      <c r="N34" s="288">
        <v>0.11612903225806456</v>
      </c>
      <c r="O34" s="232">
        <v>-0.6</v>
      </c>
      <c r="P34" s="5">
        <v>8.1999999999999993</v>
      </c>
      <c r="Q34" s="290">
        <v>7.6791780821917799</v>
      </c>
      <c r="R34" s="111">
        <f t="shared" si="14"/>
        <v>6.5095499999999999</v>
      </c>
      <c r="S34" s="32">
        <f t="shared" si="15"/>
        <v>6.0541652602739724</v>
      </c>
      <c r="T34" s="299">
        <f>AVERAGE(INDEX($Q$5:$Q$246,$AC34,1):INDEX($Q$5:$Q$246,$AD34,1))</f>
        <v>5.8237808219178078</v>
      </c>
      <c r="U34" s="286">
        <v>7.6179409882232463</v>
      </c>
      <c r="V34" s="111">
        <f t="shared" si="0"/>
        <v>1.3443325831423723</v>
      </c>
      <c r="W34" s="261">
        <f>AVERAGE(INDEX($V$5:$V$246,$AC34,1):INDEX($V$5:$V$246,$AD34,1))</f>
        <v>-0.51106467713159953</v>
      </c>
      <c r="X34" s="111">
        <f t="shared" si="16"/>
        <v>-0.28004675422553005</v>
      </c>
      <c r="Y34" s="111">
        <f t="shared" si="12"/>
        <v>1.6243793373679023</v>
      </c>
      <c r="AA34" s="4">
        <f t="shared" si="1"/>
        <v>2</v>
      </c>
      <c r="AB34" s="284">
        <f t="shared" si="2"/>
        <v>1.2345679012345678</v>
      </c>
      <c r="AC34" s="6">
        <f t="shared" si="3"/>
        <v>29</v>
      </c>
      <c r="AD34" s="6">
        <f t="shared" si="4"/>
        <v>38</v>
      </c>
      <c r="AF34" s="5">
        <f t="shared" si="5"/>
        <v>14.890107526881721</v>
      </c>
      <c r="AG34" s="32">
        <f t="shared" si="17"/>
        <v>13.973701849462365</v>
      </c>
      <c r="AH34" s="5">
        <f t="shared" si="6"/>
        <v>0.66038314684863586</v>
      </c>
      <c r="AI34" s="261">
        <f>AVERAGE(INDEX($AH$5:$AH$247,$AC34,1):INDEX($AH$5:$AH$247,$AD34,1))</f>
        <v>-0.93101470261372987</v>
      </c>
      <c r="AK34" s="5">
        <f t="shared" si="13"/>
        <v>-1.6649385560675884</v>
      </c>
      <c r="AL34" s="32">
        <f t="shared" si="18"/>
        <v>-2.0888778866730227</v>
      </c>
      <c r="AM34" s="5">
        <f t="shared" si="7"/>
        <v>-0.23210189343135257</v>
      </c>
      <c r="AN34" s="262">
        <f>AVERAGE(INDEX($AM$5:$AM$247,$AC34,1):INDEX($AM$5:$AM$247,$AD34,1))</f>
        <v>-0.86325939647706496</v>
      </c>
      <c r="AO34" s="32"/>
      <c r="AP34" s="5">
        <f t="shared" si="8"/>
        <v>7.7366666666666655</v>
      </c>
      <c r="AQ34" s="32">
        <f t="shared" si="19"/>
        <v>5.5324959426523295</v>
      </c>
      <c r="AR34" s="5">
        <f t="shared" si="9"/>
        <v>2.2212350841482635</v>
      </c>
      <c r="AS34" s="263">
        <f>AVERAGE(INDEX($AR$5:$AR$246,$AC34,1):INDEX($AR$5:$AR$246,$AD34,1))</f>
        <v>5.7942239332106297E-3</v>
      </c>
      <c r="AT34" s="5"/>
      <c r="AU34" s="5">
        <f t="shared" si="10"/>
        <v>9.3647670250896038</v>
      </c>
      <c r="AV34" s="32">
        <f t="shared" si="20"/>
        <v>6.6605971075268817</v>
      </c>
      <c r="AW34" s="5">
        <f t="shared" si="11"/>
        <v>2.4832684055643917</v>
      </c>
      <c r="AX34" s="264">
        <f>AVERAGE(INDEX($AW$5:$AW$246,$AC34,1):INDEX($AW$5:$AW$246,$AD34,1))</f>
        <v>-0.34475309981195085</v>
      </c>
      <c r="AY34" s="5"/>
    </row>
    <row r="35" spans="1:51" ht="11.4">
      <c r="A35" s="141">
        <v>31</v>
      </c>
      <c r="B35" s="259">
        <v>1811</v>
      </c>
      <c r="C35" s="147">
        <v>-6.3</v>
      </c>
      <c r="D35" s="147">
        <v>-0.7</v>
      </c>
      <c r="E35" s="147">
        <v>3.4</v>
      </c>
      <c r="F35" s="147">
        <v>6.9</v>
      </c>
      <c r="G35" s="147">
        <v>14</v>
      </c>
      <c r="H35" s="147">
        <v>16.600000000000001</v>
      </c>
      <c r="I35" s="147">
        <v>16.5</v>
      </c>
      <c r="J35" s="147">
        <v>14.4</v>
      </c>
      <c r="K35" s="147">
        <v>11.8</v>
      </c>
      <c r="L35" s="147">
        <v>11.6</v>
      </c>
      <c r="M35" s="147">
        <v>3.6</v>
      </c>
      <c r="N35" s="147">
        <v>-0.9</v>
      </c>
      <c r="O35" s="232">
        <v>-0.6</v>
      </c>
      <c r="P35" s="5">
        <f>ROUND(AVERAGE(C35:N35),1)</f>
        <v>7.6</v>
      </c>
      <c r="Q35" s="290">
        <v>7.6</v>
      </c>
      <c r="R35" s="111">
        <f t="shared" si="14"/>
        <v>6.4555400000000001</v>
      </c>
      <c r="S35" s="32">
        <f t="shared" si="15"/>
        <v>6.000593232876712</v>
      </c>
      <c r="T35" s="299">
        <f>AVERAGE(INDEX($Q$5:$Q$246,$AC35,1):INDEX($Q$5:$Q$246,$AD35,1))</f>
        <v>5.7365205479452062</v>
      </c>
      <c r="U35" s="291">
        <v>7.6</v>
      </c>
      <c r="V35" s="111">
        <f t="shared" si="0"/>
        <v>1.265154500950592</v>
      </c>
      <c r="W35" s="261">
        <f>AVERAGE(INDEX($V$5:$V$246,$AC35,1):INDEX($V$5:$V$246,$AD35,1))</f>
        <v>-0.59832495110420225</v>
      </c>
      <c r="X35" s="111">
        <f t="shared" si="16"/>
        <v>-0.33361878162279035</v>
      </c>
      <c r="Y35" s="111">
        <f t="shared" si="12"/>
        <v>1.5987732825733825</v>
      </c>
      <c r="AA35" s="4">
        <f t="shared" si="1"/>
        <v>2</v>
      </c>
      <c r="AB35" s="284">
        <f t="shared" si="2"/>
        <v>1.2757201646090535</v>
      </c>
      <c r="AC35" s="6">
        <f t="shared" si="3"/>
        <v>30</v>
      </c>
      <c r="AD35" s="6">
        <f t="shared" si="4"/>
        <v>39</v>
      </c>
      <c r="AF35" s="5">
        <f t="shared" si="5"/>
        <v>15.833333333333334</v>
      </c>
      <c r="AG35" s="32">
        <f t="shared" si="17"/>
        <v>13.853986093189965</v>
      </c>
      <c r="AH35" s="5">
        <f t="shared" si="6"/>
        <v>1.6036089533002489</v>
      </c>
      <c r="AI35" s="261">
        <f>AVERAGE(INDEX($AH$5:$AH$247,$AC35,1):INDEX($AH$5:$AH$247,$AD35,1))</f>
        <v>-1.0840182868431207</v>
      </c>
      <c r="AK35" s="5">
        <f t="shared" si="13"/>
        <v>-2.2946236559139783</v>
      </c>
      <c r="AL35" s="32">
        <f t="shared" si="18"/>
        <v>-2.1330085359394033</v>
      </c>
      <c r="AM35" s="5">
        <f t="shared" si="7"/>
        <v>-0.86178699327774244</v>
      </c>
      <c r="AN35" s="262">
        <f>AVERAGE(INDEX($AM$5:$AM$247,$AC35,1):INDEX($AM$5:$AM$247,$AD35,1))</f>
        <v>-0.92825939647706479</v>
      </c>
      <c r="AP35" s="5">
        <f t="shared" si="8"/>
        <v>8.1</v>
      </c>
      <c r="AQ35" s="32">
        <f t="shared" si="19"/>
        <v>5.5387986917562726</v>
      </c>
      <c r="AR35" s="5">
        <f t="shared" si="9"/>
        <v>2.5845684174815977</v>
      </c>
      <c r="AS35" s="263">
        <f>AVERAGE(INDEX($AR$5:$AR$246,$AC35,1):INDEX($AR$5:$AR$246,$AD35,1))</f>
        <v>-1.219502337861722E-2</v>
      </c>
      <c r="AU35" s="5">
        <f t="shared" si="10"/>
        <v>9</v>
      </c>
      <c r="AV35" s="32">
        <f t="shared" si="20"/>
        <v>6.6255424767025088</v>
      </c>
      <c r="AW35" s="5">
        <f t="shared" si="11"/>
        <v>2.1185013804747879</v>
      </c>
      <c r="AX35" s="264">
        <f>AVERAGE(INDEX($AW$5:$AW$246,$AC35,1):INDEX($AW$5:$AW$246,$AD35,1))</f>
        <v>-0.29053087758972856</v>
      </c>
      <c r="AY35" s="5"/>
    </row>
    <row r="36" spans="1:51" ht="11.4">
      <c r="A36" s="141">
        <v>32</v>
      </c>
      <c r="B36" s="259">
        <v>1812</v>
      </c>
      <c r="C36" s="147">
        <v>-4.8</v>
      </c>
      <c r="D36" s="147">
        <v>-0.2</v>
      </c>
      <c r="E36" s="147">
        <v>0.9</v>
      </c>
      <c r="F36" s="147">
        <v>1.4</v>
      </c>
      <c r="G36" s="147">
        <v>11</v>
      </c>
      <c r="H36" s="147">
        <v>13.1</v>
      </c>
      <c r="I36" s="147">
        <v>13</v>
      </c>
      <c r="J36" s="147">
        <v>13.4</v>
      </c>
      <c r="K36" s="147">
        <v>10.3</v>
      </c>
      <c r="L36" s="147">
        <v>9.1</v>
      </c>
      <c r="M36" s="147">
        <v>-0.4</v>
      </c>
      <c r="N36" s="147">
        <v>-7.9</v>
      </c>
      <c r="O36" s="232">
        <v>-0.6</v>
      </c>
      <c r="P36" s="5">
        <f>ROUND(AVERAGE(C36:N36),1)</f>
        <v>4.9000000000000004</v>
      </c>
      <c r="Q36" s="290">
        <v>4.9000000000000004</v>
      </c>
      <c r="R36" s="111">
        <f t="shared" si="14"/>
        <v>6.3856000000000002</v>
      </c>
      <c r="S36" s="32">
        <f t="shared" si="15"/>
        <v>5.9273531232876717</v>
      </c>
      <c r="T36" s="299">
        <f>AVERAGE(INDEX($Q$5:$Q$246,$AC36,1):INDEX($Q$5:$Q$246,$AD36,1))</f>
        <v>5.4630958904109592</v>
      </c>
      <c r="U36" s="291">
        <v>4.9000000000000004</v>
      </c>
      <c r="V36" s="111">
        <f t="shared" si="0"/>
        <v>-1.4348454990494073</v>
      </c>
      <c r="W36" s="261">
        <f>AVERAGE(INDEX($V$5:$V$246,$AC36,1):INDEX($V$5:$V$246,$AD36,1))</f>
        <v>-0.87174960863844875</v>
      </c>
      <c r="X36" s="111">
        <f t="shared" si="16"/>
        <v>-0.40685889121183155</v>
      </c>
      <c r="Y36" s="111">
        <f t="shared" si="12"/>
        <v>-1.0279866078375757</v>
      </c>
      <c r="AA36" s="4">
        <f t="shared" si="1"/>
        <v>2</v>
      </c>
      <c r="AB36" s="284">
        <f t="shared" si="2"/>
        <v>1.3168724279835391</v>
      </c>
      <c r="AC36" s="6">
        <f t="shared" si="3"/>
        <v>31</v>
      </c>
      <c r="AD36" s="6">
        <f t="shared" si="4"/>
        <v>40</v>
      </c>
      <c r="AF36" s="5">
        <f t="shared" si="5"/>
        <v>13.166666666666666</v>
      </c>
      <c r="AG36" s="32">
        <f t="shared" si="17"/>
        <v>13.710112623655913</v>
      </c>
      <c r="AH36" s="5">
        <f t="shared" si="6"/>
        <v>-1.063057713366419</v>
      </c>
      <c r="AI36" s="261">
        <f>AVERAGE(INDEX($AH$5:$AH$247,$AC36,1):INDEX($AH$5:$AH$247,$AD36,1))</f>
        <v>-1.2410111183843391</v>
      </c>
      <c r="AK36" s="5">
        <f t="shared" si="13"/>
        <v>-1.9666666666666668</v>
      </c>
      <c r="AL36" s="32">
        <f t="shared" si="18"/>
        <v>-2.1931609154351399</v>
      </c>
      <c r="AM36" s="5">
        <f t="shared" si="7"/>
        <v>-0.5338300040304309</v>
      </c>
      <c r="AN36" s="262">
        <f>AVERAGE(INDEX($AM$5:$AM$247,$AC36,1):INDEX($AM$5:$AM$247,$AD36,1))</f>
        <v>-1.0533117032729755</v>
      </c>
      <c r="AP36" s="5">
        <f t="shared" si="8"/>
        <v>4.4333333333333336</v>
      </c>
      <c r="AQ36" s="32">
        <f t="shared" si="19"/>
        <v>5.5044157025089602</v>
      </c>
      <c r="AR36" s="5">
        <f t="shared" si="9"/>
        <v>-1.0820982491850684</v>
      </c>
      <c r="AS36" s="263">
        <f>AVERAGE(INDEX($AR$5:$AR$246,$AC36,1):INDEX($AR$5:$AR$246,$AD36,1))</f>
        <v>-0.24649968287682503</v>
      </c>
      <c r="AU36" s="5">
        <f t="shared" si="10"/>
        <v>6.333333333333333</v>
      </c>
      <c r="AV36" s="32">
        <f t="shared" si="20"/>
        <v>6.576113867383512</v>
      </c>
      <c r="AW36" s="5">
        <f t="shared" si="11"/>
        <v>-0.5481652861918791</v>
      </c>
      <c r="AX36" s="264">
        <f>AVERAGE(INDEX($AW$5:$AW$246,$AC36,1):INDEX($AW$5:$AW$246,$AD36,1))</f>
        <v>-0.7900219170162518</v>
      </c>
      <c r="AY36" s="5"/>
    </row>
    <row r="37" spans="1:51" ht="11.4">
      <c r="A37" s="141">
        <v>33</v>
      </c>
      <c r="B37" s="6">
        <v>1813</v>
      </c>
      <c r="C37" s="288">
        <v>-5.7419354838709689</v>
      </c>
      <c r="D37" s="288">
        <v>0.72499999999999964</v>
      </c>
      <c r="E37" s="288">
        <v>-0.56774193548387086</v>
      </c>
      <c r="F37" s="288">
        <v>6.3666666666666663</v>
      </c>
      <c r="G37" s="288">
        <v>10.303225806451612</v>
      </c>
      <c r="H37" s="288">
        <v>10.343333333333334</v>
      </c>
      <c r="I37" s="288">
        <v>11.825806451612907</v>
      </c>
      <c r="J37" s="288">
        <v>11.164516129032256</v>
      </c>
      <c r="K37" s="288">
        <v>9.1266666666666652</v>
      </c>
      <c r="L37" s="288">
        <v>6.2451612903225815</v>
      </c>
      <c r="M37" s="288">
        <v>-0.30000000000000021</v>
      </c>
      <c r="N37" s="288">
        <v>-0.72903225806451621</v>
      </c>
      <c r="O37" s="232">
        <v>-0.6</v>
      </c>
      <c r="P37" s="5">
        <v>5.5</v>
      </c>
      <c r="Q37" s="290">
        <v>4.9147945205479457</v>
      </c>
      <c r="R37" s="111">
        <f t="shared" si="14"/>
        <v>6.3269699999999993</v>
      </c>
      <c r="S37" s="32">
        <f t="shared" si="15"/>
        <v>5.8614676712328766</v>
      </c>
      <c r="T37" s="299">
        <f>AVERAGE(INDEX($Q$5:$Q$246,$AC37,1):INDEX($Q$5:$Q$246,$AD37,1))</f>
        <v>5.3284383561643827</v>
      </c>
      <c r="U37" s="286">
        <v>4.8968055555555567</v>
      </c>
      <c r="V37" s="111">
        <f t="shared" si="0"/>
        <v>-1.4200509785014619</v>
      </c>
      <c r="W37" s="261">
        <f>AVERAGE(INDEX($V$5:$V$246,$AC37,1):INDEX($V$5:$V$246,$AD37,1))</f>
        <v>-1.0064071428850241</v>
      </c>
      <c r="X37" s="111">
        <f t="shared" si="16"/>
        <v>-0.47274434326662601</v>
      </c>
      <c r="Y37" s="111">
        <f t="shared" si="12"/>
        <v>-0.94730663523483583</v>
      </c>
      <c r="AA37" s="4">
        <f t="shared" si="1"/>
        <v>2</v>
      </c>
      <c r="AB37" s="284">
        <f t="shared" si="2"/>
        <v>1.3580246913580247</v>
      </c>
      <c r="AC37" s="6">
        <f t="shared" si="3"/>
        <v>32</v>
      </c>
      <c r="AD37" s="6">
        <f t="shared" si="4"/>
        <v>41</v>
      </c>
      <c r="AF37" s="5">
        <f t="shared" si="5"/>
        <v>11.111218637992833</v>
      </c>
      <c r="AG37" s="32">
        <f t="shared" si="17"/>
        <v>13.574136394265231</v>
      </c>
      <c r="AH37" s="5">
        <f t="shared" si="6"/>
        <v>-3.1185057420402522</v>
      </c>
      <c r="AI37" s="261">
        <f>AVERAGE(INDEX($AH$5:$AH$247,$AC37,1):INDEX($AH$5:$AH$247,$AD37,1))</f>
        <v>-1.6213193621119377</v>
      </c>
      <c r="AK37" s="5">
        <f t="shared" si="13"/>
        <v>-4.3056451612903235</v>
      </c>
      <c r="AL37" s="32">
        <f t="shared" si="18"/>
        <v>-2.2368892857142857</v>
      </c>
      <c r="AM37" s="5">
        <f t="shared" si="7"/>
        <v>-2.8728084986540878</v>
      </c>
      <c r="AN37" s="262">
        <f>AVERAGE(INDEX($AM$5:$AM$247,$AC37,1):INDEX($AM$5:$AM$247,$AD37,1))</f>
        <v>-1.0591911195556176</v>
      </c>
      <c r="AO37" s="32"/>
      <c r="AP37" s="5">
        <f t="shared" si="8"/>
        <v>5.3673835125448024</v>
      </c>
      <c r="AQ37" s="32">
        <f t="shared" si="19"/>
        <v>5.4559352293906809</v>
      </c>
      <c r="AR37" s="5">
        <f t="shared" si="9"/>
        <v>-0.14804806997359954</v>
      </c>
      <c r="AS37" s="263">
        <f>AVERAGE(INDEX($AR$5:$AR$246,$AC37,1):INDEX($AR$5:$AR$246,$AD37,1))</f>
        <v>-0.51418427069044514</v>
      </c>
      <c r="AT37" s="5"/>
      <c r="AU37" s="5">
        <f t="shared" si="10"/>
        <v>5.0239426523297483</v>
      </c>
      <c r="AV37" s="32">
        <f t="shared" si="20"/>
        <v>6.5277173870967742</v>
      </c>
      <c r="AW37" s="5">
        <f t="shared" si="11"/>
        <v>-1.8575559671954638</v>
      </c>
      <c r="AX37" s="264">
        <f>AVERAGE(INDEX($AW$5:$AW$246,$AC37,1):INDEX($AW$5:$AW$246,$AD37,1))</f>
        <v>-0.91381044748220164</v>
      </c>
      <c r="AY37" s="5"/>
    </row>
    <row r="38" spans="1:51" ht="11.4">
      <c r="A38" s="141">
        <v>34</v>
      </c>
      <c r="B38" s="6">
        <v>1814</v>
      </c>
      <c r="C38" s="288">
        <v>-3.9838709677419359</v>
      </c>
      <c r="D38" s="288">
        <v>-8.4321428571428569</v>
      </c>
      <c r="E38" s="288">
        <v>-0.71612903225806412</v>
      </c>
      <c r="F38" s="288">
        <v>7.2933333333333339</v>
      </c>
      <c r="G38" s="288">
        <v>7.5161290322580649</v>
      </c>
      <c r="H38" s="288">
        <v>10.479999999999997</v>
      </c>
      <c r="I38" s="288">
        <v>14.95806451612903</v>
      </c>
      <c r="J38" s="288">
        <v>13.016129032258064</v>
      </c>
      <c r="K38" s="288">
        <v>8.3533333333333335</v>
      </c>
      <c r="L38" s="288">
        <v>5.6322580645161278</v>
      </c>
      <c r="M38" s="288">
        <v>3.3000000000000003</v>
      </c>
      <c r="N38" s="288">
        <v>0.63870967741935514</v>
      </c>
      <c r="O38" s="232">
        <v>-0.6</v>
      </c>
      <c r="P38" s="5">
        <v>5.4</v>
      </c>
      <c r="Q38" s="290">
        <v>4.9194520547945197</v>
      </c>
      <c r="R38" s="111">
        <f t="shared" si="14"/>
        <v>6.2802100000000003</v>
      </c>
      <c r="S38" s="32">
        <f t="shared" si="15"/>
        <v>5.8045207850732163</v>
      </c>
      <c r="T38" s="299">
        <f>AVERAGE(INDEX($Q$5:$Q$246,$AC38,1):INDEX($Q$5:$Q$246,$AD38,1))</f>
        <v>5.5783013698630137</v>
      </c>
      <c r="U38" s="286">
        <v>4.8379845110087034</v>
      </c>
      <c r="V38" s="111">
        <f t="shared" si="0"/>
        <v>-1.4153934442548879</v>
      </c>
      <c r="W38" s="261">
        <f>AVERAGE(INDEX($V$5:$V$246,$AC38,1):INDEX($V$5:$V$246,$AD38,1))</f>
        <v>-0.75654412918639402</v>
      </c>
      <c r="X38" s="111">
        <f t="shared" si="16"/>
        <v>-0.52969122942628599</v>
      </c>
      <c r="Y38" s="111">
        <f t="shared" si="12"/>
        <v>-0.8857022148286019</v>
      </c>
      <c r="AA38" s="4">
        <f t="shared" si="1"/>
        <v>2</v>
      </c>
      <c r="AB38" s="284">
        <f t="shared" si="2"/>
        <v>1.3991769547325104</v>
      </c>
      <c r="AC38" s="6">
        <f t="shared" si="3"/>
        <v>33</v>
      </c>
      <c r="AD38" s="6">
        <f t="shared" si="4"/>
        <v>42</v>
      </c>
      <c r="AF38" s="5">
        <f t="shared" si="5"/>
        <v>12.818064516129029</v>
      </c>
      <c r="AG38" s="32">
        <f t="shared" si="17"/>
        <v>13.434591591397849</v>
      </c>
      <c r="AH38" s="5">
        <f t="shared" si="6"/>
        <v>-1.4116598639040561</v>
      </c>
      <c r="AI38" s="261">
        <f>AVERAGE(INDEX($AH$5:$AH$247,$AC38,1):INDEX($AH$5:$AH$247,$AD38,1))</f>
        <v>-1.3811759929363103</v>
      </c>
      <c r="AK38" s="5">
        <f t="shared" si="13"/>
        <v>-4.3816820276497701</v>
      </c>
      <c r="AL38" s="32">
        <f t="shared" si="18"/>
        <v>-2.2496411316807032</v>
      </c>
      <c r="AM38" s="5">
        <f t="shared" si="7"/>
        <v>-2.9488453650135344</v>
      </c>
      <c r="AN38" s="262">
        <f>AVERAGE(INDEX($AM$5:$AM$247,$AC38,1):INDEX($AM$5:$AM$247,$AD38,1))</f>
        <v>-0.87634933768157752</v>
      </c>
      <c r="AO38" s="32"/>
      <c r="AP38" s="5">
        <f t="shared" si="8"/>
        <v>4.6977777777777776</v>
      </c>
      <c r="AQ38" s="32">
        <f t="shared" si="19"/>
        <v>5.4157511039426529</v>
      </c>
      <c r="AR38" s="5">
        <f t="shared" si="9"/>
        <v>-0.81765380474062432</v>
      </c>
      <c r="AS38" s="263">
        <f>AVERAGE(INDEX($AR$5:$AR$246,$AC38,1):INDEX($AR$5:$AR$246,$AD38,1))</f>
        <v>-0.1432165287549613</v>
      </c>
      <c r="AT38" s="5"/>
      <c r="AU38" s="5">
        <f t="shared" si="10"/>
        <v>5.7618637992831543</v>
      </c>
      <c r="AV38" s="32">
        <f t="shared" si="20"/>
        <v>6.4824660297861811</v>
      </c>
      <c r="AW38" s="5">
        <f t="shared" si="11"/>
        <v>-1.1196348202420578</v>
      </c>
      <c r="AX38" s="264">
        <f>AVERAGE(INDEX($AW$5:$AW$246,$AC38,1):INDEX($AW$5:$AW$246,$AD38,1))</f>
        <v>-0.67959180948936981</v>
      </c>
      <c r="AY38" s="5"/>
    </row>
    <row r="39" spans="1:51" ht="11.4">
      <c r="A39" s="141">
        <v>35</v>
      </c>
      <c r="B39" s="6">
        <v>1815</v>
      </c>
      <c r="C39" s="288">
        <v>-7.8096774193548386</v>
      </c>
      <c r="D39" s="288">
        <v>1.8357142857142856</v>
      </c>
      <c r="E39" s="288">
        <v>3.7677419354838708</v>
      </c>
      <c r="F39" s="288">
        <v>6.1466666666666656</v>
      </c>
      <c r="G39" s="288">
        <v>10.848387096774191</v>
      </c>
      <c r="H39" s="288">
        <v>11.526666666666669</v>
      </c>
      <c r="I39" s="288">
        <v>11.790322580645162</v>
      </c>
      <c r="J39" s="288">
        <v>12.296774193548389</v>
      </c>
      <c r="K39" s="288">
        <v>10.633333333333333</v>
      </c>
      <c r="L39" s="288">
        <v>6.8225806451612891</v>
      </c>
      <c r="M39" s="288">
        <v>-1.6733333333333331</v>
      </c>
      <c r="N39" s="288">
        <v>-3.7774193548387096</v>
      </c>
      <c r="O39" s="232">
        <v>-0.6</v>
      </c>
      <c r="P39" s="5">
        <v>5.8</v>
      </c>
      <c r="Q39" s="290">
        <v>5.212328767123287</v>
      </c>
      <c r="R39" s="111">
        <f t="shared" si="14"/>
        <v>6.2574999999999985</v>
      </c>
      <c r="S39" s="32">
        <f t="shared" si="15"/>
        <v>5.7691725441662731</v>
      </c>
      <c r="T39" s="299">
        <f>AVERAGE(INDEX($Q$5:$Q$246,$AC39,1):INDEX($Q$5:$Q$246,$AD39,1))</f>
        <v>5.6647123287671235</v>
      </c>
      <c r="U39" s="286">
        <v>5.2006464413722471</v>
      </c>
      <c r="V39" s="111">
        <f t="shared" si="0"/>
        <v>-1.1225167319261207</v>
      </c>
      <c r="W39" s="261">
        <f>AVERAGE(INDEX($V$5:$V$246,$AC39,1):INDEX($V$5:$V$246,$AD39,1))</f>
        <v>-0.67013317028228436</v>
      </c>
      <c r="X39" s="111">
        <f t="shared" si="16"/>
        <v>-0.56503947033322977</v>
      </c>
      <c r="Y39" s="111">
        <f t="shared" si="12"/>
        <v>-0.5574772615928909</v>
      </c>
      <c r="AA39" s="4">
        <f t="shared" si="1"/>
        <v>2</v>
      </c>
      <c r="AB39" s="284">
        <f t="shared" si="2"/>
        <v>1.440329218106996</v>
      </c>
      <c r="AC39" s="6">
        <f t="shared" si="3"/>
        <v>34</v>
      </c>
      <c r="AD39" s="6">
        <f t="shared" si="4"/>
        <v>43</v>
      </c>
      <c r="AF39" s="5">
        <f t="shared" si="5"/>
        <v>11.871254480286739</v>
      </c>
      <c r="AG39" s="32">
        <f t="shared" si="17"/>
        <v>13.340928870967742</v>
      </c>
      <c r="AH39" s="5">
        <f t="shared" si="6"/>
        <v>-2.3584698997463462</v>
      </c>
      <c r="AI39" s="261">
        <f>AVERAGE(INDEX($AH$5:$AH$247,$AC39,1):INDEX($AH$5:$AH$247,$AD39,1))</f>
        <v>-1.1868569965205398</v>
      </c>
      <c r="AK39" s="5">
        <f t="shared" si="13"/>
        <v>-1.7784178187403994</v>
      </c>
      <c r="AL39" s="32">
        <f t="shared" si="18"/>
        <v>-2.2337568005455797</v>
      </c>
      <c r="AM39" s="5">
        <f t="shared" si="7"/>
        <v>-0.34558115610416351</v>
      </c>
      <c r="AN39" s="262">
        <f>AVERAGE(INDEX($AM$5:$AM$247,$AC39,1):INDEX($AM$5:$AM$247,$AD39,1))</f>
        <v>-0.80411047439432726</v>
      </c>
      <c r="AO39" s="32"/>
      <c r="AP39" s="5">
        <f t="shared" si="8"/>
        <v>6.9209318996415758</v>
      </c>
      <c r="AQ39" s="32">
        <f t="shared" si="19"/>
        <v>5.3707090788530465</v>
      </c>
      <c r="AR39" s="5">
        <f t="shared" si="9"/>
        <v>1.4055003171231739</v>
      </c>
      <c r="AS39" s="263">
        <f>AVERAGE(INDEX($AR$5:$AR$246,$AC39,1):INDEX($AR$5:$AR$246,$AD39,1))</f>
        <v>-0.18433122409546304</v>
      </c>
      <c r="AT39" s="5"/>
      <c r="AU39" s="5">
        <f t="shared" si="10"/>
        <v>5.2608602150537624</v>
      </c>
      <c r="AV39" s="32">
        <f t="shared" si="20"/>
        <v>6.4644306047460134</v>
      </c>
      <c r="AW39" s="5">
        <f t="shared" si="11"/>
        <v>-1.6206384044714497</v>
      </c>
      <c r="AX39" s="264">
        <f>AVERAGE(INDEX($AW$5:$AW$246,$AC39,1):INDEX($AW$5:$AW$246,$AD39,1))</f>
        <v>-0.51316887042126946</v>
      </c>
      <c r="AY39" s="5"/>
    </row>
    <row r="40" spans="1:51" ht="11.4">
      <c r="A40" s="141">
        <v>36</v>
      </c>
      <c r="B40" s="6">
        <v>1816</v>
      </c>
      <c r="C40" s="288">
        <v>-3.8580645161290326</v>
      </c>
      <c r="D40" s="288">
        <v>-4.4793103448275868</v>
      </c>
      <c r="E40" s="288">
        <v>-1.203225806451613</v>
      </c>
      <c r="F40" s="288">
        <v>4.5366666666666662</v>
      </c>
      <c r="G40" s="288">
        <v>7.1161290322580646</v>
      </c>
      <c r="H40" s="288">
        <v>9.7533333333333339</v>
      </c>
      <c r="I40" s="288">
        <v>11.483870967741934</v>
      </c>
      <c r="J40" s="288">
        <v>11.251612903225809</v>
      </c>
      <c r="K40" s="288">
        <v>9.4333333333333336</v>
      </c>
      <c r="L40" s="288">
        <v>6.9419354838709664</v>
      </c>
      <c r="M40" s="288">
        <v>-0.83999999999999986</v>
      </c>
      <c r="N40" s="288">
        <v>-2.819354838709677</v>
      </c>
      <c r="O40" s="232">
        <v>-0.6</v>
      </c>
      <c r="P40" s="5">
        <v>4.5999999999999996</v>
      </c>
      <c r="Q40" s="290">
        <v>3.9805479452054797</v>
      </c>
      <c r="R40" s="111">
        <f t="shared" si="14"/>
        <v>6.2484600000000006</v>
      </c>
      <c r="S40" s="32">
        <f t="shared" si="15"/>
        <v>5.7472249050543214</v>
      </c>
      <c r="T40" s="299">
        <f>AVERAGE(INDEX($Q$5:$Q$246,$AC40,1):INDEX($Q$5:$Q$246,$AD40,1))</f>
        <v>5.782821917808219</v>
      </c>
      <c r="U40" s="286">
        <v>3.9430771845260164</v>
      </c>
      <c r="V40" s="111">
        <f t="shared" si="0"/>
        <v>-2.3542975538439279</v>
      </c>
      <c r="W40" s="261">
        <f>AVERAGE(INDEX($V$5:$V$246,$AC40,1):INDEX($V$5:$V$246,$AD40,1))</f>
        <v>-0.55202358124118844</v>
      </c>
      <c r="X40" s="111">
        <f t="shared" si="16"/>
        <v>-0.58698710944518062</v>
      </c>
      <c r="Y40" s="111">
        <f t="shared" si="12"/>
        <v>-1.7673104443987473</v>
      </c>
      <c r="AA40" s="4">
        <f t="shared" si="1"/>
        <v>2</v>
      </c>
      <c r="AB40" s="284">
        <f t="shared" si="2"/>
        <v>1.4814814814814814</v>
      </c>
      <c r="AC40" s="6">
        <f t="shared" si="3"/>
        <v>35</v>
      </c>
      <c r="AD40" s="6">
        <f t="shared" si="4"/>
        <v>44</v>
      </c>
      <c r="AF40" s="5">
        <f t="shared" si="5"/>
        <v>10.829605734767023</v>
      </c>
      <c r="AG40" s="32">
        <f t="shared" si="17"/>
        <v>13.275794347670251</v>
      </c>
      <c r="AH40" s="5">
        <f t="shared" si="6"/>
        <v>-3.4001186452660619</v>
      </c>
      <c r="AI40" s="261">
        <f>AVERAGE(INDEX($AH$5:$AH$247,$AC40,1):INDEX($AH$5:$AH$247,$AD40,1))</f>
        <v>-1.1160290395312917</v>
      </c>
      <c r="AK40" s="5">
        <f t="shared" si="13"/>
        <v>-4.0382647385984427</v>
      </c>
      <c r="AL40" s="32">
        <f t="shared" si="18"/>
        <v>-2.2322611459823083</v>
      </c>
      <c r="AM40" s="5">
        <f t="shared" si="7"/>
        <v>-2.605428075962207</v>
      </c>
      <c r="AN40" s="262">
        <f>AVERAGE(INDEX($AM$5:$AM$247,$AC40,1):INDEX($AM$5:$AM$247,$AD40,1))</f>
        <v>-0.49139277218552363</v>
      </c>
      <c r="AO40" s="32"/>
      <c r="AP40" s="5">
        <f t="shared" si="8"/>
        <v>3.483189964157706</v>
      </c>
      <c r="AQ40" s="32">
        <f t="shared" si="19"/>
        <v>5.3418284301075261</v>
      </c>
      <c r="AR40" s="5">
        <f t="shared" si="9"/>
        <v>-2.0322416183606959</v>
      </c>
      <c r="AS40" s="263">
        <f>AVERAGE(INDEX($AR$5:$AR$246,$AC40,1):INDEX($AR$5:$AR$246,$AD40,1))</f>
        <v>-0.31958570438220135</v>
      </c>
      <c r="AT40" s="5"/>
      <c r="AU40" s="5">
        <f t="shared" si="10"/>
        <v>5.1784229390681</v>
      </c>
      <c r="AV40" s="32">
        <f t="shared" si="20"/>
        <v>6.4454787851934245</v>
      </c>
      <c r="AW40" s="5">
        <f t="shared" si="11"/>
        <v>-1.7030756804571121</v>
      </c>
      <c r="AX40" s="264">
        <f>AVERAGE(INDEX($AW$5:$AW$246,$AC40,1):INDEX($AW$5:$AW$246,$AD40,1))</f>
        <v>-0.3202548919266458</v>
      </c>
      <c r="AY40" s="5"/>
    </row>
    <row r="41" spans="1:51" ht="11.4">
      <c r="A41" s="141">
        <v>37</v>
      </c>
      <c r="B41" s="6">
        <v>1817</v>
      </c>
      <c r="C41" s="288">
        <v>0.45806451612903215</v>
      </c>
      <c r="D41" s="288">
        <v>-0.19285714285714292</v>
      </c>
      <c r="E41" s="288">
        <v>-1.3032258064516129</v>
      </c>
      <c r="F41" s="288">
        <v>-1.0666666666666667</v>
      </c>
      <c r="G41" s="288">
        <v>8.8903225806451598</v>
      </c>
      <c r="H41" s="288">
        <v>13.973333333333334</v>
      </c>
      <c r="I41" s="288">
        <v>13.109677419354838</v>
      </c>
      <c r="J41" s="288">
        <v>13.035483870967745</v>
      </c>
      <c r="K41" s="288">
        <v>13.366666666666667</v>
      </c>
      <c r="L41" s="288">
        <v>2.0516129032258066</v>
      </c>
      <c r="M41" s="288">
        <v>4.383333333333332</v>
      </c>
      <c r="N41" s="288">
        <v>-2.435483870967742</v>
      </c>
      <c r="O41" s="232">
        <v>-0.6</v>
      </c>
      <c r="P41" s="5">
        <v>5.9</v>
      </c>
      <c r="Q41" s="290">
        <v>5.3761643835616439</v>
      </c>
      <c r="R41" s="111">
        <f t="shared" si="14"/>
        <v>6.2699200000000008</v>
      </c>
      <c r="S41" s="32">
        <f t="shared" si="15"/>
        <v>5.7546685630609344</v>
      </c>
      <c r="T41" s="299">
        <f>AVERAGE(INDEX($Q$5:$Q$246,$AC41,1):INDEX($Q$5:$Q$246,$AD41,1))</f>
        <v>5.8545120453471897</v>
      </c>
      <c r="U41" s="286">
        <v>5.3558550947260626</v>
      </c>
      <c r="V41" s="111">
        <f t="shared" si="0"/>
        <v>-0.95868111548776369</v>
      </c>
      <c r="W41" s="261">
        <f>AVERAGE(INDEX($V$5:$V$246,$AC41,1):INDEX($V$5:$V$246,$AD41,1))</f>
        <v>-0.48033345370221819</v>
      </c>
      <c r="X41" s="111">
        <f t="shared" si="16"/>
        <v>-0.57954345143856745</v>
      </c>
      <c r="Y41" s="111">
        <f t="shared" si="12"/>
        <v>-0.37913766404919624</v>
      </c>
      <c r="AA41" s="4">
        <f t="shared" si="1"/>
        <v>2</v>
      </c>
      <c r="AB41" s="284">
        <f t="shared" si="2"/>
        <v>1.522633744855967</v>
      </c>
      <c r="AC41" s="6">
        <f t="shared" si="3"/>
        <v>36</v>
      </c>
      <c r="AD41" s="6">
        <f t="shared" si="4"/>
        <v>45</v>
      </c>
      <c r="AF41" s="5">
        <f t="shared" si="5"/>
        <v>13.372831541218639</v>
      </c>
      <c r="AG41" s="32">
        <f t="shared" si="17"/>
        <v>13.247561247311827</v>
      </c>
      <c r="AH41" s="5">
        <f t="shared" si="6"/>
        <v>-0.85689283881444567</v>
      </c>
      <c r="AI41" s="261">
        <f>AVERAGE(INDEX($AH$5:$AH$247,$AC41,1):INDEX($AH$5:$AH$247,$AD41,1))</f>
        <v>-0.99083907537358606</v>
      </c>
      <c r="AK41" s="5">
        <f t="shared" si="13"/>
        <v>-0.85138248847926257</v>
      </c>
      <c r="AL41" s="32">
        <f t="shared" si="18"/>
        <v>-2.1815826153397957</v>
      </c>
      <c r="AM41" s="5">
        <f t="shared" si="7"/>
        <v>0.58145417415697331</v>
      </c>
      <c r="AN41" s="262">
        <f>AVERAGE(INDEX($AM$5:$AM$247,$AC41,1):INDEX($AM$5:$AM$247,$AD41,1))</f>
        <v>-0.46080905482761275</v>
      </c>
      <c r="AO41" s="32"/>
      <c r="AP41" s="5">
        <f t="shared" si="8"/>
        <v>2.1734767025089599</v>
      </c>
      <c r="AQ41" s="32">
        <f t="shared" si="19"/>
        <v>5.3242124802867377</v>
      </c>
      <c r="AR41" s="5">
        <f t="shared" si="9"/>
        <v>-3.3419548800094421</v>
      </c>
      <c r="AS41" s="263">
        <f>AVERAGE(INDEX($AR$5:$AR$246,$AC41,1):INDEX($AR$5:$AR$246,$AD41,1))</f>
        <v>-0.52064663628184271</v>
      </c>
      <c r="AT41" s="5"/>
      <c r="AU41" s="5">
        <f t="shared" si="10"/>
        <v>6.6005376344086022</v>
      </c>
      <c r="AV41" s="32">
        <f t="shared" si="20"/>
        <v>6.4599672906933625</v>
      </c>
      <c r="AW41" s="5">
        <f t="shared" si="11"/>
        <v>-0.28096098511660994</v>
      </c>
      <c r="AX41" s="264">
        <f>AVERAGE(INDEX($AW$5:$AW$246,$AC41,1):INDEX($AW$5:$AW$246,$AD41,1))</f>
        <v>-0.18516034242720184</v>
      </c>
      <c r="AY41" s="5"/>
    </row>
    <row r="42" spans="1:51" ht="11.4">
      <c r="A42" s="141">
        <v>38</v>
      </c>
      <c r="B42" s="6">
        <v>1818</v>
      </c>
      <c r="C42" s="288">
        <v>-0.42903225806451606</v>
      </c>
      <c r="D42" s="288">
        <v>-0.52142857142857135</v>
      </c>
      <c r="E42" s="288">
        <v>0.65483870967741931</v>
      </c>
      <c r="F42" s="288">
        <v>7.5933333333333328</v>
      </c>
      <c r="G42" s="288">
        <v>9.0709677419354833</v>
      </c>
      <c r="H42" s="288">
        <v>13.883333333333333</v>
      </c>
      <c r="I42" s="288">
        <v>14.741935483870968</v>
      </c>
      <c r="J42" s="288">
        <v>12.30322580645162</v>
      </c>
      <c r="K42" s="288">
        <v>11.066666666666668</v>
      </c>
      <c r="L42" s="288">
        <v>6.4064516129032238</v>
      </c>
      <c r="M42" s="288">
        <v>3.7366666666666668</v>
      </c>
      <c r="N42" s="288">
        <v>-2.2451612903225806</v>
      </c>
      <c r="O42" s="232">
        <v>-0.6</v>
      </c>
      <c r="P42" s="5">
        <v>7</v>
      </c>
      <c r="Q42" s="290">
        <v>6.3819178082191783</v>
      </c>
      <c r="R42" s="111">
        <f t="shared" si="14"/>
        <v>6.2751999999999999</v>
      </c>
      <c r="S42" s="32">
        <f t="shared" si="15"/>
        <v>5.7479347954652802</v>
      </c>
      <c r="T42" s="299">
        <f>AVERAGE(INDEX($Q$5:$Q$246,$AC42,1):INDEX($Q$5:$Q$246,$AD42,1))</f>
        <v>6.0442380727444505</v>
      </c>
      <c r="U42" s="286">
        <v>6.3551497695852532</v>
      </c>
      <c r="V42" s="111">
        <f t="shared" si="0"/>
        <v>4.7072309169770676E-2</v>
      </c>
      <c r="W42" s="261">
        <f>AVERAGE(INDEX($V$5:$V$246,$AC42,1):INDEX($V$5:$V$246,$AD42,1))</f>
        <v>-0.29060742630495789</v>
      </c>
      <c r="X42" s="111">
        <f t="shared" si="16"/>
        <v>-0.5862772190342217</v>
      </c>
      <c r="Y42" s="111">
        <f t="shared" si="12"/>
        <v>0.63334952820399237</v>
      </c>
      <c r="AA42" s="4">
        <f t="shared" si="1"/>
        <v>2</v>
      </c>
      <c r="AB42" s="284">
        <f t="shared" si="2"/>
        <v>1.5637860082304527</v>
      </c>
      <c r="AC42" s="6">
        <f t="shared" si="3"/>
        <v>37</v>
      </c>
      <c r="AD42" s="6">
        <f t="shared" si="4"/>
        <v>46</v>
      </c>
      <c r="AF42" s="5">
        <f t="shared" si="5"/>
        <v>13.642831541218641</v>
      </c>
      <c r="AG42" s="32">
        <f t="shared" si="17"/>
        <v>13.232198426523297</v>
      </c>
      <c r="AH42" s="5">
        <f t="shared" si="6"/>
        <v>-0.58689283881444432</v>
      </c>
      <c r="AI42" s="261">
        <f>AVERAGE(INDEX($AH$5:$AH$247,$AC42,1):INDEX($AH$5:$AH$247,$AD42,1))</f>
        <v>-0.5861114768072776</v>
      </c>
      <c r="AK42" s="5">
        <f t="shared" si="13"/>
        <v>-1.128648233486943</v>
      </c>
      <c r="AL42" s="32">
        <f t="shared" si="18"/>
        <v>-2.1486233064516127</v>
      </c>
      <c r="AM42" s="5">
        <f t="shared" si="7"/>
        <v>0.30418842914929289</v>
      </c>
      <c r="AN42" s="262">
        <f>AVERAGE(INDEX($AM$5:$AM$247,$AC42,1):INDEX($AM$5:$AM$247,$AD42,1))</f>
        <v>-0.13912159786484998</v>
      </c>
      <c r="AO42" s="32"/>
      <c r="AP42" s="5">
        <f t="shared" si="8"/>
        <v>5.7730465949820795</v>
      </c>
      <c r="AQ42" s="32">
        <f t="shared" si="19"/>
        <v>5.2976872724014346</v>
      </c>
      <c r="AR42" s="5">
        <f t="shared" si="9"/>
        <v>0.25761501246367757</v>
      </c>
      <c r="AS42" s="263">
        <f>AVERAGE(INDEX($AR$5:$AR$246,$AC42,1):INDEX($AR$5:$AR$246,$AD42,1))</f>
        <v>-0.44046742481230866</v>
      </c>
      <c r="AT42" s="5"/>
      <c r="AU42" s="5">
        <f t="shared" si="10"/>
        <v>7.069928315412187</v>
      </c>
      <c r="AV42" s="32">
        <f t="shared" si="20"/>
        <v>6.457616190211346</v>
      </c>
      <c r="AW42" s="5">
        <f t="shared" si="11"/>
        <v>0.18842969588697489</v>
      </c>
      <c r="AX42" s="264">
        <f>AVERAGE(INDEX($AW$5:$AW$246,$AC42,1):INDEX($AW$5:$AW$246,$AD42,1))</f>
        <v>-3.6253532391359575E-2</v>
      </c>
      <c r="AY42" s="5"/>
    </row>
    <row r="43" spans="1:51" ht="11.4">
      <c r="A43" s="141">
        <v>39</v>
      </c>
      <c r="B43" s="6">
        <v>1819</v>
      </c>
      <c r="C43" s="288">
        <v>-0.23548387096774182</v>
      </c>
      <c r="D43" s="288">
        <v>-1.1214285714285714</v>
      </c>
      <c r="E43" s="288">
        <v>1.3451612903225807</v>
      </c>
      <c r="F43" s="288">
        <v>6.73</v>
      </c>
      <c r="G43" s="288">
        <v>10.96451612903226</v>
      </c>
      <c r="H43" s="288">
        <v>12.866666666666669</v>
      </c>
      <c r="I43" s="288">
        <v>15.083870967741937</v>
      </c>
      <c r="J43" s="288">
        <v>13.812903225806448</v>
      </c>
      <c r="K43" s="288">
        <v>12.090000000000002</v>
      </c>
      <c r="L43" s="288">
        <v>5.9580645161290331</v>
      </c>
      <c r="M43" s="288">
        <v>0.89999999999999991</v>
      </c>
      <c r="N43" s="288">
        <v>-2.0870967741935491</v>
      </c>
      <c r="O43" s="232">
        <v>-0.6</v>
      </c>
      <c r="P43" s="5">
        <v>7</v>
      </c>
      <c r="Q43" s="290">
        <v>6.4008219178082193</v>
      </c>
      <c r="R43" s="111">
        <f t="shared" si="14"/>
        <v>6.3017799999999999</v>
      </c>
      <c r="S43" s="32">
        <f t="shared" si="15"/>
        <v>5.7637892820028345</v>
      </c>
      <c r="T43" s="299">
        <f>AVERAGE(INDEX($Q$5:$Q$246,$AC43,1):INDEX($Q$5:$Q$246,$AD43,1))</f>
        <v>6.0885394426074644</v>
      </c>
      <c r="U43" s="286">
        <v>6.3589311315924215</v>
      </c>
      <c r="V43" s="111">
        <f t="shared" si="0"/>
        <v>6.5976418758811661E-2</v>
      </c>
      <c r="W43" s="261">
        <f>AVERAGE(INDEX($V$5:$V$246,$AC43,1):INDEX($V$5:$V$246,$AD43,1))</f>
        <v>-0.24630605644194423</v>
      </c>
      <c r="X43" s="111">
        <f t="shared" si="16"/>
        <v>-0.57042273249666853</v>
      </c>
      <c r="Y43" s="111">
        <f t="shared" si="12"/>
        <v>0.63639915125548019</v>
      </c>
      <c r="AA43" s="4">
        <f t="shared" si="1"/>
        <v>2</v>
      </c>
      <c r="AB43" s="284">
        <f t="shared" si="2"/>
        <v>1.6049382716049383</v>
      </c>
      <c r="AC43" s="6">
        <f t="shared" si="3"/>
        <v>38</v>
      </c>
      <c r="AD43" s="6">
        <f t="shared" si="4"/>
        <v>47</v>
      </c>
      <c r="AF43" s="5">
        <f t="shared" si="5"/>
        <v>13.921146953405019</v>
      </c>
      <c r="AG43" s="32">
        <f t="shared" si="17"/>
        <v>13.239084688172046</v>
      </c>
      <c r="AH43" s="5">
        <f t="shared" si="6"/>
        <v>-0.30857742662806587</v>
      </c>
      <c r="AI43" s="261">
        <f>AVERAGE(INDEX($AH$5:$AH$247,$AC43,1):INDEX($AH$5:$AH$247,$AD43,1))</f>
        <v>-0.55321900368899846</v>
      </c>
      <c r="AK43" s="5">
        <f t="shared" si="13"/>
        <v>-1.2006912442396314</v>
      </c>
      <c r="AL43" s="32">
        <f t="shared" si="18"/>
        <v>-2.1401574390857565</v>
      </c>
      <c r="AM43" s="5">
        <f t="shared" si="7"/>
        <v>0.23214541839660452</v>
      </c>
      <c r="AN43" s="262">
        <f>AVERAGE(INDEX($AM$5:$AM$247,$AC43,1):INDEX($AM$5:$AM$247,$AD43,1))</f>
        <v>-0.45124909402460417</v>
      </c>
      <c r="AO43" s="32"/>
      <c r="AP43" s="5">
        <f t="shared" si="8"/>
        <v>6.3465591397849472</v>
      </c>
      <c r="AQ43" s="32">
        <f t="shared" si="19"/>
        <v>5.3000057275985668</v>
      </c>
      <c r="AR43" s="5">
        <f t="shared" si="9"/>
        <v>0.8311275572665453</v>
      </c>
      <c r="AS43" s="263">
        <f>AVERAGE(INDEX($AR$5:$AR$246,$AC43,1):INDEX($AR$5:$AR$246,$AD43,1))</f>
        <v>-8.1842706904447834E-3</v>
      </c>
      <c r="AT43" s="5"/>
      <c r="AU43" s="5">
        <f t="shared" si="10"/>
        <v>6.3160215053763444</v>
      </c>
      <c r="AV43" s="32">
        <f t="shared" si="20"/>
        <v>6.4720124608824623</v>
      </c>
      <c r="AW43" s="5">
        <f t="shared" si="11"/>
        <v>-0.5654771141488677</v>
      </c>
      <c r="AX43" s="264">
        <f>AVERAGE(INDEX($AW$5:$AW$246,$AC43,1):INDEX($AW$5:$AW$246,$AD43,1))</f>
        <v>-0.13165496608311589</v>
      </c>
      <c r="AY43" s="5"/>
    </row>
    <row r="44" spans="1:51" ht="11.4">
      <c r="A44" s="141">
        <v>40</v>
      </c>
      <c r="B44" s="6">
        <v>1820</v>
      </c>
      <c r="C44" s="288">
        <v>-5.8903225806451607</v>
      </c>
      <c r="D44" s="288">
        <v>-0.76896551724137918</v>
      </c>
      <c r="E44" s="288">
        <v>-1.5451612903225809</v>
      </c>
      <c r="F44" s="288">
        <v>6.9066666666666663</v>
      </c>
      <c r="G44" s="288">
        <v>10.819354838709677</v>
      </c>
      <c r="H44" s="288">
        <v>10.076666666666664</v>
      </c>
      <c r="I44" s="288">
        <v>13.390322580645163</v>
      </c>
      <c r="J44" s="288">
        <v>16.493548387096777</v>
      </c>
      <c r="K44" s="288">
        <v>8.5399999999999991</v>
      </c>
      <c r="L44" s="288">
        <v>5.1129032258064502</v>
      </c>
      <c r="M44" s="288">
        <v>-0.54333333333333345</v>
      </c>
      <c r="N44" s="288">
        <v>-3.6129032258064511</v>
      </c>
      <c r="O44" s="232">
        <v>-0.6</v>
      </c>
      <c r="P44" s="5">
        <v>5.5</v>
      </c>
      <c r="Q44" s="290">
        <v>4.9449315068493149</v>
      </c>
      <c r="R44" s="111">
        <f t="shared" si="14"/>
        <v>6.3420500000000004</v>
      </c>
      <c r="S44" s="32">
        <f t="shared" si="15"/>
        <v>5.7950734435521962</v>
      </c>
      <c r="T44" s="299">
        <f>AVERAGE(INDEX($Q$5:$Q$246,$AC44,1):INDEX($Q$5:$Q$246,$AD44,1))</f>
        <v>6.0842106754841767</v>
      </c>
      <c r="U44" s="286">
        <v>4.9148980348535405</v>
      </c>
      <c r="V44" s="111">
        <f t="shared" si="0"/>
        <v>-1.3899139922000927</v>
      </c>
      <c r="W44" s="261">
        <f>AVERAGE(INDEX($V$5:$V$246,$AC44,1):INDEX($V$5:$V$246,$AD44,1))</f>
        <v>-0.25063482356523198</v>
      </c>
      <c r="X44" s="111">
        <f t="shared" si="16"/>
        <v>-0.53913857094730622</v>
      </c>
      <c r="Y44" s="111">
        <f t="shared" si="12"/>
        <v>-0.85077542125278649</v>
      </c>
      <c r="AA44" s="4">
        <f t="shared" si="1"/>
        <v>2</v>
      </c>
      <c r="AB44" s="284">
        <f t="shared" si="2"/>
        <v>1.6460905349794239</v>
      </c>
      <c r="AC44" s="6">
        <f t="shared" si="3"/>
        <v>39</v>
      </c>
      <c r="AD44" s="6">
        <f t="shared" si="4"/>
        <v>48</v>
      </c>
      <c r="AF44" s="5">
        <f t="shared" si="5"/>
        <v>13.320179211469537</v>
      </c>
      <c r="AG44" s="32">
        <f t="shared" si="17"/>
        <v>13.270525028673836</v>
      </c>
      <c r="AH44" s="5">
        <f t="shared" si="6"/>
        <v>-0.9095451685635485</v>
      </c>
      <c r="AI44" s="261">
        <f>AVERAGE(INDEX($AH$5:$AH$247,$AC44,1):INDEX($AH$5:$AH$247,$AD44,1))</f>
        <v>-0.58796093917286996</v>
      </c>
      <c r="AK44" s="5">
        <f t="shared" si="13"/>
        <v>-2.9154616240266962</v>
      </c>
      <c r="AL44" s="32">
        <f t="shared" si="18"/>
        <v>-2.0984255682239525</v>
      </c>
      <c r="AM44" s="5">
        <f t="shared" si="7"/>
        <v>-1.4826249613904603</v>
      </c>
      <c r="AN44" s="262">
        <f>AVERAGE(INDEX($AM$5:$AM$247,$AC44,1):INDEX($AM$5:$AM$247,$AD44,1))</f>
        <v>-0.3175759651512528</v>
      </c>
      <c r="AO44" s="32"/>
      <c r="AP44" s="5">
        <f t="shared" si="8"/>
        <v>5.3936200716845875</v>
      </c>
      <c r="AQ44" s="32">
        <f t="shared" si="19"/>
        <v>5.3050352150537634</v>
      </c>
      <c r="AR44" s="5">
        <f t="shared" si="9"/>
        <v>-0.12181151083381447</v>
      </c>
      <c r="AS44" s="263">
        <f>AVERAGE(INDEX($AR$5:$AR$246,$AC44,1):INDEX($AR$5:$AR$246,$AD44,1))</f>
        <v>-4.4148428396538188E-2</v>
      </c>
      <c r="AT44" s="5"/>
      <c r="AU44" s="5">
        <f t="shared" si="10"/>
        <v>4.3698566308243718</v>
      </c>
      <c r="AV44" s="32">
        <f t="shared" si="20"/>
        <v>6.5055988830799656</v>
      </c>
      <c r="AW44" s="5">
        <f t="shared" si="11"/>
        <v>-2.5116419887008403</v>
      </c>
      <c r="AX44" s="264">
        <f>AVERAGE(INDEX($AW$5:$AW$246,$AC44,1):INDEX($AW$5:$AW$246,$AD44,1))</f>
        <v>-0.16975890873544569</v>
      </c>
      <c r="AY44" s="5"/>
    </row>
    <row r="45" spans="1:51" ht="11.4">
      <c r="A45" s="141">
        <v>41</v>
      </c>
      <c r="B45" s="6">
        <v>1821</v>
      </c>
      <c r="C45" s="288">
        <v>-0.75806451612903225</v>
      </c>
      <c r="D45" s="288">
        <v>-2.6892857142857136</v>
      </c>
      <c r="E45" s="288">
        <v>1.1193548387096774</v>
      </c>
      <c r="F45" s="288">
        <v>7.253333333333333</v>
      </c>
      <c r="G45" s="288">
        <v>7.8967741935483851</v>
      </c>
      <c r="H45" s="288">
        <v>9.4133333333333322</v>
      </c>
      <c r="I45" s="288">
        <v>12.067741935483872</v>
      </c>
      <c r="J45" s="288">
        <v>14.60967741935484</v>
      </c>
      <c r="K45" s="288">
        <v>11.446666666666667</v>
      </c>
      <c r="L45" s="288">
        <v>6.009677419354837</v>
      </c>
      <c r="M45" s="288">
        <v>5.8299999999999992</v>
      </c>
      <c r="N45" s="288">
        <v>2.2645161290322577</v>
      </c>
      <c r="O45" s="232">
        <v>-0.6</v>
      </c>
      <c r="P45" s="5">
        <v>6.8</v>
      </c>
      <c r="Q45" s="290">
        <v>6.2534246575342465</v>
      </c>
      <c r="R45" s="111">
        <f t="shared" si="14"/>
        <v>6.3665099999999999</v>
      </c>
      <c r="S45" s="32">
        <f t="shared" si="15"/>
        <v>5.8132730760510167</v>
      </c>
      <c r="T45" s="299">
        <f>AVERAGE(INDEX($Q$5:$Q$246,$AC45,1):INDEX($Q$5:$Q$246,$AD45,1))</f>
        <v>5.8219641001417113</v>
      </c>
      <c r="U45" s="286">
        <v>6.2053104198668718</v>
      </c>
      <c r="V45" s="111">
        <f t="shared" si="0"/>
        <v>-8.1420841515161158E-2</v>
      </c>
      <c r="W45" s="261">
        <f>AVERAGE(INDEX($V$5:$V$246,$AC45,1):INDEX($V$5:$V$246,$AD45,1))</f>
        <v>-0.51288139890769757</v>
      </c>
      <c r="X45" s="111">
        <f t="shared" si="16"/>
        <v>-0.52093893844848704</v>
      </c>
      <c r="Y45" s="111">
        <f t="shared" si="12"/>
        <v>0.43951809693332589</v>
      </c>
      <c r="AA45" s="4">
        <f t="shared" si="1"/>
        <v>2</v>
      </c>
      <c r="AB45" s="284">
        <f t="shared" si="2"/>
        <v>1.6872427983539096</v>
      </c>
      <c r="AC45" s="6">
        <f t="shared" si="3"/>
        <v>40</v>
      </c>
      <c r="AD45" s="6">
        <f t="shared" si="4"/>
        <v>49</v>
      </c>
      <c r="AF45" s="5">
        <f t="shared" si="5"/>
        <v>12.030250896057348</v>
      </c>
      <c r="AG45" s="32">
        <f t="shared" si="17"/>
        <v>13.313960465949821</v>
      </c>
      <c r="AH45" s="5">
        <f t="shared" si="6"/>
        <v>-2.1994734839757371</v>
      </c>
      <c r="AI45" s="261">
        <f>AVERAGE(INDEX($AH$5:$AH$247,$AC45,1):INDEX($AH$5:$AH$247,$AD45,1))</f>
        <v>-0.74104337644885576</v>
      </c>
      <c r="AK45" s="5">
        <f t="shared" si="13"/>
        <v>-2.3534178187403989</v>
      </c>
      <c r="AL45" s="32">
        <f t="shared" si="18"/>
        <v>-2.0798548780390909</v>
      </c>
      <c r="AM45" s="5">
        <f t="shared" si="7"/>
        <v>-0.92058115610416302</v>
      </c>
      <c r="AN45" s="262">
        <f>AVERAGE(INDEX($AM$5:$AM$247,$AC45,1):INDEX($AM$5:$AM$247,$AD45,1))</f>
        <v>-0.54070192521269667</v>
      </c>
      <c r="AO45" s="32"/>
      <c r="AP45" s="5">
        <f t="shared" si="8"/>
        <v>5.4231541218637984</v>
      </c>
      <c r="AQ45" s="32">
        <f t="shared" si="19"/>
        <v>5.3013158888888894</v>
      </c>
      <c r="AR45" s="5">
        <f t="shared" si="9"/>
        <v>-9.2277460654603516E-2</v>
      </c>
      <c r="AS45" s="263">
        <f>AVERAGE(INDEX($AR$5:$AR$246,$AC45,1):INDEX($AR$5:$AR$246,$AD45,1))</f>
        <v>-0.19900505922091102</v>
      </c>
      <c r="AT45" s="5"/>
      <c r="AU45" s="5">
        <f t="shared" si="10"/>
        <v>7.7621146953405002</v>
      </c>
      <c r="AV45" s="32">
        <f t="shared" si="20"/>
        <v>6.5289857546656771</v>
      </c>
      <c r="AW45" s="5">
        <f t="shared" si="11"/>
        <v>0.88061607581528811</v>
      </c>
      <c r="AX45" s="264">
        <f>AVERAGE(INDEX($AW$5:$AW$246,$AC45,1):INDEX($AW$5:$AW$246,$AD45,1))</f>
        <v>-0.38731804852039203</v>
      </c>
      <c r="AY45" s="5"/>
    </row>
    <row r="46" spans="1:51" ht="11.4">
      <c r="A46" s="141">
        <v>42</v>
      </c>
      <c r="B46" s="6">
        <v>1822</v>
      </c>
      <c r="C46" s="288">
        <v>-3.4935483870967743</v>
      </c>
      <c r="D46" s="288">
        <v>0.81428571428571461</v>
      </c>
      <c r="E46" s="288">
        <v>5.5774193548387112</v>
      </c>
      <c r="F46" s="288">
        <v>6.3999999999999995</v>
      </c>
      <c r="G46" s="288">
        <v>12.451612903225804</v>
      </c>
      <c r="H46" s="288">
        <v>17.733333333333334</v>
      </c>
      <c r="I46" s="288">
        <v>15.383870967741933</v>
      </c>
      <c r="J46" s="288">
        <v>13.587096774193544</v>
      </c>
      <c r="K46" s="288">
        <v>10.64666666666667</v>
      </c>
      <c r="L46" s="288">
        <v>9.5032258064516135</v>
      </c>
      <c r="M46" s="288">
        <v>5.8766666666666696</v>
      </c>
      <c r="N46" s="288">
        <v>-5.9774193548387107</v>
      </c>
      <c r="O46" s="232">
        <v>-0.6</v>
      </c>
      <c r="P46" s="5">
        <v>8</v>
      </c>
      <c r="Q46" s="290">
        <v>7.3986301369863012</v>
      </c>
      <c r="R46" s="111">
        <f t="shared" si="14"/>
        <v>6.3838999999999997</v>
      </c>
      <c r="S46" s="32">
        <f t="shared" si="15"/>
        <v>5.8258396617855457</v>
      </c>
      <c r="T46" s="299">
        <f>AVERAGE(INDEX($Q$5:$Q$246,$AC46,1):INDEX($Q$5:$Q$246,$AD46,1))</f>
        <v>5.8685942371280122</v>
      </c>
      <c r="U46" s="286">
        <v>7.375267537122375</v>
      </c>
      <c r="V46" s="111">
        <f t="shared" si="0"/>
        <v>1.0637846379368936</v>
      </c>
      <c r="W46" s="261">
        <f>AVERAGE(INDEX($V$5:$V$246,$AC46,1):INDEX($V$5:$V$246,$AD46,1))</f>
        <v>-0.46625126192139632</v>
      </c>
      <c r="X46" s="111">
        <f t="shared" si="16"/>
        <v>-0.5083723527139572</v>
      </c>
      <c r="Y46" s="111">
        <f t="shared" si="12"/>
        <v>1.5721569906508508</v>
      </c>
      <c r="AA46" s="4">
        <f t="shared" si="1"/>
        <v>2</v>
      </c>
      <c r="AB46" s="284">
        <f t="shared" si="2"/>
        <v>1.728395061728395</v>
      </c>
      <c r="AC46" s="6">
        <f t="shared" si="3"/>
        <v>41</v>
      </c>
      <c r="AD46" s="6">
        <f t="shared" si="4"/>
        <v>50</v>
      </c>
      <c r="AF46" s="5">
        <f t="shared" si="5"/>
        <v>15.568100358422939</v>
      </c>
      <c r="AG46" s="32">
        <f t="shared" si="17"/>
        <v>13.352218215053766</v>
      </c>
      <c r="AH46" s="5">
        <f t="shared" si="6"/>
        <v>1.3383759783898537</v>
      </c>
      <c r="AI46" s="261">
        <f>AVERAGE(INDEX($AH$5:$AH$247,$AC46,1):INDEX($AH$5:$AH$247,$AD46,1))</f>
        <v>-0.69661326892197406</v>
      </c>
      <c r="AK46" s="5">
        <f t="shared" si="13"/>
        <v>-0.13824884792626732</v>
      </c>
      <c r="AL46" s="32">
        <f t="shared" si="18"/>
        <v>-2.0695518010752685</v>
      </c>
      <c r="AM46" s="5">
        <f t="shared" si="7"/>
        <v>1.2945878147099685</v>
      </c>
      <c r="AN46" s="262">
        <f>AVERAGE(INDEX($AM$5:$AM$247,$AC46,1):INDEX($AM$5:$AM$247,$AD46,1))</f>
        <v>-0.95111812840142496</v>
      </c>
      <c r="AO46" s="32"/>
      <c r="AP46" s="5">
        <f t="shared" si="8"/>
        <v>8.1430107526881716</v>
      </c>
      <c r="AQ46" s="32">
        <f t="shared" si="19"/>
        <v>5.3016168243727595</v>
      </c>
      <c r="AR46" s="5">
        <f t="shared" si="9"/>
        <v>2.6275791701697697</v>
      </c>
      <c r="AS46" s="263">
        <f>AVERAGE(INDEX($AR$5:$AR$246,$AC46,1):INDEX($AR$5:$AR$246,$AD46,1))</f>
        <v>-4.1549862088294455E-2</v>
      </c>
      <c r="AT46" s="5"/>
      <c r="AU46" s="5">
        <f t="shared" si="10"/>
        <v>8.6755197132616519</v>
      </c>
      <c r="AV46" s="32">
        <f t="shared" si="20"/>
        <v>6.5231591050549991</v>
      </c>
      <c r="AW46" s="5">
        <f t="shared" si="11"/>
        <v>1.7940210937364398</v>
      </c>
      <c r="AX46" s="264">
        <f>AVERAGE(INDEX($AW$5:$AW$246,$AC46,1):INDEX($AW$5:$AW$246,$AD46,1))</f>
        <v>-0.24873023490032029</v>
      </c>
      <c r="AY46" s="5"/>
    </row>
    <row r="47" spans="1:51" ht="11.4">
      <c r="A47" s="141">
        <v>43</v>
      </c>
      <c r="B47" s="6">
        <v>1823</v>
      </c>
      <c r="C47" s="288">
        <v>-4.1580645161290315</v>
      </c>
      <c r="D47" s="288">
        <v>-0.61428571428571443</v>
      </c>
      <c r="E47" s="288">
        <v>1.9354838709677837E-2</v>
      </c>
      <c r="F47" s="288">
        <v>3.53</v>
      </c>
      <c r="G47" s="288">
        <v>11.319354838709677</v>
      </c>
      <c r="H47" s="288">
        <v>11.360000000000001</v>
      </c>
      <c r="I47" s="288">
        <v>12.751612903225809</v>
      </c>
      <c r="J47" s="288">
        <v>15.051612903225807</v>
      </c>
      <c r="K47" s="288">
        <v>12.133333333333333</v>
      </c>
      <c r="L47" s="288">
        <v>6.564516129032258</v>
      </c>
      <c r="M47" s="288">
        <v>1.3666666666666667</v>
      </c>
      <c r="N47" s="288">
        <v>-0.42580645161290331</v>
      </c>
      <c r="O47" s="232">
        <v>-0.6</v>
      </c>
      <c r="P47" s="5">
        <v>6.3</v>
      </c>
      <c r="Q47" s="290">
        <v>5.7789041095890417</v>
      </c>
      <c r="R47" s="111">
        <f t="shared" si="14"/>
        <v>6.4043900000000002</v>
      </c>
      <c r="S47" s="32">
        <f t="shared" si="15"/>
        <v>5.8408962824752004</v>
      </c>
      <c r="T47" s="299">
        <f>AVERAGE(INDEX($Q$5:$Q$246,$AC47,1):INDEX($Q$5:$Q$246,$AD47,1))</f>
        <v>5.8637449220595181</v>
      </c>
      <c r="U47" s="286">
        <v>5.7415245775729646</v>
      </c>
      <c r="V47" s="111">
        <f t="shared" si="0"/>
        <v>-0.55594138946036598</v>
      </c>
      <c r="W47" s="261">
        <f>AVERAGE(INDEX($V$5:$V$246,$AC47,1):INDEX($V$5:$V$246,$AD47,1))</f>
        <v>-0.47110057698988939</v>
      </c>
      <c r="X47" s="111">
        <f t="shared" si="16"/>
        <v>-0.49331573202430196</v>
      </c>
      <c r="Y47" s="111">
        <f t="shared" si="12"/>
        <v>-6.2625657436064019E-2</v>
      </c>
      <c r="AA47" s="4">
        <f t="shared" si="1"/>
        <v>2</v>
      </c>
      <c r="AB47" s="284">
        <f t="shared" si="2"/>
        <v>1.7695473251028806</v>
      </c>
      <c r="AC47" s="6">
        <f t="shared" si="3"/>
        <v>42</v>
      </c>
      <c r="AD47" s="6">
        <f t="shared" si="4"/>
        <v>51</v>
      </c>
      <c r="AF47" s="5">
        <f t="shared" si="5"/>
        <v>13.05440860215054</v>
      </c>
      <c r="AG47" s="32">
        <f t="shared" si="17"/>
        <v>13.402402913978495</v>
      </c>
      <c r="AH47" s="5">
        <f t="shared" si="6"/>
        <v>-1.1753157778825454</v>
      </c>
      <c r="AI47" s="261">
        <f>AVERAGE(INDEX($AH$5:$AH$247,$AC47,1):INDEX($AH$5:$AH$247,$AD47,1))</f>
        <v>-0.57694301802591674</v>
      </c>
      <c r="AK47" s="5">
        <f t="shared" si="13"/>
        <v>-3.5832565284178188</v>
      </c>
      <c r="AL47" s="32">
        <f t="shared" si="18"/>
        <v>-2.0553021158430003</v>
      </c>
      <c r="AM47" s="5">
        <f t="shared" si="7"/>
        <v>-2.1504198657815827</v>
      </c>
      <c r="AN47" s="262">
        <f>AVERAGE(INDEX($AM$5:$AM$247,$AC47,1):INDEX($AM$5:$AM$247,$AD47,1))</f>
        <v>-0.91054977202661702</v>
      </c>
      <c r="AO47" s="32"/>
      <c r="AP47" s="5">
        <f t="shared" si="8"/>
        <v>4.9562365591397848</v>
      </c>
      <c r="AQ47" s="32">
        <f t="shared" si="19"/>
        <v>5.3055476917562725</v>
      </c>
      <c r="AR47" s="5">
        <f t="shared" si="9"/>
        <v>-0.55919502337861715</v>
      </c>
      <c r="AS47" s="263">
        <f>AVERAGE(INDEX($AR$5:$AR$246,$AC47,1):INDEX($AR$5:$AR$246,$AD47,1))</f>
        <v>1.848239597622179E-2</v>
      </c>
      <c r="AT47" s="5"/>
      <c r="AU47" s="5">
        <f t="shared" si="10"/>
        <v>6.6881720430107521</v>
      </c>
      <c r="AV47" s="32">
        <f t="shared" si="20"/>
        <v>6.5215824574218271</v>
      </c>
      <c r="AW47" s="5">
        <f t="shared" si="11"/>
        <v>-0.19332657651446006</v>
      </c>
      <c r="AX47" s="264">
        <f>AVERAGE(INDEX($AW$5:$AW$246,$AC47,1):INDEX($AW$5:$AW$246,$AD47,1))</f>
        <v>-0.32194887289315155</v>
      </c>
      <c r="AY47" s="5"/>
    </row>
    <row r="48" spans="1:51" ht="11.4">
      <c r="A48" s="141">
        <v>44</v>
      </c>
      <c r="B48" s="6">
        <v>1824</v>
      </c>
      <c r="C48" s="288">
        <v>-3.9032258064516134</v>
      </c>
      <c r="D48" s="288">
        <v>0.56551724137931036</v>
      </c>
      <c r="E48" s="288">
        <v>-1.3483870967741935</v>
      </c>
      <c r="F48" s="288">
        <v>2.7066666666666661</v>
      </c>
      <c r="G48" s="288">
        <v>8.6774193548387135</v>
      </c>
      <c r="H48" s="288">
        <v>11.650000000000002</v>
      </c>
      <c r="I48" s="288">
        <v>15.203225806451613</v>
      </c>
      <c r="J48" s="288">
        <v>13.725806451612906</v>
      </c>
      <c r="K48" s="288">
        <v>12.573333333333334</v>
      </c>
      <c r="L48" s="288">
        <v>6.709677419354839</v>
      </c>
      <c r="M48" s="288">
        <v>3.79</v>
      </c>
      <c r="N48" s="288">
        <v>2.5064516129032257</v>
      </c>
      <c r="O48" s="232">
        <v>-0.6</v>
      </c>
      <c r="P48" s="5">
        <v>6.7</v>
      </c>
      <c r="Q48" s="290">
        <v>6.1005479452054789</v>
      </c>
      <c r="R48" s="111">
        <f t="shared" si="14"/>
        <v>6.4167899999999998</v>
      </c>
      <c r="S48" s="32">
        <f t="shared" si="15"/>
        <v>5.850054329711857</v>
      </c>
      <c r="T48" s="299">
        <f>AVERAGE(INDEX($Q$5:$Q$246,$AC48,1):INDEX($Q$5:$Q$246,$AD48,1))</f>
        <v>5.6927586206896539</v>
      </c>
      <c r="U48" s="286">
        <v>6.0713737486095667</v>
      </c>
      <c r="V48" s="111">
        <f t="shared" si="0"/>
        <v>-0.2342975538439287</v>
      </c>
      <c r="W48" s="261">
        <f>AVERAGE(INDEX($V$5:$V$246,$AC48,1):INDEX($V$5:$V$246,$AD48,1))</f>
        <v>-0.64208687835975253</v>
      </c>
      <c r="X48" s="111">
        <f t="shared" si="16"/>
        <v>-0.48415768478764631</v>
      </c>
      <c r="Y48" s="111">
        <f t="shared" si="12"/>
        <v>0.24986013094371762</v>
      </c>
      <c r="AA48" s="4">
        <f t="shared" si="1"/>
        <v>2</v>
      </c>
      <c r="AB48" s="284">
        <f t="shared" si="2"/>
        <v>1.8106995884773662</v>
      </c>
      <c r="AC48" s="6">
        <f t="shared" si="3"/>
        <v>43</v>
      </c>
      <c r="AD48" s="6">
        <f t="shared" si="4"/>
        <v>52</v>
      </c>
      <c r="AF48" s="5">
        <f t="shared" si="5"/>
        <v>13.526344086021508</v>
      </c>
      <c r="AG48" s="32">
        <f t="shared" si="17"/>
        <v>13.453318548387099</v>
      </c>
      <c r="AH48" s="5">
        <f t="shared" si="6"/>
        <v>-0.70338029401157698</v>
      </c>
      <c r="AI48" s="261">
        <f>AVERAGE(INDEX($AH$5:$AH$247,$AC48,1):INDEX($AH$5:$AH$247,$AD48,1))</f>
        <v>-0.78501470261373019</v>
      </c>
      <c r="AK48" s="5">
        <f t="shared" si="13"/>
        <v>-1.2545050055617357</v>
      </c>
      <c r="AL48" s="32">
        <f t="shared" si="18"/>
        <v>-2.0637538144234333</v>
      </c>
      <c r="AM48" s="5">
        <f t="shared" si="7"/>
        <v>0.17833165707450016</v>
      </c>
      <c r="AN48" s="262">
        <f>AVERAGE(INDEX($AM$5:$AM$247,$AC48,1):INDEX($AM$5:$AM$247,$AD48,1))</f>
        <v>-1.020117545743445</v>
      </c>
      <c r="AO48" s="32"/>
      <c r="AP48" s="5">
        <f t="shared" si="8"/>
        <v>3.3452329749103953</v>
      </c>
      <c r="AQ48" s="32">
        <f t="shared" si="19"/>
        <v>5.3219998709677423</v>
      </c>
      <c r="AR48" s="5">
        <f t="shared" si="9"/>
        <v>-2.1701986076080066</v>
      </c>
      <c r="AS48" s="263">
        <f>AVERAGE(INDEX($AR$5:$AR$246,$AC48,1):INDEX($AR$5:$AR$246,$AD48,1))</f>
        <v>-0.30775057893417246</v>
      </c>
      <c r="AT48" s="5"/>
      <c r="AU48" s="5">
        <f t="shared" si="10"/>
        <v>7.6910035842293913</v>
      </c>
      <c r="AV48" s="32">
        <f t="shared" si="20"/>
        <v>6.4994790540106289</v>
      </c>
      <c r="AW48" s="5">
        <f t="shared" si="11"/>
        <v>0.80950496470417921</v>
      </c>
      <c r="AX48" s="264">
        <f>AVERAGE(INDEX($AW$5:$AW$246,$AC48,1):INDEX($AW$5:$AW$246,$AD48,1))</f>
        <v>-0.60871231375336698</v>
      </c>
      <c r="AY48" s="5"/>
    </row>
    <row r="49" spans="1:51" ht="11.4">
      <c r="A49" s="141">
        <v>45</v>
      </c>
      <c r="B49" s="6">
        <v>1825</v>
      </c>
      <c r="C49" s="288">
        <v>-3.6741935483870969</v>
      </c>
      <c r="D49" s="288">
        <v>-3.2499999999999991</v>
      </c>
      <c r="E49" s="288">
        <v>-2.0290322580645155</v>
      </c>
      <c r="F49" s="288">
        <v>6.9600000000000017</v>
      </c>
      <c r="G49" s="288">
        <v>9.8000000000000007</v>
      </c>
      <c r="H49" s="288">
        <v>11.653333333333332</v>
      </c>
      <c r="I49" s="288">
        <v>13.941935483870967</v>
      </c>
      <c r="J49" s="288">
        <v>13.774193548387093</v>
      </c>
      <c r="K49" s="288">
        <v>11.568965517241381</v>
      </c>
      <c r="L49" s="288">
        <v>5.9064516129032256</v>
      </c>
      <c r="M49" s="288">
        <v>2.3600000000000003</v>
      </c>
      <c r="N49" s="288">
        <v>3.535483870967743</v>
      </c>
      <c r="O49" s="232">
        <v>-0.6</v>
      </c>
      <c r="P49" s="5">
        <v>6.5</v>
      </c>
      <c r="Q49" s="290">
        <v>5.92923004251299</v>
      </c>
      <c r="R49" s="111">
        <f t="shared" si="14"/>
        <v>6.4132599999999993</v>
      </c>
      <c r="S49" s="32">
        <f t="shared" si="15"/>
        <v>5.8477623032593291</v>
      </c>
      <c r="T49" s="299">
        <f>AVERAGE(INDEX($Q$5:$Q$246,$AC49,1):INDEX($Q$5:$Q$246,$AD49,1))</f>
        <v>5.6943750590458189</v>
      </c>
      <c r="U49" s="286">
        <v>5.8789281300210101</v>
      </c>
      <c r="V49" s="111">
        <f t="shared" si="0"/>
        <v>-0.40561545653641762</v>
      </c>
      <c r="W49" s="261">
        <f>AVERAGE(INDEX($V$5:$V$246,$AC49,1):INDEX($V$5:$V$246,$AD49,1))</f>
        <v>-0.6404704400035881</v>
      </c>
      <c r="X49" s="111">
        <f t="shared" si="16"/>
        <v>-0.48644971124017355</v>
      </c>
      <c r="Y49" s="111">
        <f t="shared" si="12"/>
        <v>8.0834254703755937E-2</v>
      </c>
      <c r="AA49" s="4">
        <f t="shared" si="1"/>
        <v>2</v>
      </c>
      <c r="AB49" s="284">
        <f t="shared" si="2"/>
        <v>1.8518518518518519</v>
      </c>
      <c r="AC49" s="6">
        <f t="shared" si="3"/>
        <v>44</v>
      </c>
      <c r="AD49" s="6">
        <f t="shared" si="4"/>
        <v>53</v>
      </c>
      <c r="AF49" s="5">
        <f t="shared" si="5"/>
        <v>13.123154121863797</v>
      </c>
      <c r="AG49" s="32">
        <f t="shared" si="17"/>
        <v>13.503675831541219</v>
      </c>
      <c r="AH49" s="5">
        <f t="shared" si="6"/>
        <v>-1.1065702581692882</v>
      </c>
      <c r="AI49" s="261">
        <f>AVERAGE(INDEX($AH$5:$AH$247,$AC49,1):INDEX($AH$5:$AH$247,$AD49,1))</f>
        <v>-0.87640538361731457</v>
      </c>
      <c r="AK49" s="5">
        <f t="shared" si="13"/>
        <v>-1.4725806451612902</v>
      </c>
      <c r="AL49" s="32">
        <f t="shared" si="18"/>
        <v>-2.0815911727316063</v>
      </c>
      <c r="AM49" s="5">
        <f t="shared" si="7"/>
        <v>-3.9743982525054289E-2</v>
      </c>
      <c r="AN49" s="262">
        <f>AVERAGE(INDEX($AM$5:$AM$247,$AC49,1):INDEX($AM$5:$AM$247,$AD49,1))</f>
        <v>-0.82059373621963549</v>
      </c>
      <c r="AO49" s="32"/>
      <c r="AP49" s="5">
        <f t="shared" si="8"/>
        <v>4.910322580645162</v>
      </c>
      <c r="AQ49" s="32">
        <f t="shared" si="19"/>
        <v>5.3331426845878136</v>
      </c>
      <c r="AR49" s="5">
        <f t="shared" si="9"/>
        <v>-0.6051090018732399</v>
      </c>
      <c r="AS49" s="263">
        <f>AVERAGE(INDEX($AR$5:$AR$246,$AC49,1):INDEX($AR$5:$AR$246,$AD49,1))</f>
        <v>-0.25451043556499686</v>
      </c>
      <c r="AT49" s="5"/>
      <c r="AU49" s="5">
        <f t="shared" si="10"/>
        <v>6.6118057100482019</v>
      </c>
      <c r="AV49" s="32">
        <f t="shared" si="20"/>
        <v>6.4688976528241264</v>
      </c>
      <c r="AW49" s="5">
        <f t="shared" si="11"/>
        <v>-0.26969290947701019</v>
      </c>
      <c r="AX49" s="264">
        <f>AVERAGE(INDEX($AW$5:$AW$246,$AC49,1):INDEX($AW$5:$AW$246,$AD49,1))</f>
        <v>-0.69396679404010542</v>
      </c>
      <c r="AY49" s="5"/>
    </row>
    <row r="50" spans="1:51" ht="11.4">
      <c r="A50" s="141">
        <v>46</v>
      </c>
      <c r="B50" s="6">
        <v>1826</v>
      </c>
      <c r="C50" s="288">
        <v>-7.3032258064516151</v>
      </c>
      <c r="D50" s="288">
        <v>1.3035714285714286</v>
      </c>
      <c r="E50" s="288">
        <v>1.7161290322580647</v>
      </c>
      <c r="F50" s="288">
        <v>4.203333333333334</v>
      </c>
      <c r="G50" s="288">
        <v>6.9354838709677411</v>
      </c>
      <c r="H50" s="288">
        <v>11.95</v>
      </c>
      <c r="I50" s="288">
        <v>15.429032258064517</v>
      </c>
      <c r="J50" s="288">
        <v>17.251612903225809</v>
      </c>
      <c r="K50" s="288">
        <v>12.959999999999999</v>
      </c>
      <c r="L50" s="288">
        <v>7.8258064516129036</v>
      </c>
      <c r="M50" s="288">
        <v>-0.78333333333333333</v>
      </c>
      <c r="N50" s="288">
        <v>-1.241935483870968</v>
      </c>
      <c r="O50" s="232">
        <v>-0.6</v>
      </c>
      <c r="P50" s="5">
        <v>6.5</v>
      </c>
      <c r="Q50" s="290">
        <v>5.8778082191780827</v>
      </c>
      <c r="R50" s="111">
        <f t="shared" si="14"/>
        <v>6.3943600000000007</v>
      </c>
      <c r="S50" s="32">
        <f t="shared" si="15"/>
        <v>5.8291970873878132</v>
      </c>
      <c r="T50" s="299">
        <f>AVERAGE(INDEX($Q$5:$Q$246,$AC50,1):INDEX($Q$5:$Q$246,$AD50,1))</f>
        <v>5.7961832782239018</v>
      </c>
      <c r="U50" s="286">
        <v>5.8538728878648216</v>
      </c>
      <c r="V50" s="111">
        <f t="shared" si="0"/>
        <v>-0.45703727987132492</v>
      </c>
      <c r="W50" s="261">
        <f>AVERAGE(INDEX($V$5:$V$246,$AC50,1):INDEX($V$5:$V$246,$AD50,1))</f>
        <v>-0.53866222082550597</v>
      </c>
      <c r="X50" s="111">
        <f t="shared" si="16"/>
        <v>-0.50501492711168972</v>
      </c>
      <c r="Y50" s="111">
        <f t="shared" si="12"/>
        <v>4.7977647240364796E-2</v>
      </c>
      <c r="AA50" s="4">
        <f t="shared" si="1"/>
        <v>2</v>
      </c>
      <c r="AB50" s="284">
        <f t="shared" si="2"/>
        <v>1.8930041152263375</v>
      </c>
      <c r="AC50" s="6">
        <f t="shared" si="3"/>
        <v>45</v>
      </c>
      <c r="AD50" s="6">
        <f t="shared" si="4"/>
        <v>54</v>
      </c>
      <c r="AF50" s="5">
        <f t="shared" si="5"/>
        <v>14.876881720430108</v>
      </c>
      <c r="AG50" s="32">
        <f t="shared" si="17"/>
        <v>13.53573291867507</v>
      </c>
      <c r="AH50" s="5">
        <f t="shared" si="6"/>
        <v>0.64715734039702255</v>
      </c>
      <c r="AI50" s="261">
        <f>AVERAGE(INDEX($AH$5:$AH$247,$AC50,1):INDEX($AH$5:$AH$247,$AD50,1))</f>
        <v>-0.64106846605459089</v>
      </c>
      <c r="AK50" s="5">
        <f t="shared" si="13"/>
        <v>-0.82139016897081463</v>
      </c>
      <c r="AL50" s="32">
        <f t="shared" si="18"/>
        <v>-2.1010694207849991</v>
      </c>
      <c r="AM50" s="5">
        <f t="shared" si="7"/>
        <v>0.61144649366542125</v>
      </c>
      <c r="AN50" s="262">
        <f>AVERAGE(INDEX($AM$5:$AM$247,$AC50,1):INDEX($AM$5:$AM$247,$AD50,1))</f>
        <v>-0.62938286699986734</v>
      </c>
      <c r="AO50" s="32"/>
      <c r="AP50" s="5">
        <f t="shared" si="8"/>
        <v>4.284982078853047</v>
      </c>
      <c r="AQ50" s="32">
        <f t="shared" si="19"/>
        <v>5.3200232724014329</v>
      </c>
      <c r="AR50" s="5">
        <f t="shared" si="9"/>
        <v>-1.2304495036653549</v>
      </c>
      <c r="AS50" s="263">
        <f>AVERAGE(INDEX($AR$5:$AR$246,$AC50,1):INDEX($AR$5:$AR$246,$AD50,1))</f>
        <v>-6.673982624600043E-2</v>
      </c>
      <c r="AT50" s="5"/>
      <c r="AU50" s="5">
        <f t="shared" si="10"/>
        <v>6.6674910394265225</v>
      </c>
      <c r="AV50" s="32">
        <f t="shared" si="20"/>
        <v>6.4063172762328522</v>
      </c>
      <c r="AW50" s="5">
        <f t="shared" si="11"/>
        <v>-0.21400758009868959</v>
      </c>
      <c r="AX50" s="264">
        <f>AVERAGE(INDEX($AW$5:$AW$246,$AC50,1):INDEX($AW$5:$AW$246,$AD50,1))</f>
        <v>-0.69066930300067875</v>
      </c>
      <c r="AY50" s="5"/>
    </row>
    <row r="51" spans="1:51" ht="11.4">
      <c r="A51" s="141">
        <v>47</v>
      </c>
      <c r="B51" s="6">
        <v>1827</v>
      </c>
      <c r="C51" s="288">
        <v>-5.4903225806451621</v>
      </c>
      <c r="D51" s="288">
        <v>-5.1857142857142833</v>
      </c>
      <c r="E51" s="288">
        <v>1.5193548387096769</v>
      </c>
      <c r="F51" s="288">
        <v>6.1566666666666663</v>
      </c>
      <c r="G51" s="288">
        <v>11.812903225806451</v>
      </c>
      <c r="H51" s="288">
        <v>12.163333333333332</v>
      </c>
      <c r="I51" s="288">
        <v>16.387096774193548</v>
      </c>
      <c r="J51" s="288">
        <v>12.554838709677416</v>
      </c>
      <c r="K51" s="288">
        <v>11.683333333333332</v>
      </c>
      <c r="L51" s="288">
        <v>7.9129032258064527</v>
      </c>
      <c r="M51" s="288">
        <v>-2.6566666666666663</v>
      </c>
      <c r="N51" s="288">
        <v>2.0387096774193547</v>
      </c>
      <c r="O51" s="232">
        <v>-0.6</v>
      </c>
      <c r="P51" s="5">
        <v>6.3</v>
      </c>
      <c r="Q51" s="290">
        <v>5.8191780821917805</v>
      </c>
      <c r="R51" s="111">
        <f t="shared" si="14"/>
        <v>6.3647400000000003</v>
      </c>
      <c r="S51" s="32">
        <f t="shared" si="15"/>
        <v>5.8002321143127071</v>
      </c>
      <c r="T51" s="299">
        <f>AVERAGE(INDEX($Q$5:$Q$246,$AC51,1):INDEX($Q$5:$Q$246,$AD51,1))</f>
        <v>5.7253972602739731</v>
      </c>
      <c r="U51" s="286">
        <v>5.7413696876600087</v>
      </c>
      <c r="V51" s="111">
        <f t="shared" si="0"/>
        <v>-0.51566741685762718</v>
      </c>
      <c r="W51" s="261">
        <f>AVERAGE(INDEX($V$5:$V$246,$AC51,1):INDEX($V$5:$V$246,$AD51,1))</f>
        <v>-0.60944823877543497</v>
      </c>
      <c r="X51" s="111">
        <f t="shared" si="16"/>
        <v>-0.53397990018679609</v>
      </c>
      <c r="Y51" s="111">
        <f t="shared" si="12"/>
        <v>1.8312483329168905E-2</v>
      </c>
      <c r="AA51" s="4">
        <f t="shared" si="1"/>
        <v>2</v>
      </c>
      <c r="AB51" s="284">
        <f t="shared" si="2"/>
        <v>1.9341563786008231</v>
      </c>
      <c r="AC51" s="6">
        <f t="shared" si="3"/>
        <v>46</v>
      </c>
      <c r="AD51" s="6">
        <f t="shared" si="4"/>
        <v>55</v>
      </c>
      <c r="AF51" s="5">
        <f t="shared" si="5"/>
        <v>13.701756272401431</v>
      </c>
      <c r="AG51" s="32">
        <f t="shared" si="17"/>
        <v>13.557235970337409</v>
      </c>
      <c r="AH51" s="5">
        <f t="shared" si="6"/>
        <v>-0.52796810763165425</v>
      </c>
      <c r="AI51" s="261">
        <f>AVERAGE(INDEX($AH$5:$AH$247,$AC51,1):INDEX($AH$5:$AH$247,$AD51,1))</f>
        <v>-0.52612222949545084</v>
      </c>
      <c r="AK51" s="5">
        <f t="shared" si="13"/>
        <v>-3.9726574500768046</v>
      </c>
      <c r="AL51" s="32">
        <f t="shared" si="18"/>
        <v>-2.1444241993749666</v>
      </c>
      <c r="AM51" s="5">
        <f t="shared" si="7"/>
        <v>-2.5398207874405685</v>
      </c>
      <c r="AN51" s="262">
        <f>AVERAGE(INDEX($AM$5:$AM$247,$AC51,1):INDEX($AM$5:$AM$247,$AD51,1))</f>
        <v>-0.62616858128558162</v>
      </c>
      <c r="AO51" s="32"/>
      <c r="AP51" s="5">
        <f t="shared" si="8"/>
        <v>6.4963082437275981</v>
      </c>
      <c r="AQ51" s="32">
        <f t="shared" si="19"/>
        <v>5.2935737132616492</v>
      </c>
      <c r="AR51" s="5">
        <f t="shared" si="9"/>
        <v>0.98087666120919614</v>
      </c>
      <c r="AS51" s="263">
        <f>AVERAGE(INDEX($AR$5:$AR$246,$AC51,1):INDEX($AR$5:$AR$246,$AD51,1))</f>
        <v>-0.15381151083381414</v>
      </c>
      <c r="AT51" s="5"/>
      <c r="AU51" s="5">
        <f t="shared" si="10"/>
        <v>5.6465232974910391</v>
      </c>
      <c r="AV51" s="32">
        <f t="shared" si="20"/>
        <v>6.3448971455938707</v>
      </c>
      <c r="AW51" s="5">
        <f t="shared" si="11"/>
        <v>-1.234975322034173</v>
      </c>
      <c r="AX51" s="264">
        <f>AVERAGE(INDEX($AW$5:$AW$246,$AC51,1):INDEX($AW$5:$AW$246,$AD51,1))</f>
        <v>-0.91462406755388592</v>
      </c>
      <c r="AY51" s="5"/>
    </row>
    <row r="52" spans="1:51" ht="11.4">
      <c r="A52" s="141">
        <v>48</v>
      </c>
      <c r="B52" s="6">
        <v>1828</v>
      </c>
      <c r="C52" s="288">
        <v>0.70967741935483908</v>
      </c>
      <c r="D52" s="288">
        <v>-2.1241379310344821</v>
      </c>
      <c r="E52" s="288">
        <v>0.74516129032258105</v>
      </c>
      <c r="F52" s="288">
        <v>5.1466666666666656</v>
      </c>
      <c r="G52" s="288">
        <v>10.348387096774191</v>
      </c>
      <c r="H52" s="288">
        <v>12.973333333333331</v>
      </c>
      <c r="I52" s="288">
        <v>14.664516129032258</v>
      </c>
      <c r="J52" s="288">
        <v>12.248387096774191</v>
      </c>
      <c r="K52" s="288">
        <v>11.193333333333332</v>
      </c>
      <c r="L52" s="288">
        <v>5.5000000000000009</v>
      </c>
      <c r="M52" s="288">
        <v>3.3733333333333335</v>
      </c>
      <c r="N52" s="288">
        <v>0.77096774193548412</v>
      </c>
      <c r="O52" s="232">
        <v>-0.6</v>
      </c>
      <c r="P52" s="5">
        <v>6.9</v>
      </c>
      <c r="Q52" s="290">
        <v>6.3386301369863007</v>
      </c>
      <c r="R52" s="111">
        <f t="shared" si="14"/>
        <v>6.3436600000000007</v>
      </c>
      <c r="S52" s="32">
        <f t="shared" si="15"/>
        <v>5.7799254983467163</v>
      </c>
      <c r="T52" s="299">
        <f>AVERAGE(INDEX($Q$5:$Q$246,$AC52,1):INDEX($Q$5:$Q$246,$AD52,1))</f>
        <v>5.7050410958904116</v>
      </c>
      <c r="U52" s="286">
        <v>6.2958021258188097</v>
      </c>
      <c r="V52" s="111">
        <f t="shared" si="0"/>
        <v>3.7846379368930982E-3</v>
      </c>
      <c r="W52" s="261">
        <f>AVERAGE(INDEX($V$5:$V$246,$AC52,1):INDEX($V$5:$V$246,$AD52,1))</f>
        <v>-0.62980440315899666</v>
      </c>
      <c r="X52" s="111">
        <f t="shared" si="16"/>
        <v>-0.55428651615278557</v>
      </c>
      <c r="Y52" s="111">
        <f t="shared" si="12"/>
        <v>0.55807115408967867</v>
      </c>
      <c r="AA52" s="4">
        <f t="shared" si="1"/>
        <v>2</v>
      </c>
      <c r="AB52" s="284">
        <f t="shared" si="2"/>
        <v>1.9753086419753085</v>
      </c>
      <c r="AC52" s="6">
        <f t="shared" si="3"/>
        <v>47</v>
      </c>
      <c r="AD52" s="6">
        <f t="shared" si="4"/>
        <v>56</v>
      </c>
      <c r="AF52" s="5">
        <f t="shared" si="5"/>
        <v>13.295412186379926</v>
      </c>
      <c r="AG52" s="32">
        <f t="shared" si="17"/>
        <v>13.590925315659376</v>
      </c>
      <c r="AH52" s="5">
        <f t="shared" si="6"/>
        <v>-0.93431219365315954</v>
      </c>
      <c r="AI52" s="261">
        <f>AVERAGE(INDEX($AH$5:$AH$247,$AC52,1):INDEX($AH$5:$AH$247,$AD52,1))</f>
        <v>-0.57371362734491327</v>
      </c>
      <c r="AK52" s="5">
        <f t="shared" si="13"/>
        <v>0.20808305524657053</v>
      </c>
      <c r="AL52" s="32">
        <f t="shared" si="18"/>
        <v>-2.1715807148154029</v>
      </c>
      <c r="AM52" s="5">
        <f t="shared" si="7"/>
        <v>1.6409197178828063</v>
      </c>
      <c r="AN52" s="262">
        <f>AVERAGE(INDEX($AM$5:$AM$247,$AC52,1):INDEX($AM$5:$AM$247,$AD52,1))</f>
        <v>-0.87978410647229699</v>
      </c>
      <c r="AO52" s="32"/>
      <c r="AP52" s="5">
        <f t="shared" si="8"/>
        <v>5.4134050179211455</v>
      </c>
      <c r="AQ52" s="32">
        <f t="shared" si="19"/>
        <v>5.2626346415770602</v>
      </c>
      <c r="AR52" s="5">
        <f t="shared" si="9"/>
        <v>-0.10202656459725645</v>
      </c>
      <c r="AS52" s="263">
        <f>AVERAGE(INDEX($AR$5:$AR$246,$AC52,1):INDEX($AR$5:$AR$246,$AD52,1))</f>
        <v>-7.701581190908309E-2</v>
      </c>
      <c r="AT52" s="5"/>
      <c r="AU52" s="5">
        <f t="shared" si="10"/>
        <v>6.6888888888888891</v>
      </c>
      <c r="AV52" s="32">
        <f t="shared" si="20"/>
        <v>6.2914826068471141</v>
      </c>
      <c r="AW52" s="5">
        <f t="shared" si="11"/>
        <v>-0.19260973063632303</v>
      </c>
      <c r="AX52" s="264">
        <f>AVERAGE(INDEX($AW$5:$AW$246,$AC52,1):INDEX($AW$5:$AW$246,$AD52,1))</f>
        <v>-1.0054914510664308</v>
      </c>
      <c r="AY52" s="5"/>
    </row>
    <row r="53" spans="1:51" ht="11.4">
      <c r="A53" s="141">
        <v>49</v>
      </c>
      <c r="B53" s="6">
        <v>1829</v>
      </c>
      <c r="C53" s="288">
        <v>-6.1096774193548375</v>
      </c>
      <c r="D53" s="288">
        <v>-4.9571428571428564</v>
      </c>
      <c r="E53" s="288">
        <v>8.0645161290322981E-2</v>
      </c>
      <c r="F53" s="288">
        <v>5.3133333333333335</v>
      </c>
      <c r="G53" s="288">
        <v>9</v>
      </c>
      <c r="H53" s="288">
        <v>10.7</v>
      </c>
      <c r="I53" s="288">
        <v>14.554838709677423</v>
      </c>
      <c r="J53" s="288">
        <v>11.916129032258066</v>
      </c>
      <c r="K53" s="288">
        <v>9.43</v>
      </c>
      <c r="L53" s="288">
        <v>4.4612903225806448</v>
      </c>
      <c r="M53" s="288">
        <v>-1.47</v>
      </c>
      <c r="N53" s="288">
        <v>-8.1387096774193548</v>
      </c>
      <c r="O53" s="232">
        <v>-0.6</v>
      </c>
      <c r="P53" s="5">
        <v>4.3</v>
      </c>
      <c r="Q53" s="290">
        <v>3.7783561643835628</v>
      </c>
      <c r="R53" s="111">
        <f t="shared" si="14"/>
        <v>6.30762</v>
      </c>
      <c r="S53" s="32">
        <f t="shared" si="15"/>
        <v>5.7433267623996223</v>
      </c>
      <c r="T53" s="299">
        <f>AVERAGE(INDEX($Q$5:$Q$246,$AC53,1):INDEX($Q$5:$Q$246,$AD53,1))</f>
        <v>5.7050410958904116</v>
      </c>
      <c r="U53" s="286">
        <v>3.7317255504352285</v>
      </c>
      <c r="V53" s="111">
        <f t="shared" si="0"/>
        <v>-2.5564893346658448</v>
      </c>
      <c r="W53" s="261">
        <f>AVERAGE(INDEX($V$5:$V$246,$AC53,1):INDEX($V$5:$V$246,$AD53,1))</f>
        <v>-0.62980440315899666</v>
      </c>
      <c r="X53" s="111">
        <f t="shared" si="16"/>
        <v>-0.59088525209988063</v>
      </c>
      <c r="Y53" s="111">
        <f t="shared" si="12"/>
        <v>-1.9656040825659642</v>
      </c>
      <c r="AA53" s="4">
        <f t="shared" si="1"/>
        <v>3</v>
      </c>
      <c r="AB53" s="284">
        <f t="shared" si="2"/>
        <v>2.0164609053497942</v>
      </c>
      <c r="AC53" s="6">
        <f t="shared" si="3"/>
        <v>47</v>
      </c>
      <c r="AD53" s="6">
        <f t="shared" si="4"/>
        <v>56</v>
      </c>
      <c r="AF53" s="5">
        <f t="shared" si="5"/>
        <v>12.390322580645162</v>
      </c>
      <c r="AG53" s="32">
        <f t="shared" si="17"/>
        <v>13.60089701829193</v>
      </c>
      <c r="AH53" s="5">
        <f t="shared" si="6"/>
        <v>-1.8394017993879235</v>
      </c>
      <c r="AI53" s="261">
        <f>AVERAGE(INDEX($AH$5:$AH$247,$AC53,1):INDEX($AH$5:$AH$247,$AD53,1))</f>
        <v>-0.57371362734491327</v>
      </c>
      <c r="AK53" s="5">
        <f t="shared" si="13"/>
        <v>-3.4319508448540699</v>
      </c>
      <c r="AL53" s="32">
        <f t="shared" si="18"/>
        <v>-2.1944932215689388</v>
      </c>
      <c r="AM53" s="5">
        <f t="shared" si="7"/>
        <v>-1.999114182217834</v>
      </c>
      <c r="AN53" s="262">
        <f>AVERAGE(INDEX($AM$5:$AM$247,$AC53,1):INDEX($AM$5:$AM$247,$AD53,1))</f>
        <v>-0.87978410647229699</v>
      </c>
      <c r="AO53" s="32"/>
      <c r="AP53" s="5">
        <f t="shared" si="8"/>
        <v>4.7979928315412188</v>
      </c>
      <c r="AQ53" s="32">
        <f t="shared" si="19"/>
        <v>5.2180989318996414</v>
      </c>
      <c r="AR53" s="5">
        <f t="shared" si="9"/>
        <v>-0.71743875097718313</v>
      </c>
      <c r="AS53" s="263">
        <f>AVERAGE(INDEX($AR$5:$AR$246,$AC53,1):INDEX($AR$5:$AR$246,$AD53,1))</f>
        <v>-7.701581190908309E-2</v>
      </c>
      <c r="AT53" s="5"/>
      <c r="AU53" s="5">
        <f t="shared" si="10"/>
        <v>4.140430107526881</v>
      </c>
      <c r="AV53" s="32">
        <f t="shared" si="20"/>
        <v>6.2202185216907671</v>
      </c>
      <c r="AW53" s="5">
        <f t="shared" si="11"/>
        <v>-2.7410685119983311</v>
      </c>
      <c r="AX53" s="264">
        <f>AVERAGE(INDEX($AW$5:$AW$246,$AC53,1):INDEX($AW$5:$AW$246,$AD53,1))</f>
        <v>-1.0054914510664308</v>
      </c>
      <c r="AY53" s="5"/>
    </row>
    <row r="54" spans="1:51" ht="11.4">
      <c r="A54" s="141">
        <v>50</v>
      </c>
      <c r="B54" s="6">
        <v>1830</v>
      </c>
      <c r="C54" s="288">
        <v>-8.6451612903225801</v>
      </c>
      <c r="D54" s="288">
        <v>-4.2750000000000004</v>
      </c>
      <c r="E54" s="288">
        <v>2.6096774193548384</v>
      </c>
      <c r="F54" s="288">
        <v>7.4400000000000013</v>
      </c>
      <c r="G54" s="288">
        <v>10.854838709677418</v>
      </c>
      <c r="H54" s="288">
        <v>12.296666666666665</v>
      </c>
      <c r="I54" s="288">
        <v>15.187096774193549</v>
      </c>
      <c r="J54" s="288">
        <v>13.809677419354838</v>
      </c>
      <c r="K54" s="288">
        <v>8.4700000000000006</v>
      </c>
      <c r="L54" s="288">
        <v>5.3838709677419345</v>
      </c>
      <c r="M54" s="288">
        <v>3.4133333333333331</v>
      </c>
      <c r="N54" s="288">
        <v>-2.225806451612903</v>
      </c>
      <c r="O54" s="232">
        <v>-0.6</v>
      </c>
      <c r="P54" s="5">
        <v>6</v>
      </c>
      <c r="Q54" s="290">
        <v>5.4112328767123286</v>
      </c>
      <c r="R54" s="111">
        <f t="shared" si="14"/>
        <v>6.2769500000000003</v>
      </c>
      <c r="S54" s="32">
        <f t="shared" si="15"/>
        <v>5.7127901294284369</v>
      </c>
      <c r="T54" s="299">
        <f>AVERAGE(INDEX($Q$5:$Q$246,$AC54,1):INDEX($Q$5:$Q$246,$AD54,1))</f>
        <v>5.5951421823334915</v>
      </c>
      <c r="U54" s="286">
        <v>5.3599327956989251</v>
      </c>
      <c r="V54" s="111">
        <f t="shared" si="0"/>
        <v>-0.92361262233707908</v>
      </c>
      <c r="W54" s="261">
        <f>AVERAGE(INDEX($V$5:$V$246,$AC54,1):INDEX($V$5:$V$246,$AD54,1))</f>
        <v>-0.73970331671591683</v>
      </c>
      <c r="X54" s="111">
        <f t="shared" si="16"/>
        <v>-0.62142188507106622</v>
      </c>
      <c r="Y54" s="111">
        <f t="shared" si="12"/>
        <v>-0.30219073726601287</v>
      </c>
      <c r="AA54" s="4">
        <f t="shared" si="1"/>
        <v>3</v>
      </c>
      <c r="AB54" s="284">
        <f t="shared" si="2"/>
        <v>2.0576131687242798</v>
      </c>
      <c r="AC54" s="6">
        <f t="shared" si="3"/>
        <v>48</v>
      </c>
      <c r="AD54" s="6">
        <f t="shared" si="4"/>
        <v>57</v>
      </c>
      <c r="AF54" s="5">
        <f t="shared" si="5"/>
        <v>13.764480286738353</v>
      </c>
      <c r="AG54" s="32">
        <f t="shared" si="17"/>
        <v>13.608291079100235</v>
      </c>
      <c r="AH54" s="5">
        <f t="shared" si="6"/>
        <v>-0.46524409329473215</v>
      </c>
      <c r="AI54" s="261">
        <f>AVERAGE(INDEX($AH$5:$AH$247,$AC54,1):INDEX($AH$5:$AH$247,$AD54,1))</f>
        <v>-0.50933233949421464</v>
      </c>
      <c r="AK54" s="5">
        <f t="shared" si="13"/>
        <v>-7.0196236559139775</v>
      </c>
      <c r="AL54" s="32">
        <f t="shared" si="18"/>
        <v>-2.2184653791249538</v>
      </c>
      <c r="AM54" s="5">
        <f t="shared" si="7"/>
        <v>-5.5867869932777419</v>
      </c>
      <c r="AN54" s="262">
        <f>AVERAGE(INDEX($AM$5:$AM$247,$AC54,1):INDEX($AM$5:$AM$247,$AD54,1))</f>
        <v>-0.68366659495155979</v>
      </c>
      <c r="AO54" s="32"/>
      <c r="AP54" s="5">
        <f t="shared" si="8"/>
        <v>6.9681720430107532</v>
      </c>
      <c r="AQ54" s="32">
        <f t="shared" si="19"/>
        <v>5.159919913978495</v>
      </c>
      <c r="AR54" s="5">
        <f t="shared" si="9"/>
        <v>1.4527404604923513</v>
      </c>
      <c r="AS54" s="263">
        <f>AVERAGE(INDEX($AR$5:$AR$246,$AC54,1):INDEX($AR$5:$AR$246,$AD54,1))</f>
        <v>-0.55777208431051672</v>
      </c>
      <c r="AT54" s="5"/>
      <c r="AU54" s="5">
        <f t="shared" si="10"/>
        <v>5.7557347670250891</v>
      </c>
      <c r="AV54" s="32">
        <f t="shared" si="20"/>
        <v>6.1675290515387475</v>
      </c>
      <c r="AW54" s="5">
        <f t="shared" si="11"/>
        <v>-1.125763852500123</v>
      </c>
      <c r="AX54" s="264">
        <f>AVERAGE(INDEX($AW$5:$AW$246,$AC54,1):INDEX($AW$5:$AW$246,$AD54,1))</f>
        <v>-1.1310183327868608</v>
      </c>
      <c r="AY54" s="5"/>
    </row>
    <row r="55" spans="1:51" ht="11.4">
      <c r="A55" s="141">
        <v>51</v>
      </c>
      <c r="B55" s="6">
        <v>1831</v>
      </c>
      <c r="C55" s="288">
        <v>-3.4709677419354836</v>
      </c>
      <c r="D55" s="288">
        <v>-0.1464285714285711</v>
      </c>
      <c r="E55" s="288">
        <v>1.5999999999999999</v>
      </c>
      <c r="F55" s="288">
        <v>7.2833333333333332</v>
      </c>
      <c r="G55" s="288">
        <v>9.1870967741935505</v>
      </c>
      <c r="H55" s="288">
        <v>11.306666666666667</v>
      </c>
      <c r="I55" s="288">
        <v>14.36451612903226</v>
      </c>
      <c r="J55" s="288">
        <v>14.009677419354839</v>
      </c>
      <c r="K55" s="288">
        <v>9.3600000000000012</v>
      </c>
      <c r="L55" s="288">
        <v>11.206451612903226</v>
      </c>
      <c r="M55" s="288">
        <v>0.52333333333333298</v>
      </c>
      <c r="N55" s="288">
        <v>-1.2612903225806453</v>
      </c>
      <c r="O55" s="232">
        <v>-0.6</v>
      </c>
      <c r="P55" s="5">
        <v>6.8</v>
      </c>
      <c r="Q55" s="290">
        <v>6.2049315068493156</v>
      </c>
      <c r="R55" s="111">
        <f t="shared" si="14"/>
        <v>6.2436800000000003</v>
      </c>
      <c r="S55" s="32">
        <f t="shared" si="15"/>
        <v>5.6794716051015586</v>
      </c>
      <c r="T55" s="299">
        <f>AVERAGE(INDEX($Q$5:$Q$246,$AC55,1):INDEX($Q$5:$Q$246,$AD55,1))</f>
        <v>5.4316079357581479</v>
      </c>
      <c r="U55" s="286">
        <v>6.1635323860727089</v>
      </c>
      <c r="V55" s="111">
        <f t="shared" si="0"/>
        <v>-0.12991399220009203</v>
      </c>
      <c r="W55" s="261">
        <f>AVERAGE(INDEX($V$5:$V$246,$AC55,1):INDEX($V$5:$V$246,$AD55,1))</f>
        <v>-0.90323756329125904</v>
      </c>
      <c r="X55" s="111">
        <f t="shared" si="16"/>
        <v>-0.65474040939794387</v>
      </c>
      <c r="Y55" s="111">
        <f t="shared" si="12"/>
        <v>0.52482641719785184</v>
      </c>
      <c r="AA55" s="4">
        <f t="shared" si="1"/>
        <v>3</v>
      </c>
      <c r="AB55" s="284">
        <f t="shared" si="2"/>
        <v>2.0987654320987654</v>
      </c>
      <c r="AC55" s="6">
        <f t="shared" si="3"/>
        <v>49</v>
      </c>
      <c r="AD55" s="6">
        <f t="shared" si="4"/>
        <v>58</v>
      </c>
      <c r="AF55" s="5">
        <f t="shared" si="5"/>
        <v>13.226953405017921</v>
      </c>
      <c r="AG55" s="32">
        <f t="shared" si="17"/>
        <v>13.630579916079595</v>
      </c>
      <c r="AH55" s="5">
        <f t="shared" si="6"/>
        <v>-1.0027709750151637</v>
      </c>
      <c r="AI55" s="261">
        <f>AVERAGE(INDEX($AH$5:$AH$247,$AC55,1):INDEX($AH$5:$AH$247,$AD55,1))</f>
        <v>-0.57173018895658001</v>
      </c>
      <c r="AK55" s="5">
        <f t="shared" si="13"/>
        <v>-1.9477342549923193</v>
      </c>
      <c r="AL55" s="32">
        <f t="shared" si="18"/>
        <v>-2.2329898057365325</v>
      </c>
      <c r="AM55" s="5">
        <f t="shared" si="7"/>
        <v>-0.51489759235608346</v>
      </c>
      <c r="AN55" s="262">
        <f>AVERAGE(INDEX($AM$5:$AM$247,$AC55,1):INDEX($AM$5:$AM$247,$AD55,1))</f>
        <v>-1.0563643013978758</v>
      </c>
      <c r="AO55" s="32"/>
      <c r="AP55" s="5">
        <f t="shared" si="8"/>
        <v>6.0234767025089608</v>
      </c>
      <c r="AQ55" s="32">
        <f t="shared" si="19"/>
        <v>5.0703311146953416</v>
      </c>
      <c r="AR55" s="5">
        <f t="shared" si="9"/>
        <v>0.5080451199905589</v>
      </c>
      <c r="AS55" s="263">
        <f>AVERAGE(INDEX($AR$5:$AR$246,$AC55,1):INDEX($AR$5:$AR$246,$AD55,1))</f>
        <v>-0.72713409147897534</v>
      </c>
      <c r="AT55" s="5"/>
      <c r="AU55" s="5">
        <f t="shared" si="10"/>
        <v>7.0299283154121879</v>
      </c>
      <c r="AV55" s="32">
        <f t="shared" si="20"/>
        <v>6.1085259626745767</v>
      </c>
      <c r="AW55" s="5">
        <f t="shared" si="11"/>
        <v>0.14842969588697574</v>
      </c>
      <c r="AX55" s="264">
        <f>AVERAGE(INDEX($AW$5:$AW$246,$AC55,1):INDEX($AW$5:$AW$246,$AD55,1))</f>
        <v>-1.1428247843997639</v>
      </c>
      <c r="AY55" s="5"/>
    </row>
    <row r="56" spans="1:51" ht="11.4">
      <c r="A56" s="141">
        <v>52</v>
      </c>
      <c r="B56" s="6">
        <v>1832</v>
      </c>
      <c r="C56" s="288">
        <v>-1.2129032258064516</v>
      </c>
      <c r="D56" s="288">
        <v>-1.2275862068965513</v>
      </c>
      <c r="E56" s="288">
        <v>0.81290322580645169</v>
      </c>
      <c r="F56" s="288">
        <v>5.8033333333333319</v>
      </c>
      <c r="G56" s="288">
        <v>8.0258064516129028</v>
      </c>
      <c r="H56" s="288">
        <v>11.126666666666669</v>
      </c>
      <c r="I56" s="288">
        <v>13.71935483870968</v>
      </c>
      <c r="J56" s="288">
        <v>15.616129032258067</v>
      </c>
      <c r="K56" s="288">
        <v>10.526666666666667</v>
      </c>
      <c r="L56" s="288">
        <v>5.9903225806451603</v>
      </c>
      <c r="M56" s="288">
        <v>0.90666666666666673</v>
      </c>
      <c r="N56" s="288">
        <v>-2.2709677419354835</v>
      </c>
      <c r="O56" s="232">
        <v>-0.6</v>
      </c>
      <c r="P56" s="5">
        <v>6.2</v>
      </c>
      <c r="Q56" s="290">
        <v>5.6887671232876702</v>
      </c>
      <c r="R56" s="111">
        <f t="shared" si="14"/>
        <v>6.2204899999999999</v>
      </c>
      <c r="S56" s="32">
        <f t="shared" si="15"/>
        <v>5.6557098828530945</v>
      </c>
      <c r="T56" s="299">
        <f>AVERAGE(INDEX($Q$5:$Q$246,$AC56,1):INDEX($Q$5:$Q$246,$AD56,1))</f>
        <v>5.6397175247992433</v>
      </c>
      <c r="U56" s="286">
        <v>5.6513660239772596</v>
      </c>
      <c r="V56" s="111">
        <f t="shared" si="0"/>
        <v>-0.64607837576173743</v>
      </c>
      <c r="W56" s="261">
        <f>AVERAGE(INDEX($V$5:$V$246,$AC56,1):INDEX($V$5:$V$246,$AD56,1))</f>
        <v>-0.69512797425016337</v>
      </c>
      <c r="X56" s="111">
        <f t="shared" si="16"/>
        <v>-0.67850213164640849</v>
      </c>
      <c r="Y56" s="111">
        <f t="shared" si="12"/>
        <v>3.2423755884671057E-2</v>
      </c>
      <c r="AA56" s="4">
        <f t="shared" si="1"/>
        <v>3</v>
      </c>
      <c r="AB56" s="284">
        <f t="shared" si="2"/>
        <v>2.1399176954732511</v>
      </c>
      <c r="AC56" s="6">
        <f t="shared" si="3"/>
        <v>50</v>
      </c>
      <c r="AD56" s="6">
        <f t="shared" si="4"/>
        <v>59</v>
      </c>
      <c r="AF56" s="5">
        <f t="shared" si="5"/>
        <v>13.487383512544804</v>
      </c>
      <c r="AG56" s="32">
        <f t="shared" si="17"/>
        <v>13.640296288097888</v>
      </c>
      <c r="AH56" s="5">
        <f t="shared" si="6"/>
        <v>-0.74234086748828076</v>
      </c>
      <c r="AI56" s="261">
        <f>AVERAGE(INDEX($AH$5:$AH$247,$AC56,1):INDEX($AH$5:$AH$247,$AD56,1))</f>
        <v>-0.36405993806052273</v>
      </c>
      <c r="AK56" s="5">
        <f t="shared" si="13"/>
        <v>-1.2339265850945493</v>
      </c>
      <c r="AL56" s="32">
        <f t="shared" si="18"/>
        <v>-2.2109368378886591</v>
      </c>
      <c r="AM56" s="5">
        <f t="shared" si="7"/>
        <v>0.19891007754168655</v>
      </c>
      <c r="AN56" s="262">
        <f>AVERAGE(INDEX($AM$5:$AM$247,$AC56,1):INDEX($AM$5:$AM$247,$AD56,1))</f>
        <v>-1.0457191401075536</v>
      </c>
      <c r="AO56" s="32"/>
      <c r="AP56" s="5">
        <f t="shared" si="8"/>
        <v>4.880681003584229</v>
      </c>
      <c r="AQ56" s="32">
        <f t="shared" si="19"/>
        <v>4.9681844480286736</v>
      </c>
      <c r="AR56" s="5">
        <f t="shared" si="9"/>
        <v>-0.63475057893417297</v>
      </c>
      <c r="AS56" s="263">
        <f>AVERAGE(INDEX($AR$5:$AR$246,$AC56,1):INDEX($AR$5:$AR$246,$AD56,1))</f>
        <v>-0.96584735312772074</v>
      </c>
      <c r="AT56" s="5"/>
      <c r="AU56" s="5">
        <f t="shared" si="10"/>
        <v>5.8078853046594974</v>
      </c>
      <c r="AV56" s="32">
        <f t="shared" si="20"/>
        <v>6.0797811722901995</v>
      </c>
      <c r="AW56" s="5">
        <f t="shared" si="11"/>
        <v>-1.0736133148657148</v>
      </c>
      <c r="AX56" s="264">
        <f>AVERAGE(INDEX($AW$5:$AW$246,$AC56,1):INDEX($AW$5:$AW$246,$AD56,1))</f>
        <v>-0.72592872705209377</v>
      </c>
      <c r="AY56" s="5"/>
    </row>
    <row r="57" spans="1:51" ht="11.4">
      <c r="A57" s="141">
        <v>53</v>
      </c>
      <c r="B57" s="6">
        <v>1833</v>
      </c>
      <c r="C57" s="288">
        <v>-4.0645161290322589</v>
      </c>
      <c r="D57" s="288">
        <v>1.5714285714285712</v>
      </c>
      <c r="E57" s="288">
        <v>0.18064516129032257</v>
      </c>
      <c r="F57" s="288">
        <v>2.6433333333333331</v>
      </c>
      <c r="G57" s="288">
        <v>13.641935483870967</v>
      </c>
      <c r="H57" s="288">
        <v>14.366666666666665</v>
      </c>
      <c r="I57" s="288">
        <v>11.412903225806451</v>
      </c>
      <c r="J57" s="288">
        <v>10.641935483870968</v>
      </c>
      <c r="K57" s="288">
        <v>8.9833333333333325</v>
      </c>
      <c r="L57" s="288">
        <v>6.8935483870967742</v>
      </c>
      <c r="M57" s="288">
        <v>1.6299999999999997</v>
      </c>
      <c r="N57" s="288">
        <v>1.3741935483870971</v>
      </c>
      <c r="O57" s="232">
        <v>-0.6</v>
      </c>
      <c r="P57" s="5">
        <v>6.4</v>
      </c>
      <c r="Q57" s="290">
        <v>5.7950684931506844</v>
      </c>
      <c r="R57" s="111">
        <f t="shared" si="14"/>
        <v>6.1842000000000006</v>
      </c>
      <c r="S57" s="32">
        <f t="shared" si="15"/>
        <v>5.6189085158242804</v>
      </c>
      <c r="T57" s="299">
        <f>AVERAGE(INDEX($Q$5:$Q$246,$AC57,1):INDEX($Q$5:$Q$246,$AD57,1))</f>
        <v>5.5761010864430789</v>
      </c>
      <c r="U57" s="286">
        <v>5.7729505888376851</v>
      </c>
      <c r="V57" s="111">
        <f t="shared" si="0"/>
        <v>-0.53977700589872324</v>
      </c>
      <c r="W57" s="261">
        <f>AVERAGE(INDEX($V$5:$V$246,$AC57,1):INDEX($V$5:$V$246,$AD57,1))</f>
        <v>-0.75874441260632774</v>
      </c>
      <c r="X57" s="111">
        <f t="shared" si="16"/>
        <v>-0.71530349867522303</v>
      </c>
      <c r="Y57" s="111">
        <f t="shared" si="12"/>
        <v>0.17552649277649979</v>
      </c>
      <c r="AA57" s="4">
        <f t="shared" si="1"/>
        <v>3</v>
      </c>
      <c r="AB57" s="284">
        <f t="shared" si="2"/>
        <v>2.1810699588477367</v>
      </c>
      <c r="AC57" s="6">
        <f t="shared" si="3"/>
        <v>51</v>
      </c>
      <c r="AD57" s="6">
        <f t="shared" si="4"/>
        <v>60</v>
      </c>
      <c r="AF57" s="5">
        <f t="shared" si="5"/>
        <v>12.140501792114696</v>
      </c>
      <c r="AG57" s="32">
        <f t="shared" si="17"/>
        <v>13.649177948214065</v>
      </c>
      <c r="AH57" s="5">
        <f t="shared" si="6"/>
        <v>-2.089222587918389</v>
      </c>
      <c r="AI57" s="261">
        <f>AVERAGE(INDEX($AH$5:$AH$247,$AC57,1):INDEX($AH$5:$AH$247,$AD57,1))</f>
        <v>-0.46601334307844411</v>
      </c>
      <c r="AK57" s="5">
        <f t="shared" si="13"/>
        <v>-1.5880184331797238</v>
      </c>
      <c r="AL57" s="32">
        <f t="shared" si="18"/>
        <v>-2.212161413342868</v>
      </c>
      <c r="AM57" s="5">
        <f t="shared" si="7"/>
        <v>-0.15518177054348792</v>
      </c>
      <c r="AN57" s="262">
        <f>AVERAGE(INDEX($AM$5:$AM$247,$AC57,1):INDEX($AM$5:$AM$247,$AD57,1))</f>
        <v>-0.4423329702892369</v>
      </c>
      <c r="AO57" s="32"/>
      <c r="AP57" s="5">
        <f t="shared" si="8"/>
        <v>5.4886379928315412</v>
      </c>
      <c r="AQ57" s="32">
        <f t="shared" si="19"/>
        <v>4.8556837921146947</v>
      </c>
      <c r="AR57" s="5">
        <f t="shared" si="9"/>
        <v>-2.6793589686860741E-2</v>
      </c>
      <c r="AS57" s="263">
        <f>AVERAGE(INDEX($AR$5:$AR$246,$AC57,1):INDEX($AR$5:$AR$246,$AD57,1))</f>
        <v>-1.3158258477513769</v>
      </c>
      <c r="AT57" s="5"/>
      <c r="AU57" s="5">
        <f t="shared" si="10"/>
        <v>5.835627240143368</v>
      </c>
      <c r="AV57" s="32">
        <f t="shared" si="20"/>
        <v>6.0489113265356576</v>
      </c>
      <c r="AW57" s="5">
        <f t="shared" si="11"/>
        <v>-1.0458713793818442</v>
      </c>
      <c r="AX57" s="264">
        <f>AVERAGE(INDEX($AW$5:$AW$246,$AC57,1):INDEX($AW$5:$AW$246,$AD57,1))</f>
        <v>-0.72718679156822275</v>
      </c>
      <c r="AY57" s="5"/>
    </row>
    <row r="58" spans="1:51" ht="11.4">
      <c r="A58" s="141">
        <v>54</v>
      </c>
      <c r="B58" s="6">
        <v>1834</v>
      </c>
      <c r="C58" s="288">
        <v>1.8129032258064515</v>
      </c>
      <c r="D58" s="288">
        <v>-1.2142857142857137</v>
      </c>
      <c r="E58" s="288">
        <v>-3.2258064516129108E-2</v>
      </c>
      <c r="F58" s="288">
        <v>2.6333333333333337</v>
      </c>
      <c r="G58" s="288">
        <v>13.067741935483873</v>
      </c>
      <c r="H58" s="288">
        <v>15.113333333333337</v>
      </c>
      <c r="I58" s="288">
        <v>17.312903225806448</v>
      </c>
      <c r="J58" s="288">
        <v>15.212903225806452</v>
      </c>
      <c r="K58" s="288">
        <v>14.576666666666672</v>
      </c>
      <c r="L58" s="288">
        <v>6.5419354838709678</v>
      </c>
      <c r="M58" s="288">
        <v>2.0533333333333332</v>
      </c>
      <c r="N58" s="288">
        <v>-2.2709677419354839</v>
      </c>
      <c r="O58" s="232">
        <v>-0.6</v>
      </c>
      <c r="P58" s="5">
        <v>7.7</v>
      </c>
      <c r="Q58" s="290">
        <v>7.1186301369863019</v>
      </c>
      <c r="R58" s="111">
        <f t="shared" si="14"/>
        <v>6.1415500000000005</v>
      </c>
      <c r="S58" s="32">
        <f t="shared" si="15"/>
        <v>5.5765987038261695</v>
      </c>
      <c r="T58" s="299">
        <f>AVERAGE(INDEX($Q$5:$Q$246,$AC58,1):INDEX($Q$5:$Q$246,$AD58,1))</f>
        <v>5.5919914974019838</v>
      </c>
      <c r="U58" s="286">
        <v>7.067295186891962</v>
      </c>
      <c r="V58" s="111">
        <f t="shared" si="0"/>
        <v>0.78378463793689424</v>
      </c>
      <c r="W58" s="261">
        <f>AVERAGE(INDEX($V$5:$V$246,$AC58,1):INDEX($V$5:$V$246,$AD58,1))</f>
        <v>-0.74285400164742366</v>
      </c>
      <c r="X58" s="111">
        <f t="shared" si="16"/>
        <v>-0.7576133106733336</v>
      </c>
      <c r="Y58" s="111">
        <f t="shared" si="12"/>
        <v>1.5413979486102278</v>
      </c>
      <c r="AA58" s="4">
        <f t="shared" si="1"/>
        <v>3</v>
      </c>
      <c r="AB58" s="284">
        <f t="shared" si="2"/>
        <v>2.2222222222222223</v>
      </c>
      <c r="AC58" s="6">
        <f t="shared" si="3"/>
        <v>52</v>
      </c>
      <c r="AD58" s="6">
        <f t="shared" si="4"/>
        <v>61</v>
      </c>
      <c r="AF58" s="5">
        <f t="shared" si="5"/>
        <v>15.879713261648744</v>
      </c>
      <c r="AG58" s="32">
        <f t="shared" si="17"/>
        <v>13.634344861327403</v>
      </c>
      <c r="AH58" s="5">
        <f t="shared" si="6"/>
        <v>1.6499888816156592</v>
      </c>
      <c r="AI58" s="261">
        <f>AVERAGE(INDEX($AH$5:$AH$247,$AC58,1):INDEX($AH$5:$AH$247,$AD58,1))</f>
        <v>-0.57793090580245843</v>
      </c>
      <c r="AK58" s="5">
        <f t="shared" si="13"/>
        <v>0.65760368663594504</v>
      </c>
      <c r="AL58" s="32">
        <f t="shared" si="18"/>
        <v>-2.235977993405371</v>
      </c>
      <c r="AM58" s="5">
        <f t="shared" si="7"/>
        <v>2.090440349272181</v>
      </c>
      <c r="AN58" s="262">
        <f>AVERAGE(INDEX($AM$5:$AM$247,$AC58,1):INDEX($AM$5:$AM$247,$AD58,1))</f>
        <v>-0.61836983664868395</v>
      </c>
      <c r="AO58" s="32"/>
      <c r="AP58" s="5">
        <f t="shared" si="8"/>
        <v>5.2229390681003593</v>
      </c>
      <c r="AQ58" s="32">
        <f t="shared" si="19"/>
        <v>4.712815365591398</v>
      </c>
      <c r="AR58" s="5">
        <f t="shared" si="9"/>
        <v>-0.29249251441804258</v>
      </c>
      <c r="AS58" s="263">
        <f>AVERAGE(INDEX($AR$5:$AR$246,$AC58,1):INDEX($AR$5:$AR$246,$AD58,1))</f>
        <v>-1.1441555968553196</v>
      </c>
      <c r="AT58" s="5"/>
      <c r="AU58" s="5">
        <f t="shared" si="10"/>
        <v>7.7239784946236583</v>
      </c>
      <c r="AV58" s="32">
        <f t="shared" si="20"/>
        <v>6.0336674877023864</v>
      </c>
      <c r="AW58" s="5">
        <f t="shared" si="11"/>
        <v>0.84247987509844613</v>
      </c>
      <c r="AX58" s="264">
        <f>AVERAGE(INDEX($AW$5:$AW$246,$AC58,1):INDEX($AW$5:$AW$246,$AD58,1))</f>
        <v>-0.68232299228506865</v>
      </c>
      <c r="AY58" s="5"/>
    </row>
    <row r="59" spans="1:51" ht="11.4">
      <c r="A59" s="141">
        <v>55</v>
      </c>
      <c r="B59" s="6">
        <v>1835</v>
      </c>
      <c r="C59" s="288">
        <v>-0.99677419354838737</v>
      </c>
      <c r="D59" s="288">
        <v>-1.053571428571429</v>
      </c>
      <c r="E59" s="288">
        <v>-0.87419354838709684</v>
      </c>
      <c r="F59" s="288">
        <v>3.183333333333334</v>
      </c>
      <c r="G59" s="288">
        <v>9.8096774193548377</v>
      </c>
      <c r="H59" s="288">
        <v>12.853333333333335</v>
      </c>
      <c r="I59" s="288">
        <v>16.535483870967742</v>
      </c>
      <c r="J59" s="288">
        <v>13.429032258064515</v>
      </c>
      <c r="K59" s="288">
        <v>11.413333333333334</v>
      </c>
      <c r="L59" s="288">
        <v>3.9967741935483878</v>
      </c>
      <c r="M59" s="288">
        <v>-2.2933333333333339</v>
      </c>
      <c r="N59" s="288">
        <v>-3.8161290322580643</v>
      </c>
      <c r="O59" s="232">
        <v>-0.6</v>
      </c>
      <c r="P59" s="5">
        <v>5.8</v>
      </c>
      <c r="Q59" s="290">
        <v>5.2213698630136989</v>
      </c>
      <c r="R59" s="111">
        <f t="shared" si="14"/>
        <v>6.1185600000000004</v>
      </c>
      <c r="S59" s="32">
        <f t="shared" si="15"/>
        <v>5.5535788540387347</v>
      </c>
      <c r="T59" s="299">
        <f>AVERAGE(INDEX($Q$5:$Q$246,$AC59,1):INDEX($Q$5:$Q$246,$AD59,1))</f>
        <v>5.5415805384978736</v>
      </c>
      <c r="U59" s="286">
        <v>5.182247183819765</v>
      </c>
      <c r="V59" s="111">
        <f t="shared" si="0"/>
        <v>-1.1134756360357088</v>
      </c>
      <c r="W59" s="261">
        <f>AVERAGE(INDEX($V$5:$V$246,$AC59,1):INDEX($V$5:$V$246,$AD59,1))</f>
        <v>-0.79326496055153328</v>
      </c>
      <c r="X59" s="111">
        <f t="shared" si="16"/>
        <v>-0.78063316046076869</v>
      </c>
      <c r="Y59" s="111">
        <f t="shared" si="12"/>
        <v>-0.33284247557494007</v>
      </c>
      <c r="AA59" s="4">
        <f t="shared" si="1"/>
        <v>3</v>
      </c>
      <c r="AB59" s="284">
        <f t="shared" si="2"/>
        <v>2.263374485596708</v>
      </c>
      <c r="AC59" s="6">
        <f t="shared" si="3"/>
        <v>53</v>
      </c>
      <c r="AD59" s="6">
        <f t="shared" si="4"/>
        <v>62</v>
      </c>
      <c r="AF59" s="5">
        <f t="shared" si="5"/>
        <v>14.272616487455197</v>
      </c>
      <c r="AG59" s="32">
        <f t="shared" si="17"/>
        <v>13.639921995056238</v>
      </c>
      <c r="AH59" s="5">
        <f t="shared" si="6"/>
        <v>4.2892107422112247E-2</v>
      </c>
      <c r="AI59" s="261">
        <f>AVERAGE(INDEX($AH$5:$AH$247,$AC59,1):INDEX($AH$5:$AH$247,$AD59,1))</f>
        <v>-0.47398825347270945</v>
      </c>
      <c r="AK59" s="5">
        <f t="shared" si="13"/>
        <v>-1.4404377880184336</v>
      </c>
      <c r="AL59" s="32">
        <f t="shared" si="18"/>
        <v>-2.2234274177657718</v>
      </c>
      <c r="AM59" s="5">
        <f t="shared" si="7"/>
        <v>-7.6011253821977043E-3</v>
      </c>
      <c r="AN59" s="262">
        <f>AVERAGE(INDEX($AM$5:$AM$247,$AC59,1):INDEX($AM$5:$AM$247,$AD59,1))</f>
        <v>-0.79871373727901396</v>
      </c>
      <c r="AO59" s="32"/>
      <c r="AP59" s="5">
        <f t="shared" si="8"/>
        <v>4.0396057347670249</v>
      </c>
      <c r="AQ59" s="32">
        <f t="shared" si="19"/>
        <v>4.6106499247311836</v>
      </c>
      <c r="AR59" s="5">
        <f t="shared" si="9"/>
        <v>-1.475825847751377</v>
      </c>
      <c r="AS59" s="263">
        <f>AVERAGE(INDEX($AR$5:$AR$246,$AC59,1):INDEX($AR$5:$AR$246,$AD59,1))</f>
        <v>-1.1769907223033482</v>
      </c>
      <c r="AT59" s="5"/>
      <c r="AU59" s="5">
        <f t="shared" si="10"/>
        <v>4.3722580645161289</v>
      </c>
      <c r="AV59" s="32">
        <f t="shared" si="20"/>
        <v>6.0430607158571261</v>
      </c>
      <c r="AW59" s="5">
        <f t="shared" si="11"/>
        <v>-2.5092405550090833</v>
      </c>
      <c r="AX59" s="264">
        <f>AVERAGE(INDEX($AW$5:$AW$246,$AC59,1):INDEX($AW$5:$AW$246,$AD59,1))</f>
        <v>-0.88756313565424416</v>
      </c>
      <c r="AY59" s="5"/>
    </row>
    <row r="60" spans="1:51" ht="11.4">
      <c r="A60" s="141">
        <v>56</v>
      </c>
      <c r="B60" s="6">
        <v>1836</v>
      </c>
      <c r="C60" s="288">
        <v>-3.3806451612903214</v>
      </c>
      <c r="D60" s="288">
        <v>-2.875862068965517</v>
      </c>
      <c r="E60" s="288">
        <v>4.9096774193548374</v>
      </c>
      <c r="F60" s="288">
        <v>3.5233333333333334</v>
      </c>
      <c r="G60" s="288">
        <v>6.725806451612903</v>
      </c>
      <c r="H60" s="288">
        <v>13.390000000000002</v>
      </c>
      <c r="I60" s="288">
        <v>15.154838709677422</v>
      </c>
      <c r="J60" s="288">
        <v>14.658064516129029</v>
      </c>
      <c r="K60" s="288">
        <v>9.5133333333333301</v>
      </c>
      <c r="L60" s="288">
        <v>7.2064516129032263</v>
      </c>
      <c r="M60" s="288">
        <v>0.55666666666666675</v>
      </c>
      <c r="N60" s="288">
        <v>-1.8870967741935489</v>
      </c>
      <c r="O60" s="232">
        <v>-0.6</v>
      </c>
      <c r="P60" s="5">
        <v>6.2</v>
      </c>
      <c r="Q60" s="290">
        <v>5.6742465753424653</v>
      </c>
      <c r="R60" s="111">
        <f t="shared" si="14"/>
        <v>6.0837400000000006</v>
      </c>
      <c r="S60" s="32">
        <f t="shared" si="15"/>
        <v>5.5204370051960323</v>
      </c>
      <c r="T60" s="299">
        <f>AVERAGE(INDEX($Q$5:$Q$246,$AC60,1):INDEX($Q$5:$Q$246,$AD60,1))</f>
        <v>5.4963750590458194</v>
      </c>
      <c r="U60" s="286">
        <v>5.6245473365467804</v>
      </c>
      <c r="V60" s="111">
        <f t="shared" si="0"/>
        <v>-0.66059892370694229</v>
      </c>
      <c r="W60" s="261">
        <f>AVERAGE(INDEX($V$5:$V$246,$AC60,1):INDEX($V$5:$V$246,$AD60,1))</f>
        <v>-0.83847044000358795</v>
      </c>
      <c r="X60" s="111">
        <f t="shared" si="16"/>
        <v>-0.81377500930347058</v>
      </c>
      <c r="Y60" s="111">
        <f t="shared" si="12"/>
        <v>0.15317608559652829</v>
      </c>
      <c r="AA60" s="4">
        <f t="shared" si="1"/>
        <v>3</v>
      </c>
      <c r="AB60" s="284">
        <f t="shared" si="2"/>
        <v>2.3045267489711936</v>
      </c>
      <c r="AC60" s="6">
        <f t="shared" si="3"/>
        <v>54</v>
      </c>
      <c r="AD60" s="6">
        <f t="shared" si="4"/>
        <v>63</v>
      </c>
      <c r="AF60" s="5">
        <f t="shared" si="5"/>
        <v>14.400967741935483</v>
      </c>
      <c r="AG60" s="32">
        <f t="shared" si="17"/>
        <v>13.615653261895933</v>
      </c>
      <c r="AH60" s="5">
        <f t="shared" si="6"/>
        <v>0.17124336190239831</v>
      </c>
      <c r="AI60" s="261">
        <f>AVERAGE(INDEX($AH$5:$AH$247,$AC60,1):INDEX($AH$5:$AH$247,$AD60,1))</f>
        <v>-0.52083771583830085</v>
      </c>
      <c r="AK60" s="5">
        <f t="shared" si="13"/>
        <v>-3.3575454208379676</v>
      </c>
      <c r="AL60" s="32">
        <f t="shared" si="18"/>
        <v>-2.253123604931405</v>
      </c>
      <c r="AM60" s="5">
        <f t="shared" si="7"/>
        <v>-1.9247087582017317</v>
      </c>
      <c r="AN60" s="262">
        <f>AVERAGE(INDEX($AM$5:$AM$247,$AC60,1):INDEX($AM$5:$AM$247,$AD60,1))</f>
        <v>-0.57989653297793864</v>
      </c>
      <c r="AO60" s="32"/>
      <c r="AP60" s="5">
        <f t="shared" si="8"/>
        <v>5.0529390681003576</v>
      </c>
      <c r="AQ60" s="32">
        <f t="shared" si="19"/>
        <v>4.5157594551971325</v>
      </c>
      <c r="AR60" s="5">
        <f t="shared" si="9"/>
        <v>-0.46249251441804429</v>
      </c>
      <c r="AS60" s="263">
        <f>AVERAGE(INDEX($AR$5:$AR$246,$AC60,1):INDEX($AR$5:$AR$246,$AD60,1))</f>
        <v>-1.3478509373571117</v>
      </c>
      <c r="AT60" s="5"/>
      <c r="AU60" s="5">
        <f t="shared" si="10"/>
        <v>5.7588172043010752</v>
      </c>
      <c r="AV60" s="32">
        <f t="shared" si="20"/>
        <v>6.0523859616858235</v>
      </c>
      <c r="AW60" s="5">
        <f t="shared" si="11"/>
        <v>-1.1226814152241369</v>
      </c>
      <c r="AX60" s="264">
        <f>AVERAGE(INDEX($AW$5:$AW$246,$AC60,1):INDEX($AW$5:$AW$246,$AD60,1))</f>
        <v>-0.87173876289438712</v>
      </c>
      <c r="AY60" s="5"/>
    </row>
    <row r="61" spans="1:51" ht="11.4">
      <c r="A61" s="141">
        <v>57</v>
      </c>
      <c r="B61" s="6">
        <v>1837</v>
      </c>
      <c r="C61" s="288">
        <v>-2.3580645161290326</v>
      </c>
      <c r="D61" s="288">
        <v>-1.7892857142857144</v>
      </c>
      <c r="E61" s="288">
        <v>-3.2806451612903218</v>
      </c>
      <c r="F61" s="288">
        <v>2.253333333333333</v>
      </c>
      <c r="G61" s="288">
        <v>6.0935483870967735</v>
      </c>
      <c r="H61" s="288">
        <v>13.76896551724138</v>
      </c>
      <c r="I61" s="288">
        <v>12.816129032258065</v>
      </c>
      <c r="J61" s="288">
        <v>16.451612903225808</v>
      </c>
      <c r="K61" s="288">
        <v>8.326666666666668</v>
      </c>
      <c r="L61" s="288">
        <v>5.2870967741935502</v>
      </c>
      <c r="M61" s="288">
        <v>-0.44000000000000022</v>
      </c>
      <c r="N61" s="288">
        <v>-0.95483870967741935</v>
      </c>
      <c r="O61" s="232">
        <v>-0.6</v>
      </c>
      <c r="P61" s="5">
        <v>5.3</v>
      </c>
      <c r="Q61" s="290">
        <v>4.7201889466225797</v>
      </c>
      <c r="R61" s="111">
        <f t="shared" si="14"/>
        <v>6.0546799999999994</v>
      </c>
      <c r="S61" s="32">
        <f t="shared" si="15"/>
        <v>5.4931017827113848</v>
      </c>
      <c r="T61" s="299">
        <f>AVERAGE(INDEX($Q$5:$Q$246,$AC61,1):INDEX($Q$5:$Q$246,$AD61,1))</f>
        <v>5.2486490316485597</v>
      </c>
      <c r="U61" s="286">
        <v>4.6812098760527574</v>
      </c>
      <c r="V61" s="111">
        <f t="shared" si="0"/>
        <v>-1.6146565524268279</v>
      </c>
      <c r="W61" s="261">
        <f>AVERAGE(INDEX($V$5:$V$246,$AC61,1):INDEX($V$5:$V$246,$AD61,1))</f>
        <v>-1.0861964674008482</v>
      </c>
      <c r="X61" s="111">
        <f t="shared" si="16"/>
        <v>-0.84111023178811861</v>
      </c>
      <c r="Y61" s="111">
        <f t="shared" si="12"/>
        <v>-0.77354632063870932</v>
      </c>
      <c r="AA61" s="4">
        <f t="shared" si="1"/>
        <v>3</v>
      </c>
      <c r="AB61" s="284">
        <f t="shared" si="2"/>
        <v>2.3456790123456792</v>
      </c>
      <c r="AC61" s="6">
        <f t="shared" si="3"/>
        <v>55</v>
      </c>
      <c r="AD61" s="6">
        <f t="shared" si="4"/>
        <v>64</v>
      </c>
      <c r="AF61" s="5">
        <f t="shared" si="5"/>
        <v>14.345569150908418</v>
      </c>
      <c r="AG61" s="32">
        <f t="shared" si="17"/>
        <v>13.588582111605486</v>
      </c>
      <c r="AH61" s="5">
        <f t="shared" si="6"/>
        <v>0.11584477087533251</v>
      </c>
      <c r="AI61" s="261">
        <f>AVERAGE(INDEX($AH$5:$AH$247,$AC61,1):INDEX($AH$5:$AH$247,$AD61,1))</f>
        <v>-0.90079470508561243</v>
      </c>
      <c r="AK61" s="5">
        <f t="shared" si="13"/>
        <v>-2.0114823348694322</v>
      </c>
      <c r="AL61" s="32">
        <f t="shared" si="18"/>
        <v>-2.2872005744477995</v>
      </c>
      <c r="AM61" s="5">
        <f t="shared" si="7"/>
        <v>-0.5786456722331963</v>
      </c>
      <c r="AN61" s="262">
        <f>AVERAGE(INDEX($AM$5:$AM$247,$AC61,1):INDEX($AM$5:$AM$247,$AD61,1))</f>
        <v>-0.97237918566081394</v>
      </c>
      <c r="AO61" s="32"/>
      <c r="AP61" s="5">
        <f t="shared" si="8"/>
        <v>1.6887455197132617</v>
      </c>
      <c r="AQ61" s="32">
        <f t="shared" si="19"/>
        <v>4.4358887096774193</v>
      </c>
      <c r="AR61" s="5">
        <f t="shared" si="9"/>
        <v>-3.8266860628051402</v>
      </c>
      <c r="AS61" s="263">
        <f>AVERAGE(INDEX($AR$5:$AR$246,$AC61,1):INDEX($AR$5:$AR$246,$AD61,1))</f>
        <v>-1.4592452025900866</v>
      </c>
      <c r="AT61" s="5"/>
      <c r="AU61" s="5">
        <f t="shared" si="10"/>
        <v>4.3912544802867393</v>
      </c>
      <c r="AV61" s="32">
        <f t="shared" si="20"/>
        <v>6.0734979426523301</v>
      </c>
      <c r="AW61" s="5">
        <f t="shared" si="11"/>
        <v>-2.4902441392384729</v>
      </c>
      <c r="AX61" s="264">
        <f>AVERAGE(INDEX($AW$5:$AW$246,$AC61,1):INDEX($AW$5:$AW$246,$AD61,1))</f>
        <v>-0.95859539371876024</v>
      </c>
      <c r="AY61" s="5"/>
    </row>
    <row r="62" spans="1:51" ht="11.4">
      <c r="A62" s="141">
        <v>58</v>
      </c>
      <c r="B62" s="6">
        <v>1838</v>
      </c>
      <c r="C62" s="288">
        <v>-6.2161290322580651</v>
      </c>
      <c r="D62" s="288">
        <v>-3.3857142857142861</v>
      </c>
      <c r="E62" s="288">
        <v>2.2580645161290321E-2</v>
      </c>
      <c r="F62" s="288">
        <v>1.3399999999999996</v>
      </c>
      <c r="G62" s="288">
        <v>9.796774193548389</v>
      </c>
      <c r="H62" s="288">
        <v>12.043333333333331</v>
      </c>
      <c r="I62" s="288">
        <v>13.580645161290322</v>
      </c>
      <c r="J62" s="288">
        <v>12.390322580645162</v>
      </c>
      <c r="K62" s="288">
        <v>11.546666666666665</v>
      </c>
      <c r="L62" s="288">
        <v>5.4258064516129032</v>
      </c>
      <c r="M62" s="288">
        <v>2.7400000000000011</v>
      </c>
      <c r="N62" s="288">
        <v>-3.3419354838709681</v>
      </c>
      <c r="O62" s="232">
        <v>-0.6</v>
      </c>
      <c r="P62" s="5">
        <v>5.3</v>
      </c>
      <c r="Q62" s="290">
        <v>4.7032876712328777</v>
      </c>
      <c r="R62" s="111">
        <f t="shared" si="14"/>
        <v>6.0258199999999995</v>
      </c>
      <c r="S62" s="32">
        <f t="shared" si="15"/>
        <v>5.4660375077940486</v>
      </c>
      <c r="T62" s="299">
        <f>AVERAGE(INDEX($Q$5:$Q$246,$AC62,1):INDEX($Q$5:$Q$246,$AD62,1))</f>
        <v>5.2169230042512993</v>
      </c>
      <c r="U62" s="286">
        <v>4.661862519201228</v>
      </c>
      <c r="V62" s="111">
        <f t="shared" si="0"/>
        <v>-1.6315578278165299</v>
      </c>
      <c r="W62" s="261">
        <f>AVERAGE(INDEX($V$5:$V$246,$AC62,1):INDEX($V$5:$V$246,$AD62,1))</f>
        <v>-1.1179224947981088</v>
      </c>
      <c r="X62" s="111">
        <f t="shared" si="16"/>
        <v>-0.86817450670545449</v>
      </c>
      <c r="Y62" s="111">
        <f t="shared" si="12"/>
        <v>-0.76338332111107543</v>
      </c>
      <c r="AA62" s="4">
        <f t="shared" si="1"/>
        <v>3</v>
      </c>
      <c r="AB62" s="284">
        <f t="shared" si="2"/>
        <v>2.3868312757201644</v>
      </c>
      <c r="AC62" s="6">
        <f t="shared" si="3"/>
        <v>56</v>
      </c>
      <c r="AD62" s="6">
        <f t="shared" si="4"/>
        <v>65</v>
      </c>
      <c r="AF62" s="5">
        <f t="shared" si="5"/>
        <v>12.671433691756272</v>
      </c>
      <c r="AG62" s="32">
        <f t="shared" si="17"/>
        <v>13.542491946483747</v>
      </c>
      <c r="AH62" s="5">
        <f t="shared" si="6"/>
        <v>-1.5582906882768128</v>
      </c>
      <c r="AI62" s="261">
        <f>AVERAGE(INDEX($AH$5:$AH$247,$AC62,1):INDEX($AH$5:$AH$247,$AD62,1))</f>
        <v>-1.0169954219314907</v>
      </c>
      <c r="AK62" s="5">
        <f t="shared" si="13"/>
        <v>-3.5188940092165901</v>
      </c>
      <c r="AL62" s="32">
        <f t="shared" si="18"/>
        <v>-2.3094779501032892</v>
      </c>
      <c r="AM62" s="5">
        <f t="shared" si="7"/>
        <v>-2.086057346580354</v>
      </c>
      <c r="AN62" s="262">
        <f>AVERAGE(INDEX($AM$5:$AM$247,$AC62,1):INDEX($AM$5:$AM$247,$AD62,1))</f>
        <v>-1.2652363285179569</v>
      </c>
      <c r="AO62" s="32"/>
      <c r="AP62" s="5">
        <f t="shared" si="8"/>
        <v>3.7197849462365595</v>
      </c>
      <c r="AQ62" s="32">
        <f t="shared" si="19"/>
        <v>4.3700630071684579</v>
      </c>
      <c r="AR62" s="5">
        <f t="shared" si="9"/>
        <v>-1.7956466362818424</v>
      </c>
      <c r="AS62" s="263">
        <f>AVERAGE(INDEX($AR$5:$AR$246,$AC62,1):INDEX($AR$5:$AR$246,$AD62,1))</f>
        <v>-1.6223168871779001</v>
      </c>
      <c r="AT62" s="5"/>
      <c r="AU62" s="5">
        <f t="shared" si="10"/>
        <v>6.5708243727598559</v>
      </c>
      <c r="AV62" s="32">
        <f t="shared" si="20"/>
        <v>6.0984809605734771</v>
      </c>
      <c r="AW62" s="5">
        <f t="shared" si="11"/>
        <v>-0.31067424676535627</v>
      </c>
      <c r="AX62" s="264">
        <f>AVERAGE(INDEX($AW$5:$AW$246,$AC62,1):INDEX($AW$5:$AW$246,$AD62,1))</f>
        <v>-0.67156671988363459</v>
      </c>
      <c r="AY62" s="5"/>
    </row>
    <row r="63" spans="1:51" ht="11.4">
      <c r="A63" s="141">
        <v>59</v>
      </c>
      <c r="B63" s="6">
        <v>1839</v>
      </c>
      <c r="C63" s="288">
        <v>-4.877419354838711</v>
      </c>
      <c r="D63" s="288">
        <v>-1.7571428571428578</v>
      </c>
      <c r="E63" s="288">
        <v>-1.8225806451612905</v>
      </c>
      <c r="F63" s="288">
        <v>0.90999999999999992</v>
      </c>
      <c r="G63" s="288">
        <v>8.1451612903225801</v>
      </c>
      <c r="H63" s="288">
        <v>15.833333333333336</v>
      </c>
      <c r="I63" s="288">
        <v>15.696774193548384</v>
      </c>
      <c r="J63" s="288">
        <v>11.870967741935482</v>
      </c>
      <c r="K63" s="288">
        <v>11.796666666666669</v>
      </c>
      <c r="L63" s="288">
        <v>8.2548387096774203</v>
      </c>
      <c r="M63" s="288">
        <v>4.8766666666666669</v>
      </c>
      <c r="N63" s="288">
        <v>0.97096774193548396</v>
      </c>
      <c r="O63" s="232">
        <v>-0.6</v>
      </c>
      <c r="P63" s="5">
        <v>6.4</v>
      </c>
      <c r="Q63" s="290">
        <v>5.8594520547945201</v>
      </c>
      <c r="R63" s="111">
        <f t="shared" si="14"/>
        <v>5.9962399999999993</v>
      </c>
      <c r="S63" s="32">
        <f t="shared" si="15"/>
        <v>5.4381089674067074</v>
      </c>
      <c r="T63" s="299">
        <f>AVERAGE(INDEX($Q$5:$Q$246,$AC63,1):INDEX($Q$5:$Q$246,$AD63,1))</f>
        <v>5.3145668398677381</v>
      </c>
      <c r="U63" s="286">
        <v>5.8248527905785963</v>
      </c>
      <c r="V63" s="111">
        <f t="shared" si="0"/>
        <v>-0.4753934442548875</v>
      </c>
      <c r="W63" s="261">
        <f>AVERAGE(INDEX($V$5:$V$246,$AC63,1):INDEX($V$5:$V$246,$AD63,1))</f>
        <v>-1.0202786591816704</v>
      </c>
      <c r="X63" s="111">
        <f t="shared" si="16"/>
        <v>-0.89610304709279509</v>
      </c>
      <c r="Y63" s="111">
        <f t="shared" si="12"/>
        <v>0.42070960283790759</v>
      </c>
      <c r="AA63" s="4">
        <f t="shared" si="1"/>
        <v>3</v>
      </c>
      <c r="AB63" s="284">
        <f t="shared" si="2"/>
        <v>2.42798353909465</v>
      </c>
      <c r="AC63" s="6">
        <f t="shared" si="3"/>
        <v>57</v>
      </c>
      <c r="AD63" s="6">
        <f t="shared" si="4"/>
        <v>66</v>
      </c>
      <c r="AF63" s="5">
        <f t="shared" si="5"/>
        <v>14.467025089605734</v>
      </c>
      <c r="AG63" s="32">
        <f t="shared" si="17"/>
        <v>13.497443891113583</v>
      </c>
      <c r="AH63" s="5">
        <f t="shared" si="6"/>
        <v>0.23730070957264893</v>
      </c>
      <c r="AI63" s="261">
        <f>AVERAGE(INDEX($AH$5:$AH$247,$AC63,1):INDEX($AH$5:$AH$247,$AD63,1))</f>
        <v>-0.8942678233651824</v>
      </c>
      <c r="AK63" s="5">
        <f t="shared" si="13"/>
        <v>-3.3254992319508454</v>
      </c>
      <c r="AL63" s="32">
        <f t="shared" si="18"/>
        <v>-2.3323686421420629</v>
      </c>
      <c r="AM63" s="5">
        <f t="shared" si="7"/>
        <v>-1.8926625693146095</v>
      </c>
      <c r="AN63" s="262">
        <f>AVERAGE(INDEX($AM$5:$AM$247,$AC63,1):INDEX($AM$5:$AM$247,$AD63,1))</f>
        <v>-0.96068762360773885</v>
      </c>
      <c r="AO63" s="32"/>
      <c r="AP63" s="5">
        <f t="shared" si="8"/>
        <v>2.4108602150537632</v>
      </c>
      <c r="AQ63" s="32">
        <f t="shared" si="19"/>
        <v>4.3107096272401426</v>
      </c>
      <c r="AR63" s="5">
        <f t="shared" si="9"/>
        <v>-3.1045713674646387</v>
      </c>
      <c r="AS63" s="263">
        <f>AVERAGE(INDEX($AR$5:$AR$246,$AC63,1):INDEX($AR$5:$AR$246,$AD63,1))</f>
        <v>-1.5217505789341725</v>
      </c>
      <c r="AT63" s="5"/>
      <c r="AU63" s="5">
        <f t="shared" si="10"/>
        <v>8.3093906810035847</v>
      </c>
      <c r="AV63" s="32">
        <f t="shared" si="20"/>
        <v>6.118853917562725</v>
      </c>
      <c r="AW63" s="5">
        <f t="shared" si="11"/>
        <v>1.4278920614783726</v>
      </c>
      <c r="AX63" s="264">
        <f>AVERAGE(INDEX($AW$5:$AW$246,$AC63,1):INDEX($AW$5:$AW$246,$AD63,1))</f>
        <v>-0.55802550124564165</v>
      </c>
      <c r="AY63" s="5"/>
    </row>
    <row r="64" spans="1:51" ht="11.4">
      <c r="A64" s="141">
        <v>60</v>
      </c>
      <c r="B64" s="6">
        <v>1840</v>
      </c>
      <c r="C64" s="288">
        <v>-0.49032258064516171</v>
      </c>
      <c r="D64" s="288">
        <v>-3.4379310344827592</v>
      </c>
      <c r="E64" s="288">
        <v>-4.5290322580645155</v>
      </c>
      <c r="F64" s="288">
        <v>6.0600000000000005</v>
      </c>
      <c r="G64" s="288">
        <v>8.8741935483870975</v>
      </c>
      <c r="H64" s="288">
        <v>12.379999999999999</v>
      </c>
      <c r="I64" s="288">
        <v>12.032258064516132</v>
      </c>
      <c r="J64" s="288">
        <v>13.822580645161292</v>
      </c>
      <c r="K64" s="288">
        <v>10.223333333333331</v>
      </c>
      <c r="L64" s="288">
        <v>3.3161290322580648</v>
      </c>
      <c r="M64" s="288">
        <v>3.69</v>
      </c>
      <c r="N64" s="288">
        <v>-4.8967741935483859</v>
      </c>
      <c r="O64" s="232">
        <v>-0.6</v>
      </c>
      <c r="P64" s="5">
        <v>5.4</v>
      </c>
      <c r="Q64" s="290">
        <v>4.7750684931506848</v>
      </c>
      <c r="R64" s="111">
        <f t="shared" si="14"/>
        <v>5.9647600000000001</v>
      </c>
      <c r="S64" s="32">
        <f t="shared" si="15"/>
        <v>5.414262045347189</v>
      </c>
      <c r="T64" s="299">
        <f>AVERAGE(INDEX($Q$5:$Q$246,$AC64,1):INDEX($Q$5:$Q$246,$AD64,1))</f>
        <v>5.3601917808219186</v>
      </c>
      <c r="U64" s="286">
        <v>4.7537028797429235</v>
      </c>
      <c r="V64" s="111">
        <f t="shared" si="0"/>
        <v>-1.5597770058987228</v>
      </c>
      <c r="W64" s="261">
        <f>AVERAGE(INDEX($V$5:$V$246,$AC64,1):INDEX($V$5:$V$246,$AD64,1))</f>
        <v>-0.9746537182274897</v>
      </c>
      <c r="X64" s="111">
        <f t="shared" si="16"/>
        <v>-0.91994996915231331</v>
      </c>
      <c r="Y64" s="111">
        <f t="shared" si="12"/>
        <v>-0.63982703674640951</v>
      </c>
      <c r="AA64" s="4">
        <f t="shared" si="1"/>
        <v>3</v>
      </c>
      <c r="AB64" s="284">
        <f t="shared" si="2"/>
        <v>2.4691358024691357</v>
      </c>
      <c r="AC64" s="6">
        <f t="shared" si="3"/>
        <v>58</v>
      </c>
      <c r="AD64" s="6">
        <f t="shared" si="4"/>
        <v>67</v>
      </c>
      <c r="AF64" s="5">
        <f t="shared" si="5"/>
        <v>12.744946236559139</v>
      </c>
      <c r="AG64" s="32">
        <f t="shared" si="17"/>
        <v>13.457149363119516</v>
      </c>
      <c r="AH64" s="5">
        <f t="shared" si="6"/>
        <v>-1.484778143473946</v>
      </c>
      <c r="AI64" s="261">
        <f>AVERAGE(INDEX($AH$5:$AH$247,$AC64,1):INDEX($AH$5:$AH$247,$AD64,1))</f>
        <v>-1.0538390753735869</v>
      </c>
      <c r="AK64" s="5">
        <f t="shared" si="13"/>
        <v>-0.98576195773081221</v>
      </c>
      <c r="AL64" s="32">
        <f t="shared" si="18"/>
        <v>-2.3635657811589597</v>
      </c>
      <c r="AM64" s="5">
        <f t="shared" si="7"/>
        <v>0.44707470490542367</v>
      </c>
      <c r="AN64" s="262">
        <f>AVERAGE(INDEX($AM$5:$AM$247,$AC64,1):INDEX($AM$5:$AM$247,$AD64,1))</f>
        <v>-1.177265964621564</v>
      </c>
      <c r="AO64" s="32"/>
      <c r="AP64" s="5">
        <f t="shared" si="8"/>
        <v>3.4683870967741939</v>
      </c>
      <c r="AQ64" s="32">
        <f t="shared" si="19"/>
        <v>4.283924168458781</v>
      </c>
      <c r="AR64" s="5">
        <f t="shared" si="9"/>
        <v>-2.0470444857442081</v>
      </c>
      <c r="AS64" s="263">
        <f>AVERAGE(INDEX($AR$5:$AR$246,$AC64,1):INDEX($AR$5:$AR$246,$AD64,1))</f>
        <v>-1.2434064929126674</v>
      </c>
      <c r="AT64" s="5"/>
      <c r="AU64" s="5">
        <f t="shared" si="10"/>
        <v>5.7431541218637987</v>
      </c>
      <c r="AV64" s="32">
        <f t="shared" si="20"/>
        <v>6.1211556129032259</v>
      </c>
      <c r="AW64" s="5">
        <f t="shared" si="11"/>
        <v>-1.1383444976614134</v>
      </c>
      <c r="AX64" s="264">
        <f>AVERAGE(INDEX($AW$5:$AW$246,$AC64,1):INDEX($AW$5:$AW$246,$AD64,1))</f>
        <v>-0.39765632561840153</v>
      </c>
      <c r="AY64" s="5"/>
    </row>
    <row r="65" spans="1:51" ht="11.4">
      <c r="A65" s="141">
        <v>61</v>
      </c>
      <c r="B65" s="6">
        <v>1841</v>
      </c>
      <c r="C65" s="288">
        <v>-4.2096774193548381</v>
      </c>
      <c r="D65" s="288">
        <v>-2.0178571428571432</v>
      </c>
      <c r="E65" s="288">
        <v>3.7419354838709671</v>
      </c>
      <c r="F65" s="288">
        <v>5.6366666666666676</v>
      </c>
      <c r="G65" s="288">
        <v>13.841935483870966</v>
      </c>
      <c r="H65" s="288">
        <v>10.623333333333335</v>
      </c>
      <c r="I65" s="288">
        <v>12.406451612903227</v>
      </c>
      <c r="J65" s="288">
        <v>13.293548387096777</v>
      </c>
      <c r="K65" s="288">
        <v>12.460000000000003</v>
      </c>
      <c r="L65" s="288">
        <v>7.8290322580645144</v>
      </c>
      <c r="M65" s="288">
        <v>2.1466666666666665</v>
      </c>
      <c r="N65" s="288">
        <v>-2.2580645161290415E-2</v>
      </c>
      <c r="O65" s="232">
        <v>-0.6</v>
      </c>
      <c r="P65" s="5">
        <v>6.9</v>
      </c>
      <c r="Q65" s="290">
        <v>6.3638356164383563</v>
      </c>
      <c r="R65" s="111">
        <f t="shared" si="14"/>
        <v>5.9610500000000002</v>
      </c>
      <c r="S65" s="32">
        <f t="shared" si="15"/>
        <v>5.4200070212564944</v>
      </c>
      <c r="T65" s="299">
        <f>AVERAGE(INDEX($Q$5:$Q$246,$AC65,1):INDEX($Q$5:$Q$246,$AD65,1))</f>
        <v>5.4785479452054799</v>
      </c>
      <c r="U65" s="286">
        <v>6.3107878904249874</v>
      </c>
      <c r="V65" s="111">
        <f t="shared" si="0"/>
        <v>2.8990117388948633E-2</v>
      </c>
      <c r="W65" s="261">
        <f>AVERAGE(INDEX($V$5:$V$246,$AC65,1):INDEX($V$5:$V$246,$AD65,1))</f>
        <v>-0.85629755384392825</v>
      </c>
      <c r="X65" s="111">
        <f t="shared" si="16"/>
        <v>-0.91420499324300764</v>
      </c>
      <c r="Y65" s="111">
        <f t="shared" si="12"/>
        <v>0.94319511063195627</v>
      </c>
      <c r="AA65" s="4">
        <f t="shared" si="1"/>
        <v>3</v>
      </c>
      <c r="AB65" s="284">
        <f t="shared" si="2"/>
        <v>2.5102880658436213</v>
      </c>
      <c r="AC65" s="6">
        <f t="shared" si="3"/>
        <v>59</v>
      </c>
      <c r="AD65" s="6">
        <f t="shared" si="4"/>
        <v>68</v>
      </c>
      <c r="AF65" s="5">
        <f t="shared" si="5"/>
        <v>12.107777777777779</v>
      </c>
      <c r="AG65" s="32">
        <f t="shared" si="17"/>
        <v>13.434417292300084</v>
      </c>
      <c r="AH65" s="5">
        <f t="shared" si="6"/>
        <v>-2.1219466022553064</v>
      </c>
      <c r="AI65" s="261">
        <f>AVERAGE(INDEX($AH$5:$AH$247,$AC65,1):INDEX($AH$5:$AH$247,$AD65,1))</f>
        <v>-0.91067420082161532</v>
      </c>
      <c r="AK65" s="5">
        <f t="shared" si="13"/>
        <v>-3.7081029185867891</v>
      </c>
      <c r="AL65" s="32">
        <f t="shared" si="18"/>
        <v>-2.3632656439694899</v>
      </c>
      <c r="AM65" s="5">
        <f t="shared" si="7"/>
        <v>-2.2752662559505534</v>
      </c>
      <c r="AN65" s="262">
        <f>AVERAGE(INDEX($AM$5:$AM$247,$AC65,1):INDEX($AM$5:$AM$247,$AD65,1))</f>
        <v>-1.1793624739705759</v>
      </c>
      <c r="AO65" s="32"/>
      <c r="AP65" s="5">
        <f t="shared" si="8"/>
        <v>7.7401792114695338</v>
      </c>
      <c r="AQ65" s="32">
        <f t="shared" si="19"/>
        <v>4.2743582759856631</v>
      </c>
      <c r="AR65" s="5">
        <f t="shared" si="9"/>
        <v>2.2247476289511319</v>
      </c>
      <c r="AS65" s="263">
        <f>AVERAGE(INDEX($AR$5:$AR$246,$AC65,1):INDEX($AR$5:$AR$246,$AD65,1))</f>
        <v>-1.0234745932710905</v>
      </c>
      <c r="AT65" s="5"/>
      <c r="AU65" s="5">
        <f t="shared" si="10"/>
        <v>7.4785663082437281</v>
      </c>
      <c r="AV65" s="32">
        <f t="shared" si="20"/>
        <v>6.1532286057347676</v>
      </c>
      <c r="AW65" s="5">
        <f t="shared" si="11"/>
        <v>0.59706768871851601</v>
      </c>
      <c r="AX65" s="264">
        <f>AVERAGE(INDEX($AW$5:$AW$246,$AC65,1):INDEX($AW$5:$AW$246,$AD65,1))</f>
        <v>-0.47540542956105386</v>
      </c>
      <c r="AY65" s="5"/>
    </row>
    <row r="66" spans="1:51" ht="11.4">
      <c r="A66" s="141">
        <v>62</v>
      </c>
      <c r="B66" s="6">
        <v>1842</v>
      </c>
      <c r="C66" s="288">
        <v>-7.6645161290322594</v>
      </c>
      <c r="D66" s="288">
        <v>-1.4250000000000005</v>
      </c>
      <c r="E66" s="288">
        <v>0.74193548387096797</v>
      </c>
      <c r="F66" s="288">
        <v>3.4666666666666663</v>
      </c>
      <c r="G66" s="288">
        <v>9.4483870967741908</v>
      </c>
      <c r="H66" s="288">
        <v>13.693333333333335</v>
      </c>
      <c r="I66" s="288">
        <v>13.787096774193548</v>
      </c>
      <c r="J66" s="288">
        <v>16.099999999999998</v>
      </c>
      <c r="K66" s="288">
        <v>9.9533333333333349</v>
      </c>
      <c r="L66" s="288">
        <v>2.2064516129032259</v>
      </c>
      <c r="M66" s="288">
        <v>-0.89333333333333287</v>
      </c>
      <c r="N66" s="288">
        <v>2.3387096774193554</v>
      </c>
      <c r="O66" s="232">
        <v>-0.6</v>
      </c>
      <c r="P66" s="5">
        <v>5.7</v>
      </c>
      <c r="Q66" s="290">
        <v>5.1846575342465746</v>
      </c>
      <c r="R66" s="111">
        <f t="shared" si="14"/>
        <v>5.9420800000000016</v>
      </c>
      <c r="S66" s="32">
        <f t="shared" si="15"/>
        <v>5.4140565394426075</v>
      </c>
      <c r="T66" s="299">
        <f>AVERAGE(INDEX($Q$5:$Q$246,$AC66,1):INDEX($Q$5:$Q$246,$AD66,1))</f>
        <v>5.4293424657534253</v>
      </c>
      <c r="U66" s="286">
        <v>5.1460887096774188</v>
      </c>
      <c r="V66" s="111">
        <f t="shared" si="0"/>
        <v>-1.150187964802833</v>
      </c>
      <c r="W66" s="261">
        <f>AVERAGE(INDEX($V$5:$V$246,$AC66,1):INDEX($V$5:$V$246,$AD66,1))</f>
        <v>-0.90550303329598303</v>
      </c>
      <c r="X66" s="111">
        <f t="shared" si="16"/>
        <v>-0.92015547505689521</v>
      </c>
      <c r="Y66" s="111">
        <f t="shared" si="12"/>
        <v>-0.23003248974593782</v>
      </c>
      <c r="AA66" s="4">
        <f t="shared" si="1"/>
        <v>3</v>
      </c>
      <c r="AB66" s="284">
        <f t="shared" si="2"/>
        <v>2.5514403292181069</v>
      </c>
      <c r="AC66" s="6">
        <f t="shared" si="3"/>
        <v>60</v>
      </c>
      <c r="AD66" s="6">
        <f t="shared" si="4"/>
        <v>69</v>
      </c>
      <c r="AF66" s="5">
        <f t="shared" si="5"/>
        <v>14.526810035842294</v>
      </c>
      <c r="AG66" s="32">
        <f t="shared" si="17"/>
        <v>13.417500761216168</v>
      </c>
      <c r="AH66" s="5">
        <f t="shared" si="6"/>
        <v>0.29708565580920876</v>
      </c>
      <c r="AI66" s="261">
        <f>AVERAGE(INDEX($AH$5:$AH$247,$AC66,1):INDEX($AH$5:$AH$247,$AD66,1))</f>
        <v>-1.0007172115743035</v>
      </c>
      <c r="AK66" s="5">
        <f t="shared" si="13"/>
        <v>-3.0373655913978497</v>
      </c>
      <c r="AL66" s="32">
        <f t="shared" si="18"/>
        <v>-2.330387193045182</v>
      </c>
      <c r="AM66" s="5">
        <f t="shared" si="7"/>
        <v>-1.6045289287616138</v>
      </c>
      <c r="AN66" s="262">
        <f>AVERAGE(INDEX($AM$5:$AM$247,$AC66,1):INDEX($AM$5:$AM$247,$AD66,1))</f>
        <v>-0.8848117827263362</v>
      </c>
      <c r="AO66" s="32"/>
      <c r="AP66" s="5">
        <f t="shared" si="8"/>
        <v>4.5523297491039418</v>
      </c>
      <c r="AQ66" s="32">
        <f t="shared" si="19"/>
        <v>4.2576797634408603</v>
      </c>
      <c r="AR66" s="5">
        <f t="shared" si="9"/>
        <v>-0.9631018334144601</v>
      </c>
      <c r="AS66" s="263">
        <f>AVERAGE(INDEX($AR$5:$AR$246,$AC66,1):INDEX($AR$5:$AR$246,$AD66,1))</f>
        <v>-0.88115559685531952</v>
      </c>
      <c r="AT66" s="5"/>
      <c r="AU66" s="5">
        <f t="shared" si="10"/>
        <v>3.7554838709677427</v>
      </c>
      <c r="AV66" s="32">
        <f t="shared" si="20"/>
        <v>6.1638190430107533</v>
      </c>
      <c r="AW66" s="5">
        <f t="shared" si="11"/>
        <v>-3.1260147485574694</v>
      </c>
      <c r="AX66" s="264">
        <f>AVERAGE(INDEX($AW$5:$AW$246,$AC66,1):INDEX($AW$5:$AW$246,$AD66,1))</f>
        <v>-0.70478177364707539</v>
      </c>
      <c r="AY66" s="5"/>
    </row>
    <row r="67" spans="1:51" ht="11.4">
      <c r="A67" s="141">
        <v>63</v>
      </c>
      <c r="B67" s="6">
        <v>1843</v>
      </c>
      <c r="C67" s="288">
        <v>-2.3096774193548386</v>
      </c>
      <c r="D67" s="288">
        <v>1.7714285714285711</v>
      </c>
      <c r="E67" s="288">
        <v>-0.27419354838709764</v>
      </c>
      <c r="F67" s="288">
        <v>4.3433333333333337</v>
      </c>
      <c r="G67" s="288">
        <v>7.2709677419354817</v>
      </c>
      <c r="H67" s="288">
        <v>9.1966666666666672</v>
      </c>
      <c r="I67" s="288">
        <v>12.051612903225809</v>
      </c>
      <c r="J67" s="288">
        <v>13.767741935483871</v>
      </c>
      <c r="K67" s="288">
        <v>9.9966666666666679</v>
      </c>
      <c r="L67" s="288">
        <v>6.0516129032258066</v>
      </c>
      <c r="M67" s="288">
        <v>1.9333333333333336</v>
      </c>
      <c r="N67" s="288">
        <v>0.10322580645161286</v>
      </c>
      <c r="O67" s="232">
        <v>-0.6</v>
      </c>
      <c r="P67" s="5">
        <v>5.9</v>
      </c>
      <c r="Q67" s="290">
        <v>5.3430136986301369</v>
      </c>
      <c r="R67" s="111">
        <f t="shared" si="14"/>
        <v>5.9259200000000005</v>
      </c>
      <c r="S67" s="32">
        <f t="shared" si="15"/>
        <v>5.4149893094000943</v>
      </c>
      <c r="T67" s="299">
        <f>AVERAGE(INDEX($Q$5:$Q$246,$AC67,1):INDEX($Q$5:$Q$246,$AD67,1))</f>
        <v>5.4230410958904107</v>
      </c>
      <c r="U67" s="286">
        <v>5.3252265745007685</v>
      </c>
      <c r="V67" s="111">
        <f t="shared" si="0"/>
        <v>-0.99183180041927077</v>
      </c>
      <c r="W67" s="261">
        <f>AVERAGE(INDEX($V$5:$V$246,$AC67,1):INDEX($V$5:$V$246,$AD67,1))</f>
        <v>-0.91180440315899669</v>
      </c>
      <c r="X67" s="111">
        <f t="shared" si="16"/>
        <v>-0.91922270509940818</v>
      </c>
      <c r="Y67" s="111">
        <f t="shared" si="12"/>
        <v>-7.2609095319862593E-2</v>
      </c>
      <c r="AA67" s="4">
        <f t="shared" si="1"/>
        <v>3</v>
      </c>
      <c r="AB67" s="284">
        <f t="shared" si="2"/>
        <v>2.5925925925925926</v>
      </c>
      <c r="AC67" s="6">
        <f t="shared" si="3"/>
        <v>61</v>
      </c>
      <c r="AD67" s="6">
        <f t="shared" si="4"/>
        <v>70</v>
      </c>
      <c r="AF67" s="5">
        <f t="shared" si="5"/>
        <v>11.672007168458782</v>
      </c>
      <c r="AG67" s="32">
        <f t="shared" si="17"/>
        <v>13.415503665183538</v>
      </c>
      <c r="AH67" s="5">
        <f t="shared" si="6"/>
        <v>-2.5577172115743032</v>
      </c>
      <c r="AI67" s="261">
        <f>AVERAGE(INDEX($AH$5:$AH$247,$AC67,1):INDEX($AH$5:$AH$247,$AD67,1))</f>
        <v>-0.94807921874276224</v>
      </c>
      <c r="AK67" s="5">
        <f t="shared" si="13"/>
        <v>0.60015360983102928</v>
      </c>
      <c r="AL67" s="32">
        <f t="shared" si="18"/>
        <v>-2.3364881623761855</v>
      </c>
      <c r="AM67" s="5">
        <f t="shared" si="7"/>
        <v>2.032990272467265</v>
      </c>
      <c r="AN67" s="262">
        <f>AVERAGE(INDEX($AM$5:$AM$247,$AC67,1):INDEX($AM$5:$AM$247,$AD67,1))</f>
        <v>-1.1098569387197679</v>
      </c>
      <c r="AO67" s="32"/>
      <c r="AP67" s="5">
        <f t="shared" si="8"/>
        <v>3.7800358422939055</v>
      </c>
      <c r="AQ67" s="32">
        <f t="shared" si="19"/>
        <v>4.270330989247312</v>
      </c>
      <c r="AR67" s="5">
        <f t="shared" si="9"/>
        <v>-1.7353957402244964</v>
      </c>
      <c r="AS67" s="263">
        <f>AVERAGE(INDEX($AR$5:$AR$246,$AC67,1):INDEX($AR$5:$AR$246,$AD67,1))</f>
        <v>-0.8958724427334559</v>
      </c>
      <c r="AT67" s="5"/>
      <c r="AU67" s="5">
        <f t="shared" si="10"/>
        <v>5.9938709677419366</v>
      </c>
      <c r="AV67" s="32">
        <f t="shared" si="20"/>
        <v>6.1580798960573473</v>
      </c>
      <c r="AW67" s="5">
        <f t="shared" si="11"/>
        <v>-0.88762765178327552</v>
      </c>
      <c r="AX67" s="264">
        <f>AVERAGE(INDEX($AW$5:$AW$246,$AC67,1):INDEX($AW$5:$AW$246,$AD67,1))</f>
        <v>-0.82403983816320425</v>
      </c>
      <c r="AY67" s="5"/>
    </row>
    <row r="68" spans="1:51" ht="11.4">
      <c r="A68" s="141">
        <v>64</v>
      </c>
      <c r="B68" s="6">
        <v>1844</v>
      </c>
      <c r="C68" s="288">
        <v>-5.6290322580645151</v>
      </c>
      <c r="D68" s="288">
        <v>-4.2758620689655169</v>
      </c>
      <c r="E68" s="288">
        <v>-1.4677419354838708</v>
      </c>
      <c r="F68" s="288">
        <v>6.2366666666666681</v>
      </c>
      <c r="G68" s="288">
        <v>7.5580645161290319</v>
      </c>
      <c r="H68" s="288">
        <v>13.653333333333336</v>
      </c>
      <c r="I68" s="288">
        <v>11.945161290322583</v>
      </c>
      <c r="J68" s="288">
        <v>10.641935483870968</v>
      </c>
      <c r="K68" s="288">
        <v>11.400000000000002</v>
      </c>
      <c r="L68" s="288">
        <v>6.7129032258064525</v>
      </c>
      <c r="M68" s="288">
        <v>2.4533333333333336</v>
      </c>
      <c r="N68" s="288">
        <v>-3.7677419354838704</v>
      </c>
      <c r="O68" s="232">
        <v>-0.6</v>
      </c>
      <c r="P68" s="5">
        <v>5.2</v>
      </c>
      <c r="Q68" s="290">
        <v>4.6413698630136988</v>
      </c>
      <c r="R68" s="111">
        <f t="shared" si="14"/>
        <v>5.9147100000000004</v>
      </c>
      <c r="S68" s="32">
        <f t="shared" si="15"/>
        <v>5.4244052064241854</v>
      </c>
      <c r="T68" s="299">
        <f>AVERAGE(INDEX($Q$5:$Q$246,$AC68,1):INDEX($Q$5:$Q$246,$AD68,1))</f>
        <v>5.3101643835616441</v>
      </c>
      <c r="U68" s="286">
        <v>4.62175163762205</v>
      </c>
      <c r="V68" s="111">
        <f t="shared" si="0"/>
        <v>-1.6934756360357088</v>
      </c>
      <c r="W68" s="261">
        <f>AVERAGE(INDEX($V$5:$V$246,$AC68,1):INDEX($V$5:$V$246,$AD68,1))</f>
        <v>-1.0246811154877637</v>
      </c>
      <c r="X68" s="111">
        <f t="shared" si="16"/>
        <v>-0.90980680807531744</v>
      </c>
      <c r="Y68" s="111">
        <f t="shared" si="12"/>
        <v>-0.78366882796039139</v>
      </c>
      <c r="AA68" s="4">
        <f t="shared" si="1"/>
        <v>3</v>
      </c>
      <c r="AB68" s="284">
        <f t="shared" si="2"/>
        <v>2.6337448559670782</v>
      </c>
      <c r="AC68" s="6">
        <f t="shared" si="3"/>
        <v>62</v>
      </c>
      <c r="AD68" s="6">
        <f t="shared" si="4"/>
        <v>71</v>
      </c>
      <c r="AF68" s="5">
        <f t="shared" si="5"/>
        <v>12.080143369175628</v>
      </c>
      <c r="AG68" s="32">
        <f t="shared" si="17"/>
        <v>13.435378921394141</v>
      </c>
      <c r="AH68" s="5">
        <f t="shared" si="6"/>
        <v>-2.1495810108574567</v>
      </c>
      <c r="AI68" s="261">
        <f>AVERAGE(INDEX($AH$5:$AH$247,$AC68,1):INDEX($AH$5:$AH$247,$AD68,1))</f>
        <v>-0.79667778505100606</v>
      </c>
      <c r="AK68" s="5">
        <f t="shared" si="13"/>
        <v>-3.2672228401928063</v>
      </c>
      <c r="AL68" s="32">
        <f t="shared" si="18"/>
        <v>-2.330892589385031</v>
      </c>
      <c r="AM68" s="5">
        <f t="shared" si="7"/>
        <v>-1.8343861775565704</v>
      </c>
      <c r="AN68" s="262">
        <f>AVERAGE(INDEX($AM$5:$AM$247,$AC68,1):INDEX($AM$5:$AM$247,$AD68,1))</f>
        <v>-0.82523328280578967</v>
      </c>
      <c r="AO68" s="32"/>
      <c r="AP68" s="5">
        <f t="shared" si="8"/>
        <v>4.1089964157706094</v>
      </c>
      <c r="AQ68" s="32">
        <f t="shared" si="19"/>
        <v>4.2839752293906805</v>
      </c>
      <c r="AR68" s="5">
        <f t="shared" si="9"/>
        <v>-1.4064351667477926</v>
      </c>
      <c r="AS68" s="263">
        <f>AVERAGE(INDEX($AR$5:$AR$246,$AC68,1):INDEX($AR$5:$AR$246,$AD68,1))</f>
        <v>-1.2579799696151763</v>
      </c>
      <c r="AT68" s="5"/>
      <c r="AU68" s="5">
        <f t="shared" si="10"/>
        <v>6.8554121863799296</v>
      </c>
      <c r="AV68" s="32">
        <f t="shared" si="20"/>
        <v>6.1612895161290329</v>
      </c>
      <c r="AW68" s="5">
        <f t="shared" si="11"/>
        <v>-2.6086433145282584E-2</v>
      </c>
      <c r="AX68" s="264">
        <f>AVERAGE(INDEX($AW$5:$AW$246,$AC68,1):INDEX($AW$5:$AW$246,$AD68,1))</f>
        <v>-1.1916312360126666</v>
      </c>
      <c r="AY68" s="5"/>
    </row>
    <row r="69" spans="1:51" ht="11.4">
      <c r="A69" s="141">
        <v>65</v>
      </c>
      <c r="B69" s="6">
        <v>1845</v>
      </c>
      <c r="C69" s="288">
        <v>-0.6</v>
      </c>
      <c r="D69" s="288">
        <v>-8.7392857142857157</v>
      </c>
      <c r="E69" s="288">
        <v>-3.6903225806451614</v>
      </c>
      <c r="F69" s="288">
        <v>5.2266666666666657</v>
      </c>
      <c r="G69" s="288">
        <v>5.6903225806451605</v>
      </c>
      <c r="H69" s="288">
        <v>13.386666666666667</v>
      </c>
      <c r="I69" s="288">
        <v>14.63225806451613</v>
      </c>
      <c r="J69" s="288">
        <v>11.312903225806451</v>
      </c>
      <c r="K69" s="288">
        <v>10.820000000000002</v>
      </c>
      <c r="L69" s="288">
        <v>6.7709677419354835</v>
      </c>
      <c r="M69" s="288">
        <v>4.1366666666666667</v>
      </c>
      <c r="N69" s="288">
        <v>-0.96774193548387089</v>
      </c>
      <c r="O69" s="232">
        <v>-0.6</v>
      </c>
      <c r="P69" s="5">
        <v>5.4</v>
      </c>
      <c r="Q69" s="290">
        <v>4.904109589041096</v>
      </c>
      <c r="R69" s="111">
        <f t="shared" si="14"/>
        <v>5.9109699999999998</v>
      </c>
      <c r="S69" s="32">
        <f t="shared" si="15"/>
        <v>5.4469600151157298</v>
      </c>
      <c r="T69" s="299">
        <f>AVERAGE(INDEX($Q$5:$Q$246,$AC69,1):INDEX($Q$5:$Q$246,$AD69,1))</f>
        <v>5.4950684931506855</v>
      </c>
      <c r="U69" s="286">
        <v>4.8315917818740397</v>
      </c>
      <c r="V69" s="111">
        <f t="shared" ref="V69:V132" si="21">Q69-$Q$252</f>
        <v>-1.4307359100083117</v>
      </c>
      <c r="W69" s="261">
        <f>AVERAGE(INDEX($V$5:$V$246,$AC69,1):INDEX($V$5:$V$246,$AD69,1))</f>
        <v>-0.83977700589872273</v>
      </c>
      <c r="X69" s="111">
        <f t="shared" si="16"/>
        <v>-0.88725199938377297</v>
      </c>
      <c r="Y69" s="111">
        <f t="shared" si="12"/>
        <v>-0.54348391062453871</v>
      </c>
      <c r="AA69" s="4">
        <f t="shared" ref="AA69:AA132" si="22">ROUNDUP(A69*$AA$2/$AA$3,0)</f>
        <v>3</v>
      </c>
      <c r="AB69" s="284">
        <f t="shared" ref="AB69:AB132" si="23">A69*$AA$2/$AA$3</f>
        <v>2.6748971193415638</v>
      </c>
      <c r="AC69" s="6">
        <f t="shared" ref="AC69:AC132" si="24">A69-AA69+1</f>
        <v>63</v>
      </c>
      <c r="AD69" s="6">
        <f t="shared" ref="AD69:AD132" si="25">A69+$AA$2-AA69</f>
        <v>72</v>
      </c>
      <c r="AF69" s="5">
        <f t="shared" ref="AF69:AF132" si="26">AVERAGE(H69,I69,J69)</f>
        <v>13.110609318996415</v>
      </c>
      <c r="AG69" s="32">
        <f t="shared" si="17"/>
        <v>13.482613559510567</v>
      </c>
      <c r="AH69" s="5">
        <f t="shared" ref="AH69:AH132" si="27">AF69-$AF$252</f>
        <v>-1.1191150610366698</v>
      </c>
      <c r="AI69" s="261">
        <f>AVERAGE(INDEX($AH$5:$AH$247,$AC69,1):INDEX($AH$5:$AH$247,$AD69,1))</f>
        <v>-0.76536954132340773</v>
      </c>
      <c r="AK69" s="5">
        <f t="shared" si="13"/>
        <v>-4.3690092165898617</v>
      </c>
      <c r="AL69" s="32">
        <f t="shared" si="18"/>
        <v>-2.2928818208061865</v>
      </c>
      <c r="AM69" s="5">
        <f t="shared" ref="AM69:AM132" si="28">AK69-$AK$252</f>
        <v>-2.9361725539536261</v>
      </c>
      <c r="AN69" s="262">
        <f>AVERAGE(INDEX($AM$5:$AM$247,$AC69,1):INDEX($AM$5:$AM$247,$AD69,1))</f>
        <v>-0.57623161428521108</v>
      </c>
      <c r="AO69" s="32"/>
      <c r="AP69" s="5">
        <f t="shared" ref="AP69:AP132" si="29">AVERAGE(E69,F69,G69)</f>
        <v>2.4088888888888884</v>
      </c>
      <c r="AQ69" s="32">
        <f t="shared" si="19"/>
        <v>4.297577695340502</v>
      </c>
      <c r="AR69" s="5">
        <f t="shared" ref="AR69:AR132" si="30">AP69-$AP$252</f>
        <v>-3.1065426936295135</v>
      </c>
      <c r="AS69" s="263">
        <f>AVERAGE(INDEX($AR$5:$AR$246,$AC69,1):INDEX($AR$5:$AR$246,$AD69,1))</f>
        <v>-1.3299584642388318</v>
      </c>
      <c r="AT69" s="5"/>
      <c r="AU69" s="5">
        <f t="shared" ref="AU69:AU132" si="31">AVERAGE(K69,L69,M69)</f>
        <v>7.2425448028673847</v>
      </c>
      <c r="AV69" s="32">
        <f t="shared" si="20"/>
        <v>6.1495539749103951</v>
      </c>
      <c r="AW69" s="5">
        <f t="shared" ref="AW69:AW132" si="32">AU69-$AU$252</f>
        <v>0.36104618334217253</v>
      </c>
      <c r="AX69" s="264">
        <f>AVERAGE(INDEX($AW$5:$AW$246,$AC69,1):INDEX($AW$5:$AW$246,$AD69,1))</f>
        <v>-0.76109001737467386</v>
      </c>
      <c r="AY69" s="5"/>
    </row>
    <row r="70" spans="1:51" ht="11.4">
      <c r="A70" s="141">
        <v>66</v>
      </c>
      <c r="B70" s="6">
        <v>1846</v>
      </c>
      <c r="C70" s="288">
        <v>-0.36129032258064525</v>
      </c>
      <c r="D70" s="288">
        <v>0.39285714285714263</v>
      </c>
      <c r="E70" s="288">
        <v>2.5870967741935487</v>
      </c>
      <c r="F70" s="288">
        <v>5.0499999999999989</v>
      </c>
      <c r="G70" s="288">
        <v>10.538709677419357</v>
      </c>
      <c r="H70" s="288">
        <v>15.526666666666669</v>
      </c>
      <c r="I70" s="288">
        <v>16.096774193548388</v>
      </c>
      <c r="J70" s="288">
        <v>15.261290322580644</v>
      </c>
      <c r="K70" s="288">
        <v>12.120000000000001</v>
      </c>
      <c r="L70" s="288">
        <v>7.3193548387096774</v>
      </c>
      <c r="M70" s="288">
        <v>1.2433333333333332</v>
      </c>
      <c r="N70" s="288">
        <v>-6.3354838709677415</v>
      </c>
      <c r="O70" s="232">
        <v>-0.6</v>
      </c>
      <c r="P70" s="5">
        <v>7.2</v>
      </c>
      <c r="Q70" s="290">
        <v>6.6506849315068495</v>
      </c>
      <c r="R70" s="111">
        <f t="shared" si="14"/>
        <v>5.9072899999999997</v>
      </c>
      <c r="S70" s="32">
        <f t="shared" si="15"/>
        <v>5.4742956995748697</v>
      </c>
      <c r="T70" s="299">
        <f>AVERAGE(INDEX($Q$5:$Q$246,$AC70,1):INDEX($Q$5:$Q$246,$AD70,1))</f>
        <v>5.5061643835616438</v>
      </c>
      <c r="U70" s="286">
        <v>6.6199423963133661</v>
      </c>
      <c r="V70" s="111">
        <f t="shared" si="21"/>
        <v>0.31583943245744184</v>
      </c>
      <c r="W70" s="261">
        <f>AVERAGE(INDEX($V$5:$V$246,$AC70,1):INDEX($V$5:$V$246,$AD70,1))</f>
        <v>-0.8286811154877638</v>
      </c>
      <c r="X70" s="111">
        <f t="shared" si="16"/>
        <v>-0.85991631492463261</v>
      </c>
      <c r="Y70" s="111">
        <f t="shared" ref="Y70:Y133" si="33">V70-X70</f>
        <v>1.1757557473820746</v>
      </c>
      <c r="AA70" s="4">
        <f t="shared" si="22"/>
        <v>3</v>
      </c>
      <c r="AB70" s="284">
        <f t="shared" si="23"/>
        <v>2.7160493827160495</v>
      </c>
      <c r="AC70" s="6">
        <f t="shared" si="24"/>
        <v>64</v>
      </c>
      <c r="AD70" s="6">
        <f t="shared" si="25"/>
        <v>73</v>
      </c>
      <c r="AF70" s="5">
        <f t="shared" si="26"/>
        <v>15.628243727598566</v>
      </c>
      <c r="AG70" s="32">
        <f t="shared" si="17"/>
        <v>13.531726484118158</v>
      </c>
      <c r="AH70" s="5">
        <f t="shared" si="27"/>
        <v>1.3985193475654807</v>
      </c>
      <c r="AI70" s="261">
        <f>AVERAGE(INDEX($AH$5:$AH$247,$AC70,1):INDEX($AH$5:$AH$247,$AD70,1))</f>
        <v>-0.46710430834849725</v>
      </c>
      <c r="AK70" s="5">
        <f t="shared" ref="AK70:AK133" si="34">AVERAGE(N69,C70,D70)</f>
        <v>-0.31205837173579121</v>
      </c>
      <c r="AL70" s="32">
        <f t="shared" si="18"/>
        <v>-2.2565522481328459</v>
      </c>
      <c r="AM70" s="5">
        <f t="shared" si="28"/>
        <v>1.1207782909004447</v>
      </c>
      <c r="AN70" s="262">
        <f>AVERAGE(INDEX($AM$5:$AM$247,$AC70,1):INDEX($AM$5:$AM$247,$AD70,1))</f>
        <v>-0.58939981705018818</v>
      </c>
      <c r="AO70" s="32"/>
      <c r="AP70" s="5">
        <f t="shared" si="29"/>
        <v>6.0586021505376353</v>
      </c>
      <c r="AQ70" s="32">
        <f t="shared" si="19"/>
        <v>4.3091906523297485</v>
      </c>
      <c r="AR70" s="5">
        <f t="shared" si="30"/>
        <v>0.54317056801923336</v>
      </c>
      <c r="AS70" s="263">
        <f>AVERAGE(INDEX($AR$5:$AR$246,$AC70,1):INDEX($AR$5:$AR$246,$AD70,1))</f>
        <v>-1.4330767438087244</v>
      </c>
      <c r="AT70" s="5"/>
      <c r="AU70" s="5">
        <f t="shared" si="31"/>
        <v>6.8942293906810042</v>
      </c>
      <c r="AV70" s="32">
        <f t="shared" si="20"/>
        <v>6.1467469820788532</v>
      </c>
      <c r="AW70" s="5">
        <f t="shared" si="32"/>
        <v>1.273077115579202E-2</v>
      </c>
      <c r="AX70" s="264">
        <f>AVERAGE(INDEX($AW$5:$AW$246,$AC70,1):INDEX($AW$5:$AW$246,$AD70,1))</f>
        <v>-0.66796815357539086</v>
      </c>
      <c r="AY70" s="5"/>
    </row>
    <row r="71" spans="1:51" ht="11.4">
      <c r="A71" s="141">
        <v>67</v>
      </c>
      <c r="B71" s="6">
        <v>1847</v>
      </c>
      <c r="C71" s="288">
        <v>-1.0677419354838706</v>
      </c>
      <c r="D71" s="288">
        <v>-5.128571428571429</v>
      </c>
      <c r="E71" s="288">
        <v>-0.69032258064516183</v>
      </c>
      <c r="F71" s="288">
        <v>1.1133333333333331</v>
      </c>
      <c r="G71" s="288">
        <v>12.993548387096775</v>
      </c>
      <c r="H71" s="288">
        <v>9.4366666666666656</v>
      </c>
      <c r="I71" s="288">
        <v>14.806451612903226</v>
      </c>
      <c r="J71" s="288">
        <v>14.006451612903229</v>
      </c>
      <c r="K71" s="288">
        <v>8.14</v>
      </c>
      <c r="L71" s="288">
        <v>6.2548387096774203</v>
      </c>
      <c r="M71" s="288">
        <v>3.5900000000000003</v>
      </c>
      <c r="N71" s="288">
        <v>-2.2838709677419353</v>
      </c>
      <c r="O71" s="232">
        <v>-0.6</v>
      </c>
      <c r="P71" s="5">
        <v>5.6</v>
      </c>
      <c r="Q71" s="290">
        <v>5.1764383561643843</v>
      </c>
      <c r="R71" s="111">
        <f t="shared" si="14"/>
        <v>5.9107799999999999</v>
      </c>
      <c r="S71" s="32">
        <f t="shared" si="15"/>
        <v>5.5141070921114785</v>
      </c>
      <c r="T71" s="299">
        <f>AVERAGE(INDEX($Q$5:$Q$246,$AC71,1):INDEX($Q$5:$Q$246,$AD71,1))</f>
        <v>5.6416986301369869</v>
      </c>
      <c r="U71" s="286">
        <v>5.097565284178188</v>
      </c>
      <c r="V71" s="111">
        <f t="shared" si="21"/>
        <v>-1.1584071428850233</v>
      </c>
      <c r="W71" s="261">
        <f>AVERAGE(INDEX($V$5:$V$246,$AC71,1):INDEX($V$5:$V$246,$AD71,1))</f>
        <v>-0.69314686891242128</v>
      </c>
      <c r="X71" s="111">
        <f t="shared" si="16"/>
        <v>-0.82010492238802424</v>
      </c>
      <c r="Y71" s="111">
        <f t="shared" si="33"/>
        <v>-0.3383022204969991</v>
      </c>
      <c r="AA71" s="4">
        <f t="shared" si="22"/>
        <v>3</v>
      </c>
      <c r="AB71" s="284">
        <f t="shared" si="23"/>
        <v>2.7572016460905351</v>
      </c>
      <c r="AC71" s="6">
        <f t="shared" si="24"/>
        <v>65</v>
      </c>
      <c r="AD71" s="6">
        <f t="shared" si="25"/>
        <v>74</v>
      </c>
      <c r="AF71" s="5">
        <f t="shared" si="26"/>
        <v>12.749856630824373</v>
      </c>
      <c r="AG71" s="32">
        <f t="shared" si="17"/>
        <v>13.605427644172536</v>
      </c>
      <c r="AH71" s="5">
        <f t="shared" si="27"/>
        <v>-1.4798677492087116</v>
      </c>
      <c r="AI71" s="261">
        <f>AVERAGE(INDEX($AH$5:$AH$247,$AC71,1):INDEX($AH$5:$AH$247,$AD71,1))</f>
        <v>-0.30358459508684882</v>
      </c>
      <c r="AK71" s="5">
        <f t="shared" si="34"/>
        <v>-4.1772657450076807</v>
      </c>
      <c r="AL71" s="32">
        <f t="shared" si="18"/>
        <v>-2.1994303085438847</v>
      </c>
      <c r="AM71" s="5">
        <f t="shared" si="28"/>
        <v>-2.744429082371445</v>
      </c>
      <c r="AN71" s="262">
        <f>AVERAGE(INDEX($AM$5:$AM$247,$AC71,1):INDEX($AM$5:$AM$247,$AD71,1))</f>
        <v>-0.59341101997407175</v>
      </c>
      <c r="AO71" s="32"/>
      <c r="AP71" s="5">
        <f t="shared" si="29"/>
        <v>4.4721863799283152</v>
      </c>
      <c r="AQ71" s="32">
        <f t="shared" si="19"/>
        <v>4.3223429354838716</v>
      </c>
      <c r="AR71" s="5">
        <f t="shared" si="30"/>
        <v>-1.0432452025900867</v>
      </c>
      <c r="AS71" s="263">
        <f>AVERAGE(INDEX($AR$5:$AR$246,$AC71,1):INDEX($AR$5:$AR$246,$AD71,1))</f>
        <v>-1.2701663495434912</v>
      </c>
      <c r="AT71" s="5"/>
      <c r="AU71" s="5">
        <f t="shared" si="31"/>
        <v>5.9949462365591408</v>
      </c>
      <c r="AV71" s="32">
        <f t="shared" si="20"/>
        <v>6.1587143655913996</v>
      </c>
      <c r="AW71" s="5">
        <f t="shared" si="32"/>
        <v>-0.88655238296607131</v>
      </c>
      <c r="AX71" s="264">
        <f>AVERAGE(INDEX($AW$5:$AW$246,$AC71,1):INDEX($AW$5:$AW$246,$AD71,1))</f>
        <v>-0.73482836862915435</v>
      </c>
      <c r="AY71" s="5"/>
    </row>
    <row r="72" spans="1:51" ht="11.4">
      <c r="A72" s="141">
        <v>68</v>
      </c>
      <c r="B72" s="6">
        <v>1848</v>
      </c>
      <c r="C72" s="288">
        <v>-9.132258064516126</v>
      </c>
      <c r="D72" s="288">
        <v>0.79655172413793107</v>
      </c>
      <c r="E72" s="288">
        <v>1.3290322580645162</v>
      </c>
      <c r="F72" s="288">
        <v>6.6766666666666667</v>
      </c>
      <c r="G72" s="288">
        <v>9.7516129032258068</v>
      </c>
      <c r="H72" s="288">
        <v>13.986666666666668</v>
      </c>
      <c r="I72" s="288">
        <v>14.3</v>
      </c>
      <c r="J72" s="288">
        <v>14.022580645161289</v>
      </c>
      <c r="K72" s="288">
        <v>10.376666666666667</v>
      </c>
      <c r="L72" s="288">
        <v>7.1999999999999984</v>
      </c>
      <c r="M72" s="288">
        <v>-0.19666666666666716</v>
      </c>
      <c r="N72" s="288">
        <v>1.2483870967741943</v>
      </c>
      <c r="O72" s="232">
        <v>-0.6</v>
      </c>
      <c r="P72" s="5">
        <v>6.4</v>
      </c>
      <c r="Q72" s="290">
        <v>5.8868493150684928</v>
      </c>
      <c r="R72" s="111">
        <f t="shared" si="14"/>
        <v>5.9212500000000006</v>
      </c>
      <c r="S72" s="32">
        <f t="shared" si="15"/>
        <v>5.5652890042512988</v>
      </c>
      <c r="T72" s="299">
        <f>AVERAGE(INDEX($Q$5:$Q$246,$AC72,1):INDEX($Q$5:$Q$246,$AD72,1))</f>
        <v>5.7033150684931506</v>
      </c>
      <c r="U72" s="286">
        <v>5.8632699913484112</v>
      </c>
      <c r="V72" s="111">
        <f t="shared" si="21"/>
        <v>-0.44799618398091479</v>
      </c>
      <c r="W72" s="261">
        <f>AVERAGE(INDEX($V$5:$V$246,$AC72,1):INDEX($V$5:$V$246,$AD72,1))</f>
        <v>-0.63153043055625679</v>
      </c>
      <c r="X72" s="111">
        <f t="shared" si="16"/>
        <v>-0.76892301024820375</v>
      </c>
      <c r="Y72" s="111">
        <f t="shared" si="33"/>
        <v>0.32092682626728897</v>
      </c>
      <c r="AA72" s="4">
        <f t="shared" si="22"/>
        <v>3</v>
      </c>
      <c r="AB72" s="284">
        <f t="shared" si="23"/>
        <v>2.7983539094650207</v>
      </c>
      <c r="AC72" s="6">
        <f t="shared" si="24"/>
        <v>66</v>
      </c>
      <c r="AD72" s="6">
        <f t="shared" si="25"/>
        <v>75</v>
      </c>
      <c r="AF72" s="5">
        <f t="shared" si="26"/>
        <v>14.103082437275987</v>
      </c>
      <c r="AG72" s="32">
        <f t="shared" si="17"/>
        <v>13.707265467062168</v>
      </c>
      <c r="AH72" s="5">
        <f t="shared" si="27"/>
        <v>-0.12664194275709839</v>
      </c>
      <c r="AI72" s="261">
        <f>AVERAGE(INDEX($AH$5:$AH$247,$AC72,1):INDEX($AH$5:$AH$247,$AD72,1))</f>
        <v>-0.15924409329473424</v>
      </c>
      <c r="AK72" s="5">
        <f t="shared" si="34"/>
        <v>-3.5398591027067101</v>
      </c>
      <c r="AL72" s="32">
        <f t="shared" si="18"/>
        <v>-2.1208159816462735</v>
      </c>
      <c r="AM72" s="5">
        <f t="shared" si="28"/>
        <v>-2.107022440070474</v>
      </c>
      <c r="AN72" s="262">
        <f>AVERAGE(INDEX($AM$5:$AM$247,$AC72,1):INDEX($AM$5:$AM$247,$AD72,1))</f>
        <v>-0.46673667281585363</v>
      </c>
      <c r="AO72" s="32"/>
      <c r="AP72" s="5">
        <f t="shared" si="29"/>
        <v>5.9191039426523302</v>
      </c>
      <c r="AQ72" s="32">
        <f t="shared" si="19"/>
        <v>4.3406282544802863</v>
      </c>
      <c r="AR72" s="5">
        <f t="shared" si="30"/>
        <v>0.40367236013392827</v>
      </c>
      <c r="AS72" s="263">
        <f>AVERAGE(INDEX($AR$5:$AR$246,$AC72,1):INDEX($AR$5:$AR$246,$AD72,1))</f>
        <v>-1.0754817617298713</v>
      </c>
      <c r="AT72" s="5"/>
      <c r="AU72" s="5">
        <f t="shared" si="31"/>
        <v>5.793333333333333</v>
      </c>
      <c r="AV72" s="32">
        <f t="shared" si="20"/>
        <v>6.1701349462365593</v>
      </c>
      <c r="AW72" s="5">
        <f t="shared" si="32"/>
        <v>-1.0881652861918791</v>
      </c>
      <c r="AX72" s="264">
        <f>AVERAGE(INDEX($AW$5:$AW$246,$AC72,1):INDEX($AW$5:$AW$246,$AD72,1))</f>
        <v>-0.73664915715962054</v>
      </c>
      <c r="AY72" s="5"/>
    </row>
    <row r="73" spans="1:51" ht="11.4">
      <c r="A73" s="141">
        <v>69</v>
      </c>
      <c r="B73" s="6">
        <v>1849</v>
      </c>
      <c r="C73" s="288">
        <v>-1.9419354838709675</v>
      </c>
      <c r="D73" s="288">
        <v>-0.44642857142857134</v>
      </c>
      <c r="E73" s="288">
        <v>-1.3903225806451618</v>
      </c>
      <c r="F73" s="288">
        <v>3.0666666666666673</v>
      </c>
      <c r="G73" s="288">
        <v>9.8258064516129053</v>
      </c>
      <c r="H73" s="288">
        <v>13.993333333333331</v>
      </c>
      <c r="I73" s="288">
        <v>14.345161290322578</v>
      </c>
      <c r="J73" s="288">
        <v>12.361290322580645</v>
      </c>
      <c r="K73" s="288">
        <v>10.606666666666667</v>
      </c>
      <c r="L73" s="288">
        <v>7.0935483870967735</v>
      </c>
      <c r="M73" s="288">
        <v>0.34666666666666635</v>
      </c>
      <c r="N73" s="288">
        <v>-3.803225806451612</v>
      </c>
      <c r="O73" s="232">
        <v>-0.6</v>
      </c>
      <c r="P73" s="5">
        <v>6</v>
      </c>
      <c r="Q73" s="290">
        <v>5.3673972602739726</v>
      </c>
      <c r="R73" s="111">
        <f t="shared" si="14"/>
        <v>5.9267499999999993</v>
      </c>
      <c r="S73" s="32">
        <f t="shared" si="15"/>
        <v>5.6154242465753414</v>
      </c>
      <c r="T73" s="299">
        <f>AVERAGE(INDEX($Q$5:$Q$246,$AC73,1):INDEX($Q$5:$Q$246,$AD73,1))</f>
        <v>5.7039452054794513</v>
      </c>
      <c r="U73" s="286">
        <v>5.3381022785458265</v>
      </c>
      <c r="V73" s="111">
        <f t="shared" si="21"/>
        <v>-0.96744823877543507</v>
      </c>
      <c r="W73" s="261">
        <f>AVERAGE(INDEX($V$5:$V$246,$AC73,1):INDEX($V$5:$V$246,$AD73,1))</f>
        <v>-0.63090029356995569</v>
      </c>
      <c r="X73" s="111">
        <f t="shared" si="16"/>
        <v>-0.71878776792416033</v>
      </c>
      <c r="Y73" s="111">
        <f t="shared" si="33"/>
        <v>-0.24866047085127474</v>
      </c>
      <c r="AA73" s="4">
        <f t="shared" si="22"/>
        <v>3</v>
      </c>
      <c r="AB73" s="284">
        <f t="shared" si="23"/>
        <v>2.8395061728395063</v>
      </c>
      <c r="AC73" s="6">
        <f t="shared" si="24"/>
        <v>67</v>
      </c>
      <c r="AD73" s="6">
        <f t="shared" si="25"/>
        <v>76</v>
      </c>
      <c r="AF73" s="5">
        <f t="shared" si="26"/>
        <v>13.566594982078852</v>
      </c>
      <c r="AG73" s="32">
        <f t="shared" si="17"/>
        <v>13.796696286738351</v>
      </c>
      <c r="AH73" s="5">
        <f t="shared" si="27"/>
        <v>-0.66312939795423276</v>
      </c>
      <c r="AI73" s="261">
        <f>AVERAGE(INDEX($AH$5:$AH$247,$AC73,1):INDEX($AH$5:$AH$247,$AD73,1))</f>
        <v>-0.23550215781086353</v>
      </c>
      <c r="AK73" s="5">
        <f t="shared" si="34"/>
        <v>-0.3799923195084482</v>
      </c>
      <c r="AL73" s="32">
        <f t="shared" si="18"/>
        <v>-2.0619691642830658</v>
      </c>
      <c r="AM73" s="5">
        <f t="shared" si="28"/>
        <v>1.0528443431277876</v>
      </c>
      <c r="AN73" s="262">
        <f>AVERAGE(INDEX($AM$5:$AM$247,$AC73,1):INDEX($AM$5:$AM$247,$AD73,1))</f>
        <v>-0.501437398489883</v>
      </c>
      <c r="AO73" s="32"/>
      <c r="AP73" s="5">
        <f t="shared" si="29"/>
        <v>3.8340501792114701</v>
      </c>
      <c r="AQ73" s="32">
        <f t="shared" si="19"/>
        <v>4.366875720430107</v>
      </c>
      <c r="AR73" s="5">
        <f t="shared" si="30"/>
        <v>-1.6813814033069319</v>
      </c>
      <c r="AS73" s="263">
        <f>AVERAGE(INDEX($AR$5:$AR$246,$AC73,1):INDEX($AR$5:$AR$246,$AD73,1))</f>
        <v>-1.1396717258875775</v>
      </c>
      <c r="AT73" s="5"/>
      <c r="AU73" s="5">
        <f t="shared" si="31"/>
        <v>6.0156272401433695</v>
      </c>
      <c r="AV73" s="32">
        <f t="shared" si="20"/>
        <v>6.1884163727598569</v>
      </c>
      <c r="AW73" s="5">
        <f t="shared" si="32"/>
        <v>-0.86587137938184267</v>
      </c>
      <c r="AX73" s="264">
        <f>AVERAGE(INDEX($AW$5:$AW$246,$AC73,1):INDEX($AW$5:$AW$246,$AD73,1))</f>
        <v>-0.87979611056463869</v>
      </c>
      <c r="AY73" s="5"/>
    </row>
    <row r="74" spans="1:51" ht="11.4">
      <c r="A74" s="141">
        <v>70</v>
      </c>
      <c r="B74" s="6">
        <v>1850</v>
      </c>
      <c r="C74" s="288">
        <v>-6.9161290322580662</v>
      </c>
      <c r="D74" s="288">
        <v>1.0107142857142859</v>
      </c>
      <c r="E74" s="288">
        <v>-1.9709677419354839</v>
      </c>
      <c r="F74" s="288">
        <v>4.4733333333333336</v>
      </c>
      <c r="G74" s="288">
        <v>7.4612903225806448</v>
      </c>
      <c r="H74" s="288">
        <v>12.633333333333331</v>
      </c>
      <c r="I74" s="288">
        <v>13.412903225806454</v>
      </c>
      <c r="J74" s="288">
        <v>13.767741935483869</v>
      </c>
      <c r="K74" s="288">
        <v>8.4600000000000009</v>
      </c>
      <c r="L74" s="288">
        <v>2.9483870967741943</v>
      </c>
      <c r="M74" s="288">
        <v>2.2433333333333332</v>
      </c>
      <c r="N74" s="288">
        <v>-1.0483870967741935</v>
      </c>
      <c r="O74" s="232">
        <v>-0.6</v>
      </c>
      <c r="P74" s="5">
        <v>5.3</v>
      </c>
      <c r="Q74" s="290">
        <v>4.7120547945205473</v>
      </c>
      <c r="R74" s="111">
        <f t="shared" si="14"/>
        <v>5.9409299999999998</v>
      </c>
      <c r="S74" s="32">
        <f t="shared" si="15"/>
        <v>5.6764983561643829</v>
      </c>
      <c r="T74" s="299">
        <f>AVERAGE(INDEX($Q$5:$Q$246,$AC74,1):INDEX($Q$5:$Q$246,$AD74,1))</f>
        <v>5.8780547945205477</v>
      </c>
      <c r="U74" s="286">
        <v>4.7062960829493088</v>
      </c>
      <c r="V74" s="111">
        <f t="shared" si="21"/>
        <v>-1.6227907045288603</v>
      </c>
      <c r="W74" s="261">
        <f>AVERAGE(INDEX($V$5:$V$246,$AC74,1):INDEX($V$5:$V$246,$AD74,1))</f>
        <v>-0.45679070452885995</v>
      </c>
      <c r="X74" s="111">
        <f t="shared" si="16"/>
        <v>-0.65771365833511908</v>
      </c>
      <c r="Y74" s="111">
        <f t="shared" si="33"/>
        <v>-0.96507704619374124</v>
      </c>
      <c r="AA74" s="4">
        <f t="shared" si="22"/>
        <v>3</v>
      </c>
      <c r="AB74" s="284">
        <f t="shared" si="23"/>
        <v>2.880658436213992</v>
      </c>
      <c r="AC74" s="6">
        <f t="shared" si="24"/>
        <v>68</v>
      </c>
      <c r="AD74" s="6">
        <f t="shared" si="25"/>
        <v>77</v>
      </c>
      <c r="AF74" s="5">
        <f t="shared" si="26"/>
        <v>13.271326164874552</v>
      </c>
      <c r="AG74" s="32">
        <f t="shared" si="17"/>
        <v>13.912949835125445</v>
      </c>
      <c r="AH74" s="5">
        <f t="shared" si="27"/>
        <v>-0.95839821515853352</v>
      </c>
      <c r="AI74" s="261">
        <f>AVERAGE(INDEX($AH$5:$AH$247,$AC74,1):INDEX($AH$5:$AH$247,$AD74,1))</f>
        <v>1.0856265128204434E-2</v>
      </c>
      <c r="AK74" s="5">
        <f t="shared" si="34"/>
        <v>-3.236213517665131</v>
      </c>
      <c r="AL74" s="32">
        <f t="shared" si="18"/>
        <v>-1.9894997039038085</v>
      </c>
      <c r="AM74" s="5">
        <f t="shared" si="28"/>
        <v>-1.8033768550288951</v>
      </c>
      <c r="AN74" s="262">
        <f>AVERAGE(INDEX($AM$5:$AM$247,$AC74,1):INDEX($AM$5:$AM$247,$AD74,1))</f>
        <v>-0.2699512233746757</v>
      </c>
      <c r="AO74" s="32"/>
      <c r="AP74" s="5">
        <f t="shared" si="29"/>
        <v>3.3212186379928319</v>
      </c>
      <c r="AQ74" s="32">
        <f t="shared" si="19"/>
        <v>4.3851532867383503</v>
      </c>
      <c r="AR74" s="5">
        <f t="shared" si="30"/>
        <v>-2.19421294452557</v>
      </c>
      <c r="AS74" s="263">
        <f>AVERAGE(INDEX($AR$5:$AR$246,$AC74,1):INDEX($AR$5:$AR$246,$AD74,1))</f>
        <v>-1.0865677832352476</v>
      </c>
      <c r="AT74" s="5"/>
      <c r="AU74" s="5">
        <f t="shared" si="31"/>
        <v>4.5505734767025094</v>
      </c>
      <c r="AV74" s="32">
        <f t="shared" si="20"/>
        <v>6.2195693942652337</v>
      </c>
      <c r="AW74" s="5">
        <f t="shared" si="32"/>
        <v>-2.3309251428227027</v>
      </c>
      <c r="AX74" s="264">
        <f>AVERAGE(INDEX($AW$5:$AW$246,$AC74,1):INDEX($AW$5:$AW$246,$AD74,1))</f>
        <v>-0.61594664819904732</v>
      </c>
      <c r="AY74" s="5"/>
    </row>
    <row r="75" spans="1:51" ht="11.4">
      <c r="A75" s="141">
        <v>71</v>
      </c>
      <c r="B75" s="6">
        <v>1851</v>
      </c>
      <c r="C75" s="288">
        <v>0.28064516129032269</v>
      </c>
      <c r="D75" s="288">
        <v>-1.8178571428571431</v>
      </c>
      <c r="E75" s="288">
        <v>-6.4516129032257702E-2</v>
      </c>
      <c r="F75" s="288">
        <v>6.4766666666666657</v>
      </c>
      <c r="G75" s="288">
        <v>5.9451612903225817</v>
      </c>
      <c r="H75" s="288">
        <v>13.426666666666669</v>
      </c>
      <c r="I75" s="288">
        <v>13.370967741935482</v>
      </c>
      <c r="J75" s="288">
        <v>14.067741935483872</v>
      </c>
      <c r="K75" s="288">
        <v>7.6066666666666656</v>
      </c>
      <c r="L75" s="288">
        <v>7.8612903225806461</v>
      </c>
      <c r="M75" s="288">
        <v>-4.0599999999999996</v>
      </c>
      <c r="N75" s="288">
        <v>-0.87419354838709662</v>
      </c>
      <c r="O75" s="231">
        <v>0</v>
      </c>
      <c r="P75" s="5">
        <v>5.0999999999999996</v>
      </c>
      <c r="Q75" s="290">
        <v>5.2350684931506857</v>
      </c>
      <c r="R75" s="111">
        <f t="shared" si="14"/>
        <v>5.9576600000000006</v>
      </c>
      <c r="S75" s="32">
        <f t="shared" si="15"/>
        <v>5.7407081369863011</v>
      </c>
      <c r="T75" s="299">
        <f>AVERAGE(INDEX($Q$5:$Q$246,$AC75,1):INDEX($Q$5:$Q$246,$AD75,1))</f>
        <v>5.8641369863013697</v>
      </c>
      <c r="U75" s="286">
        <v>5.1849366359447009</v>
      </c>
      <c r="V75" s="111">
        <f t="shared" si="21"/>
        <v>-1.099777005898722</v>
      </c>
      <c r="W75" s="261">
        <f>AVERAGE(INDEX($V$5:$V$246,$AC75,1):INDEX($V$5:$V$246,$AD75,1))</f>
        <v>-0.47070851274803793</v>
      </c>
      <c r="X75" s="111">
        <f t="shared" si="16"/>
        <v>-0.59350387751320144</v>
      </c>
      <c r="Y75" s="111">
        <f t="shared" si="33"/>
        <v>-0.50627312838552052</v>
      </c>
      <c r="AA75" s="4">
        <f t="shared" si="22"/>
        <v>3</v>
      </c>
      <c r="AB75" s="284">
        <f t="shared" si="23"/>
        <v>2.9218106995884772</v>
      </c>
      <c r="AC75" s="6">
        <f t="shared" si="24"/>
        <v>69</v>
      </c>
      <c r="AD75" s="6">
        <f t="shared" si="25"/>
        <v>78</v>
      </c>
      <c r="AF75" s="5">
        <f t="shared" si="26"/>
        <v>13.62179211469534</v>
      </c>
      <c r="AG75" s="32">
        <f t="shared" si="17"/>
        <v>14.010983906810036</v>
      </c>
      <c r="AH75" s="5">
        <f t="shared" si="27"/>
        <v>-0.60793226533774458</v>
      </c>
      <c r="AI75" s="261">
        <f>AVERAGE(INDEX($AH$5:$AH$247,$AC75,1):INDEX($AH$5:$AH$247,$AD75,1))</f>
        <v>4.958027946512189E-2</v>
      </c>
      <c r="AK75" s="5">
        <f t="shared" si="34"/>
        <v>-0.86186635944700463</v>
      </c>
      <c r="AL75" s="32">
        <f t="shared" si="18"/>
        <v>-1.9339659758196941</v>
      </c>
      <c r="AM75" s="5">
        <f t="shared" si="28"/>
        <v>0.57097030318923125</v>
      </c>
      <c r="AN75" s="262">
        <f>AVERAGE(INDEX($AM$5:$AM$247,$AC75,1):INDEX($AM$5:$AM$247,$AD75,1))</f>
        <v>-0.16885701817312912</v>
      </c>
      <c r="AO75" s="32"/>
      <c r="AP75" s="5">
        <f t="shared" si="29"/>
        <v>4.1191039426523295</v>
      </c>
      <c r="AQ75" s="32">
        <f t="shared" si="19"/>
        <v>4.4467571003584219</v>
      </c>
      <c r="AR75" s="5">
        <f t="shared" si="30"/>
        <v>-1.3963276398660724</v>
      </c>
      <c r="AS75" s="263">
        <f>AVERAGE(INDEX($AR$5:$AR$246,$AC75,1):INDEX($AR$5:$AR$246,$AD75,1))</f>
        <v>-1.2051018334144592</v>
      </c>
      <c r="AT75" s="5"/>
      <c r="AU75" s="5">
        <f t="shared" si="31"/>
        <v>3.8026523297491046</v>
      </c>
      <c r="AV75" s="32">
        <f t="shared" si="20"/>
        <v>6.2624422688172041</v>
      </c>
      <c r="AW75" s="5">
        <f t="shared" si="32"/>
        <v>-3.0788462897761075</v>
      </c>
      <c r="AX75" s="264">
        <f>AVERAGE(INDEX($AW$5:$AW$246,$AC75,1):INDEX($AW$5:$AW$246,$AD75,1))</f>
        <v>-0.50576385250012235</v>
      </c>
      <c r="AY75" s="5"/>
    </row>
    <row r="76" spans="1:51" ht="11.4">
      <c r="A76" s="141">
        <v>72</v>
      </c>
      <c r="B76" s="6">
        <v>1852</v>
      </c>
      <c r="C76" s="288">
        <v>1.383870967741935</v>
      </c>
      <c r="D76" s="288">
        <v>-2.1517241379310343</v>
      </c>
      <c r="E76" s="288">
        <v>-1.7580645161290316</v>
      </c>
      <c r="F76" s="288">
        <v>2.8266666666666667</v>
      </c>
      <c r="G76" s="288">
        <v>10.429032258064517</v>
      </c>
      <c r="H76" s="288">
        <v>13.51</v>
      </c>
      <c r="I76" s="288">
        <v>16.361290322580643</v>
      </c>
      <c r="J76" s="288">
        <v>14.648387096774197</v>
      </c>
      <c r="K76" s="288">
        <v>10.693333333333333</v>
      </c>
      <c r="L76" s="288">
        <v>6.1193548387096772</v>
      </c>
      <c r="M76" s="288">
        <v>7.370000000000001</v>
      </c>
      <c r="N76" s="288">
        <v>4.354838709677419</v>
      </c>
      <c r="O76" s="231">
        <v>0</v>
      </c>
      <c r="P76" s="5">
        <v>7</v>
      </c>
      <c r="Q76" s="290">
        <v>7.0336986301369855</v>
      </c>
      <c r="R76" s="111">
        <f t="shared" si="14"/>
        <v>5.98597</v>
      </c>
      <c r="S76" s="32">
        <f t="shared" si="15"/>
        <v>5.8158834520547948</v>
      </c>
      <c r="T76" s="299">
        <f>AVERAGE(INDEX($Q$5:$Q$246,$AC76,1):INDEX($Q$5:$Q$246,$AD76,1))</f>
        <v>6.0317534246575342</v>
      </c>
      <c r="U76" s="286">
        <v>6.9822487949573606</v>
      </c>
      <c r="V76" s="111">
        <f t="shared" si="21"/>
        <v>0.69885313108757785</v>
      </c>
      <c r="W76" s="261">
        <f>AVERAGE(INDEX($V$5:$V$246,$AC76,1):INDEX($V$5:$V$246,$AD76,1))</f>
        <v>-0.30309207439187363</v>
      </c>
      <c r="X76" s="111">
        <f t="shared" si="16"/>
        <v>-0.51832856244470837</v>
      </c>
      <c r="Y76" s="111">
        <f t="shared" si="33"/>
        <v>1.2171816935322863</v>
      </c>
      <c r="AA76" s="4">
        <f t="shared" si="22"/>
        <v>3</v>
      </c>
      <c r="AB76" s="284">
        <f t="shared" si="23"/>
        <v>2.9629629629629628</v>
      </c>
      <c r="AC76" s="6">
        <f t="shared" si="24"/>
        <v>70</v>
      </c>
      <c r="AD76" s="6">
        <f t="shared" si="25"/>
        <v>79</v>
      </c>
      <c r="AF76" s="5">
        <f t="shared" si="26"/>
        <v>14.839892473118278</v>
      </c>
      <c r="AG76" s="32">
        <f t="shared" si="17"/>
        <v>14.119799508960572</v>
      </c>
      <c r="AH76" s="5">
        <f t="shared" si="27"/>
        <v>0.61016809308519271</v>
      </c>
      <c r="AI76" s="261">
        <f>AVERAGE(INDEX($AH$5:$AH$247,$AC76,1):INDEX($AH$5:$AH$247,$AD76,1))</f>
        <v>0.36811791387372439</v>
      </c>
      <c r="AK76" s="5">
        <f t="shared" si="34"/>
        <v>-0.54734890619206533</v>
      </c>
      <c r="AL76" s="32">
        <f t="shared" si="18"/>
        <v>-1.8865365155728588</v>
      </c>
      <c r="AM76" s="5">
        <f t="shared" si="28"/>
        <v>0.88548775644417055</v>
      </c>
      <c r="AN76" s="262">
        <f>AVERAGE(INDEX($AM$5:$AM$247,$AC76,1):INDEX($AM$5:$AM$247,$AD76,1))</f>
        <v>-0.26417959881829045</v>
      </c>
      <c r="AO76" s="32"/>
      <c r="AP76" s="5">
        <f t="shared" si="29"/>
        <v>3.8325448028673841</v>
      </c>
      <c r="AQ76" s="32">
        <f t="shared" si="19"/>
        <v>4.507550788530466</v>
      </c>
      <c r="AR76" s="5">
        <f t="shared" si="30"/>
        <v>-1.6828867796510179</v>
      </c>
      <c r="AS76" s="263">
        <f>AVERAGE(INDEX($AR$5:$AR$246,$AC76,1):INDEX($AR$5:$AR$246,$AD76,1))</f>
        <v>-0.94741724560083929</v>
      </c>
      <c r="AT76" s="5"/>
      <c r="AU76" s="5">
        <f t="shared" si="31"/>
        <v>8.0608960573476711</v>
      </c>
      <c r="AV76" s="32">
        <f t="shared" si="20"/>
        <v>6.333445910394266</v>
      </c>
      <c r="AW76" s="5">
        <f t="shared" si="32"/>
        <v>1.179397437822459</v>
      </c>
      <c r="AX76" s="264">
        <f>AVERAGE(INDEX($AW$5:$AW$246,$AC76,1):INDEX($AW$5:$AW$246,$AD76,1))</f>
        <v>-0.3905882252599791</v>
      </c>
      <c r="AY76" s="5"/>
    </row>
    <row r="77" spans="1:51" ht="11.4">
      <c r="A77" s="141">
        <v>73</v>
      </c>
      <c r="B77" s="6">
        <v>1853</v>
      </c>
      <c r="C77" s="288">
        <v>1.861290322580645</v>
      </c>
      <c r="D77" s="288">
        <v>-4.8107142857142851</v>
      </c>
      <c r="E77" s="288">
        <v>-3.129032258064516</v>
      </c>
      <c r="F77" s="288">
        <v>2.6433333333333335</v>
      </c>
      <c r="G77" s="288">
        <v>8.7322580645161292</v>
      </c>
      <c r="H77" s="288">
        <v>12.483333333333333</v>
      </c>
      <c r="I77" s="288">
        <v>16.187096774193552</v>
      </c>
      <c r="J77" s="288">
        <v>15.293548387096775</v>
      </c>
      <c r="K77" s="288">
        <v>11.09</v>
      </c>
      <c r="L77" s="288">
        <v>8.6419354838709666</v>
      </c>
      <c r="M77" s="288">
        <v>1.0433333333333334</v>
      </c>
      <c r="N77" s="288">
        <v>-5.4064516129032265</v>
      </c>
      <c r="O77" s="231">
        <v>0</v>
      </c>
      <c r="P77" s="5">
        <v>5.4</v>
      </c>
      <c r="Q77" s="290">
        <v>5.4539726027397268</v>
      </c>
      <c r="R77" s="111">
        <f t="shared" si="14"/>
        <v>5.9974600000000002</v>
      </c>
      <c r="S77" s="32">
        <f t="shared" si="15"/>
        <v>5.8706798356164382</v>
      </c>
      <c r="T77" s="299">
        <f>AVERAGE(INDEX($Q$5:$Q$246,$AC77,1):INDEX($Q$5:$Q$246,$AD77,1))</f>
        <v>6.0317534246575342</v>
      </c>
      <c r="U77" s="286">
        <v>5.3858275729646712</v>
      </c>
      <c r="V77" s="111">
        <f t="shared" si="21"/>
        <v>-0.8808728963096808</v>
      </c>
      <c r="W77" s="261">
        <f>AVERAGE(INDEX($V$5:$V$246,$AC77,1):INDEX($V$5:$V$246,$AD77,1))</f>
        <v>-0.30309207439187363</v>
      </c>
      <c r="X77" s="111">
        <f t="shared" si="16"/>
        <v>-0.46353217888306458</v>
      </c>
      <c r="Y77" s="111">
        <f t="shared" si="33"/>
        <v>-0.41734071742661621</v>
      </c>
      <c r="AA77" s="4">
        <f t="shared" si="22"/>
        <v>4</v>
      </c>
      <c r="AB77" s="284">
        <f t="shared" si="23"/>
        <v>3.0041152263374484</v>
      </c>
      <c r="AC77" s="6">
        <f t="shared" si="24"/>
        <v>70</v>
      </c>
      <c r="AD77" s="6">
        <f t="shared" si="25"/>
        <v>79</v>
      </c>
      <c r="AF77" s="5">
        <f t="shared" si="26"/>
        <v>14.654659498207886</v>
      </c>
      <c r="AG77" s="32">
        <f t="shared" si="17"/>
        <v>14.211630465949819</v>
      </c>
      <c r="AH77" s="5">
        <f t="shared" si="27"/>
        <v>0.42493511817480112</v>
      </c>
      <c r="AI77" s="261">
        <f>AVERAGE(INDEX($AH$5:$AH$247,$AC77,1):INDEX($AH$5:$AH$247,$AD77,1))</f>
        <v>0.36811791387372439</v>
      </c>
      <c r="AK77" s="5">
        <f t="shared" si="34"/>
        <v>0.46847158218125973</v>
      </c>
      <c r="AL77" s="32">
        <f t="shared" si="18"/>
        <v>-1.8497591877218074</v>
      </c>
      <c r="AM77" s="5">
        <f t="shared" si="28"/>
        <v>1.9013082448174956</v>
      </c>
      <c r="AN77" s="262">
        <f>AVERAGE(INDEX($AM$5:$AM$247,$AC77,1):INDEX($AM$5:$AM$247,$AD77,1))</f>
        <v>-0.26417959881829045</v>
      </c>
      <c r="AO77" s="32"/>
      <c r="AP77" s="5">
        <f t="shared" si="29"/>
        <v>2.7488530465949821</v>
      </c>
      <c r="AQ77" s="32">
        <f t="shared" si="19"/>
        <v>4.5575511863799285</v>
      </c>
      <c r="AR77" s="5">
        <f t="shared" si="30"/>
        <v>-2.7665785359234198</v>
      </c>
      <c r="AS77" s="263">
        <f>AVERAGE(INDEX($AR$5:$AR$246,$AC77,1):INDEX($AR$5:$AR$246,$AD77,1))</f>
        <v>-0.94741724560083929</v>
      </c>
      <c r="AT77" s="5"/>
      <c r="AU77" s="5">
        <f t="shared" si="31"/>
        <v>6.9250896057347662</v>
      </c>
      <c r="AV77" s="32">
        <f t="shared" si="20"/>
        <v>6.391490222222223</v>
      </c>
      <c r="AW77" s="5">
        <f t="shared" si="32"/>
        <v>4.3590986209554039E-2</v>
      </c>
      <c r="AX77" s="264">
        <f>AVERAGE(INDEX($AW$5:$AW$246,$AC77,1):INDEX($AW$5:$AW$246,$AD77,1))</f>
        <v>-0.3905882252599791</v>
      </c>
      <c r="AY77" s="5"/>
    </row>
    <row r="78" spans="1:51" ht="11.4">
      <c r="A78" s="141">
        <v>74</v>
      </c>
      <c r="B78" s="6">
        <v>1854</v>
      </c>
      <c r="C78" s="288">
        <v>0.24516129032258072</v>
      </c>
      <c r="D78" s="288">
        <v>-4.7607142857142852</v>
      </c>
      <c r="E78" s="288">
        <v>0.47419354838709682</v>
      </c>
      <c r="F78" s="288">
        <v>6.2433333333333314</v>
      </c>
      <c r="G78" s="288">
        <v>10.49677419354839</v>
      </c>
      <c r="H78" s="288">
        <v>12.526666666666664</v>
      </c>
      <c r="I78" s="288">
        <v>15.158064516129034</v>
      </c>
      <c r="J78" s="288">
        <v>13.461290322580645</v>
      </c>
      <c r="K78" s="288">
        <v>11.45</v>
      </c>
      <c r="L78" s="288">
        <v>7.9870967741935477</v>
      </c>
      <c r="M78" s="288">
        <v>-0.87666666666666682</v>
      </c>
      <c r="N78" s="288">
        <v>-1.3129032258064515</v>
      </c>
      <c r="O78" s="231">
        <v>0</v>
      </c>
      <c r="P78" s="5">
        <v>5.9</v>
      </c>
      <c r="Q78" s="290">
        <v>5.9967123287671233</v>
      </c>
      <c r="R78" s="111">
        <f t="shared" si="14"/>
        <v>6.0282800000000005</v>
      </c>
      <c r="S78" s="32">
        <f t="shared" si="15"/>
        <v>5.9410661369863016</v>
      </c>
      <c r="T78" s="299">
        <f>AVERAGE(INDEX($Q$5:$Q$246,$AC78,1):INDEX($Q$5:$Q$246,$AD78,1))</f>
        <v>6.0631780821917811</v>
      </c>
      <c r="U78" s="286">
        <v>5.9243580389144901</v>
      </c>
      <c r="V78" s="111">
        <f t="shared" si="21"/>
        <v>-0.33813317028228429</v>
      </c>
      <c r="W78" s="261">
        <f>AVERAGE(INDEX($V$5:$V$246,$AC78,1):INDEX($V$5:$V$246,$AD78,1))</f>
        <v>-0.27166741685762713</v>
      </c>
      <c r="X78" s="111">
        <f t="shared" si="16"/>
        <v>-0.39314587751320151</v>
      </c>
      <c r="Y78" s="111">
        <f t="shared" si="33"/>
        <v>5.5012707230917224E-2</v>
      </c>
      <c r="AA78" s="4">
        <f t="shared" si="22"/>
        <v>4</v>
      </c>
      <c r="AB78" s="284">
        <f t="shared" si="23"/>
        <v>3.0452674897119341</v>
      </c>
      <c r="AC78" s="6">
        <f t="shared" si="24"/>
        <v>71</v>
      </c>
      <c r="AD78" s="6">
        <f t="shared" si="25"/>
        <v>80</v>
      </c>
      <c r="AF78" s="5">
        <f t="shared" si="26"/>
        <v>13.715340501792113</v>
      </c>
      <c r="AG78" s="32">
        <f t="shared" si="17"/>
        <v>14.28464229032258</v>
      </c>
      <c r="AH78" s="5">
        <f t="shared" si="27"/>
        <v>-0.51438387824097198</v>
      </c>
      <c r="AI78" s="261">
        <f>AVERAGE(INDEX($AH$5:$AH$247,$AC78,1):INDEX($AH$5:$AH$247,$AD78,1))</f>
        <v>0.30809640849738001</v>
      </c>
      <c r="AK78" s="5">
        <f t="shared" si="34"/>
        <v>-3.3073348694316436</v>
      </c>
      <c r="AL78" s="32">
        <f t="shared" si="18"/>
        <v>-1.8421156934954181</v>
      </c>
      <c r="AM78" s="5">
        <f t="shared" si="28"/>
        <v>-1.8744982067954077</v>
      </c>
      <c r="AN78" s="262">
        <f>AVERAGE(INDEX($AM$5:$AM$247,$AC78,1):INDEX($AM$5:$AM$247,$AD78,1))</f>
        <v>-0.27195980433765066</v>
      </c>
      <c r="AO78" s="32"/>
      <c r="AP78" s="5">
        <f t="shared" si="29"/>
        <v>5.7381003584229395</v>
      </c>
      <c r="AQ78" s="32">
        <f t="shared" si="19"/>
        <v>4.6555091720430104</v>
      </c>
      <c r="AR78" s="5">
        <f t="shared" si="30"/>
        <v>0.2226687759045376</v>
      </c>
      <c r="AS78" s="263">
        <f>AVERAGE(INDEX($AR$5:$AR$246,$AC78,1):INDEX($AR$5:$AR$246,$AD78,1))</f>
        <v>-0.85442082983022982</v>
      </c>
      <c r="AT78" s="5"/>
      <c r="AU78" s="5">
        <f t="shared" si="31"/>
        <v>6.1868100358422948</v>
      </c>
      <c r="AV78" s="32">
        <f t="shared" si="20"/>
        <v>6.4922428100358429</v>
      </c>
      <c r="AW78" s="5">
        <f t="shared" si="32"/>
        <v>-0.6946885836829173</v>
      </c>
      <c r="AX78" s="264">
        <f>AVERAGE(INDEX($AW$5:$AW$246,$AC78,1):INDEX($AW$5:$AW$246,$AD78,1))</f>
        <v>-0.30624772346786439</v>
      </c>
      <c r="AY78" s="5"/>
    </row>
    <row r="79" spans="1:51" ht="11.4">
      <c r="A79" s="141">
        <v>75</v>
      </c>
      <c r="B79" s="6">
        <v>1855</v>
      </c>
      <c r="C79" s="288">
        <v>-5.990322580645163</v>
      </c>
      <c r="D79" s="288">
        <v>-2.0035714285714286</v>
      </c>
      <c r="E79" s="288">
        <v>0.40967741935483881</v>
      </c>
      <c r="F79" s="288">
        <v>3.6833333333333327</v>
      </c>
      <c r="G79" s="288">
        <v>8.9741935483870972</v>
      </c>
      <c r="H79" s="288">
        <v>13.123333333333331</v>
      </c>
      <c r="I79" s="288">
        <v>14.770967741935484</v>
      </c>
      <c r="J79" s="288">
        <v>15.767741935483867</v>
      </c>
      <c r="K79" s="288">
        <v>11.506666666666668</v>
      </c>
      <c r="L79" s="288">
        <v>10.309677419354838</v>
      </c>
      <c r="M79" s="288">
        <v>-0.14333333333333328</v>
      </c>
      <c r="N79" s="288">
        <v>-4.6967741935483875</v>
      </c>
      <c r="O79" s="231">
        <v>0</v>
      </c>
      <c r="P79" s="5">
        <v>5.5</v>
      </c>
      <c r="Q79" s="290">
        <v>5.5202739726027401</v>
      </c>
      <c r="R79" s="111">
        <f t="shared" si="14"/>
        <v>6.0617600000000005</v>
      </c>
      <c r="S79" s="32">
        <f t="shared" si="15"/>
        <v>6.0085929315068496</v>
      </c>
      <c r="T79" s="299">
        <f>AVERAGE(INDEX($Q$5:$Q$246,$AC79,1):INDEX($Q$5:$Q$246,$AD79,1))</f>
        <v>6.1930958904109588</v>
      </c>
      <c r="U79" s="286">
        <v>5.4759658218125962</v>
      </c>
      <c r="V79" s="111">
        <f t="shared" si="21"/>
        <v>-0.81457152644666753</v>
      </c>
      <c r="W79" s="261">
        <f>AVERAGE(INDEX($V$5:$V$246,$AC79,1):INDEX($V$5:$V$246,$AD79,1))</f>
        <v>-0.14174960863844915</v>
      </c>
      <c r="X79" s="111">
        <f t="shared" si="16"/>
        <v>-0.32561908299265369</v>
      </c>
      <c r="Y79" s="111">
        <f t="shared" si="33"/>
        <v>-0.48895244345401384</v>
      </c>
      <c r="AA79" s="4">
        <f t="shared" si="22"/>
        <v>4</v>
      </c>
      <c r="AB79" s="284">
        <f t="shared" si="23"/>
        <v>3.0864197530864197</v>
      </c>
      <c r="AC79" s="6">
        <f t="shared" si="24"/>
        <v>72</v>
      </c>
      <c r="AD79" s="6">
        <f t="shared" si="25"/>
        <v>81</v>
      </c>
      <c r="AF79" s="5">
        <f t="shared" si="26"/>
        <v>14.554014336917561</v>
      </c>
      <c r="AG79" s="32">
        <f t="shared" si="17"/>
        <v>14.356444512544801</v>
      </c>
      <c r="AH79" s="5">
        <f t="shared" si="27"/>
        <v>0.32428995688447593</v>
      </c>
      <c r="AI79" s="261">
        <f>AVERAGE(INDEX($AH$5:$AH$247,$AC79,1):INDEX($AH$5:$AH$247,$AD79,1))</f>
        <v>0.47432221494899307</v>
      </c>
      <c r="AK79" s="5">
        <f t="shared" si="34"/>
        <v>-3.1022657450076809</v>
      </c>
      <c r="AL79" s="32">
        <f t="shared" si="18"/>
        <v>-1.8401530658403518</v>
      </c>
      <c r="AM79" s="5">
        <f t="shared" si="28"/>
        <v>-1.6694290823714451</v>
      </c>
      <c r="AN79" s="262">
        <f>AVERAGE(INDEX($AM$5:$AM$247,$AC79,1):INDEX($AM$5:$AM$247,$AD79,1))</f>
        <v>-0.31882232353887952</v>
      </c>
      <c r="AO79" s="32"/>
      <c r="AP79" s="5">
        <f t="shared" si="29"/>
        <v>4.3557347670250897</v>
      </c>
      <c r="AQ79" s="32">
        <f t="shared" si="19"/>
        <v>4.7607603942652323</v>
      </c>
      <c r="AR79" s="5">
        <f t="shared" si="30"/>
        <v>-1.1596968154933123</v>
      </c>
      <c r="AS79" s="263">
        <f>AVERAGE(INDEX($AR$5:$AR$246,$AC79,1):INDEX($AR$5:$AR$246,$AD79,1))</f>
        <v>-0.81369681549331219</v>
      </c>
      <c r="AT79" s="5"/>
      <c r="AU79" s="5">
        <f t="shared" si="31"/>
        <v>7.2243369175627237</v>
      </c>
      <c r="AV79" s="32">
        <f t="shared" si="20"/>
        <v>6.5712889641577048</v>
      </c>
      <c r="AW79" s="5">
        <f t="shared" si="32"/>
        <v>0.34283829803751154</v>
      </c>
      <c r="AX79" s="264">
        <f>AVERAGE(INDEX($AW$5:$AW$246,$AC79,1):INDEX($AW$5:$AW$246,$AD79,1))</f>
        <v>8.4945824919232304E-2</v>
      </c>
      <c r="AY79" s="5"/>
    </row>
    <row r="80" spans="1:51" ht="11.4">
      <c r="A80" s="141">
        <v>76</v>
      </c>
      <c r="B80" s="6">
        <v>1856</v>
      </c>
      <c r="C80" s="288">
        <v>1.5161290322580641</v>
      </c>
      <c r="D80" s="288">
        <v>1.2034482758620686</v>
      </c>
      <c r="E80" s="288">
        <v>-0.10322580645161288</v>
      </c>
      <c r="F80" s="288">
        <v>7.8533333333333344</v>
      </c>
      <c r="G80" s="288">
        <v>8.5</v>
      </c>
      <c r="H80" s="288">
        <v>14.806666666666663</v>
      </c>
      <c r="I80" s="288">
        <v>13.209677419354836</v>
      </c>
      <c r="J80" s="288">
        <v>16.58064516129032</v>
      </c>
      <c r="K80" s="288">
        <v>10.233333333333333</v>
      </c>
      <c r="L80" s="288">
        <v>8.9516129032258043</v>
      </c>
      <c r="M80" s="288">
        <v>-2.7966666666666669</v>
      </c>
      <c r="N80" s="288">
        <v>-0.52580645161290318</v>
      </c>
      <c r="O80" s="231">
        <v>0</v>
      </c>
      <c r="P80" s="5">
        <v>6.6</v>
      </c>
      <c r="Q80" s="290">
        <v>6.6569863013698614</v>
      </c>
      <c r="R80" s="111">
        <f t="shared" ref="R80:R143" si="35">$Z$5*(P69+P91)+$Z$6*(P70+P90)+$Z$7*(P71+P89)+$Z$8*(P72+P88)+$Z$9*(P73+P87)+$Z$10*(P74+P86)+$Z$11*(P75+P85)+$Z$12*(P76+P84)+$Z$13*(P77+P83)+$Z$14*(P78+P82)+$Z$15*(P79+P81)+$Z$16*P80</f>
        <v>6.0927600000000002</v>
      </c>
      <c r="S80" s="32">
        <f t="shared" ref="S80:S143" si="36">$Z$5*(Q69+Q91)+$Z$6*(Q70+Q90)+$Z$7*(Q71+Q89)+$Z$8*(Q72+Q88)+$Z$9*(Q73+Q87)+$Z$10*(Q74+Q86)+$Z$11*(Q75+Q85)+$Z$12*(Q76+Q84)+$Z$13*(Q77+Q83)+$Z$14*(Q78+Q82)+$Z$15*(Q79+Q81)+$Z$16*Q80</f>
        <v>6.0677986849315069</v>
      </c>
      <c r="T80" s="299">
        <f>AVERAGE(INDEX($Q$5:$Q$246,$AC80,1):INDEX($Q$5:$Q$246,$AD80,1))</f>
        <v>6.2084109589041088</v>
      </c>
      <c r="U80" s="286">
        <v>6.6190956000494365</v>
      </c>
      <c r="V80" s="111">
        <f t="shared" si="21"/>
        <v>0.32214080232045372</v>
      </c>
      <c r="W80" s="261">
        <f>AVERAGE(INDEX($V$5:$V$246,$AC80,1):INDEX($V$5:$V$246,$AD80,1))</f>
        <v>-0.12643454014529842</v>
      </c>
      <c r="X80" s="111">
        <f t="shared" ref="X80:X143" si="37">$Z$5*(V69+V91)+$Z$6*(V70+V90)+$Z$7*(V71+V89)+$Z$8*(V72+V88)+$Z$9*(V73+V87)+$Z$10*(V74+V86)+$Z$11*(V75+V85)+$Z$12*(V76+V84)+$Z$13*(V77+V83)+$Z$14*(V78+V82)+$Z$15*(V79+V81)+$Z$16*V80</f>
        <v>-0.26641332956799613</v>
      </c>
      <c r="Y80" s="111">
        <f t="shared" si="33"/>
        <v>0.58855413188844985</v>
      </c>
      <c r="AA80" s="4">
        <f t="shared" si="22"/>
        <v>4</v>
      </c>
      <c r="AB80" s="284">
        <f t="shared" si="23"/>
        <v>3.1275720164609053</v>
      </c>
      <c r="AC80" s="6">
        <f t="shared" si="24"/>
        <v>73</v>
      </c>
      <c r="AD80" s="6">
        <f t="shared" si="25"/>
        <v>82</v>
      </c>
      <c r="AF80" s="5">
        <f t="shared" si="26"/>
        <v>14.865663082437273</v>
      </c>
      <c r="AG80" s="32">
        <f t="shared" ref="AG80:AG143" si="38">$Z$5*(AF69+AF91)+$Z$6*(AF70+AF90)+$Z$7*(AF71+AF89)+$Z$8*(AF72+AF88)+$Z$9*(AF73+AF87)+$Z$10*(AF74+AF86)+$Z$11*(AF75+AF85)+$Z$12*(AF76+AF84)+$Z$13*(AF77+AF83)+$Z$14*(AF78+AF82)+$Z$15*(AF79+AF81)+$Z$16*AF80</f>
        <v>14.403342462365591</v>
      </c>
      <c r="AH80" s="5">
        <f t="shared" si="27"/>
        <v>0.63593870240418759</v>
      </c>
      <c r="AI80" s="261">
        <f>AVERAGE(INDEX($AH$5:$AH$247,$AC80,1):INDEX($AH$5:$AH$247,$AD80,1))</f>
        <v>0.36161970598841986</v>
      </c>
      <c r="AK80" s="5">
        <f t="shared" si="34"/>
        <v>-0.65906562847608496</v>
      </c>
      <c r="AL80" s="32">
        <f t="shared" ref="AL80:AL143" si="39">$Z$5*(AK69+AK91)+$Z$6*(AK70+AK90)+$Z$7*(AK71+AK89)+$Z$8*(AK72+AK88)+$Z$9*(AK73+AK87)+$Z$10*(AK74+AK86)+$Z$11*(AK75+AK85)+$Z$12*(AK76+AK84)+$Z$13*(AK77+AK83)+$Z$14*(AK78+AK82)+$Z$15*(AK79+AK81)+$Z$16*AK80</f>
        <v>-1.8191024131309923</v>
      </c>
      <c r="AM80" s="5">
        <f t="shared" si="28"/>
        <v>0.77377103416015092</v>
      </c>
      <c r="AN80" s="262">
        <f>AVERAGE(INDEX($AM$5:$AM$247,$AC80,1):INDEX($AM$5:$AM$247,$AD80,1))</f>
        <v>-0.49596531310400466</v>
      </c>
      <c r="AO80" s="32"/>
      <c r="AP80" s="5">
        <f t="shared" si="29"/>
        <v>5.4167025089605731</v>
      </c>
      <c r="AQ80" s="32">
        <f t="shared" ref="AQ80:AQ143" si="40">$Z$5*(AP69+AP91)+$Z$6*(AP70+AP90)+$Z$7*(AP71+AP89)+$Z$8*(AP72+AP88)+$Z$9*(AP73+AP87)+$Z$10*(AP74+AP86)+$Z$11*(AP75+AP85)+$Z$12*(AP76+AP84)+$Z$13*(AP77+AP83)+$Z$14*(AP78+AP82)+$Z$15*(AP79+AP81)+$Z$16*AP80</f>
        <v>4.8745484229390694</v>
      </c>
      <c r="AR80" s="5">
        <f t="shared" si="30"/>
        <v>-9.8729073557828784E-2</v>
      </c>
      <c r="AS80" s="263">
        <f>AVERAGE(INDEX($AR$5:$AR$246,$AC80,1):INDEX($AR$5:$AR$246,$AD80,1))</f>
        <v>-0.32752118825316912</v>
      </c>
      <c r="AT80" s="5"/>
      <c r="AU80" s="5">
        <f t="shared" si="31"/>
        <v>5.4627598566308224</v>
      </c>
      <c r="AV80" s="32">
        <f t="shared" ref="AV80:AV143" si="41">$Z$5*(AU69+AU91)+$Z$6*(AU70+AU90)+$Z$7*(AU71+AU89)+$Z$8*(AU72+AU88)+$Z$9*(AU73+AU87)+$Z$10*(AU74+AU86)+$Z$11*(AU75+AU85)+$Z$12*(AU76+AU84)+$Z$13*(AU77+AU83)+$Z$14*(AU78+AU82)+$Z$15*(AU79+AU81)+$Z$16*AU80</f>
        <v>6.6343942150537636</v>
      </c>
      <c r="AW80" s="5">
        <f t="shared" si="32"/>
        <v>-1.4187387628943897</v>
      </c>
      <c r="AX80" s="264">
        <f>AVERAGE(INDEX($AW$5:$AW$246,$AC80,1):INDEX($AW$5:$AW$246,$AD80,1))</f>
        <v>5.6393853593067166E-2</v>
      </c>
      <c r="AY80" s="5"/>
    </row>
    <row r="81" spans="1:51" ht="11.4">
      <c r="A81" s="141">
        <v>77</v>
      </c>
      <c r="B81" s="6">
        <v>1857</v>
      </c>
      <c r="C81" s="288">
        <v>-4.2935483870967746</v>
      </c>
      <c r="D81" s="288">
        <v>-0.76785714285714302</v>
      </c>
      <c r="E81" s="288">
        <v>7.0967741935484191E-2</v>
      </c>
      <c r="F81" s="288">
        <v>4.5000000000000009</v>
      </c>
      <c r="G81" s="288">
        <v>10.438709677419354</v>
      </c>
      <c r="H81" s="288">
        <v>13.150000000000002</v>
      </c>
      <c r="I81" s="288">
        <v>16.987096774193546</v>
      </c>
      <c r="J81" s="288">
        <v>15.503225806451612</v>
      </c>
      <c r="K81" s="288">
        <v>13.270000000000001</v>
      </c>
      <c r="L81" s="288">
        <v>9.5903225806451573</v>
      </c>
      <c r="M81" s="288">
        <v>3.0400000000000009</v>
      </c>
      <c r="N81" s="288">
        <v>0.98064516129032231</v>
      </c>
      <c r="O81" s="231">
        <v>0</v>
      </c>
      <c r="P81" s="5">
        <v>6.9</v>
      </c>
      <c r="Q81" s="290">
        <v>6.9175342465753413</v>
      </c>
      <c r="R81" s="111">
        <f t="shared" si="35"/>
        <v>6.1265100000000006</v>
      </c>
      <c r="S81" s="32">
        <f t="shared" si="36"/>
        <v>6.1239981917808217</v>
      </c>
      <c r="T81" s="299">
        <f>AVERAGE(INDEX($Q$5:$Q$246,$AC81,1):INDEX($Q$5:$Q$246,$AD81,1))</f>
        <v>6.3619726027397254</v>
      </c>
      <c r="U81" s="286">
        <v>6.8724635176651292</v>
      </c>
      <c r="V81" s="111">
        <f t="shared" si="21"/>
        <v>0.58268874752593369</v>
      </c>
      <c r="W81" s="261">
        <f>AVERAGE(INDEX($V$5:$V$246,$AC81,1):INDEX($V$5:$V$246,$AD81,1))</f>
        <v>2.7127103690317966E-2</v>
      </c>
      <c r="X81" s="111">
        <f t="shared" si="37"/>
        <v>-0.21021382271868105</v>
      </c>
      <c r="Y81" s="111">
        <f t="shared" si="33"/>
        <v>0.79290257024461475</v>
      </c>
      <c r="AA81" s="4">
        <f t="shared" si="22"/>
        <v>4</v>
      </c>
      <c r="AB81" s="284">
        <f t="shared" si="23"/>
        <v>3.168724279835391</v>
      </c>
      <c r="AC81" s="6">
        <f t="shared" si="24"/>
        <v>74</v>
      </c>
      <c r="AD81" s="6">
        <f t="shared" si="25"/>
        <v>83</v>
      </c>
      <c r="AF81" s="5">
        <f t="shared" si="26"/>
        <v>15.213440860215053</v>
      </c>
      <c r="AG81" s="32">
        <f t="shared" si="38"/>
        <v>14.429651132616486</v>
      </c>
      <c r="AH81" s="5">
        <f t="shared" si="27"/>
        <v>0.98371648018196822</v>
      </c>
      <c r="AI81" s="261">
        <f>AVERAGE(INDEX($AH$5:$AH$247,$AC81,1):INDEX($AH$5:$AH$247,$AD81,1))</f>
        <v>0.34689210742211163</v>
      </c>
      <c r="AK81" s="5">
        <f t="shared" si="34"/>
        <v>-1.862403993855607</v>
      </c>
      <c r="AL81" s="32">
        <f t="shared" si="39"/>
        <v>-1.8188946664283066</v>
      </c>
      <c r="AM81" s="5">
        <f t="shared" si="28"/>
        <v>-0.42956733121937107</v>
      </c>
      <c r="AN81" s="262">
        <f>AVERAGE(INDEX($AM$5:$AM$247,$AC81,1):INDEX($AM$5:$AM$247,$AD81,1))</f>
        <v>-0.53788159574609384</v>
      </c>
      <c r="AO81" s="32"/>
      <c r="AP81" s="5">
        <f t="shared" si="29"/>
        <v>5.0032258064516126</v>
      </c>
      <c r="AQ81" s="32">
        <f t="shared" si="40"/>
        <v>5.0049317706093186</v>
      </c>
      <c r="AR81" s="5">
        <f t="shared" si="30"/>
        <v>-0.5122057760667893</v>
      </c>
      <c r="AS81" s="263">
        <f>AVERAGE(INDEX($AR$5:$AR$246,$AC81,1):INDEX($AR$5:$AR$246,$AD81,1))</f>
        <v>1.00809622844654E-2</v>
      </c>
      <c r="AT81" s="5"/>
      <c r="AU81" s="5">
        <f t="shared" si="31"/>
        <v>8.6334408602150532</v>
      </c>
      <c r="AV81" s="32">
        <f t="shared" si="41"/>
        <v>6.6936693548387094</v>
      </c>
      <c r="AW81" s="5">
        <f t="shared" si="32"/>
        <v>1.7519422406898411</v>
      </c>
      <c r="AX81" s="264">
        <f>AVERAGE(INDEX($AW$5:$AW$246,$AC81,1):INDEX($AW$5:$AW$246,$AD81,1))</f>
        <v>9.0712850008838067E-2</v>
      </c>
      <c r="AY81" s="5"/>
    </row>
    <row r="82" spans="1:51" ht="11.4">
      <c r="A82" s="141">
        <v>78</v>
      </c>
      <c r="B82" s="6">
        <v>1858</v>
      </c>
      <c r="C82" s="288">
        <v>-4.4709677419354845</v>
      </c>
      <c r="D82" s="288">
        <v>-4.0964285714285715</v>
      </c>
      <c r="E82" s="288">
        <v>-0.20645161290322595</v>
      </c>
      <c r="F82" s="288">
        <v>6.64</v>
      </c>
      <c r="G82" s="288">
        <v>7.7677419354838708</v>
      </c>
      <c r="H82" s="288">
        <v>16.899999999999999</v>
      </c>
      <c r="I82" s="288">
        <v>13.522580645161289</v>
      </c>
      <c r="J82" s="288">
        <v>13.048387096774196</v>
      </c>
      <c r="K82" s="288">
        <v>13.986666666666668</v>
      </c>
      <c r="L82" s="288">
        <v>7.8354838709677441</v>
      </c>
      <c r="M82" s="288">
        <v>-1.1366666666666667</v>
      </c>
      <c r="N82" s="288">
        <v>-1.3387096774193543</v>
      </c>
      <c r="O82" s="231">
        <v>0</v>
      </c>
      <c r="P82" s="5">
        <v>5.7</v>
      </c>
      <c r="Q82" s="290">
        <v>5.747671232876713</v>
      </c>
      <c r="R82" s="111">
        <f t="shared" si="35"/>
        <v>6.1435300000000002</v>
      </c>
      <c r="S82" s="32">
        <f t="shared" si="36"/>
        <v>6.1586022191780829</v>
      </c>
      <c r="T82" s="299">
        <f>AVERAGE(INDEX($Q$5:$Q$246,$AC82,1):INDEX($Q$5:$Q$246,$AD82,1))</f>
        <v>6.2262739726027387</v>
      </c>
      <c r="U82" s="286">
        <v>5.7043029953917044</v>
      </c>
      <c r="V82" s="111">
        <f t="shared" si="21"/>
        <v>-0.58717426617269464</v>
      </c>
      <c r="W82" s="261">
        <f>AVERAGE(INDEX($V$5:$V$246,$AC82,1):INDEX($V$5:$V$246,$AD82,1))</f>
        <v>-0.10857152644666837</v>
      </c>
      <c r="X82" s="111">
        <f t="shared" si="37"/>
        <v>-0.17560979532142085</v>
      </c>
      <c r="Y82" s="111">
        <f t="shared" si="33"/>
        <v>-0.41156447085127379</v>
      </c>
      <c r="AA82" s="4">
        <f t="shared" si="22"/>
        <v>4</v>
      </c>
      <c r="AB82" s="284">
        <f t="shared" si="23"/>
        <v>3.2098765432098766</v>
      </c>
      <c r="AC82" s="6">
        <f t="shared" si="24"/>
        <v>75</v>
      </c>
      <c r="AD82" s="6">
        <f t="shared" si="25"/>
        <v>84</v>
      </c>
      <c r="AF82" s="5">
        <f t="shared" si="26"/>
        <v>14.490322580645161</v>
      </c>
      <c r="AG82" s="32">
        <f t="shared" si="38"/>
        <v>14.415059215053763</v>
      </c>
      <c r="AH82" s="5">
        <f t="shared" si="27"/>
        <v>0.26059820061207617</v>
      </c>
      <c r="AI82" s="261">
        <f>AVERAGE(INDEX($AH$5:$AH$247,$AC82,1):INDEX($AH$5:$AH$247,$AD82,1))</f>
        <v>0.25421468806727282</v>
      </c>
      <c r="AK82" s="5">
        <f t="shared" si="34"/>
        <v>-2.5289170506912444</v>
      </c>
      <c r="AL82" s="32">
        <f t="shared" si="39"/>
        <v>-1.814144603262885</v>
      </c>
      <c r="AM82" s="5">
        <f t="shared" si="28"/>
        <v>-1.0960803880550085</v>
      </c>
      <c r="AN82" s="262">
        <f>AVERAGE(INDEX($AM$5:$AM$247,$AC82,1):INDEX($AM$5:$AM$247,$AD82,1))</f>
        <v>-0.48316219853225828</v>
      </c>
      <c r="AO82" s="32"/>
      <c r="AP82" s="5">
        <f t="shared" si="29"/>
        <v>4.7337634408602147</v>
      </c>
      <c r="AQ82" s="32">
        <f t="shared" si="40"/>
        <v>5.1092803655913972</v>
      </c>
      <c r="AR82" s="5">
        <f t="shared" si="30"/>
        <v>-0.78166814165818721</v>
      </c>
      <c r="AS82" s="263">
        <f>AVERAGE(INDEX($AR$5:$AR$246,$AC82,1):INDEX($AR$5:$AR$246,$AD82,1))</f>
        <v>-0.10029179757216547</v>
      </c>
      <c r="AT82" s="5"/>
      <c r="AU82" s="5">
        <f t="shared" si="31"/>
        <v>6.8951612903225827</v>
      </c>
      <c r="AV82" s="32">
        <f t="shared" si="41"/>
        <v>6.7370922186379936</v>
      </c>
      <c r="AW82" s="5">
        <f t="shared" si="32"/>
        <v>1.3662670797370602E-2</v>
      </c>
      <c r="AX82" s="264">
        <f>AVERAGE(INDEX($AW$5:$AW$246,$AC82,1):INDEX($AW$5:$AW$246,$AD82,1))</f>
        <v>-2.9946648199047399E-2</v>
      </c>
      <c r="AY82" s="5"/>
    </row>
    <row r="83" spans="1:51" ht="11.4">
      <c r="A83" s="141">
        <v>79</v>
      </c>
      <c r="B83" s="6">
        <v>1859</v>
      </c>
      <c r="C83" s="288">
        <v>-2.2645161290322582</v>
      </c>
      <c r="D83" s="288">
        <v>-0.39642857142857146</v>
      </c>
      <c r="E83" s="288">
        <v>3.9419354838709681</v>
      </c>
      <c r="F83" s="288">
        <v>5.9133333333333349</v>
      </c>
      <c r="G83" s="288">
        <v>9.3774193548387093</v>
      </c>
      <c r="H83" s="288">
        <v>13.733333333333336</v>
      </c>
      <c r="I83" s="288">
        <v>19.416129032258066</v>
      </c>
      <c r="J83" s="288">
        <v>17.106451612903225</v>
      </c>
      <c r="K83" s="288">
        <v>11.493333333333336</v>
      </c>
      <c r="L83" s="288">
        <v>8.8354838709677406</v>
      </c>
      <c r="M83" s="288">
        <v>1.1733333333333333</v>
      </c>
      <c r="N83" s="288">
        <v>-4.393548387096776</v>
      </c>
      <c r="O83" s="231">
        <v>0</v>
      </c>
      <c r="P83" s="5">
        <v>7</v>
      </c>
      <c r="Q83" s="290">
        <v>7.0435616438356154</v>
      </c>
      <c r="R83" s="111">
        <f t="shared" si="35"/>
        <v>6.1568499999999995</v>
      </c>
      <c r="S83" s="32">
        <f t="shared" si="36"/>
        <v>6.1843328493150684</v>
      </c>
      <c r="T83" s="299">
        <f>AVERAGE(INDEX($Q$5:$Q$246,$AC83,1):INDEX($Q$5:$Q$246,$AD83,1))</f>
        <v>6.3258082191780813</v>
      </c>
      <c r="U83" s="286">
        <v>6.9946883000512043</v>
      </c>
      <c r="V83" s="111">
        <f t="shared" si="21"/>
        <v>0.70871614478620781</v>
      </c>
      <c r="W83" s="261">
        <f>AVERAGE(INDEX($V$5:$V$246,$AC83,1):INDEX($V$5:$V$246,$AD83,1))</f>
        <v>-9.037279871325854E-3</v>
      </c>
      <c r="X83" s="111">
        <f t="shared" si="37"/>
        <v>-0.14987916518443456</v>
      </c>
      <c r="Y83" s="111">
        <f t="shared" si="33"/>
        <v>0.85859530997064237</v>
      </c>
      <c r="AA83" s="4">
        <f t="shared" si="22"/>
        <v>4</v>
      </c>
      <c r="AB83" s="284">
        <f t="shared" si="23"/>
        <v>3.2510288065843622</v>
      </c>
      <c r="AC83" s="6">
        <f t="shared" si="24"/>
        <v>76</v>
      </c>
      <c r="AD83" s="6">
        <f t="shared" si="25"/>
        <v>85</v>
      </c>
      <c r="AF83" s="5">
        <f t="shared" si="26"/>
        <v>16.751971326164877</v>
      </c>
      <c r="AG83" s="32">
        <f t="shared" si="38"/>
        <v>14.402389093189964</v>
      </c>
      <c r="AH83" s="5">
        <f t="shared" si="27"/>
        <v>2.5222469461317925</v>
      </c>
      <c r="AI83" s="261">
        <f>AVERAGE(INDEX($AH$5:$AH$247,$AC83,1):INDEX($AH$5:$AH$247,$AD83,1))</f>
        <v>0.21928995688447711</v>
      </c>
      <c r="AK83" s="5">
        <f t="shared" si="34"/>
        <v>-1.3332181259600613</v>
      </c>
      <c r="AL83" s="32">
        <f t="shared" si="39"/>
        <v>-1.8047730503469464</v>
      </c>
      <c r="AM83" s="5">
        <f t="shared" si="28"/>
        <v>9.9618536676174596E-2</v>
      </c>
      <c r="AN83" s="262">
        <f>AVERAGE(INDEX($AM$5:$AM$247,$AC83,1):INDEX($AM$5:$AM$247,$AD83,1))</f>
        <v>-0.56113454876267288</v>
      </c>
      <c r="AO83" s="32"/>
      <c r="AP83" s="5">
        <f t="shared" si="29"/>
        <v>6.4108960573476708</v>
      </c>
      <c r="AQ83" s="32">
        <f t="shared" si="40"/>
        <v>5.2124509999999997</v>
      </c>
      <c r="AR83" s="5">
        <f t="shared" si="30"/>
        <v>0.89546447482926883</v>
      </c>
      <c r="AS83" s="263">
        <f>AVERAGE(INDEX($AR$5:$AR$246,$AC83,1):INDEX($AR$5:$AR$246,$AD83,1))</f>
        <v>8.5661607445755641E-2</v>
      </c>
      <c r="AT83" s="5"/>
      <c r="AU83" s="5">
        <f t="shared" si="31"/>
        <v>7.1673835125448022</v>
      </c>
      <c r="AV83" s="32">
        <f t="shared" si="41"/>
        <v>6.763495164874552</v>
      </c>
      <c r="AW83" s="5">
        <f t="shared" si="32"/>
        <v>0.28588489301959008</v>
      </c>
      <c r="AX83" s="264">
        <f>AVERAGE(INDEX($AW$5:$AW$246,$AC83,1):INDEX($AW$5:$AW$246,$AD83,1))</f>
        <v>7.8189552517798425E-2</v>
      </c>
      <c r="AY83" s="5"/>
    </row>
    <row r="84" spans="1:51" ht="11.4">
      <c r="A84" s="141">
        <v>80</v>
      </c>
      <c r="B84" s="6">
        <v>1860</v>
      </c>
      <c r="C84" s="288">
        <v>0.70322580645161281</v>
      </c>
      <c r="D84" s="288">
        <v>-6.2517241379310349</v>
      </c>
      <c r="E84" s="288">
        <v>-1.5935483870967742</v>
      </c>
      <c r="F84" s="288">
        <v>3.9600000000000004</v>
      </c>
      <c r="G84" s="288">
        <v>10.387096774193548</v>
      </c>
      <c r="H84" s="288">
        <v>12.913333333333332</v>
      </c>
      <c r="I84" s="288">
        <v>11.587096774193544</v>
      </c>
      <c r="J84" s="288">
        <v>13.512903225806451</v>
      </c>
      <c r="K84" s="288">
        <v>10.82</v>
      </c>
      <c r="L84" s="288">
        <v>5.8419354838709685</v>
      </c>
      <c r="M84" s="288">
        <v>-0.48000000000000004</v>
      </c>
      <c r="N84" s="288">
        <v>-1.745161290322581</v>
      </c>
      <c r="O84" s="231">
        <v>0</v>
      </c>
      <c r="P84" s="5">
        <v>5</v>
      </c>
      <c r="Q84" s="290">
        <v>5.0263013698630123</v>
      </c>
      <c r="R84" s="111">
        <f t="shared" si="35"/>
        <v>6.1537999999999995</v>
      </c>
      <c r="S84" s="32">
        <f t="shared" si="36"/>
        <v>6.1899318082191774</v>
      </c>
      <c r="T84" s="299">
        <f>AVERAGE(INDEX($Q$5:$Q$246,$AC84,1):INDEX($Q$5:$Q$246,$AD84,1))</f>
        <v>6.3292054794520549</v>
      </c>
      <c r="U84" s="286">
        <v>4.971263131874923</v>
      </c>
      <c r="V84" s="111">
        <f t="shared" si="21"/>
        <v>-1.3085441291863953</v>
      </c>
      <c r="W84" s="261">
        <f>AVERAGE(INDEX($V$5:$V$246,$AC84,1):INDEX($V$5:$V$246,$AD84,1))</f>
        <v>-5.6400195973531631E-3</v>
      </c>
      <c r="X84" s="111">
        <f t="shared" si="37"/>
        <v>-0.1442802062803249</v>
      </c>
      <c r="Y84" s="111">
        <f t="shared" si="33"/>
        <v>-1.1642639229060703</v>
      </c>
      <c r="AA84" s="4">
        <f t="shared" si="22"/>
        <v>4</v>
      </c>
      <c r="AB84" s="284">
        <f t="shared" si="23"/>
        <v>3.2921810699588478</v>
      </c>
      <c r="AC84" s="6">
        <f t="shared" si="24"/>
        <v>77</v>
      </c>
      <c r="AD84" s="6">
        <f t="shared" si="25"/>
        <v>86</v>
      </c>
      <c r="AF84" s="5">
        <f t="shared" si="26"/>
        <v>12.671111111111108</v>
      </c>
      <c r="AG84" s="32">
        <f t="shared" si="38"/>
        <v>14.358713519713259</v>
      </c>
      <c r="AH84" s="5">
        <f t="shared" si="27"/>
        <v>-1.5586132689219774</v>
      </c>
      <c r="AI84" s="261">
        <f>AVERAGE(INDEX($AH$5:$AH$247,$AC84,1):INDEX($AH$5:$AH$247,$AD84,1))</f>
        <v>0.12573081709953121</v>
      </c>
      <c r="AK84" s="5">
        <f t="shared" si="34"/>
        <v>-3.3140155728587324</v>
      </c>
      <c r="AL84" s="32">
        <f t="shared" si="39"/>
        <v>-1.8105733112188145</v>
      </c>
      <c r="AM84" s="5">
        <f t="shared" si="28"/>
        <v>-1.8811789102224965</v>
      </c>
      <c r="AN84" s="262">
        <f>AVERAGE(INDEX($AM$5:$AM$247,$AC84,1):INDEX($AM$5:$AM$247,$AD84,1))</f>
        <v>-0.46444073553103993</v>
      </c>
      <c r="AO84" s="32"/>
      <c r="AP84" s="5">
        <f t="shared" si="29"/>
        <v>4.2511827956989245</v>
      </c>
      <c r="AQ84" s="32">
        <f t="shared" si="40"/>
        <v>5.294844229390681</v>
      </c>
      <c r="AR84" s="5">
        <f t="shared" si="30"/>
        <v>-1.2642487868194774</v>
      </c>
      <c r="AS84" s="263">
        <f>AVERAGE(INDEX($AR$5:$AR$246,$AC84,1):INDEX($AR$5:$AR$246,$AD84,1))</f>
        <v>1.2199241854357811E-2</v>
      </c>
      <c r="AT84" s="5"/>
      <c r="AU84" s="5">
        <f t="shared" si="31"/>
        <v>5.3939784946236564</v>
      </c>
      <c r="AV84" s="32">
        <f t="shared" si="41"/>
        <v>6.7627855448028669</v>
      </c>
      <c r="AW84" s="5">
        <f t="shared" si="32"/>
        <v>-1.4875201249015557</v>
      </c>
      <c r="AX84" s="264">
        <f>AVERAGE(INDEX($AW$5:$AW$246,$AC84,1):INDEX($AW$5:$AW$246,$AD84,1))</f>
        <v>0.19882396111994921</v>
      </c>
      <c r="AY84" s="5"/>
    </row>
    <row r="85" spans="1:51" ht="11.4">
      <c r="A85" s="141">
        <v>81</v>
      </c>
      <c r="B85" s="6">
        <v>1861</v>
      </c>
      <c r="C85" s="288">
        <v>-4.8677419354838714</v>
      </c>
      <c r="D85" s="288">
        <v>2.621428571428571</v>
      </c>
      <c r="E85" s="288">
        <v>1.5483870967741937</v>
      </c>
      <c r="F85" s="288">
        <v>3.4500000000000011</v>
      </c>
      <c r="G85" s="288">
        <v>8.5806451612903221</v>
      </c>
      <c r="H85" s="288">
        <v>14.016666666666669</v>
      </c>
      <c r="I85" s="288">
        <v>14.558064516129036</v>
      </c>
      <c r="J85" s="288">
        <v>17.277419354838706</v>
      </c>
      <c r="K85" s="288">
        <v>11.219999999999999</v>
      </c>
      <c r="L85" s="288">
        <v>8.9870967741935495</v>
      </c>
      <c r="M85" s="288">
        <v>2.936666666666667</v>
      </c>
      <c r="N85" s="288">
        <v>-2.1193548387096772</v>
      </c>
      <c r="O85" s="231">
        <v>0</v>
      </c>
      <c r="P85" s="5">
        <v>6.5</v>
      </c>
      <c r="Q85" s="290">
        <v>6.5342465753424657</v>
      </c>
      <c r="R85" s="111">
        <f t="shared" si="35"/>
        <v>6.1581600000000005</v>
      </c>
      <c r="S85" s="32">
        <f t="shared" si="36"/>
        <v>6.2004522191780822</v>
      </c>
      <c r="T85" s="299">
        <f>AVERAGE(INDEX($Q$5:$Q$246,$AC85,1):INDEX($Q$5:$Q$246,$AD85,1))</f>
        <v>6.2056438356164385</v>
      </c>
      <c r="U85" s="286">
        <v>6.5174398361495127</v>
      </c>
      <c r="V85" s="111">
        <f t="shared" si="21"/>
        <v>0.19940107629305803</v>
      </c>
      <c r="W85" s="261">
        <f>AVERAGE(INDEX($V$5:$V$246,$AC85,1):INDEX($V$5:$V$246,$AD85,1))</f>
        <v>-0.12920166343296929</v>
      </c>
      <c r="X85" s="111">
        <f t="shared" si="37"/>
        <v>-0.13375979532142077</v>
      </c>
      <c r="Y85" s="111">
        <f t="shared" si="33"/>
        <v>0.33316087161447883</v>
      </c>
      <c r="AA85" s="4">
        <f t="shared" si="22"/>
        <v>4</v>
      </c>
      <c r="AB85" s="284">
        <f t="shared" si="23"/>
        <v>3.3333333333333335</v>
      </c>
      <c r="AC85" s="6">
        <f t="shared" si="24"/>
        <v>78</v>
      </c>
      <c r="AD85" s="6">
        <f t="shared" si="25"/>
        <v>87</v>
      </c>
      <c r="AF85" s="5">
        <f t="shared" si="26"/>
        <v>15.284050179211471</v>
      </c>
      <c r="AG85" s="32">
        <f t="shared" si="38"/>
        <v>14.30483417921147</v>
      </c>
      <c r="AH85" s="5">
        <f t="shared" si="27"/>
        <v>1.0543257991783861</v>
      </c>
      <c r="AI85" s="261">
        <f>AVERAGE(INDEX($AH$5:$AH$247,$AC85,1):INDEX($AH$5:$AH$247,$AD85,1))</f>
        <v>-9.3731255527982789E-3</v>
      </c>
      <c r="AK85" s="5">
        <f t="shared" si="34"/>
        <v>-1.3304915514592937</v>
      </c>
      <c r="AL85" s="32">
        <f t="shared" si="39"/>
        <v>-1.8175350027808677</v>
      </c>
      <c r="AM85" s="5">
        <f t="shared" si="28"/>
        <v>0.10234511117694223</v>
      </c>
      <c r="AN85" s="262">
        <f>AVERAGE(INDEX($AM$5:$AM$247,$AC85,1):INDEX($AM$5:$AM$247,$AD85,1))</f>
        <v>-0.25789695672919655</v>
      </c>
      <c r="AO85" s="32"/>
      <c r="AP85" s="5">
        <f t="shared" si="29"/>
        <v>4.5263440860215054</v>
      </c>
      <c r="AQ85" s="32">
        <f t="shared" si="40"/>
        <v>5.379777974910394</v>
      </c>
      <c r="AR85" s="5">
        <f t="shared" si="30"/>
        <v>-0.98908749649689653</v>
      </c>
      <c r="AS85" s="263">
        <f>AVERAGE(INDEX($AR$5:$AR$246,$AC85,1):INDEX($AR$5:$AR$246,$AD85,1))</f>
        <v>4.6202826083748594E-2</v>
      </c>
      <c r="AT85" s="5"/>
      <c r="AU85" s="5">
        <f t="shared" si="31"/>
        <v>7.7145878136200716</v>
      </c>
      <c r="AV85" s="32">
        <f t="shared" si="41"/>
        <v>6.7595344659498213</v>
      </c>
      <c r="AW85" s="5">
        <f t="shared" si="32"/>
        <v>0.83308919409485949</v>
      </c>
      <c r="AX85" s="264">
        <f>AVERAGE(INDEX($AW$5:$AW$246,$AC85,1):INDEX($AW$5:$AW$246,$AD85,1))</f>
        <v>-0.1100470066219863</v>
      </c>
      <c r="AY85" s="5"/>
    </row>
    <row r="86" spans="1:51" ht="11.4">
      <c r="A86" s="141">
        <v>82</v>
      </c>
      <c r="B86" s="6">
        <v>1862</v>
      </c>
      <c r="C86" s="288">
        <v>-2.754838709677419</v>
      </c>
      <c r="D86" s="288">
        <v>-2.0821428571428577</v>
      </c>
      <c r="E86" s="288">
        <v>5.7258064516129021</v>
      </c>
      <c r="F86" s="288">
        <v>8.07</v>
      </c>
      <c r="G86" s="288">
        <v>12.287096774193548</v>
      </c>
      <c r="H86" s="288">
        <v>11.796666666666665</v>
      </c>
      <c r="I86" s="288">
        <v>15.545161290322582</v>
      </c>
      <c r="J86" s="288">
        <v>13.796774193548389</v>
      </c>
      <c r="K86" s="288">
        <v>12.229999999999997</v>
      </c>
      <c r="L86" s="288">
        <v>9.0161290322580658</v>
      </c>
      <c r="M86" s="288">
        <v>2.0799999999999992</v>
      </c>
      <c r="N86" s="288">
        <v>-0.19032258064516142</v>
      </c>
      <c r="O86" s="231">
        <v>0</v>
      </c>
      <c r="P86" s="5">
        <v>7.1</v>
      </c>
      <c r="Q86" s="290">
        <v>7.1868493150684927</v>
      </c>
      <c r="R86" s="111">
        <f t="shared" si="35"/>
        <v>6.1539299999999999</v>
      </c>
      <c r="S86" s="32">
        <f t="shared" si="36"/>
        <v>6.1992670684931506</v>
      </c>
      <c r="T86" s="299">
        <f>AVERAGE(INDEX($Q$5:$Q$246,$AC86,1):INDEX($Q$5:$Q$246,$AD86,1))</f>
        <v>6.3129315068493153</v>
      </c>
      <c r="U86" s="286">
        <v>7.1266941884280586</v>
      </c>
      <c r="V86" s="111">
        <f t="shared" si="21"/>
        <v>0.85200381601908504</v>
      </c>
      <c r="W86" s="261">
        <f>AVERAGE(INDEX($V$5:$V$246,$AC86,1):INDEX($V$5:$V$246,$AD86,1))</f>
        <v>-2.1913992200092824E-2</v>
      </c>
      <c r="X86" s="111">
        <f t="shared" si="37"/>
        <v>-0.13494494600635226</v>
      </c>
      <c r="Y86" s="111">
        <f t="shared" si="33"/>
        <v>0.98694876202543735</v>
      </c>
      <c r="AA86" s="4">
        <f t="shared" si="22"/>
        <v>4</v>
      </c>
      <c r="AB86" s="284">
        <f t="shared" si="23"/>
        <v>3.3744855967078191</v>
      </c>
      <c r="AC86" s="6">
        <f t="shared" si="24"/>
        <v>79</v>
      </c>
      <c r="AD86" s="6">
        <f t="shared" si="25"/>
        <v>88</v>
      </c>
      <c r="AF86" s="5">
        <f t="shared" si="26"/>
        <v>13.712867383512545</v>
      </c>
      <c r="AG86" s="32">
        <f t="shared" si="38"/>
        <v>14.252100021505377</v>
      </c>
      <c r="AH86" s="5">
        <f t="shared" si="27"/>
        <v>-0.51685699652053962</v>
      </c>
      <c r="AI86" s="261">
        <f>AVERAGE(INDEX($AH$5:$AH$247,$AC86,1):INDEX($AH$5:$AH$247,$AD86,1))</f>
        <v>1.2616121759029575E-2</v>
      </c>
      <c r="AK86" s="5">
        <f t="shared" si="34"/>
        <v>-2.3187788018433175</v>
      </c>
      <c r="AL86" s="32">
        <f t="shared" si="39"/>
        <v>-1.7898815509296044</v>
      </c>
      <c r="AM86" s="5">
        <f t="shared" si="28"/>
        <v>-0.88594213920708165</v>
      </c>
      <c r="AN86" s="262">
        <f>AVERAGE(INDEX($AM$5:$AM$247,$AC86,1):INDEX($AM$5:$AM$247,$AD86,1))</f>
        <v>-0.34351099878650893</v>
      </c>
      <c r="AO86" s="32"/>
      <c r="AP86" s="5">
        <f t="shared" si="29"/>
        <v>8.6943010752688163</v>
      </c>
      <c r="AQ86" s="32">
        <f t="shared" si="40"/>
        <v>5.4368055770609311</v>
      </c>
      <c r="AR86" s="5">
        <f t="shared" si="30"/>
        <v>3.1788694927504144</v>
      </c>
      <c r="AS86" s="263">
        <f>AVERAGE(INDEX($AR$5:$AR$246,$AC86,1):INDEX($AR$5:$AR$246,$AD86,1))</f>
        <v>0.19940712715901751</v>
      </c>
      <c r="AT86" s="5"/>
      <c r="AU86" s="5">
        <f t="shared" si="31"/>
        <v>7.7753763440860197</v>
      </c>
      <c r="AV86" s="32">
        <f t="shared" si="41"/>
        <v>6.7371534767025096</v>
      </c>
      <c r="AW86" s="5">
        <f t="shared" si="32"/>
        <v>0.89387772456080761</v>
      </c>
      <c r="AX86" s="264">
        <f>AVERAGE(INDEX($AW$5:$AW$246,$AC86,1):INDEX($AW$5:$AW$246,$AD86,1))</f>
        <v>-0.13505417508076789</v>
      </c>
      <c r="AY86" s="5"/>
    </row>
    <row r="87" spans="1:51" ht="11.4">
      <c r="A87" s="141">
        <v>83</v>
      </c>
      <c r="B87" s="6">
        <v>1863</v>
      </c>
      <c r="C87" s="288">
        <v>1.0096774193548388</v>
      </c>
      <c r="D87" s="288">
        <v>-0.6714285714285716</v>
      </c>
      <c r="E87" s="288">
        <v>1.1354838709677415</v>
      </c>
      <c r="F87" s="288">
        <v>6.1133333333333333</v>
      </c>
      <c r="G87" s="288">
        <v>11.125806451612904</v>
      </c>
      <c r="H87" s="288">
        <v>12.786666666666665</v>
      </c>
      <c r="I87" s="288">
        <v>13.822580645161292</v>
      </c>
      <c r="J87" s="288">
        <v>16.912903225806453</v>
      </c>
      <c r="K87" s="288">
        <v>10.54666666666667</v>
      </c>
      <c r="L87" s="288">
        <v>9.0548387096774228</v>
      </c>
      <c r="M87" s="288">
        <v>2.2033333333333336</v>
      </c>
      <c r="N87" s="288">
        <v>-0.78709677419354829</v>
      </c>
      <c r="O87" s="231">
        <v>0</v>
      </c>
      <c r="P87" s="5">
        <v>6.9</v>
      </c>
      <c r="Q87" s="290">
        <v>6.9895890410958907</v>
      </c>
      <c r="R87" s="111">
        <f t="shared" si="35"/>
        <v>6.1394500000000001</v>
      </c>
      <c r="S87" s="32">
        <f t="shared" si="36"/>
        <v>6.1823881369863001</v>
      </c>
      <c r="T87" s="299">
        <f>AVERAGE(INDEX($Q$5:$Q$246,$AC87,1):INDEX($Q$5:$Q$246,$AD87,1))</f>
        <v>6.1923561643835612</v>
      </c>
      <c r="U87" s="286">
        <v>6.9377304147465457</v>
      </c>
      <c r="V87" s="111">
        <f t="shared" si="21"/>
        <v>0.65474354204648311</v>
      </c>
      <c r="W87" s="261">
        <f>AVERAGE(INDEX($V$5:$V$246,$AC87,1):INDEX($V$5:$V$246,$AD87,1))</f>
        <v>-0.1424893346658461</v>
      </c>
      <c r="X87" s="111">
        <f t="shared" si="37"/>
        <v>-0.15182387751320151</v>
      </c>
      <c r="Y87" s="111">
        <f t="shared" si="33"/>
        <v>0.80656741955968458</v>
      </c>
      <c r="AA87" s="4">
        <f t="shared" si="22"/>
        <v>4</v>
      </c>
      <c r="AB87" s="284">
        <f t="shared" si="23"/>
        <v>3.4156378600823047</v>
      </c>
      <c r="AC87" s="6">
        <f t="shared" si="24"/>
        <v>80</v>
      </c>
      <c r="AD87" s="6">
        <f t="shared" si="25"/>
        <v>89</v>
      </c>
      <c r="AF87" s="5">
        <f t="shared" si="26"/>
        <v>14.507383512544804</v>
      </c>
      <c r="AG87" s="32">
        <f t="shared" si="38"/>
        <v>14.192001684587813</v>
      </c>
      <c r="AH87" s="5">
        <f t="shared" si="27"/>
        <v>0.27765913251171881</v>
      </c>
      <c r="AI87" s="261">
        <f>AVERAGE(INDEX($AH$5:$AH$247,$AC87,1):INDEX($AH$5:$AH$247,$AD87,1))</f>
        <v>-0.35634445171767304</v>
      </c>
      <c r="AK87" s="5">
        <f t="shared" si="34"/>
        <v>4.9308755760368604E-2</v>
      </c>
      <c r="AL87" s="32">
        <f t="shared" si="39"/>
        <v>-1.7784284247046982</v>
      </c>
      <c r="AM87" s="5">
        <f t="shared" si="28"/>
        <v>1.4821454183966045</v>
      </c>
      <c r="AN87" s="262">
        <f>AVERAGE(INDEX($AM$5:$AM$247,$AC87,1):INDEX($AM$5:$AM$247,$AD87,1))</f>
        <v>-0.10094187436254587</v>
      </c>
      <c r="AO87" s="32"/>
      <c r="AP87" s="5">
        <f t="shared" si="29"/>
        <v>6.1248745519713266</v>
      </c>
      <c r="AQ87" s="32">
        <f t="shared" si="40"/>
        <v>5.4627842867383505</v>
      </c>
      <c r="AR87" s="5">
        <f t="shared" si="30"/>
        <v>0.60944296945292464</v>
      </c>
      <c r="AS87" s="263">
        <f>AVERAGE(INDEX($AR$5:$AR$246,$AC87,1):INDEX($AR$5:$AR$246,$AD87,1))</f>
        <v>8.3830066227117861E-2</v>
      </c>
      <c r="AT87" s="5"/>
      <c r="AU87" s="5">
        <f t="shared" si="31"/>
        <v>7.2682795698924751</v>
      </c>
      <c r="AV87" s="32">
        <f t="shared" si="41"/>
        <v>6.7054004408602159</v>
      </c>
      <c r="AW87" s="5">
        <f t="shared" si="32"/>
        <v>0.38678095036726301</v>
      </c>
      <c r="AX87" s="264">
        <f>AVERAGE(INDEX($AW$5:$AW$246,$AC87,1):INDEX($AW$5:$AW$246,$AD87,1))</f>
        <v>-0.28177460518829456</v>
      </c>
      <c r="AY87" s="5"/>
    </row>
    <row r="88" spans="1:51" ht="11.4">
      <c r="A88" s="141">
        <v>84</v>
      </c>
      <c r="B88" s="6">
        <v>1864</v>
      </c>
      <c r="C88" s="288">
        <v>-5.4967741935483874</v>
      </c>
      <c r="D88" s="288">
        <v>-1.99655172413793</v>
      </c>
      <c r="E88" s="288">
        <v>2.0870967741935487</v>
      </c>
      <c r="F88" s="288">
        <v>2.6966666666666668</v>
      </c>
      <c r="G88" s="288">
        <v>9.1193548387096772</v>
      </c>
      <c r="H88" s="288">
        <v>12.036666666666665</v>
      </c>
      <c r="I88" s="288">
        <v>13.606451612903225</v>
      </c>
      <c r="J88" s="288">
        <v>12.722580645161285</v>
      </c>
      <c r="K88" s="288">
        <v>10.6</v>
      </c>
      <c r="L88" s="288">
        <v>4.580645161290323</v>
      </c>
      <c r="M88" s="288">
        <v>-0.24000000000000005</v>
      </c>
      <c r="N88" s="288">
        <v>-4.4064516129032256</v>
      </c>
      <c r="O88" s="231">
        <v>0</v>
      </c>
      <c r="P88" s="5">
        <v>4.5999999999999996</v>
      </c>
      <c r="Q88" s="290">
        <v>4.63972602739726</v>
      </c>
      <c r="R88" s="111">
        <f t="shared" si="35"/>
        <v>6.1046900000000006</v>
      </c>
      <c r="S88" s="32">
        <f t="shared" si="36"/>
        <v>6.145654986301369</v>
      </c>
      <c r="T88" s="299">
        <f>AVERAGE(INDEX($Q$5:$Q$246,$AC88,1):INDEX($Q$5:$Q$246,$AD88,1))</f>
        <v>6.1540821917808222</v>
      </c>
      <c r="U88" s="286">
        <v>4.6091404029168208</v>
      </c>
      <c r="V88" s="111">
        <f t="shared" si="21"/>
        <v>-1.6951194716521476</v>
      </c>
      <c r="W88" s="261">
        <f>AVERAGE(INDEX($V$5:$V$246,$AC88,1):INDEX($V$5:$V$246,$AD88,1))</f>
        <v>-0.18076330726858575</v>
      </c>
      <c r="X88" s="111">
        <f t="shared" si="37"/>
        <v>-0.18855702819813297</v>
      </c>
      <c r="Y88" s="111">
        <f t="shared" si="33"/>
        <v>-1.5065624434540146</v>
      </c>
      <c r="AA88" s="4">
        <f t="shared" si="22"/>
        <v>4</v>
      </c>
      <c r="AB88" s="284">
        <f t="shared" si="23"/>
        <v>3.4567901234567899</v>
      </c>
      <c r="AC88" s="6">
        <f t="shared" si="24"/>
        <v>81</v>
      </c>
      <c r="AD88" s="6">
        <f t="shared" si="25"/>
        <v>90</v>
      </c>
      <c r="AF88" s="5">
        <f t="shared" si="26"/>
        <v>12.788566308243725</v>
      </c>
      <c r="AG88" s="32">
        <f t="shared" si="38"/>
        <v>14.129726508960573</v>
      </c>
      <c r="AH88" s="5">
        <f t="shared" si="27"/>
        <v>-1.44115807178936</v>
      </c>
      <c r="AI88" s="261">
        <f>AVERAGE(INDEX($AH$5:$AH$247,$AC88,1):INDEX($AH$5:$AH$247,$AD88,1))</f>
        <v>-0.24035520440584471</v>
      </c>
      <c r="AK88" s="5">
        <f t="shared" si="34"/>
        <v>-2.7601408972932884</v>
      </c>
      <c r="AL88" s="32">
        <f t="shared" si="39"/>
        <v>-1.7806252753058955</v>
      </c>
      <c r="AM88" s="5">
        <f t="shared" si="28"/>
        <v>-1.3273042346570525</v>
      </c>
      <c r="AN88" s="262">
        <f>AVERAGE(INDEX($AM$5:$AM$247,$AC88,1):INDEX($AM$5:$AM$247,$AD88,1))</f>
        <v>-9.6326031362386794E-2</v>
      </c>
      <c r="AO88" s="32"/>
      <c r="AP88" s="5">
        <f t="shared" si="29"/>
        <v>4.6343727598566309</v>
      </c>
      <c r="AQ88" s="32">
        <f t="shared" si="40"/>
        <v>5.4719212078853054</v>
      </c>
      <c r="AR88" s="5">
        <f t="shared" si="30"/>
        <v>-0.88105882266177105</v>
      </c>
      <c r="AS88" s="263">
        <f>AVERAGE(INDEX($AR$5:$AR$246,$AC88,1):INDEX($AR$5:$AR$246,$AD88,1))</f>
        <v>0.1102279156894836</v>
      </c>
      <c r="AT88" s="5"/>
      <c r="AU88" s="5">
        <f t="shared" si="31"/>
        <v>4.9802150537634402</v>
      </c>
      <c r="AV88" s="32">
        <f t="shared" si="41"/>
        <v>6.6280338960573486</v>
      </c>
      <c r="AW88" s="5">
        <f t="shared" si="32"/>
        <v>-1.9012835657617719</v>
      </c>
      <c r="AX88" s="264">
        <f>AVERAGE(INDEX($AW$5:$AW$246,$AC88,1):INDEX($AW$5:$AW$246,$AD88,1))</f>
        <v>-0.30878894210585733</v>
      </c>
      <c r="AY88" s="5"/>
    </row>
    <row r="89" spans="1:51" ht="11.4">
      <c r="A89" s="141">
        <v>85</v>
      </c>
      <c r="B89" s="6">
        <v>1865</v>
      </c>
      <c r="C89" s="288">
        <v>-1.4645161290322575</v>
      </c>
      <c r="D89" s="288">
        <v>-5.7749999999999995</v>
      </c>
      <c r="E89" s="288">
        <v>-4.9774193548387098</v>
      </c>
      <c r="F89" s="288">
        <v>9.92</v>
      </c>
      <c r="G89" s="288">
        <v>13.703225806451613</v>
      </c>
      <c r="H89" s="288">
        <v>11.943333333333333</v>
      </c>
      <c r="I89" s="288">
        <v>17.048387096774192</v>
      </c>
      <c r="J89" s="288">
        <v>13.622580645161287</v>
      </c>
      <c r="K89" s="288">
        <v>13.786666666666667</v>
      </c>
      <c r="L89" s="288">
        <v>7.4870967741935486</v>
      </c>
      <c r="M89" s="288">
        <v>3.6433333333333326</v>
      </c>
      <c r="N89" s="288">
        <v>-1.5129032258064521</v>
      </c>
      <c r="O89" s="231">
        <v>0</v>
      </c>
      <c r="P89" s="5">
        <v>6.4</v>
      </c>
      <c r="Q89" s="290">
        <v>6.5156164383561652</v>
      </c>
      <c r="R89" s="111">
        <f t="shared" si="35"/>
        <v>6.0783800000000001</v>
      </c>
      <c r="S89" s="32">
        <f t="shared" si="36"/>
        <v>6.1168143013698622</v>
      </c>
      <c r="T89" s="299">
        <f>AVERAGE(INDEX($Q$5:$Q$246,$AC89,1):INDEX($Q$5:$Q$246,$AD89,1))</f>
        <v>5.9486849315068495</v>
      </c>
      <c r="U89" s="286">
        <v>6.4520654121863785</v>
      </c>
      <c r="V89" s="111">
        <f t="shared" si="21"/>
        <v>0.18077093930675758</v>
      </c>
      <c r="W89" s="261">
        <f>AVERAGE(INDEX($V$5:$V$246,$AC89,1):INDEX($V$5:$V$246,$AD89,1))</f>
        <v>-0.3861605675425584</v>
      </c>
      <c r="X89" s="111">
        <f t="shared" si="37"/>
        <v>-0.21739771312963982</v>
      </c>
      <c r="Y89" s="111">
        <f t="shared" si="33"/>
        <v>0.39816865243639743</v>
      </c>
      <c r="AA89" s="4">
        <f t="shared" si="22"/>
        <v>4</v>
      </c>
      <c r="AB89" s="284">
        <f t="shared" si="23"/>
        <v>3.4979423868312756</v>
      </c>
      <c r="AC89" s="6">
        <f t="shared" si="24"/>
        <v>82</v>
      </c>
      <c r="AD89" s="6">
        <f t="shared" si="25"/>
        <v>91</v>
      </c>
      <c r="AF89" s="5">
        <f t="shared" si="26"/>
        <v>14.204767025089604</v>
      </c>
      <c r="AG89" s="32">
        <f t="shared" si="38"/>
        <v>14.078130799283153</v>
      </c>
      <c r="AH89" s="5">
        <f t="shared" si="27"/>
        <v>-2.4957354943481391E-2</v>
      </c>
      <c r="AI89" s="261">
        <f>AVERAGE(INDEX($AH$5:$AH$247,$AC89,1):INDEX($AH$5:$AH$247,$AD89,1))</f>
        <v>-0.45646989974634644</v>
      </c>
      <c r="AK89" s="5">
        <f t="shared" si="34"/>
        <v>-3.8819892473118274</v>
      </c>
      <c r="AL89" s="32">
        <f t="shared" si="39"/>
        <v>-1.7843321047195295</v>
      </c>
      <c r="AM89" s="5">
        <f t="shared" si="28"/>
        <v>-2.4491525846755913</v>
      </c>
      <c r="AN89" s="262">
        <f>AVERAGE(INDEX($AM$5:$AM$247,$AC89,1):INDEX($AM$5:$AM$247,$AD89,1))</f>
        <v>-0.42638747529479853</v>
      </c>
      <c r="AO89" s="32"/>
      <c r="AP89" s="5">
        <f t="shared" si="29"/>
        <v>6.2152688172043007</v>
      </c>
      <c r="AQ89" s="32">
        <f t="shared" si="40"/>
        <v>5.4579051577060929</v>
      </c>
      <c r="AR89" s="5">
        <f t="shared" si="30"/>
        <v>0.69983723468589876</v>
      </c>
      <c r="AS89" s="263">
        <f>AVERAGE(INDEX($AR$5:$AR$246,$AC89,1):INDEX($AR$5:$AR$246,$AD89,1))</f>
        <v>0.11643221676475246</v>
      </c>
      <c r="AT89" s="5"/>
      <c r="AU89" s="5">
        <f t="shared" si="31"/>
        <v>8.3056989247311819</v>
      </c>
      <c r="AV89" s="32">
        <f t="shared" si="41"/>
        <v>6.5598415555555558</v>
      </c>
      <c r="AW89" s="5">
        <f t="shared" si="32"/>
        <v>1.4242003052059697</v>
      </c>
      <c r="AX89" s="264">
        <f>AVERAGE(INDEX($AW$5:$AW$246,$AC89,1):INDEX($AW$5:$AW$246,$AD89,1))</f>
        <v>-0.62758822525997915</v>
      </c>
      <c r="AY89" s="5"/>
    </row>
    <row r="90" spans="1:51" ht="11.4">
      <c r="A90" s="141">
        <v>86</v>
      </c>
      <c r="B90" s="6">
        <v>1866</v>
      </c>
      <c r="C90" s="288">
        <v>1.6258064516129034</v>
      </c>
      <c r="D90" s="288">
        <v>0.81071428571428572</v>
      </c>
      <c r="E90" s="288">
        <v>0.52580645161290307</v>
      </c>
      <c r="F90" s="288">
        <v>6.8333333333333339</v>
      </c>
      <c r="G90" s="288">
        <v>6.687096774193547</v>
      </c>
      <c r="H90" s="288">
        <v>14.596666666666664</v>
      </c>
      <c r="I90" s="288">
        <v>13.938709677419356</v>
      </c>
      <c r="J90" s="288">
        <v>13.25483870967742</v>
      </c>
      <c r="K90" s="288">
        <v>12.736666666666668</v>
      </c>
      <c r="L90" s="288">
        <v>6.3806451612903228</v>
      </c>
      <c r="M90" s="288">
        <v>0.88999999999999946</v>
      </c>
      <c r="N90" s="288">
        <v>1.709677419354839</v>
      </c>
      <c r="O90" s="231">
        <v>0</v>
      </c>
      <c r="P90" s="5">
        <v>6.7</v>
      </c>
      <c r="Q90" s="290">
        <v>6.6909589041095883</v>
      </c>
      <c r="R90" s="111">
        <f t="shared" si="35"/>
        <v>6.0430299999999999</v>
      </c>
      <c r="S90" s="32">
        <f t="shared" si="36"/>
        <v>6.0782504931506844</v>
      </c>
      <c r="T90" s="299">
        <f>AVERAGE(INDEX($Q$5:$Q$246,$AC90,1):INDEX($Q$5:$Q$246,$AD90,1))</f>
        <v>5.9426849315068493</v>
      </c>
      <c r="U90" s="286">
        <v>6.6658301331285195</v>
      </c>
      <c r="V90" s="111">
        <f t="shared" si="21"/>
        <v>0.35611340506018063</v>
      </c>
      <c r="W90" s="261">
        <f>AVERAGE(INDEX($V$5:$V$246,$AC90,1):INDEX($V$5:$V$246,$AD90,1))</f>
        <v>-0.39216056754255824</v>
      </c>
      <c r="X90" s="111">
        <f t="shared" si="37"/>
        <v>-0.25596152134881789</v>
      </c>
      <c r="Y90" s="111">
        <f t="shared" si="33"/>
        <v>0.61207492640899852</v>
      </c>
      <c r="AA90" s="4">
        <f t="shared" si="22"/>
        <v>4</v>
      </c>
      <c r="AB90" s="284">
        <f t="shared" si="23"/>
        <v>3.5390946502057612</v>
      </c>
      <c r="AC90" s="6">
        <f t="shared" si="24"/>
        <v>83</v>
      </c>
      <c r="AD90" s="6">
        <f t="shared" si="25"/>
        <v>92</v>
      </c>
      <c r="AF90" s="5">
        <f t="shared" si="26"/>
        <v>13.930071684587814</v>
      </c>
      <c r="AG90" s="32">
        <f t="shared" si="38"/>
        <v>14.047343362007169</v>
      </c>
      <c r="AH90" s="5">
        <f t="shared" si="27"/>
        <v>-0.29965269544527118</v>
      </c>
      <c r="AI90" s="261">
        <f>AVERAGE(INDEX($AH$5:$AH$247,$AC90,1):INDEX($AH$5:$AH$247,$AD90,1))</f>
        <v>-0.48000036569616744</v>
      </c>
      <c r="AK90" s="5">
        <f t="shared" si="34"/>
        <v>0.30787250384024567</v>
      </c>
      <c r="AL90" s="32">
        <f t="shared" si="39"/>
        <v>-1.7531717483712059</v>
      </c>
      <c r="AM90" s="5">
        <f t="shared" si="28"/>
        <v>1.7407091664764816</v>
      </c>
      <c r="AN90" s="262">
        <f>AVERAGE(INDEX($AM$5:$AM$247,$AC90,1):INDEX($AM$5:$AM$247,$AD90,1))</f>
        <v>-0.40503610604854617</v>
      </c>
      <c r="AO90" s="32"/>
      <c r="AP90" s="5">
        <f t="shared" si="29"/>
        <v>4.6820788530465949</v>
      </c>
      <c r="AQ90" s="32">
        <f t="shared" si="40"/>
        <v>5.4008574265232978</v>
      </c>
      <c r="AR90" s="5">
        <f t="shared" si="30"/>
        <v>-0.83335272947180705</v>
      </c>
      <c r="AS90" s="263">
        <f>AVERAGE(INDEX($AR$5:$AR$246,$AC90,1):INDEX($AR$5:$AR$246,$AD90,1))</f>
        <v>-0.14945308789474571</v>
      </c>
      <c r="AT90" s="5"/>
      <c r="AU90" s="5">
        <f t="shared" si="31"/>
        <v>6.6691039426523302</v>
      </c>
      <c r="AV90" s="32">
        <f t="shared" si="41"/>
        <v>6.4857351756272399</v>
      </c>
      <c r="AW90" s="5">
        <f t="shared" si="32"/>
        <v>-0.21239467687288194</v>
      </c>
      <c r="AX90" s="264">
        <f>AVERAGE(INDEX($AW$5:$AW$246,$AC90,1):INDEX($AW$5:$AW$246,$AD90,1))</f>
        <v>-0.60106134353954876</v>
      </c>
      <c r="AY90" s="5"/>
    </row>
    <row r="91" spans="1:51" ht="11.4">
      <c r="A91" s="141">
        <v>87</v>
      </c>
      <c r="B91" s="6">
        <v>1867</v>
      </c>
      <c r="C91" s="288">
        <v>-2.8612903225806452</v>
      </c>
      <c r="D91" s="288">
        <v>1.7607142857142855</v>
      </c>
      <c r="E91" s="288">
        <v>0.41935483870967738</v>
      </c>
      <c r="F91" s="288">
        <v>5.3233333333333333</v>
      </c>
      <c r="G91" s="288">
        <v>10.28709677419355</v>
      </c>
      <c r="H91" s="288">
        <v>12.703333333333338</v>
      </c>
      <c r="I91" s="288">
        <v>13.27741935483871</v>
      </c>
      <c r="J91" s="288">
        <v>15.606451612903228</v>
      </c>
      <c r="K91" s="288">
        <v>12.35</v>
      </c>
      <c r="L91" s="288">
        <v>5.1741935483870982</v>
      </c>
      <c r="M91" s="288">
        <v>-0.89000000000000024</v>
      </c>
      <c r="N91" s="288">
        <v>-5.1290322580645151</v>
      </c>
      <c r="O91" s="231">
        <v>0</v>
      </c>
      <c r="P91" s="5">
        <v>5.7</v>
      </c>
      <c r="Q91" s="290">
        <v>5.6819178082191799</v>
      </c>
      <c r="R91" s="111">
        <f t="shared" si="35"/>
        <v>6.0070499999999996</v>
      </c>
      <c r="S91" s="32">
        <f t="shared" si="36"/>
        <v>6.0393422465753428</v>
      </c>
      <c r="T91" s="299">
        <f>AVERAGE(INDEX($Q$5:$Q$246,$AC91,1):INDEX($Q$5:$Q$246,$AD91,1))</f>
        <v>5.8746027397260283</v>
      </c>
      <c r="U91" s="286">
        <v>5.6684645417306712</v>
      </c>
      <c r="V91" s="111">
        <f t="shared" si="21"/>
        <v>-0.65292769083022772</v>
      </c>
      <c r="W91" s="261">
        <f>AVERAGE(INDEX($V$5:$V$246,$AC91,1):INDEX($V$5:$V$246,$AD91,1))</f>
        <v>-0.46024275932338032</v>
      </c>
      <c r="X91" s="111">
        <f t="shared" si="37"/>
        <v>-0.29486976792416031</v>
      </c>
      <c r="Y91" s="111">
        <f t="shared" si="33"/>
        <v>-0.35805792290606742</v>
      </c>
      <c r="AA91" s="4">
        <f t="shared" si="22"/>
        <v>4</v>
      </c>
      <c r="AB91" s="284">
        <f t="shared" si="23"/>
        <v>3.5802469135802468</v>
      </c>
      <c r="AC91" s="6">
        <f t="shared" si="24"/>
        <v>84</v>
      </c>
      <c r="AD91" s="6">
        <f t="shared" si="25"/>
        <v>93</v>
      </c>
      <c r="AF91" s="5">
        <f t="shared" si="26"/>
        <v>13.862401433691758</v>
      </c>
      <c r="AG91" s="32">
        <f t="shared" si="38"/>
        <v>14.016930698924734</v>
      </c>
      <c r="AH91" s="5">
        <f t="shared" si="27"/>
        <v>-0.36732294634132678</v>
      </c>
      <c r="AI91" s="261">
        <f>AVERAGE(INDEX($AH$5:$AH$247,$AC91,1):INDEX($AH$5:$AH$247,$AD91,1))</f>
        <v>-0.42030860942376619</v>
      </c>
      <c r="AK91" s="5">
        <f t="shared" si="34"/>
        <v>0.20303379416282641</v>
      </c>
      <c r="AL91" s="32">
        <f t="shared" si="39"/>
        <v>-1.7471055021452406</v>
      </c>
      <c r="AM91" s="5">
        <f t="shared" si="28"/>
        <v>1.6358704567990623</v>
      </c>
      <c r="AN91" s="262">
        <f>AVERAGE(INDEX($AM$5:$AM$247,$AC91,1):INDEX($AM$5:$AM$247,$AD91,1))</f>
        <v>-0.39365361756928346</v>
      </c>
      <c r="AO91" s="32"/>
      <c r="AP91" s="5">
        <f t="shared" si="29"/>
        <v>5.3432616487455205</v>
      </c>
      <c r="AQ91" s="32">
        <f t="shared" si="40"/>
        <v>5.3470512508960581</v>
      </c>
      <c r="AR91" s="5">
        <f t="shared" si="30"/>
        <v>-0.17216993377288148</v>
      </c>
      <c r="AS91" s="263">
        <f>AVERAGE(INDEX($AR$5:$AR$246,$AC91,1):INDEX($AR$5:$AR$246,$AD91,1))</f>
        <v>-0.30697996961517571</v>
      </c>
      <c r="AT91" s="5"/>
      <c r="AU91" s="5">
        <f t="shared" si="31"/>
        <v>5.5447311827956982</v>
      </c>
      <c r="AV91" s="32">
        <f t="shared" si="41"/>
        <v>6.4109541541218631</v>
      </c>
      <c r="AW91" s="5">
        <f t="shared" si="32"/>
        <v>-1.3367674367295139</v>
      </c>
      <c r="AX91" s="264">
        <f>AVERAGE(INDEX($AW$5:$AW$246,$AC91,1):INDEX($AW$5:$AW$246,$AD91,1))</f>
        <v>-0.68569933637109026</v>
      </c>
      <c r="AY91" s="5"/>
    </row>
    <row r="92" spans="1:51" ht="11.4">
      <c r="A92" s="141">
        <v>88</v>
      </c>
      <c r="B92" s="6">
        <v>1868</v>
      </c>
      <c r="C92" s="288">
        <v>-5.0709677419354833</v>
      </c>
      <c r="D92" s="288">
        <v>4.4827586206896607E-2</v>
      </c>
      <c r="E92" s="288">
        <v>-0.80645161290322565</v>
      </c>
      <c r="F92" s="288">
        <v>4.3200000000000012</v>
      </c>
      <c r="G92" s="288">
        <v>15.283870967741937</v>
      </c>
      <c r="H92" s="288">
        <v>14.25</v>
      </c>
      <c r="I92" s="288">
        <v>14.758064516129034</v>
      </c>
      <c r="J92" s="288">
        <v>15.122580645161287</v>
      </c>
      <c r="K92" s="288">
        <v>14.436666666666667</v>
      </c>
      <c r="L92" s="288">
        <v>6.4419354838709673</v>
      </c>
      <c r="M92" s="288">
        <v>-0.94333333333333347</v>
      </c>
      <c r="N92" s="288">
        <v>3.5064516129032262</v>
      </c>
      <c r="O92" s="231">
        <v>0</v>
      </c>
      <c r="P92" s="5">
        <v>6.8</v>
      </c>
      <c r="Q92" s="290">
        <v>6.8205479452054778</v>
      </c>
      <c r="R92" s="111">
        <f t="shared" si="35"/>
        <v>5.95573</v>
      </c>
      <c r="S92" s="32">
        <f t="shared" si="36"/>
        <v>5.9882167945205476</v>
      </c>
      <c r="T92" s="299">
        <f>AVERAGE(INDEX($Q$5:$Q$246,$AC92,1):INDEX($Q$5:$Q$246,$AD92,1))</f>
        <v>6.0003013698630134</v>
      </c>
      <c r="U92" s="286">
        <v>6.7786370658756638</v>
      </c>
      <c r="V92" s="111">
        <f t="shared" si="21"/>
        <v>0.48570244615607017</v>
      </c>
      <c r="W92" s="261">
        <f>AVERAGE(INDEX($V$5:$V$246,$AC92,1):INDEX($V$5:$V$246,$AD92,1))</f>
        <v>-0.33454412918639392</v>
      </c>
      <c r="X92" s="111">
        <f t="shared" si="37"/>
        <v>-0.34599521997895472</v>
      </c>
      <c r="Y92" s="111">
        <f t="shared" si="33"/>
        <v>0.83169766613502483</v>
      </c>
      <c r="AA92" s="4">
        <f t="shared" si="22"/>
        <v>4</v>
      </c>
      <c r="AB92" s="284">
        <f t="shared" si="23"/>
        <v>3.6213991769547325</v>
      </c>
      <c r="AC92" s="6">
        <f t="shared" si="24"/>
        <v>85</v>
      </c>
      <c r="AD92" s="6">
        <f t="shared" si="25"/>
        <v>94</v>
      </c>
      <c r="AF92" s="5">
        <f t="shared" si="26"/>
        <v>14.71021505376344</v>
      </c>
      <c r="AG92" s="32">
        <f t="shared" si="38"/>
        <v>14.00135892831541</v>
      </c>
      <c r="AH92" s="5">
        <f t="shared" si="27"/>
        <v>0.4804906737303547</v>
      </c>
      <c r="AI92" s="261">
        <f>AVERAGE(INDEX($AH$5:$AH$247,$AC92,1):INDEX($AH$5:$AH$247,$AD92,1))</f>
        <v>-0.25021541945960807</v>
      </c>
      <c r="AK92" s="5">
        <f t="shared" si="34"/>
        <v>-3.3850574712643677</v>
      </c>
      <c r="AL92" s="32">
        <f t="shared" si="39"/>
        <v>-1.7631841045606227</v>
      </c>
      <c r="AM92" s="5">
        <f t="shared" si="28"/>
        <v>-1.9522208086281319</v>
      </c>
      <c r="AN92" s="262">
        <f>AVERAGE(INDEX($AM$5:$AM$247,$AC92,1):INDEX($AM$5:$AM$247,$AD92,1))</f>
        <v>-0.25586533429156749</v>
      </c>
      <c r="AO92" s="32"/>
      <c r="AP92" s="5">
        <f t="shared" si="29"/>
        <v>6.2658064516129039</v>
      </c>
      <c r="AQ92" s="32">
        <f t="shared" si="40"/>
        <v>5.2632246308243733</v>
      </c>
      <c r="AR92" s="5">
        <f t="shared" si="30"/>
        <v>0.75037486909450202</v>
      </c>
      <c r="AS92" s="263">
        <f>AVERAGE(INDEX($AR$5:$AR$246,$AC92,1):INDEX($AR$5:$AR$246,$AD92,1))</f>
        <v>-0.34558570438220082</v>
      </c>
      <c r="AT92" s="5"/>
      <c r="AU92" s="5">
        <f t="shared" si="31"/>
        <v>6.6450896057347668</v>
      </c>
      <c r="AV92" s="32">
        <f t="shared" si="41"/>
        <v>6.3399619426523302</v>
      </c>
      <c r="AW92" s="5">
        <f t="shared" si="32"/>
        <v>-0.23640901379044532</v>
      </c>
      <c r="AX92" s="264">
        <f>AVERAGE(INDEX($AW$5:$AW$246,$AC92,1):INDEX($AW$5:$AW$246,$AD92,1))</f>
        <v>-0.47626564461481802</v>
      </c>
      <c r="AY92" s="5"/>
    </row>
    <row r="93" spans="1:51" ht="11.4">
      <c r="A93" s="141">
        <v>89</v>
      </c>
      <c r="B93" s="6">
        <v>1869</v>
      </c>
      <c r="C93" s="288">
        <v>-4.1290322580645169</v>
      </c>
      <c r="D93" s="288">
        <v>3.899999999999999</v>
      </c>
      <c r="E93" s="288">
        <v>-3.3032258064516129</v>
      </c>
      <c r="F93" s="288">
        <v>7.3266666666666671</v>
      </c>
      <c r="G93" s="288">
        <v>11.741935483870968</v>
      </c>
      <c r="H93" s="288">
        <v>9.8000000000000007</v>
      </c>
      <c r="I93" s="288">
        <v>16.954838709677421</v>
      </c>
      <c r="J93" s="288">
        <v>12.432258064516132</v>
      </c>
      <c r="K93" s="288">
        <v>12.980000000000002</v>
      </c>
      <c r="L93" s="288">
        <v>3.3838709677419359</v>
      </c>
      <c r="M93" s="288">
        <v>0.73666666666666658</v>
      </c>
      <c r="N93" s="288">
        <v>-1.7161290322580642</v>
      </c>
      <c r="O93" s="231">
        <v>0</v>
      </c>
      <c r="P93" s="5">
        <v>5.8</v>
      </c>
      <c r="Q93" s="290">
        <v>5.8378082191780827</v>
      </c>
      <c r="R93" s="111">
        <f t="shared" si="35"/>
        <v>5.9145399999999988</v>
      </c>
      <c r="S93" s="32">
        <f t="shared" si="36"/>
        <v>5.9494089863013704</v>
      </c>
      <c r="T93" s="299">
        <f>AVERAGE(INDEX($Q$5:$Q$246,$AC93,1):INDEX($Q$5:$Q$246,$AD93,1))</f>
        <v>5.8920273972602741</v>
      </c>
      <c r="U93" s="286">
        <v>5.8423207885304675</v>
      </c>
      <c r="V93" s="111">
        <f t="shared" si="21"/>
        <v>-0.49703727987132496</v>
      </c>
      <c r="W93" s="261">
        <f>AVERAGE(INDEX($V$5:$V$246,$AC93,1):INDEX($V$5:$V$246,$AD93,1))</f>
        <v>-0.44281810178913361</v>
      </c>
      <c r="X93" s="111">
        <f t="shared" si="37"/>
        <v>-0.38480302819813283</v>
      </c>
      <c r="Y93" s="111">
        <f t="shared" si="33"/>
        <v>-0.11223425167319212</v>
      </c>
      <c r="AA93" s="4">
        <f t="shared" si="22"/>
        <v>4</v>
      </c>
      <c r="AB93" s="284">
        <f t="shared" si="23"/>
        <v>3.6625514403292181</v>
      </c>
      <c r="AC93" s="6">
        <f t="shared" si="24"/>
        <v>86</v>
      </c>
      <c r="AD93" s="6">
        <f t="shared" si="25"/>
        <v>95</v>
      </c>
      <c r="AF93" s="5">
        <f t="shared" si="26"/>
        <v>13.062365591397851</v>
      </c>
      <c r="AG93" s="32">
        <f t="shared" si="38"/>
        <v>13.99813982795699</v>
      </c>
      <c r="AH93" s="5">
        <f t="shared" si="27"/>
        <v>-1.1673587886352337</v>
      </c>
      <c r="AI93" s="261">
        <f>AVERAGE(INDEX($AH$5:$AH$247,$AC93,1):INDEX($AH$5:$AH$247,$AD93,1))</f>
        <v>-0.21149140512269007</v>
      </c>
      <c r="AK93" s="5">
        <f t="shared" si="34"/>
        <v>1.0924731182795695</v>
      </c>
      <c r="AL93" s="32">
        <f t="shared" si="39"/>
        <v>-1.7818806169553474</v>
      </c>
      <c r="AM93" s="5">
        <f t="shared" si="28"/>
        <v>2.5253097809158054</v>
      </c>
      <c r="AN93" s="262">
        <f>AVERAGE(INDEX($AM$5:$AM$247,$AC93,1):INDEX($AM$5:$AM$247,$AD93,1))</f>
        <v>-0.2238799272255155</v>
      </c>
      <c r="AO93" s="32"/>
      <c r="AP93" s="5">
        <f t="shared" si="29"/>
        <v>5.2551254480286742</v>
      </c>
      <c r="AQ93" s="32">
        <f t="shared" si="40"/>
        <v>5.1864366917562723</v>
      </c>
      <c r="AR93" s="5">
        <f t="shared" si="30"/>
        <v>-0.26030613448972773</v>
      </c>
      <c r="AS93" s="263">
        <f>AVERAGE(INDEX($AR$5:$AR$246,$AC93,1):INDEX($AR$5:$AR$246,$AD93,1))</f>
        <v>-0.46286527427467394</v>
      </c>
      <c r="AT93" s="5"/>
      <c r="AU93" s="5">
        <f t="shared" si="31"/>
        <v>5.7001792114695355</v>
      </c>
      <c r="AV93" s="32">
        <f t="shared" si="41"/>
        <v>6.2699630215053768</v>
      </c>
      <c r="AW93" s="5">
        <f t="shared" si="32"/>
        <v>-1.1813194080556766</v>
      </c>
      <c r="AX93" s="264">
        <f>AVERAGE(INDEX($AW$5:$AW$246,$AC93,1):INDEX($AW$5:$AW$246,$AD93,1))</f>
        <v>-0.79339826110227307</v>
      </c>
      <c r="AY93" s="5"/>
    </row>
    <row r="94" spans="1:51" ht="11.4">
      <c r="A94" s="141">
        <v>90</v>
      </c>
      <c r="B94" s="6">
        <v>1870</v>
      </c>
      <c r="C94" s="288">
        <v>-3.8838709677419359</v>
      </c>
      <c r="D94" s="288">
        <v>-4.2035714285714283</v>
      </c>
      <c r="E94" s="288">
        <v>-2.2838709677419353</v>
      </c>
      <c r="F94" s="288">
        <v>4.2100000000000009</v>
      </c>
      <c r="G94" s="288">
        <v>11.619354838709679</v>
      </c>
      <c r="H94" s="288">
        <v>13.083333333333336</v>
      </c>
      <c r="I94" s="288">
        <v>16.658064516129031</v>
      </c>
      <c r="J94" s="288">
        <v>11.751612903225807</v>
      </c>
      <c r="K94" s="288">
        <v>8.8166666666666647</v>
      </c>
      <c r="L94" s="288">
        <v>5.5548387096774201</v>
      </c>
      <c r="M94" s="288">
        <v>1.0000000000000002</v>
      </c>
      <c r="N94" s="288">
        <v>-7.1806451612903244</v>
      </c>
      <c r="O94" s="231">
        <v>0</v>
      </c>
      <c r="P94" s="5">
        <v>4.5999999999999996</v>
      </c>
      <c r="Q94" s="290">
        <v>4.643561643835616</v>
      </c>
      <c r="R94" s="111">
        <f t="shared" si="35"/>
        <v>5.8780799999999997</v>
      </c>
      <c r="S94" s="32">
        <f t="shared" si="36"/>
        <v>5.9182862465753425</v>
      </c>
      <c r="T94" s="299">
        <f>AVERAGE(INDEX($Q$5:$Q$246,$AC94,1):INDEX($Q$5:$Q$246,$AD94,1))</f>
        <v>5.8453698630136985</v>
      </c>
      <c r="U94" s="286">
        <v>4.5951593701996929</v>
      </c>
      <c r="V94" s="111">
        <f t="shared" si="21"/>
        <v>-1.6912838552137917</v>
      </c>
      <c r="W94" s="261">
        <f>AVERAGE(INDEX($V$5:$V$246,$AC94,1):INDEX($V$5:$V$246,$AD94,1))</f>
        <v>-0.48947563603570882</v>
      </c>
      <c r="X94" s="111">
        <f t="shared" si="37"/>
        <v>-0.41592576792416014</v>
      </c>
      <c r="Y94" s="111">
        <f t="shared" si="33"/>
        <v>-1.2753580872896315</v>
      </c>
      <c r="AA94" s="4">
        <f t="shared" si="22"/>
        <v>4</v>
      </c>
      <c r="AB94" s="284">
        <f t="shared" si="23"/>
        <v>3.7037037037037037</v>
      </c>
      <c r="AC94" s="6">
        <f t="shared" si="24"/>
        <v>87</v>
      </c>
      <c r="AD94" s="6">
        <f t="shared" si="25"/>
        <v>96</v>
      </c>
      <c r="AF94" s="5">
        <f t="shared" si="26"/>
        <v>13.831003584229391</v>
      </c>
      <c r="AG94" s="32">
        <f t="shared" si="38"/>
        <v>14.019630827956989</v>
      </c>
      <c r="AH94" s="5">
        <f t="shared" si="27"/>
        <v>-0.39872079580369402</v>
      </c>
      <c r="AI94" s="261">
        <f>AVERAGE(INDEX($AH$5:$AH$247,$AC94,1):INDEX($AH$5:$AH$247,$AD94,1))</f>
        <v>-0.15426559867107717</v>
      </c>
      <c r="AK94" s="5">
        <f t="shared" si="34"/>
        <v>-3.2678571428571423</v>
      </c>
      <c r="AL94" s="32">
        <f t="shared" si="39"/>
        <v>-1.7887403070872394</v>
      </c>
      <c r="AM94" s="5">
        <f t="shared" si="28"/>
        <v>-1.8350204802209065</v>
      </c>
      <c r="AN94" s="262">
        <f>AVERAGE(INDEX($AM$5:$AM$247,$AC94,1):INDEX($AM$5:$AM$247,$AD94,1))</f>
        <v>-0.47965420022726341</v>
      </c>
      <c r="AO94" s="32"/>
      <c r="AP94" s="5">
        <f t="shared" si="29"/>
        <v>4.515161290322582</v>
      </c>
      <c r="AQ94" s="32">
        <f t="shared" si="40"/>
        <v>5.1000175376344092</v>
      </c>
      <c r="AR94" s="5">
        <f t="shared" si="30"/>
        <v>-1.00027029219582</v>
      </c>
      <c r="AS94" s="263">
        <f>AVERAGE(INDEX($AR$5:$AR$246,$AC94,1):INDEX($AR$5:$AR$246,$AD94,1))</f>
        <v>-0.52604806997359854</v>
      </c>
      <c r="AT94" s="5"/>
      <c r="AU94" s="5">
        <f t="shared" si="31"/>
        <v>5.1238351254480285</v>
      </c>
      <c r="AV94" s="32">
        <f t="shared" si="41"/>
        <v>6.2122040860215044</v>
      </c>
      <c r="AW94" s="5">
        <f t="shared" si="32"/>
        <v>-1.7576634940771836</v>
      </c>
      <c r="AX94" s="264">
        <f>AVERAGE(INDEX($AW$5:$AW$246,$AC94,1):INDEX($AW$5:$AW$246,$AD94,1))</f>
        <v>-0.81899682741051671</v>
      </c>
      <c r="AY94" s="5"/>
    </row>
    <row r="95" spans="1:51" ht="11.4">
      <c r="A95" s="141">
        <v>91</v>
      </c>
      <c r="B95" s="6">
        <v>1871</v>
      </c>
      <c r="C95" s="288">
        <v>-6.8483870967741947</v>
      </c>
      <c r="D95" s="288">
        <v>0.13571428571428559</v>
      </c>
      <c r="E95" s="288">
        <v>2.0387096774193547</v>
      </c>
      <c r="F95" s="288">
        <v>4.72</v>
      </c>
      <c r="G95" s="288">
        <v>7.006451612903227</v>
      </c>
      <c r="H95" s="288">
        <v>9.33</v>
      </c>
      <c r="I95" s="288">
        <v>15.374193548387096</v>
      </c>
      <c r="J95" s="288">
        <v>14.664516129032263</v>
      </c>
      <c r="K95" s="288">
        <v>13.290000000000003</v>
      </c>
      <c r="L95" s="288">
        <v>3.4064516129032261</v>
      </c>
      <c r="M95" s="288">
        <v>-3.1166666666666671</v>
      </c>
      <c r="N95" s="288">
        <v>-6.4548387096774213</v>
      </c>
      <c r="O95" s="231">
        <v>0</v>
      </c>
      <c r="P95" s="5">
        <v>4.5</v>
      </c>
      <c r="Q95" s="290">
        <v>4.4802739726027392</v>
      </c>
      <c r="R95" s="111">
        <f t="shared" si="35"/>
        <v>5.8395799999999998</v>
      </c>
      <c r="S95" s="32">
        <f t="shared" si="36"/>
        <v>5.8889743013698634</v>
      </c>
      <c r="T95" s="299">
        <f>AVERAGE(INDEX($Q$5:$Q$246,$AC95,1):INDEX($Q$5:$Q$246,$AD95,1))</f>
        <v>5.8563561643835618</v>
      </c>
      <c r="U95" s="286">
        <v>4.4621786994367634</v>
      </c>
      <c r="V95" s="111">
        <f t="shared" si="21"/>
        <v>-1.8545715264466685</v>
      </c>
      <c r="W95" s="261">
        <f>AVERAGE(INDEX($V$5:$V$246,$AC95,1):INDEX($V$5:$V$246,$AD95,1))</f>
        <v>-0.47848933466584598</v>
      </c>
      <c r="X95" s="111">
        <f t="shared" si="37"/>
        <v>-0.44523771312963967</v>
      </c>
      <c r="Y95" s="111">
        <f t="shared" si="33"/>
        <v>-1.4093338133170288</v>
      </c>
      <c r="AA95" s="4">
        <f t="shared" si="22"/>
        <v>4</v>
      </c>
      <c r="AB95" s="284">
        <f t="shared" si="23"/>
        <v>3.7448559670781894</v>
      </c>
      <c r="AC95" s="6">
        <f t="shared" si="24"/>
        <v>88</v>
      </c>
      <c r="AD95" s="6">
        <f t="shared" si="25"/>
        <v>97</v>
      </c>
      <c r="AF95" s="5">
        <f t="shared" si="26"/>
        <v>13.122903225806454</v>
      </c>
      <c r="AG95" s="32">
        <f t="shared" si="38"/>
        <v>14.023985430107526</v>
      </c>
      <c r="AH95" s="5">
        <f t="shared" si="27"/>
        <v>-1.1068211542266315</v>
      </c>
      <c r="AI95" s="261">
        <f>AVERAGE(INDEX($AH$5:$AH$247,$AC95,1):INDEX($AH$5:$AH$247,$AD95,1))</f>
        <v>-2.7086387201543261E-2</v>
      </c>
      <c r="AK95" s="5">
        <f t="shared" si="34"/>
        <v>-4.6311059907834107</v>
      </c>
      <c r="AL95" s="32">
        <f t="shared" si="39"/>
        <v>-1.7924823318237197</v>
      </c>
      <c r="AM95" s="5">
        <f t="shared" si="28"/>
        <v>-3.198269328147175</v>
      </c>
      <c r="AN95" s="262">
        <f>AVERAGE(INDEX($AM$5:$AM$247,$AC95,1):INDEX($AM$5:$AM$247,$AD95,1))</f>
        <v>-0.39859045214738631</v>
      </c>
      <c r="AO95" s="32"/>
      <c r="AP95" s="5">
        <f t="shared" si="29"/>
        <v>4.588387096774194</v>
      </c>
      <c r="AQ95" s="32">
        <f t="shared" si="40"/>
        <v>5.0163137526881725</v>
      </c>
      <c r="AR95" s="5">
        <f t="shared" si="30"/>
        <v>-0.92704448574420795</v>
      </c>
      <c r="AS95" s="263">
        <f>AVERAGE(INDEX($AR$5:$AR$246,$AC95,1):INDEX($AR$5:$AR$246,$AD95,1))</f>
        <v>-0.74350326710621517</v>
      </c>
      <c r="AT95" s="5"/>
      <c r="AU95" s="5">
        <f t="shared" si="31"/>
        <v>4.526594982078854</v>
      </c>
      <c r="AV95" s="32">
        <f t="shared" si="41"/>
        <v>6.1651519103942656</v>
      </c>
      <c r="AW95" s="5">
        <f t="shared" si="32"/>
        <v>-2.3549036374463581</v>
      </c>
      <c r="AX95" s="264">
        <f>AVERAGE(INDEX($AW$5:$AW$246,$AC95,1):INDEX($AW$5:$AW$246,$AD95,1))</f>
        <v>-0.84488930052879641</v>
      </c>
      <c r="AY95" s="5"/>
    </row>
    <row r="96" spans="1:51" ht="11.4">
      <c r="A96" s="141">
        <v>92</v>
      </c>
      <c r="B96" s="6">
        <v>1872</v>
      </c>
      <c r="C96" s="288">
        <v>-0.5161290322580645</v>
      </c>
      <c r="D96" s="288">
        <v>0.65517241379310387</v>
      </c>
      <c r="E96" s="288">
        <v>2.6774193548387095</v>
      </c>
      <c r="F96" s="288">
        <v>5.9966666666666661</v>
      </c>
      <c r="G96" s="288">
        <v>9.4322580645161285</v>
      </c>
      <c r="H96" s="288">
        <v>12.113333333333333</v>
      </c>
      <c r="I96" s="288">
        <v>15.35483870967742</v>
      </c>
      <c r="J96" s="288">
        <v>12.964516129032257</v>
      </c>
      <c r="K96" s="288">
        <v>12.25</v>
      </c>
      <c r="L96" s="288">
        <v>8.1419354838709683</v>
      </c>
      <c r="M96" s="288">
        <v>3.7299999999999995</v>
      </c>
      <c r="N96" s="288">
        <v>2.254838709677419</v>
      </c>
      <c r="O96" s="231">
        <v>0</v>
      </c>
      <c r="P96" s="5">
        <v>7.1</v>
      </c>
      <c r="Q96" s="290">
        <v>7.126849315068494</v>
      </c>
      <c r="R96" s="111">
        <f t="shared" si="35"/>
        <v>5.8074299999999992</v>
      </c>
      <c r="S96" s="32">
        <f t="shared" si="36"/>
        <v>5.8704741643835625</v>
      </c>
      <c r="T96" s="299">
        <f>AVERAGE(INDEX($Q$5:$Q$246,$AC96,1):INDEX($Q$5:$Q$246,$AD96,1))</f>
        <v>5.7349863013698634</v>
      </c>
      <c r="U96" s="286">
        <v>7.0879041527623272</v>
      </c>
      <c r="V96" s="111">
        <f t="shared" si="21"/>
        <v>0.79200381601908632</v>
      </c>
      <c r="W96" s="261">
        <f>AVERAGE(INDEX($V$5:$V$246,$AC96,1):INDEX($V$5:$V$246,$AD96,1))</f>
        <v>-0.59985919767954443</v>
      </c>
      <c r="X96" s="111">
        <f t="shared" si="37"/>
        <v>-0.46373785011594099</v>
      </c>
      <c r="Y96" s="111">
        <f t="shared" si="33"/>
        <v>1.2557416661350274</v>
      </c>
      <c r="AA96" s="4">
        <f t="shared" si="22"/>
        <v>4</v>
      </c>
      <c r="AB96" s="284">
        <f t="shared" si="23"/>
        <v>3.786008230452675</v>
      </c>
      <c r="AC96" s="6">
        <f t="shared" si="24"/>
        <v>89</v>
      </c>
      <c r="AD96" s="6">
        <f t="shared" si="25"/>
        <v>98</v>
      </c>
      <c r="AF96" s="5">
        <f t="shared" si="26"/>
        <v>13.477562724014335</v>
      </c>
      <c r="AG96" s="32">
        <f t="shared" si="38"/>
        <v>14.058922068100358</v>
      </c>
      <c r="AH96" s="5">
        <f t="shared" si="27"/>
        <v>-0.75216165601874962</v>
      </c>
      <c r="AI96" s="261">
        <f>AVERAGE(INDEX($AH$5:$AH$247,$AC96,1):INDEX($AH$5:$AH$247,$AD96,1))</f>
        <v>-0.14839821515853213</v>
      </c>
      <c r="AK96" s="5">
        <f t="shared" si="34"/>
        <v>-2.1052651093807939</v>
      </c>
      <c r="AL96" s="32">
        <f t="shared" si="39"/>
        <v>-1.7796886878277451</v>
      </c>
      <c r="AM96" s="5">
        <f t="shared" si="28"/>
        <v>-0.67242844674455804</v>
      </c>
      <c r="AN96" s="262">
        <f>AVERAGE(INDEX($AM$5:$AM$247,$AC96,1):INDEX($AM$5:$AM$247,$AD96,1))</f>
        <v>-0.27180513512847637</v>
      </c>
      <c r="AO96" s="32"/>
      <c r="AP96" s="5">
        <f t="shared" si="29"/>
        <v>6.0354480286738346</v>
      </c>
      <c r="AQ96" s="32">
        <f t="shared" si="40"/>
        <v>4.931169577060933</v>
      </c>
      <c r="AR96" s="5">
        <f t="shared" si="30"/>
        <v>0.52001644615543263</v>
      </c>
      <c r="AS96" s="263">
        <f>AVERAGE(INDEX($AR$5:$AR$246,$AC96,1):INDEX($AR$5:$AR$246,$AD96,1))</f>
        <v>-0.84987244273345541</v>
      </c>
      <c r="AT96" s="5"/>
      <c r="AU96" s="5">
        <f t="shared" si="31"/>
        <v>8.0406451612903229</v>
      </c>
      <c r="AV96" s="32">
        <f t="shared" si="41"/>
        <v>6.1335945842293906</v>
      </c>
      <c r="AW96" s="5">
        <f t="shared" si="32"/>
        <v>1.1591465417651108</v>
      </c>
      <c r="AX96" s="264">
        <f>AVERAGE(INDEX($AW$5:$AW$246,$AC96,1):INDEX($AW$5:$AW$246,$AD96,1))</f>
        <v>-0.89487496361123353</v>
      </c>
      <c r="AY96" s="5"/>
    </row>
    <row r="97" spans="1:51" ht="11.4">
      <c r="A97" s="141">
        <v>93</v>
      </c>
      <c r="B97" s="6">
        <v>1873</v>
      </c>
      <c r="C97" s="288">
        <v>0.77741935483871027</v>
      </c>
      <c r="D97" s="288">
        <v>-2.5428571428571431</v>
      </c>
      <c r="E97" s="288">
        <v>3.4806451612903233</v>
      </c>
      <c r="F97" s="288">
        <v>4.0133333333333336</v>
      </c>
      <c r="G97" s="288">
        <v>6.1548387096774206</v>
      </c>
      <c r="H97" s="288">
        <v>12.700000000000001</v>
      </c>
      <c r="I97" s="288">
        <v>16.758064516129032</v>
      </c>
      <c r="J97" s="288">
        <v>15.854838709677416</v>
      </c>
      <c r="K97" s="288">
        <v>9.98</v>
      </c>
      <c r="L97" s="288">
        <v>7.7290322580645148</v>
      </c>
      <c r="M97" s="288">
        <v>1.5566666666666669</v>
      </c>
      <c r="N97" s="288">
        <v>-1.5161290322580643</v>
      </c>
      <c r="O97" s="231">
        <v>0</v>
      </c>
      <c r="P97" s="5">
        <v>6.3</v>
      </c>
      <c r="Q97" s="290">
        <v>6.3087671232876703</v>
      </c>
      <c r="R97" s="111">
        <f t="shared" si="35"/>
        <v>5.7720700000000003</v>
      </c>
      <c r="S97" s="32">
        <f t="shared" si="36"/>
        <v>5.8540817808219181</v>
      </c>
      <c r="T97" s="299">
        <f>AVERAGE(INDEX($Q$5:$Q$246,$AC97,1):INDEX($Q$5:$Q$246,$AD97,1))</f>
        <v>5.6196712328767129</v>
      </c>
      <c r="U97" s="286">
        <v>6.2454877112135181</v>
      </c>
      <c r="V97" s="111">
        <f t="shared" si="21"/>
        <v>-2.6078375761737327E-2</v>
      </c>
      <c r="W97" s="261">
        <f>AVERAGE(INDEX($V$5:$V$246,$AC97,1):INDEX($V$5:$V$246,$AD97,1))</f>
        <v>-0.71517426617269508</v>
      </c>
      <c r="X97" s="111">
        <f t="shared" si="37"/>
        <v>-0.48013023367758473</v>
      </c>
      <c r="Y97" s="111">
        <f t="shared" si="33"/>
        <v>0.4540518579158474</v>
      </c>
      <c r="AA97" s="4">
        <f t="shared" si="22"/>
        <v>4</v>
      </c>
      <c r="AB97" s="284">
        <f t="shared" si="23"/>
        <v>3.8271604938271606</v>
      </c>
      <c r="AC97" s="6">
        <f t="shared" si="24"/>
        <v>90</v>
      </c>
      <c r="AD97" s="6">
        <f t="shared" si="25"/>
        <v>99</v>
      </c>
      <c r="AF97" s="5">
        <f t="shared" si="26"/>
        <v>15.104301075268816</v>
      </c>
      <c r="AG97" s="32">
        <f t="shared" si="38"/>
        <v>14.076032892473119</v>
      </c>
      <c r="AH97" s="5">
        <f t="shared" si="27"/>
        <v>0.87457669523573145</v>
      </c>
      <c r="AI97" s="261">
        <f>AVERAGE(INDEX($AH$5:$AH$247,$AC97,1):INDEX($AH$5:$AH$247,$AD97,1))</f>
        <v>-5.8132982183621881E-2</v>
      </c>
      <c r="AK97" s="5">
        <f t="shared" si="34"/>
        <v>0.16313364055299528</v>
      </c>
      <c r="AL97" s="32">
        <f t="shared" si="39"/>
        <v>-1.7680920521478891</v>
      </c>
      <c r="AM97" s="5">
        <f t="shared" si="28"/>
        <v>1.5959703031892312</v>
      </c>
      <c r="AN97" s="262">
        <f>AVERAGE(INDEX($AM$5:$AM$247,$AC97,1):INDEX($AM$5:$AM$247,$AD97,1))</f>
        <v>-0.63160544234813842</v>
      </c>
      <c r="AO97" s="32"/>
      <c r="AP97" s="5">
        <f t="shared" si="29"/>
        <v>4.5496057347670265</v>
      </c>
      <c r="AQ97" s="32">
        <f t="shared" si="40"/>
        <v>4.8661179784946231</v>
      </c>
      <c r="AR97" s="5">
        <f t="shared" si="30"/>
        <v>-0.96582584775137548</v>
      </c>
      <c r="AS97" s="263">
        <f>AVERAGE(INDEX($AR$5:$AR$246,$AC97,1):INDEX($AR$5:$AR$246,$AD97,1))</f>
        <v>-1.043764915851735</v>
      </c>
      <c r="AT97" s="5"/>
      <c r="AU97" s="5">
        <f t="shared" si="31"/>
        <v>6.4218996415770606</v>
      </c>
      <c r="AV97" s="32">
        <f t="shared" si="41"/>
        <v>6.0917496344086022</v>
      </c>
      <c r="AW97" s="5">
        <f t="shared" si="32"/>
        <v>-0.45959897794815152</v>
      </c>
      <c r="AX97" s="264">
        <f>AVERAGE(INDEX($AW$5:$AW$246,$AC97,1):INDEX($AW$5:$AW$246,$AD97,1))</f>
        <v>-0.9918570424642803</v>
      </c>
      <c r="AY97" s="5"/>
    </row>
    <row r="98" spans="1:51" ht="11.4">
      <c r="A98" s="141">
        <v>94</v>
      </c>
      <c r="B98" s="6">
        <v>1874</v>
      </c>
      <c r="C98" s="288">
        <v>-0.58064516129032262</v>
      </c>
      <c r="D98" s="288">
        <v>-2.0499999999999998</v>
      </c>
      <c r="E98" s="288">
        <v>0.2870967741935484</v>
      </c>
      <c r="F98" s="288">
        <v>6.6933333333333334</v>
      </c>
      <c r="G98" s="288">
        <v>5.7645161290322573</v>
      </c>
      <c r="H98" s="288">
        <v>13.523333333333333</v>
      </c>
      <c r="I98" s="288">
        <v>17.63870967741936</v>
      </c>
      <c r="J98" s="288">
        <v>12.306451612903226</v>
      </c>
      <c r="K98" s="288">
        <v>13.476666666666663</v>
      </c>
      <c r="L98" s="288">
        <v>8.6903225806451587</v>
      </c>
      <c r="M98" s="288">
        <v>-0.94333333333333347</v>
      </c>
      <c r="N98" s="288">
        <v>-4.5193548387096776</v>
      </c>
      <c r="O98" s="231">
        <v>0</v>
      </c>
      <c r="P98" s="5">
        <v>5.9</v>
      </c>
      <c r="Q98" s="290">
        <v>5.8967123287671237</v>
      </c>
      <c r="R98" s="111">
        <f t="shared" si="35"/>
        <v>5.7360900000000008</v>
      </c>
      <c r="S98" s="32">
        <f t="shared" si="36"/>
        <v>5.8421647123287679</v>
      </c>
      <c r="T98" s="299">
        <f>AVERAGE(INDEX($Q$5:$Q$246,$AC98,1):INDEX($Q$5:$Q$246,$AD98,1))</f>
        <v>5.8052054794520549</v>
      </c>
      <c r="U98" s="286">
        <v>5.8572580645161301</v>
      </c>
      <c r="V98" s="111">
        <f t="shared" si="21"/>
        <v>-0.43813317028228393</v>
      </c>
      <c r="W98" s="261">
        <f>AVERAGE(INDEX($V$5:$V$246,$AC98,1):INDEX($V$5:$V$246,$AD98,1))</f>
        <v>-0.52964001959735263</v>
      </c>
      <c r="X98" s="111">
        <f t="shared" si="37"/>
        <v>-0.49204730217073539</v>
      </c>
      <c r="Y98" s="111">
        <f t="shared" si="33"/>
        <v>5.3914131888451455E-2</v>
      </c>
      <c r="AA98" s="4">
        <f t="shared" si="22"/>
        <v>4</v>
      </c>
      <c r="AB98" s="284">
        <f t="shared" si="23"/>
        <v>3.8683127572016462</v>
      </c>
      <c r="AC98" s="6">
        <f t="shared" si="24"/>
        <v>91</v>
      </c>
      <c r="AD98" s="6">
        <f t="shared" si="25"/>
        <v>100</v>
      </c>
      <c r="AF98" s="5">
        <f t="shared" si="26"/>
        <v>14.489498207885307</v>
      </c>
      <c r="AG98" s="32">
        <f t="shared" si="38"/>
        <v>14.105026992831542</v>
      </c>
      <c r="AH98" s="5">
        <f t="shared" si="27"/>
        <v>0.25977382785222147</v>
      </c>
      <c r="AI98" s="261">
        <f>AVERAGE(INDEX($AH$5:$AH$247,$AC98,1):INDEX($AH$5:$AH$247,$AD98,1))</f>
        <v>-6.1000365696166806E-2</v>
      </c>
      <c r="AK98" s="5">
        <f t="shared" si="34"/>
        <v>-1.3822580645161289</v>
      </c>
      <c r="AL98" s="32">
        <f t="shared" si="39"/>
        <v>-1.737897360029663</v>
      </c>
      <c r="AM98" s="5">
        <f t="shared" si="28"/>
        <v>5.057859812010701E-2</v>
      </c>
      <c r="AN98" s="262">
        <f>AVERAGE(INDEX($AM$5:$AM$247,$AC98,1):INDEX($AM$5:$AM$247,$AD98,1))</f>
        <v>-0.64361839324596137</v>
      </c>
      <c r="AO98" s="32"/>
      <c r="AP98" s="5">
        <f t="shared" si="29"/>
        <v>4.24831541218638</v>
      </c>
      <c r="AQ98" s="32">
        <f t="shared" si="40"/>
        <v>4.7890844157706089</v>
      </c>
      <c r="AR98" s="5">
        <f t="shared" si="30"/>
        <v>-1.267116170332022</v>
      </c>
      <c r="AS98" s="263">
        <f>AVERAGE(INDEX($AR$5:$AR$246,$AC98,1):INDEX($AR$5:$AR$246,$AD98,1))</f>
        <v>-0.91668964703453071</v>
      </c>
      <c r="AT98" s="5"/>
      <c r="AU98" s="5">
        <f t="shared" si="31"/>
        <v>7.0745519713261622</v>
      </c>
      <c r="AV98" s="32">
        <f t="shared" si="41"/>
        <v>6.0603313835125441</v>
      </c>
      <c r="AW98" s="5">
        <f t="shared" si="32"/>
        <v>0.19305335180095007</v>
      </c>
      <c r="AX98" s="264">
        <f>AVERAGE(INDEX($AW$5:$AW$246,$AC98,1):INDEX($AW$5:$AW$246,$AD98,1))</f>
        <v>-0.81516528619187911</v>
      </c>
      <c r="AY98" s="5"/>
    </row>
    <row r="99" spans="1:51" ht="11.4">
      <c r="A99" s="141">
        <v>95</v>
      </c>
      <c r="B99" s="6">
        <v>1875</v>
      </c>
      <c r="C99" s="288">
        <v>2.5806451612903136E-2</v>
      </c>
      <c r="D99" s="288">
        <v>-6.1928571428571439</v>
      </c>
      <c r="E99" s="288">
        <v>-1.7387096774193549</v>
      </c>
      <c r="F99" s="288">
        <v>5.15</v>
      </c>
      <c r="G99" s="288">
        <v>11.716129032258063</v>
      </c>
      <c r="H99" s="288">
        <v>13.956666666666669</v>
      </c>
      <c r="I99" s="288">
        <v>13.729032258064517</v>
      </c>
      <c r="J99" s="288">
        <v>16.090322580645164</v>
      </c>
      <c r="K99" s="288">
        <v>11.470000000000002</v>
      </c>
      <c r="L99" s="288">
        <v>4.1064516129032249</v>
      </c>
      <c r="M99" s="288">
        <v>-0.17333333333333287</v>
      </c>
      <c r="N99" s="288">
        <v>-3.7903225806451615</v>
      </c>
      <c r="O99" s="231">
        <v>0</v>
      </c>
      <c r="P99" s="5">
        <v>5.4</v>
      </c>
      <c r="Q99" s="290">
        <v>5.4328767123287687</v>
      </c>
      <c r="R99" s="111">
        <f t="shared" si="35"/>
        <v>5.7027000000000001</v>
      </c>
      <c r="S99" s="32">
        <f t="shared" si="36"/>
        <v>5.838675863013699</v>
      </c>
      <c r="T99" s="299">
        <f>AVERAGE(INDEX($Q$5:$Q$246,$AC99,1):INDEX($Q$5:$Q$246,$AD99,1))</f>
        <v>5.9436164383561643</v>
      </c>
      <c r="U99" s="286">
        <v>5.3624321556579622</v>
      </c>
      <c r="V99" s="111">
        <f t="shared" si="21"/>
        <v>-0.90196878672063896</v>
      </c>
      <c r="W99" s="261">
        <f>AVERAGE(INDEX($V$5:$V$246,$AC99,1):INDEX($V$5:$V$246,$AD99,1))</f>
        <v>-0.39122906069324292</v>
      </c>
      <c r="X99" s="111">
        <f t="shared" si="37"/>
        <v>-0.49553615148580388</v>
      </c>
      <c r="Y99" s="111">
        <f t="shared" si="33"/>
        <v>-0.40643263523483508</v>
      </c>
      <c r="AA99" s="4">
        <f t="shared" si="22"/>
        <v>4</v>
      </c>
      <c r="AB99" s="284">
        <f t="shared" si="23"/>
        <v>3.9094650205761319</v>
      </c>
      <c r="AC99" s="6">
        <f t="shared" si="24"/>
        <v>92</v>
      </c>
      <c r="AD99" s="6">
        <f t="shared" si="25"/>
        <v>101</v>
      </c>
      <c r="AF99" s="5">
        <f t="shared" si="26"/>
        <v>14.592007168458784</v>
      </c>
      <c r="AG99" s="32">
        <f t="shared" si="38"/>
        <v>14.116758587813619</v>
      </c>
      <c r="AH99" s="5">
        <f t="shared" si="27"/>
        <v>0.3622827884256985</v>
      </c>
      <c r="AI99" s="261">
        <f>AVERAGE(INDEX($AH$5:$AH$247,$AC99,1):INDEX($AH$5:$AH$247,$AD99,1))</f>
        <v>0.14269139057623459</v>
      </c>
      <c r="AK99" s="5">
        <f t="shared" si="34"/>
        <v>-3.5621351766513065</v>
      </c>
      <c r="AL99" s="32">
        <f t="shared" si="39"/>
        <v>-1.7254423465225912</v>
      </c>
      <c r="AM99" s="5">
        <f t="shared" si="28"/>
        <v>-2.1292985140150709</v>
      </c>
      <c r="AN99" s="262">
        <f>AVERAGE(INDEX($AM$5:$AM$247,$AC99,1):INDEX($AM$5:$AM$247,$AD99,1))</f>
        <v>-0.28740103533505507</v>
      </c>
      <c r="AO99" s="32"/>
      <c r="AP99" s="5">
        <f t="shared" si="29"/>
        <v>5.0424731182795695</v>
      </c>
      <c r="AQ99" s="32">
        <f t="shared" si="40"/>
        <v>4.7511761469534042</v>
      </c>
      <c r="AR99" s="5">
        <f t="shared" si="30"/>
        <v>-0.47295846423883248</v>
      </c>
      <c r="AS99" s="263">
        <f>AVERAGE(INDEX($AR$5:$AR$246,$AC99,1):INDEX($AR$5:$AR$246,$AD99,1))</f>
        <v>-0.91314842839653798</v>
      </c>
      <c r="AT99" s="5"/>
      <c r="AU99" s="5">
        <f t="shared" si="31"/>
        <v>5.1343727598566318</v>
      </c>
      <c r="AV99" s="32">
        <f t="shared" si="41"/>
        <v>6.0514406379928314</v>
      </c>
      <c r="AW99" s="5">
        <f t="shared" si="32"/>
        <v>-1.7471258596685804</v>
      </c>
      <c r="AX99" s="264">
        <f>AVERAGE(INDEX($AW$5:$AW$246,$AC99,1):INDEX($AW$5:$AW$246,$AD99,1))</f>
        <v>-0.71788213207001528</v>
      </c>
      <c r="AY99" s="5"/>
    </row>
    <row r="100" spans="1:51" ht="11.4">
      <c r="A100" s="141">
        <v>96</v>
      </c>
      <c r="B100" s="6">
        <v>1876</v>
      </c>
      <c r="C100" s="288">
        <v>-2.8903225806451611</v>
      </c>
      <c r="D100" s="288">
        <v>-6.8965517241379282E-2</v>
      </c>
      <c r="E100" s="288">
        <v>1.3096774193548391</v>
      </c>
      <c r="F100" s="288">
        <v>5.6733333333333338</v>
      </c>
      <c r="G100" s="288">
        <v>5.1677419354838712</v>
      </c>
      <c r="H100" s="288">
        <v>12.81666666666667</v>
      </c>
      <c r="I100" s="288">
        <v>15.422580645161291</v>
      </c>
      <c r="J100" s="288">
        <v>15.267741935483871</v>
      </c>
      <c r="K100" s="288">
        <v>9.77</v>
      </c>
      <c r="L100" s="288">
        <v>9.0193548387096811</v>
      </c>
      <c r="M100" s="288">
        <v>0.45000000000000018</v>
      </c>
      <c r="N100" s="288">
        <v>2.2709677419354839</v>
      </c>
      <c r="O100" s="231">
        <v>0</v>
      </c>
      <c r="P100" s="5">
        <v>6.2</v>
      </c>
      <c r="Q100" s="290">
        <v>6.2243835616438359</v>
      </c>
      <c r="R100" s="111">
        <f t="shared" si="35"/>
        <v>5.6734099999999996</v>
      </c>
      <c r="S100" s="32">
        <f t="shared" si="36"/>
        <v>5.843954219178082</v>
      </c>
      <c r="T100" s="299">
        <f>AVERAGE(INDEX($Q$5:$Q$246,$AC100,1):INDEX($Q$5:$Q$246,$AD100,1))</f>
        <v>5.8783013698630135</v>
      </c>
      <c r="U100" s="286">
        <v>6.1840647015202093</v>
      </c>
      <c r="V100" s="111">
        <f t="shared" si="21"/>
        <v>-0.11046193740557175</v>
      </c>
      <c r="W100" s="261">
        <f>AVERAGE(INDEX($V$5:$V$246,$AC100,1):INDEX($V$5:$V$246,$AD100,1))</f>
        <v>-0.45654412918639364</v>
      </c>
      <c r="X100" s="111">
        <f t="shared" si="37"/>
        <v>-0.49025779532142022</v>
      </c>
      <c r="Y100" s="111">
        <f t="shared" si="33"/>
        <v>0.37979585791584847</v>
      </c>
      <c r="AA100" s="4">
        <f t="shared" si="22"/>
        <v>4</v>
      </c>
      <c r="AB100" s="284">
        <f t="shared" si="23"/>
        <v>3.9506172839506171</v>
      </c>
      <c r="AC100" s="6">
        <f t="shared" si="24"/>
        <v>93</v>
      </c>
      <c r="AD100" s="6">
        <f t="shared" si="25"/>
        <v>102</v>
      </c>
      <c r="AF100" s="5">
        <f t="shared" si="26"/>
        <v>14.502329749103943</v>
      </c>
      <c r="AG100" s="32">
        <f t="shared" si="38"/>
        <v>14.135876383512548</v>
      </c>
      <c r="AH100" s="5">
        <f t="shared" si="27"/>
        <v>0.27260536907085786</v>
      </c>
      <c r="AI100" s="261">
        <f>AVERAGE(INDEX($AH$5:$AH$247,$AC100,1):INDEX($AH$5:$AH$247,$AD100,1))</f>
        <v>3.7594616382686394E-2</v>
      </c>
      <c r="AK100" s="5">
        <f t="shared" si="34"/>
        <v>-2.2498702261772339</v>
      </c>
      <c r="AL100" s="32">
        <f t="shared" si="39"/>
        <v>-1.6920474287568199</v>
      </c>
      <c r="AM100" s="5">
        <f t="shared" si="28"/>
        <v>-0.81703356354099799</v>
      </c>
      <c r="AN100" s="262">
        <f>AVERAGE(INDEX($AM$5:$AM$247,$AC100,1):INDEX($AM$5:$AM$247,$AD100,1))</f>
        <v>-7.4451329312490239E-2</v>
      </c>
      <c r="AO100" s="32"/>
      <c r="AP100" s="5">
        <f t="shared" si="29"/>
        <v>4.0502508960573484</v>
      </c>
      <c r="AQ100" s="32">
        <f t="shared" si="40"/>
        <v>4.7256101971326165</v>
      </c>
      <c r="AR100" s="5">
        <f t="shared" si="30"/>
        <v>-1.4651806864610535</v>
      </c>
      <c r="AS100" s="263">
        <f>AVERAGE(INDEX($AR$5:$AR$246,$AC100,1):INDEX($AR$5:$AR$246,$AD100,1))</f>
        <v>-0.86944950366535512</v>
      </c>
      <c r="AT100" s="5"/>
      <c r="AU100" s="5">
        <f t="shared" si="31"/>
        <v>6.4131182795698933</v>
      </c>
      <c r="AV100" s="32">
        <f t="shared" si="41"/>
        <v>6.0398337275985661</v>
      </c>
      <c r="AW100" s="5">
        <f t="shared" si="32"/>
        <v>-0.4683803399553188</v>
      </c>
      <c r="AX100" s="264">
        <f>AVERAGE(INDEX($AW$5:$AW$246,$AC100,1):INDEX($AW$5:$AW$246,$AD100,1))</f>
        <v>-0.88136958726714776</v>
      </c>
      <c r="AY100" s="5"/>
    </row>
    <row r="101" spans="1:51" ht="11.4">
      <c r="A101" s="141">
        <v>97</v>
      </c>
      <c r="B101" s="6">
        <v>1877</v>
      </c>
      <c r="C101" s="288">
        <v>1.1129032258064508</v>
      </c>
      <c r="D101" s="288">
        <v>-0.34285714285714303</v>
      </c>
      <c r="E101" s="288">
        <v>-0.7096774193548383</v>
      </c>
      <c r="F101" s="288">
        <v>3.6899999999999995</v>
      </c>
      <c r="G101" s="288">
        <v>6.5258064516129037</v>
      </c>
      <c r="H101" s="288">
        <v>15.780000000000003</v>
      </c>
      <c r="I101" s="288">
        <v>13.829032258064514</v>
      </c>
      <c r="J101" s="288">
        <v>15.793548387096774</v>
      </c>
      <c r="K101" s="288">
        <v>8.2466666666666661</v>
      </c>
      <c r="L101" s="288">
        <v>4.3774193548387093</v>
      </c>
      <c r="M101" s="288">
        <v>3.2333333333333329</v>
      </c>
      <c r="N101" s="288">
        <v>-2.3774193548387097</v>
      </c>
      <c r="O101" s="231">
        <v>0</v>
      </c>
      <c r="P101" s="5">
        <v>5.8</v>
      </c>
      <c r="Q101" s="290">
        <v>5.7917808219178086</v>
      </c>
      <c r="R101" s="111">
        <f t="shared" si="35"/>
        <v>5.6331999999999995</v>
      </c>
      <c r="S101" s="32">
        <f t="shared" si="36"/>
        <v>5.8419508493150696</v>
      </c>
      <c r="T101" s="299">
        <f>AVERAGE(INDEX($Q$5:$Q$246,$AC101,1):INDEX($Q$5:$Q$246,$AD101,1))</f>
        <v>5.7926301369863022</v>
      </c>
      <c r="U101" s="286">
        <v>5.7632296466973889</v>
      </c>
      <c r="V101" s="111">
        <f t="shared" si="21"/>
        <v>-0.54306467713159901</v>
      </c>
      <c r="W101" s="261">
        <f>AVERAGE(INDEX($V$5:$V$246,$AC101,1):INDEX($V$5:$V$246,$AD101,1))</f>
        <v>-0.54221536206310594</v>
      </c>
      <c r="X101" s="111">
        <f t="shared" si="37"/>
        <v>-0.49226116518443397</v>
      </c>
      <c r="Y101" s="111">
        <f t="shared" si="33"/>
        <v>-5.0803511947165036E-2</v>
      </c>
      <c r="AA101" s="4">
        <f t="shared" si="22"/>
        <v>4</v>
      </c>
      <c r="AB101" s="284">
        <f t="shared" si="23"/>
        <v>3.9917695473251027</v>
      </c>
      <c r="AC101" s="6">
        <f t="shared" si="24"/>
        <v>94</v>
      </c>
      <c r="AD101" s="6">
        <f t="shared" si="25"/>
        <v>103</v>
      </c>
      <c r="AF101" s="5">
        <f t="shared" si="26"/>
        <v>15.134193548387097</v>
      </c>
      <c r="AG101" s="32">
        <f t="shared" si="38"/>
        <v>14.126885537634411</v>
      </c>
      <c r="AH101" s="5">
        <f t="shared" si="27"/>
        <v>0.90446916835401225</v>
      </c>
      <c r="AI101" s="261">
        <f>AVERAGE(INDEX($AH$5:$AH$247,$AC101,1):INDEX($AH$5:$AH$247,$AD101,1))</f>
        <v>-0.11384265960297668</v>
      </c>
      <c r="AK101" s="5">
        <f t="shared" si="34"/>
        <v>1.0136712749615973</v>
      </c>
      <c r="AL101" s="32">
        <f t="shared" si="39"/>
        <v>-1.658778908972933</v>
      </c>
      <c r="AM101" s="5">
        <f t="shared" si="28"/>
        <v>2.4465079375978331</v>
      </c>
      <c r="AN101" s="262">
        <f>AVERAGE(INDEX($AM$5:$AM$247,$AC101,1):INDEX($AM$5:$AM$247,$AD101,1))</f>
        <v>-0.10759649060281284</v>
      </c>
      <c r="AO101" s="32"/>
      <c r="AP101" s="5">
        <f t="shared" si="29"/>
        <v>3.1687096774193555</v>
      </c>
      <c r="AQ101" s="32">
        <f t="shared" si="40"/>
        <v>4.709191089605735</v>
      </c>
      <c r="AR101" s="5">
        <f t="shared" si="30"/>
        <v>-2.3467219050990464</v>
      </c>
      <c r="AS101" s="263">
        <f>AVERAGE(INDEX($AR$5:$AR$246,$AC101,1):INDEX($AR$5:$AR$246,$AD101,1))</f>
        <v>-0.99505882266177115</v>
      </c>
      <c r="AT101" s="5"/>
      <c r="AU101" s="5">
        <f t="shared" si="31"/>
        <v>5.2858064516129026</v>
      </c>
      <c r="AV101" s="32">
        <f t="shared" si="41"/>
        <v>6.0180901899641572</v>
      </c>
      <c r="AW101" s="5">
        <f t="shared" si="32"/>
        <v>-1.5956921679123095</v>
      </c>
      <c r="AX101" s="264">
        <f>AVERAGE(INDEX($AW$5:$AW$246,$AC101,1):INDEX($AW$5:$AW$246,$AD101,1))</f>
        <v>-0.90064198870083945</v>
      </c>
      <c r="AY101" s="5"/>
    </row>
    <row r="102" spans="1:51" ht="11.4">
      <c r="A102" s="141">
        <v>98</v>
      </c>
      <c r="B102" s="6">
        <v>1878</v>
      </c>
      <c r="C102" s="288">
        <v>-3.9741935483870958</v>
      </c>
      <c r="D102" s="288">
        <v>0</v>
      </c>
      <c r="E102" s="288">
        <v>-0.5838709677419357</v>
      </c>
      <c r="F102" s="288">
        <v>5.3966666666666665</v>
      </c>
      <c r="G102" s="288">
        <v>10.793548387096774</v>
      </c>
      <c r="H102" s="288">
        <v>12.63</v>
      </c>
      <c r="I102" s="288">
        <v>13.532258064516135</v>
      </c>
      <c r="J102" s="288">
        <v>14.329032258064515</v>
      </c>
      <c r="K102" s="288">
        <v>11.116666666666667</v>
      </c>
      <c r="L102" s="288">
        <v>7.2290322580645139</v>
      </c>
      <c r="M102" s="288">
        <v>0.09</v>
      </c>
      <c r="N102" s="288">
        <v>-3.5999999999999996</v>
      </c>
      <c r="O102" s="231">
        <v>0</v>
      </c>
      <c r="P102" s="5">
        <v>5.6</v>
      </c>
      <c r="Q102" s="290">
        <v>5.6068493150684935</v>
      </c>
      <c r="R102" s="111">
        <f t="shared" si="35"/>
        <v>5.5894500000000011</v>
      </c>
      <c r="S102" s="32">
        <f t="shared" si="36"/>
        <v>5.8399745479452054</v>
      </c>
      <c r="T102" s="299">
        <f>AVERAGE(INDEX($Q$5:$Q$246,$AC102,1):INDEX($Q$5:$Q$246,$AD102,1))</f>
        <v>5.7926301369863022</v>
      </c>
      <c r="U102" s="286">
        <v>5.5799283154121868</v>
      </c>
      <c r="V102" s="111">
        <f t="shared" si="21"/>
        <v>-0.72799618398091415</v>
      </c>
      <c r="W102" s="261">
        <f>AVERAGE(INDEX($V$5:$V$246,$AC102,1):INDEX($V$5:$V$246,$AD102,1))</f>
        <v>-0.54221536206310594</v>
      </c>
      <c r="X102" s="111">
        <f t="shared" si="37"/>
        <v>-0.4942374665542969</v>
      </c>
      <c r="Y102" s="111">
        <f t="shared" si="33"/>
        <v>-0.23375871742661725</v>
      </c>
      <c r="AA102" s="4">
        <f t="shared" si="22"/>
        <v>5</v>
      </c>
      <c r="AB102" s="284">
        <f t="shared" si="23"/>
        <v>4.0329218106995883</v>
      </c>
      <c r="AC102" s="6">
        <f t="shared" si="24"/>
        <v>94</v>
      </c>
      <c r="AD102" s="6">
        <f t="shared" si="25"/>
        <v>103</v>
      </c>
      <c r="AF102" s="5">
        <f t="shared" si="26"/>
        <v>13.497096774193551</v>
      </c>
      <c r="AG102" s="32">
        <f t="shared" si="38"/>
        <v>14.115600853046598</v>
      </c>
      <c r="AH102" s="5">
        <f t="shared" si="27"/>
        <v>-0.73262760583953401</v>
      </c>
      <c r="AI102" s="261">
        <f>AVERAGE(INDEX($AH$5:$AH$247,$AC102,1):INDEX($AH$5:$AH$247,$AD102,1))</f>
        <v>-0.11384265960297668</v>
      </c>
      <c r="AK102" s="5">
        <f t="shared" si="34"/>
        <v>-2.1172043010752684</v>
      </c>
      <c r="AL102" s="32">
        <f t="shared" si="39"/>
        <v>-1.6471839363843424</v>
      </c>
      <c r="AM102" s="5">
        <f t="shared" si="28"/>
        <v>-0.68436763843903248</v>
      </c>
      <c r="AN102" s="262">
        <f>AVERAGE(INDEX($AM$5:$AM$247,$AC102,1):INDEX($AM$5:$AM$247,$AD102,1))</f>
        <v>-0.10759649060281284</v>
      </c>
      <c r="AO102" s="32"/>
      <c r="AP102" s="5">
        <f t="shared" si="29"/>
        <v>5.2021146953405015</v>
      </c>
      <c r="AQ102" s="32">
        <f t="shared" si="40"/>
        <v>4.7196896164874556</v>
      </c>
      <c r="AR102" s="5">
        <f t="shared" si="30"/>
        <v>-0.3133168871779004</v>
      </c>
      <c r="AS102" s="263">
        <f>AVERAGE(INDEX($AR$5:$AR$246,$AC102,1):INDEX($AR$5:$AR$246,$AD102,1))</f>
        <v>-0.99505882266177115</v>
      </c>
      <c r="AT102" s="5"/>
      <c r="AU102" s="5">
        <f t="shared" si="31"/>
        <v>6.1452329749103933</v>
      </c>
      <c r="AV102" s="32">
        <f t="shared" si="41"/>
        <v>6.0138502293906804</v>
      </c>
      <c r="AW102" s="5">
        <f t="shared" si="32"/>
        <v>-0.7362656446148188</v>
      </c>
      <c r="AX102" s="264">
        <f>AVERAGE(INDEX($AW$5:$AW$246,$AC102,1):INDEX($AW$5:$AW$246,$AD102,1))</f>
        <v>-0.90064198870083945</v>
      </c>
      <c r="AY102" s="5"/>
    </row>
    <row r="103" spans="1:51" ht="11.4">
      <c r="A103" s="141">
        <v>99</v>
      </c>
      <c r="B103" s="6">
        <v>1879</v>
      </c>
      <c r="C103" s="288">
        <v>-2.7451612903225806</v>
      </c>
      <c r="D103" s="288">
        <v>-1.1714285714285713</v>
      </c>
      <c r="E103" s="288">
        <v>0.48064516129032242</v>
      </c>
      <c r="F103" s="288">
        <v>3.8066666666666662</v>
      </c>
      <c r="G103" s="288">
        <v>5.6612903225806459</v>
      </c>
      <c r="H103" s="288">
        <v>13.546666666666669</v>
      </c>
      <c r="I103" s="288">
        <v>12.158064516129032</v>
      </c>
      <c r="J103" s="288">
        <v>16.190322580645162</v>
      </c>
      <c r="K103" s="288">
        <v>11.873333333333335</v>
      </c>
      <c r="L103" s="288">
        <v>4.467741935483871</v>
      </c>
      <c r="M103" s="288">
        <v>-2.15</v>
      </c>
      <c r="N103" s="288">
        <v>-6.2</v>
      </c>
      <c r="O103" s="147">
        <v>0.5</v>
      </c>
      <c r="P103" s="5">
        <v>4.2</v>
      </c>
      <c r="Q103" s="290">
        <v>4.6846575342465755</v>
      </c>
      <c r="R103" s="111">
        <f t="shared" si="35"/>
        <v>5.5497700000000005</v>
      </c>
      <c r="S103" s="32">
        <f t="shared" si="36"/>
        <v>5.8424880273972608</v>
      </c>
      <c r="T103" s="299">
        <f>AVERAGE(INDEX($Q$5:$Q$246,$AC103,1):INDEX($Q$5:$Q$246,$AD103,1))</f>
        <v>5.8510684931506853</v>
      </c>
      <c r="U103" s="286">
        <v>4.6598451100870459</v>
      </c>
      <c r="V103" s="111">
        <f t="shared" si="21"/>
        <v>-1.6501879648028321</v>
      </c>
      <c r="W103" s="261">
        <f>AVERAGE(INDEX($V$5:$V$246,$AC103,1):INDEX($V$5:$V$246,$AD103,1))</f>
        <v>-0.4837770058987223</v>
      </c>
      <c r="X103" s="111">
        <f t="shared" si="37"/>
        <v>-0.49172398710224213</v>
      </c>
      <c r="Y103" s="111">
        <f t="shared" si="33"/>
        <v>-1.1584639777005901</v>
      </c>
      <c r="AA103" s="4">
        <f t="shared" si="22"/>
        <v>5</v>
      </c>
      <c r="AB103" s="284">
        <f t="shared" si="23"/>
        <v>4.0740740740740744</v>
      </c>
      <c r="AC103" s="6">
        <f t="shared" si="24"/>
        <v>95</v>
      </c>
      <c r="AD103" s="6">
        <f t="shared" si="25"/>
        <v>104</v>
      </c>
      <c r="AF103" s="5">
        <f t="shared" si="26"/>
        <v>13.965017921146954</v>
      </c>
      <c r="AG103" s="32">
        <f t="shared" si="38"/>
        <v>14.092031340501791</v>
      </c>
      <c r="AH103" s="5">
        <f t="shared" si="27"/>
        <v>-0.2647064588861312</v>
      </c>
      <c r="AI103" s="261">
        <f>AVERAGE(INDEX($AH$5:$AH$247,$AC103,1):INDEX($AH$5:$AH$247,$AD103,1))</f>
        <v>-0.2065344158753783</v>
      </c>
      <c r="AK103" s="5">
        <f t="shared" si="34"/>
        <v>-2.5055299539170508</v>
      </c>
      <c r="AL103" s="32">
        <f t="shared" si="39"/>
        <v>-1.6390530657079294</v>
      </c>
      <c r="AM103" s="5">
        <f t="shared" si="28"/>
        <v>-1.0726932912808149</v>
      </c>
      <c r="AN103" s="262">
        <f>AVERAGE(INDEX($AM$5:$AM$247,$AC103,1):INDEX($AM$5:$AM$247,$AD103,1))</f>
        <v>-8.2472136283967996E-3</v>
      </c>
      <c r="AO103" s="32"/>
      <c r="AP103" s="5">
        <f t="shared" si="29"/>
        <v>3.3162007168458785</v>
      </c>
      <c r="AQ103" s="32">
        <f t="shared" si="40"/>
        <v>4.7447319498207881</v>
      </c>
      <c r="AR103" s="5">
        <f t="shared" si="30"/>
        <v>-2.1992308656725235</v>
      </c>
      <c r="AS103" s="263">
        <f>AVERAGE(INDEX($AR$5:$AR$246,$AC103,1):INDEX($AR$5:$AR$246,$AD103,1))</f>
        <v>-0.79810183341445928</v>
      </c>
      <c r="AT103" s="5"/>
      <c r="AU103" s="5">
        <f t="shared" si="31"/>
        <v>4.7303584229390685</v>
      </c>
      <c r="AV103" s="32">
        <f t="shared" si="41"/>
        <v>6.0117204265232971</v>
      </c>
      <c r="AW103" s="5">
        <f t="shared" si="32"/>
        <v>-2.1511401965861436</v>
      </c>
      <c r="AX103" s="264">
        <f>AVERAGE(INDEX($AW$5:$AW$246,$AC103,1):INDEX($AW$5:$AW$246,$AD103,1))</f>
        <v>-1.034308655367506</v>
      </c>
      <c r="AY103" s="5"/>
    </row>
    <row r="104" spans="1:51" ht="11.4">
      <c r="A104" s="141">
        <v>100</v>
      </c>
      <c r="B104" s="6">
        <v>1880</v>
      </c>
      <c r="C104" s="288">
        <v>-5.4225806451612888</v>
      </c>
      <c r="D104" s="288">
        <v>1.4586206896551726</v>
      </c>
      <c r="E104" s="288">
        <v>3.4709677419354845</v>
      </c>
      <c r="F104" s="288">
        <v>6.089999999999999</v>
      </c>
      <c r="G104" s="288">
        <v>7.796774193548389</v>
      </c>
      <c r="H104" s="288">
        <v>11.816666666666668</v>
      </c>
      <c r="I104" s="288">
        <v>16.164516129032254</v>
      </c>
      <c r="J104" s="288">
        <v>13.425806451612903</v>
      </c>
      <c r="K104" s="288">
        <v>12.03333333333333</v>
      </c>
      <c r="L104" s="288">
        <v>6.5322580645161308</v>
      </c>
      <c r="M104" s="288">
        <v>2.1066666666666669</v>
      </c>
      <c r="N104" s="288">
        <v>2.1741935483870969</v>
      </c>
      <c r="O104" s="147">
        <v>0.5</v>
      </c>
      <c r="P104" s="5">
        <v>6</v>
      </c>
      <c r="Q104" s="290">
        <v>6.4989041095890405</v>
      </c>
      <c r="R104" s="111">
        <f t="shared" si="35"/>
        <v>5.5059500000000003</v>
      </c>
      <c r="S104" s="32">
        <f t="shared" si="36"/>
        <v>5.8393298356164385</v>
      </c>
      <c r="T104" s="299">
        <f>AVERAGE(INDEX($Q$5:$Q$246,$AC104,1):INDEX($Q$5:$Q$246,$AD104,1))</f>
        <v>5.9417534246575352</v>
      </c>
      <c r="U104" s="286">
        <v>6.4706019033494</v>
      </c>
      <c r="V104" s="111">
        <f t="shared" si="21"/>
        <v>0.16405861053963289</v>
      </c>
      <c r="W104" s="261">
        <f>AVERAGE(INDEX($V$5:$V$246,$AC104,1):INDEX($V$5:$V$246,$AD104,1))</f>
        <v>-0.39309207439187305</v>
      </c>
      <c r="X104" s="111">
        <f t="shared" si="37"/>
        <v>-0.49488217888306402</v>
      </c>
      <c r="Y104" s="111">
        <f t="shared" si="33"/>
        <v>0.65894078942269685</v>
      </c>
      <c r="AA104" s="4">
        <f t="shared" si="22"/>
        <v>5</v>
      </c>
      <c r="AB104" s="284">
        <f t="shared" si="23"/>
        <v>4.1152263374485596</v>
      </c>
      <c r="AC104" s="6">
        <f t="shared" si="24"/>
        <v>96</v>
      </c>
      <c r="AD104" s="6">
        <f t="shared" si="25"/>
        <v>105</v>
      </c>
      <c r="AF104" s="5">
        <f t="shared" si="26"/>
        <v>13.802329749103942</v>
      </c>
      <c r="AG104" s="32">
        <f t="shared" si="38"/>
        <v>14.060106580645165</v>
      </c>
      <c r="AH104" s="5">
        <f t="shared" si="27"/>
        <v>-0.4273946309291432</v>
      </c>
      <c r="AI104" s="261">
        <f>AVERAGE(INDEX($AH$5:$AH$247,$AC104,1):INDEX($AH$5:$AH$247,$AD104,1))</f>
        <v>-0.17833728325889098</v>
      </c>
      <c r="AK104" s="5">
        <f t="shared" si="34"/>
        <v>-3.3879866518353725</v>
      </c>
      <c r="AL104" s="32">
        <f t="shared" si="39"/>
        <v>-1.6453546395465861</v>
      </c>
      <c r="AM104" s="5">
        <f t="shared" si="28"/>
        <v>-1.9551499891991366</v>
      </c>
      <c r="AN104" s="262">
        <f>AVERAGE(INDEX($AM$5:$AM$247,$AC104,1):INDEX($AM$5:$AM$247,$AD104,1))</f>
        <v>0.30028581248527458</v>
      </c>
      <c r="AO104" s="32"/>
      <c r="AP104" s="5">
        <f t="shared" si="29"/>
        <v>5.7859139784946239</v>
      </c>
      <c r="AQ104" s="32">
        <f t="shared" si="40"/>
        <v>4.7696669749103942</v>
      </c>
      <c r="AR104" s="5">
        <f t="shared" si="30"/>
        <v>0.27048239597622192</v>
      </c>
      <c r="AS104" s="263">
        <f>AVERAGE(INDEX($AR$5:$AR$246,$AC104,1):INDEX($AR$5:$AR$246,$AD104,1))</f>
        <v>-0.79090828502736243</v>
      </c>
      <c r="AT104" s="5"/>
      <c r="AU104" s="5">
        <f t="shared" si="31"/>
        <v>6.890752688172042</v>
      </c>
      <c r="AV104" s="32">
        <f t="shared" si="41"/>
        <v>6.0205480071684585</v>
      </c>
      <c r="AW104" s="5">
        <f t="shared" si="32"/>
        <v>9.2540686468298716E-3</v>
      </c>
      <c r="AX104" s="264">
        <f>AVERAGE(INDEX($AW$5:$AW$246,$AC104,1):INDEX($AW$5:$AW$246,$AD104,1))</f>
        <v>-0.92201116432807984</v>
      </c>
      <c r="AY104" s="5"/>
    </row>
    <row r="105" spans="1:51" ht="11.4">
      <c r="A105" s="141">
        <v>101</v>
      </c>
      <c r="B105" s="6">
        <v>1881</v>
      </c>
      <c r="C105" s="288">
        <v>-5.8774193548387093</v>
      </c>
      <c r="D105" s="288">
        <v>0.49642857142857139</v>
      </c>
      <c r="E105" s="288">
        <v>1.8096774193548384</v>
      </c>
      <c r="F105" s="288">
        <v>3.413333333333334</v>
      </c>
      <c r="G105" s="288">
        <v>8.6483870967741936</v>
      </c>
      <c r="H105" s="288">
        <v>12.563333333333333</v>
      </c>
      <c r="I105" s="288">
        <v>17.580645161290327</v>
      </c>
      <c r="J105" s="288">
        <v>15.335483870967746</v>
      </c>
      <c r="K105" s="288">
        <v>9.8433333333333337</v>
      </c>
      <c r="L105" s="288">
        <v>1.9516129032258065</v>
      </c>
      <c r="M105" s="288">
        <v>4.7033333333333349</v>
      </c>
      <c r="N105" s="288">
        <v>-0.38709677419354827</v>
      </c>
      <c r="O105" s="147">
        <v>0.5</v>
      </c>
      <c r="P105" s="5">
        <v>5.3</v>
      </c>
      <c r="Q105" s="290">
        <v>5.8643835616438365</v>
      </c>
      <c r="R105" s="111">
        <f t="shared" si="35"/>
        <v>5.470559999999999</v>
      </c>
      <c r="S105" s="32">
        <f t="shared" si="36"/>
        <v>5.8418044109589049</v>
      </c>
      <c r="T105" s="299">
        <f>AVERAGE(INDEX($Q$5:$Q$246,$AC105,1):INDEX($Q$5:$Q$246,$AD105,1))</f>
        <v>5.9453698630137</v>
      </c>
      <c r="U105" s="286">
        <v>5.8400876856118797</v>
      </c>
      <c r="V105" s="111">
        <f t="shared" si="21"/>
        <v>-0.47046193740557118</v>
      </c>
      <c r="W105" s="261">
        <f>AVERAGE(INDEX($V$5:$V$246,$AC105,1):INDEX($V$5:$V$246,$AD105,1))</f>
        <v>-0.38947563603570856</v>
      </c>
      <c r="X105" s="111">
        <f t="shared" si="37"/>
        <v>-0.49240760354059832</v>
      </c>
      <c r="Y105" s="111">
        <f t="shared" si="33"/>
        <v>2.1945666135027131E-2</v>
      </c>
      <c r="AA105" s="4">
        <f t="shared" si="22"/>
        <v>5</v>
      </c>
      <c r="AB105" s="284">
        <f t="shared" si="23"/>
        <v>4.1563786008230457</v>
      </c>
      <c r="AC105" s="6">
        <f t="shared" si="24"/>
        <v>97</v>
      </c>
      <c r="AD105" s="6">
        <f t="shared" si="25"/>
        <v>106</v>
      </c>
      <c r="AF105" s="5">
        <f t="shared" si="26"/>
        <v>15.159820788530467</v>
      </c>
      <c r="AG105" s="32">
        <f t="shared" si="38"/>
        <v>14.045393487455199</v>
      </c>
      <c r="AH105" s="5">
        <f t="shared" si="27"/>
        <v>0.9300964084973824</v>
      </c>
      <c r="AI105" s="261">
        <f>AVERAGE(INDEX($AH$5:$AH$247,$AC105,1):INDEX($AH$5:$AH$247,$AD105,1))</f>
        <v>-0.24124050906534239</v>
      </c>
      <c r="AK105" s="5">
        <f t="shared" si="34"/>
        <v>-1.068932411674347</v>
      </c>
      <c r="AL105" s="32">
        <f t="shared" si="39"/>
        <v>-1.6757671639122833</v>
      </c>
      <c r="AM105" s="5">
        <f t="shared" si="28"/>
        <v>0.36390425096188883</v>
      </c>
      <c r="AN105" s="262">
        <f>AVERAGE(INDEX($AM$5:$AM$247,$AC105,1):INDEX($AM$5:$AM$247,$AD105,1))</f>
        <v>0.18560309623971072</v>
      </c>
      <c r="AO105" s="32"/>
      <c r="AP105" s="5">
        <f t="shared" si="29"/>
        <v>4.6237992831541215</v>
      </c>
      <c r="AQ105" s="32">
        <f t="shared" si="40"/>
        <v>4.8065350824372759</v>
      </c>
      <c r="AR105" s="5">
        <f t="shared" si="30"/>
        <v>-0.89163229936428046</v>
      </c>
      <c r="AS105" s="263">
        <f>AVERAGE(INDEX($AR$5:$AR$246,$AC105,1):INDEX($AR$5:$AR$246,$AD105,1))</f>
        <v>-0.60780075814564227</v>
      </c>
      <c r="AT105" s="5"/>
      <c r="AU105" s="5">
        <f t="shared" si="31"/>
        <v>5.4994265232974913</v>
      </c>
      <c r="AV105" s="32">
        <f t="shared" si="41"/>
        <v>6.04054070967742</v>
      </c>
      <c r="AW105" s="5">
        <f t="shared" si="32"/>
        <v>-1.3820720962277209</v>
      </c>
      <c r="AX105" s="264">
        <f>AVERAGE(INDEX($AW$5:$AW$246,$AC105,1):INDEX($AW$5:$AW$246,$AD105,1))</f>
        <v>-0.74260614640693279</v>
      </c>
      <c r="AY105" s="5"/>
    </row>
    <row r="106" spans="1:51" ht="11.4">
      <c r="A106" s="141">
        <v>102</v>
      </c>
      <c r="B106" s="6">
        <v>1882</v>
      </c>
      <c r="C106" s="288">
        <v>0.74193548387096797</v>
      </c>
      <c r="D106" s="288">
        <v>-0.28214285714285697</v>
      </c>
      <c r="E106" s="288">
        <v>4.5612903225806454</v>
      </c>
      <c r="F106" s="288">
        <v>4.9366666666666683</v>
      </c>
      <c r="G106" s="288">
        <v>9.9193548387096762</v>
      </c>
      <c r="H106" s="288">
        <v>11.473333333333333</v>
      </c>
      <c r="I106" s="288">
        <v>13.748387096774195</v>
      </c>
      <c r="J106" s="288">
        <v>12.058064516129031</v>
      </c>
      <c r="K106" s="288">
        <v>9.8233333333333324</v>
      </c>
      <c r="L106" s="288">
        <v>7.6806451612903226</v>
      </c>
      <c r="M106" s="288">
        <v>1.7133333333333332</v>
      </c>
      <c r="N106" s="288">
        <v>0.7225806451612905</v>
      </c>
      <c r="O106" s="147">
        <v>0.5</v>
      </c>
      <c r="P106" s="5">
        <v>5.9</v>
      </c>
      <c r="Q106" s="290">
        <v>6.4736986301369868</v>
      </c>
      <c r="R106" s="111">
        <f t="shared" si="35"/>
        <v>5.4420500000000009</v>
      </c>
      <c r="S106" s="32">
        <f t="shared" si="36"/>
        <v>5.8466665479452065</v>
      </c>
      <c r="T106" s="299">
        <f>AVERAGE(INDEX($Q$5:$Q$246,$AC106,1):INDEX($Q$5:$Q$246,$AD106,1))</f>
        <v>5.8603013698630146</v>
      </c>
      <c r="U106" s="286">
        <v>6.4247318228366623</v>
      </c>
      <c r="V106" s="111">
        <f t="shared" si="21"/>
        <v>0.13885313108757913</v>
      </c>
      <c r="W106" s="261">
        <f>AVERAGE(INDEX($V$5:$V$246,$AC106,1):INDEX($V$5:$V$246,$AD106,1))</f>
        <v>-0.47454412918639355</v>
      </c>
      <c r="X106" s="111">
        <f t="shared" si="37"/>
        <v>-0.48754546655429692</v>
      </c>
      <c r="Y106" s="111">
        <f t="shared" si="33"/>
        <v>0.626398597641876</v>
      </c>
      <c r="AA106" s="4">
        <f t="shared" si="22"/>
        <v>5</v>
      </c>
      <c r="AB106" s="284">
        <f t="shared" si="23"/>
        <v>4.1975308641975309</v>
      </c>
      <c r="AC106" s="6">
        <f t="shared" si="24"/>
        <v>98</v>
      </c>
      <c r="AD106" s="6">
        <f t="shared" si="25"/>
        <v>107</v>
      </c>
      <c r="AF106" s="5">
        <f t="shared" si="26"/>
        <v>12.426594982078853</v>
      </c>
      <c r="AG106" s="32">
        <f t="shared" si="38"/>
        <v>14.027233982078853</v>
      </c>
      <c r="AH106" s="5">
        <f t="shared" si="27"/>
        <v>-1.8031293979542315</v>
      </c>
      <c r="AI106" s="261">
        <f>AVERAGE(INDEX($AH$5:$AH$247,$AC106,1):INDEX($AH$5:$AH$247,$AD106,1))</f>
        <v>-0.23911506103666849</v>
      </c>
      <c r="AK106" s="5">
        <f t="shared" si="34"/>
        <v>2.4231950844854244E-2</v>
      </c>
      <c r="AL106" s="32">
        <f t="shared" si="39"/>
        <v>-1.7205630780232004</v>
      </c>
      <c r="AM106" s="5">
        <f t="shared" si="28"/>
        <v>1.4570686134810902</v>
      </c>
      <c r="AN106" s="262">
        <f>AVERAGE(INDEX($AM$5:$AM$247,$AC106,1):INDEX($AM$5:$AM$247,$AD106,1))</f>
        <v>-0.23184698056520467</v>
      </c>
      <c r="AO106" s="32"/>
      <c r="AP106" s="5">
        <f t="shared" si="29"/>
        <v>6.472437275985663</v>
      </c>
      <c r="AQ106" s="32">
        <f t="shared" si="40"/>
        <v>4.8611567741935477</v>
      </c>
      <c r="AR106" s="5">
        <f t="shared" si="30"/>
        <v>0.95700569346726105</v>
      </c>
      <c r="AS106" s="263">
        <f>AVERAGE(INDEX($AR$5:$AR$246,$AC106,1):INDEX($AR$5:$AR$246,$AD106,1))</f>
        <v>-0.55294771155066036</v>
      </c>
      <c r="AT106" s="5"/>
      <c r="AU106" s="5">
        <f t="shared" si="31"/>
        <v>6.4057706093189966</v>
      </c>
      <c r="AV106" s="32">
        <f t="shared" si="41"/>
        <v>6.0649526953405015</v>
      </c>
      <c r="AW106" s="5">
        <f t="shared" si="32"/>
        <v>-0.47572801020621558</v>
      </c>
      <c r="AX106" s="264">
        <f>AVERAGE(INDEX($AW$5:$AW$246,$AC106,1):INDEX($AW$5:$AW$246,$AD106,1))</f>
        <v>-0.81092514282270334</v>
      </c>
      <c r="AY106" s="5"/>
    </row>
    <row r="107" spans="1:51" ht="11.4">
      <c r="A107" s="141">
        <v>103</v>
      </c>
      <c r="B107" s="6">
        <v>1883</v>
      </c>
      <c r="C107" s="288">
        <v>-1.5096774193548388</v>
      </c>
      <c r="D107" s="288">
        <v>0.28214285714285714</v>
      </c>
      <c r="E107" s="288">
        <v>-4.1193548387096754</v>
      </c>
      <c r="F107" s="288">
        <v>3.7966666666666669</v>
      </c>
      <c r="G107" s="288">
        <v>10.203225806451611</v>
      </c>
      <c r="H107" s="288">
        <v>12.663333333333334</v>
      </c>
      <c r="I107" s="288">
        <v>13.945161290322579</v>
      </c>
      <c r="J107" s="288">
        <v>14.161290322580644</v>
      </c>
      <c r="K107" s="288">
        <v>11.080000000000002</v>
      </c>
      <c r="L107" s="288">
        <v>5.4741935483870954</v>
      </c>
      <c r="M107" s="288">
        <v>2.1333333333333333</v>
      </c>
      <c r="N107" s="288">
        <v>-2.9322580645161289</v>
      </c>
      <c r="O107" s="147">
        <v>0.5</v>
      </c>
      <c r="P107" s="5">
        <v>4.9000000000000004</v>
      </c>
      <c r="Q107" s="290">
        <v>5.4520547945205475</v>
      </c>
      <c r="R107" s="111">
        <f t="shared" si="35"/>
        <v>5.4125100000000002</v>
      </c>
      <c r="S107" s="32">
        <f t="shared" si="36"/>
        <v>5.845434410958906</v>
      </c>
      <c r="T107" s="299">
        <f>AVERAGE(INDEX($Q$5:$Q$246,$AC107,1):INDEX($Q$5:$Q$246,$AD107,1))</f>
        <v>5.8455068493150693</v>
      </c>
      <c r="U107" s="286">
        <v>5.4315047363031228</v>
      </c>
      <c r="V107" s="111">
        <f t="shared" si="21"/>
        <v>-0.8827907045288601</v>
      </c>
      <c r="W107" s="261">
        <f>AVERAGE(INDEX($V$5:$V$246,$AC107,1):INDEX($V$5:$V$246,$AD107,1))</f>
        <v>-0.48933864973433872</v>
      </c>
      <c r="X107" s="111">
        <f t="shared" si="37"/>
        <v>-0.48877760354059835</v>
      </c>
      <c r="Y107" s="111">
        <f t="shared" si="33"/>
        <v>-0.39401310098826176</v>
      </c>
      <c r="AA107" s="4">
        <f t="shared" si="22"/>
        <v>5</v>
      </c>
      <c r="AB107" s="284">
        <f t="shared" si="23"/>
        <v>4.238683127572016</v>
      </c>
      <c r="AC107" s="6">
        <f t="shared" si="24"/>
        <v>99</v>
      </c>
      <c r="AD107" s="6">
        <f t="shared" si="25"/>
        <v>108</v>
      </c>
      <c r="AF107" s="5">
        <f t="shared" si="26"/>
        <v>13.589928315412186</v>
      </c>
      <c r="AG107" s="32">
        <f t="shared" si="38"/>
        <v>14.013945956989248</v>
      </c>
      <c r="AH107" s="5">
        <f t="shared" si="27"/>
        <v>-0.63979606462089933</v>
      </c>
      <c r="AI107" s="261">
        <f>AVERAGE(INDEX($AH$5:$AH$247,$AC107,1):INDEX($AH$5:$AH$247,$AD107,1))</f>
        <v>-0.26396093917286939</v>
      </c>
      <c r="AK107" s="5">
        <f t="shared" si="34"/>
        <v>-0.16831797235023038</v>
      </c>
      <c r="AL107" s="32">
        <f t="shared" si="39"/>
        <v>-1.7800917289051328</v>
      </c>
      <c r="AM107" s="5">
        <f t="shared" si="28"/>
        <v>1.2645186902860055</v>
      </c>
      <c r="AN107" s="262">
        <f>AVERAGE(INDEX($AM$5:$AM$247,$AC107,1):INDEX($AM$5:$AM$247,$AD107,1))</f>
        <v>-0.38581064389483022</v>
      </c>
      <c r="AO107" s="32"/>
      <c r="AP107" s="5">
        <f t="shared" si="29"/>
        <v>3.2935125448028675</v>
      </c>
      <c r="AQ107" s="32">
        <f t="shared" si="40"/>
        <v>4.9150656129032262</v>
      </c>
      <c r="AR107" s="5">
        <f t="shared" si="30"/>
        <v>-2.2219190377155345</v>
      </c>
      <c r="AS107" s="263">
        <f>AVERAGE(INDEX($AR$5:$AR$246,$AC107,1):INDEX($AR$5:$AR$246,$AD107,1))</f>
        <v>-0.62445667212413691</v>
      </c>
      <c r="AT107" s="5"/>
      <c r="AU107" s="5">
        <f t="shared" si="31"/>
        <v>6.2291756272401431</v>
      </c>
      <c r="AV107" s="32">
        <f t="shared" si="41"/>
        <v>6.0918241971326168</v>
      </c>
      <c r="AW107" s="5">
        <f t="shared" si="32"/>
        <v>-0.65232299228506907</v>
      </c>
      <c r="AX107" s="264">
        <f>AVERAGE(INDEX($AW$5:$AW$246,$AC107,1):INDEX($AW$5:$AW$246,$AD107,1))</f>
        <v>-0.85503983816320495</v>
      </c>
      <c r="AY107" s="5"/>
    </row>
    <row r="108" spans="1:51" ht="11.4">
      <c r="A108" s="141">
        <v>104</v>
      </c>
      <c r="B108" s="6">
        <v>1884</v>
      </c>
      <c r="C108" s="288">
        <v>0.69354838709677424</v>
      </c>
      <c r="D108" s="288">
        <v>1.072413793103449</v>
      </c>
      <c r="E108" s="288">
        <v>3.2838709677419353</v>
      </c>
      <c r="F108" s="288">
        <v>4.163333333333334</v>
      </c>
      <c r="G108" s="288">
        <v>11.206451612903223</v>
      </c>
      <c r="H108" s="288">
        <v>9.42</v>
      </c>
      <c r="I108" s="288">
        <v>16.064516129032256</v>
      </c>
      <c r="J108" s="288">
        <v>15.203225806451613</v>
      </c>
      <c r="K108" s="288">
        <v>12.496666666666664</v>
      </c>
      <c r="L108" s="288">
        <v>4.5903225806451609</v>
      </c>
      <c r="M108" s="288">
        <v>0.12666666666666662</v>
      </c>
      <c r="N108" s="288">
        <v>-1.0967741935483866</v>
      </c>
      <c r="O108" s="147">
        <v>0.5</v>
      </c>
      <c r="P108" s="5">
        <v>5.9</v>
      </c>
      <c r="Q108" s="290">
        <v>6.4810958904109599</v>
      </c>
      <c r="R108" s="111">
        <f t="shared" si="35"/>
        <v>5.3696400000000004</v>
      </c>
      <c r="S108" s="32">
        <f t="shared" si="36"/>
        <v>5.8247093150684934</v>
      </c>
      <c r="T108" s="299">
        <f>AVERAGE(INDEX($Q$5:$Q$246,$AC108,1):INDEX($Q$5:$Q$246,$AD108,1))</f>
        <v>5.8889041095890402</v>
      </c>
      <c r="U108" s="286">
        <v>6.4353534791743918</v>
      </c>
      <c r="V108" s="111">
        <f t="shared" si="21"/>
        <v>0.14625039136155227</v>
      </c>
      <c r="W108" s="261">
        <f>AVERAGE(INDEX($V$5:$V$246,$AC108,1):INDEX($V$5:$V$246,$AD108,1))</f>
        <v>-0.44594138946036638</v>
      </c>
      <c r="X108" s="111">
        <f t="shared" si="37"/>
        <v>-0.50950269943100934</v>
      </c>
      <c r="Y108" s="111">
        <f t="shared" si="33"/>
        <v>0.65575309079256161</v>
      </c>
      <c r="AA108" s="4">
        <f t="shared" si="22"/>
        <v>5</v>
      </c>
      <c r="AB108" s="284">
        <f t="shared" si="23"/>
        <v>4.2798353909465021</v>
      </c>
      <c r="AC108" s="6">
        <f t="shared" si="24"/>
        <v>100</v>
      </c>
      <c r="AD108" s="6">
        <f t="shared" si="25"/>
        <v>109</v>
      </c>
      <c r="AF108" s="5">
        <f t="shared" si="26"/>
        <v>13.56258064516129</v>
      </c>
      <c r="AG108" s="32">
        <f t="shared" si="38"/>
        <v>14.007209297491039</v>
      </c>
      <c r="AH108" s="5">
        <f t="shared" si="27"/>
        <v>-0.66714373487179479</v>
      </c>
      <c r="AI108" s="261">
        <f>AVERAGE(INDEX($AH$5:$AH$247,$AC108,1):INDEX($AH$5:$AH$247,$AD108,1))</f>
        <v>-0.25153083164598777</v>
      </c>
      <c r="AK108" s="5">
        <f t="shared" si="34"/>
        <v>-0.38876529477196847</v>
      </c>
      <c r="AL108" s="32">
        <f t="shared" si="39"/>
        <v>-1.9092849908628637</v>
      </c>
      <c r="AM108" s="5">
        <f t="shared" si="28"/>
        <v>1.0440713678642675</v>
      </c>
      <c r="AN108" s="262">
        <f>AVERAGE(INDEX($AM$5:$AM$247,$AC108,1):INDEX($AM$5:$AM$247,$AD108,1))</f>
        <v>-0.39879451486257222</v>
      </c>
      <c r="AO108" s="32"/>
      <c r="AP108" s="5">
        <f t="shared" si="29"/>
        <v>6.2178853046594966</v>
      </c>
      <c r="AQ108" s="32">
        <f t="shared" si="40"/>
        <v>4.9558101935483867</v>
      </c>
      <c r="AR108" s="5">
        <f t="shared" si="30"/>
        <v>0.70245372214109469</v>
      </c>
      <c r="AS108" s="263">
        <f>AVERAGE(INDEX($AR$5:$AR$246,$AC108,1):INDEX($AR$5:$AR$246,$AD108,1))</f>
        <v>-0.45681151083381455</v>
      </c>
      <c r="AT108" s="5"/>
      <c r="AU108" s="5">
        <f t="shared" si="31"/>
        <v>5.7378853046594971</v>
      </c>
      <c r="AV108" s="32">
        <f t="shared" si="41"/>
        <v>6.1221181541218641</v>
      </c>
      <c r="AW108" s="5">
        <f t="shared" si="32"/>
        <v>-1.143613314865715</v>
      </c>
      <c r="AX108" s="264">
        <f>AVERAGE(INDEX($AW$5:$AW$246,$AC108,1):INDEX($AW$5:$AW$246,$AD108,1))</f>
        <v>-0.73734449766141297</v>
      </c>
      <c r="AY108" s="5"/>
    </row>
    <row r="109" spans="1:51" ht="11.4">
      <c r="A109" s="141">
        <v>105</v>
      </c>
      <c r="B109" s="6">
        <v>1885</v>
      </c>
      <c r="C109" s="288">
        <v>-3.2193548387096778</v>
      </c>
      <c r="D109" s="288">
        <v>2.8857142857142857</v>
      </c>
      <c r="E109" s="288">
        <v>1.2903225806451568E-2</v>
      </c>
      <c r="F109" s="288">
        <v>7.5400000000000009</v>
      </c>
      <c r="G109" s="288">
        <v>7.790322580645161</v>
      </c>
      <c r="H109" s="288">
        <v>14.979999999999999</v>
      </c>
      <c r="I109" s="288">
        <v>15.535483870967743</v>
      </c>
      <c r="J109" s="288">
        <v>14.106451612903228</v>
      </c>
      <c r="K109" s="288">
        <v>11.603333333333335</v>
      </c>
      <c r="L109" s="288">
        <v>5.1387096774193548</v>
      </c>
      <c r="M109" s="288">
        <v>2.0299999999999998</v>
      </c>
      <c r="N109" s="288">
        <v>-2.3129032258064517</v>
      </c>
      <c r="O109" s="147">
        <v>0.5</v>
      </c>
      <c r="P109" s="5">
        <v>5.8</v>
      </c>
      <c r="Q109" s="290">
        <v>6.3397260273972611</v>
      </c>
      <c r="R109" s="111">
        <f t="shared" si="35"/>
        <v>5.3336399999999999</v>
      </c>
      <c r="S109" s="32">
        <f t="shared" si="36"/>
        <v>5.8045274520547947</v>
      </c>
      <c r="T109" s="299">
        <f>AVERAGE(INDEX($Q$5:$Q$246,$AC109,1):INDEX($Q$5:$Q$246,$AD109,1))</f>
        <v>5.7556164383561637</v>
      </c>
      <c r="U109" s="286">
        <v>6.3408883768561202</v>
      </c>
      <c r="V109" s="111">
        <f t="shared" si="21"/>
        <v>4.8805283478534633E-3</v>
      </c>
      <c r="W109" s="261">
        <f>AVERAGE(INDEX($V$5:$V$246,$AC109,1):INDEX($V$5:$V$246,$AD109,1))</f>
        <v>-0.57922906069324298</v>
      </c>
      <c r="X109" s="111">
        <f t="shared" si="37"/>
        <v>-0.52968456244470785</v>
      </c>
      <c r="Y109" s="111">
        <f t="shared" si="33"/>
        <v>0.53456509079256131</v>
      </c>
      <c r="AA109" s="4">
        <f t="shared" si="22"/>
        <v>5</v>
      </c>
      <c r="AB109" s="284">
        <f t="shared" si="23"/>
        <v>4.3209876543209873</v>
      </c>
      <c r="AC109" s="6">
        <f t="shared" si="24"/>
        <v>101</v>
      </c>
      <c r="AD109" s="6">
        <f t="shared" si="25"/>
        <v>110</v>
      </c>
      <c r="AF109" s="5">
        <f t="shared" si="26"/>
        <v>14.873978494623657</v>
      </c>
      <c r="AG109" s="32">
        <f t="shared" si="38"/>
        <v>13.991880759856631</v>
      </c>
      <c r="AH109" s="5">
        <f t="shared" si="27"/>
        <v>0.6442541145905718</v>
      </c>
      <c r="AI109" s="261">
        <f>AVERAGE(INDEX($AH$5:$AH$247,$AC109,1):INDEX($AH$5:$AH$247,$AD109,1))</f>
        <v>-0.32677814347394474</v>
      </c>
      <c r="AK109" s="5">
        <f t="shared" si="34"/>
        <v>-0.47680491551459303</v>
      </c>
      <c r="AL109" s="32">
        <f t="shared" si="39"/>
        <v>-2.0558003644260818</v>
      </c>
      <c r="AM109" s="5">
        <f t="shared" si="28"/>
        <v>0.95603174712164285</v>
      </c>
      <c r="AN109" s="262">
        <f>AVERAGE(INDEX($AM$5:$AM$247,$AC109,1):INDEX($AM$5:$AM$247,$AD109,1))</f>
        <v>-0.34343286964831288</v>
      </c>
      <c r="AO109" s="32"/>
      <c r="AP109" s="5">
        <f t="shared" si="29"/>
        <v>5.1144086021505375</v>
      </c>
      <c r="AQ109" s="32">
        <f t="shared" si="40"/>
        <v>4.9988179068100358</v>
      </c>
      <c r="AR109" s="5">
        <f t="shared" si="30"/>
        <v>-0.40102298036786443</v>
      </c>
      <c r="AS109" s="263">
        <f>AVERAGE(INDEX($AR$5:$AR$246,$AC109,1):INDEX($AR$5:$AR$246,$AD109,1))</f>
        <v>-0.43818785491983603</v>
      </c>
      <c r="AT109" s="5"/>
      <c r="AU109" s="5">
        <f t="shared" si="31"/>
        <v>6.2573476702508968</v>
      </c>
      <c r="AV109" s="32">
        <f t="shared" si="41"/>
        <v>6.1515692401433704</v>
      </c>
      <c r="AW109" s="5">
        <f t="shared" si="32"/>
        <v>-0.62415094927431536</v>
      </c>
      <c r="AX109" s="264">
        <f>AVERAGE(INDEX($AW$5:$AW$246,$AC109,1):INDEX($AW$5:$AW$246,$AD109,1))</f>
        <v>-0.92320829694456708</v>
      </c>
      <c r="AY109" s="5"/>
    </row>
    <row r="110" spans="1:51" ht="11.4">
      <c r="A110" s="141">
        <v>106</v>
      </c>
      <c r="B110" s="6">
        <v>1886</v>
      </c>
      <c r="C110" s="288">
        <v>-3.1129032258064511</v>
      </c>
      <c r="D110" s="288">
        <v>-4.7642857142857142</v>
      </c>
      <c r="E110" s="288">
        <v>-0.59354838709677504</v>
      </c>
      <c r="F110" s="288">
        <v>7.3633333333333324</v>
      </c>
      <c r="G110" s="288">
        <v>10.874193548387096</v>
      </c>
      <c r="H110" s="288">
        <v>11.216666666666669</v>
      </c>
      <c r="I110" s="288">
        <v>15.690322580645162</v>
      </c>
      <c r="J110" s="288">
        <v>14.712903225806453</v>
      </c>
      <c r="K110" s="288">
        <v>13.943333333333335</v>
      </c>
      <c r="L110" s="288">
        <v>8.2548387096774221</v>
      </c>
      <c r="M110" s="288">
        <v>2.4233333333333338</v>
      </c>
      <c r="N110" s="288">
        <v>-1.6290322580645158</v>
      </c>
      <c r="O110" s="147">
        <v>0.5</v>
      </c>
      <c r="P110" s="5">
        <v>5.7</v>
      </c>
      <c r="Q110" s="290">
        <v>6.2605479452054809</v>
      </c>
      <c r="R110" s="111">
        <f t="shared" si="35"/>
        <v>5.3106299999999997</v>
      </c>
      <c r="S110" s="32">
        <f t="shared" si="36"/>
        <v>5.7923163835616442</v>
      </c>
      <c r="T110" s="299">
        <f>AVERAGE(INDEX($Q$5:$Q$246,$AC110,1):INDEX($Q$5:$Q$246,$AD110,1))</f>
        <v>5.7335342465753429</v>
      </c>
      <c r="U110" s="286">
        <v>6.1982629288274458</v>
      </c>
      <c r="V110" s="111">
        <f t="shared" si="21"/>
        <v>-7.4297553843926778E-2</v>
      </c>
      <c r="W110" s="261">
        <f>AVERAGE(INDEX($V$5:$V$246,$AC110,1):INDEX($V$5:$V$246,$AD110,1))</f>
        <v>-0.60131125247406492</v>
      </c>
      <c r="X110" s="111">
        <f t="shared" si="37"/>
        <v>-0.54189563093785864</v>
      </c>
      <c r="Y110" s="111">
        <f t="shared" si="33"/>
        <v>0.46759807709393186</v>
      </c>
      <c r="AA110" s="4">
        <f t="shared" si="22"/>
        <v>5</v>
      </c>
      <c r="AB110" s="284">
        <f t="shared" si="23"/>
        <v>4.3621399176954734</v>
      </c>
      <c r="AC110" s="6">
        <f t="shared" si="24"/>
        <v>102</v>
      </c>
      <c r="AD110" s="6">
        <f t="shared" si="25"/>
        <v>111</v>
      </c>
      <c r="AF110" s="5">
        <f t="shared" si="26"/>
        <v>13.873297491039429</v>
      </c>
      <c r="AG110" s="32">
        <f t="shared" si="38"/>
        <v>13.99373564874552</v>
      </c>
      <c r="AH110" s="5">
        <f t="shared" si="27"/>
        <v>-0.35642688899365638</v>
      </c>
      <c r="AI110" s="261">
        <f>AVERAGE(INDEX($AH$5:$AH$247,$AC110,1):INDEX($AH$5:$AH$247,$AD110,1))</f>
        <v>-0.50357025816928525</v>
      </c>
      <c r="AK110" s="5">
        <f t="shared" si="34"/>
        <v>-3.3966973886328726</v>
      </c>
      <c r="AL110" s="32">
        <f t="shared" si="39"/>
        <v>-2.1934458661740557</v>
      </c>
      <c r="AM110" s="5">
        <f t="shared" si="28"/>
        <v>-1.9638607259966367</v>
      </c>
      <c r="AN110" s="262">
        <f>AVERAGE(INDEX($AM$5:$AM$247,$AC110,1):INDEX($AM$5:$AM$247,$AD110,1))</f>
        <v>-0.78332150252081689</v>
      </c>
      <c r="AO110" s="32"/>
      <c r="AP110" s="5">
        <f t="shared" si="29"/>
        <v>5.881326164874551</v>
      </c>
      <c r="AQ110" s="32">
        <f t="shared" si="40"/>
        <v>5.0433644444444434</v>
      </c>
      <c r="AR110" s="5">
        <f t="shared" si="30"/>
        <v>0.36589458235614902</v>
      </c>
      <c r="AS110" s="263">
        <f>AVERAGE(INDEX($AR$5:$AR$246,$AC110,1):INDEX($AR$5:$AR$246,$AD110,1))</f>
        <v>-0.43543158251840242</v>
      </c>
      <c r="AT110" s="5"/>
      <c r="AU110" s="5">
        <f t="shared" si="31"/>
        <v>8.2071684587813625</v>
      </c>
      <c r="AV110" s="32">
        <f t="shared" si="41"/>
        <v>6.1857003799283152</v>
      </c>
      <c r="AW110" s="5">
        <f t="shared" si="32"/>
        <v>1.3256698392561503</v>
      </c>
      <c r="AX110" s="264">
        <f>AVERAGE(INDEX($AW$5:$AW$246,$AC110,1):INDEX($AW$5:$AW$246,$AD110,1))</f>
        <v>-0.73067783099474615</v>
      </c>
      <c r="AY110" s="5"/>
    </row>
    <row r="111" spans="1:51" ht="11.4">
      <c r="A111" s="141">
        <v>107</v>
      </c>
      <c r="B111" s="6">
        <v>1887</v>
      </c>
      <c r="C111" s="288">
        <v>-3.8677419354838696</v>
      </c>
      <c r="D111" s="288">
        <v>-3.9857142857142853</v>
      </c>
      <c r="E111" s="288">
        <v>-0.8354838709677419</v>
      </c>
      <c r="F111" s="288">
        <v>5.1033333333333335</v>
      </c>
      <c r="G111" s="288">
        <v>6.8838709677419354</v>
      </c>
      <c r="H111" s="288">
        <v>13.856666666666673</v>
      </c>
      <c r="I111" s="288">
        <v>17.316129032258065</v>
      </c>
      <c r="J111" s="288">
        <v>14.293548387096774</v>
      </c>
      <c r="K111" s="288">
        <v>10.336666666666664</v>
      </c>
      <c r="L111" s="288">
        <v>1.9645161290322579</v>
      </c>
      <c r="M111" s="288">
        <v>1.5066666666666668</v>
      </c>
      <c r="N111" s="288">
        <v>-3.787096774193548</v>
      </c>
      <c r="O111" s="147">
        <v>0.5</v>
      </c>
      <c r="P111" s="5">
        <v>4.5</v>
      </c>
      <c r="Q111" s="290">
        <v>4.941095890410959</v>
      </c>
      <c r="R111" s="111">
        <f t="shared" si="35"/>
        <v>5.3033099999999997</v>
      </c>
      <c r="S111" s="32">
        <f t="shared" si="36"/>
        <v>5.791138164383562</v>
      </c>
      <c r="T111" s="299">
        <f>AVERAGE(INDEX($Q$5:$Q$246,$AC111,1):INDEX($Q$5:$Q$246,$AD111,1))</f>
        <v>5.7039452054794522</v>
      </c>
      <c r="U111" s="286">
        <v>4.8987800819252429</v>
      </c>
      <c r="V111" s="111">
        <f t="shared" si="21"/>
        <v>-1.3937496086384487</v>
      </c>
      <c r="W111" s="261">
        <f>AVERAGE(INDEX($V$5:$V$246,$AC111,1):INDEX($V$5:$V$246,$AD111,1))</f>
        <v>-0.63090029356995558</v>
      </c>
      <c r="X111" s="111">
        <f t="shared" si="37"/>
        <v>-0.54307385011594089</v>
      </c>
      <c r="Y111" s="111">
        <f t="shared" si="33"/>
        <v>-0.85067575852250776</v>
      </c>
      <c r="AA111" s="4">
        <f t="shared" si="22"/>
        <v>5</v>
      </c>
      <c r="AB111" s="284">
        <f t="shared" si="23"/>
        <v>4.4032921810699586</v>
      </c>
      <c r="AC111" s="6">
        <f t="shared" si="24"/>
        <v>103</v>
      </c>
      <c r="AD111" s="6">
        <f t="shared" si="25"/>
        <v>112</v>
      </c>
      <c r="AF111" s="5">
        <f t="shared" si="26"/>
        <v>15.155448028673836</v>
      </c>
      <c r="AG111" s="32">
        <f t="shared" si="38"/>
        <v>14.00006459139785</v>
      </c>
      <c r="AH111" s="5">
        <f t="shared" si="27"/>
        <v>0.92572364864075141</v>
      </c>
      <c r="AI111" s="261">
        <f>AVERAGE(INDEX($AH$5:$AH$247,$AC111,1):INDEX($AH$5:$AH$247,$AD111,1))</f>
        <v>-0.25328351981803099</v>
      </c>
      <c r="AK111" s="5">
        <f t="shared" si="34"/>
        <v>-3.1608294930875567</v>
      </c>
      <c r="AL111" s="32">
        <f t="shared" si="39"/>
        <v>-2.3157278388685842</v>
      </c>
      <c r="AM111" s="5">
        <f t="shared" si="28"/>
        <v>-1.7279928304513208</v>
      </c>
      <c r="AN111" s="262">
        <f>AVERAGE(INDEX($AM$5:$AM$247,$AC111,1):INDEX($AM$5:$AM$247,$AD111,1))</f>
        <v>-0.91584480884000763</v>
      </c>
      <c r="AO111" s="32"/>
      <c r="AP111" s="5">
        <f t="shared" si="29"/>
        <v>3.717240143369176</v>
      </c>
      <c r="AQ111" s="32">
        <f t="shared" si="40"/>
        <v>5.0817107885304651</v>
      </c>
      <c r="AR111" s="5">
        <f t="shared" si="30"/>
        <v>-1.798191439149226</v>
      </c>
      <c r="AS111" s="263">
        <f>AVERAGE(INDEX($AR$5:$AR$246,$AC111,1):INDEX($AR$5:$AR$246,$AD111,1))</f>
        <v>-0.60046384058291846</v>
      </c>
      <c r="AT111" s="5"/>
      <c r="AU111" s="5">
        <f t="shared" si="31"/>
        <v>4.6026164874551965</v>
      </c>
      <c r="AV111" s="32">
        <f t="shared" si="41"/>
        <v>6.253847086021505</v>
      </c>
      <c r="AW111" s="5">
        <f t="shared" si="32"/>
        <v>-2.2788821320700157</v>
      </c>
      <c r="AX111" s="264">
        <f>AVERAGE(INDEX($AW$5:$AW$246,$AC111,1):INDEX($AW$5:$AW$246,$AD111,1))</f>
        <v>-0.62723338655030181</v>
      </c>
      <c r="AY111" s="5"/>
    </row>
    <row r="112" spans="1:51" ht="11.4">
      <c r="A112" s="141">
        <v>108</v>
      </c>
      <c r="B112" s="6">
        <v>1888</v>
      </c>
      <c r="C112" s="288">
        <v>-3.7903225806451619</v>
      </c>
      <c r="D112" s="288">
        <v>-3.3931034482758617</v>
      </c>
      <c r="E112" s="288">
        <v>-0.46774193548387044</v>
      </c>
      <c r="F112" s="288">
        <v>3.0933333333333333</v>
      </c>
      <c r="G112" s="288">
        <v>10.835483870967741</v>
      </c>
      <c r="H112" s="288">
        <v>13.92333333333333</v>
      </c>
      <c r="I112" s="288">
        <v>12.52903225806452</v>
      </c>
      <c r="J112" s="288">
        <v>13.293548387096779</v>
      </c>
      <c r="K112" s="288">
        <v>11.24</v>
      </c>
      <c r="L112" s="288">
        <v>4.0322580645161299</v>
      </c>
      <c r="M112" s="288">
        <v>1.84</v>
      </c>
      <c r="N112" s="288">
        <v>1.8903225806451611</v>
      </c>
      <c r="O112" s="147">
        <v>0.5</v>
      </c>
      <c r="P112" s="5">
        <v>5</v>
      </c>
      <c r="Q112" s="290">
        <v>5.4589041095890414</v>
      </c>
      <c r="R112" s="111">
        <f t="shared" si="35"/>
        <v>5.2991099999999998</v>
      </c>
      <c r="S112" s="32">
        <f t="shared" si="36"/>
        <v>5.7902163013698624</v>
      </c>
      <c r="T112" s="299">
        <f>AVERAGE(INDEX($Q$5:$Q$246,$AC112,1):INDEX($Q$5:$Q$246,$AD112,1))</f>
        <v>5.7851232876712331</v>
      </c>
      <c r="U112" s="286">
        <v>5.4188453219626744</v>
      </c>
      <c r="V112" s="111">
        <f t="shared" si="21"/>
        <v>-0.87594138946036626</v>
      </c>
      <c r="W112" s="261">
        <f>AVERAGE(INDEX($V$5:$V$246,$AC112,1):INDEX($V$5:$V$246,$AD112,1))</f>
        <v>-0.54972221137817479</v>
      </c>
      <c r="X112" s="111">
        <f t="shared" si="37"/>
        <v>-0.54399571312963968</v>
      </c>
      <c r="Y112" s="111">
        <f t="shared" si="33"/>
        <v>-0.33194567633072658</v>
      </c>
      <c r="AA112" s="4">
        <f t="shared" si="22"/>
        <v>5</v>
      </c>
      <c r="AB112" s="284">
        <f t="shared" si="23"/>
        <v>4.4444444444444446</v>
      </c>
      <c r="AC112" s="6">
        <f t="shared" si="24"/>
        <v>104</v>
      </c>
      <c r="AD112" s="6">
        <f t="shared" si="25"/>
        <v>113</v>
      </c>
      <c r="AF112" s="5">
        <f t="shared" si="26"/>
        <v>13.248637992831542</v>
      </c>
      <c r="AG112" s="32">
        <f t="shared" si="38"/>
        <v>14.012158093189964</v>
      </c>
      <c r="AH112" s="5">
        <f t="shared" si="27"/>
        <v>-0.98108638720154318</v>
      </c>
      <c r="AI112" s="261">
        <f>AVERAGE(INDEX($AH$5:$AH$247,$AC112,1):INDEX($AH$5:$AH$247,$AD112,1))</f>
        <v>-0.14066344813344339</v>
      </c>
      <c r="AK112" s="5">
        <f t="shared" si="34"/>
        <v>-3.6568409343715245</v>
      </c>
      <c r="AL112" s="32">
        <f t="shared" si="39"/>
        <v>-2.425685428650882</v>
      </c>
      <c r="AM112" s="5">
        <f t="shared" si="28"/>
        <v>-2.2240042717352884</v>
      </c>
      <c r="AN112" s="262">
        <f>AVERAGE(INDEX($AM$5:$AM$247,$AC112,1):INDEX($AM$5:$AM$247,$AD112,1))</f>
        <v>-1.2827188487785635</v>
      </c>
      <c r="AO112" s="32"/>
      <c r="AP112" s="5">
        <f t="shared" si="29"/>
        <v>4.4870250896057344</v>
      </c>
      <c r="AQ112" s="32">
        <f t="shared" si="40"/>
        <v>5.1227230250896056</v>
      </c>
      <c r="AR112" s="5">
        <f t="shared" si="30"/>
        <v>-1.0284064929126675</v>
      </c>
      <c r="AS112" s="263">
        <f>AVERAGE(INDEX($AR$5:$AR$246,$AC112,1):INDEX($AR$5:$AR$246,$AD112,1))</f>
        <v>-0.26135272947180749</v>
      </c>
      <c r="AT112" s="5"/>
      <c r="AU112" s="5">
        <f t="shared" si="31"/>
        <v>5.7040860215053764</v>
      </c>
      <c r="AV112" s="32">
        <f t="shared" si="41"/>
        <v>6.3175007383512538</v>
      </c>
      <c r="AW112" s="5">
        <f t="shared" si="32"/>
        <v>-1.1774125980198358</v>
      </c>
      <c r="AX112" s="264">
        <f>AVERAGE(INDEX($AW$5:$AW$246,$AC112,1):INDEX($AW$5:$AW$246,$AD112,1))</f>
        <v>-0.57159539371876045</v>
      </c>
      <c r="AY112" s="5"/>
    </row>
    <row r="113" spans="1:51" ht="11.4">
      <c r="A113" s="141">
        <v>109</v>
      </c>
      <c r="B113" s="6">
        <v>1889</v>
      </c>
      <c r="C113" s="288">
        <v>-4.2</v>
      </c>
      <c r="D113" s="288">
        <v>-5.5964285714285724</v>
      </c>
      <c r="E113" s="288">
        <v>-1.8225806451612898</v>
      </c>
      <c r="F113" s="288">
        <v>4.0166666666666648</v>
      </c>
      <c r="G113" s="288">
        <v>12.783870967741931</v>
      </c>
      <c r="H113" s="288">
        <v>14.706666666666667</v>
      </c>
      <c r="I113" s="288">
        <v>14.112903225806448</v>
      </c>
      <c r="J113" s="288">
        <v>13.448387096774193</v>
      </c>
      <c r="K113" s="288">
        <v>8.91</v>
      </c>
      <c r="L113" s="288">
        <v>6.5419354838709687</v>
      </c>
      <c r="M113" s="288">
        <v>2.2700000000000005</v>
      </c>
      <c r="N113" s="288">
        <v>-4.4806451612903224</v>
      </c>
      <c r="O113" s="147">
        <v>0.5</v>
      </c>
      <c r="P113" s="5">
        <v>4.5999999999999996</v>
      </c>
      <c r="Q113" s="290">
        <v>5.1186301369862992</v>
      </c>
      <c r="R113" s="111">
        <f t="shared" si="35"/>
        <v>5.3118799999999995</v>
      </c>
      <c r="S113" s="32">
        <f t="shared" si="36"/>
        <v>5.8034468493150682</v>
      </c>
      <c r="T113" s="299">
        <f>AVERAGE(INDEX($Q$5:$Q$246,$AC113,1):INDEX($Q$5:$Q$246,$AD113,1))</f>
        <v>5.7548767123287679</v>
      </c>
      <c r="U113" s="286">
        <v>5.0575646441372237</v>
      </c>
      <c r="V113" s="111">
        <f t="shared" si="21"/>
        <v>-1.2162153620631084</v>
      </c>
      <c r="W113" s="261">
        <f>AVERAGE(INDEX($V$5:$V$246,$AC113,1):INDEX($V$5:$V$246,$AD113,1))</f>
        <v>-0.57996878672064045</v>
      </c>
      <c r="X113" s="111">
        <f t="shared" si="37"/>
        <v>-0.53076516518443417</v>
      </c>
      <c r="Y113" s="111">
        <f t="shared" si="33"/>
        <v>-0.68545019687867426</v>
      </c>
      <c r="AA113" s="4">
        <f t="shared" si="22"/>
        <v>5</v>
      </c>
      <c r="AB113" s="284">
        <f t="shared" si="23"/>
        <v>4.4855967078189298</v>
      </c>
      <c r="AC113" s="6">
        <f t="shared" si="24"/>
        <v>105</v>
      </c>
      <c r="AD113" s="6">
        <f t="shared" si="25"/>
        <v>114</v>
      </c>
      <c r="AF113" s="5">
        <f t="shared" si="26"/>
        <v>14.08931899641577</v>
      </c>
      <c r="AG113" s="32">
        <f t="shared" si="38"/>
        <v>14.030739921146953</v>
      </c>
      <c r="AH113" s="5">
        <f t="shared" si="27"/>
        <v>-0.14040538361731514</v>
      </c>
      <c r="AI113" s="261">
        <f>AVERAGE(INDEX($AH$5:$AH$247,$AC113,1):INDEX($AH$5:$AH$247,$AD113,1))</f>
        <v>-9.1477068205128201E-2</v>
      </c>
      <c r="AK113" s="5">
        <f t="shared" si="34"/>
        <v>-2.6353686635944702</v>
      </c>
      <c r="AL113" s="32">
        <f t="shared" si="39"/>
        <v>-2.536409188251497</v>
      </c>
      <c r="AM113" s="5">
        <f t="shared" si="28"/>
        <v>-1.2025320009582343</v>
      </c>
      <c r="AN113" s="262">
        <f>AVERAGE(INDEX($AM$5:$AM$247,$AC113,1):INDEX($AM$5:$AM$247,$AD113,1))</f>
        <v>-1.4441149767514436</v>
      </c>
      <c r="AO113" s="32"/>
      <c r="AP113" s="5">
        <f t="shared" si="29"/>
        <v>4.9926523297491023</v>
      </c>
      <c r="AQ113" s="32">
        <f t="shared" si="40"/>
        <v>5.1514946487455182</v>
      </c>
      <c r="AR113" s="5">
        <f t="shared" si="30"/>
        <v>-0.5227792527692996</v>
      </c>
      <c r="AS113" s="263">
        <f>AVERAGE(INDEX($AR$5:$AR$246,$AC113,1):INDEX($AR$5:$AR$246,$AD113,1))</f>
        <v>-0.24382226352198658</v>
      </c>
      <c r="AT113" s="5"/>
      <c r="AU113" s="5">
        <f t="shared" si="31"/>
        <v>5.9073118279569892</v>
      </c>
      <c r="AV113" s="32">
        <f t="shared" si="41"/>
        <v>6.4022153476702508</v>
      </c>
      <c r="AW113" s="5">
        <f t="shared" si="32"/>
        <v>-0.97418679156822297</v>
      </c>
      <c r="AX113" s="264">
        <f>AVERAGE(INDEX($AW$5:$AW$246,$AC113,1):INDEX($AW$5:$AW$246,$AD113,1))</f>
        <v>-0.50647711414886787</v>
      </c>
      <c r="AY113" s="5"/>
    </row>
    <row r="114" spans="1:51" ht="11.4">
      <c r="A114" s="141">
        <v>110</v>
      </c>
      <c r="B114" s="6">
        <v>1890</v>
      </c>
      <c r="C114" s="288">
        <v>1.6096774193548391</v>
      </c>
      <c r="D114" s="288">
        <v>-5.632142857142858</v>
      </c>
      <c r="E114" s="288">
        <v>1.7741935483870963</v>
      </c>
      <c r="F114" s="288">
        <v>4.71</v>
      </c>
      <c r="G114" s="288">
        <v>11.43225806451613</v>
      </c>
      <c r="H114" s="288">
        <v>11.436666666666667</v>
      </c>
      <c r="I114" s="288">
        <v>13.177419354838712</v>
      </c>
      <c r="J114" s="288">
        <v>14.53548387096774</v>
      </c>
      <c r="K114" s="288">
        <v>10.426666666666666</v>
      </c>
      <c r="L114" s="288">
        <v>4.6096774193548375</v>
      </c>
      <c r="M114" s="288">
        <v>6.0000000000000143E-2</v>
      </c>
      <c r="N114" s="288">
        <v>-7.0000000000000018</v>
      </c>
      <c r="O114" s="147">
        <v>0.5</v>
      </c>
      <c r="P114" s="5">
        <v>4.7</v>
      </c>
      <c r="Q114" s="290">
        <v>5.1660273972602742</v>
      </c>
      <c r="R114" s="111">
        <f t="shared" si="35"/>
        <v>5.3344600000000009</v>
      </c>
      <c r="S114" s="32">
        <f t="shared" si="36"/>
        <v>5.8223379178082197</v>
      </c>
      <c r="T114" s="299">
        <f>AVERAGE(INDEX($Q$5:$Q$246,$AC114,1):INDEX($Q$5:$Q$246,$AD114,1))</f>
        <v>5.7001643835616438</v>
      </c>
      <c r="U114" s="286">
        <v>5.0949916794674861</v>
      </c>
      <c r="V114" s="111">
        <f t="shared" si="21"/>
        <v>-1.1688181017891335</v>
      </c>
      <c r="W114" s="261">
        <f>AVERAGE(INDEX($V$5:$V$246,$AC114,1):INDEX($V$5:$V$246,$AD114,1))</f>
        <v>-0.63468111548776396</v>
      </c>
      <c r="X114" s="111">
        <f t="shared" si="37"/>
        <v>-0.51187409669128359</v>
      </c>
      <c r="Y114" s="111">
        <f t="shared" si="33"/>
        <v>-0.65694400509784989</v>
      </c>
      <c r="AA114" s="4">
        <f t="shared" si="22"/>
        <v>5</v>
      </c>
      <c r="AB114" s="284">
        <f t="shared" si="23"/>
        <v>4.5267489711934159</v>
      </c>
      <c r="AC114" s="6">
        <f t="shared" si="24"/>
        <v>106</v>
      </c>
      <c r="AD114" s="6">
        <f t="shared" si="25"/>
        <v>115</v>
      </c>
      <c r="AF114" s="5">
        <f t="shared" si="26"/>
        <v>13.049856630824372</v>
      </c>
      <c r="AG114" s="32">
        <f t="shared" si="38"/>
        <v>14.060152290322577</v>
      </c>
      <c r="AH114" s="5">
        <f t="shared" si="27"/>
        <v>-1.1798677492087126</v>
      </c>
      <c r="AI114" s="261">
        <f>AVERAGE(INDEX($AH$5:$AH$247,$AC114,1):INDEX($AH$5:$AH$247,$AD114,1))</f>
        <v>-0.10762402161014642</v>
      </c>
      <c r="AK114" s="5">
        <f t="shared" si="34"/>
        <v>-2.8343701996927799</v>
      </c>
      <c r="AL114" s="32">
        <f t="shared" si="39"/>
        <v>-2.5988923896922511</v>
      </c>
      <c r="AM114" s="5">
        <f t="shared" si="28"/>
        <v>-1.401533537056544</v>
      </c>
      <c r="AN114" s="262">
        <f>AVERAGE(INDEX($AM$5:$AM$247,$AC114,1):INDEX($AM$5:$AM$247,$AD114,1))</f>
        <v>-2.0128400151539014</v>
      </c>
      <c r="AO114" s="32"/>
      <c r="AP114" s="5">
        <f t="shared" si="29"/>
        <v>5.9721505376344091</v>
      </c>
      <c r="AQ114" s="32">
        <f t="shared" si="40"/>
        <v>5.1735660143369167</v>
      </c>
      <c r="AR114" s="5">
        <f t="shared" si="30"/>
        <v>0.45671895511600713</v>
      </c>
      <c r="AS114" s="263">
        <f>AVERAGE(INDEX($AR$5:$AR$246,$AC114,1):INDEX($AR$5:$AR$246,$AD114,1))</f>
        <v>-0.23518068646105467</v>
      </c>
      <c r="AT114" s="5"/>
      <c r="AU114" s="5">
        <f t="shared" si="31"/>
        <v>5.0321146953405016</v>
      </c>
      <c r="AV114" s="32">
        <f t="shared" si="41"/>
        <v>6.4780989534050182</v>
      </c>
      <c r="AW114" s="5">
        <f t="shared" si="32"/>
        <v>-1.8493839241847105</v>
      </c>
      <c r="AX114" s="264">
        <f>AVERAGE(INDEX($AW$5:$AW$246,$AC114,1):INDEX($AW$5:$AW$246,$AD114,1))</f>
        <v>-0.24351295644277479</v>
      </c>
      <c r="AY114" s="5"/>
    </row>
    <row r="115" spans="1:51" ht="11.4">
      <c r="A115" s="141">
        <v>111</v>
      </c>
      <c r="B115" s="6">
        <v>1891</v>
      </c>
      <c r="C115" s="288">
        <v>-6.7677419354838717</v>
      </c>
      <c r="D115" s="288">
        <v>-2.6357142857142852</v>
      </c>
      <c r="E115" s="288">
        <v>0.95483870967741891</v>
      </c>
      <c r="F115" s="288">
        <v>2.3766666666666665</v>
      </c>
      <c r="G115" s="288">
        <v>10.622580645161289</v>
      </c>
      <c r="H115" s="288">
        <v>13.24666666666667</v>
      </c>
      <c r="I115" s="288">
        <v>13.780645161290327</v>
      </c>
      <c r="J115" s="288">
        <v>13.14838709677419</v>
      </c>
      <c r="K115" s="288">
        <v>12.420000000000003</v>
      </c>
      <c r="L115" s="288">
        <v>8.7741935483870979</v>
      </c>
      <c r="M115" s="288">
        <v>1.0800000000000003</v>
      </c>
      <c r="N115" s="288">
        <v>0.13225806451612873</v>
      </c>
      <c r="O115" s="147">
        <v>0.5</v>
      </c>
      <c r="P115" s="5">
        <v>5.2</v>
      </c>
      <c r="Q115" s="290">
        <v>5.6435616438356169</v>
      </c>
      <c r="R115" s="111">
        <f t="shared" si="35"/>
        <v>5.3753300000000008</v>
      </c>
      <c r="S115" s="32">
        <f t="shared" si="36"/>
        <v>5.8548694246575339</v>
      </c>
      <c r="T115" s="299">
        <f>AVERAGE(INDEX($Q$5:$Q$246,$AC115,1):INDEX($Q$5:$Q$246,$AD115,1))</f>
        <v>5.6046301369863016</v>
      </c>
      <c r="U115" s="286">
        <v>5.5943983614951351</v>
      </c>
      <c r="V115" s="111">
        <f t="shared" si="21"/>
        <v>-0.69128385521379077</v>
      </c>
      <c r="W115" s="261">
        <f>AVERAGE(INDEX($V$5:$V$246,$AC115,1):INDEX($V$5:$V$246,$AD115,1))</f>
        <v>-0.73021536206310655</v>
      </c>
      <c r="X115" s="111">
        <f t="shared" si="37"/>
        <v>-0.47934258984196848</v>
      </c>
      <c r="Y115" s="111">
        <f t="shared" si="33"/>
        <v>-0.21194126537182228</v>
      </c>
      <c r="AA115" s="4">
        <f t="shared" si="22"/>
        <v>5</v>
      </c>
      <c r="AB115" s="284">
        <f t="shared" si="23"/>
        <v>4.5679012345679011</v>
      </c>
      <c r="AC115" s="6">
        <f t="shared" si="24"/>
        <v>107</v>
      </c>
      <c r="AD115" s="6">
        <f t="shared" si="25"/>
        <v>116</v>
      </c>
      <c r="AF115" s="5">
        <f t="shared" si="26"/>
        <v>13.391899641577062</v>
      </c>
      <c r="AG115" s="32">
        <f t="shared" si="38"/>
        <v>14.084456734767024</v>
      </c>
      <c r="AH115" s="5">
        <f t="shared" si="27"/>
        <v>-0.8378247384560229</v>
      </c>
      <c r="AI115" s="261">
        <f>AVERAGE(INDEX($AH$5:$AH$247,$AC115,1):INDEX($AH$5:$AH$247,$AD115,1))</f>
        <v>-0.15460968469258418</v>
      </c>
      <c r="AK115" s="5">
        <f t="shared" si="34"/>
        <v>-5.4678187403993865</v>
      </c>
      <c r="AL115" s="32">
        <f t="shared" si="39"/>
        <v>-2.6125855239949152</v>
      </c>
      <c r="AM115" s="5">
        <f t="shared" si="28"/>
        <v>-4.0349820777631509</v>
      </c>
      <c r="AN115" s="262">
        <f>AVERAGE(INDEX($AM$5:$AM$247,$AC115,1):INDEX($AM$5:$AM$247,$AD115,1))</f>
        <v>-1.9384576326124534</v>
      </c>
      <c r="AO115" s="32"/>
      <c r="AP115" s="5">
        <f t="shared" si="29"/>
        <v>4.6513620071684585</v>
      </c>
      <c r="AQ115" s="32">
        <f t="shared" si="40"/>
        <v>5.1952014695340498</v>
      </c>
      <c r="AR115" s="5">
        <f t="shared" si="30"/>
        <v>-0.86406957534994344</v>
      </c>
      <c r="AS115" s="263">
        <f>AVERAGE(INDEX($AR$5:$AR$246,$AC115,1):INDEX($AR$5:$AR$246,$AD115,1))</f>
        <v>-0.36848893018865303</v>
      </c>
      <c r="AT115" s="5"/>
      <c r="AU115" s="5">
        <f t="shared" si="31"/>
        <v>7.4247311827957008</v>
      </c>
      <c r="AV115" s="32">
        <f t="shared" si="41"/>
        <v>6.563562440860216</v>
      </c>
      <c r="AW115" s="5">
        <f t="shared" si="32"/>
        <v>0.54323256327048863</v>
      </c>
      <c r="AX115" s="264">
        <f>AVERAGE(INDEX($AW$5:$AW$246,$AC115,1):INDEX($AW$5:$AW$246,$AD115,1))</f>
        <v>-0.51946277723130541</v>
      </c>
      <c r="AY115" s="5"/>
    </row>
    <row r="116" spans="1:51" ht="11.4">
      <c r="A116" s="141">
        <v>112</v>
      </c>
      <c r="B116" s="6">
        <v>1892</v>
      </c>
      <c r="C116" s="288">
        <v>-3.8387096774193559</v>
      </c>
      <c r="D116" s="288">
        <v>-0.19655172413793073</v>
      </c>
      <c r="E116" s="288">
        <v>-1.1709677419354847</v>
      </c>
      <c r="F116" s="288">
        <v>5.5566666666666675</v>
      </c>
      <c r="G116" s="288">
        <v>10.08064516129032</v>
      </c>
      <c r="H116" s="288">
        <v>13.139999999999995</v>
      </c>
      <c r="I116" s="288">
        <v>14.187096774193545</v>
      </c>
      <c r="J116" s="288">
        <v>17.461290322580645</v>
      </c>
      <c r="K116" s="288">
        <v>12.656666666666665</v>
      </c>
      <c r="L116" s="288">
        <v>6.2806451612903222</v>
      </c>
      <c r="M116" s="288">
        <v>3.3833333333333329</v>
      </c>
      <c r="N116" s="288">
        <v>-3.6935483870967745</v>
      </c>
      <c r="O116" s="147">
        <v>0.5</v>
      </c>
      <c r="P116" s="5">
        <v>5.7</v>
      </c>
      <c r="Q116" s="290">
        <v>6.1778082191780808</v>
      </c>
      <c r="R116" s="111">
        <f t="shared" si="35"/>
        <v>5.4225299999999992</v>
      </c>
      <c r="S116" s="32">
        <f t="shared" si="36"/>
        <v>5.8921205753424655</v>
      </c>
      <c r="T116" s="299">
        <f>AVERAGE(INDEX($Q$5:$Q$246,$AC116,1):INDEX($Q$5:$Q$246,$AD116,1))</f>
        <v>5.7489041095890405</v>
      </c>
      <c r="U116" s="286">
        <v>6.1538805462859969</v>
      </c>
      <c r="V116" s="111">
        <f t="shared" si="21"/>
        <v>-0.15703727987132687</v>
      </c>
      <c r="W116" s="261">
        <f>AVERAGE(INDEX($V$5:$V$246,$AC116,1):INDEX($V$5:$V$246,$AD116,1))</f>
        <v>-0.58594138946036689</v>
      </c>
      <c r="X116" s="111">
        <f t="shared" si="37"/>
        <v>-0.44209143915703708</v>
      </c>
      <c r="Y116" s="111">
        <f t="shared" si="33"/>
        <v>0.28505415928571021</v>
      </c>
      <c r="AA116" s="4">
        <f t="shared" si="22"/>
        <v>5</v>
      </c>
      <c r="AB116" s="284">
        <f t="shared" si="23"/>
        <v>4.6090534979423872</v>
      </c>
      <c r="AC116" s="6">
        <f t="shared" si="24"/>
        <v>108</v>
      </c>
      <c r="AD116" s="6">
        <f t="shared" si="25"/>
        <v>117</v>
      </c>
      <c r="AF116" s="5">
        <f t="shared" si="26"/>
        <v>14.929462365591396</v>
      </c>
      <c r="AG116" s="32">
        <f t="shared" si="38"/>
        <v>14.106806494623656</v>
      </c>
      <c r="AH116" s="5">
        <f t="shared" si="27"/>
        <v>0.69973798555831124</v>
      </c>
      <c r="AI116" s="261">
        <f>AVERAGE(INDEX($AH$5:$AH$247,$AC116,1):INDEX($AH$5:$AH$247,$AD116,1))</f>
        <v>-0.21272079580369513</v>
      </c>
      <c r="AK116" s="5">
        <f t="shared" si="34"/>
        <v>-1.3010011123470526</v>
      </c>
      <c r="AL116" s="32">
        <f t="shared" si="39"/>
        <v>-2.5696334775411835</v>
      </c>
      <c r="AM116" s="5">
        <f t="shared" si="28"/>
        <v>0.13183555028918326</v>
      </c>
      <c r="AN116" s="262">
        <f>AVERAGE(INDEX($AM$5:$AM$247,$AC116,1):INDEX($AM$5:$AM$247,$AD116,1))</f>
        <v>-1.690012932151624</v>
      </c>
      <c r="AO116" s="32"/>
      <c r="AP116" s="5">
        <f t="shared" si="29"/>
        <v>4.8221146953405016</v>
      </c>
      <c r="AQ116" s="32">
        <f t="shared" si="40"/>
        <v>5.1981058279569901</v>
      </c>
      <c r="AR116" s="5">
        <f t="shared" si="30"/>
        <v>-0.6933168871779003</v>
      </c>
      <c r="AS116" s="263">
        <f>AVERAGE(INDEX($AR$5:$AR$246,$AC116,1):INDEX($AR$5:$AR$246,$AD116,1))</f>
        <v>-0.22505523843238073</v>
      </c>
      <c r="AT116" s="5"/>
      <c r="AU116" s="5">
        <f t="shared" si="31"/>
        <v>7.4402150537634393</v>
      </c>
      <c r="AV116" s="32">
        <f t="shared" si="41"/>
        <v>6.6478601326164872</v>
      </c>
      <c r="AW116" s="5">
        <f t="shared" si="32"/>
        <v>0.55871643423822714</v>
      </c>
      <c r="AX116" s="264">
        <f>AVERAGE(INDEX($AW$5:$AW$246,$AC116,1):INDEX($AW$5:$AW$246,$AD116,1))</f>
        <v>-0.3688857162994057</v>
      </c>
      <c r="AY116" s="5"/>
    </row>
    <row r="117" spans="1:51" ht="11.4">
      <c r="A117" s="141">
        <v>113</v>
      </c>
      <c r="B117" s="6">
        <v>1893</v>
      </c>
      <c r="C117" s="288">
        <v>-8.0354838709677434</v>
      </c>
      <c r="D117" s="288">
        <v>0.21785714285714317</v>
      </c>
      <c r="E117" s="288">
        <v>2.2806451612903227</v>
      </c>
      <c r="F117" s="288">
        <v>8.5699999999999985</v>
      </c>
      <c r="G117" s="288">
        <v>9.203225806451611</v>
      </c>
      <c r="H117" s="288">
        <v>13.399999999999995</v>
      </c>
      <c r="I117" s="288">
        <v>15.109677419354838</v>
      </c>
      <c r="J117" s="288">
        <v>15.638709677419353</v>
      </c>
      <c r="K117" s="288">
        <v>11.506666666666669</v>
      </c>
      <c r="L117" s="288">
        <v>8.9</v>
      </c>
      <c r="M117" s="288">
        <v>-4.9999999999999913E-2</v>
      </c>
      <c r="N117" s="288">
        <v>-1.8903225806451613</v>
      </c>
      <c r="O117" s="147">
        <v>0.5</v>
      </c>
      <c r="P117" s="5">
        <v>5.8</v>
      </c>
      <c r="Q117" s="290">
        <v>6.2638356164383557</v>
      </c>
      <c r="R117" s="111">
        <f t="shared" si="35"/>
        <v>5.48705</v>
      </c>
      <c r="S117" s="32">
        <f t="shared" si="36"/>
        <v>5.9444289315068497</v>
      </c>
      <c r="T117" s="299">
        <f>AVERAGE(INDEX($Q$5:$Q$246,$AC117,1):INDEX($Q$5:$Q$246,$AD117,1))</f>
        <v>5.9327123287671224</v>
      </c>
      <c r="U117" s="286">
        <v>6.2375812852022534</v>
      </c>
      <c r="V117" s="111">
        <f t="shared" si="21"/>
        <v>-7.10098826110519E-2</v>
      </c>
      <c r="W117" s="261">
        <f>AVERAGE(INDEX($V$5:$V$246,$AC117,1):INDEX($V$5:$V$246,$AD117,1))</f>
        <v>-0.40213317028228462</v>
      </c>
      <c r="X117" s="111">
        <f t="shared" si="37"/>
        <v>-0.38978308299265341</v>
      </c>
      <c r="Y117" s="111">
        <f t="shared" si="33"/>
        <v>0.31877320038160151</v>
      </c>
      <c r="AA117" s="4">
        <f t="shared" si="22"/>
        <v>5</v>
      </c>
      <c r="AB117" s="284">
        <f t="shared" si="23"/>
        <v>4.6502057613168724</v>
      </c>
      <c r="AC117" s="6">
        <f t="shared" si="24"/>
        <v>109</v>
      </c>
      <c r="AD117" s="6">
        <f t="shared" si="25"/>
        <v>118</v>
      </c>
      <c r="AF117" s="5">
        <f t="shared" si="26"/>
        <v>14.716129032258062</v>
      </c>
      <c r="AG117" s="32">
        <f t="shared" si="38"/>
        <v>14.137129372759857</v>
      </c>
      <c r="AH117" s="5">
        <f t="shared" si="27"/>
        <v>0.48640465222497653</v>
      </c>
      <c r="AI117" s="261">
        <f>AVERAGE(INDEX($AH$5:$AH$247,$AC117,1):INDEX($AH$5:$AH$247,$AD117,1))</f>
        <v>-0.11932653057072037</v>
      </c>
      <c r="AK117" s="5">
        <f t="shared" si="34"/>
        <v>-3.8370583717357913</v>
      </c>
      <c r="AL117" s="32">
        <f t="shared" si="39"/>
        <v>-2.501610592192383</v>
      </c>
      <c r="AM117" s="5">
        <f t="shared" si="28"/>
        <v>-2.4042217090995557</v>
      </c>
      <c r="AN117" s="262">
        <f>AVERAGE(INDEX($AM$5:$AM$247,$AC117,1):INDEX($AM$5:$AM$247,$AD117,1))</f>
        <v>-1.2987489616023364</v>
      </c>
      <c r="AO117" s="32"/>
      <c r="AP117" s="5">
        <f t="shared" si="29"/>
        <v>6.6846236559139776</v>
      </c>
      <c r="AQ117" s="32">
        <f t="shared" si="40"/>
        <v>5.2090934265232969</v>
      </c>
      <c r="AR117" s="5">
        <f t="shared" si="30"/>
        <v>1.1691920733955756</v>
      </c>
      <c r="AS117" s="263">
        <f>AVERAGE(INDEX($AR$5:$AR$246,$AC117,1):INDEX($AR$5:$AR$246,$AD117,1))</f>
        <v>-0.14310900187324088</v>
      </c>
      <c r="AT117" s="5"/>
      <c r="AU117" s="5">
        <f t="shared" si="31"/>
        <v>6.7855555555555567</v>
      </c>
      <c r="AV117" s="32">
        <f t="shared" si="41"/>
        <v>6.7266327598566305</v>
      </c>
      <c r="AW117" s="5">
        <f t="shared" si="32"/>
        <v>-9.5943063969655462E-2</v>
      </c>
      <c r="AX117" s="264">
        <f>AVERAGE(INDEX($AW$5:$AW$246,$AC117,1):INDEX($AW$5:$AW$246,$AD117,1))</f>
        <v>-4.8469945690086648E-2</v>
      </c>
      <c r="AY117" s="5"/>
    </row>
    <row r="118" spans="1:51" ht="11.4">
      <c r="A118" s="141">
        <v>114</v>
      </c>
      <c r="B118" s="6">
        <v>1894</v>
      </c>
      <c r="C118" s="288">
        <v>-2.9</v>
      </c>
      <c r="D118" s="288">
        <v>-1.2178571428571427</v>
      </c>
      <c r="E118" s="288">
        <v>2.129032258064516</v>
      </c>
      <c r="F118" s="288">
        <v>8.2666666666666675</v>
      </c>
      <c r="G118" s="288">
        <v>8.7838709677419349</v>
      </c>
      <c r="H118" s="288">
        <v>11.963333333333335</v>
      </c>
      <c r="I118" s="288">
        <v>15.809677419354836</v>
      </c>
      <c r="J118" s="288">
        <v>14.390322580645158</v>
      </c>
      <c r="K118" s="288">
        <v>9.5366666666666671</v>
      </c>
      <c r="L118" s="288">
        <v>6.4838709677419351</v>
      </c>
      <c r="M118" s="288">
        <v>3.1466666666666669</v>
      </c>
      <c r="N118" s="288">
        <v>-2.7</v>
      </c>
      <c r="O118" s="147">
        <v>0.5</v>
      </c>
      <c r="P118" s="5">
        <v>5.7</v>
      </c>
      <c r="Q118" s="290">
        <v>6.1786301369863024</v>
      </c>
      <c r="R118" s="111">
        <f t="shared" si="35"/>
        <v>5.54955</v>
      </c>
      <c r="S118" s="32">
        <f t="shared" si="36"/>
        <v>5.9926613698630131</v>
      </c>
      <c r="T118" s="299">
        <f>AVERAGE(INDEX($Q$5:$Q$246,$AC118,1):INDEX($Q$5:$Q$246,$AD118,1))</f>
        <v>6.0887397260273968</v>
      </c>
      <c r="U118" s="286">
        <v>6.1410208653353804</v>
      </c>
      <c r="V118" s="111">
        <f t="shared" si="21"/>
        <v>-0.15621536206310527</v>
      </c>
      <c r="W118" s="261">
        <f>AVERAGE(INDEX($V$5:$V$246,$AC118,1):INDEX($V$5:$V$246,$AD118,1))</f>
        <v>-0.24610577302201034</v>
      </c>
      <c r="X118" s="111">
        <f t="shared" si="37"/>
        <v>-0.3415506446364891</v>
      </c>
      <c r="Y118" s="111">
        <f t="shared" si="33"/>
        <v>0.18533528257338383</v>
      </c>
      <c r="AA118" s="4">
        <f t="shared" si="22"/>
        <v>5</v>
      </c>
      <c r="AB118" s="284">
        <f t="shared" si="23"/>
        <v>4.6913580246913584</v>
      </c>
      <c r="AC118" s="6">
        <f t="shared" si="24"/>
        <v>110</v>
      </c>
      <c r="AD118" s="6">
        <f t="shared" si="25"/>
        <v>119</v>
      </c>
      <c r="AF118" s="5">
        <f t="shared" si="26"/>
        <v>14.054444444444442</v>
      </c>
      <c r="AG118" s="32">
        <f t="shared" si="38"/>
        <v>14.182164419354839</v>
      </c>
      <c r="AH118" s="5">
        <f t="shared" si="27"/>
        <v>-0.17527993558864274</v>
      </c>
      <c r="AI118" s="261">
        <f>AVERAGE(INDEX($AH$5:$AH$247,$AC118,1):INDEX($AH$5:$AH$247,$AD118,1))</f>
        <v>-0.10351649472842635</v>
      </c>
      <c r="AK118" s="5">
        <f t="shared" si="34"/>
        <v>-2.0027265745007679</v>
      </c>
      <c r="AL118" s="32">
        <f t="shared" si="39"/>
        <v>-2.3992048642671753</v>
      </c>
      <c r="AM118" s="5">
        <f t="shared" si="28"/>
        <v>-0.56988991186453197</v>
      </c>
      <c r="AN118" s="262">
        <f>AVERAGE(INDEX($AM$5:$AM$247,$AC118,1):INDEX($AM$5:$AM$247,$AD118,1))</f>
        <v>-0.91298475269296619</v>
      </c>
      <c r="AO118" s="32"/>
      <c r="AP118" s="5">
        <f t="shared" si="29"/>
        <v>6.3931899641577061</v>
      </c>
      <c r="AQ118" s="32">
        <f t="shared" si="40"/>
        <v>5.1937958315412187</v>
      </c>
      <c r="AR118" s="5">
        <f t="shared" si="30"/>
        <v>0.8777583816393042</v>
      </c>
      <c r="AS118" s="263">
        <f>AVERAGE(INDEX($AR$5:$AR$246,$AC118,1):INDEX($AR$5:$AR$246,$AD118,1))</f>
        <v>-0.13846384058291808</v>
      </c>
      <c r="AT118" s="5"/>
      <c r="AU118" s="5">
        <f t="shared" si="31"/>
        <v>6.3890681003584229</v>
      </c>
      <c r="AV118" s="32">
        <f t="shared" si="41"/>
        <v>6.7839196989247315</v>
      </c>
      <c r="AW118" s="5">
        <f t="shared" si="32"/>
        <v>-0.49243051916678926</v>
      </c>
      <c r="AX118" s="264">
        <f>AVERAGE(INDEX($AW$5:$AW$246,$AC118,1):INDEX($AW$5:$AW$246,$AD118,1))</f>
        <v>0.12085621918446546</v>
      </c>
      <c r="AY118" s="5"/>
    </row>
    <row r="119" spans="1:51" ht="11.4">
      <c r="A119" s="141">
        <v>115</v>
      </c>
      <c r="B119" s="6">
        <v>1895</v>
      </c>
      <c r="C119" s="288">
        <v>-6.5064516129032253</v>
      </c>
      <c r="D119" s="288">
        <v>-9.2857142857142865</v>
      </c>
      <c r="E119" s="288">
        <v>-6.4516129032258836E-3</v>
      </c>
      <c r="F119" s="288">
        <v>6.4766666666666648</v>
      </c>
      <c r="G119" s="288">
        <v>9.1322580645161295</v>
      </c>
      <c r="H119" s="288">
        <v>13.063333333333333</v>
      </c>
      <c r="I119" s="288">
        <v>16.21290322580645</v>
      </c>
      <c r="J119" s="288">
        <v>14.861290322580645</v>
      </c>
      <c r="K119" s="288">
        <v>15.689999999999998</v>
      </c>
      <c r="L119" s="288">
        <v>6.1709677419354829</v>
      </c>
      <c r="M119" s="288">
        <v>4.8</v>
      </c>
      <c r="N119" s="288">
        <v>-2.0129032258064519</v>
      </c>
      <c r="O119" s="147">
        <v>0.5</v>
      </c>
      <c r="P119" s="5">
        <v>5.3</v>
      </c>
      <c r="Q119" s="290">
        <v>5.7926027397260267</v>
      </c>
      <c r="R119" s="111">
        <f t="shared" si="35"/>
        <v>5.6225699999999996</v>
      </c>
      <c r="S119" s="32">
        <f t="shared" si="36"/>
        <v>6.0481682739726033</v>
      </c>
      <c r="T119" s="299">
        <f>AVERAGE(INDEX($Q$5:$Q$246,$AC119,1):INDEX($Q$5:$Q$246,$AD119,1))</f>
        <v>6.2580273972602738</v>
      </c>
      <c r="U119" s="286">
        <v>5.716324884792626</v>
      </c>
      <c r="V119" s="111">
        <f t="shared" si="21"/>
        <v>-0.54224275932338095</v>
      </c>
      <c r="W119" s="261">
        <f>AVERAGE(INDEX($V$5:$V$246,$AC119,1):INDEX($V$5:$V$246,$AD119,1))</f>
        <v>-7.6818101789133661E-2</v>
      </c>
      <c r="X119" s="111">
        <f t="shared" si="37"/>
        <v>-0.28604374052690001</v>
      </c>
      <c r="Y119" s="111">
        <f t="shared" si="33"/>
        <v>-0.25619901879648094</v>
      </c>
      <c r="AA119" s="4">
        <f t="shared" si="22"/>
        <v>5</v>
      </c>
      <c r="AB119" s="284">
        <f t="shared" si="23"/>
        <v>4.7325102880658436</v>
      </c>
      <c r="AC119" s="6">
        <f t="shared" si="24"/>
        <v>111</v>
      </c>
      <c r="AD119" s="6">
        <f t="shared" si="25"/>
        <v>120</v>
      </c>
      <c r="AF119" s="5">
        <f t="shared" si="26"/>
        <v>14.712508960573475</v>
      </c>
      <c r="AG119" s="32">
        <f t="shared" si="38"/>
        <v>14.209060774193546</v>
      </c>
      <c r="AH119" s="5">
        <f t="shared" si="27"/>
        <v>0.48278458054038964</v>
      </c>
      <c r="AI119" s="261">
        <f>AVERAGE(INDEX($AH$5:$AH$247,$AC119,1):INDEX($AH$5:$AH$247,$AD119,1))</f>
        <v>7.8551605629996857E-2</v>
      </c>
      <c r="AK119" s="5">
        <f t="shared" si="34"/>
        <v>-6.1640552995391715</v>
      </c>
      <c r="AL119" s="32">
        <f t="shared" si="39"/>
        <v>-2.2617389173155358</v>
      </c>
      <c r="AM119" s="5">
        <f t="shared" si="28"/>
        <v>-4.7312186369029359</v>
      </c>
      <c r="AN119" s="262">
        <f>AVERAGE(INDEX($AM$5:$AM$247,$AC119,1):INDEX($AM$5:$AM$247,$AD119,1))</f>
        <v>-0.74857231029665294</v>
      </c>
      <c r="AO119" s="32"/>
      <c r="AP119" s="5">
        <f t="shared" si="29"/>
        <v>5.2008243727598567</v>
      </c>
      <c r="AQ119" s="32">
        <f t="shared" si="40"/>
        <v>5.1862783333333322</v>
      </c>
      <c r="AR119" s="5">
        <f t="shared" si="30"/>
        <v>-0.31460720975854528</v>
      </c>
      <c r="AS119" s="263">
        <f>AVERAGE(INDEX($AR$5:$AR$246,$AC119,1):INDEX($AR$5:$AR$246,$AD119,1))</f>
        <v>-0.40171832086965653</v>
      </c>
      <c r="AT119" s="5"/>
      <c r="AU119" s="5">
        <f t="shared" si="31"/>
        <v>8.8869892473118277</v>
      </c>
      <c r="AV119" s="32">
        <f t="shared" si="41"/>
        <v>6.8458732222222229</v>
      </c>
      <c r="AW119" s="5">
        <f t="shared" si="32"/>
        <v>2.0054906277866156</v>
      </c>
      <c r="AX119" s="264">
        <f>AVERAGE(INDEX($AW$5:$AW$246,$AC119,1):INDEX($AW$5:$AW$246,$AD119,1))</f>
        <v>0.44980245574360522</v>
      </c>
      <c r="AY119" s="5"/>
    </row>
    <row r="120" spans="1:51" ht="11.4">
      <c r="A120" s="141">
        <v>116</v>
      </c>
      <c r="B120" s="6">
        <v>1896</v>
      </c>
      <c r="C120" s="288">
        <v>-3.7870967741935488</v>
      </c>
      <c r="D120" s="288">
        <v>-2.1586206896551721</v>
      </c>
      <c r="E120" s="288">
        <v>3.95483870967742</v>
      </c>
      <c r="F120" s="288">
        <v>2.3866666666666663</v>
      </c>
      <c r="G120" s="288">
        <v>7.3032258064516125</v>
      </c>
      <c r="H120" s="288">
        <v>13.420000000000003</v>
      </c>
      <c r="I120" s="288">
        <v>15.070967741935481</v>
      </c>
      <c r="J120" s="288">
        <v>11.719354838709673</v>
      </c>
      <c r="K120" s="288">
        <v>10.87</v>
      </c>
      <c r="L120" s="288">
        <v>6.4096774193548383</v>
      </c>
      <c r="M120" s="288">
        <v>-0.93666666666666643</v>
      </c>
      <c r="N120" s="288">
        <v>-1.0967741935483868</v>
      </c>
      <c r="O120" s="147">
        <v>0.5</v>
      </c>
      <c r="P120" s="5">
        <v>4.9000000000000004</v>
      </c>
      <c r="Q120" s="290">
        <v>5.3052054794520549</v>
      </c>
      <c r="R120" s="111">
        <f t="shared" si="35"/>
        <v>5.69163</v>
      </c>
      <c r="S120" s="32">
        <f t="shared" si="36"/>
        <v>6.0963935616438363</v>
      </c>
      <c r="T120" s="299">
        <f>AVERAGE(INDEX($Q$5:$Q$246,$AC120,1):INDEX($Q$5:$Q$246,$AD120,1))</f>
        <v>6.2640821917808216</v>
      </c>
      <c r="U120" s="286">
        <v>5.2629644048943272</v>
      </c>
      <c r="V120" s="111">
        <f t="shared" si="21"/>
        <v>-1.0296400195973527</v>
      </c>
      <c r="W120" s="261">
        <f>AVERAGE(INDEX($V$5:$V$246,$AC120,1):INDEX($V$5:$V$246,$AD120,1))</f>
        <v>-7.0763307268585776E-2</v>
      </c>
      <c r="X120" s="111">
        <f t="shared" si="37"/>
        <v>-0.23781845285566716</v>
      </c>
      <c r="Y120" s="111">
        <f t="shared" si="33"/>
        <v>-0.79182156674168558</v>
      </c>
      <c r="AA120" s="4">
        <f t="shared" si="22"/>
        <v>5</v>
      </c>
      <c r="AB120" s="284">
        <f t="shared" si="23"/>
        <v>4.7736625514403288</v>
      </c>
      <c r="AC120" s="6">
        <f t="shared" si="24"/>
        <v>112</v>
      </c>
      <c r="AD120" s="6">
        <f t="shared" si="25"/>
        <v>121</v>
      </c>
      <c r="AF120" s="5">
        <f t="shared" si="26"/>
        <v>13.403440860215051</v>
      </c>
      <c r="AG120" s="32">
        <f t="shared" si="38"/>
        <v>14.232708240143369</v>
      </c>
      <c r="AH120" s="5">
        <f t="shared" si="27"/>
        <v>-0.82628351981803405</v>
      </c>
      <c r="AI120" s="261">
        <f>AVERAGE(INDEX($AH$5:$AH$247,$AC120,1):INDEX($AH$5:$AH$247,$AD120,1))</f>
        <v>0.1847415697877027</v>
      </c>
      <c r="AK120" s="5">
        <f t="shared" si="34"/>
        <v>-2.6528735632183911</v>
      </c>
      <c r="AL120" s="32">
        <f t="shared" si="39"/>
        <v>-2.120874342126172</v>
      </c>
      <c r="AM120" s="5">
        <f t="shared" si="28"/>
        <v>-1.2200369005821552</v>
      </c>
      <c r="AN120" s="262">
        <f>AVERAGE(INDEX($AM$5:$AM$247,$AC120,1):INDEX($AM$5:$AM$247,$AD120,1))</f>
        <v>-0.43352238710156821</v>
      </c>
      <c r="AO120" s="32"/>
      <c r="AP120" s="5">
        <f t="shared" si="29"/>
        <v>4.5482437275985665</v>
      </c>
      <c r="AQ120" s="32">
        <f t="shared" si="40"/>
        <v>5.153227422939068</v>
      </c>
      <c r="AR120" s="5">
        <f t="shared" si="30"/>
        <v>-0.96718785491983539</v>
      </c>
      <c r="AS120" s="263">
        <f>AVERAGE(INDEX($AR$5:$AR$246,$AC120,1):INDEX($AR$5:$AR$246,$AD120,1))</f>
        <v>-0.34375416316356328</v>
      </c>
      <c r="AT120" s="5"/>
      <c r="AU120" s="5">
        <f t="shared" si="31"/>
        <v>5.4476702508960564</v>
      </c>
      <c r="AV120" s="32">
        <f t="shared" si="41"/>
        <v>6.9022030609318996</v>
      </c>
      <c r="AW120" s="5">
        <f t="shared" si="32"/>
        <v>-1.4338283686291557</v>
      </c>
      <c r="AX120" s="264">
        <f>AVERAGE(INDEX($AW$5:$AW$246,$AC120,1):INDEX($AW$5:$AW$246,$AD120,1))</f>
        <v>0.31420747366475188</v>
      </c>
      <c r="AY120" s="5"/>
    </row>
    <row r="121" spans="1:51" ht="11.4">
      <c r="A121" s="141">
        <v>117</v>
      </c>
      <c r="B121" s="6">
        <v>1897</v>
      </c>
      <c r="C121" s="288">
        <v>-2.564516129032258</v>
      </c>
      <c r="D121" s="288">
        <v>1.6321428571428569</v>
      </c>
      <c r="E121" s="288">
        <v>3.3967741935483873</v>
      </c>
      <c r="F121" s="288">
        <v>4.8966666666666665</v>
      </c>
      <c r="G121" s="288">
        <v>7.1612903225806441</v>
      </c>
      <c r="H121" s="288">
        <v>14.613333333333335</v>
      </c>
      <c r="I121" s="288">
        <v>14.500000000000002</v>
      </c>
      <c r="J121" s="288">
        <v>14.609677419354842</v>
      </c>
      <c r="K121" s="288">
        <v>10.009999999999998</v>
      </c>
      <c r="L121" s="288">
        <v>5.6451612903225801</v>
      </c>
      <c r="M121" s="288">
        <v>2.6700000000000004</v>
      </c>
      <c r="N121" s="288">
        <v>-0.20967741935483844</v>
      </c>
      <c r="O121" s="147">
        <v>0.5</v>
      </c>
      <c r="P121" s="5">
        <v>5.9</v>
      </c>
      <c r="Q121" s="290">
        <v>6.3838356164383558</v>
      </c>
      <c r="R121" s="111">
        <f t="shared" si="35"/>
        <v>5.7572399999999995</v>
      </c>
      <c r="S121" s="32">
        <f t="shared" si="36"/>
        <v>6.1376300273972593</v>
      </c>
      <c r="T121" s="299">
        <f>AVERAGE(INDEX($Q$5:$Q$246,$AC121,1):INDEX($Q$5:$Q$246,$AD121,1))</f>
        <v>6.2204657534246568</v>
      </c>
      <c r="U121" s="286">
        <v>6.3634043778801859</v>
      </c>
      <c r="V121" s="111">
        <f t="shared" si="21"/>
        <v>4.8990117388948207E-2</v>
      </c>
      <c r="W121" s="261">
        <f>AVERAGE(INDEX($V$5:$V$246,$AC121,1):INDEX($V$5:$V$246,$AD121,1))</f>
        <v>-0.11437974562475003</v>
      </c>
      <c r="X121" s="111">
        <f t="shared" si="37"/>
        <v>-0.19658198710224248</v>
      </c>
      <c r="Y121" s="111">
        <f t="shared" si="33"/>
        <v>0.24557210449119068</v>
      </c>
      <c r="AA121" s="4">
        <f t="shared" si="22"/>
        <v>5</v>
      </c>
      <c r="AB121" s="284">
        <f t="shared" si="23"/>
        <v>4.8148148148148149</v>
      </c>
      <c r="AC121" s="6">
        <f t="shared" si="24"/>
        <v>113</v>
      </c>
      <c r="AD121" s="6">
        <f t="shared" si="25"/>
        <v>122</v>
      </c>
      <c r="AF121" s="5">
        <f t="shared" si="26"/>
        <v>14.574336917562727</v>
      </c>
      <c r="AG121" s="32">
        <f t="shared" si="38"/>
        <v>14.248805451612903</v>
      </c>
      <c r="AH121" s="5">
        <f t="shared" si="27"/>
        <v>0.34461253752964183</v>
      </c>
      <c r="AI121" s="261">
        <f>AVERAGE(INDEX($AH$5:$AH$247,$AC121,1):INDEX($AH$5:$AH$247,$AD121,1))</f>
        <v>6.4114329644333695E-2</v>
      </c>
      <c r="AK121" s="5">
        <f t="shared" si="34"/>
        <v>-0.67638248847926263</v>
      </c>
      <c r="AL121" s="32">
        <f t="shared" si="39"/>
        <v>-1.961781298797606</v>
      </c>
      <c r="AM121" s="5">
        <f t="shared" si="28"/>
        <v>0.75645417415697325</v>
      </c>
      <c r="AN121" s="262">
        <f>AVERAGE(INDEX($AM$5:$AM$247,$AC121,1):INDEX($AM$5:$AM$247,$AD121,1))</f>
        <v>-0.39410583961494283</v>
      </c>
      <c r="AO121" s="32"/>
      <c r="AP121" s="5">
        <f t="shared" si="29"/>
        <v>5.1515770609318992</v>
      </c>
      <c r="AQ121" s="32">
        <f t="shared" si="40"/>
        <v>5.1236129964157708</v>
      </c>
      <c r="AR121" s="5">
        <f t="shared" si="30"/>
        <v>-0.36385452158650278</v>
      </c>
      <c r="AS121" s="263">
        <f>AVERAGE(INDEX($AR$5:$AR$246,$AC121,1):INDEX($AR$5:$AR$246,$AD121,1))</f>
        <v>-0.3697039839520937</v>
      </c>
      <c r="AT121" s="5"/>
      <c r="AU121" s="5">
        <f t="shared" si="31"/>
        <v>6.1083870967741936</v>
      </c>
      <c r="AV121" s="32">
        <f t="shared" si="41"/>
        <v>6.9246031577060938</v>
      </c>
      <c r="AW121" s="5">
        <f t="shared" si="32"/>
        <v>-0.77311152275101858</v>
      </c>
      <c r="AX121" s="264">
        <f>AVERAGE(INDEX($AW$5:$AW$246,$AC121,1):INDEX($AW$5:$AW$246,$AD121,1))</f>
        <v>0.15986338764324656</v>
      </c>
      <c r="AY121" s="5"/>
    </row>
    <row r="122" spans="1:51" ht="11.4">
      <c r="A122" s="141">
        <v>118</v>
      </c>
      <c r="B122" s="6">
        <v>1898</v>
      </c>
      <c r="C122" s="288">
        <v>2.8806451612903237</v>
      </c>
      <c r="D122" s="288">
        <v>-1.9035714285714291</v>
      </c>
      <c r="E122" s="288">
        <v>0.87096774193548387</v>
      </c>
      <c r="F122" s="288">
        <v>5.8033333333333355</v>
      </c>
      <c r="G122" s="288">
        <v>9.2451612903225797</v>
      </c>
      <c r="H122" s="288">
        <v>12.28</v>
      </c>
      <c r="I122" s="288">
        <v>13.125806451612904</v>
      </c>
      <c r="J122" s="288">
        <v>17.141935483870967</v>
      </c>
      <c r="K122" s="288">
        <v>13.226666666666667</v>
      </c>
      <c r="L122" s="288">
        <v>8.758064516129032</v>
      </c>
      <c r="M122" s="288">
        <v>4.74</v>
      </c>
      <c r="N122" s="288">
        <v>0.72580645161290258</v>
      </c>
      <c r="O122" s="147">
        <v>0.5</v>
      </c>
      <c r="P122" s="5">
        <v>6.8</v>
      </c>
      <c r="Q122" s="290">
        <v>7.2969863013698637</v>
      </c>
      <c r="R122" s="111">
        <f t="shared" si="35"/>
        <v>5.813839999999999</v>
      </c>
      <c r="S122" s="32">
        <f t="shared" si="36"/>
        <v>6.165902958904109</v>
      </c>
      <c r="T122" s="299">
        <f>AVERAGE(INDEX($Q$5:$Q$246,$AC122,1):INDEX($Q$5:$Q$246,$AD122,1))</f>
        <v>6.2552602739726018</v>
      </c>
      <c r="U122" s="286">
        <v>7.2412346390168958</v>
      </c>
      <c r="V122" s="111">
        <f t="shared" si="21"/>
        <v>0.96214080232045607</v>
      </c>
      <c r="W122" s="261">
        <f>AVERAGE(INDEX($V$5:$V$246,$AC122,1):INDEX($V$5:$V$246,$AD122,1))</f>
        <v>-7.9585225076804905E-2</v>
      </c>
      <c r="X122" s="111">
        <f t="shared" si="37"/>
        <v>-0.16830905559539316</v>
      </c>
      <c r="Y122" s="111">
        <f t="shared" si="33"/>
        <v>1.1304498579158493</v>
      </c>
      <c r="AA122" s="4">
        <f t="shared" si="22"/>
        <v>5</v>
      </c>
      <c r="AB122" s="284">
        <f t="shared" si="23"/>
        <v>4.8559670781893001</v>
      </c>
      <c r="AC122" s="6">
        <f t="shared" si="24"/>
        <v>114</v>
      </c>
      <c r="AD122" s="6">
        <f t="shared" si="25"/>
        <v>123</v>
      </c>
      <c r="AF122" s="5">
        <f t="shared" si="26"/>
        <v>14.182580645161289</v>
      </c>
      <c r="AG122" s="32">
        <f t="shared" si="38"/>
        <v>14.257788136200716</v>
      </c>
      <c r="AH122" s="5">
        <f t="shared" si="27"/>
        <v>-4.7143734871795573E-2</v>
      </c>
      <c r="AI122" s="261">
        <f>AVERAGE(INDEX($AH$5:$AH$247,$AC122,1):INDEX($AH$5:$AH$247,$AD122,1))</f>
        <v>-6.383549114419633E-2</v>
      </c>
      <c r="AK122" s="5">
        <f t="shared" si="34"/>
        <v>0.25579877112135202</v>
      </c>
      <c r="AL122" s="32">
        <f t="shared" si="39"/>
        <v>-1.816267923089147</v>
      </c>
      <c r="AM122" s="5">
        <f t="shared" si="28"/>
        <v>1.688635433757588</v>
      </c>
      <c r="AN122" s="262">
        <f>AVERAGE(INDEX($AM$5:$AM$247,$AC122,1):INDEX($AM$5:$AM$247,$AD122,1))</f>
        <v>1.1474037497192446E-2</v>
      </c>
      <c r="AO122" s="32"/>
      <c r="AP122" s="5">
        <f t="shared" si="29"/>
        <v>5.3064874551971331</v>
      </c>
      <c r="AQ122" s="32">
        <f t="shared" si="40"/>
        <v>5.0898038781362009</v>
      </c>
      <c r="AR122" s="5">
        <f t="shared" si="30"/>
        <v>-0.20894412732126888</v>
      </c>
      <c r="AS122" s="263">
        <f>AVERAGE(INDEX($AR$5:$AR$246,$AC122,1):INDEX($AR$5:$AR$246,$AD122,1))</f>
        <v>-0.51963229936428001</v>
      </c>
      <c r="AT122" s="5"/>
      <c r="AU122" s="5">
        <f t="shared" si="31"/>
        <v>8.9082437275985669</v>
      </c>
      <c r="AV122" s="32">
        <f t="shared" si="41"/>
        <v>6.9206579784946234</v>
      </c>
      <c r="AW122" s="5">
        <f t="shared" si="32"/>
        <v>2.0267451080733547</v>
      </c>
      <c r="AX122" s="264">
        <f>AVERAGE(INDEX($AW$5:$AW$246,$AC122,1):INDEX($AW$5:$AW$246,$AD122,1))</f>
        <v>0.22660173889772678</v>
      </c>
      <c r="AY122" s="5"/>
    </row>
    <row r="123" spans="1:51" ht="11.4">
      <c r="A123" s="141">
        <v>119</v>
      </c>
      <c r="B123" s="6">
        <v>1899</v>
      </c>
      <c r="C123" s="288">
        <v>0.98387096774193583</v>
      </c>
      <c r="D123" s="288">
        <v>1.9571428571428577</v>
      </c>
      <c r="E123" s="288">
        <v>1.9935483870967747</v>
      </c>
      <c r="F123" s="288">
        <v>4.6366666666666667</v>
      </c>
      <c r="G123" s="288">
        <v>8.4870967741935495</v>
      </c>
      <c r="H123" s="288">
        <v>12.510000000000003</v>
      </c>
      <c r="I123" s="288">
        <v>14.558064516129033</v>
      </c>
      <c r="J123" s="288">
        <v>15.674193548387096</v>
      </c>
      <c r="K123" s="288">
        <v>10.823333333333332</v>
      </c>
      <c r="L123" s="288">
        <v>7.9483870967741961</v>
      </c>
      <c r="M123" s="288">
        <v>4.03</v>
      </c>
      <c r="N123" s="288">
        <v>-3.7419354838709689</v>
      </c>
      <c r="O123" s="147">
        <v>0.5</v>
      </c>
      <c r="P123" s="5">
        <v>6.1</v>
      </c>
      <c r="Q123" s="290">
        <v>6.678904109589042</v>
      </c>
      <c r="R123" s="111">
        <f t="shared" si="35"/>
        <v>5.8715299999999999</v>
      </c>
      <c r="S123" s="32">
        <f t="shared" si="36"/>
        <v>6.1927195616438349</v>
      </c>
      <c r="T123" s="299">
        <f>AVERAGE(INDEX($Q$5:$Q$246,$AC123,1):INDEX($Q$5:$Q$246,$AD123,1))</f>
        <v>6.3188219178082186</v>
      </c>
      <c r="U123" s="286">
        <v>6.6550307219662059</v>
      </c>
      <c r="V123" s="111">
        <f t="shared" si="21"/>
        <v>0.34405861053963438</v>
      </c>
      <c r="W123" s="261">
        <f>AVERAGE(INDEX($V$5:$V$246,$AC123,1):INDEX($V$5:$V$246,$AD123,1))</f>
        <v>-1.6023581241188457E-2</v>
      </c>
      <c r="X123" s="111">
        <f t="shared" si="37"/>
        <v>-0.14149245285566714</v>
      </c>
      <c r="Y123" s="111">
        <f t="shared" si="33"/>
        <v>0.48555106339530152</v>
      </c>
      <c r="AA123" s="4">
        <f t="shared" si="22"/>
        <v>5</v>
      </c>
      <c r="AB123" s="284">
        <f t="shared" si="23"/>
        <v>4.8971193415637861</v>
      </c>
      <c r="AC123" s="6">
        <f t="shared" si="24"/>
        <v>115</v>
      </c>
      <c r="AD123" s="6">
        <f t="shared" si="25"/>
        <v>124</v>
      </c>
      <c r="AF123" s="5">
        <f t="shared" si="26"/>
        <v>14.24741935483871</v>
      </c>
      <c r="AG123" s="32">
        <f t="shared" si="38"/>
        <v>14.255241874551972</v>
      </c>
      <c r="AH123" s="5">
        <f t="shared" si="27"/>
        <v>1.7694974805625208E-2</v>
      </c>
      <c r="AI123" s="261">
        <f>AVERAGE(INDEX($AH$5:$AH$247,$AC123,1):INDEX($AH$5:$AH$247,$AD123,1))</f>
        <v>0.10805698197408323</v>
      </c>
      <c r="AK123" s="5">
        <f t="shared" si="34"/>
        <v>1.222273425499232</v>
      </c>
      <c r="AL123" s="32">
        <f t="shared" si="39"/>
        <v>-1.6846706846231263</v>
      </c>
      <c r="AM123" s="5">
        <f t="shared" si="28"/>
        <v>2.6551100881354679</v>
      </c>
      <c r="AN123" s="262">
        <f>AVERAGE(INDEX($AM$5:$AM$247,$AC123,1):INDEX($AM$5:$AM$247,$AD123,1))</f>
        <v>6.7078545151199515E-2</v>
      </c>
      <c r="AO123" s="32"/>
      <c r="AP123" s="5">
        <f t="shared" si="29"/>
        <v>5.0391039426523303</v>
      </c>
      <c r="AQ123" s="32">
        <f t="shared" si="40"/>
        <v>5.0683881254480276</v>
      </c>
      <c r="AR123" s="5">
        <f t="shared" si="30"/>
        <v>-0.47632763986607163</v>
      </c>
      <c r="AS123" s="263">
        <f>AVERAGE(INDEX($AR$5:$AR$246,$AC123,1):INDEX($AR$5:$AR$246,$AD123,1))</f>
        <v>-0.49944950366535518</v>
      </c>
      <c r="AT123" s="5"/>
      <c r="AU123" s="5">
        <f t="shared" si="31"/>
        <v>7.6005734767025102</v>
      </c>
      <c r="AV123" s="32">
        <f t="shared" si="41"/>
        <v>6.9170613118279567</v>
      </c>
      <c r="AW123" s="5">
        <f t="shared" si="32"/>
        <v>0.71907485717729802</v>
      </c>
      <c r="AX123" s="264">
        <f>AVERAGE(INDEX($AW$5:$AW$246,$AC123,1):INDEX($AW$5:$AW$246,$AD123,1))</f>
        <v>0.13677378190847964</v>
      </c>
      <c r="AY123" s="5"/>
    </row>
    <row r="124" spans="1:51" ht="11.4">
      <c r="A124" s="141">
        <v>120</v>
      </c>
      <c r="B124" s="6">
        <v>1900</v>
      </c>
      <c r="C124" s="288">
        <v>-1.264516129032258</v>
      </c>
      <c r="D124" s="288">
        <v>1.4357142857142855</v>
      </c>
      <c r="E124" s="288">
        <v>-2.2774193548387087</v>
      </c>
      <c r="F124" s="288">
        <v>4.1833333333333327</v>
      </c>
      <c r="G124" s="288">
        <v>8.112903225806452</v>
      </c>
      <c r="H124" s="288">
        <v>14.060000000000002</v>
      </c>
      <c r="I124" s="288">
        <v>16.57741935483871</v>
      </c>
      <c r="J124" s="288">
        <v>13.974193548387099</v>
      </c>
      <c r="K124" s="288">
        <v>13.846666666666668</v>
      </c>
      <c r="L124" s="288">
        <v>7.6580645161290315</v>
      </c>
      <c r="M124" s="288">
        <v>3.4599999999999995</v>
      </c>
      <c r="N124" s="288">
        <v>2.2774193548387101</v>
      </c>
      <c r="O124" s="147">
        <v>0.5</v>
      </c>
      <c r="P124" s="5">
        <v>6.4</v>
      </c>
      <c r="Q124" s="290">
        <v>6.8589041095890408</v>
      </c>
      <c r="R124" s="111">
        <f t="shared" si="35"/>
        <v>5.9226999999999999</v>
      </c>
      <c r="S124" s="32">
        <f t="shared" si="36"/>
        <v>6.2105348493150689</v>
      </c>
      <c r="T124" s="299">
        <f>AVERAGE(INDEX($Q$5:$Q$246,$AC124,1):INDEX($Q$5:$Q$246,$AD124,1))</f>
        <v>6.2981095890410952</v>
      </c>
      <c r="U124" s="286">
        <v>6.8369815668202767</v>
      </c>
      <c r="V124" s="111">
        <f t="shared" si="21"/>
        <v>0.52405861053963321</v>
      </c>
      <c r="W124" s="261">
        <f>AVERAGE(INDEX($V$5:$V$246,$AC124,1):INDEX($V$5:$V$246,$AD124,1))</f>
        <v>-3.6735910008311737E-2</v>
      </c>
      <c r="X124" s="111">
        <f t="shared" si="37"/>
        <v>-0.12367716518443422</v>
      </c>
      <c r="Y124" s="111">
        <f t="shared" si="33"/>
        <v>0.64773577572406738</v>
      </c>
      <c r="AA124" s="4">
        <f t="shared" si="22"/>
        <v>5</v>
      </c>
      <c r="AB124" s="284">
        <f t="shared" si="23"/>
        <v>4.9382716049382713</v>
      </c>
      <c r="AC124" s="6">
        <f t="shared" si="24"/>
        <v>116</v>
      </c>
      <c r="AD124" s="6">
        <f t="shared" si="25"/>
        <v>125</v>
      </c>
      <c r="AF124" s="5">
        <f t="shared" si="26"/>
        <v>14.870537634408604</v>
      </c>
      <c r="AG124" s="32">
        <f t="shared" si="38"/>
        <v>14.271297240143369</v>
      </c>
      <c r="AH124" s="5">
        <f t="shared" si="27"/>
        <v>0.64081325437551939</v>
      </c>
      <c r="AI124" s="261">
        <f>AVERAGE(INDEX($AH$5:$AH$247,$AC124,1):INDEX($AH$5:$AH$247,$AD124,1))</f>
        <v>0.1681573403970221</v>
      </c>
      <c r="AK124" s="5">
        <f t="shared" si="34"/>
        <v>-1.1902457757296472</v>
      </c>
      <c r="AL124" s="32">
        <f t="shared" si="39"/>
        <v>-1.5867867577731871</v>
      </c>
      <c r="AM124" s="5">
        <f t="shared" si="28"/>
        <v>0.2425908869065887</v>
      </c>
      <c r="AN124" s="262">
        <f>AVERAGE(INDEX($AM$5:$AM$247,$AC124,1):INDEX($AM$5:$AM$247,$AD124,1))</f>
        <v>0.4754157187303088</v>
      </c>
      <c r="AO124" s="32"/>
      <c r="AP124" s="5">
        <f t="shared" si="29"/>
        <v>3.3396057347670252</v>
      </c>
      <c r="AQ124" s="32">
        <f t="shared" si="40"/>
        <v>5.0474047240143367</v>
      </c>
      <c r="AR124" s="5">
        <f t="shared" si="30"/>
        <v>-2.1758258477513768</v>
      </c>
      <c r="AS124" s="263">
        <f>AVERAGE(INDEX($AR$5:$AR$246,$AC124,1):INDEX($AR$5:$AR$246,$AD124,1))</f>
        <v>-0.5392667079664305</v>
      </c>
      <c r="AT124" s="5"/>
      <c r="AU124" s="5">
        <f t="shared" si="31"/>
        <v>8.3215770609318991</v>
      </c>
      <c r="AV124" s="32">
        <f t="shared" si="41"/>
        <v>6.907661634408603</v>
      </c>
      <c r="AW124" s="5">
        <f t="shared" si="32"/>
        <v>1.4400784414066869</v>
      </c>
      <c r="AX124" s="264">
        <f>AVERAGE(INDEX($AW$5:$AW$246,$AC124,1):INDEX($AW$5:$AW$246,$AD124,1))</f>
        <v>-0.28347711414886795</v>
      </c>
      <c r="AY124" s="5"/>
    </row>
    <row r="125" spans="1:51" ht="11.4">
      <c r="A125" s="141">
        <v>121</v>
      </c>
      <c r="B125" s="6">
        <v>1901</v>
      </c>
      <c r="C125" s="288">
        <v>-2.9258064516129028</v>
      </c>
      <c r="D125" s="288">
        <v>-6.3035714285714262</v>
      </c>
      <c r="E125" s="288">
        <v>-1.9354838709677351E-2</v>
      </c>
      <c r="F125" s="288">
        <v>5.2833333333333332</v>
      </c>
      <c r="G125" s="288">
        <v>10.429032258064517</v>
      </c>
      <c r="H125" s="288">
        <v>13.703333333333335</v>
      </c>
      <c r="I125" s="288">
        <v>15.638709677419351</v>
      </c>
      <c r="J125" s="288">
        <v>14.019354838709679</v>
      </c>
      <c r="K125" s="288">
        <v>12.263333333333332</v>
      </c>
      <c r="L125" s="288">
        <v>6.7096774193548372</v>
      </c>
      <c r="M125" s="288">
        <v>-0.76666666666666672</v>
      </c>
      <c r="N125" s="288">
        <v>-0.49677419354838692</v>
      </c>
      <c r="O125" s="231">
        <v>0</v>
      </c>
      <c r="P125" s="5">
        <v>5.6</v>
      </c>
      <c r="Q125" s="290">
        <v>5.7041095890410958</v>
      </c>
      <c r="R125" s="111">
        <f t="shared" si="35"/>
        <v>5.9582500000000005</v>
      </c>
      <c r="S125" s="32">
        <f t="shared" si="36"/>
        <v>6.2115887123287665</v>
      </c>
      <c r="T125" s="299">
        <f>AVERAGE(INDEX($Q$5:$Q$246,$AC125,1):INDEX($Q$5:$Q$246,$AD125,1))</f>
        <v>6.3508219178082186</v>
      </c>
      <c r="U125" s="286">
        <v>5.6278833845366094</v>
      </c>
      <c r="V125" s="111">
        <f t="shared" si="21"/>
        <v>-0.63073591000831186</v>
      </c>
      <c r="W125" s="261">
        <f>AVERAGE(INDEX($V$5:$V$246,$AC125,1):INDEX($V$5:$V$246,$AD125,1))</f>
        <v>1.5976418758811572E-2</v>
      </c>
      <c r="X125" s="111">
        <f t="shared" si="37"/>
        <v>-0.12262330217073561</v>
      </c>
      <c r="Y125" s="111">
        <f t="shared" si="33"/>
        <v>-0.50811260783757628</v>
      </c>
      <c r="AA125" s="4">
        <f t="shared" si="22"/>
        <v>5</v>
      </c>
      <c r="AB125" s="284">
        <f t="shared" si="23"/>
        <v>4.9794238683127574</v>
      </c>
      <c r="AC125" s="6">
        <f t="shared" si="24"/>
        <v>117</v>
      </c>
      <c r="AD125" s="6">
        <f t="shared" si="25"/>
        <v>126</v>
      </c>
      <c r="AF125" s="5">
        <f t="shared" si="26"/>
        <v>14.453799283154121</v>
      </c>
      <c r="AG125" s="32">
        <f t="shared" si="38"/>
        <v>14.258239021505373</v>
      </c>
      <c r="AH125" s="5">
        <f t="shared" si="27"/>
        <v>0.22407490312103562</v>
      </c>
      <c r="AI125" s="261">
        <f>AVERAGE(INDEX($AH$5:$AH$247,$AC125,1):INDEX($AH$5:$AH$247,$AD125,1))</f>
        <v>0.18787777050454935</v>
      </c>
      <c r="AK125" s="5">
        <f t="shared" si="34"/>
        <v>-2.3173195084485396</v>
      </c>
      <c r="AL125" s="32">
        <f t="shared" si="39"/>
        <v>-1.5146751156046401</v>
      </c>
      <c r="AM125" s="5">
        <f t="shared" si="28"/>
        <v>-0.88448284581230374</v>
      </c>
      <c r="AN125" s="262">
        <f>AVERAGE(INDEX($AM$5:$AM$247,$AC125,1):INDEX($AM$5:$AM$247,$AD125,1))</f>
        <v>0.54309554817042738</v>
      </c>
      <c r="AO125" s="32"/>
      <c r="AP125" s="5">
        <f t="shared" si="29"/>
        <v>5.2310035842293905</v>
      </c>
      <c r="AQ125" s="32">
        <f t="shared" si="40"/>
        <v>5.0341337347670247</v>
      </c>
      <c r="AR125" s="5">
        <f t="shared" si="30"/>
        <v>-0.28442799828901144</v>
      </c>
      <c r="AS125" s="263">
        <f>AVERAGE(INDEX($AR$5:$AR$246,$AC125,1):INDEX($AR$5:$AR$246,$AD125,1))</f>
        <v>-0.52356061477646632</v>
      </c>
      <c r="AT125" s="5"/>
      <c r="AU125" s="5">
        <f t="shared" si="31"/>
        <v>6.0687813620071678</v>
      </c>
      <c r="AV125" s="32">
        <f t="shared" si="41"/>
        <v>6.852635569892473</v>
      </c>
      <c r="AW125" s="5">
        <f t="shared" si="32"/>
        <v>-0.81271725751804436</v>
      </c>
      <c r="AX125" s="264">
        <f>AVERAGE(INDEX($AW$5:$AW$246,$AC125,1):INDEX($AW$5:$AW$246,$AD125,1))</f>
        <v>-4.9000411639907246E-2</v>
      </c>
      <c r="AY125" s="5"/>
    </row>
    <row r="126" spans="1:51" ht="11.4">
      <c r="A126" s="141">
        <v>122</v>
      </c>
      <c r="B126" s="6">
        <v>1902</v>
      </c>
      <c r="C126" s="288">
        <v>-0.14516129032258063</v>
      </c>
      <c r="D126" s="288">
        <v>-2.0785714285714287</v>
      </c>
      <c r="E126" s="288">
        <v>1.3354838709677419</v>
      </c>
      <c r="F126" s="288">
        <v>7.0233333333333343</v>
      </c>
      <c r="G126" s="288">
        <v>5.3290322580645144</v>
      </c>
      <c r="H126" s="288">
        <v>11.656666666666666</v>
      </c>
      <c r="I126" s="288">
        <v>15.316129032258067</v>
      </c>
      <c r="J126" s="288">
        <v>14.196774193548386</v>
      </c>
      <c r="K126" s="288">
        <v>10.919999999999996</v>
      </c>
      <c r="L126" s="288">
        <v>5.5903225806451609</v>
      </c>
      <c r="M126" s="288">
        <v>1.1800000000000004</v>
      </c>
      <c r="N126" s="288">
        <v>-1.9290322580645161</v>
      </c>
      <c r="O126" s="231">
        <v>0</v>
      </c>
      <c r="P126" s="5">
        <v>5.7</v>
      </c>
      <c r="Q126" s="290">
        <v>5.7416438356164381</v>
      </c>
      <c r="R126" s="111">
        <f t="shared" si="35"/>
        <v>5.9863299999999997</v>
      </c>
      <c r="S126" s="32">
        <f t="shared" si="36"/>
        <v>6.2059940821917809</v>
      </c>
      <c r="T126" s="299">
        <f>AVERAGE(INDEX($Q$5:$Q$246,$AC126,1):INDEX($Q$5:$Q$246,$AD126,1))</f>
        <v>6.3508219178082186</v>
      </c>
      <c r="U126" s="286">
        <v>5.6995814132104456</v>
      </c>
      <c r="V126" s="111">
        <f t="shared" si="21"/>
        <v>-0.59320166343296954</v>
      </c>
      <c r="W126" s="261">
        <f>AVERAGE(INDEX($V$5:$V$246,$AC126,1):INDEX($V$5:$V$246,$AD126,1))</f>
        <v>1.5976418758811572E-2</v>
      </c>
      <c r="X126" s="111">
        <f t="shared" si="37"/>
        <v>-0.12821793230772188</v>
      </c>
      <c r="Y126" s="111">
        <f t="shared" si="33"/>
        <v>-0.46498373112524766</v>
      </c>
      <c r="AA126" s="4">
        <f t="shared" si="22"/>
        <v>6</v>
      </c>
      <c r="AB126" s="284">
        <f t="shared" si="23"/>
        <v>5.0205761316872426</v>
      </c>
      <c r="AC126" s="6">
        <f t="shared" si="24"/>
        <v>117</v>
      </c>
      <c r="AD126" s="6">
        <f t="shared" si="25"/>
        <v>126</v>
      </c>
      <c r="AF126" s="5">
        <f t="shared" si="26"/>
        <v>13.723189964157706</v>
      </c>
      <c r="AG126" s="32">
        <f t="shared" si="38"/>
        <v>14.231322670250895</v>
      </c>
      <c r="AH126" s="5">
        <f t="shared" si="27"/>
        <v>-0.50653441587537884</v>
      </c>
      <c r="AI126" s="261">
        <f>AVERAGE(INDEX($AH$5:$AH$247,$AC126,1):INDEX($AH$5:$AH$247,$AD126,1))</f>
        <v>0.18787777050454935</v>
      </c>
      <c r="AK126" s="5">
        <f t="shared" si="34"/>
        <v>-0.90683563748079876</v>
      </c>
      <c r="AL126" s="32">
        <f t="shared" si="39"/>
        <v>-1.4717407446104136</v>
      </c>
      <c r="AM126" s="5">
        <f t="shared" si="28"/>
        <v>0.52600102515543712</v>
      </c>
      <c r="AN126" s="262">
        <f>AVERAGE(INDEX($AM$5:$AM$247,$AC126,1):INDEX($AM$5:$AM$247,$AD126,1))</f>
        <v>0.54309554817042738</v>
      </c>
      <c r="AO126" s="32"/>
      <c r="AP126" s="5">
        <f t="shared" si="29"/>
        <v>4.5626164874551973</v>
      </c>
      <c r="AQ126" s="32">
        <f t="shared" si="40"/>
        <v>5.0282075519713265</v>
      </c>
      <c r="AR126" s="5">
        <f t="shared" si="30"/>
        <v>-0.95281509506320461</v>
      </c>
      <c r="AS126" s="263">
        <f>AVERAGE(INDEX($AR$5:$AR$246,$AC126,1):INDEX($AR$5:$AR$246,$AD126,1))</f>
        <v>-0.52356061477646632</v>
      </c>
      <c r="AT126" s="5"/>
      <c r="AU126" s="5">
        <f t="shared" si="31"/>
        <v>5.8967741935483859</v>
      </c>
      <c r="AV126" s="32">
        <f t="shared" si="41"/>
        <v>6.8219430752688179</v>
      </c>
      <c r="AW126" s="5">
        <f t="shared" si="32"/>
        <v>-0.98472442597682619</v>
      </c>
      <c r="AX126" s="264">
        <f>AVERAGE(INDEX($AW$5:$AW$246,$AC126,1):INDEX($AW$5:$AW$246,$AD126,1))</f>
        <v>-4.9000411639907246E-2</v>
      </c>
      <c r="AY126" s="5"/>
    </row>
    <row r="127" spans="1:51" ht="11.4">
      <c r="A127" s="141">
        <v>123</v>
      </c>
      <c r="B127" s="6">
        <v>1903</v>
      </c>
      <c r="C127" s="288">
        <v>-2.9032258064515985E-2</v>
      </c>
      <c r="D127" s="288">
        <v>2.6142857142857143</v>
      </c>
      <c r="E127" s="288">
        <v>3.9161290322580649</v>
      </c>
      <c r="F127" s="288">
        <v>1.4366666666666668</v>
      </c>
      <c r="G127" s="288">
        <v>10.203225806451613</v>
      </c>
      <c r="H127" s="288">
        <v>12.106666666666667</v>
      </c>
      <c r="I127" s="288">
        <v>13.683870967741937</v>
      </c>
      <c r="J127" s="288">
        <v>14.519354838709678</v>
      </c>
      <c r="K127" s="288">
        <v>12.120000000000001</v>
      </c>
      <c r="L127" s="288">
        <v>8.6354838709677431</v>
      </c>
      <c r="M127" s="288">
        <v>1.6033333333333328</v>
      </c>
      <c r="N127" s="288">
        <v>-1.8290322580645162</v>
      </c>
      <c r="O127" s="231">
        <v>0</v>
      </c>
      <c r="P127" s="5">
        <v>6.6</v>
      </c>
      <c r="Q127" s="290">
        <v>6.6117808219178071</v>
      </c>
      <c r="R127" s="111">
        <f t="shared" si="35"/>
        <v>6.003169999999999</v>
      </c>
      <c r="S127" s="32">
        <f t="shared" si="36"/>
        <v>6.1904669589041097</v>
      </c>
      <c r="T127" s="299">
        <f>AVERAGE(INDEX($Q$5:$Q$246,$AC127,1):INDEX($Q$5:$Q$246,$AD127,1))</f>
        <v>6.3225479452054785</v>
      </c>
      <c r="U127" s="286">
        <v>6.5817460317460332</v>
      </c>
      <c r="V127" s="111">
        <f t="shared" si="21"/>
        <v>0.2769353228683995</v>
      </c>
      <c r="W127" s="261">
        <f>AVERAGE(INDEX($V$5:$V$246,$AC127,1):INDEX($V$5:$V$246,$AD127,1))</f>
        <v>-1.22975538439281E-2</v>
      </c>
      <c r="X127" s="111">
        <f t="shared" si="37"/>
        <v>-0.14374505559539319</v>
      </c>
      <c r="Y127" s="111">
        <f t="shared" si="33"/>
        <v>0.42068037846379269</v>
      </c>
      <c r="AA127" s="4">
        <f t="shared" si="22"/>
        <v>6</v>
      </c>
      <c r="AB127" s="284">
        <f t="shared" si="23"/>
        <v>5.0617283950617287</v>
      </c>
      <c r="AC127" s="6">
        <f t="shared" si="24"/>
        <v>118</v>
      </c>
      <c r="AD127" s="6">
        <f t="shared" si="25"/>
        <v>127</v>
      </c>
      <c r="AF127" s="5">
        <f t="shared" si="26"/>
        <v>13.436630824372761</v>
      </c>
      <c r="AG127" s="32">
        <f t="shared" si="38"/>
        <v>14.195224605734767</v>
      </c>
      <c r="AH127" s="5">
        <f t="shared" si="27"/>
        <v>-0.7930935556603238</v>
      </c>
      <c r="AI127" s="261">
        <f>AVERAGE(INDEX($AH$5:$AH$247,$AC127,1):INDEX($AH$5:$AH$247,$AD127,1))</f>
        <v>9.246916835401145E-2</v>
      </c>
      <c r="AK127" s="5">
        <f t="shared" si="34"/>
        <v>0.21874039938556078</v>
      </c>
      <c r="AL127" s="32">
        <f t="shared" si="39"/>
        <v>-1.4454770824725887</v>
      </c>
      <c r="AM127" s="5">
        <f t="shared" si="28"/>
        <v>1.6515770620217967</v>
      </c>
      <c r="AN127" s="262">
        <f>AVERAGE(INDEX($AM$5:$AM$247,$AC127,1):INDEX($AM$5:$AM$247,$AD127,1))</f>
        <v>0.17754639302449798</v>
      </c>
      <c r="AO127" s="32"/>
      <c r="AP127" s="5">
        <f t="shared" si="29"/>
        <v>5.1853405017921146</v>
      </c>
      <c r="AQ127" s="32">
        <f t="shared" si="40"/>
        <v>5.0385241111111112</v>
      </c>
      <c r="AR127" s="5">
        <f t="shared" si="30"/>
        <v>-0.33009108072628734</v>
      </c>
      <c r="AS127" s="263">
        <f>AVERAGE(INDEX($AR$5:$AR$246,$AC127,1):INDEX($AR$5:$AR$246,$AD127,1))</f>
        <v>-0.5808258477513768</v>
      </c>
      <c r="AT127" s="5"/>
      <c r="AU127" s="5">
        <f t="shared" si="31"/>
        <v>7.4529390681003589</v>
      </c>
      <c r="AV127" s="32">
        <f t="shared" si="41"/>
        <v>6.7639741469534052</v>
      </c>
      <c r="AW127" s="5">
        <f t="shared" si="32"/>
        <v>0.57144044857514675</v>
      </c>
      <c r="AX127" s="264">
        <f>AVERAGE(INDEX($AW$5:$AW$246,$AC127,1):INDEX($AW$5:$AW$246,$AD127,1))</f>
        <v>0.19337951667550479</v>
      </c>
      <c r="AY127" s="5"/>
    </row>
    <row r="128" spans="1:51" ht="11.4">
      <c r="A128" s="141">
        <v>124</v>
      </c>
      <c r="B128" s="6">
        <v>1904</v>
      </c>
      <c r="C128" s="288">
        <v>-1.1903225806451612</v>
      </c>
      <c r="D128" s="288">
        <v>-1.3206896551724137</v>
      </c>
      <c r="E128" s="288">
        <v>1.7290322580645161</v>
      </c>
      <c r="F128" s="288">
        <v>7.2366666666666672</v>
      </c>
      <c r="G128" s="288">
        <v>10.819354838709677</v>
      </c>
      <c r="H128" s="288">
        <v>13.923333333333328</v>
      </c>
      <c r="I128" s="288">
        <v>18.041935483870969</v>
      </c>
      <c r="J128" s="288">
        <v>15.35483870967742</v>
      </c>
      <c r="K128" s="288">
        <v>8.990000000000002</v>
      </c>
      <c r="L128" s="288">
        <v>6.5290322580645173</v>
      </c>
      <c r="M128" s="288">
        <v>0.95333333333333314</v>
      </c>
      <c r="N128" s="288">
        <v>8.3870967741935615E-2</v>
      </c>
      <c r="O128" s="231">
        <v>0</v>
      </c>
      <c r="P128" s="5">
        <v>6.8</v>
      </c>
      <c r="Q128" s="290">
        <v>6.8142465753424668</v>
      </c>
      <c r="R128" s="111">
        <f t="shared" si="35"/>
        <v>6.0101099999999992</v>
      </c>
      <c r="S128" s="32">
        <f t="shared" si="36"/>
        <v>6.1679630410958906</v>
      </c>
      <c r="T128" s="299">
        <f>AVERAGE(INDEX($Q$5:$Q$246,$AC128,1):INDEX($Q$5:$Q$246,$AD128,1))</f>
        <v>6.1720547945205473</v>
      </c>
      <c r="U128" s="286">
        <v>6.7625321344704004</v>
      </c>
      <c r="V128" s="111">
        <f t="shared" si="21"/>
        <v>0.47940107629305917</v>
      </c>
      <c r="W128" s="261">
        <f>AVERAGE(INDEX($V$5:$V$246,$AC128,1):INDEX($V$5:$V$246,$AD128,1))</f>
        <v>-0.16279070452885974</v>
      </c>
      <c r="X128" s="111">
        <f t="shared" si="37"/>
        <v>-0.16624897340361233</v>
      </c>
      <c r="Y128" s="111">
        <f t="shared" si="33"/>
        <v>0.6456500496966715</v>
      </c>
      <c r="AA128" s="4">
        <f t="shared" si="22"/>
        <v>6</v>
      </c>
      <c r="AB128" s="284">
        <f t="shared" si="23"/>
        <v>5.1028806584362139</v>
      </c>
      <c r="AC128" s="6">
        <f t="shared" si="24"/>
        <v>119</v>
      </c>
      <c r="AD128" s="6">
        <f t="shared" si="25"/>
        <v>128</v>
      </c>
      <c r="AF128" s="5">
        <f t="shared" si="26"/>
        <v>15.773369175627238</v>
      </c>
      <c r="AG128" s="32">
        <f t="shared" si="38"/>
        <v>14.142792261648747</v>
      </c>
      <c r="AH128" s="5">
        <f t="shared" si="27"/>
        <v>1.5436447955941528</v>
      </c>
      <c r="AI128" s="261">
        <f>AVERAGE(INDEX($AH$5:$AH$247,$AC128,1):INDEX($AH$5:$AH$247,$AD128,1))</f>
        <v>7.528995688447751E-2</v>
      </c>
      <c r="AK128" s="5">
        <f t="shared" si="34"/>
        <v>-1.4466814979606972</v>
      </c>
      <c r="AL128" s="32">
        <f t="shared" si="39"/>
        <v>-1.4487237409290745</v>
      </c>
      <c r="AM128" s="5">
        <f t="shared" si="28"/>
        <v>-1.3844835324461346E-2</v>
      </c>
      <c r="AN128" s="262">
        <f>AVERAGE(INDEX($AM$5:$AM$247,$AC128,1):INDEX($AM$5:$AM$247,$AD128,1))</f>
        <v>3.8673968637612924E-2</v>
      </c>
      <c r="AO128" s="32"/>
      <c r="AP128" s="5">
        <f t="shared" si="29"/>
        <v>6.5950179211469537</v>
      </c>
      <c r="AQ128" s="32">
        <f t="shared" si="40"/>
        <v>5.0524274587813629</v>
      </c>
      <c r="AR128" s="5">
        <f t="shared" si="30"/>
        <v>1.0795863386285518</v>
      </c>
      <c r="AS128" s="263">
        <f>AVERAGE(INDEX($AR$5:$AR$246,$AC128,1):INDEX($AR$5:$AR$246,$AD128,1))</f>
        <v>-0.63286527427467421</v>
      </c>
      <c r="AT128" s="5"/>
      <c r="AU128" s="5">
        <f t="shared" si="31"/>
        <v>5.4907885304659514</v>
      </c>
      <c r="AV128" s="32">
        <f t="shared" si="41"/>
        <v>6.6946462724014335</v>
      </c>
      <c r="AW128" s="5">
        <f t="shared" si="32"/>
        <v>-1.3907100890592607</v>
      </c>
      <c r="AX128" s="264">
        <f>AVERAGE(INDEX($AW$5:$AW$246,$AC128,1):INDEX($AW$5:$AW$246,$AD128,1))</f>
        <v>-0.1050398381632049</v>
      </c>
      <c r="AY128" s="5"/>
    </row>
    <row r="129" spans="1:51" ht="11.4">
      <c r="A129" s="141">
        <v>125</v>
      </c>
      <c r="B129" s="6">
        <v>1905</v>
      </c>
      <c r="C129" s="288">
        <v>-4.258064516129032</v>
      </c>
      <c r="D129" s="288">
        <v>-2.0678571428571426</v>
      </c>
      <c r="E129" s="288">
        <v>2.3419354838709676</v>
      </c>
      <c r="F129" s="288">
        <v>3.9466666666666668</v>
      </c>
      <c r="G129" s="288">
        <v>8.1193548387096772</v>
      </c>
      <c r="H129" s="288">
        <v>14.056666666666661</v>
      </c>
      <c r="I129" s="288">
        <v>17.480645161290319</v>
      </c>
      <c r="J129" s="288">
        <v>14.403225806451612</v>
      </c>
      <c r="K129" s="288">
        <v>11.673333333333336</v>
      </c>
      <c r="L129" s="288">
        <v>0.79677419354838708</v>
      </c>
      <c r="M129" s="288">
        <v>1.5833333333333333</v>
      </c>
      <c r="N129" s="288">
        <v>-1.5032258064516131</v>
      </c>
      <c r="O129" s="231">
        <v>0</v>
      </c>
      <c r="P129" s="5">
        <v>5.5</v>
      </c>
      <c r="Q129" s="290">
        <v>5.5854794520547939</v>
      </c>
      <c r="R129" s="111">
        <f t="shared" si="35"/>
        <v>6.0183999999999989</v>
      </c>
      <c r="S129" s="32">
        <f t="shared" si="36"/>
        <v>6.1503927671232876</v>
      </c>
      <c r="T129" s="299">
        <f>AVERAGE(INDEX($Q$5:$Q$246,$AC129,1):INDEX($Q$5:$Q$246,$AD129,1))</f>
        <v>6.0296712328767113</v>
      </c>
      <c r="U129" s="286">
        <v>5.5477323348694307</v>
      </c>
      <c r="V129" s="111">
        <f t="shared" si="21"/>
        <v>-0.74936604699461373</v>
      </c>
      <c r="W129" s="261">
        <f>AVERAGE(INDEX($V$5:$V$246,$AC129,1):INDEX($V$5:$V$246,$AD129,1))</f>
        <v>-0.3051742661726955</v>
      </c>
      <c r="X129" s="111">
        <f t="shared" si="37"/>
        <v>-0.18381924737621511</v>
      </c>
      <c r="Y129" s="111">
        <f t="shared" si="33"/>
        <v>-0.5655467996183986</v>
      </c>
      <c r="AA129" s="4">
        <f t="shared" si="22"/>
        <v>6</v>
      </c>
      <c r="AB129" s="284">
        <f t="shared" si="23"/>
        <v>5.1440329218106999</v>
      </c>
      <c r="AC129" s="6">
        <f t="shared" si="24"/>
        <v>120</v>
      </c>
      <c r="AD129" s="6">
        <f t="shared" si="25"/>
        <v>129</v>
      </c>
      <c r="AF129" s="5">
        <f t="shared" si="26"/>
        <v>15.313512544802864</v>
      </c>
      <c r="AG129" s="32">
        <f t="shared" si="38"/>
        <v>14.074126906810035</v>
      </c>
      <c r="AH129" s="5">
        <f t="shared" si="27"/>
        <v>1.0837881647697785</v>
      </c>
      <c r="AI129" s="261">
        <f>AVERAGE(INDEX($AH$5:$AH$247,$AC129,1):INDEX($AH$5:$AH$247,$AD129,1))</f>
        <v>-8.1957354943479818E-2</v>
      </c>
      <c r="AK129" s="5">
        <f t="shared" si="34"/>
        <v>-2.0806835637480798</v>
      </c>
      <c r="AL129" s="32">
        <f t="shared" si="39"/>
        <v>-1.4214062713861964</v>
      </c>
      <c r="AM129" s="5">
        <f t="shared" si="28"/>
        <v>-0.64784690111184395</v>
      </c>
      <c r="AN129" s="262">
        <f>AVERAGE(INDEX($AM$5:$AM$247,$AC129,1):INDEX($AM$5:$AM$247,$AD129,1))</f>
        <v>-0.44314246761430703</v>
      </c>
      <c r="AO129" s="32"/>
      <c r="AP129" s="5">
        <f t="shared" si="29"/>
        <v>4.8026523297491037</v>
      </c>
      <c r="AQ129" s="32">
        <f t="shared" si="40"/>
        <v>5.074398598566308</v>
      </c>
      <c r="AR129" s="5">
        <f t="shared" si="30"/>
        <v>-0.71277925276929821</v>
      </c>
      <c r="AS129" s="263">
        <f>AVERAGE(INDEX($AR$5:$AR$246,$AC129,1):INDEX($AR$5:$AR$246,$AD129,1))</f>
        <v>-0.63725953950764913</v>
      </c>
      <c r="AT129" s="5"/>
      <c r="AU129" s="5">
        <f t="shared" si="31"/>
        <v>4.6844802867383519</v>
      </c>
      <c r="AV129" s="32">
        <f t="shared" si="41"/>
        <v>6.6420893225806461</v>
      </c>
      <c r="AW129" s="5">
        <f t="shared" si="32"/>
        <v>-2.1970183327868602</v>
      </c>
      <c r="AX129" s="264">
        <f>AVERAGE(INDEX($AW$5:$AW$246,$AC129,1):INDEX($AW$5:$AW$246,$AD129,1))</f>
        <v>-0.24384628977610828</v>
      </c>
      <c r="AY129" s="5"/>
    </row>
    <row r="130" spans="1:51" ht="11.4">
      <c r="A130" s="141">
        <v>126</v>
      </c>
      <c r="B130" s="6">
        <v>1906</v>
      </c>
      <c r="C130" s="288">
        <v>-1.5000000000000002</v>
      </c>
      <c r="D130" s="288">
        <v>-2.9250000000000003</v>
      </c>
      <c r="E130" s="288">
        <v>-0.33870967741935459</v>
      </c>
      <c r="F130" s="288">
        <v>4.8933333333333326</v>
      </c>
      <c r="G130" s="288">
        <v>9.5612903225806463</v>
      </c>
      <c r="H130" s="288">
        <v>11.059999999999999</v>
      </c>
      <c r="I130" s="288">
        <v>14.748387096774195</v>
      </c>
      <c r="J130" s="288">
        <v>14.993548387096777</v>
      </c>
      <c r="K130" s="288">
        <v>9.7600000000000016</v>
      </c>
      <c r="L130" s="288">
        <v>9.4806451612903224</v>
      </c>
      <c r="M130" s="288">
        <v>4.1366666666666667</v>
      </c>
      <c r="N130" s="288">
        <v>-4.5193548387096776</v>
      </c>
      <c r="O130" s="231">
        <v>0</v>
      </c>
      <c r="P130" s="5">
        <v>5.8</v>
      </c>
      <c r="Q130" s="290">
        <v>5.832328767123288</v>
      </c>
      <c r="R130" s="111">
        <f t="shared" si="35"/>
        <v>6.0192899999999998</v>
      </c>
      <c r="S130" s="32">
        <f t="shared" si="36"/>
        <v>6.1296949041095896</v>
      </c>
      <c r="T130" s="299">
        <f>AVERAGE(INDEX($Q$5:$Q$246,$AC130,1):INDEX($Q$5:$Q$246,$AD130,1))</f>
        <v>5.9585205479452048</v>
      </c>
      <c r="U130" s="286">
        <v>5.7792338709677438</v>
      </c>
      <c r="V130" s="111">
        <f t="shared" si="21"/>
        <v>-0.50251673192611968</v>
      </c>
      <c r="W130" s="261">
        <f>AVERAGE(INDEX($V$5:$V$246,$AC130,1):INDEX($V$5:$V$246,$AD130,1))</f>
        <v>-0.37632495110420239</v>
      </c>
      <c r="X130" s="111">
        <f t="shared" si="37"/>
        <v>-0.20451711038991374</v>
      </c>
      <c r="Y130" s="111">
        <f t="shared" si="33"/>
        <v>-0.29799962153620596</v>
      </c>
      <c r="AA130" s="4">
        <f t="shared" si="22"/>
        <v>6</v>
      </c>
      <c r="AB130" s="284">
        <f t="shared" si="23"/>
        <v>5.1851851851851851</v>
      </c>
      <c r="AC130" s="6">
        <f t="shared" si="24"/>
        <v>121</v>
      </c>
      <c r="AD130" s="6">
        <f t="shared" si="25"/>
        <v>130</v>
      </c>
      <c r="AF130" s="5">
        <f t="shared" si="26"/>
        <v>13.600645161290323</v>
      </c>
      <c r="AG130" s="32">
        <f t="shared" si="38"/>
        <v>14.014192498207885</v>
      </c>
      <c r="AH130" s="5">
        <f t="shared" si="27"/>
        <v>-0.62907921874276163</v>
      </c>
      <c r="AI130" s="261">
        <f>AVERAGE(INDEX($AH$5:$AH$247,$AC130,1):INDEX($AH$5:$AH$247,$AD130,1))</f>
        <v>-0.23817240870692108</v>
      </c>
      <c r="AK130" s="5">
        <f t="shared" si="34"/>
        <v>-1.9760752688172047</v>
      </c>
      <c r="AL130" s="32">
        <f t="shared" si="39"/>
        <v>-1.420117673340749</v>
      </c>
      <c r="AM130" s="5">
        <f t="shared" si="28"/>
        <v>-0.54323860618096886</v>
      </c>
      <c r="AN130" s="262">
        <f>AVERAGE(INDEX($AM$5:$AM$247,$AC130,1):INDEX($AM$5:$AM$247,$AD130,1))</f>
        <v>-0.36586520186929927</v>
      </c>
      <c r="AO130" s="32"/>
      <c r="AP130" s="5">
        <f t="shared" si="29"/>
        <v>4.705304659498208</v>
      </c>
      <c r="AQ130" s="32">
        <f t="shared" si="40"/>
        <v>5.0988278351254479</v>
      </c>
      <c r="AR130" s="5">
        <f t="shared" si="30"/>
        <v>-0.81012692302019396</v>
      </c>
      <c r="AS130" s="263">
        <f>AVERAGE(INDEX($AR$5:$AR$246,$AC130,1):INDEX($AR$5:$AR$246,$AD130,1))</f>
        <v>-0.47607674380872445</v>
      </c>
      <c r="AT130" s="5"/>
      <c r="AU130" s="5">
        <f t="shared" si="31"/>
        <v>7.7924372759856633</v>
      </c>
      <c r="AV130" s="32">
        <f t="shared" si="41"/>
        <v>6.5948010250896054</v>
      </c>
      <c r="AW130" s="5">
        <f t="shared" si="32"/>
        <v>0.91093865646045113</v>
      </c>
      <c r="AX130" s="264">
        <f>AVERAGE(INDEX($AW$5:$AW$246,$AC130,1):INDEX($AW$5:$AW$246,$AD130,1))</f>
        <v>-0.48180327902341996</v>
      </c>
      <c r="AY130" s="5"/>
    </row>
    <row r="131" spans="1:51" ht="11.4">
      <c r="A131" s="141">
        <v>127</v>
      </c>
      <c r="B131" s="6">
        <v>1907</v>
      </c>
      <c r="C131" s="288">
        <v>-3.6548387096774198</v>
      </c>
      <c r="D131" s="288">
        <v>-4.8214285714285712</v>
      </c>
      <c r="E131" s="288">
        <v>-0.71935483870967731</v>
      </c>
      <c r="F131" s="288">
        <v>2.8400000000000003</v>
      </c>
      <c r="G131" s="288">
        <v>11.616129032258064</v>
      </c>
      <c r="H131" s="288">
        <v>12.783333333333335</v>
      </c>
      <c r="I131" s="288">
        <v>12.700000000000001</v>
      </c>
      <c r="J131" s="288">
        <v>15.377419354838707</v>
      </c>
      <c r="K131" s="288">
        <v>12.35</v>
      </c>
      <c r="L131" s="288">
        <v>9.9032258064516103</v>
      </c>
      <c r="M131" s="288">
        <v>3.3433333333333333</v>
      </c>
      <c r="N131" s="288">
        <v>0.66129032258064513</v>
      </c>
      <c r="O131" s="231">
        <v>0</v>
      </c>
      <c r="P131" s="5">
        <v>6</v>
      </c>
      <c r="Q131" s="290">
        <v>6.1010958904109591</v>
      </c>
      <c r="R131" s="111">
        <f t="shared" si="35"/>
        <v>6.0300499999999992</v>
      </c>
      <c r="S131" s="32">
        <f t="shared" si="36"/>
        <v>6.1225881643835622</v>
      </c>
      <c r="T131" s="299">
        <f>AVERAGE(INDEX($Q$5:$Q$246,$AC131,1):INDEX($Q$5:$Q$246,$AD131,1))</f>
        <v>6.1115068493150684</v>
      </c>
      <c r="U131" s="286">
        <v>6.0315924219150032</v>
      </c>
      <c r="V131" s="111">
        <f t="shared" si="21"/>
        <v>-0.23374960863844851</v>
      </c>
      <c r="W131" s="261">
        <f>AVERAGE(INDEX($V$5:$V$246,$AC131,1):INDEX($V$5:$V$246,$AD131,1))</f>
        <v>-0.22333864973433926</v>
      </c>
      <c r="X131" s="111">
        <f t="shared" si="37"/>
        <v>-0.21162385011594115</v>
      </c>
      <c r="Y131" s="111">
        <f t="shared" si="33"/>
        <v>-2.2125758522507366E-2</v>
      </c>
      <c r="AA131" s="4">
        <f t="shared" si="22"/>
        <v>6</v>
      </c>
      <c r="AB131" s="284">
        <f t="shared" si="23"/>
        <v>5.2263374485596712</v>
      </c>
      <c r="AC131" s="6">
        <f t="shared" si="24"/>
        <v>122</v>
      </c>
      <c r="AD131" s="6">
        <f t="shared" si="25"/>
        <v>131</v>
      </c>
      <c r="AF131" s="5">
        <f t="shared" si="26"/>
        <v>13.620250896057348</v>
      </c>
      <c r="AG131" s="32">
        <f t="shared" si="38"/>
        <v>13.932291437275985</v>
      </c>
      <c r="AH131" s="5">
        <f t="shared" si="27"/>
        <v>-0.6094734839757372</v>
      </c>
      <c r="AI131" s="261">
        <f>AVERAGE(INDEX($AH$5:$AH$247,$AC131,1):INDEX($AH$5:$AH$247,$AD131,1))</f>
        <v>-0.10420466677143718</v>
      </c>
      <c r="AK131" s="5">
        <f t="shared" si="34"/>
        <v>-4.3318740399385565</v>
      </c>
      <c r="AL131" s="32">
        <f t="shared" si="39"/>
        <v>-1.3741444262143125</v>
      </c>
      <c r="AM131" s="5">
        <f t="shared" si="28"/>
        <v>-2.8990373773023208</v>
      </c>
      <c r="AN131" s="262">
        <f>AVERAGE(INDEX($AM$5:$AM$247,$AC131,1):INDEX($AM$5:$AM$247,$AD131,1))</f>
        <v>-0.24894891922721035</v>
      </c>
      <c r="AO131" s="32"/>
      <c r="AP131" s="5">
        <f t="shared" si="29"/>
        <v>4.5789247311827959</v>
      </c>
      <c r="AQ131" s="32">
        <f t="shared" si="40"/>
        <v>5.1507065806451608</v>
      </c>
      <c r="AR131" s="5">
        <f t="shared" si="30"/>
        <v>-0.93650685133560607</v>
      </c>
      <c r="AS131" s="263">
        <f>AVERAGE(INDEX($AR$5:$AR$246,$AC131,1):INDEX($AR$5:$AR$246,$AD131,1))</f>
        <v>-0.45878642122807928</v>
      </c>
      <c r="AT131" s="5"/>
      <c r="AU131" s="5">
        <f t="shared" si="31"/>
        <v>8.532186379928314</v>
      </c>
      <c r="AV131" s="32">
        <f t="shared" si="41"/>
        <v>6.5345622043010749</v>
      </c>
      <c r="AW131" s="5">
        <f t="shared" si="32"/>
        <v>1.6506877604031018</v>
      </c>
      <c r="AX131" s="264">
        <f>AVERAGE(INDEX($AW$5:$AW$246,$AC131,1):INDEX($AW$5:$AW$246,$AD131,1))</f>
        <v>-0.21319396002700408</v>
      </c>
      <c r="AY131" s="5"/>
    </row>
    <row r="132" spans="1:51" ht="11.4">
      <c r="A132" s="141">
        <v>128</v>
      </c>
      <c r="B132" s="6">
        <v>1908</v>
      </c>
      <c r="C132" s="288">
        <v>-1.8290322580645162</v>
      </c>
      <c r="D132" s="288">
        <v>-2.2310344827586204</v>
      </c>
      <c r="E132" s="288">
        <v>0.10322580645161297</v>
      </c>
      <c r="F132" s="288">
        <v>2.5066666666666668</v>
      </c>
      <c r="G132" s="288">
        <v>11.748387096774193</v>
      </c>
      <c r="H132" s="288">
        <v>15.003333333333332</v>
      </c>
      <c r="I132" s="288">
        <v>14.432258064516128</v>
      </c>
      <c r="J132" s="288">
        <v>12.596774193548388</v>
      </c>
      <c r="K132" s="288">
        <v>10.003333333333336</v>
      </c>
      <c r="L132" s="288">
        <v>7.5354838709677416</v>
      </c>
      <c r="M132" s="288">
        <v>0.23333333333333334</v>
      </c>
      <c r="N132" s="288">
        <v>-1.1548387096774193</v>
      </c>
      <c r="O132" s="231">
        <v>0</v>
      </c>
      <c r="P132" s="5">
        <v>5.7</v>
      </c>
      <c r="Q132" s="290">
        <v>5.7920547945205474</v>
      </c>
      <c r="R132" s="111">
        <f t="shared" si="35"/>
        <v>6.0359899999999991</v>
      </c>
      <c r="S132" s="32">
        <f t="shared" si="36"/>
        <v>6.114484</v>
      </c>
      <c r="T132" s="299">
        <f>AVERAGE(INDEX($Q$5:$Q$246,$AC132,1):INDEX($Q$5:$Q$246,$AD132,1))</f>
        <v>6.1225205479452045</v>
      </c>
      <c r="U132" s="286">
        <v>5.7456575207020144</v>
      </c>
      <c r="V132" s="111">
        <f t="shared" si="21"/>
        <v>-0.54279070452886025</v>
      </c>
      <c r="W132" s="261">
        <f>AVERAGE(INDEX($V$5:$V$246,$AC132,1):INDEX($V$5:$V$246,$AD132,1))</f>
        <v>-0.21232495110420233</v>
      </c>
      <c r="X132" s="111">
        <f t="shared" si="37"/>
        <v>-0.2197280144995028</v>
      </c>
      <c r="Y132" s="111">
        <f t="shared" si="33"/>
        <v>-0.32306269002935745</v>
      </c>
      <c r="AA132" s="4">
        <f t="shared" si="22"/>
        <v>6</v>
      </c>
      <c r="AB132" s="284">
        <f t="shared" si="23"/>
        <v>5.2674897119341564</v>
      </c>
      <c r="AC132" s="6">
        <f t="shared" si="24"/>
        <v>123</v>
      </c>
      <c r="AD132" s="6">
        <f t="shared" si="25"/>
        <v>132</v>
      </c>
      <c r="AF132" s="5">
        <f t="shared" si="26"/>
        <v>14.01078853046595</v>
      </c>
      <c r="AG132" s="32">
        <f t="shared" si="38"/>
        <v>13.854647469534049</v>
      </c>
      <c r="AH132" s="5">
        <f t="shared" si="27"/>
        <v>-0.21893584956713497</v>
      </c>
      <c r="AI132" s="261">
        <f>AVERAGE(INDEX($AH$5:$AH$247,$AC132,1):INDEX($AH$5:$AH$247,$AD132,1))</f>
        <v>-0.18996452340226161</v>
      </c>
      <c r="AK132" s="5">
        <f t="shared" si="34"/>
        <v>-1.1329254727474971</v>
      </c>
      <c r="AL132" s="32">
        <f t="shared" si="39"/>
        <v>-1.3249283561099636</v>
      </c>
      <c r="AM132" s="5">
        <f t="shared" si="28"/>
        <v>0.29991118988873877</v>
      </c>
      <c r="AN132" s="262">
        <f>AVERAGE(INDEX($AM$5:$AM$247,$AC132,1):INDEX($AM$5:$AM$247,$AD132,1))</f>
        <v>-4.1038807462816032E-2</v>
      </c>
      <c r="AO132" s="32"/>
      <c r="AP132" s="5">
        <f t="shared" si="29"/>
        <v>4.7860931899641583</v>
      </c>
      <c r="AQ132" s="32">
        <f t="shared" si="40"/>
        <v>5.1935413333333331</v>
      </c>
      <c r="AR132" s="5">
        <f t="shared" si="30"/>
        <v>-0.7293383925542436</v>
      </c>
      <c r="AS132" s="263">
        <f>AVERAGE(INDEX($AR$5:$AR$246,$AC132,1):INDEX($AR$5:$AR$246,$AD132,1))</f>
        <v>-0.3153849875363231</v>
      </c>
      <c r="AT132" s="5"/>
      <c r="AU132" s="5">
        <f t="shared" si="31"/>
        <v>5.9240501792114699</v>
      </c>
      <c r="AV132" s="32">
        <f t="shared" si="41"/>
        <v>6.4891386594982086</v>
      </c>
      <c r="AW132" s="5">
        <f t="shared" si="32"/>
        <v>-0.95744844031374221</v>
      </c>
      <c r="AX132" s="264">
        <f>AVERAGE(INDEX($AW$5:$AW$246,$AC132,1):INDEX($AW$5:$AW$246,$AD132,1))</f>
        <v>-0.49951654067216528</v>
      </c>
      <c r="AY132" s="5"/>
    </row>
    <row r="133" spans="1:51" ht="11.4">
      <c r="A133" s="141">
        <v>129</v>
      </c>
      <c r="B133" s="6">
        <v>1909</v>
      </c>
      <c r="C133" s="288">
        <v>-4.193548387096774</v>
      </c>
      <c r="D133" s="288">
        <v>-5.4392857142857149</v>
      </c>
      <c r="E133" s="288">
        <v>0.16451612903225801</v>
      </c>
      <c r="F133" s="288">
        <v>6.55</v>
      </c>
      <c r="G133" s="288">
        <v>8.2709677419354826</v>
      </c>
      <c r="H133" s="288">
        <v>11.37</v>
      </c>
      <c r="I133" s="288">
        <v>12.429032258064517</v>
      </c>
      <c r="J133" s="288">
        <v>14.2258064516129</v>
      </c>
      <c r="K133" s="288">
        <v>10.719999999999999</v>
      </c>
      <c r="L133" s="288">
        <v>8.7741935483870961</v>
      </c>
      <c r="M133" s="288">
        <v>-0.85666666666666669</v>
      </c>
      <c r="N133" s="288">
        <v>0.22903225806451613</v>
      </c>
      <c r="O133" s="231">
        <v>0</v>
      </c>
      <c r="P133" s="5">
        <v>5.2</v>
      </c>
      <c r="Q133" s="290">
        <v>5.2550684931506844</v>
      </c>
      <c r="R133" s="111">
        <f t="shared" si="35"/>
        <v>6.0477400000000001</v>
      </c>
      <c r="S133" s="32">
        <f t="shared" si="36"/>
        <v>6.1149381095890405</v>
      </c>
      <c r="T133" s="299">
        <f>AVERAGE(INDEX($Q$5:$Q$246,$AC133,1):INDEX($Q$5:$Q$246,$AD133,1))</f>
        <v>6.1073424657534243</v>
      </c>
      <c r="U133" s="286">
        <v>5.1870039682539675</v>
      </c>
      <c r="V133" s="111">
        <f t="shared" ref="V133:V196" si="42">Q133-$Q$252</f>
        <v>-1.0797770058987233</v>
      </c>
      <c r="W133" s="261">
        <f>AVERAGE(INDEX($V$5:$V$246,$AC133,1):INDEX($V$5:$V$246,$AD133,1))</f>
        <v>-0.22750303329598304</v>
      </c>
      <c r="X133" s="111">
        <f t="shared" si="37"/>
        <v>-0.21927390491046167</v>
      </c>
      <c r="Y133" s="111">
        <f t="shared" si="33"/>
        <v>-0.86050310098826155</v>
      </c>
      <c r="AA133" s="4">
        <f t="shared" ref="AA133:AA196" si="43">ROUNDUP(A133*$AA$2/$AA$3,0)</f>
        <v>6</v>
      </c>
      <c r="AB133" s="284">
        <f t="shared" ref="AB133:AB196" si="44">A133*$AA$2/$AA$3</f>
        <v>5.3086419753086416</v>
      </c>
      <c r="AC133" s="6">
        <f t="shared" ref="AC133:AC196" si="45">A133-AA133+1</f>
        <v>124</v>
      </c>
      <c r="AD133" s="6">
        <f t="shared" ref="AD133:AD196" si="46">A133+$AA$2-AA133</f>
        <v>133</v>
      </c>
      <c r="AF133" s="5">
        <f t="shared" ref="AF133:AF196" si="47">AVERAGE(H133,I133,J133)</f>
        <v>12.674946236559137</v>
      </c>
      <c r="AG133" s="32">
        <f t="shared" si="38"/>
        <v>13.768238534050179</v>
      </c>
      <c r="AH133" s="5">
        <f t="shared" ref="AH133:AH196" si="48">AF133-$AF$252</f>
        <v>-1.554778143473948</v>
      </c>
      <c r="AI133" s="261">
        <f>AVERAGE(INDEX($AH$5:$AH$247,$AC133,1):INDEX($AH$5:$AH$247,$AD133,1))</f>
        <v>-0.34803262376068461</v>
      </c>
      <c r="AK133" s="5">
        <f t="shared" si="34"/>
        <v>-3.5958909370199694</v>
      </c>
      <c r="AL133" s="32">
        <f t="shared" si="39"/>
        <v>-1.2510862271571588</v>
      </c>
      <c r="AM133" s="5">
        <f t="shared" ref="AM133:AM196" si="49">AK133-$AK$252</f>
        <v>-2.1630542743837333</v>
      </c>
      <c r="AN133" s="262">
        <f>AVERAGE(INDEX($AM$5:$AM$247,$AC133,1):INDEX($AM$5:$AM$247,$AD133,1))</f>
        <v>-4.8400558614889899E-2</v>
      </c>
      <c r="AO133" s="32"/>
      <c r="AP133" s="5">
        <f t="shared" ref="AP133:AP196" si="50">AVERAGE(E133,F133,G133)</f>
        <v>4.9951612903225806</v>
      </c>
      <c r="AQ133" s="32">
        <f t="shared" si="40"/>
        <v>5.2599368136200724</v>
      </c>
      <c r="AR133" s="5">
        <f t="shared" ref="AR133:AR196" si="51">AP133-$AP$252</f>
        <v>-0.52027029219582133</v>
      </c>
      <c r="AS133" s="263">
        <f>AVERAGE(INDEX($AR$5:$AR$246,$AC133,1):INDEX($AR$5:$AR$246,$AD133,1))</f>
        <v>-0.20630613448972807</v>
      </c>
      <c r="AT133" s="5"/>
      <c r="AU133" s="5">
        <f t="shared" ref="AU133:AU196" si="52">AVERAGE(K133,L133,M133)</f>
        <v>6.2125089605734765</v>
      </c>
      <c r="AV133" s="32">
        <f t="shared" si="41"/>
        <v>6.4408584623655916</v>
      </c>
      <c r="AW133" s="5">
        <f t="shared" ref="AW133:AW196" si="53">AU133-$AU$252</f>
        <v>-0.66898965895173568</v>
      </c>
      <c r="AX133" s="264">
        <f>AVERAGE(INDEX($AW$5:$AW$246,$AC133,1):INDEX($AW$5:$AW$246,$AD133,1))</f>
        <v>-0.41043768762557031</v>
      </c>
      <c r="AY133" s="5"/>
    </row>
    <row r="134" spans="1:51" ht="11.4">
      <c r="A134" s="141">
        <v>130</v>
      </c>
      <c r="B134" s="6">
        <v>1910</v>
      </c>
      <c r="C134" s="288">
        <v>-1.4064516129032258</v>
      </c>
      <c r="D134" s="288">
        <v>-7.5000000000000067E-2</v>
      </c>
      <c r="E134" s="288">
        <v>1.8999999999999997</v>
      </c>
      <c r="F134" s="288">
        <v>4.3833333333333337</v>
      </c>
      <c r="G134" s="288">
        <v>8.5709677419354851</v>
      </c>
      <c r="H134" s="288">
        <v>13.28</v>
      </c>
      <c r="I134" s="288">
        <v>12.764516129032257</v>
      </c>
      <c r="J134" s="288">
        <v>13.880645161290323</v>
      </c>
      <c r="K134" s="288">
        <v>8.956666666666667</v>
      </c>
      <c r="L134" s="288">
        <v>8.0193548387096776</v>
      </c>
      <c r="M134" s="288">
        <v>0.84999999999999976</v>
      </c>
      <c r="N134" s="288">
        <v>2.1354838709677422</v>
      </c>
      <c r="O134" s="231">
        <v>0</v>
      </c>
      <c r="P134" s="5">
        <v>6.1</v>
      </c>
      <c r="Q134" s="290">
        <v>6.1473972602739719</v>
      </c>
      <c r="R134" s="111">
        <f t="shared" si="35"/>
        <v>6.0619099999999992</v>
      </c>
      <c r="S134" s="32">
        <f t="shared" si="36"/>
        <v>6.1205089041095899</v>
      </c>
      <c r="T134" s="299">
        <f>AVERAGE(INDEX($Q$5:$Q$246,$AC134,1):INDEX($Q$5:$Q$246,$AD134,1))</f>
        <v>6.0438082191780822</v>
      </c>
      <c r="U134" s="286">
        <v>6.1049596774193553</v>
      </c>
      <c r="V134" s="111">
        <f t="shared" si="42"/>
        <v>-0.1874482387754357</v>
      </c>
      <c r="W134" s="261">
        <f>AVERAGE(INDEX($V$5:$V$246,$AC134,1):INDEX($V$5:$V$246,$AD134,1))</f>
        <v>-0.29103727987132555</v>
      </c>
      <c r="X134" s="111">
        <f t="shared" si="37"/>
        <v>-0.21370311038991377</v>
      </c>
      <c r="Y134" s="111">
        <f t="shared" ref="Y134:Y197" si="54">V134-X134</f>
        <v>2.6254871614478065E-2</v>
      </c>
      <c r="AA134" s="4">
        <f t="shared" si="43"/>
        <v>6</v>
      </c>
      <c r="AB134" s="284">
        <f t="shared" si="44"/>
        <v>5.3497942386831276</v>
      </c>
      <c r="AC134" s="6">
        <f t="shared" si="45"/>
        <v>125</v>
      </c>
      <c r="AD134" s="6">
        <f t="shared" si="46"/>
        <v>134</v>
      </c>
      <c r="AF134" s="5">
        <f t="shared" si="47"/>
        <v>13.308387096774192</v>
      </c>
      <c r="AG134" s="32">
        <f t="shared" si="38"/>
        <v>13.698309193548384</v>
      </c>
      <c r="AH134" s="5">
        <f t="shared" si="48"/>
        <v>-0.92133728325889308</v>
      </c>
      <c r="AI134" s="261">
        <f>AVERAGE(INDEX($AH$5:$AH$247,$AC134,1):INDEX($AH$5:$AH$247,$AD134,1))</f>
        <v>-0.5973480359470642</v>
      </c>
      <c r="AK134" s="5">
        <f t="shared" ref="AK134:AK197" si="55">AVERAGE(N133,C134,D134)</f>
        <v>-0.4174731182795699</v>
      </c>
      <c r="AL134" s="32">
        <f t="shared" si="39"/>
        <v>-1.1624476836696858</v>
      </c>
      <c r="AM134" s="5">
        <f t="shared" si="49"/>
        <v>1.015363544356666</v>
      </c>
      <c r="AN134" s="262">
        <f>AVERAGE(INDEX($AM$5:$AM$247,$AC134,1):INDEX($AM$5:$AM$247,$AD134,1))</f>
        <v>-1.6869889617591328E-2</v>
      </c>
      <c r="AO134" s="32"/>
      <c r="AP134" s="5">
        <f t="shared" si="50"/>
        <v>4.9514336917562725</v>
      </c>
      <c r="AQ134" s="32">
        <f t="shared" si="40"/>
        <v>5.3265397311827956</v>
      </c>
      <c r="AR134" s="5">
        <f t="shared" si="51"/>
        <v>-0.56399789076212947</v>
      </c>
      <c r="AS134" s="263">
        <f>AVERAGE(INDEX($AR$5:$AR$246,$AC134,1):INDEX($AR$5:$AR$246,$AD134,1))</f>
        <v>-0.28158928861159194</v>
      </c>
      <c r="AT134" s="5"/>
      <c r="AU134" s="5">
        <f t="shared" si="52"/>
        <v>5.9420071684587823</v>
      </c>
      <c r="AV134" s="32">
        <f t="shared" si="41"/>
        <v>6.3866699677419367</v>
      </c>
      <c r="AW134" s="5">
        <f t="shared" si="53"/>
        <v>-0.93949145106642984</v>
      </c>
      <c r="AX134" s="264">
        <f>AVERAGE(INDEX($AW$5:$AW$246,$AC134,1):INDEX($AW$5:$AW$246,$AD134,1))</f>
        <v>-0.37612944389797198</v>
      </c>
      <c r="AY134" s="5"/>
    </row>
    <row r="135" spans="1:51" ht="11.4">
      <c r="A135" s="141">
        <v>131</v>
      </c>
      <c r="B135" s="6">
        <v>1911</v>
      </c>
      <c r="C135" s="288">
        <v>-4.0870967741935482</v>
      </c>
      <c r="D135" s="288">
        <v>-1.4928571428571424</v>
      </c>
      <c r="E135" s="288">
        <v>2.2483870967741937</v>
      </c>
      <c r="F135" s="288">
        <v>4.3633333333333324</v>
      </c>
      <c r="G135" s="288">
        <v>9.6</v>
      </c>
      <c r="H135" s="288">
        <v>12.193333333333332</v>
      </c>
      <c r="I135" s="288">
        <v>17.661290322580644</v>
      </c>
      <c r="J135" s="288">
        <v>17.525806451612905</v>
      </c>
      <c r="K135" s="288">
        <v>13.726666666666668</v>
      </c>
      <c r="L135" s="288">
        <v>7.661290322580645</v>
      </c>
      <c r="M135" s="288">
        <v>4.8766666666666652</v>
      </c>
      <c r="N135" s="288">
        <v>1.8870967741935485</v>
      </c>
      <c r="O135" s="231">
        <v>0</v>
      </c>
      <c r="P135" s="5">
        <v>7.2</v>
      </c>
      <c r="Q135" s="290">
        <v>7.2339726027397271</v>
      </c>
      <c r="R135" s="111">
        <f t="shared" si="35"/>
        <v>6.0730400000000007</v>
      </c>
      <c r="S135" s="32">
        <f t="shared" si="36"/>
        <v>6.1245880547945202</v>
      </c>
      <c r="T135" s="299">
        <f>AVERAGE(INDEX($Q$5:$Q$246,$AC135,1):INDEX($Q$5:$Q$246,$AD135,1))</f>
        <v>6.0699999999999994</v>
      </c>
      <c r="U135" s="286">
        <v>7.1803264208909381</v>
      </c>
      <c r="V135" s="111">
        <f t="shared" si="42"/>
        <v>0.89912710369031945</v>
      </c>
      <c r="W135" s="261">
        <f>AVERAGE(INDEX($V$5:$V$246,$AC135,1):INDEX($V$5:$V$246,$AD135,1))</f>
        <v>-0.26484549904940763</v>
      </c>
      <c r="X135" s="111">
        <f t="shared" si="37"/>
        <v>-0.20962395970498221</v>
      </c>
      <c r="Y135" s="111">
        <f t="shared" si="54"/>
        <v>1.1087510633953017</v>
      </c>
      <c r="AA135" s="4">
        <f t="shared" si="43"/>
        <v>6</v>
      </c>
      <c r="AB135" s="284">
        <f t="shared" si="44"/>
        <v>5.3909465020576128</v>
      </c>
      <c r="AC135" s="6">
        <f t="shared" si="45"/>
        <v>126</v>
      </c>
      <c r="AD135" s="6">
        <f t="shared" si="46"/>
        <v>135</v>
      </c>
      <c r="AF135" s="5">
        <f t="shared" si="47"/>
        <v>15.79347670250896</v>
      </c>
      <c r="AG135" s="32">
        <f t="shared" si="38"/>
        <v>13.631413835125448</v>
      </c>
      <c r="AH135" s="5">
        <f t="shared" si="48"/>
        <v>1.5637523224758745</v>
      </c>
      <c r="AI135" s="261">
        <f>AVERAGE(INDEX($AH$5:$AH$247,$AC135,1):INDEX($AH$5:$AH$247,$AD135,1))</f>
        <v>-0.74375305386821078</v>
      </c>
      <c r="AK135" s="5">
        <f t="shared" si="55"/>
        <v>-1.1481566820276494</v>
      </c>
      <c r="AL135" s="32">
        <f t="shared" si="39"/>
        <v>-1.07851159330473</v>
      </c>
      <c r="AM135" s="5">
        <f t="shared" si="49"/>
        <v>0.28467998060858646</v>
      </c>
      <c r="AN135" s="262">
        <f>AVERAGE(INDEX($AM$5:$AM$247,$AC135,1):INDEX($AM$5:$AM$247,$AD135,1))</f>
        <v>0.15644424248686339</v>
      </c>
      <c r="AO135" s="32"/>
      <c r="AP135" s="5">
        <f t="shared" si="50"/>
        <v>5.4039068100358421</v>
      </c>
      <c r="AQ135" s="32">
        <f t="shared" si="40"/>
        <v>5.3932183440860211</v>
      </c>
      <c r="AR135" s="5">
        <f t="shared" si="51"/>
        <v>-0.11152477248255988</v>
      </c>
      <c r="AS135" s="263">
        <f>AVERAGE(INDEX($AR$5:$AR$246,$AC135,1):INDEX($AR$5:$AR$246,$AD135,1))</f>
        <v>-0.2462308656725237</v>
      </c>
      <c r="AT135" s="5"/>
      <c r="AU135" s="5">
        <f t="shared" si="52"/>
        <v>8.7548745519713265</v>
      </c>
      <c r="AV135" s="32">
        <f t="shared" si="41"/>
        <v>6.3206342293906816</v>
      </c>
      <c r="AW135" s="5">
        <f t="shared" si="53"/>
        <v>1.8733759324461143</v>
      </c>
      <c r="AX135" s="264">
        <f>AVERAGE(INDEX($AW$5:$AW$246,$AC135,1):INDEX($AW$5:$AW$246,$AD135,1))</f>
        <v>-0.44292514282270323</v>
      </c>
      <c r="AY135" s="5"/>
    </row>
    <row r="136" spans="1:51" ht="11.4">
      <c r="A136" s="141">
        <v>132</v>
      </c>
      <c r="B136" s="6">
        <v>1912</v>
      </c>
      <c r="C136" s="288">
        <v>-1.3806451612903228</v>
      </c>
      <c r="D136" s="288">
        <v>3.0103448275862066</v>
      </c>
      <c r="E136" s="288">
        <v>4.1258064516129034</v>
      </c>
      <c r="F136" s="288">
        <v>3.5866666666666673</v>
      </c>
      <c r="G136" s="288">
        <v>10.277419354838708</v>
      </c>
      <c r="H136" s="288">
        <v>13.200000000000001</v>
      </c>
      <c r="I136" s="288">
        <v>14.099999999999998</v>
      </c>
      <c r="J136" s="288">
        <v>11.296774193548387</v>
      </c>
      <c r="K136" s="288">
        <v>5.3466666666666658</v>
      </c>
      <c r="L136" s="288">
        <v>4.8806451612903219</v>
      </c>
      <c r="M136" s="288">
        <v>-1.1266666666666667</v>
      </c>
      <c r="N136" s="288">
        <v>2.4548387096774191</v>
      </c>
      <c r="O136" s="231">
        <v>0</v>
      </c>
      <c r="P136" s="5">
        <v>5.8</v>
      </c>
      <c r="Q136" s="290">
        <v>5.8517808219178074</v>
      </c>
      <c r="R136" s="111">
        <f t="shared" si="35"/>
        <v>6.08927</v>
      </c>
      <c r="S136" s="32">
        <f t="shared" si="36"/>
        <v>6.136155397260274</v>
      </c>
      <c r="T136" s="299">
        <f>AVERAGE(INDEX($Q$5:$Q$246,$AC136,1):INDEX($Q$5:$Q$246,$AD136,1))</f>
        <v>6.1399178082191774</v>
      </c>
      <c r="U136" s="286">
        <v>5.8143208503275234</v>
      </c>
      <c r="V136" s="111">
        <f t="shared" si="42"/>
        <v>-0.48306467713160028</v>
      </c>
      <c r="W136" s="261">
        <f>AVERAGE(INDEX($V$5:$V$246,$AC136,1):INDEX($V$5:$V$246,$AD136,1))</f>
        <v>-0.19492769083022968</v>
      </c>
      <c r="X136" s="111">
        <f t="shared" si="37"/>
        <v>-0.19805661723922879</v>
      </c>
      <c r="Y136" s="111">
        <f t="shared" si="54"/>
        <v>-0.28500805989237149</v>
      </c>
      <c r="AA136" s="4">
        <f t="shared" si="43"/>
        <v>6</v>
      </c>
      <c r="AB136" s="284">
        <f t="shared" si="44"/>
        <v>5.4320987654320989</v>
      </c>
      <c r="AC136" s="6">
        <f t="shared" si="45"/>
        <v>127</v>
      </c>
      <c r="AD136" s="6">
        <f t="shared" si="46"/>
        <v>136</v>
      </c>
      <c r="AF136" s="5">
        <f t="shared" si="47"/>
        <v>12.865591397849462</v>
      </c>
      <c r="AG136" s="32">
        <f t="shared" si="38"/>
        <v>13.572123706093191</v>
      </c>
      <c r="AH136" s="5">
        <f t="shared" si="48"/>
        <v>-1.364132982183623</v>
      </c>
      <c r="AI136" s="261">
        <f>AVERAGE(INDEX($AH$5:$AH$247,$AC136,1):INDEX($AH$5:$AH$247,$AD136,1))</f>
        <v>-0.85772796426247611</v>
      </c>
      <c r="AK136" s="5">
        <f t="shared" si="55"/>
        <v>1.172265480163144</v>
      </c>
      <c r="AL136" s="32">
        <f t="shared" si="39"/>
        <v>-0.97073688251496348</v>
      </c>
      <c r="AM136" s="5">
        <f t="shared" si="49"/>
        <v>2.6051021427993799</v>
      </c>
      <c r="AN136" s="262">
        <f>AVERAGE(INDEX($AM$5:$AM$247,$AC136,1):INDEX($AM$5:$AM$247,$AD136,1))</f>
        <v>0.52279852502301483</v>
      </c>
      <c r="AO136" s="32"/>
      <c r="AP136" s="5">
        <f t="shared" si="50"/>
        <v>5.9966308243727591</v>
      </c>
      <c r="AQ136" s="32">
        <f t="shared" si="40"/>
        <v>5.469389136200717</v>
      </c>
      <c r="AR136" s="5">
        <f t="shared" si="51"/>
        <v>0.48119924185435714</v>
      </c>
      <c r="AS136" s="263">
        <f>AVERAGE(INDEX($AR$5:$AR$246,$AC136,1):INDEX($AR$5:$AR$246,$AD136,1))</f>
        <v>-7.6377819077541625E-2</v>
      </c>
      <c r="AT136" s="5"/>
      <c r="AU136" s="5">
        <f t="shared" si="52"/>
        <v>3.0335483870967739</v>
      </c>
      <c r="AV136" s="32">
        <f t="shared" si="41"/>
        <v>6.2761633333333338</v>
      </c>
      <c r="AW136" s="5">
        <f t="shared" si="53"/>
        <v>-3.8479502324284383</v>
      </c>
      <c r="AX136" s="264">
        <f>AVERAGE(INDEX($AW$5:$AW$246,$AC136,1):INDEX($AW$5:$AW$246,$AD136,1))</f>
        <v>-0.57971008905926236</v>
      </c>
      <c r="AY136" s="5"/>
    </row>
    <row r="137" spans="1:51" ht="11.4">
      <c r="A137" s="141">
        <v>133</v>
      </c>
      <c r="B137" s="6">
        <v>1913</v>
      </c>
      <c r="C137" s="288">
        <v>-0.65161290322580656</v>
      </c>
      <c r="D137" s="288">
        <v>-1.3678571428571433</v>
      </c>
      <c r="E137" s="288">
        <v>4.6322580645161286</v>
      </c>
      <c r="F137" s="288">
        <v>4.88</v>
      </c>
      <c r="G137" s="288">
        <v>9.316129032258063</v>
      </c>
      <c r="H137" s="288">
        <v>11.503333333333334</v>
      </c>
      <c r="I137" s="288">
        <v>11.296774193548387</v>
      </c>
      <c r="J137" s="288">
        <v>12.767741935483873</v>
      </c>
      <c r="K137" s="288">
        <v>10.473333333333336</v>
      </c>
      <c r="L137" s="288">
        <v>9.6645161290322577</v>
      </c>
      <c r="M137" s="288">
        <v>4.8933333333333309</v>
      </c>
      <c r="N137" s="288">
        <v>-0.45483870967741941</v>
      </c>
      <c r="O137" s="231">
        <v>0</v>
      </c>
      <c r="P137" s="5">
        <v>6.4</v>
      </c>
      <c r="Q137" s="290">
        <v>6.46</v>
      </c>
      <c r="R137" s="111">
        <f t="shared" si="35"/>
        <v>6.1066400000000005</v>
      </c>
      <c r="S137" s="32">
        <f t="shared" si="36"/>
        <v>6.1518572876712332</v>
      </c>
      <c r="T137" s="299">
        <f>AVERAGE(INDEX($Q$5:$Q$246,$AC137,1):INDEX($Q$5:$Q$246,$AD137,1))</f>
        <v>6.0692876712328765</v>
      </c>
      <c r="U137" s="286">
        <v>6.4127592165898619</v>
      </c>
      <c r="V137" s="111">
        <f t="shared" si="42"/>
        <v>0.12515450095059233</v>
      </c>
      <c r="W137" s="261">
        <f>AVERAGE(INDEX($V$5:$V$246,$AC137,1):INDEX($V$5:$V$246,$AD137,1))</f>
        <v>-0.26555782781653103</v>
      </c>
      <c r="X137" s="111">
        <f t="shared" si="37"/>
        <v>-0.18235472682826989</v>
      </c>
      <c r="Y137" s="111">
        <f t="shared" si="54"/>
        <v>0.30750922777886225</v>
      </c>
      <c r="AA137" s="4">
        <f t="shared" si="43"/>
        <v>6</v>
      </c>
      <c r="AB137" s="284">
        <f t="shared" si="44"/>
        <v>5.4732510288065841</v>
      </c>
      <c r="AC137" s="6">
        <f t="shared" si="45"/>
        <v>128</v>
      </c>
      <c r="AD137" s="6">
        <f t="shared" si="46"/>
        <v>137</v>
      </c>
      <c r="AF137" s="5">
        <f t="shared" si="47"/>
        <v>11.855949820788531</v>
      </c>
      <c r="AG137" s="32">
        <f t="shared" si="38"/>
        <v>13.522105318996417</v>
      </c>
      <c r="AH137" s="5">
        <f t="shared" si="48"/>
        <v>-2.3737745592445538</v>
      </c>
      <c r="AI137" s="261">
        <f>AVERAGE(INDEX($AH$5:$AH$247,$AC137,1):INDEX($AH$5:$AH$247,$AD137,1))</f>
        <v>-0.73158459508684914</v>
      </c>
      <c r="AK137" s="5">
        <f t="shared" si="55"/>
        <v>0.14512288786482305</v>
      </c>
      <c r="AL137" s="32">
        <f t="shared" si="39"/>
        <v>-0.88867025385348797</v>
      </c>
      <c r="AM137" s="5">
        <f t="shared" si="49"/>
        <v>1.5779595505010588</v>
      </c>
      <c r="AN137" s="262">
        <f>AVERAGE(INDEX($AM$5:$AM$247,$AC137,1):INDEX($AM$5:$AM$247,$AD137,1))</f>
        <v>0.64141219629797652</v>
      </c>
      <c r="AO137" s="32"/>
      <c r="AP137" s="5">
        <f t="shared" si="50"/>
        <v>6.2761290322580647</v>
      </c>
      <c r="AQ137" s="32">
        <f t="shared" si="40"/>
        <v>5.5293075519713266</v>
      </c>
      <c r="AR137" s="5">
        <f t="shared" si="51"/>
        <v>0.7606974497396628</v>
      </c>
      <c r="AS137" s="263">
        <f>AVERAGE(INDEX($AR$5:$AR$246,$AC137,1):INDEX($AR$5:$AR$246,$AD137,1))</f>
        <v>-7.5560614776466389E-2</v>
      </c>
      <c r="AT137" s="5"/>
      <c r="AU137" s="5">
        <f t="shared" si="52"/>
        <v>8.3437275985663089</v>
      </c>
      <c r="AV137" s="32">
        <f t="shared" si="41"/>
        <v>6.2498708387096773</v>
      </c>
      <c r="AW137" s="5">
        <f t="shared" si="53"/>
        <v>1.4622289790410967</v>
      </c>
      <c r="AX137" s="264">
        <f>AVERAGE(INDEX($AW$5:$AW$246,$AC137,1):INDEX($AW$5:$AW$246,$AD137,1))</f>
        <v>-0.74578177364707576</v>
      </c>
      <c r="AY137" s="5"/>
    </row>
    <row r="138" spans="1:51" ht="11.4">
      <c r="A138" s="141">
        <v>134</v>
      </c>
      <c r="B138" s="6">
        <v>1914</v>
      </c>
      <c r="C138" s="288">
        <v>-6.1999999999999993</v>
      </c>
      <c r="D138" s="288">
        <v>3.2607142857142857</v>
      </c>
      <c r="E138" s="288">
        <v>2.0806451612903225</v>
      </c>
      <c r="F138" s="288">
        <v>7.823333333333335</v>
      </c>
      <c r="G138" s="288">
        <v>7.6225806451612899</v>
      </c>
      <c r="H138" s="288">
        <v>11.26</v>
      </c>
      <c r="I138" s="288">
        <v>13.409677419354837</v>
      </c>
      <c r="J138" s="288">
        <v>15.170967741935486</v>
      </c>
      <c r="K138" s="288">
        <v>10.156666666666668</v>
      </c>
      <c r="L138" s="288">
        <v>6.1516129032258062</v>
      </c>
      <c r="M138" s="288">
        <v>1.1933333333333327</v>
      </c>
      <c r="N138" s="288">
        <v>2.1193548387096777</v>
      </c>
      <c r="O138" s="231">
        <v>0</v>
      </c>
      <c r="P138" s="5">
        <v>6.2</v>
      </c>
      <c r="Q138" s="290">
        <v>6.178904109589042</v>
      </c>
      <c r="R138" s="111">
        <f t="shared" si="35"/>
        <v>6.1222700000000012</v>
      </c>
      <c r="S138" s="32">
        <f t="shared" si="36"/>
        <v>6.1657577260273975</v>
      </c>
      <c r="T138" s="299">
        <f>AVERAGE(INDEX($Q$5:$Q$246,$AC138,1):INDEX($Q$5:$Q$246,$AD138,1))</f>
        <v>6.1647397260273973</v>
      </c>
      <c r="U138" s="286">
        <v>6.1707405273937539</v>
      </c>
      <c r="V138" s="111">
        <f t="shared" si="42"/>
        <v>-0.15594138946036562</v>
      </c>
      <c r="W138" s="261">
        <f>AVERAGE(INDEX($V$5:$V$246,$AC138,1):INDEX($V$5:$V$246,$AD138,1))</f>
        <v>-0.17010577302201044</v>
      </c>
      <c r="X138" s="111">
        <f t="shared" si="37"/>
        <v>-0.16845428847210553</v>
      </c>
      <c r="Y138" s="111">
        <f t="shared" si="54"/>
        <v>1.2512899011739909E-2</v>
      </c>
      <c r="AA138" s="4">
        <f t="shared" si="43"/>
        <v>6</v>
      </c>
      <c r="AB138" s="284">
        <f t="shared" si="44"/>
        <v>5.5144032921810702</v>
      </c>
      <c r="AC138" s="6">
        <f t="shared" si="45"/>
        <v>129</v>
      </c>
      <c r="AD138" s="6">
        <f t="shared" si="46"/>
        <v>138</v>
      </c>
      <c r="AF138" s="5">
        <f t="shared" si="47"/>
        <v>13.280215053763442</v>
      </c>
      <c r="AG138" s="32">
        <f t="shared" si="38"/>
        <v>13.493184745519715</v>
      </c>
      <c r="AH138" s="5">
        <f t="shared" si="48"/>
        <v>-0.94950932626964324</v>
      </c>
      <c r="AI138" s="261">
        <f>AVERAGE(INDEX($AH$5:$AH$247,$AC138,1):INDEX($AH$5:$AH$247,$AD138,1))</f>
        <v>-0.86890717573201037</v>
      </c>
      <c r="AK138" s="5">
        <f t="shared" si="55"/>
        <v>-1.1313748079877111</v>
      </c>
      <c r="AL138" s="32">
        <f t="shared" si="39"/>
        <v>-0.804102216086657</v>
      </c>
      <c r="AM138" s="5">
        <f t="shared" si="49"/>
        <v>0.30146185464852482</v>
      </c>
      <c r="AN138" s="262">
        <f>AVERAGE(INDEX($AM$5:$AM$247,$AC138,1):INDEX($AM$5:$AM$247,$AD138,1))</f>
        <v>0.62825313066950039</v>
      </c>
      <c r="AO138" s="32"/>
      <c r="AP138" s="5">
        <f t="shared" si="50"/>
        <v>5.8421863799283154</v>
      </c>
      <c r="AQ138" s="32">
        <f t="shared" si="40"/>
        <v>5.5826941326164876</v>
      </c>
      <c r="AR138" s="5">
        <f t="shared" si="51"/>
        <v>0.32675479740991342</v>
      </c>
      <c r="AS138" s="263">
        <f>AVERAGE(INDEX($AR$5:$AR$246,$AC138,1):INDEX($AR$5:$AR$246,$AD138,1))</f>
        <v>0.12532110565364105</v>
      </c>
      <c r="AT138" s="5"/>
      <c r="AU138" s="5">
        <f t="shared" si="52"/>
        <v>5.8338709677419347</v>
      </c>
      <c r="AV138" s="32">
        <f t="shared" si="41"/>
        <v>6.2156606917562724</v>
      </c>
      <c r="AW138" s="5">
        <f t="shared" si="53"/>
        <v>-1.0476276517832774</v>
      </c>
      <c r="AX138" s="264">
        <f>AVERAGE(INDEX($AW$5:$AW$246,$AC138,1):INDEX($AW$5:$AW$246,$AD138,1))</f>
        <v>-0.7053695872671476</v>
      </c>
      <c r="AY138" s="5"/>
    </row>
    <row r="139" spans="1:51" ht="11.4">
      <c r="A139" s="141">
        <v>135</v>
      </c>
      <c r="B139" s="6">
        <v>1915</v>
      </c>
      <c r="C139" s="288">
        <v>-2.6548387096774193</v>
      </c>
      <c r="D139" s="288">
        <v>-0.50714285714285723</v>
      </c>
      <c r="E139" s="288">
        <v>-0.40967741935483881</v>
      </c>
      <c r="F139" s="288">
        <v>4.33</v>
      </c>
      <c r="G139" s="288">
        <v>11.548387096774196</v>
      </c>
      <c r="H139" s="288">
        <v>14.999999999999998</v>
      </c>
      <c r="I139" s="288">
        <v>13.967741935483875</v>
      </c>
      <c r="J139" s="288">
        <v>12.580645161290322</v>
      </c>
      <c r="K139" s="288">
        <v>9.0433333333333312</v>
      </c>
      <c r="L139" s="288">
        <v>3.6129032258064515</v>
      </c>
      <c r="M139" s="288">
        <v>-0.60666666666666635</v>
      </c>
      <c r="N139" s="288">
        <v>3.7903225806451624</v>
      </c>
      <c r="O139" s="231">
        <v>0</v>
      </c>
      <c r="P139" s="5">
        <v>5.8</v>
      </c>
      <c r="Q139" s="290">
        <v>5.847397260273973</v>
      </c>
      <c r="R139" s="111">
        <f t="shared" si="35"/>
        <v>6.1362399999999999</v>
      </c>
      <c r="S139" s="32">
        <f t="shared" si="36"/>
        <v>6.1782518356164378</v>
      </c>
      <c r="T139" s="299">
        <f>AVERAGE(INDEX($Q$5:$Q$246,$AC139,1):INDEX($Q$5:$Q$246,$AD139,1))</f>
        <v>6.1796164383561649</v>
      </c>
      <c r="U139" s="286">
        <v>5.8079173067076297</v>
      </c>
      <c r="V139" s="111">
        <f t="shared" si="42"/>
        <v>-0.48744823877543464</v>
      </c>
      <c r="W139" s="261">
        <f>AVERAGE(INDEX($V$5:$V$246,$AC139,1):INDEX($V$5:$V$246,$AD139,1))</f>
        <v>-0.15522906069324324</v>
      </c>
      <c r="X139" s="111">
        <f t="shared" si="37"/>
        <v>-0.1559601788830644</v>
      </c>
      <c r="Y139" s="111">
        <f t="shared" si="54"/>
        <v>-0.33148805989237023</v>
      </c>
      <c r="AA139" s="4">
        <f t="shared" si="43"/>
        <v>6</v>
      </c>
      <c r="AB139" s="284">
        <f t="shared" si="44"/>
        <v>5.5555555555555554</v>
      </c>
      <c r="AC139" s="6">
        <f t="shared" si="45"/>
        <v>130</v>
      </c>
      <c r="AD139" s="6">
        <f t="shared" si="46"/>
        <v>139</v>
      </c>
      <c r="AF139" s="5">
        <f t="shared" si="47"/>
        <v>13.849462365591398</v>
      </c>
      <c r="AG139" s="32">
        <f t="shared" si="38"/>
        <v>13.469305100358422</v>
      </c>
      <c r="AH139" s="5">
        <f t="shared" si="48"/>
        <v>-0.38026201444168706</v>
      </c>
      <c r="AI139" s="261">
        <f>AVERAGE(INDEX($AH$5:$AH$247,$AC139,1):INDEX($AH$5:$AH$247,$AD139,1))</f>
        <v>-0.81984624383236837</v>
      </c>
      <c r="AK139" s="5">
        <f t="shared" si="55"/>
        <v>-0.3475422427035329</v>
      </c>
      <c r="AL139" s="32">
        <f t="shared" si="39"/>
        <v>-0.7447915159701255</v>
      </c>
      <c r="AM139" s="5">
        <f t="shared" si="49"/>
        <v>1.085294419932703</v>
      </c>
      <c r="AN139" s="262">
        <f>AVERAGE(INDEX($AM$5:$AM$247,$AC139,1):INDEX($AM$5:$AM$247,$AD139,1))</f>
        <v>0.95076849165260346</v>
      </c>
      <c r="AO139" s="32"/>
      <c r="AP139" s="5">
        <f t="shared" si="50"/>
        <v>5.1562365591397858</v>
      </c>
      <c r="AQ139" s="32">
        <f t="shared" si="40"/>
        <v>5.6308534802867376</v>
      </c>
      <c r="AR139" s="5">
        <f t="shared" si="51"/>
        <v>-0.35919502337861609</v>
      </c>
      <c r="AS139" s="263">
        <f>AVERAGE(INDEX($AR$5:$AR$246,$AC139,1):INDEX($AR$5:$AR$246,$AD139,1))</f>
        <v>6.0702095962934079E-3</v>
      </c>
      <c r="AT139" s="5"/>
      <c r="AU139" s="5">
        <f t="shared" si="52"/>
        <v>4.0165232974910392</v>
      </c>
      <c r="AV139" s="32">
        <f t="shared" si="41"/>
        <v>6.2063907204301074</v>
      </c>
      <c r="AW139" s="5">
        <f t="shared" si="53"/>
        <v>-2.8649753220341729</v>
      </c>
      <c r="AX139" s="264">
        <f>AVERAGE(INDEX($AW$5:$AW$246,$AC139,1):INDEX($AW$5:$AW$246,$AD139,1))</f>
        <v>-0.76867783099474607</v>
      </c>
      <c r="AY139" s="5"/>
    </row>
    <row r="140" spans="1:51" ht="11.4">
      <c r="A140" s="141">
        <v>136</v>
      </c>
      <c r="B140" s="6">
        <v>1916</v>
      </c>
      <c r="C140" s="288">
        <v>1.6548387096774198</v>
      </c>
      <c r="D140" s="288">
        <v>-0.38275862068965522</v>
      </c>
      <c r="E140" s="288">
        <v>2.935483870967742</v>
      </c>
      <c r="F140" s="288">
        <v>5.3566666666666665</v>
      </c>
      <c r="G140" s="288">
        <v>10.919354838709676</v>
      </c>
      <c r="H140" s="288">
        <v>10.163333333333334</v>
      </c>
      <c r="I140" s="288">
        <v>13.570967741935481</v>
      </c>
      <c r="J140" s="288">
        <v>13.648387096774192</v>
      </c>
      <c r="K140" s="288">
        <v>9.5133333333333319</v>
      </c>
      <c r="L140" s="288">
        <v>7.0870967741935473</v>
      </c>
      <c r="M140" s="288">
        <v>2.6733333333333342</v>
      </c>
      <c r="N140" s="288">
        <v>0.63225806451612887</v>
      </c>
      <c r="O140" s="231">
        <v>0</v>
      </c>
      <c r="P140" s="5">
        <v>6.5</v>
      </c>
      <c r="Q140" s="290">
        <v>6.5315068493150674</v>
      </c>
      <c r="R140" s="111">
        <f t="shared" si="35"/>
        <v>6.1478200000000003</v>
      </c>
      <c r="S140" s="32">
        <f t="shared" si="36"/>
        <v>6.1882678630136976</v>
      </c>
      <c r="T140" s="299">
        <f>AVERAGE(INDEX($Q$5:$Q$246,$AC140,1):INDEX($Q$5:$Q$246,$AD140,1))</f>
        <v>6.2771780821917806</v>
      </c>
      <c r="U140" s="286">
        <v>6.4810245952292656</v>
      </c>
      <c r="V140" s="111">
        <f t="shared" si="42"/>
        <v>0.19666135026565978</v>
      </c>
      <c r="W140" s="261">
        <f>AVERAGE(INDEX($V$5:$V$246,$AC140,1):INDEX($V$5:$V$246,$AD140,1))</f>
        <v>-5.7667416857626733E-2</v>
      </c>
      <c r="X140" s="111">
        <f t="shared" si="37"/>
        <v>-0.14594415148580411</v>
      </c>
      <c r="Y140" s="111">
        <f t="shared" si="54"/>
        <v>0.34260550175146387</v>
      </c>
      <c r="AA140" s="4">
        <f t="shared" si="43"/>
        <v>6</v>
      </c>
      <c r="AB140" s="284">
        <f t="shared" si="44"/>
        <v>5.5967078189300414</v>
      </c>
      <c r="AC140" s="6">
        <f t="shared" si="45"/>
        <v>131</v>
      </c>
      <c r="AD140" s="6">
        <f t="shared" si="46"/>
        <v>140</v>
      </c>
      <c r="AF140" s="5">
        <f t="shared" si="47"/>
        <v>12.46089605734767</v>
      </c>
      <c r="AG140" s="32">
        <f t="shared" si="38"/>
        <v>13.45177964516129</v>
      </c>
      <c r="AH140" s="5">
        <f t="shared" si="48"/>
        <v>-1.7688283226854153</v>
      </c>
      <c r="AI140" s="261">
        <f>AVERAGE(INDEX($AH$5:$AH$247,$AC140,1):INDEX($AH$5:$AH$247,$AD140,1))</f>
        <v>-0.83678889616211727</v>
      </c>
      <c r="AK140" s="5">
        <f t="shared" si="55"/>
        <v>1.6874675565443091</v>
      </c>
      <c r="AL140" s="32">
        <f t="shared" si="39"/>
        <v>-0.70936638857990375</v>
      </c>
      <c r="AM140" s="5">
        <f t="shared" si="49"/>
        <v>3.1203042191805448</v>
      </c>
      <c r="AN140" s="262">
        <f>AVERAGE(INDEX($AM$5:$AM$247,$AC140,1):INDEX($AM$5:$AM$247,$AD140,1))</f>
        <v>1.1138098338847131</v>
      </c>
      <c r="AO140" s="32"/>
      <c r="AP140" s="5">
        <f t="shared" si="50"/>
        <v>6.4038351254480288</v>
      </c>
      <c r="AQ140" s="32">
        <f t="shared" si="40"/>
        <v>5.6679346236559143</v>
      </c>
      <c r="AR140" s="5">
        <f t="shared" si="51"/>
        <v>0.88840354292962687</v>
      </c>
      <c r="AS140" s="263">
        <f>AVERAGE(INDEX($AR$5:$AR$246,$AC140,1):INDEX($AR$5:$AR$246,$AD140,1))</f>
        <v>0.29419565762496724</v>
      </c>
      <c r="AT140" s="5"/>
      <c r="AU140" s="5">
        <f t="shared" si="52"/>
        <v>6.4245878136200716</v>
      </c>
      <c r="AV140" s="32">
        <f t="shared" si="41"/>
        <v>6.209955831541218</v>
      </c>
      <c r="AW140" s="5">
        <f t="shared" si="53"/>
        <v>-0.45691080590514055</v>
      </c>
      <c r="AX140" s="264">
        <f>AVERAGE(INDEX($AW$5:$AW$246,$AC140,1):INDEX($AW$5:$AW$246,$AD140,1))</f>
        <v>-0.7285416302779002</v>
      </c>
      <c r="AY140" s="5"/>
    </row>
    <row r="141" spans="1:51" ht="11.4">
      <c r="A141" s="141">
        <v>137</v>
      </c>
      <c r="B141" s="6">
        <v>1917</v>
      </c>
      <c r="C141" s="288">
        <v>-5.6516129032258071</v>
      </c>
      <c r="D141" s="288">
        <v>-4.4178571428571418</v>
      </c>
      <c r="E141" s="288">
        <v>-1.0838709677419354</v>
      </c>
      <c r="F141" s="288">
        <v>1.4</v>
      </c>
      <c r="G141" s="288">
        <v>13.445161290322581</v>
      </c>
      <c r="H141" s="288">
        <v>15.696666666666667</v>
      </c>
      <c r="I141" s="288">
        <v>14.735483870967743</v>
      </c>
      <c r="J141" s="288">
        <v>14.21290322580645</v>
      </c>
      <c r="K141" s="288">
        <v>14.063333333333334</v>
      </c>
      <c r="L141" s="288">
        <v>4.5677419354838698</v>
      </c>
      <c r="M141" s="288">
        <v>1.9833333333333334</v>
      </c>
      <c r="N141" s="288">
        <v>-4.790322580645161</v>
      </c>
      <c r="O141" s="231">
        <v>0</v>
      </c>
      <c r="P141" s="5">
        <v>5.3</v>
      </c>
      <c r="Q141" s="290">
        <v>5.3947945205479453</v>
      </c>
      <c r="R141" s="111">
        <f t="shared" si="35"/>
        <v>6.1684499999999991</v>
      </c>
      <c r="S141" s="32">
        <f t="shared" si="36"/>
        <v>6.2069555616438352</v>
      </c>
      <c r="T141" s="299">
        <f>AVERAGE(INDEX($Q$5:$Q$246,$AC141,1):INDEX($Q$5:$Q$246,$AD141,1))</f>
        <v>6.2780000000000005</v>
      </c>
      <c r="U141" s="286">
        <v>5.3467466717869945</v>
      </c>
      <c r="V141" s="111">
        <f t="shared" si="42"/>
        <v>-0.94005097850146235</v>
      </c>
      <c r="W141" s="261">
        <f>AVERAGE(INDEX($V$5:$V$246,$AC141,1):INDEX($V$5:$V$246,$AD141,1))</f>
        <v>-5.6845499049407791E-2</v>
      </c>
      <c r="X141" s="111">
        <f t="shared" si="37"/>
        <v>-0.12725645285566717</v>
      </c>
      <c r="Y141" s="111">
        <f t="shared" si="54"/>
        <v>-0.81279452564579513</v>
      </c>
      <c r="AA141" s="4">
        <f t="shared" si="43"/>
        <v>6</v>
      </c>
      <c r="AB141" s="284">
        <f t="shared" si="44"/>
        <v>5.6378600823045266</v>
      </c>
      <c r="AC141" s="6">
        <f t="shared" si="45"/>
        <v>132</v>
      </c>
      <c r="AD141" s="6">
        <f t="shared" si="46"/>
        <v>141</v>
      </c>
      <c r="AF141" s="5">
        <f t="shared" si="47"/>
        <v>14.881684587813618</v>
      </c>
      <c r="AG141" s="32">
        <f t="shared" si="38"/>
        <v>13.461213612903226</v>
      </c>
      <c r="AH141" s="5">
        <f t="shared" si="48"/>
        <v>0.6519602077805331</v>
      </c>
      <c r="AI141" s="261">
        <f>AVERAGE(INDEX($AH$5:$AH$247,$AC141,1):INDEX($AH$5:$AH$247,$AD141,1))</f>
        <v>-0.92804337644885526</v>
      </c>
      <c r="AK141" s="5">
        <f t="shared" si="55"/>
        <v>-3.1457373271889399</v>
      </c>
      <c r="AL141" s="32">
        <f t="shared" si="39"/>
        <v>-0.68763068939032768</v>
      </c>
      <c r="AM141" s="5">
        <f t="shared" si="49"/>
        <v>-1.7129006645527041</v>
      </c>
      <c r="AN141" s="262">
        <f>AVERAGE(INDEX($AM$5:$AM$247,$AC141,1):INDEX($AM$5:$AM$247,$AD141,1))</f>
        <v>1.2316938584622861</v>
      </c>
      <c r="AO141" s="32"/>
      <c r="AP141" s="5">
        <f t="shared" si="50"/>
        <v>4.5870967741935482</v>
      </c>
      <c r="AQ141" s="32">
        <f t="shared" si="40"/>
        <v>5.6984680752688179</v>
      </c>
      <c r="AR141" s="5">
        <f t="shared" si="51"/>
        <v>-0.92833480832485371</v>
      </c>
      <c r="AS141" s="263">
        <f>AVERAGE(INDEX($AR$5:$AR$246,$AC141,1):INDEX($AR$5:$AR$246,$AD141,1))</f>
        <v>0.40710963611959095</v>
      </c>
      <c r="AT141" s="5"/>
      <c r="AU141" s="5">
        <f t="shared" si="52"/>
        <v>6.8714695340501803</v>
      </c>
      <c r="AV141" s="32">
        <f t="shared" si="41"/>
        <v>6.2339344695340504</v>
      </c>
      <c r="AW141" s="5">
        <f t="shared" si="53"/>
        <v>-1.0029085475031785E-2</v>
      </c>
      <c r="AX141" s="264">
        <f>AVERAGE(INDEX($AW$5:$AW$246,$AC141,1):INDEX($AW$5:$AW$246,$AD141,1))</f>
        <v>-0.85694306396965669</v>
      </c>
      <c r="AY141" s="5"/>
    </row>
    <row r="142" spans="1:51" ht="11.4">
      <c r="A142" s="141">
        <v>138</v>
      </c>
      <c r="B142" s="6">
        <v>1918</v>
      </c>
      <c r="C142" s="288">
        <v>0.69677419354838666</v>
      </c>
      <c r="D142" s="288">
        <v>0.29999999999999966</v>
      </c>
      <c r="E142" s="288">
        <v>2.661290322580645</v>
      </c>
      <c r="F142" s="288">
        <v>6.4266666666666641</v>
      </c>
      <c r="G142" s="288">
        <v>11.296774193548389</v>
      </c>
      <c r="H142" s="288">
        <v>9.8933333333333344</v>
      </c>
      <c r="I142" s="288">
        <v>14.312903225806453</v>
      </c>
      <c r="J142" s="288">
        <v>13.706451612903225</v>
      </c>
      <c r="K142" s="288">
        <v>12.073333333333331</v>
      </c>
      <c r="L142" s="288">
        <v>5.1645161290322577</v>
      </c>
      <c r="M142" s="288">
        <v>1.7466666666666664</v>
      </c>
      <c r="N142" s="288">
        <v>2.1580645161290328</v>
      </c>
      <c r="O142" s="231">
        <v>0</v>
      </c>
      <c r="P142" s="5">
        <v>6.7</v>
      </c>
      <c r="Q142" s="290">
        <v>6.7465753424657535</v>
      </c>
      <c r="R142" s="111">
        <f t="shared" si="35"/>
        <v>6.1814899999999993</v>
      </c>
      <c r="S142" s="32">
        <f t="shared" si="36"/>
        <v>6.2188369589041086</v>
      </c>
      <c r="T142" s="299">
        <f>AVERAGE(INDEX($Q$5:$Q$246,$AC142,1):INDEX($Q$5:$Q$246,$AD142,1))</f>
        <v>6.224027397260274</v>
      </c>
      <c r="U142" s="286">
        <v>6.7030645161290323</v>
      </c>
      <c r="V142" s="111">
        <f t="shared" si="42"/>
        <v>0.41172984341634589</v>
      </c>
      <c r="W142" s="261">
        <f>AVERAGE(INDEX($V$5:$V$246,$AC142,1):INDEX($V$5:$V$246,$AD142,1))</f>
        <v>-0.11081810178913373</v>
      </c>
      <c r="X142" s="111">
        <f t="shared" si="37"/>
        <v>-0.1153750555953932</v>
      </c>
      <c r="Y142" s="111">
        <f t="shared" si="54"/>
        <v>0.52710489901173907</v>
      </c>
      <c r="AA142" s="4">
        <f t="shared" si="43"/>
        <v>6</v>
      </c>
      <c r="AB142" s="284">
        <f t="shared" si="44"/>
        <v>5.6790123456790127</v>
      </c>
      <c r="AC142" s="6">
        <f t="shared" si="45"/>
        <v>133</v>
      </c>
      <c r="AD142" s="6">
        <f t="shared" si="46"/>
        <v>142</v>
      </c>
      <c r="AF142" s="5">
        <f t="shared" si="47"/>
        <v>12.637562724014337</v>
      </c>
      <c r="AG142" s="32">
        <f t="shared" si="38"/>
        <v>13.487732541218639</v>
      </c>
      <c r="AH142" s="5">
        <f t="shared" si="48"/>
        <v>-1.5921616560187477</v>
      </c>
      <c r="AI142" s="261">
        <f>AVERAGE(INDEX($AH$5:$AH$247,$AC142,1):INDEX($AH$5:$AH$247,$AD142,1))</f>
        <v>-0.83433011480010977</v>
      </c>
      <c r="AK142" s="5">
        <f t="shared" si="55"/>
        <v>-1.2645161290322582</v>
      </c>
      <c r="AL142" s="32">
        <f t="shared" si="39"/>
        <v>-0.72204854361989512</v>
      </c>
      <c r="AM142" s="5">
        <f t="shared" si="49"/>
        <v>0.1683205336039777</v>
      </c>
      <c r="AN142" s="262">
        <f>AVERAGE(INDEX($AM$5:$AM$247,$AC142,1):INDEX($AM$5:$AM$247,$AD142,1))</f>
        <v>0.87518927665180879</v>
      </c>
      <c r="AO142" s="32"/>
      <c r="AP142" s="5">
        <f t="shared" si="50"/>
        <v>6.7949103942652327</v>
      </c>
      <c r="AQ142" s="32">
        <f t="shared" si="40"/>
        <v>5.7146566200716844</v>
      </c>
      <c r="AR142" s="5">
        <f t="shared" si="51"/>
        <v>1.2794788117468308</v>
      </c>
      <c r="AS142" s="263">
        <f>AVERAGE(INDEX($AR$5:$AR$246,$AC142,1):INDEX($AR$5:$AR$246,$AD142,1))</f>
        <v>0.37517056801923271</v>
      </c>
      <c r="AT142" s="5"/>
      <c r="AU142" s="5">
        <f t="shared" si="52"/>
        <v>6.3281720430107518</v>
      </c>
      <c r="AV142" s="32">
        <f t="shared" si="41"/>
        <v>6.2675547096774187</v>
      </c>
      <c r="AW142" s="5">
        <f t="shared" si="53"/>
        <v>-0.55332657651446038</v>
      </c>
      <c r="AX142" s="264">
        <f>AVERAGE(INDEX($AW$5:$AW$246,$AC142,1):INDEX($AW$5:$AW$246,$AD142,1))</f>
        <v>-0.80227639730298994</v>
      </c>
      <c r="AY142" s="5"/>
    </row>
    <row r="143" spans="1:51" ht="11.4">
      <c r="A143" s="141">
        <v>139</v>
      </c>
      <c r="B143" s="6">
        <v>1919</v>
      </c>
      <c r="C143" s="288">
        <v>-1.4774193548387098</v>
      </c>
      <c r="D143" s="288">
        <v>-1.7928571428571425</v>
      </c>
      <c r="E143" s="288">
        <v>1.3870967741935485</v>
      </c>
      <c r="F143" s="288">
        <v>1.9466666666666668</v>
      </c>
      <c r="G143" s="288">
        <v>8.0741935483870968</v>
      </c>
      <c r="H143" s="288">
        <v>12.696666666666665</v>
      </c>
      <c r="I143" s="288">
        <v>11.36774193548387</v>
      </c>
      <c r="J143" s="288">
        <v>15.43225806451613</v>
      </c>
      <c r="K143" s="288">
        <v>13.853333333333333</v>
      </c>
      <c r="L143" s="288">
        <v>2.9516129032258078</v>
      </c>
      <c r="M143" s="288">
        <v>-6.6666666666666652E-2</v>
      </c>
      <c r="N143" s="288">
        <v>-3.2258064516127055E-3</v>
      </c>
      <c r="O143" s="231">
        <v>0</v>
      </c>
      <c r="P143" s="5">
        <v>5.4</v>
      </c>
      <c r="Q143" s="290">
        <v>5.4038356164383563</v>
      </c>
      <c r="R143" s="111">
        <f t="shared" si="35"/>
        <v>6.1979000000000006</v>
      </c>
      <c r="S143" s="32">
        <f t="shared" si="36"/>
        <v>6.2337479999999994</v>
      </c>
      <c r="T143" s="299">
        <f>AVERAGE(INDEX($Q$5:$Q$246,$AC143,1):INDEX($Q$5:$Q$246,$AD143,1))</f>
        <v>6.2120000000000006</v>
      </c>
      <c r="U143" s="286">
        <v>5.364116743471584</v>
      </c>
      <c r="V143" s="111">
        <f t="shared" si="42"/>
        <v>-0.93100988261105133</v>
      </c>
      <c r="W143" s="261">
        <f>AVERAGE(INDEX($V$5:$V$246,$AC143,1):INDEX($V$5:$V$246,$AD143,1))</f>
        <v>-0.12284549904940763</v>
      </c>
      <c r="X143" s="111">
        <f t="shared" si="37"/>
        <v>-0.10046401449950278</v>
      </c>
      <c r="Y143" s="111">
        <f t="shared" si="54"/>
        <v>-0.83054586811154851</v>
      </c>
      <c r="AA143" s="4">
        <f t="shared" si="43"/>
        <v>6</v>
      </c>
      <c r="AB143" s="284">
        <f t="shared" si="44"/>
        <v>5.7201646090534979</v>
      </c>
      <c r="AC143" s="6">
        <f t="shared" si="45"/>
        <v>134</v>
      </c>
      <c r="AD143" s="6">
        <f t="shared" si="46"/>
        <v>143</v>
      </c>
      <c r="AF143" s="5">
        <f t="shared" si="47"/>
        <v>13.165555555555557</v>
      </c>
      <c r="AG143" s="32">
        <f t="shared" si="38"/>
        <v>13.522091322580645</v>
      </c>
      <c r="AH143" s="5">
        <f t="shared" si="48"/>
        <v>-1.0641688244775285</v>
      </c>
      <c r="AI143" s="261">
        <f>AVERAGE(INDEX($AH$5:$AH$247,$AC143,1):INDEX($AH$5:$AH$247,$AD143,1))</f>
        <v>-0.64986774920871204</v>
      </c>
      <c r="AK143" s="5">
        <f t="shared" si="55"/>
        <v>-0.37073732718893981</v>
      </c>
      <c r="AL143" s="32">
        <f t="shared" si="39"/>
        <v>-0.73419137891307806</v>
      </c>
      <c r="AM143" s="5">
        <f t="shared" si="49"/>
        <v>1.0620993354472961</v>
      </c>
      <c r="AN143" s="262">
        <f>AVERAGE(INDEX($AM$5:$AM$247,$AC143,1):INDEX($AM$5:$AM$247,$AD143,1))</f>
        <v>0.77099188801893637</v>
      </c>
      <c r="AO143" s="32"/>
      <c r="AP143" s="5">
        <f t="shared" si="50"/>
        <v>3.8026523297491042</v>
      </c>
      <c r="AQ143" s="32">
        <f t="shared" si="40"/>
        <v>5.724248548387096</v>
      </c>
      <c r="AR143" s="5">
        <f t="shared" si="51"/>
        <v>-1.7127792527692978</v>
      </c>
      <c r="AS143" s="263">
        <f>AVERAGE(INDEX($AR$5:$AR$246,$AC143,1):INDEX($AR$5:$AR$246,$AD143,1))</f>
        <v>0.32750748558195669</v>
      </c>
      <c r="AT143" s="5"/>
      <c r="AU143" s="5">
        <f t="shared" si="52"/>
        <v>5.5794265232974913</v>
      </c>
      <c r="AV143" s="32">
        <f t="shared" si="41"/>
        <v>6.3169118458781366</v>
      </c>
      <c r="AW143" s="5">
        <f t="shared" si="53"/>
        <v>-1.3020720962277208</v>
      </c>
      <c r="AX143" s="264">
        <f>AVERAGE(INDEX($AW$5:$AW$246,$AC143,1):INDEX($AW$5:$AW$246,$AD143,1))</f>
        <v>-0.85976385250012244</v>
      </c>
      <c r="AY143" s="5"/>
    </row>
    <row r="144" spans="1:51" ht="11.4">
      <c r="A144" s="141">
        <v>140</v>
      </c>
      <c r="B144" s="6">
        <v>1920</v>
      </c>
      <c r="C144" s="288">
        <v>1.490322580645161</v>
      </c>
      <c r="D144" s="288">
        <v>2.1517241379310348</v>
      </c>
      <c r="E144" s="288">
        <v>4.7516129032258068</v>
      </c>
      <c r="F144" s="288">
        <v>6.5400000000000009</v>
      </c>
      <c r="G144" s="288">
        <v>12.206451612903226</v>
      </c>
      <c r="H144" s="288">
        <v>11.823333333333334</v>
      </c>
      <c r="I144" s="288">
        <v>14.864516129032259</v>
      </c>
      <c r="J144" s="288">
        <v>12.729032258064519</v>
      </c>
      <c r="K144" s="288">
        <v>11.253333333333334</v>
      </c>
      <c r="L144" s="288">
        <v>5.6967741935483875</v>
      </c>
      <c r="M144" s="288">
        <v>2.08</v>
      </c>
      <c r="N144" s="288">
        <v>-0.55806451612903252</v>
      </c>
      <c r="O144" s="231">
        <v>0</v>
      </c>
      <c r="P144" s="5">
        <v>7.1</v>
      </c>
      <c r="Q144" s="290">
        <v>7.1230136986301371</v>
      </c>
      <c r="R144" s="111">
        <f t="shared" ref="R144:R207" si="56">$Z$5*(P133+P155)+$Z$6*(P134+P154)+$Z$7*(P135+P153)+$Z$8*(P136+P152)+$Z$9*(P137+P151)+$Z$10*(P138+P150)+$Z$11*(P139+P149)+$Z$12*(P140+P148)+$Z$13*(P141+P147)+$Z$14*(P142+P146)+$Z$15*(P143+P145)+$Z$16*P144</f>
        <v>6.2049299999999992</v>
      </c>
      <c r="S144" s="32">
        <f t="shared" ref="S144:S207" si="57">$Z$5*(Q133+Q155)+$Z$6*(Q134+Q154)+$Z$7*(Q135+Q153)+$Z$8*(Q136+Q152)+$Z$9*(Q137+Q151)+$Z$10*(Q138+Q150)+$Z$11*(Q139+Q149)+$Z$12*(Q140+Q148)+$Z$13*(Q141+Q147)+$Z$14*(Q142+Q146)+$Z$15*(Q143+Q145)+$Z$16*Q144</f>
        <v>6.2394968219178075</v>
      </c>
      <c r="T144" s="299">
        <f>AVERAGE(INDEX($Q$5:$Q$246,$AC144,1):INDEX($Q$5:$Q$246,$AD144,1))</f>
        <v>6.1825479452054797</v>
      </c>
      <c r="U144" s="286">
        <v>7.0857529971573356</v>
      </c>
      <c r="V144" s="111">
        <f t="shared" si="42"/>
        <v>0.78816819958072948</v>
      </c>
      <c r="W144" s="261">
        <f>AVERAGE(INDEX($V$5:$V$246,$AC144,1):INDEX($V$5:$V$246,$AD144,1))</f>
        <v>-0.15229755384392832</v>
      </c>
      <c r="X144" s="111">
        <f t="shared" ref="X144:X207" si="58">$Z$5*(V133+V155)+$Z$6*(V134+V154)+$Z$7*(V135+V153)+$Z$8*(V136+V152)+$Z$9*(V137+V151)+$Z$10*(V138+V150)+$Z$11*(V139+V149)+$Z$12*(V140+V148)+$Z$13*(V141+V147)+$Z$14*(V142+V146)+$Z$15*(V143+V145)+$Z$16*V144</f>
        <v>-9.4715192581694571E-2</v>
      </c>
      <c r="Y144" s="111">
        <f t="shared" si="54"/>
        <v>0.88288339216242406</v>
      </c>
      <c r="AA144" s="4">
        <f t="shared" si="43"/>
        <v>6</v>
      </c>
      <c r="AB144" s="284">
        <f t="shared" si="44"/>
        <v>5.761316872427984</v>
      </c>
      <c r="AC144" s="6">
        <f t="shared" si="45"/>
        <v>135</v>
      </c>
      <c r="AD144" s="6">
        <f t="shared" si="46"/>
        <v>144</v>
      </c>
      <c r="AF144" s="5">
        <f t="shared" si="47"/>
        <v>13.138960573476703</v>
      </c>
      <c r="AG144" s="32">
        <f t="shared" ref="AG144:AG207" si="59">$Z$5*(AF133+AF155)+$Z$6*(AF134+AF154)+$Z$7*(AF135+AF153)+$Z$8*(AF136+AF152)+$Z$9*(AF137+AF151)+$Z$10*(AF138+AF150)+$Z$11*(AF139+AF149)+$Z$12*(AF140+AF148)+$Z$13*(AF141+AF147)+$Z$14*(AF142+AF146)+$Z$15*(AF143+AF145)+$Z$16*AF144</f>
        <v>13.558383709677418</v>
      </c>
      <c r="AH144" s="5">
        <f t="shared" si="48"/>
        <v>-1.0907638065563816</v>
      </c>
      <c r="AI144" s="261">
        <f>AVERAGE(INDEX($AH$5:$AH$247,$AC144,1):INDEX($AH$5:$AH$247,$AD144,1))</f>
        <v>-0.7073444517176728</v>
      </c>
      <c r="AK144" s="5">
        <f t="shared" si="55"/>
        <v>1.2129403040415276</v>
      </c>
      <c r="AL144" s="32">
        <f t="shared" ref="AL144:AL207" si="60">$Z$5*(AK133+AK155)+$Z$6*(AK134+AK154)+$Z$7*(AK135+AK153)+$Z$8*(AK136+AK152)+$Z$9*(AK137+AK151)+$Z$10*(AK138+AK150)+$Z$11*(AK139+AK149)+$Z$12*(AK140+AK148)+$Z$13*(AK141+AK147)+$Z$14*(AK142+AK146)+$Z$15*(AK143+AK145)+$Z$16*AK144</f>
        <v>-0.80075736002966247</v>
      </c>
      <c r="AM144" s="5">
        <f t="shared" si="49"/>
        <v>2.6457769666777633</v>
      </c>
      <c r="AN144" s="262">
        <f>AVERAGE(INDEX($AM$5:$AM$247,$AC144,1):INDEX($AM$5:$AM$247,$AD144,1))</f>
        <v>0.49936481561043999</v>
      </c>
      <c r="AO144" s="32"/>
      <c r="AP144" s="5">
        <f t="shared" si="50"/>
        <v>7.832688172043011</v>
      </c>
      <c r="AQ144" s="32">
        <f t="shared" ref="AQ144:AQ207" si="61">$Z$5*(AP133+AP155)+$Z$6*(AP134+AP154)+$Z$7*(AP135+AP153)+$Z$8*(AP136+AP152)+$Z$9*(AP137+AP151)+$Z$10*(AP138+AP150)+$Z$11*(AP139+AP149)+$Z$12*(AP140+AP148)+$Z$13*(AP141+AP147)+$Z$14*(AP142+AP146)+$Z$15*(AP143+AP145)+$Z$16*AP144</f>
        <v>5.7116001039426525</v>
      </c>
      <c r="AR144" s="5">
        <f t="shared" si="51"/>
        <v>2.3172565895246091</v>
      </c>
      <c r="AS144" s="263">
        <f>AVERAGE(INDEX($AR$5:$AR$246,$AC144,1):INDEX($AR$5:$AR$246,$AD144,1))</f>
        <v>0.28549314866439385</v>
      </c>
      <c r="AT144" s="5"/>
      <c r="AU144" s="5">
        <f t="shared" si="52"/>
        <v>6.3433691756272408</v>
      </c>
      <c r="AV144" s="32">
        <f t="shared" ref="AV144:AV207" si="62">$Z$5*(AU133+AU155)+$Z$6*(AU134+AU154)+$Z$7*(AU135+AU153)+$Z$8*(AU136+AU152)+$Z$9*(AU137+AU151)+$Z$10*(AU138+AU150)+$Z$11*(AU139+AU149)+$Z$12*(AU140+AU148)+$Z$13*(AU141+AU147)+$Z$14*(AU142+AU146)+$Z$15*(AU143+AU145)+$Z$16*AU144</f>
        <v>6.3817013620071688</v>
      </c>
      <c r="AW144" s="5">
        <f t="shared" si="53"/>
        <v>-0.53812944389797135</v>
      </c>
      <c r="AX144" s="264">
        <f>AVERAGE(INDEX($AW$5:$AW$246,$AC144,1):INDEX($AW$5:$AW$246,$AD144,1))</f>
        <v>-0.70683195285854539</v>
      </c>
      <c r="AY144" s="5"/>
    </row>
    <row r="145" spans="1:51" ht="11.4">
      <c r="A145" s="141">
        <v>141</v>
      </c>
      <c r="B145" s="6">
        <v>1921</v>
      </c>
      <c r="C145" s="288">
        <v>2.2322580645161292</v>
      </c>
      <c r="D145" s="288">
        <v>-1.5821428571428566</v>
      </c>
      <c r="E145" s="288">
        <v>4.2709677419354843</v>
      </c>
      <c r="F145" s="288">
        <v>3.9733333333333323</v>
      </c>
      <c r="G145" s="288">
        <v>11.35483870967742</v>
      </c>
      <c r="H145" s="288">
        <v>11.926666666666668</v>
      </c>
      <c r="I145" s="288">
        <v>17.558064516129029</v>
      </c>
      <c r="J145" s="288">
        <v>15.158064516129036</v>
      </c>
      <c r="K145" s="288">
        <v>12.523333333333333</v>
      </c>
      <c r="L145" s="288">
        <v>10.42258064516129</v>
      </c>
      <c r="M145" s="288">
        <v>-0.53333333333333333</v>
      </c>
      <c r="N145" s="288">
        <v>-1.2870967741935486</v>
      </c>
      <c r="O145" s="231">
        <v>0</v>
      </c>
      <c r="P145" s="5">
        <v>7.2</v>
      </c>
      <c r="Q145" s="290">
        <v>7.2421917808219165</v>
      </c>
      <c r="R145" s="111">
        <f t="shared" si="56"/>
        <v>6.2176</v>
      </c>
      <c r="S145" s="32">
        <f t="shared" si="57"/>
        <v>6.2517303013698635</v>
      </c>
      <c r="T145" s="299">
        <f>AVERAGE(INDEX($Q$5:$Q$246,$AC145,1):INDEX($Q$5:$Q$246,$AD145,1))</f>
        <v>6.1973424657534251</v>
      </c>
      <c r="U145" s="286">
        <v>7.1681278801843327</v>
      </c>
      <c r="V145" s="111">
        <f t="shared" si="42"/>
        <v>0.90734628177250887</v>
      </c>
      <c r="W145" s="261">
        <f>AVERAGE(INDEX($V$5:$V$246,$AC145,1):INDEX($V$5:$V$246,$AD145,1))</f>
        <v>-0.1375030332959831</v>
      </c>
      <c r="X145" s="111">
        <f t="shared" si="58"/>
        <v>-8.2481713129639811E-2</v>
      </c>
      <c r="Y145" s="111">
        <f t="shared" si="54"/>
        <v>0.98982799490214868</v>
      </c>
      <c r="AA145" s="4">
        <f t="shared" si="43"/>
        <v>6</v>
      </c>
      <c r="AB145" s="284">
        <f t="shared" si="44"/>
        <v>5.8024691358024691</v>
      </c>
      <c r="AC145" s="6">
        <f t="shared" si="45"/>
        <v>136</v>
      </c>
      <c r="AD145" s="6">
        <f t="shared" si="46"/>
        <v>145</v>
      </c>
      <c r="AF145" s="5">
        <f t="shared" si="47"/>
        <v>14.880931899641579</v>
      </c>
      <c r="AG145" s="32">
        <f t="shared" si="59"/>
        <v>13.612056344086021</v>
      </c>
      <c r="AH145" s="5">
        <f t="shared" si="48"/>
        <v>0.65120751960849432</v>
      </c>
      <c r="AI145" s="261">
        <f>AVERAGE(INDEX($AH$5:$AH$247,$AC145,1):INDEX($AH$5:$AH$247,$AD145,1))</f>
        <v>-0.71415807178935753</v>
      </c>
      <c r="AK145" s="5">
        <f t="shared" si="55"/>
        <v>3.0683563748080012E-2</v>
      </c>
      <c r="AL145" s="32">
        <f t="shared" si="60"/>
        <v>-0.87441869471370293</v>
      </c>
      <c r="AM145" s="5">
        <f t="shared" si="49"/>
        <v>1.4635202263843159</v>
      </c>
      <c r="AN145" s="262">
        <f>AVERAGE(INDEX($AM$5:$AM$247,$AC145,1):INDEX($AM$5:$AM$247,$AD145,1))</f>
        <v>0.66041704295298986</v>
      </c>
      <c r="AO145" s="32"/>
      <c r="AP145" s="5">
        <f t="shared" si="50"/>
        <v>6.5330465949820793</v>
      </c>
      <c r="AQ145" s="32">
        <f t="shared" si="61"/>
        <v>5.6799075591397843</v>
      </c>
      <c r="AR145" s="5">
        <f t="shared" si="51"/>
        <v>1.0176150124636774</v>
      </c>
      <c r="AS145" s="263">
        <f>AVERAGE(INDEX($AR$5:$AR$246,$AC145,1):INDEX($AR$5:$AR$246,$AD145,1))</f>
        <v>0.21541787984718952</v>
      </c>
      <c r="AT145" s="5"/>
      <c r="AU145" s="5">
        <f t="shared" si="52"/>
        <v>7.4708602150537624</v>
      </c>
      <c r="AV145" s="32">
        <f t="shared" si="62"/>
        <v>6.4713557813620062</v>
      </c>
      <c r="AW145" s="5">
        <f t="shared" si="53"/>
        <v>0.58936159552855027</v>
      </c>
      <c r="AX145" s="264">
        <f>AVERAGE(INDEX($AW$5:$AW$246,$AC145,1):INDEX($AW$5:$AW$246,$AD145,1))</f>
        <v>-0.59562765178327648</v>
      </c>
      <c r="AY145" s="5"/>
    </row>
    <row r="146" spans="1:51" ht="11.4">
      <c r="A146" s="141">
        <v>141</v>
      </c>
      <c r="B146" s="6">
        <v>1922</v>
      </c>
      <c r="C146" s="288">
        <v>-3.6483870967741945</v>
      </c>
      <c r="D146" s="288">
        <v>-2.2428571428571424</v>
      </c>
      <c r="E146" s="288">
        <v>2.2999999999999994</v>
      </c>
      <c r="F146" s="288">
        <v>3.183333333333334</v>
      </c>
      <c r="G146" s="288">
        <v>11.548387096774196</v>
      </c>
      <c r="H146" s="288">
        <v>13.553333333333333</v>
      </c>
      <c r="I146" s="288">
        <v>13.590322580645161</v>
      </c>
      <c r="J146" s="288">
        <v>14.264516129032257</v>
      </c>
      <c r="K146" s="288">
        <v>8.58</v>
      </c>
      <c r="L146" s="288">
        <v>3.080645161290323</v>
      </c>
      <c r="M146" s="288">
        <v>-0.92000000000000026</v>
      </c>
      <c r="N146" s="288">
        <v>-0.17419354838709644</v>
      </c>
      <c r="O146" s="231">
        <v>0</v>
      </c>
      <c r="P146" s="5">
        <v>5.3</v>
      </c>
      <c r="Q146" s="290">
        <v>5.3120547945205479</v>
      </c>
      <c r="R146" s="111">
        <f t="shared" si="56"/>
        <v>6.2176999999999989</v>
      </c>
      <c r="S146" s="32">
        <f t="shared" si="57"/>
        <v>6.2515116986301358</v>
      </c>
      <c r="T146" s="299">
        <f>AVERAGE(INDEX($Q$5:$Q$246,$AC146,1):INDEX($Q$5:$Q$246,$AD146,1))</f>
        <v>6.1973424657534251</v>
      </c>
      <c r="U146" s="286">
        <v>5.2595916538658471</v>
      </c>
      <c r="V146" s="111">
        <f t="shared" si="42"/>
        <v>-1.0227907045288598</v>
      </c>
      <c r="W146" s="261">
        <f>AVERAGE(INDEX($V$5:$V$246,$AC146,1):INDEX($V$5:$V$246,$AD146,1))</f>
        <v>-0.1375030332959831</v>
      </c>
      <c r="X146" s="111">
        <f t="shared" si="58"/>
        <v>-8.2700315869365798E-2</v>
      </c>
      <c r="Y146" s="111">
        <f t="shared" si="54"/>
        <v>-0.94009038865949401</v>
      </c>
      <c r="AA146" s="4">
        <f t="shared" si="43"/>
        <v>6</v>
      </c>
      <c r="AB146" s="284">
        <f t="shared" si="44"/>
        <v>5.8024691358024691</v>
      </c>
      <c r="AC146" s="6">
        <f t="shared" si="45"/>
        <v>136</v>
      </c>
      <c r="AD146" s="6">
        <f t="shared" si="46"/>
        <v>145</v>
      </c>
      <c r="AF146" s="5">
        <f t="shared" si="47"/>
        <v>13.802724014336917</v>
      </c>
      <c r="AG146" s="32">
        <f t="shared" si="59"/>
        <v>13.662788247311829</v>
      </c>
      <c r="AH146" s="5">
        <f t="shared" si="48"/>
        <v>-0.42700036569616806</v>
      </c>
      <c r="AI146" s="261">
        <f>AVERAGE(INDEX($AH$5:$AH$247,$AC146,1):INDEX($AH$5:$AH$247,$AD146,1))</f>
        <v>-0.71415807178935753</v>
      </c>
      <c r="AK146" s="5">
        <f t="shared" si="55"/>
        <v>-2.3927803379416286</v>
      </c>
      <c r="AL146" s="32">
        <f t="shared" si="60"/>
        <v>-0.96853218125960061</v>
      </c>
      <c r="AM146" s="5">
        <f t="shared" si="49"/>
        <v>-0.95994367530539271</v>
      </c>
      <c r="AN146" s="262">
        <f>AVERAGE(INDEX($AM$5:$AM$247,$AC146,1):INDEX($AM$5:$AM$247,$AD146,1))</f>
        <v>0.66041704295298986</v>
      </c>
      <c r="AO146" s="32"/>
      <c r="AP146" s="5">
        <f t="shared" si="50"/>
        <v>5.6772401433691764</v>
      </c>
      <c r="AQ146" s="32">
        <f t="shared" si="61"/>
        <v>5.6406559283154127</v>
      </c>
      <c r="AR146" s="5">
        <f t="shared" si="51"/>
        <v>0.16180856085077444</v>
      </c>
      <c r="AS146" s="263">
        <f>AVERAGE(INDEX($AR$5:$AR$246,$AC146,1):INDEX($AR$5:$AR$246,$AD146,1))</f>
        <v>0.21541787984718952</v>
      </c>
      <c r="AT146" s="5"/>
      <c r="AU146" s="5">
        <f t="shared" si="52"/>
        <v>3.5802150537634407</v>
      </c>
      <c r="AV146" s="32">
        <f t="shared" si="62"/>
        <v>6.5669858960573482</v>
      </c>
      <c r="AW146" s="5">
        <f t="shared" si="53"/>
        <v>-3.3012835657617714</v>
      </c>
      <c r="AX146" s="264">
        <f>AVERAGE(INDEX($AW$5:$AW$246,$AC146,1):INDEX($AW$5:$AW$246,$AD146,1))</f>
        <v>-0.59562765178327648</v>
      </c>
      <c r="AY146" s="5"/>
    </row>
    <row r="147" spans="1:51" ht="11.4">
      <c r="A147" s="141">
        <v>143</v>
      </c>
      <c r="B147" s="6">
        <v>1923</v>
      </c>
      <c r="C147" s="288">
        <v>-2.7806451612903227</v>
      </c>
      <c r="D147" s="288">
        <v>0.26428571428571435</v>
      </c>
      <c r="E147" s="288">
        <v>2.2580645161290325</v>
      </c>
      <c r="F147" s="288">
        <v>4.753333333333333</v>
      </c>
      <c r="G147" s="288">
        <v>10.387096774193548</v>
      </c>
      <c r="H147" s="288">
        <v>8.7533333333333339</v>
      </c>
      <c r="I147" s="288">
        <v>17.067741935483873</v>
      </c>
      <c r="J147" s="288">
        <v>15.280645161290321</v>
      </c>
      <c r="K147" s="288">
        <v>11.756666666666669</v>
      </c>
      <c r="L147" s="288">
        <v>9.6032258064516149</v>
      </c>
      <c r="M147" s="288">
        <v>1.9466666666666663</v>
      </c>
      <c r="N147" s="288">
        <v>-3.7419354838709675</v>
      </c>
      <c r="O147" s="231">
        <v>0</v>
      </c>
      <c r="P147" s="5">
        <v>6.3</v>
      </c>
      <c r="Q147" s="290">
        <v>6.3397260273972611</v>
      </c>
      <c r="R147" s="111">
        <f t="shared" si="56"/>
        <v>6.22384</v>
      </c>
      <c r="S147" s="32">
        <f t="shared" si="57"/>
        <v>6.2574954246575327</v>
      </c>
      <c r="T147" s="299">
        <f>AVERAGE(INDEX($Q$5:$Q$246,$AC147,1):INDEX($Q$5:$Q$246,$AD147,1))</f>
        <v>6.3075342465753419</v>
      </c>
      <c r="U147" s="286">
        <v>6.2957066052227368</v>
      </c>
      <c r="V147" s="111">
        <f t="shared" si="42"/>
        <v>4.8805283478534633E-3</v>
      </c>
      <c r="W147" s="261">
        <f>AVERAGE(INDEX($V$5:$V$246,$AC147,1):INDEX($V$5:$V$246,$AD147,1))</f>
        <v>-2.7311252474065385E-2</v>
      </c>
      <c r="X147" s="111">
        <f t="shared" si="58"/>
        <v>-7.6716589841968552E-2</v>
      </c>
      <c r="Y147" s="111">
        <f t="shared" si="54"/>
        <v>8.1597118189822015E-2</v>
      </c>
      <c r="AA147" s="4">
        <f t="shared" si="43"/>
        <v>6</v>
      </c>
      <c r="AB147" s="284">
        <f t="shared" si="44"/>
        <v>5.8847736625514404</v>
      </c>
      <c r="AC147" s="6">
        <f t="shared" si="45"/>
        <v>138</v>
      </c>
      <c r="AD147" s="6">
        <f t="shared" si="46"/>
        <v>147</v>
      </c>
      <c r="AF147" s="5">
        <f t="shared" si="47"/>
        <v>13.700573476702509</v>
      </c>
      <c r="AG147" s="32">
        <f t="shared" si="59"/>
        <v>13.712222222222223</v>
      </c>
      <c r="AH147" s="5">
        <f t="shared" si="48"/>
        <v>-0.52915090333057613</v>
      </c>
      <c r="AI147" s="261">
        <f>AVERAGE(INDEX($AH$5:$AH$247,$AC147,1):INDEX($AH$5:$AH$247,$AD147,1))</f>
        <v>-0.78745556282878404</v>
      </c>
      <c r="AK147" s="5">
        <f t="shared" si="55"/>
        <v>-0.89685099846390159</v>
      </c>
      <c r="AL147" s="32">
        <f t="shared" si="60"/>
        <v>-1.077787645664495</v>
      </c>
      <c r="AM147" s="5">
        <f t="shared" si="49"/>
        <v>0.53598566417233429</v>
      </c>
      <c r="AN147" s="262">
        <f>AVERAGE(INDEX($AM$5:$AM$247,$AC147,1):INDEX($AM$5:$AM$247,$AD147,1))</f>
        <v>0.64668180803588626</v>
      </c>
      <c r="AO147" s="32"/>
      <c r="AP147" s="5">
        <f t="shared" si="50"/>
        <v>5.7994982078853043</v>
      </c>
      <c r="AQ147" s="32">
        <f t="shared" si="61"/>
        <v>5.6037173118279568</v>
      </c>
      <c r="AR147" s="5">
        <f t="shared" si="51"/>
        <v>0.28406662536690241</v>
      </c>
      <c r="AS147" s="263">
        <f>AVERAGE(INDEX($AR$5:$AR$246,$AC147,1):INDEX($AR$5:$AR$246,$AD147,1))</f>
        <v>0.28226734221278116</v>
      </c>
      <c r="AT147" s="5"/>
      <c r="AU147" s="5">
        <f t="shared" si="52"/>
        <v>7.7688530465949839</v>
      </c>
      <c r="AV147" s="32">
        <f t="shared" si="62"/>
        <v>6.6601911648745515</v>
      </c>
      <c r="AW147" s="5">
        <f t="shared" si="53"/>
        <v>0.88735442706977175</v>
      </c>
      <c r="AX147" s="264">
        <f>AVERAGE(INDEX($AW$5:$AW$246,$AC147,1):INDEX($AW$5:$AW$246,$AD147,1))</f>
        <v>-0.33574234712377854</v>
      </c>
      <c r="AY147" s="5"/>
    </row>
    <row r="148" spans="1:51" ht="11.4">
      <c r="A148" s="141">
        <v>144</v>
      </c>
      <c r="B148" s="6">
        <v>1924</v>
      </c>
      <c r="C148" s="288">
        <v>-2.4354838709677411</v>
      </c>
      <c r="D148" s="288">
        <v>-5.3655172413793109</v>
      </c>
      <c r="E148" s="288">
        <v>0.40967741935483881</v>
      </c>
      <c r="F148" s="288">
        <v>4.55</v>
      </c>
      <c r="G148" s="288">
        <v>11.306451612903222</v>
      </c>
      <c r="H148" s="288">
        <v>12.306666666666667</v>
      </c>
      <c r="I148" s="288">
        <v>14.525806451612899</v>
      </c>
      <c r="J148" s="288">
        <v>11.283870967741937</v>
      </c>
      <c r="K148" s="288">
        <v>11.993333333333334</v>
      </c>
      <c r="L148" s="288">
        <v>7.7129032258064516</v>
      </c>
      <c r="M148" s="288">
        <v>2.3833333333333329</v>
      </c>
      <c r="N148" s="288">
        <v>1.2741935483870965</v>
      </c>
      <c r="O148" s="231">
        <v>0</v>
      </c>
      <c r="P148" s="5">
        <v>5.8</v>
      </c>
      <c r="Q148" s="290">
        <v>5.8843835616438351</v>
      </c>
      <c r="R148" s="111">
        <f t="shared" si="56"/>
        <v>6.2298999999999998</v>
      </c>
      <c r="S148" s="32">
        <f t="shared" si="57"/>
        <v>6.2638843561643833</v>
      </c>
      <c r="T148" s="299">
        <f>AVERAGE(INDEX($Q$5:$Q$246,$AC148,1):INDEX($Q$5:$Q$246,$AD148,1))</f>
        <v>6.30309589041096</v>
      </c>
      <c r="U148" s="286">
        <v>5.8287696205660611</v>
      </c>
      <c r="V148" s="111">
        <f t="shared" si="42"/>
        <v>-0.4504619374055725</v>
      </c>
      <c r="W148" s="261">
        <f>AVERAGE(INDEX($V$5:$V$246,$AC148,1):INDEX($V$5:$V$246,$AD148,1))</f>
        <v>-3.174960863844891E-2</v>
      </c>
      <c r="X148" s="111">
        <f t="shared" si="58"/>
        <v>-7.0327658335119225E-2</v>
      </c>
      <c r="Y148" s="111">
        <f t="shared" si="54"/>
        <v>-0.38013427907045327</v>
      </c>
      <c r="AA148" s="4">
        <f t="shared" si="43"/>
        <v>6</v>
      </c>
      <c r="AB148" s="284">
        <f t="shared" si="44"/>
        <v>5.9259259259259256</v>
      </c>
      <c r="AC148" s="6">
        <f t="shared" si="45"/>
        <v>139</v>
      </c>
      <c r="AD148" s="6">
        <f t="shared" si="46"/>
        <v>148</v>
      </c>
      <c r="AF148" s="5">
        <f t="shared" si="47"/>
        <v>12.705448028673834</v>
      </c>
      <c r="AG148" s="32">
        <f t="shared" si="59"/>
        <v>13.7903316953405</v>
      </c>
      <c r="AH148" s="5">
        <f t="shared" si="48"/>
        <v>-1.5242763513592514</v>
      </c>
      <c r="AI148" s="261">
        <f>AVERAGE(INDEX($AH$5:$AH$247,$AC148,1):INDEX($AH$5:$AH$247,$AD148,1))</f>
        <v>-0.49906846605459043</v>
      </c>
      <c r="AK148" s="5">
        <f t="shared" si="55"/>
        <v>-3.8476455320726735</v>
      </c>
      <c r="AL148" s="32">
        <f t="shared" si="60"/>
        <v>-1.1933909232480535</v>
      </c>
      <c r="AM148" s="5">
        <f t="shared" si="49"/>
        <v>-2.4148088694364374</v>
      </c>
      <c r="AN148" s="262">
        <f>AVERAGE(INDEX($AM$5:$AM$247,$AC148,1):INDEX($AM$5:$AM$247,$AD148,1))</f>
        <v>0.68147602383121431</v>
      </c>
      <c r="AO148" s="32"/>
      <c r="AP148" s="5">
        <f t="shared" si="50"/>
        <v>5.4220430107526871</v>
      </c>
      <c r="AQ148" s="32">
        <f t="shared" si="61"/>
        <v>5.540611810035843</v>
      </c>
      <c r="AR148" s="5">
        <f t="shared" si="51"/>
        <v>-9.3388571765714801E-2</v>
      </c>
      <c r="AS148" s="263">
        <f>AVERAGE(INDEX($AR$5:$AR$246,$AC148,1):INDEX($AR$5:$AR$246,$AD148,1))</f>
        <v>7.6084546513856516E-2</v>
      </c>
      <c r="AT148" s="5"/>
      <c r="AU148" s="5">
        <f t="shared" si="52"/>
        <v>7.3631899641577059</v>
      </c>
      <c r="AV148" s="32">
        <f t="shared" si="62"/>
        <v>6.786871211469534</v>
      </c>
      <c r="AW148" s="5">
        <f t="shared" si="53"/>
        <v>0.48169134463249375</v>
      </c>
      <c r="AX148" s="264">
        <f>AVERAGE(INDEX($AW$5:$AW$246,$AC148,1):INDEX($AW$5:$AW$246,$AD148,1))</f>
        <v>-0.23003625393381427</v>
      </c>
      <c r="AY148" s="5"/>
    </row>
    <row r="149" spans="1:51" ht="11.4">
      <c r="A149" s="141">
        <v>145</v>
      </c>
      <c r="B149" s="6">
        <v>1925</v>
      </c>
      <c r="C149" s="288">
        <v>1.1290322580645165</v>
      </c>
      <c r="D149" s="288">
        <v>1.3857142857142855</v>
      </c>
      <c r="E149" s="288">
        <v>-2.3903225806451616</v>
      </c>
      <c r="F149" s="288">
        <v>5.56</v>
      </c>
      <c r="G149" s="288">
        <v>10.196774193548388</v>
      </c>
      <c r="H149" s="288">
        <v>12.663333333333338</v>
      </c>
      <c r="I149" s="288">
        <v>14.661290322580646</v>
      </c>
      <c r="J149" s="288">
        <v>14.019354838709672</v>
      </c>
      <c r="K149" s="288">
        <v>8.6133333333333333</v>
      </c>
      <c r="L149" s="288">
        <v>7.3290322580645144</v>
      </c>
      <c r="M149" s="288">
        <v>-0.55666666666666653</v>
      </c>
      <c r="N149" s="288">
        <v>-1.0387096774193554</v>
      </c>
      <c r="O149" s="231">
        <v>0</v>
      </c>
      <c r="P149" s="5">
        <v>6</v>
      </c>
      <c r="Q149" s="290">
        <v>5.9953424657534251</v>
      </c>
      <c r="R149" s="111">
        <f t="shared" si="56"/>
        <v>6.2331000000000003</v>
      </c>
      <c r="S149" s="32">
        <f t="shared" si="57"/>
        <v>6.2677673150684932</v>
      </c>
      <c r="T149" s="299">
        <f>AVERAGE(INDEX($Q$5:$Q$246,$AC149,1):INDEX($Q$5:$Q$246,$AD149,1))</f>
        <v>6.3692054794520558</v>
      </c>
      <c r="U149" s="286">
        <v>5.9643471582181249</v>
      </c>
      <c r="V149" s="111">
        <f t="shared" si="42"/>
        <v>-0.33950303329598253</v>
      </c>
      <c r="W149" s="261">
        <f>AVERAGE(INDEX($V$5:$V$246,$AC149,1):INDEX($V$5:$V$246,$AD149,1))</f>
        <v>3.4359980402647053E-2</v>
      </c>
      <c r="X149" s="111">
        <f t="shared" si="58"/>
        <v>-6.6444699431009627E-2</v>
      </c>
      <c r="Y149" s="111">
        <f t="shared" si="54"/>
        <v>-0.27305833386497291</v>
      </c>
      <c r="AA149" s="4">
        <f t="shared" si="43"/>
        <v>6</v>
      </c>
      <c r="AB149" s="284">
        <f t="shared" si="44"/>
        <v>5.9670781893004117</v>
      </c>
      <c r="AC149" s="6">
        <f t="shared" si="45"/>
        <v>140</v>
      </c>
      <c r="AD149" s="6">
        <f t="shared" si="46"/>
        <v>149</v>
      </c>
      <c r="AF149" s="5">
        <f t="shared" si="47"/>
        <v>13.781326164874551</v>
      </c>
      <c r="AG149" s="32">
        <f t="shared" si="59"/>
        <v>13.866237949820789</v>
      </c>
      <c r="AH149" s="5">
        <f t="shared" si="48"/>
        <v>-0.44839821515853373</v>
      </c>
      <c r="AI149" s="261">
        <f>AVERAGE(INDEX($AH$5:$AH$247,$AC149,1):INDEX($AH$5:$AH$247,$AD149,1))</f>
        <v>-0.34100394992555838</v>
      </c>
      <c r="AK149" s="5">
        <f t="shared" si="55"/>
        <v>1.2629800307219661</v>
      </c>
      <c r="AL149" s="32">
        <f t="shared" si="60"/>
        <v>-1.2982957395783674</v>
      </c>
      <c r="AM149" s="5">
        <f t="shared" si="49"/>
        <v>2.6958166933582017</v>
      </c>
      <c r="AN149" s="262">
        <f>AVERAGE(INDEX($AM$5:$AM$247,$AC149,1):INDEX($AM$5:$AM$247,$AD149,1))</f>
        <v>0.1274284047835951</v>
      </c>
      <c r="AO149" s="32"/>
      <c r="AP149" s="5">
        <f t="shared" si="50"/>
        <v>4.4554838709677425</v>
      </c>
      <c r="AQ149" s="32">
        <f t="shared" si="61"/>
        <v>5.4860400824372766</v>
      </c>
      <c r="AR149" s="5">
        <f t="shared" si="51"/>
        <v>-1.0599477115506595</v>
      </c>
      <c r="AS149" s="263">
        <f>AVERAGE(INDEX($AR$5:$AR$246,$AC149,1):INDEX($AR$5:$AR$246,$AD149,1))</f>
        <v>0.16064727052819353</v>
      </c>
      <c r="AT149" s="5"/>
      <c r="AU149" s="5">
        <f t="shared" si="52"/>
        <v>5.1285663082437276</v>
      </c>
      <c r="AV149" s="32">
        <f t="shared" si="62"/>
        <v>6.8647038172043002</v>
      </c>
      <c r="AW149" s="5">
        <f t="shared" si="53"/>
        <v>-1.7529323112814845</v>
      </c>
      <c r="AX149" s="264">
        <f>AVERAGE(INDEX($AW$5:$AW$246,$AC149,1):INDEX($AW$5:$AW$246,$AD149,1))</f>
        <v>9.9633996962243107E-2</v>
      </c>
      <c r="AY149" s="5"/>
    </row>
    <row r="150" spans="1:51" ht="11.4">
      <c r="A150" s="141">
        <v>146</v>
      </c>
      <c r="B150" s="6">
        <v>1926</v>
      </c>
      <c r="C150" s="288">
        <v>-1.8709677419354847</v>
      </c>
      <c r="D150" s="288">
        <v>4.2607142857142852</v>
      </c>
      <c r="E150" s="288">
        <v>1.332258064516129</v>
      </c>
      <c r="F150" s="288">
        <v>7.379999999999999</v>
      </c>
      <c r="G150" s="288">
        <v>8.2387096774193562</v>
      </c>
      <c r="H150" s="288">
        <v>10.063333333333333</v>
      </c>
      <c r="I150" s="288">
        <v>13.422580645161293</v>
      </c>
      <c r="J150" s="288">
        <v>14.219354838709675</v>
      </c>
      <c r="K150" s="288">
        <v>13.763333333333332</v>
      </c>
      <c r="L150" s="288">
        <v>7.2645161290322573</v>
      </c>
      <c r="M150" s="288">
        <v>6.1766666666666659</v>
      </c>
      <c r="N150" s="288">
        <v>-3.5290322580645164</v>
      </c>
      <c r="O150" s="231">
        <v>0</v>
      </c>
      <c r="P150" s="5">
        <v>6.7</v>
      </c>
      <c r="Q150" s="290">
        <v>6.718356164383561</v>
      </c>
      <c r="R150" s="111">
        <f t="shared" si="56"/>
        <v>6.2409600000000003</v>
      </c>
      <c r="S150" s="32">
        <f t="shared" si="57"/>
        <v>6.2767769589041098</v>
      </c>
      <c r="T150" s="299">
        <f>AVERAGE(INDEX($Q$5:$Q$246,$AC150,1):INDEX($Q$5:$Q$246,$AD150,1))</f>
        <v>6.3692054794520558</v>
      </c>
      <c r="U150" s="286">
        <v>6.7267889144905268</v>
      </c>
      <c r="V150" s="111">
        <f t="shared" si="42"/>
        <v>0.38351066533415334</v>
      </c>
      <c r="W150" s="261">
        <f>AVERAGE(INDEX($V$5:$V$246,$AC150,1):INDEX($V$5:$V$246,$AD150,1))</f>
        <v>3.4359980402647053E-2</v>
      </c>
      <c r="X150" s="111">
        <f t="shared" si="58"/>
        <v>-5.7435055595393171E-2</v>
      </c>
      <c r="Y150" s="111">
        <f t="shared" si="54"/>
        <v>0.44094572092954654</v>
      </c>
      <c r="AA150" s="4">
        <f t="shared" si="43"/>
        <v>7</v>
      </c>
      <c r="AB150" s="284">
        <f t="shared" si="44"/>
        <v>6.0082304526748969</v>
      </c>
      <c r="AC150" s="6">
        <f t="shared" si="45"/>
        <v>140</v>
      </c>
      <c r="AD150" s="6">
        <f t="shared" si="46"/>
        <v>149</v>
      </c>
      <c r="AF150" s="5">
        <f t="shared" si="47"/>
        <v>12.5684229390681</v>
      </c>
      <c r="AG150" s="32">
        <f t="shared" si="59"/>
        <v>13.940545684587811</v>
      </c>
      <c r="AH150" s="5">
        <f t="shared" si="48"/>
        <v>-1.6613014409649853</v>
      </c>
      <c r="AI150" s="261">
        <f>AVERAGE(INDEX($AH$5:$AH$247,$AC150,1):INDEX($AH$5:$AH$247,$AD150,1))</f>
        <v>-0.34100394992555838</v>
      </c>
      <c r="AK150" s="5">
        <f t="shared" si="55"/>
        <v>0.45034562211981505</v>
      </c>
      <c r="AL150" s="32">
        <f t="shared" si="60"/>
        <v>-1.3851159962127231</v>
      </c>
      <c r="AM150" s="5">
        <f t="shared" si="49"/>
        <v>1.8831822847560509</v>
      </c>
      <c r="AN150" s="262">
        <f>AVERAGE(INDEX($AM$5:$AM$247,$AC150,1):INDEX($AM$5:$AM$247,$AD150,1))</f>
        <v>0.1274284047835951</v>
      </c>
      <c r="AO150" s="32"/>
      <c r="AP150" s="5">
        <f t="shared" si="50"/>
        <v>5.6503225806451622</v>
      </c>
      <c r="AQ150" s="32">
        <f t="shared" si="61"/>
        <v>5.4388294265232986</v>
      </c>
      <c r="AR150" s="5">
        <f t="shared" si="51"/>
        <v>0.13489099812676031</v>
      </c>
      <c r="AS150" s="263">
        <f>AVERAGE(INDEX($AR$5:$AR$246,$AC150,1):INDEX($AR$5:$AR$246,$AD150,1))</f>
        <v>0.16064727052819353</v>
      </c>
      <c r="AT150" s="5"/>
      <c r="AU150" s="5">
        <f t="shared" si="52"/>
        <v>9.0681720430107511</v>
      </c>
      <c r="AV150" s="32">
        <f t="shared" si="62"/>
        <v>6.9592248960573473</v>
      </c>
      <c r="AW150" s="5">
        <f t="shared" si="53"/>
        <v>2.1866734234855389</v>
      </c>
      <c r="AX150" s="264">
        <f>AVERAGE(INDEX($AW$5:$AW$246,$AC150,1):INDEX($AW$5:$AW$246,$AD150,1))</f>
        <v>9.9633996962243107E-2</v>
      </c>
      <c r="AY150" s="5"/>
    </row>
    <row r="151" spans="1:51" ht="11.4">
      <c r="A151" s="141">
        <v>147</v>
      </c>
      <c r="B151" s="6">
        <v>1927</v>
      </c>
      <c r="C151" s="288">
        <v>-1.2838709677419349</v>
      </c>
      <c r="D151" s="288">
        <v>-1.3249999999999997</v>
      </c>
      <c r="E151" s="288">
        <v>3.1548387096774189</v>
      </c>
      <c r="F151" s="288">
        <v>4.8466666666666658</v>
      </c>
      <c r="G151" s="288">
        <v>10.025806451612906</v>
      </c>
      <c r="H151" s="288">
        <v>13.229999999999997</v>
      </c>
      <c r="I151" s="288">
        <v>14.796774193548385</v>
      </c>
      <c r="J151" s="288">
        <v>14.096774193548383</v>
      </c>
      <c r="K151" s="288">
        <v>11.573333333333332</v>
      </c>
      <c r="L151" s="288">
        <v>6.2935483870967737</v>
      </c>
      <c r="M151" s="288">
        <v>2.6133333333333342</v>
      </c>
      <c r="N151" s="288">
        <v>-2.8161290322580648</v>
      </c>
      <c r="O151" s="231">
        <v>0</v>
      </c>
      <c r="P151" s="5">
        <v>6.3</v>
      </c>
      <c r="Q151" s="290">
        <v>6.3098630136986289</v>
      </c>
      <c r="R151" s="111">
        <f t="shared" si="56"/>
        <v>6.2493400000000001</v>
      </c>
      <c r="S151" s="32">
        <f t="shared" si="57"/>
        <v>6.2867477534246579</v>
      </c>
      <c r="T151" s="299">
        <f>AVERAGE(INDEX($Q$5:$Q$246,$AC151,1):INDEX($Q$5:$Q$246,$AD151,1))</f>
        <v>6.3509315068493155</v>
      </c>
      <c r="U151" s="286">
        <v>6.2671729390681001</v>
      </c>
      <c r="V151" s="111">
        <f t="shared" si="42"/>
        <v>-2.4982485350778738E-2</v>
      </c>
      <c r="W151" s="261">
        <f>AVERAGE(INDEX($V$5:$V$246,$AC151,1):INDEX($V$5:$V$246,$AD151,1))</f>
        <v>1.6086007799907341E-2</v>
      </c>
      <c r="X151" s="111">
        <f t="shared" si="58"/>
        <v>-4.7464261074845256E-2</v>
      </c>
      <c r="Y151" s="111">
        <f t="shared" si="54"/>
        <v>2.2481775724066518E-2</v>
      </c>
      <c r="AA151" s="4">
        <f t="shared" si="43"/>
        <v>7</v>
      </c>
      <c r="AB151" s="284">
        <f t="shared" si="44"/>
        <v>6.0493827160493829</v>
      </c>
      <c r="AC151" s="6">
        <f t="shared" si="45"/>
        <v>141</v>
      </c>
      <c r="AD151" s="6">
        <f t="shared" si="46"/>
        <v>150</v>
      </c>
      <c r="AF151" s="5">
        <f t="shared" si="47"/>
        <v>14.041182795698923</v>
      </c>
      <c r="AG151" s="32">
        <f t="shared" si="59"/>
        <v>14.013079741935483</v>
      </c>
      <c r="AH151" s="5">
        <f t="shared" si="48"/>
        <v>-0.18854158433416224</v>
      </c>
      <c r="AI151" s="261">
        <f>AVERAGE(INDEX($AH$5:$AH$247,$AC151,1):INDEX($AH$5:$AH$247,$AD151,1))</f>
        <v>-0.19344122591122162</v>
      </c>
      <c r="AK151" s="5">
        <f t="shared" si="55"/>
        <v>-2.0459677419354834</v>
      </c>
      <c r="AL151" s="32">
        <f t="shared" si="60"/>
        <v>-1.4805905627946396</v>
      </c>
      <c r="AM151" s="5">
        <f t="shared" si="49"/>
        <v>-0.61313107929924748</v>
      </c>
      <c r="AN151" s="262">
        <f>AVERAGE(INDEX($AM$5:$AM$247,$AC151,1):INDEX($AM$5:$AM$247,$AD151,1))</f>
        <v>5.5274159325679049E-2</v>
      </c>
      <c r="AO151" s="32"/>
      <c r="AP151" s="5">
        <f t="shared" si="50"/>
        <v>6.0091039426523309</v>
      </c>
      <c r="AQ151" s="32">
        <f t="shared" si="61"/>
        <v>5.3939738243727602</v>
      </c>
      <c r="AR151" s="5">
        <f t="shared" si="51"/>
        <v>0.49367236013392901</v>
      </c>
      <c r="AS151" s="263">
        <f>AVERAGE(INDEX($AR$5:$AR$246,$AC151,1):INDEX($AR$5:$AR$246,$AD151,1))</f>
        <v>-3.2187854919835245E-2</v>
      </c>
      <c r="AT151" s="5"/>
      <c r="AU151" s="5">
        <f t="shared" si="52"/>
        <v>6.8267383512544804</v>
      </c>
      <c r="AV151" s="32">
        <f t="shared" si="62"/>
        <v>7.0597743727598576</v>
      </c>
      <c r="AW151" s="5">
        <f t="shared" si="53"/>
        <v>-5.4760268270731771E-2</v>
      </c>
      <c r="AX151" s="264">
        <f>AVERAGE(INDEX($AW$5:$AW$246,$AC151,1):INDEX($AW$5:$AW$246,$AD151,1))</f>
        <v>0.25330783208769103</v>
      </c>
      <c r="AY151" s="5"/>
    </row>
    <row r="152" spans="1:51" ht="11.4">
      <c r="A152" s="141">
        <v>148</v>
      </c>
      <c r="B152" s="6">
        <v>1928</v>
      </c>
      <c r="C152" s="288">
        <v>8.7096774193548415E-2</v>
      </c>
      <c r="D152" s="288">
        <v>-2.0689655172413841E-2</v>
      </c>
      <c r="E152" s="288">
        <v>1.6</v>
      </c>
      <c r="F152" s="288">
        <v>5.6766666666666676</v>
      </c>
      <c r="G152" s="288">
        <v>6.9225806451612915</v>
      </c>
      <c r="H152" s="288">
        <v>12.993333333333336</v>
      </c>
      <c r="I152" s="288">
        <v>18.216129032258063</v>
      </c>
      <c r="J152" s="288">
        <v>15.354838709677423</v>
      </c>
      <c r="K152" s="288">
        <v>10.78</v>
      </c>
      <c r="L152" s="288">
        <v>7.7290322580645148</v>
      </c>
      <c r="M152" s="288">
        <v>3.6466666666666669</v>
      </c>
      <c r="N152" s="288">
        <v>-3.0064516129032253</v>
      </c>
      <c r="O152" s="231">
        <v>0</v>
      </c>
      <c r="P152" s="5">
        <v>6.7</v>
      </c>
      <c r="Q152" s="290">
        <v>6.7021917808219182</v>
      </c>
      <c r="R152" s="111">
        <f t="shared" si="56"/>
        <v>6.2518000000000002</v>
      </c>
      <c r="S152" s="32">
        <f t="shared" si="57"/>
        <v>6.2906667123287665</v>
      </c>
      <c r="T152" s="299">
        <f>AVERAGE(INDEX($Q$5:$Q$246,$AC152,1):INDEX($Q$5:$Q$246,$AD152,1))</f>
        <v>6.1503013698630138</v>
      </c>
      <c r="U152" s="286">
        <v>6.664933568162156</v>
      </c>
      <c r="V152" s="111">
        <f t="shared" si="42"/>
        <v>0.36734628177251061</v>
      </c>
      <c r="W152" s="261">
        <f>AVERAGE(INDEX($V$5:$V$246,$AC152,1):INDEX($V$5:$V$246,$AD152,1))</f>
        <v>-0.18454412918639393</v>
      </c>
      <c r="X152" s="111">
        <f t="shared" si="58"/>
        <v>-4.3545302170735614E-2</v>
      </c>
      <c r="Y152" s="111">
        <f t="shared" si="54"/>
        <v>0.41089158394324621</v>
      </c>
      <c r="AA152" s="4">
        <f t="shared" si="43"/>
        <v>7</v>
      </c>
      <c r="AB152" s="284">
        <f t="shared" si="44"/>
        <v>6.0905349794238681</v>
      </c>
      <c r="AC152" s="6">
        <f t="shared" si="45"/>
        <v>142</v>
      </c>
      <c r="AD152" s="6">
        <f t="shared" si="46"/>
        <v>151</v>
      </c>
      <c r="AF152" s="5">
        <f t="shared" si="47"/>
        <v>15.521433691756274</v>
      </c>
      <c r="AG152" s="32">
        <f t="shared" si="59"/>
        <v>14.088195204301073</v>
      </c>
      <c r="AH152" s="5">
        <f t="shared" si="48"/>
        <v>1.2917093117231886</v>
      </c>
      <c r="AI152" s="261">
        <f>AVERAGE(INDEX($AH$5:$AH$247,$AC152,1):INDEX($AH$5:$AH$247,$AD152,1))</f>
        <v>-0.27458459508684924</v>
      </c>
      <c r="AK152" s="5">
        <f t="shared" si="55"/>
        <v>-0.91657397107897687</v>
      </c>
      <c r="AL152" s="32">
        <f t="shared" si="60"/>
        <v>-1.5625179261348587</v>
      </c>
      <c r="AM152" s="5">
        <f t="shared" si="49"/>
        <v>0.51626269155725901</v>
      </c>
      <c r="AN152" s="262">
        <f>AVERAGE(INDEX($AM$5:$AM$247,$AC152,1):INDEX($AM$5:$AM$247,$AD152,1))</f>
        <v>-0.23884258414590312</v>
      </c>
      <c r="AO152" s="32"/>
      <c r="AP152" s="5">
        <f t="shared" si="50"/>
        <v>4.7330824372759865</v>
      </c>
      <c r="AQ152" s="32">
        <f t="shared" si="61"/>
        <v>5.3435497204301079</v>
      </c>
      <c r="AR152" s="5">
        <f t="shared" si="51"/>
        <v>-0.78234914524241539</v>
      </c>
      <c r="AS152" s="263">
        <f>AVERAGE(INDEX($AR$5:$AR$246,$AC152,1):INDEX($AR$5:$AR$246,$AD152,1))</f>
        <v>-0.22634556101302533</v>
      </c>
      <c r="AT152" s="5"/>
      <c r="AU152" s="5">
        <f t="shared" si="52"/>
        <v>7.3852329749103944</v>
      </c>
      <c r="AV152" s="32">
        <f t="shared" si="62"/>
        <v>7.1188546630824368</v>
      </c>
      <c r="AW152" s="5">
        <f t="shared" si="53"/>
        <v>0.5037343553851823</v>
      </c>
      <c r="AX152" s="264">
        <f>AVERAGE(INDEX($AW$5:$AW$246,$AC152,1):INDEX($AW$5:$AW$246,$AD152,1))</f>
        <v>3.290639839593492E-2</v>
      </c>
      <c r="AY152" s="5"/>
    </row>
    <row r="153" spans="1:51" ht="11.4">
      <c r="A153" s="141">
        <v>149</v>
      </c>
      <c r="B153" s="6">
        <v>1929</v>
      </c>
      <c r="C153" s="288">
        <v>-6.112903225806452</v>
      </c>
      <c r="D153" s="288">
        <v>-8.6142857142857157</v>
      </c>
      <c r="E153" s="288">
        <v>1.5709677419354837</v>
      </c>
      <c r="F153" s="288">
        <v>2.0900000000000007</v>
      </c>
      <c r="G153" s="288">
        <v>10.283870967741937</v>
      </c>
      <c r="H153" s="288">
        <v>12.996666666666668</v>
      </c>
      <c r="I153" s="288">
        <v>15.980645161290321</v>
      </c>
      <c r="J153" s="288">
        <v>15.261290322580644</v>
      </c>
      <c r="K153" s="288">
        <v>14.436666666666669</v>
      </c>
      <c r="L153" s="288">
        <v>8.1483870967741936</v>
      </c>
      <c r="M153" s="288">
        <v>4.043333333333333</v>
      </c>
      <c r="N153" s="288">
        <v>1.5741935483870972</v>
      </c>
      <c r="O153" s="231">
        <v>0</v>
      </c>
      <c r="P153" s="5">
        <v>6</v>
      </c>
      <c r="Q153" s="290">
        <v>6.0649315068493159</v>
      </c>
      <c r="R153" s="111">
        <f t="shared" si="56"/>
        <v>6.2539699999999998</v>
      </c>
      <c r="S153" s="32">
        <f t="shared" si="57"/>
        <v>6.2938729863013698</v>
      </c>
      <c r="T153" s="299">
        <f>AVERAGE(INDEX($Q$5:$Q$246,$AC153,1):INDEX($Q$5:$Q$246,$AD153,1))</f>
        <v>6.2597808219178068</v>
      </c>
      <c r="U153" s="286">
        <v>5.9715693804403491</v>
      </c>
      <c r="V153" s="111">
        <f t="shared" si="42"/>
        <v>-0.26991399220009171</v>
      </c>
      <c r="W153" s="261">
        <f>AVERAGE(INDEX($V$5:$V$246,$AC153,1):INDEX($V$5:$V$246,$AD153,1))</f>
        <v>-7.5064677131599394E-2</v>
      </c>
      <c r="X153" s="111">
        <f t="shared" si="58"/>
        <v>-4.0339028198132863E-2</v>
      </c>
      <c r="Y153" s="111">
        <f t="shared" si="54"/>
        <v>-0.22957496400195884</v>
      </c>
      <c r="AA153" s="4">
        <f t="shared" si="43"/>
        <v>7</v>
      </c>
      <c r="AB153" s="284">
        <f t="shared" si="44"/>
        <v>6.1316872427983542</v>
      </c>
      <c r="AC153" s="6">
        <f t="shared" si="45"/>
        <v>143</v>
      </c>
      <c r="AD153" s="6">
        <f t="shared" si="46"/>
        <v>152</v>
      </c>
      <c r="AF153" s="5">
        <f t="shared" si="47"/>
        <v>14.746200716845877</v>
      </c>
      <c r="AG153" s="32">
        <f t="shared" si="59"/>
        <v>14.136079050179212</v>
      </c>
      <c r="AH153" s="5">
        <f t="shared" si="48"/>
        <v>0.51647633681279181</v>
      </c>
      <c r="AI153" s="261">
        <f>AVERAGE(INDEX($AH$5:$AH$247,$AC153,1):INDEX($AH$5:$AH$247,$AD153,1))</f>
        <v>-0.19317957716570219</v>
      </c>
      <c r="AK153" s="5">
        <f t="shared" si="55"/>
        <v>-5.9112135176651313</v>
      </c>
      <c r="AL153" s="32">
        <f t="shared" si="60"/>
        <v>-1.6213106803856134</v>
      </c>
      <c r="AM153" s="5">
        <f t="shared" si="49"/>
        <v>-4.4783768550288956</v>
      </c>
      <c r="AN153" s="262">
        <f>AVERAGE(INDEX($AM$5:$AM$247,$AC153,1):INDEX($AM$5:$AM$247,$AD153,1))</f>
        <v>-0.32964241464539989</v>
      </c>
      <c r="AO153" s="32"/>
      <c r="AP153" s="5">
        <f t="shared" si="50"/>
        <v>4.6482795698924742</v>
      </c>
      <c r="AQ153" s="32">
        <f t="shared" si="61"/>
        <v>5.3192687275985655</v>
      </c>
      <c r="AR153" s="5">
        <f t="shared" si="51"/>
        <v>-0.86715201262592778</v>
      </c>
      <c r="AS153" s="263">
        <f>AVERAGE(INDEX($AR$5:$AR$246,$AC153,1):INDEX($AR$5:$AR$246,$AD153,1))</f>
        <v>-0.37529179757216519</v>
      </c>
      <c r="AT153" s="5"/>
      <c r="AU153" s="5">
        <f t="shared" si="52"/>
        <v>8.8761290322580653</v>
      </c>
      <c r="AV153" s="32">
        <f t="shared" si="62"/>
        <v>7.1635226630824373</v>
      </c>
      <c r="AW153" s="5">
        <f t="shared" si="53"/>
        <v>1.9946304127328531</v>
      </c>
      <c r="AX153" s="264">
        <f>AVERAGE(INDEX($AW$5:$AW$246,$AC153,1):INDEX($AW$5:$AW$246,$AD153,1))</f>
        <v>0.47669851309127542</v>
      </c>
      <c r="AY153" s="5"/>
    </row>
    <row r="154" spans="1:51" ht="11.4">
      <c r="A154" s="141">
        <v>150</v>
      </c>
      <c r="B154" s="6">
        <v>1930</v>
      </c>
      <c r="C154" s="288">
        <v>2.8000000000000003</v>
      </c>
      <c r="D154" s="288">
        <v>-2.899999999999999</v>
      </c>
      <c r="E154" s="288">
        <v>2.9129032258064509</v>
      </c>
      <c r="F154" s="288">
        <v>6.003333333333333</v>
      </c>
      <c r="G154" s="288">
        <v>8.796774193548389</v>
      </c>
      <c r="H154" s="288">
        <v>16.256666666666668</v>
      </c>
      <c r="I154" s="288">
        <v>13.70967741935484</v>
      </c>
      <c r="J154" s="288">
        <v>13.877419354838709</v>
      </c>
      <c r="K154" s="288">
        <v>11.856666666666671</v>
      </c>
      <c r="L154" s="288">
        <v>6.8903225806451598</v>
      </c>
      <c r="M154" s="288">
        <v>4.8933333333333326</v>
      </c>
      <c r="N154" s="288">
        <v>-2.4032258064516125</v>
      </c>
      <c r="O154" s="231">
        <v>0</v>
      </c>
      <c r="P154" s="5">
        <v>6.9</v>
      </c>
      <c r="Q154" s="290">
        <v>6.94027397260274</v>
      </c>
      <c r="R154" s="111">
        <f t="shared" si="56"/>
        <v>6.2455400000000001</v>
      </c>
      <c r="S154" s="32">
        <f t="shared" si="57"/>
        <v>6.286669205479452</v>
      </c>
      <c r="T154" s="299">
        <f>AVERAGE(INDEX($Q$5:$Q$246,$AC154,1):INDEX($Q$5:$Q$246,$AD154,1))</f>
        <v>6.1726849315068488</v>
      </c>
      <c r="U154" s="286">
        <v>6.891155913978495</v>
      </c>
      <c r="V154" s="111">
        <f t="shared" si="42"/>
        <v>0.6054284735533324</v>
      </c>
      <c r="W154" s="261">
        <f>AVERAGE(INDEX($V$5:$V$246,$AC154,1):INDEX($V$5:$V$246,$AD154,1))</f>
        <v>-0.16216056754255836</v>
      </c>
      <c r="X154" s="111">
        <f t="shared" si="58"/>
        <v>-4.7542809020050647E-2</v>
      </c>
      <c r="Y154" s="111">
        <f t="shared" si="54"/>
        <v>0.6529712825733831</v>
      </c>
      <c r="AA154" s="4">
        <f t="shared" si="43"/>
        <v>7</v>
      </c>
      <c r="AB154" s="284">
        <f t="shared" si="44"/>
        <v>6.1728395061728394</v>
      </c>
      <c r="AC154" s="6">
        <f t="shared" si="45"/>
        <v>144</v>
      </c>
      <c r="AD154" s="6">
        <f t="shared" si="46"/>
        <v>153</v>
      </c>
      <c r="AF154" s="5">
        <f t="shared" si="47"/>
        <v>14.614587813620071</v>
      </c>
      <c r="AG154" s="32">
        <f t="shared" si="59"/>
        <v>14.19121346594982</v>
      </c>
      <c r="AH154" s="5">
        <f t="shared" si="48"/>
        <v>0.38486343358698605</v>
      </c>
      <c r="AI154" s="261">
        <f>AVERAGE(INDEX($AH$5:$AH$247,$AC154,1):INDEX($AH$5:$AH$247,$AD154,1))</f>
        <v>-0.18133728325889234</v>
      </c>
      <c r="AK154" s="5">
        <f t="shared" si="55"/>
        <v>0.49139784946236614</v>
      </c>
      <c r="AL154" s="32">
        <f t="shared" si="60"/>
        <v>-1.6816648405635892</v>
      </c>
      <c r="AM154" s="5">
        <f t="shared" si="49"/>
        <v>1.924234512098602</v>
      </c>
      <c r="AN154" s="262">
        <f>AVERAGE(INDEX($AM$5:$AM$247,$AC154,1):INDEX($AM$5:$AM$247,$AD154,1))</f>
        <v>-0.38397805212619868</v>
      </c>
      <c r="AO154" s="32"/>
      <c r="AP154" s="5">
        <f t="shared" si="50"/>
        <v>5.9043369175627234</v>
      </c>
      <c r="AQ154" s="32">
        <f t="shared" si="61"/>
        <v>5.2808219677419359</v>
      </c>
      <c r="AR154" s="5">
        <f t="shared" si="51"/>
        <v>0.38890533504432145</v>
      </c>
      <c r="AS154" s="263">
        <f>AVERAGE(INDEX($AR$5:$AR$246,$AC154,1):INDEX($AR$5:$AR$246,$AD154,1))</f>
        <v>-0.43836348215997872</v>
      </c>
      <c r="AT154" s="5"/>
      <c r="AU154" s="5">
        <f t="shared" si="52"/>
        <v>7.8801075268817202</v>
      </c>
      <c r="AV154" s="32">
        <f t="shared" si="62"/>
        <v>7.1838772078853053</v>
      </c>
      <c r="AW154" s="5">
        <f t="shared" si="53"/>
        <v>0.99860890735650809</v>
      </c>
      <c r="AX154" s="264">
        <f>AVERAGE(INDEX($AW$5:$AW$246,$AC154,1):INDEX($AW$5:$AW$246,$AD154,1))</f>
        <v>0.39794940914862298</v>
      </c>
      <c r="AY154" s="5"/>
    </row>
    <row r="155" spans="1:51" ht="11.4">
      <c r="A155" s="141">
        <v>151</v>
      </c>
      <c r="B155" s="6">
        <v>1931</v>
      </c>
      <c r="C155" s="288">
        <v>-2.6032258064516127</v>
      </c>
      <c r="D155" s="288">
        <v>-3.7250000000000001</v>
      </c>
      <c r="E155" s="288">
        <v>-2.2451612903225806</v>
      </c>
      <c r="F155" s="288">
        <v>3.4066666666666658</v>
      </c>
      <c r="G155" s="288">
        <v>12.61290322580645</v>
      </c>
      <c r="H155" s="288">
        <v>15.16333333333333</v>
      </c>
      <c r="I155" s="288">
        <v>14.216129032258065</v>
      </c>
      <c r="J155" s="288">
        <v>12.829032258064517</v>
      </c>
      <c r="K155" s="288">
        <v>6.5666666666666664</v>
      </c>
      <c r="L155" s="288">
        <v>5.5838709677419365</v>
      </c>
      <c r="M155" s="288">
        <v>3.6500000000000004</v>
      </c>
      <c r="N155" s="288">
        <v>-3.2387096774193549</v>
      </c>
      <c r="O155" s="231">
        <v>0</v>
      </c>
      <c r="P155" s="5">
        <v>5.2</v>
      </c>
      <c r="Q155" s="290">
        <v>5.2358904109589037</v>
      </c>
      <c r="R155" s="111">
        <f t="shared" si="56"/>
        <v>6.2461199999999995</v>
      </c>
      <c r="S155" s="32">
        <f t="shared" si="57"/>
        <v>6.2890074246575347</v>
      </c>
      <c r="T155" s="299">
        <f>AVERAGE(INDEX($Q$5:$Q$246,$AC155,1):INDEX($Q$5:$Q$246,$AD155,1))</f>
        <v>6.3377260273972604</v>
      </c>
      <c r="U155" s="286">
        <v>5.1847087813620067</v>
      </c>
      <c r="V155" s="111">
        <f t="shared" si="42"/>
        <v>-1.0989550880905039</v>
      </c>
      <c r="W155" s="261">
        <f>AVERAGE(INDEX($V$5:$V$246,$AC155,1):INDEX($V$5:$V$246,$AD155,1))</f>
        <v>2.8805283478526176E-3</v>
      </c>
      <c r="X155" s="111">
        <f t="shared" si="58"/>
        <v>-4.5204589841968471E-2</v>
      </c>
      <c r="Y155" s="111">
        <f t="shared" si="54"/>
        <v>-1.0537504982485355</v>
      </c>
      <c r="AA155" s="4">
        <f t="shared" si="43"/>
        <v>7</v>
      </c>
      <c r="AB155" s="284">
        <f t="shared" si="44"/>
        <v>6.2139917695473255</v>
      </c>
      <c r="AC155" s="6">
        <f t="shared" si="45"/>
        <v>145</v>
      </c>
      <c r="AD155" s="6">
        <f t="shared" si="46"/>
        <v>154</v>
      </c>
      <c r="AF155" s="5">
        <f t="shared" si="47"/>
        <v>14.069498207885303</v>
      </c>
      <c r="AG155" s="32">
        <f t="shared" si="59"/>
        <v>14.229810544802866</v>
      </c>
      <c r="AH155" s="5">
        <f t="shared" si="48"/>
        <v>-0.16022617214778201</v>
      </c>
      <c r="AI155" s="261">
        <f>AVERAGE(INDEX($AH$5:$AH$247,$AC155,1):INDEX($AH$5:$AH$247,$AD155,1))</f>
        <v>-3.3695413234083203E-3</v>
      </c>
      <c r="AK155" s="5">
        <f t="shared" si="55"/>
        <v>-2.9104838709677416</v>
      </c>
      <c r="AL155" s="32">
        <f t="shared" si="60"/>
        <v>-1.7427373075904444</v>
      </c>
      <c r="AM155" s="5">
        <f t="shared" si="49"/>
        <v>-1.4776472083315058</v>
      </c>
      <c r="AN155" s="262">
        <f>AVERAGE(INDEX($AM$5:$AM$247,$AC155,1):INDEX($AM$5:$AM$247,$AD155,1))</f>
        <v>-0.30399076466393904</v>
      </c>
      <c r="AO155" s="32"/>
      <c r="AP155" s="5">
        <f t="shared" si="50"/>
        <v>4.5914695340501783</v>
      </c>
      <c r="AQ155" s="32">
        <f t="shared" si="61"/>
        <v>5.2761255053763438</v>
      </c>
      <c r="AR155" s="5">
        <f t="shared" si="51"/>
        <v>-0.92396204846822361</v>
      </c>
      <c r="AS155" s="263">
        <f>AVERAGE(INDEX($AR$5:$AR$246,$AC155,1):INDEX($AR$5:$AR$246,$AD155,1))</f>
        <v>-0.24226670796643024</v>
      </c>
      <c r="AT155" s="5"/>
      <c r="AU155" s="5">
        <f t="shared" si="52"/>
        <v>5.2668458781362011</v>
      </c>
      <c r="AV155" s="32">
        <f t="shared" si="62"/>
        <v>7.2074992114695347</v>
      </c>
      <c r="AW155" s="5">
        <f t="shared" si="53"/>
        <v>-1.614652741389011</v>
      </c>
      <c r="AX155" s="264">
        <f>AVERAGE(INDEX($AW$5:$AW$246,$AC155,1):INDEX($AW$5:$AW$246,$AD155,1))</f>
        <v>0.43150496470417865</v>
      </c>
      <c r="AY155" s="5"/>
    </row>
    <row r="156" spans="1:51" ht="11.4">
      <c r="A156" s="141">
        <v>152</v>
      </c>
      <c r="B156" s="6">
        <v>1932</v>
      </c>
      <c r="C156" s="288">
        <v>0.3225806451612902</v>
      </c>
      <c r="D156" s="288">
        <v>-6.9862068965517237</v>
      </c>
      <c r="E156" s="288">
        <v>-0.99999999999999989</v>
      </c>
      <c r="F156" s="288">
        <v>4.1633333333333331</v>
      </c>
      <c r="G156" s="288">
        <v>9.4</v>
      </c>
      <c r="H156" s="288">
        <v>11.96</v>
      </c>
      <c r="I156" s="288">
        <v>14.748387096774197</v>
      </c>
      <c r="J156" s="288">
        <v>17.141935483870967</v>
      </c>
      <c r="K156" s="288">
        <v>14.523333333333333</v>
      </c>
      <c r="L156" s="288">
        <v>6.4677419354838701</v>
      </c>
      <c r="M156" s="288">
        <v>3.0633333333333326</v>
      </c>
      <c r="N156" s="288">
        <v>2.2677419354838713</v>
      </c>
      <c r="O156" s="231">
        <v>0</v>
      </c>
      <c r="P156" s="5">
        <v>6.3</v>
      </c>
      <c r="Q156" s="290">
        <v>6.4068493150684933</v>
      </c>
      <c r="R156" s="111">
        <f t="shared" si="56"/>
        <v>6.2452399999999999</v>
      </c>
      <c r="S156" s="32">
        <f t="shared" si="57"/>
        <v>6.2887919726027395</v>
      </c>
      <c r="T156" s="299">
        <f>AVERAGE(INDEX($Q$5:$Q$246,$AC156,1):INDEX($Q$5:$Q$246,$AD156,1))</f>
        <v>6.3356986301369869</v>
      </c>
      <c r="U156" s="286">
        <v>6.3393483500185388</v>
      </c>
      <c r="V156" s="111">
        <f t="shared" si="42"/>
        <v>7.2003816019085676E-2</v>
      </c>
      <c r="W156" s="261">
        <f>AVERAGE(INDEX($V$5:$V$246,$AC156,1):INDEX($V$5:$V$246,$AD156,1))</f>
        <v>8.5313108757851803E-4</v>
      </c>
      <c r="X156" s="111">
        <f t="shared" si="58"/>
        <v>-4.5420041896762943E-2</v>
      </c>
      <c r="Y156" s="111">
        <f t="shared" si="54"/>
        <v>0.11742385791584861</v>
      </c>
      <c r="AA156" s="4">
        <f t="shared" si="43"/>
        <v>7</v>
      </c>
      <c r="AB156" s="284">
        <f t="shared" si="44"/>
        <v>6.2551440329218106</v>
      </c>
      <c r="AC156" s="6">
        <f t="shared" si="45"/>
        <v>146</v>
      </c>
      <c r="AD156" s="6">
        <f t="shared" si="46"/>
        <v>155</v>
      </c>
      <c r="AF156" s="5">
        <f t="shared" si="47"/>
        <v>14.616774193548387</v>
      </c>
      <c r="AG156" s="32">
        <f t="shared" si="59"/>
        <v>14.2573041827957</v>
      </c>
      <c r="AH156" s="5">
        <f t="shared" si="48"/>
        <v>0.38704981351530243</v>
      </c>
      <c r="AI156" s="261">
        <f>AVERAGE(INDEX($AH$5:$AH$247,$AC156,1):INDEX($AH$5:$AH$247,$AD156,1))</f>
        <v>0.13837239416046271</v>
      </c>
      <c r="AK156" s="5">
        <f t="shared" si="55"/>
        <v>-3.3007786429365962</v>
      </c>
      <c r="AL156" s="32">
        <f t="shared" si="60"/>
        <v>-1.7604516919593198</v>
      </c>
      <c r="AM156" s="5">
        <f t="shared" si="49"/>
        <v>-1.8679419803003603</v>
      </c>
      <c r="AN156" s="262">
        <f>AVERAGE(INDEX($AM$5:$AM$247,$AC156,1):INDEX($AM$5:$AM$247,$AD156,1))</f>
        <v>-0.51956680153029855</v>
      </c>
      <c r="AO156" s="32"/>
      <c r="AP156" s="5">
        <f t="shared" si="50"/>
        <v>4.1877777777777778</v>
      </c>
      <c r="AQ156" s="32">
        <f t="shared" si="61"/>
        <v>5.2692913548387095</v>
      </c>
      <c r="AR156" s="5">
        <f t="shared" si="51"/>
        <v>-1.3276538047406241</v>
      </c>
      <c r="AS156" s="263">
        <f>AVERAGE(INDEX($AR$5:$AR$246,$AC156,1):INDEX($AR$5:$AR$246,$AD156,1))</f>
        <v>-0.2914996828768246</v>
      </c>
      <c r="AT156" s="5"/>
      <c r="AU156" s="5">
        <f t="shared" si="52"/>
        <v>8.018136200716846</v>
      </c>
      <c r="AV156" s="32">
        <f t="shared" si="62"/>
        <v>7.2101865304659505</v>
      </c>
      <c r="AW156" s="5">
        <f t="shared" si="53"/>
        <v>1.1366375811916338</v>
      </c>
      <c r="AX156" s="264">
        <f>AVERAGE(INDEX($AW$5:$AW$246,$AC156,1):INDEX($AW$5:$AW$246,$AD156,1))</f>
        <v>0.66849779624539718</v>
      </c>
      <c r="AY156" s="5"/>
    </row>
    <row r="157" spans="1:51" ht="11.4">
      <c r="A157" s="141">
        <v>153</v>
      </c>
      <c r="B157" s="6">
        <v>1933</v>
      </c>
      <c r="C157" s="288">
        <v>-4.1419354838709683</v>
      </c>
      <c r="D157" s="288">
        <v>-2.4464285714285716</v>
      </c>
      <c r="E157" s="288">
        <v>3.0838709677419347</v>
      </c>
      <c r="F157" s="288">
        <v>4.7966666666666669</v>
      </c>
      <c r="G157" s="288">
        <v>7.6258064516129052</v>
      </c>
      <c r="H157" s="288">
        <v>10.166666666666668</v>
      </c>
      <c r="I157" s="288">
        <v>15.845161290322578</v>
      </c>
      <c r="J157" s="288">
        <v>15.445161290322583</v>
      </c>
      <c r="K157" s="288">
        <v>12.17</v>
      </c>
      <c r="L157" s="288">
        <v>7.4774193548387089</v>
      </c>
      <c r="M157" s="288">
        <v>1.2966666666666669</v>
      </c>
      <c r="N157" s="288">
        <v>-6.2483870967741941</v>
      </c>
      <c r="O157" s="231">
        <v>0</v>
      </c>
      <c r="P157" s="5">
        <v>5.4</v>
      </c>
      <c r="Q157" s="290">
        <v>5.4687671232876713</v>
      </c>
      <c r="R157" s="111">
        <f t="shared" si="56"/>
        <v>6.2355200000000011</v>
      </c>
      <c r="S157" s="32">
        <f t="shared" si="57"/>
        <v>6.2789991232876723</v>
      </c>
      <c r="T157" s="299">
        <f>AVERAGE(INDEX($Q$5:$Q$246,$AC157,1):INDEX($Q$5:$Q$246,$AD157,1))</f>
        <v>6.3096712328767124</v>
      </c>
      <c r="U157" s="286">
        <v>5.4225556835637478</v>
      </c>
      <c r="V157" s="111">
        <f t="shared" si="42"/>
        <v>-0.8660783757617363</v>
      </c>
      <c r="W157" s="261">
        <f>AVERAGE(INDEX($V$5:$V$246,$AC157,1):INDEX($V$5:$V$246,$AD157,1))</f>
        <v>-2.5174266172695338E-2</v>
      </c>
      <c r="X157" s="111">
        <f t="shared" si="58"/>
        <v>-5.5212891211831427E-2</v>
      </c>
      <c r="Y157" s="111">
        <f t="shared" si="54"/>
        <v>-0.81086548454990481</v>
      </c>
      <c r="AA157" s="4">
        <f t="shared" si="43"/>
        <v>7</v>
      </c>
      <c r="AB157" s="284">
        <f t="shared" si="44"/>
        <v>6.2962962962962967</v>
      </c>
      <c r="AC157" s="6">
        <f t="shared" si="45"/>
        <v>147</v>
      </c>
      <c r="AD157" s="6">
        <f t="shared" si="46"/>
        <v>156</v>
      </c>
      <c r="AF157" s="5">
        <f t="shared" si="47"/>
        <v>13.818996415770608</v>
      </c>
      <c r="AG157" s="32">
        <f t="shared" si="59"/>
        <v>14.264096422939069</v>
      </c>
      <c r="AH157" s="5">
        <f t="shared" si="48"/>
        <v>-0.41072796426247749</v>
      </c>
      <c r="AI157" s="261">
        <f>AVERAGE(INDEX($AH$5:$AH$247,$AC157,1):INDEX($AH$5:$AH$247,$AD157,1))</f>
        <v>0.2301143296443339</v>
      </c>
      <c r="AK157" s="5">
        <f t="shared" si="55"/>
        <v>-1.4402073732718896</v>
      </c>
      <c r="AL157" s="32">
        <f t="shared" si="60"/>
        <v>-1.7702786773663861</v>
      </c>
      <c r="AM157" s="5">
        <f t="shared" si="49"/>
        <v>-7.3707106356537544E-3</v>
      </c>
      <c r="AN157" s="262">
        <f>AVERAGE(INDEX($AM$5:$AM$247,$AC157,1):INDEX($AM$5:$AM$247,$AD157,1))</f>
        <v>-0.58038186059063013</v>
      </c>
      <c r="AO157" s="32"/>
      <c r="AP157" s="5">
        <f t="shared" si="50"/>
        <v>5.1687813620071692</v>
      </c>
      <c r="AQ157" s="32">
        <f t="shared" si="61"/>
        <v>5.2613174623655912</v>
      </c>
      <c r="AR157" s="5">
        <f t="shared" si="51"/>
        <v>-0.34665022051123273</v>
      </c>
      <c r="AS157" s="263">
        <f>AVERAGE(INDEX($AR$5:$AR$246,$AC157,1):INDEX($AR$5:$AR$246,$AD157,1))</f>
        <v>-0.2392917975721652</v>
      </c>
      <c r="AT157" s="5"/>
      <c r="AU157" s="5">
        <f t="shared" si="52"/>
        <v>6.9813620071684594</v>
      </c>
      <c r="AV157" s="32">
        <f t="shared" si="62"/>
        <v>7.1905071935483873</v>
      </c>
      <c r="AW157" s="5">
        <f t="shared" si="53"/>
        <v>9.9863387643247314E-2</v>
      </c>
      <c r="AX157" s="264">
        <f>AVERAGE(INDEX($AW$5:$AW$246,$AC157,1):INDEX($AW$5:$AW$246,$AD157,1))</f>
        <v>0.28355872814503885</v>
      </c>
      <c r="AY157" s="5"/>
    </row>
    <row r="158" spans="1:51" ht="11.4">
      <c r="A158" s="141">
        <v>154</v>
      </c>
      <c r="B158" s="6">
        <v>1934</v>
      </c>
      <c r="C158" s="288">
        <v>-1.3806451612903228</v>
      </c>
      <c r="D158" s="288">
        <v>-1.5142857142857142</v>
      </c>
      <c r="E158" s="288">
        <v>1.9451612903225808</v>
      </c>
      <c r="F158" s="288">
        <v>8.6199999999999974</v>
      </c>
      <c r="G158" s="288">
        <v>11.583870967741937</v>
      </c>
      <c r="H158" s="288">
        <v>13.216666666666665</v>
      </c>
      <c r="I158" s="288">
        <v>16.374193548387094</v>
      </c>
      <c r="J158" s="288">
        <v>13.864516129032259</v>
      </c>
      <c r="K158" s="288">
        <v>13.863333333333335</v>
      </c>
      <c r="L158" s="288">
        <v>7.112903225806452</v>
      </c>
      <c r="M158" s="288">
        <v>2.1200000000000006</v>
      </c>
      <c r="N158" s="288">
        <v>3.9838709677419351</v>
      </c>
      <c r="O158" s="231">
        <v>0</v>
      </c>
      <c r="P158" s="5">
        <v>7.5</v>
      </c>
      <c r="Q158" s="290">
        <v>7.534794520547945</v>
      </c>
      <c r="R158" s="111">
        <f t="shared" si="56"/>
        <v>6.2434399999999997</v>
      </c>
      <c r="S158" s="32">
        <f t="shared" si="57"/>
        <v>6.2856719397260274</v>
      </c>
      <c r="T158" s="299">
        <f>AVERAGE(INDEX($Q$5:$Q$246,$AC158,1):INDEX($Q$5:$Q$246,$AD158,1))</f>
        <v>6.3689315068493162</v>
      </c>
      <c r="U158" s="286">
        <v>7.4824654377880186</v>
      </c>
      <c r="V158" s="111">
        <f t="shared" si="42"/>
        <v>1.1999490214985373</v>
      </c>
      <c r="W158" s="261">
        <f>AVERAGE(INDEX($V$5:$V$246,$AC158,1):INDEX($V$5:$V$246,$AD158,1))</f>
        <v>3.4086007799907579E-2</v>
      </c>
      <c r="X158" s="111">
        <f t="shared" si="58"/>
        <v>-4.8540074773475203E-2</v>
      </c>
      <c r="Y158" s="111">
        <f t="shared" si="54"/>
        <v>1.2484890962720125</v>
      </c>
      <c r="AA158" s="4">
        <f t="shared" si="43"/>
        <v>7</v>
      </c>
      <c r="AB158" s="284">
        <f t="shared" si="44"/>
        <v>6.3374485596707819</v>
      </c>
      <c r="AC158" s="6">
        <f t="shared" si="45"/>
        <v>148</v>
      </c>
      <c r="AD158" s="6">
        <f t="shared" si="46"/>
        <v>157</v>
      </c>
      <c r="AF158" s="5">
        <f t="shared" si="47"/>
        <v>14.485125448028674</v>
      </c>
      <c r="AG158" s="32">
        <f t="shared" si="59"/>
        <v>14.27224953763441</v>
      </c>
      <c r="AH158" s="5">
        <f t="shared" si="48"/>
        <v>0.2554010679955887</v>
      </c>
      <c r="AI158" s="261">
        <f>AVERAGE(INDEX($AH$5:$AH$247,$AC158,1):INDEX($AH$5:$AH$247,$AD158,1))</f>
        <v>0.2884261576013234</v>
      </c>
      <c r="AK158" s="5">
        <f t="shared" si="55"/>
        <v>-3.0477726574500772</v>
      </c>
      <c r="AL158" s="32">
        <f t="shared" si="60"/>
        <v>-1.7682711014884265</v>
      </c>
      <c r="AM158" s="5">
        <f t="shared" si="49"/>
        <v>-1.6149359948138413</v>
      </c>
      <c r="AN158" s="262">
        <f>AVERAGE(INDEX($AM$5:$AM$247,$AC158,1):INDEX($AM$5:$AM$247,$AD158,1))</f>
        <v>-0.30873439515284218</v>
      </c>
      <c r="AO158" s="32"/>
      <c r="AP158" s="5">
        <f t="shared" si="50"/>
        <v>7.3830107526881719</v>
      </c>
      <c r="AQ158" s="32">
        <f t="shared" si="61"/>
        <v>5.2866197849462369</v>
      </c>
      <c r="AR158" s="5">
        <f t="shared" si="51"/>
        <v>1.8675791701697699</v>
      </c>
      <c r="AS158" s="263">
        <f>AVERAGE(INDEX($AR$5:$AR$246,$AC158,1):INDEX($AR$5:$AR$246,$AD158,1))</f>
        <v>-0.22696921692700384</v>
      </c>
      <c r="AT158" s="5"/>
      <c r="AU158" s="5">
        <f t="shared" si="52"/>
        <v>7.6987455197132624</v>
      </c>
      <c r="AV158" s="32">
        <f t="shared" si="62"/>
        <v>7.1885123405017923</v>
      </c>
      <c r="AW158" s="5">
        <f t="shared" si="53"/>
        <v>0.81724690018805024</v>
      </c>
      <c r="AX158" s="264">
        <f>AVERAGE(INDEX($AW$5:$AW$246,$AC158,1):INDEX($AW$5:$AW$246,$AD158,1))</f>
        <v>0.32159815466833636</v>
      </c>
      <c r="AY158" s="5"/>
    </row>
    <row r="159" spans="1:51" ht="11.4">
      <c r="A159" s="141">
        <v>155</v>
      </c>
      <c r="B159" s="6">
        <v>1935</v>
      </c>
      <c r="C159" s="288">
        <v>-5.2193548387096778</v>
      </c>
      <c r="D159" s="288">
        <v>-1.4428571428571426</v>
      </c>
      <c r="E159" s="288">
        <v>6.1290322580645103E-2</v>
      </c>
      <c r="F159" s="288">
        <v>3.8733333333333331</v>
      </c>
      <c r="G159" s="288">
        <v>7.9548387096774196</v>
      </c>
      <c r="H159" s="288">
        <v>15.283333333333335</v>
      </c>
      <c r="I159" s="288">
        <v>16.054838709677416</v>
      </c>
      <c r="J159" s="288">
        <v>14.258064516129034</v>
      </c>
      <c r="K159" s="288">
        <v>12.303333333333333</v>
      </c>
      <c r="L159" s="288">
        <v>6.3354838709677406</v>
      </c>
      <c r="M159" s="288">
        <v>3.8566666666666674</v>
      </c>
      <c r="N159" s="288">
        <v>-1.9677419354838706</v>
      </c>
      <c r="O159" s="231">
        <v>0</v>
      </c>
      <c r="P159" s="5">
        <v>5.9</v>
      </c>
      <c r="Q159" s="290">
        <v>5.9750684931506841</v>
      </c>
      <c r="R159" s="111">
        <f t="shared" si="56"/>
        <v>6.2419300000000009</v>
      </c>
      <c r="S159" s="32">
        <f t="shared" si="57"/>
        <v>6.2826734657534251</v>
      </c>
      <c r="T159" s="299">
        <f>AVERAGE(INDEX($Q$5:$Q$246,$AC159,1):INDEX($Q$5:$Q$246,$AD159,1))</f>
        <v>6.3675616438356171</v>
      </c>
      <c r="U159" s="286">
        <v>5.9459357398873527</v>
      </c>
      <c r="V159" s="111">
        <f t="shared" si="42"/>
        <v>-0.35977700589872352</v>
      </c>
      <c r="W159" s="261">
        <f>AVERAGE(INDEX($V$5:$V$246,$AC159,1):INDEX($V$5:$V$246,$AD159,1))</f>
        <v>3.2716144786208809E-2</v>
      </c>
      <c r="X159" s="111">
        <f t="shared" si="58"/>
        <v>-5.1538548746077925E-2</v>
      </c>
      <c r="Y159" s="111">
        <f t="shared" si="54"/>
        <v>-0.30823845715264558</v>
      </c>
      <c r="AA159" s="4">
        <f t="shared" si="43"/>
        <v>7</v>
      </c>
      <c r="AB159" s="284">
        <f t="shared" si="44"/>
        <v>6.3786008230452671</v>
      </c>
      <c r="AC159" s="6">
        <f t="shared" si="45"/>
        <v>149</v>
      </c>
      <c r="AD159" s="6">
        <f t="shared" si="46"/>
        <v>158</v>
      </c>
      <c r="AF159" s="5">
        <f t="shared" si="47"/>
        <v>15.198745519713261</v>
      </c>
      <c r="AG159" s="32">
        <f t="shared" si="59"/>
        <v>14.268759326164874</v>
      </c>
      <c r="AH159" s="5">
        <f t="shared" si="48"/>
        <v>0.96902113968017645</v>
      </c>
      <c r="AI159" s="261">
        <f>AVERAGE(INDEX($AH$5:$AH$247,$AC159,1):INDEX($AH$5:$AH$247,$AD159,1))</f>
        <v>0.18614658770885004</v>
      </c>
      <c r="AK159" s="5">
        <f t="shared" si="55"/>
        <v>-0.89278033794162848</v>
      </c>
      <c r="AL159" s="32">
        <f t="shared" si="60"/>
        <v>-1.770273560437523</v>
      </c>
      <c r="AM159" s="5">
        <f t="shared" si="49"/>
        <v>0.5400563246946074</v>
      </c>
      <c r="AN159" s="262">
        <f>AVERAGE(INDEX($AM$5:$AM$247,$AC159,1):INDEX($AM$5:$AM$247,$AD159,1))</f>
        <v>-0.39209235902804734</v>
      </c>
      <c r="AO159" s="32"/>
      <c r="AP159" s="5">
        <f t="shared" si="50"/>
        <v>3.9631541218637989</v>
      </c>
      <c r="AQ159" s="32">
        <f t="shared" si="61"/>
        <v>5.3198714982078856</v>
      </c>
      <c r="AR159" s="5">
        <f t="shared" si="51"/>
        <v>-1.552277460654603</v>
      </c>
      <c r="AS159" s="263">
        <f>AVERAGE(INDEX($AR$5:$AR$246,$AC159,1):INDEX($AR$5:$AR$246,$AD159,1))</f>
        <v>-0.19973624201660978</v>
      </c>
      <c r="AT159" s="5"/>
      <c r="AU159" s="5">
        <f t="shared" si="52"/>
        <v>7.4984946236559127</v>
      </c>
      <c r="AV159" s="32">
        <f t="shared" si="62"/>
        <v>7.1570918745519707</v>
      </c>
      <c r="AW159" s="5">
        <f t="shared" si="53"/>
        <v>0.61699600413070055</v>
      </c>
      <c r="AX159" s="264">
        <f>AVERAGE(INDEX($AW$5:$AW$246,$AC159,1):INDEX($AW$5:$AW$246,$AD159,1))</f>
        <v>0.47384905072568406</v>
      </c>
      <c r="AY159" s="5"/>
    </row>
    <row r="160" spans="1:51" ht="11.4">
      <c r="A160" s="141">
        <v>156</v>
      </c>
      <c r="B160" s="6">
        <v>1936</v>
      </c>
      <c r="C160" s="288">
        <v>2.1322580645161286</v>
      </c>
      <c r="D160" s="288">
        <v>-0.63793103448275823</v>
      </c>
      <c r="E160" s="288">
        <v>4.1387096774193539</v>
      </c>
      <c r="F160" s="288">
        <v>4.8333333333333339</v>
      </c>
      <c r="G160" s="288">
        <v>9.5451612903225804</v>
      </c>
      <c r="H160" s="288">
        <v>12.483333333333336</v>
      </c>
      <c r="I160" s="288">
        <v>14.009677419354841</v>
      </c>
      <c r="J160" s="288">
        <v>13.964516129032257</v>
      </c>
      <c r="K160" s="288">
        <v>11.05</v>
      </c>
      <c r="L160" s="288">
        <v>2.6096774193548384</v>
      </c>
      <c r="M160" s="288">
        <v>1.996666666666667</v>
      </c>
      <c r="N160" s="288">
        <v>0.85161290322580652</v>
      </c>
      <c r="O160" s="231">
        <v>0</v>
      </c>
      <c r="P160" s="5">
        <v>6.4</v>
      </c>
      <c r="Q160" s="290">
        <v>6.4580821917808224</v>
      </c>
      <c r="R160" s="111">
        <f t="shared" si="56"/>
        <v>6.2493600000000002</v>
      </c>
      <c r="S160" s="32">
        <f t="shared" si="57"/>
        <v>6.2879728945205482</v>
      </c>
      <c r="T160" s="299">
        <f>AVERAGE(INDEX($Q$5:$Q$246,$AC160,1):INDEX($Q$5:$Q$246,$AD160,1))</f>
        <v>6.3701095890410961</v>
      </c>
      <c r="U160" s="286">
        <v>6.4147512668397004</v>
      </c>
      <c r="V160" s="111">
        <f t="shared" si="42"/>
        <v>0.1232366927314148</v>
      </c>
      <c r="W160" s="261">
        <f>AVERAGE(INDEX($V$5:$V$246,$AC160,1):INDEX($V$5:$V$246,$AD160,1))</f>
        <v>3.5264089991688327E-2</v>
      </c>
      <c r="X160" s="111">
        <f t="shared" si="58"/>
        <v>-4.6239119978954621E-2</v>
      </c>
      <c r="Y160" s="111">
        <f t="shared" si="54"/>
        <v>0.16947581271036943</v>
      </c>
      <c r="AA160" s="4">
        <f t="shared" si="43"/>
        <v>7</v>
      </c>
      <c r="AB160" s="284">
        <f t="shared" si="44"/>
        <v>6.4197530864197532</v>
      </c>
      <c r="AC160" s="6">
        <f t="shared" si="45"/>
        <v>150</v>
      </c>
      <c r="AD160" s="6">
        <f t="shared" si="46"/>
        <v>159</v>
      </c>
      <c r="AF160" s="5">
        <f t="shared" si="47"/>
        <v>13.485842293906812</v>
      </c>
      <c r="AG160" s="32">
        <f t="shared" si="59"/>
        <v>14.280316437275987</v>
      </c>
      <c r="AH160" s="5">
        <f t="shared" si="48"/>
        <v>-0.74388208612627338</v>
      </c>
      <c r="AI160" s="261">
        <f>AVERAGE(INDEX($AH$5:$AH$247,$AC160,1):INDEX($AH$5:$AH$247,$AD160,1))</f>
        <v>0.12417167731458481</v>
      </c>
      <c r="AK160" s="5">
        <f t="shared" si="55"/>
        <v>-0.15780496848350004</v>
      </c>
      <c r="AL160" s="32">
        <f t="shared" si="60"/>
        <v>-1.7858756136447906</v>
      </c>
      <c r="AM160" s="5">
        <f t="shared" si="49"/>
        <v>1.2750316941527358</v>
      </c>
      <c r="AN160" s="262">
        <f>AVERAGE(INDEX($AM$5:$AM$247,$AC160,1):INDEX($AM$5:$AM$247,$AD160,1))</f>
        <v>0.16130241823769781</v>
      </c>
      <c r="AO160" s="32"/>
      <c r="AP160" s="5">
        <f t="shared" si="50"/>
        <v>6.1724014336917561</v>
      </c>
      <c r="AQ160" s="32">
        <f t="shared" si="61"/>
        <v>5.3706715179211466</v>
      </c>
      <c r="AR160" s="5">
        <f t="shared" si="51"/>
        <v>0.65696985117335416</v>
      </c>
      <c r="AS160" s="263">
        <f>AVERAGE(INDEX($AR$5:$AR$246,$AC160,1):INDEX($AR$5:$AR$246,$AD160,1))</f>
        <v>-0.26170756818148455</v>
      </c>
      <c r="AT160" s="5"/>
      <c r="AU160" s="5">
        <f t="shared" si="52"/>
        <v>5.2187813620071681</v>
      </c>
      <c r="AV160" s="32">
        <f t="shared" si="62"/>
        <v>7.1450164946236558</v>
      </c>
      <c r="AW160" s="5">
        <f t="shared" si="53"/>
        <v>-1.662717257518044</v>
      </c>
      <c r="AX160" s="264">
        <f>AVERAGE(INDEX($AW$5:$AW$246,$AC160,1):INDEX($AW$5:$AW$246,$AD160,1))</f>
        <v>0.24873435538518224</v>
      </c>
      <c r="AY160" s="5"/>
    </row>
    <row r="161" spans="1:51" ht="11.4">
      <c r="A161" s="141">
        <v>157</v>
      </c>
      <c r="B161" s="6">
        <v>1937</v>
      </c>
      <c r="C161" s="288">
        <v>0.37419354838709679</v>
      </c>
      <c r="D161" s="288">
        <v>0.78571428571428559</v>
      </c>
      <c r="E161" s="288">
        <v>1.2096774193548387</v>
      </c>
      <c r="F161" s="288">
        <v>4.9066666666666672</v>
      </c>
      <c r="G161" s="288">
        <v>12.280645161290327</v>
      </c>
      <c r="H161" s="288">
        <v>14.06</v>
      </c>
      <c r="I161" s="288">
        <v>15.21290322580645</v>
      </c>
      <c r="J161" s="288">
        <v>14.600000000000003</v>
      </c>
      <c r="K161" s="288">
        <v>11.363333333333332</v>
      </c>
      <c r="L161" s="288">
        <v>8.5580645161290327</v>
      </c>
      <c r="M161" s="288">
        <v>1.6999999999999995</v>
      </c>
      <c r="N161" s="288">
        <v>-2.6709677419354838</v>
      </c>
      <c r="O161" s="231">
        <v>0</v>
      </c>
      <c r="P161" s="5">
        <v>6.9</v>
      </c>
      <c r="Q161" s="290">
        <v>6.9024657534246581</v>
      </c>
      <c r="R161" s="111">
        <f t="shared" si="56"/>
        <v>6.2591400000000004</v>
      </c>
      <c r="S161" s="32">
        <f t="shared" si="57"/>
        <v>6.29603267260274</v>
      </c>
      <c r="T161" s="299">
        <f>AVERAGE(INDEX($Q$5:$Q$246,$AC161,1):INDEX($Q$5:$Q$246,$AD161,1))</f>
        <v>6.1930136986301374</v>
      </c>
      <c r="U161" s="286">
        <v>6.8650192012288791</v>
      </c>
      <c r="V161" s="111">
        <f t="shared" si="42"/>
        <v>0.56762025437525043</v>
      </c>
      <c r="W161" s="261">
        <f>AVERAGE(INDEX($V$5:$V$246,$AC161,1):INDEX($V$5:$V$246,$AD161,1))</f>
        <v>-0.1418318004192706</v>
      </c>
      <c r="X161" s="111">
        <f t="shared" si="58"/>
        <v>-3.8179341896762829E-2</v>
      </c>
      <c r="Y161" s="111">
        <f t="shared" si="54"/>
        <v>0.6057995962720133</v>
      </c>
      <c r="AA161" s="4">
        <f t="shared" si="43"/>
        <v>7</v>
      </c>
      <c r="AB161" s="284">
        <f t="shared" si="44"/>
        <v>6.4609053497942384</v>
      </c>
      <c r="AC161" s="6">
        <f t="shared" si="45"/>
        <v>151</v>
      </c>
      <c r="AD161" s="6">
        <f t="shared" si="46"/>
        <v>160</v>
      </c>
      <c r="AF161" s="5">
        <f t="shared" si="47"/>
        <v>14.624301075268818</v>
      </c>
      <c r="AG161" s="32">
        <f t="shared" si="59"/>
        <v>14.265609157706093</v>
      </c>
      <c r="AH161" s="5">
        <f t="shared" si="48"/>
        <v>0.3945766952357328</v>
      </c>
      <c r="AI161" s="261">
        <f>AVERAGE(INDEX($AH$5:$AH$247,$AC161,1):INDEX($AH$5:$AH$247,$AD161,1))</f>
        <v>-4.6645526986490181E-2</v>
      </c>
      <c r="AK161" s="5">
        <f t="shared" si="55"/>
        <v>0.67050691244239624</v>
      </c>
      <c r="AL161" s="32">
        <f t="shared" si="60"/>
        <v>-1.8177578506541661</v>
      </c>
      <c r="AM161" s="5">
        <f t="shared" si="49"/>
        <v>2.103343575078632</v>
      </c>
      <c r="AN161" s="262">
        <f>AVERAGE(INDEX($AM$5:$AM$247,$AC161,1):INDEX($AM$5:$AM$247,$AD161,1))</f>
        <v>-0.27607985836593596</v>
      </c>
      <c r="AO161" s="32"/>
      <c r="AP161" s="5">
        <f t="shared" si="50"/>
        <v>6.1323297491039446</v>
      </c>
      <c r="AQ161" s="32">
        <f t="shared" si="61"/>
        <v>5.4414542562724018</v>
      </c>
      <c r="AR161" s="5">
        <f t="shared" si="51"/>
        <v>0.61689816658554264</v>
      </c>
      <c r="AS161" s="263">
        <f>AVERAGE(INDEX($AR$5:$AR$246,$AC161,1):INDEX($AR$5:$AR$246,$AD161,1))</f>
        <v>-0.28909108072628736</v>
      </c>
      <c r="AT161" s="5"/>
      <c r="AU161" s="5">
        <f t="shared" si="52"/>
        <v>7.2071326164874554</v>
      </c>
      <c r="AV161" s="32">
        <f t="shared" si="62"/>
        <v>7.1451241182795702</v>
      </c>
      <c r="AW161" s="5">
        <f t="shared" si="53"/>
        <v>0.32563399696224327</v>
      </c>
      <c r="AX161" s="264">
        <f>AVERAGE(INDEX($AW$5:$AW$246,$AC161,1):INDEX($AW$5:$AW$246,$AD161,1))</f>
        <v>0.17347270663966255</v>
      </c>
      <c r="AY161" s="5"/>
    </row>
    <row r="162" spans="1:51" ht="11.4">
      <c r="A162" s="141">
        <v>158</v>
      </c>
      <c r="B162" s="6">
        <v>1938</v>
      </c>
      <c r="C162" s="288">
        <v>-1.2580645161290318</v>
      </c>
      <c r="D162" s="288">
        <v>-1.3214285714285714</v>
      </c>
      <c r="E162" s="288">
        <v>5.7935483870967719</v>
      </c>
      <c r="F162" s="288">
        <v>1.1033333333333331</v>
      </c>
      <c r="G162" s="288">
        <v>8.1193548387096772</v>
      </c>
      <c r="H162" s="288">
        <v>14.673333333333334</v>
      </c>
      <c r="I162" s="288">
        <v>14.454838709677418</v>
      </c>
      <c r="J162" s="288">
        <v>14.36774193548387</v>
      </c>
      <c r="K162" s="288">
        <v>12.596666666666666</v>
      </c>
      <c r="L162" s="288">
        <v>7.3032258064516142</v>
      </c>
      <c r="M162" s="288">
        <v>6.8233333333333333</v>
      </c>
      <c r="N162" s="288">
        <v>-2.8967741935483873</v>
      </c>
      <c r="O162" s="231">
        <v>0</v>
      </c>
      <c r="P162" s="5">
        <v>6.6</v>
      </c>
      <c r="Q162" s="290">
        <v>6.6884931506849306</v>
      </c>
      <c r="R162" s="111">
        <f t="shared" si="56"/>
        <v>6.2731600000000007</v>
      </c>
      <c r="S162" s="32">
        <f t="shared" si="57"/>
        <v>6.3074424082191785</v>
      </c>
      <c r="T162" s="299">
        <f>AVERAGE(INDEX($Q$5:$Q$246,$AC162,1):INDEX($Q$5:$Q$246,$AD162,1))</f>
        <v>6.1880821917808202</v>
      </c>
      <c r="U162" s="286">
        <v>6.6465924219150025</v>
      </c>
      <c r="V162" s="111">
        <f t="shared" si="42"/>
        <v>0.35364765163552292</v>
      </c>
      <c r="W162" s="261">
        <f>AVERAGE(INDEX($V$5:$V$246,$AC162,1):INDEX($V$5:$V$246,$AD162,1))</f>
        <v>-0.14676330726858566</v>
      </c>
      <c r="X162" s="111">
        <f t="shared" si="58"/>
        <v>-2.6769606280324411E-2</v>
      </c>
      <c r="Y162" s="111">
        <f t="shared" si="54"/>
        <v>0.38041725791584735</v>
      </c>
      <c r="AA162" s="4">
        <f t="shared" si="43"/>
        <v>7</v>
      </c>
      <c r="AB162" s="284">
        <f t="shared" si="44"/>
        <v>6.5020576131687244</v>
      </c>
      <c r="AC162" s="6">
        <f t="shared" si="45"/>
        <v>152</v>
      </c>
      <c r="AD162" s="6">
        <f t="shared" si="46"/>
        <v>161</v>
      </c>
      <c r="AF162" s="5">
        <f t="shared" si="47"/>
        <v>14.49863799283154</v>
      </c>
      <c r="AG162" s="32">
        <f t="shared" si="59"/>
        <v>14.265947125448029</v>
      </c>
      <c r="AH162" s="5">
        <f t="shared" si="48"/>
        <v>0.26891361279845505</v>
      </c>
      <c r="AI162" s="261">
        <f>AVERAGE(INDEX($AH$5:$AH$247,$AC162,1):INDEX($AH$5:$AH$247,$AD162,1))</f>
        <v>-5.6469899746346641E-2</v>
      </c>
      <c r="AK162" s="5">
        <f t="shared" si="55"/>
        <v>-1.7501536098310291</v>
      </c>
      <c r="AL162" s="32">
        <f t="shared" si="60"/>
        <v>-1.8399072364796865</v>
      </c>
      <c r="AM162" s="5">
        <f t="shared" si="49"/>
        <v>-0.3173169471947932</v>
      </c>
      <c r="AN162" s="262">
        <f>AVERAGE(INDEX($AM$5:$AM$247,$AC162,1):INDEX($AM$5:$AM$247,$AD162,1))</f>
        <v>-0.3850929152015734</v>
      </c>
      <c r="AO162" s="32"/>
      <c r="AP162" s="5">
        <f t="shared" si="50"/>
        <v>5.0054121863799272</v>
      </c>
      <c r="AQ162" s="32">
        <f t="shared" si="61"/>
        <v>5.5091482114695349</v>
      </c>
      <c r="AR162" s="5">
        <f t="shared" si="51"/>
        <v>-0.51001939613847469</v>
      </c>
      <c r="AS162" s="263">
        <f>AVERAGE(INDEX($AR$5:$AR$246,$AC162,1):INDEX($AR$5:$AR$246,$AD162,1))</f>
        <v>-0.36590470079797194</v>
      </c>
      <c r="AT162" s="5"/>
      <c r="AU162" s="5">
        <f t="shared" si="52"/>
        <v>8.9077419354838714</v>
      </c>
      <c r="AV162" s="32">
        <f t="shared" si="62"/>
        <v>7.1377940286738353</v>
      </c>
      <c r="AW162" s="5">
        <f t="shared" si="53"/>
        <v>2.0262433159586593</v>
      </c>
      <c r="AX162" s="264">
        <f>AVERAGE(INDEX($AW$5:$AW$246,$AC162,1):INDEX($AW$5:$AW$246,$AD162,1))</f>
        <v>0.1815193016217414</v>
      </c>
      <c r="AY162" s="5"/>
    </row>
    <row r="163" spans="1:51" ht="11.4">
      <c r="A163" s="141">
        <v>159</v>
      </c>
      <c r="B163" s="6">
        <v>1939</v>
      </c>
      <c r="C163" s="288">
        <v>0.79354838709677422</v>
      </c>
      <c r="D163" s="288">
        <v>0.97142857142857131</v>
      </c>
      <c r="E163" s="288">
        <v>-1.8645161290322583</v>
      </c>
      <c r="F163" s="288">
        <v>7.4566666666666652</v>
      </c>
      <c r="G163" s="288">
        <v>6.493548387096773</v>
      </c>
      <c r="H163" s="288">
        <v>13.26</v>
      </c>
      <c r="I163" s="288">
        <v>14.274193548387096</v>
      </c>
      <c r="J163" s="288">
        <v>14.845161290322581</v>
      </c>
      <c r="K163" s="288">
        <v>10.363333333333333</v>
      </c>
      <c r="L163" s="288">
        <v>4.9516129032258087</v>
      </c>
      <c r="M163" s="288">
        <v>4.5600000000000005</v>
      </c>
      <c r="N163" s="288">
        <v>-3.1516129032258071</v>
      </c>
      <c r="O163" s="231">
        <v>0</v>
      </c>
      <c r="P163" s="5">
        <v>6.1</v>
      </c>
      <c r="Q163" s="290">
        <v>6.0904109589041111</v>
      </c>
      <c r="R163" s="111">
        <f t="shared" si="56"/>
        <v>6.2982800000000001</v>
      </c>
      <c r="S163" s="32">
        <f t="shared" si="57"/>
        <v>6.3304641657534244</v>
      </c>
      <c r="T163" s="299">
        <f>AVERAGE(INDEX($Q$5:$Q$246,$AC163,1):INDEX($Q$5:$Q$246,$AD163,1))</f>
        <v>6.1577808219178083</v>
      </c>
      <c r="U163" s="286">
        <v>6.0794470046082942</v>
      </c>
      <c r="V163" s="111">
        <f t="shared" si="42"/>
        <v>-0.24443454014529653</v>
      </c>
      <c r="W163" s="261">
        <f>AVERAGE(INDEX($V$5:$V$246,$AC163,1):INDEX($V$5:$V$246,$AD163,1))</f>
        <v>-0.17706467713159926</v>
      </c>
      <c r="X163" s="111">
        <f t="shared" si="58"/>
        <v>-3.7478487460778399E-3</v>
      </c>
      <c r="Y163" s="111">
        <f t="shared" si="54"/>
        <v>-0.24068669139921869</v>
      </c>
      <c r="AA163" s="4">
        <f t="shared" si="43"/>
        <v>7</v>
      </c>
      <c r="AB163" s="284">
        <f t="shared" si="44"/>
        <v>6.5432098765432096</v>
      </c>
      <c r="AC163" s="6">
        <f t="shared" si="45"/>
        <v>153</v>
      </c>
      <c r="AD163" s="6">
        <f t="shared" si="46"/>
        <v>162</v>
      </c>
      <c r="AF163" s="5">
        <f t="shared" si="47"/>
        <v>14.126451612903224</v>
      </c>
      <c r="AG163" s="32">
        <f t="shared" si="59"/>
        <v>14.278202681003584</v>
      </c>
      <c r="AH163" s="5">
        <f t="shared" si="48"/>
        <v>-0.10327276712986055</v>
      </c>
      <c r="AI163" s="261">
        <f>AVERAGE(INDEX($AH$5:$AH$247,$AC163,1):INDEX($AH$5:$AH$247,$AD163,1))</f>
        <v>-0.11180681730907072</v>
      </c>
      <c r="AK163" s="5">
        <f t="shared" si="55"/>
        <v>-0.37726574500768062</v>
      </c>
      <c r="AL163" s="32">
        <f t="shared" si="60"/>
        <v>-1.8474063994385297</v>
      </c>
      <c r="AM163" s="5">
        <f t="shared" si="49"/>
        <v>1.0555709176285553</v>
      </c>
      <c r="AN163" s="262">
        <f>AVERAGE(INDEX($AM$5:$AM$247,$AC163,1):INDEX($AM$5:$AM$247,$AD163,1))</f>
        <v>-0.59090982817365889</v>
      </c>
      <c r="AO163" s="32"/>
      <c r="AP163" s="5">
        <f t="shared" si="50"/>
        <v>4.0285663082437262</v>
      </c>
      <c r="AQ163" s="32">
        <f t="shared" si="61"/>
        <v>5.597990940860214</v>
      </c>
      <c r="AR163" s="5">
        <f t="shared" si="51"/>
        <v>-1.4868652742746757</v>
      </c>
      <c r="AS163" s="263">
        <f>AVERAGE(INDEX($AR$5:$AR$246,$AC163,1):INDEX($AR$5:$AR$246,$AD163,1))</f>
        <v>-0.20209466495567802</v>
      </c>
      <c r="AT163" s="5"/>
      <c r="AU163" s="5">
        <f t="shared" si="52"/>
        <v>6.6249820788530469</v>
      </c>
      <c r="AV163" s="32">
        <f t="shared" si="62"/>
        <v>7.144563724014338</v>
      </c>
      <c r="AW163" s="5">
        <f t="shared" si="53"/>
        <v>-0.25651654067216523</v>
      </c>
      <c r="AX163" s="264">
        <f>AVERAGE(INDEX($AW$5:$AW$246,$AC163,1):INDEX($AW$5:$AW$246,$AD163,1))</f>
        <v>0.2052648213350034</v>
      </c>
      <c r="AY163" s="5"/>
    </row>
    <row r="164" spans="1:51" ht="11.4">
      <c r="A164" s="141">
        <v>160</v>
      </c>
      <c r="B164" s="6">
        <v>1940</v>
      </c>
      <c r="C164" s="288">
        <v>-7.4129032258064509</v>
      </c>
      <c r="D164" s="288">
        <v>-1.0827586206896551</v>
      </c>
      <c r="E164" s="288">
        <v>1.1870967741935483</v>
      </c>
      <c r="F164" s="288">
        <v>6.3366666666666669</v>
      </c>
      <c r="G164" s="288">
        <v>9.3677419354838722</v>
      </c>
      <c r="H164" s="288">
        <v>12.596666666666669</v>
      </c>
      <c r="I164" s="288">
        <v>13.664516129032259</v>
      </c>
      <c r="J164" s="288">
        <v>12.458064516129033</v>
      </c>
      <c r="K164" s="288">
        <v>11.520000000000003</v>
      </c>
      <c r="L164" s="288">
        <v>6.5258064516129028</v>
      </c>
      <c r="M164" s="288">
        <v>3.3366666666666669</v>
      </c>
      <c r="N164" s="288">
        <v>-6.612903225806452</v>
      </c>
      <c r="O164" s="231">
        <v>0</v>
      </c>
      <c r="P164" s="5">
        <v>5.2</v>
      </c>
      <c r="Q164" s="290">
        <v>5.1693150684931508</v>
      </c>
      <c r="R164" s="111">
        <f t="shared" si="56"/>
        <v>6.3326700000000002</v>
      </c>
      <c r="S164" s="32">
        <f t="shared" si="57"/>
        <v>6.363327728767123</v>
      </c>
      <c r="T164" s="299">
        <f>AVERAGE(INDEX($Q$5:$Q$246,$AC164,1):INDEX($Q$5:$Q$246,$AD164,1))</f>
        <v>6.352164383561643</v>
      </c>
      <c r="U164" s="286">
        <v>5.15705506117909</v>
      </c>
      <c r="V164" s="111">
        <f t="shared" si="42"/>
        <v>-1.1655304305562568</v>
      </c>
      <c r="W164" s="261">
        <f>AVERAGE(INDEX($V$5:$V$246,$AC164,1):INDEX($V$5:$V$246,$AD164,1))</f>
        <v>1.7318884512236465E-2</v>
      </c>
      <c r="X164" s="111">
        <f t="shared" si="58"/>
        <v>2.9115714267620815E-2</v>
      </c>
      <c r="Y164" s="111">
        <f t="shared" si="54"/>
        <v>-1.1946461448238777</v>
      </c>
      <c r="AA164" s="4">
        <f t="shared" si="43"/>
        <v>7</v>
      </c>
      <c r="AB164" s="284">
        <f t="shared" si="44"/>
        <v>6.5843621399176957</v>
      </c>
      <c r="AC164" s="6">
        <f t="shared" si="45"/>
        <v>154</v>
      </c>
      <c r="AD164" s="6">
        <f t="shared" si="46"/>
        <v>163</v>
      </c>
      <c r="AF164" s="5">
        <f t="shared" si="47"/>
        <v>12.906415770609321</v>
      </c>
      <c r="AG164" s="32">
        <f t="shared" si="59"/>
        <v>14.285367512544804</v>
      </c>
      <c r="AH164" s="5">
        <f t="shared" si="48"/>
        <v>-1.3233086094237638</v>
      </c>
      <c r="AI164" s="261">
        <f>AVERAGE(INDEX($AH$5:$AH$247,$AC164,1):INDEX($AH$5:$AH$247,$AD164,1))</f>
        <v>-3.7244093294733285E-2</v>
      </c>
      <c r="AK164" s="5">
        <f t="shared" si="55"/>
        <v>-3.8824249165739708</v>
      </c>
      <c r="AL164" s="32">
        <f t="shared" si="60"/>
        <v>-1.8635171011441285</v>
      </c>
      <c r="AM164" s="5">
        <f t="shared" si="49"/>
        <v>-2.4495882539377352</v>
      </c>
      <c r="AN164" s="262">
        <f>AVERAGE(INDEX($AM$5:$AM$247,$AC164,1):INDEX($AM$5:$AM$247,$AD164,1))</f>
        <v>-0.34342518915676179</v>
      </c>
      <c r="AO164" s="32"/>
      <c r="AP164" s="5">
        <f t="shared" si="50"/>
        <v>5.6305017921146954</v>
      </c>
      <c r="AQ164" s="32">
        <f t="shared" si="61"/>
        <v>5.7008893297491046</v>
      </c>
      <c r="AR164" s="5">
        <f t="shared" si="51"/>
        <v>0.11507020959629344</v>
      </c>
      <c r="AS164" s="263">
        <f>AVERAGE(INDEX($AR$5:$AR$246,$AC164,1):INDEX($AR$5:$AR$246,$AD164,1))</f>
        <v>2.7399958700235861E-2</v>
      </c>
      <c r="AT164" s="5"/>
      <c r="AU164" s="5">
        <f t="shared" si="52"/>
        <v>7.1274910394265234</v>
      </c>
      <c r="AV164" s="32">
        <f t="shared" si="62"/>
        <v>7.1652972616487469</v>
      </c>
      <c r="AW164" s="5">
        <f t="shared" si="53"/>
        <v>0.24599241990131127</v>
      </c>
      <c r="AX164" s="264">
        <f>AVERAGE(INDEX($AW$5:$AW$246,$AC164,1):INDEX($AW$5:$AW$246,$AD164,1))</f>
        <v>0.24394940914862318</v>
      </c>
      <c r="AY164" s="5"/>
    </row>
    <row r="165" spans="1:51" ht="11.4">
      <c r="A165" s="141">
        <v>161</v>
      </c>
      <c r="B165" s="6">
        <v>1941</v>
      </c>
      <c r="C165" s="288">
        <v>-4.8032258064516125</v>
      </c>
      <c r="D165" s="288">
        <v>-0.58571428571428596</v>
      </c>
      <c r="E165" s="288">
        <v>2.254838709677419</v>
      </c>
      <c r="F165" s="288">
        <v>3.1699999999999995</v>
      </c>
      <c r="G165" s="288">
        <v>6.0451612903225813</v>
      </c>
      <c r="H165" s="288">
        <v>13.726666666666668</v>
      </c>
      <c r="I165" s="288">
        <v>15.235483870967743</v>
      </c>
      <c r="J165" s="288">
        <v>12.951612903225806</v>
      </c>
      <c r="K165" s="288">
        <v>10.330000000000002</v>
      </c>
      <c r="L165" s="288">
        <v>5.041935483870966</v>
      </c>
      <c r="M165" s="288">
        <v>0.67</v>
      </c>
      <c r="N165" s="288">
        <v>-2.1258064516129034</v>
      </c>
      <c r="O165" s="231">
        <v>0</v>
      </c>
      <c r="P165" s="5">
        <v>5.2</v>
      </c>
      <c r="Q165" s="290">
        <v>5.186575342465753</v>
      </c>
      <c r="R165" s="111">
        <f t="shared" si="56"/>
        <v>6.3774600000000001</v>
      </c>
      <c r="S165" s="32">
        <f t="shared" si="57"/>
        <v>6.4064404602739726</v>
      </c>
      <c r="T165" s="299">
        <f>AVERAGE(INDEX($Q$5:$Q$246,$AC165,1):INDEX($Q$5:$Q$246,$AD165,1))</f>
        <v>6.1703287671232872</v>
      </c>
      <c r="U165" s="286">
        <v>5.159246031746032</v>
      </c>
      <c r="V165" s="111">
        <f t="shared" si="42"/>
        <v>-1.1482701565836546</v>
      </c>
      <c r="W165" s="261">
        <f>AVERAGE(INDEX($V$5:$V$246,$AC165,1):INDEX($V$5:$V$246,$AD165,1))</f>
        <v>-0.16451673192611968</v>
      </c>
      <c r="X165" s="111">
        <f t="shared" si="58"/>
        <v>7.2228445774470101E-2</v>
      </c>
      <c r="Y165" s="111">
        <f t="shared" si="54"/>
        <v>-1.2204986023581248</v>
      </c>
      <c r="AA165" s="4">
        <f t="shared" si="43"/>
        <v>7</v>
      </c>
      <c r="AB165" s="284">
        <f t="shared" si="44"/>
        <v>6.6255144032921809</v>
      </c>
      <c r="AC165" s="6">
        <f t="shared" si="45"/>
        <v>155</v>
      </c>
      <c r="AD165" s="6">
        <f t="shared" si="46"/>
        <v>164</v>
      </c>
      <c r="AF165" s="5">
        <f t="shared" si="47"/>
        <v>13.971254480286738</v>
      </c>
      <c r="AG165" s="32">
        <f t="shared" si="59"/>
        <v>14.321962724014337</v>
      </c>
      <c r="AH165" s="5">
        <f t="shared" si="48"/>
        <v>-0.2584698997463466</v>
      </c>
      <c r="AI165" s="261">
        <f>AVERAGE(INDEX($AH$5:$AH$247,$AC165,1):INDEX($AH$5:$AH$247,$AD165,1))</f>
        <v>-3.7158071789356664E-2</v>
      </c>
      <c r="AK165" s="5">
        <f t="shared" si="55"/>
        <v>-4.0006144393241163</v>
      </c>
      <c r="AL165" s="32">
        <f t="shared" si="60"/>
        <v>-1.8462180630594844</v>
      </c>
      <c r="AM165" s="5">
        <f t="shared" si="49"/>
        <v>-2.5677777766878807</v>
      </c>
      <c r="AN165" s="262">
        <f>AVERAGE(INDEX($AM$5:$AM$247,$AC165,1):INDEX($AM$5:$AM$247,$AD165,1))</f>
        <v>-0.21491785296310742</v>
      </c>
      <c r="AO165" s="32"/>
      <c r="AP165" s="5">
        <f t="shared" si="50"/>
        <v>3.8233333333333328</v>
      </c>
      <c r="AQ165" s="32">
        <f t="shared" si="61"/>
        <v>5.8239083691756264</v>
      </c>
      <c r="AR165" s="5">
        <f t="shared" si="51"/>
        <v>-1.6920982491850691</v>
      </c>
      <c r="AS165" s="263">
        <f>AVERAGE(INDEX($AR$5:$AR$246,$AC165,1):INDEX($AR$5:$AR$246,$AD165,1))</f>
        <v>-0.2915677832352479</v>
      </c>
      <c r="AT165" s="5"/>
      <c r="AU165" s="5">
        <f t="shared" si="52"/>
        <v>5.3473118279569896</v>
      </c>
      <c r="AV165" s="32">
        <f t="shared" si="62"/>
        <v>7.1687964946236571</v>
      </c>
      <c r="AW165" s="5">
        <f t="shared" si="53"/>
        <v>-1.5341867915682226</v>
      </c>
      <c r="AX165" s="264">
        <f>AVERAGE(INDEX($AW$5:$AW$246,$AC165,1):INDEX($AW$5:$AW$246,$AD165,1))</f>
        <v>8.9494212016006797E-2</v>
      </c>
      <c r="AY165" s="5"/>
    </row>
    <row r="166" spans="1:51" ht="11.4">
      <c r="A166" s="141">
        <v>162</v>
      </c>
      <c r="B166" s="6">
        <v>1942</v>
      </c>
      <c r="C166" s="288">
        <v>-7.6903225806451614</v>
      </c>
      <c r="D166" s="288">
        <v>-6.2607142857142861</v>
      </c>
      <c r="E166" s="288">
        <v>2.8032258064516125</v>
      </c>
      <c r="F166" s="288">
        <v>4.5066666666666668</v>
      </c>
      <c r="G166" s="288">
        <v>10.167741935483871</v>
      </c>
      <c r="H166" s="288">
        <v>12.596666666666666</v>
      </c>
      <c r="I166" s="288">
        <v>14.24193548387097</v>
      </c>
      <c r="J166" s="288">
        <v>15.351612903225806</v>
      </c>
      <c r="K166" s="288">
        <v>14.456666666666671</v>
      </c>
      <c r="L166" s="288">
        <v>11.096774193548391</v>
      </c>
      <c r="M166" s="288">
        <v>-0.78666666666666629</v>
      </c>
      <c r="N166" s="288">
        <v>1.7709677419354839</v>
      </c>
      <c r="O166" s="231">
        <v>0</v>
      </c>
      <c r="P166" s="5">
        <v>6</v>
      </c>
      <c r="Q166" s="290">
        <v>6.1038356164383574</v>
      </c>
      <c r="R166" s="111">
        <f t="shared" si="56"/>
        <v>6.4329200000000002</v>
      </c>
      <c r="S166" s="32">
        <f t="shared" si="57"/>
        <v>6.4616333602739724</v>
      </c>
      <c r="T166" s="299">
        <f>AVERAGE(INDEX($Q$5:$Q$246,$AC166,1):INDEX($Q$5:$Q$246,$AD166,1))</f>
        <v>6.2853054794520542</v>
      </c>
      <c r="U166" s="286">
        <v>6.0212128776241691</v>
      </c>
      <c r="V166" s="111">
        <f t="shared" si="42"/>
        <v>-0.23100988261105027</v>
      </c>
      <c r="W166" s="261">
        <f>AVERAGE(INDEX($V$5:$V$246,$AC166,1):INDEX($V$5:$V$246,$AD166,1))</f>
        <v>-4.9540019597352457E-2</v>
      </c>
      <c r="X166" s="111">
        <f t="shared" si="58"/>
        <v>0.12742134577447017</v>
      </c>
      <c r="Y166" s="111">
        <f t="shared" si="54"/>
        <v>-0.35843122838552044</v>
      </c>
      <c r="AA166" s="4">
        <f t="shared" si="43"/>
        <v>7</v>
      </c>
      <c r="AB166" s="284">
        <f t="shared" si="44"/>
        <v>6.666666666666667</v>
      </c>
      <c r="AC166" s="6">
        <f t="shared" si="45"/>
        <v>156</v>
      </c>
      <c r="AD166" s="6">
        <f t="shared" si="46"/>
        <v>165</v>
      </c>
      <c r="AF166" s="5">
        <f t="shared" si="47"/>
        <v>14.063405017921147</v>
      </c>
      <c r="AG166" s="32">
        <f t="shared" si="59"/>
        <v>14.359902207885305</v>
      </c>
      <c r="AH166" s="5">
        <f t="shared" si="48"/>
        <v>-0.16631936211193832</v>
      </c>
      <c r="AI166" s="261">
        <f>AVERAGE(INDEX($AH$5:$AH$247,$AC166,1):INDEX($AH$5:$AH$247,$AD166,1))</f>
        <v>-4.6211835230216457E-2</v>
      </c>
      <c r="AK166" s="5">
        <f t="shared" si="55"/>
        <v>-5.3589477726574506</v>
      </c>
      <c r="AL166" s="32">
        <f t="shared" si="60"/>
        <v>-1.8640733138672601</v>
      </c>
      <c r="AM166" s="5">
        <f t="shared" si="49"/>
        <v>-3.9261111100212149</v>
      </c>
      <c r="AN166" s="262">
        <f>AVERAGE(INDEX($AM$5:$AM$247,$AC166,1):INDEX($AM$5:$AM$247,$AD166,1))</f>
        <v>-0.36423044896925177</v>
      </c>
      <c r="AO166" s="32"/>
      <c r="AP166" s="5">
        <f t="shared" si="50"/>
        <v>5.8258781362007168</v>
      </c>
      <c r="AQ166" s="32">
        <f t="shared" si="61"/>
        <v>5.9555687688172041</v>
      </c>
      <c r="AR166" s="5">
        <f t="shared" si="51"/>
        <v>0.31044655368231489</v>
      </c>
      <c r="AS166" s="263">
        <f>AVERAGE(INDEX($AR$5:$AR$246,$AC166,1):INDEX($AR$5:$AR$246,$AD166,1))</f>
        <v>0.11927988701564814</v>
      </c>
      <c r="AT166" s="5"/>
      <c r="AU166" s="5">
        <f t="shared" si="52"/>
        <v>8.2555913978494662</v>
      </c>
      <c r="AV166" s="32">
        <f t="shared" si="62"/>
        <v>7.2068500071684589</v>
      </c>
      <c r="AW166" s="5">
        <f t="shared" si="53"/>
        <v>1.374092778324254</v>
      </c>
      <c r="AX166" s="264">
        <f>AVERAGE(INDEX($AW$5:$AW$246,$AC166,1):INDEX($AW$5:$AW$246,$AD166,1))</f>
        <v>4.1798871514214755E-2</v>
      </c>
      <c r="AY166" s="5"/>
    </row>
    <row r="167" spans="1:51" ht="11.4">
      <c r="A167" s="141">
        <v>163</v>
      </c>
      <c r="B167" s="6">
        <v>1943</v>
      </c>
      <c r="C167" s="288">
        <v>2.5806451612903077E-2</v>
      </c>
      <c r="D167" s="288">
        <v>1.3071428571428569</v>
      </c>
      <c r="E167" s="288">
        <v>4.9870967741935486</v>
      </c>
      <c r="F167" s="288">
        <v>7.126666666666666</v>
      </c>
      <c r="G167" s="288">
        <v>10.277419354838708</v>
      </c>
      <c r="H167" s="288">
        <v>11.210000000000003</v>
      </c>
      <c r="I167" s="288">
        <v>15.448387096774194</v>
      </c>
      <c r="J167" s="288">
        <v>17.035483870967742</v>
      </c>
      <c r="K167" s="288">
        <v>12.576666666666664</v>
      </c>
      <c r="L167" s="288">
        <v>9.4612903225806431</v>
      </c>
      <c r="M167" s="288">
        <v>6.6666666666666527E-2</v>
      </c>
      <c r="N167" s="288">
        <v>-1.1193548387096774</v>
      </c>
      <c r="O167" s="231">
        <v>0</v>
      </c>
      <c r="P167" s="5">
        <v>7.4</v>
      </c>
      <c r="Q167" s="290">
        <v>7.4126027397260286</v>
      </c>
      <c r="R167" s="111">
        <f t="shared" si="56"/>
        <v>6.4961500000000001</v>
      </c>
      <c r="S167" s="32">
        <f t="shared" si="57"/>
        <v>6.5251617109589048</v>
      </c>
      <c r="T167" s="299">
        <f>AVERAGE(INDEX($Q$5:$Q$246,$AC167,1):INDEX($Q$5:$Q$246,$AD167,1))</f>
        <v>6.3153054794520553</v>
      </c>
      <c r="U167" s="286">
        <v>7.3669393241167418</v>
      </c>
      <c r="V167" s="111">
        <f t="shared" si="42"/>
        <v>1.0777572406766209</v>
      </c>
      <c r="W167" s="261">
        <f>AVERAGE(INDEX($V$5:$V$246,$AC167,1):INDEX($V$5:$V$246,$AD167,1))</f>
        <v>-1.9540019597352475E-2</v>
      </c>
      <c r="X167" s="111">
        <f t="shared" si="58"/>
        <v>0.19094969645940169</v>
      </c>
      <c r="Y167" s="111">
        <f t="shared" si="54"/>
        <v>0.88680754421721919</v>
      </c>
      <c r="AA167" s="4">
        <f t="shared" si="43"/>
        <v>7</v>
      </c>
      <c r="AB167" s="284">
        <f t="shared" si="44"/>
        <v>6.7078189300411522</v>
      </c>
      <c r="AC167" s="6">
        <f t="shared" si="45"/>
        <v>157</v>
      </c>
      <c r="AD167" s="6">
        <f t="shared" si="46"/>
        <v>166</v>
      </c>
      <c r="AF167" s="5">
        <f t="shared" si="47"/>
        <v>14.564623655913982</v>
      </c>
      <c r="AG167" s="32">
        <f t="shared" si="59"/>
        <v>14.399536161290325</v>
      </c>
      <c r="AH167" s="5">
        <f t="shared" si="48"/>
        <v>0.33489927588089685</v>
      </c>
      <c r="AI167" s="261">
        <f>AVERAGE(INDEX($AH$5:$AH$247,$AC167,1):INDEX($AH$5:$AH$247,$AD167,1))</f>
        <v>2.6490673730356917E-2</v>
      </c>
      <c r="AK167" s="5">
        <f t="shared" si="55"/>
        <v>1.0346390168970814</v>
      </c>
      <c r="AL167" s="32">
        <f t="shared" si="60"/>
        <v>-1.8423579376555963</v>
      </c>
      <c r="AM167" s="5">
        <f t="shared" si="49"/>
        <v>2.467475679533317</v>
      </c>
      <c r="AN167" s="262">
        <f>AVERAGE(INDEX($AM$5:$AM$247,$AC167,1):INDEX($AM$5:$AM$247,$AD167,1))</f>
        <v>-0.45450601970922744</v>
      </c>
      <c r="AO167" s="32"/>
      <c r="AP167" s="5">
        <f t="shared" si="50"/>
        <v>7.4637275985663081</v>
      </c>
      <c r="AQ167" s="32">
        <f t="shared" si="61"/>
        <v>6.0833072777777764</v>
      </c>
      <c r="AR167" s="5">
        <f t="shared" si="51"/>
        <v>1.9482960160479061</v>
      </c>
      <c r="AS167" s="263">
        <f>AVERAGE(INDEX($AR$5:$AR$246,$AC167,1):INDEX($AR$5:$AR$246,$AD167,1))</f>
        <v>0.28064547841349741</v>
      </c>
      <c r="AT167" s="5"/>
      <c r="AU167" s="5">
        <f t="shared" si="52"/>
        <v>7.3682078853046571</v>
      </c>
      <c r="AV167" s="32">
        <f t="shared" si="62"/>
        <v>7.2632639569892472</v>
      </c>
      <c r="AW167" s="5">
        <f t="shared" si="53"/>
        <v>0.48670926577944496</v>
      </c>
      <c r="AX167" s="264">
        <f>AVERAGE(INDEX($AW$5:$AW$246,$AC167,1):INDEX($AW$5:$AW$246,$AD167,1))</f>
        <v>0.21693865646045135</v>
      </c>
      <c r="AY167" s="5"/>
    </row>
    <row r="168" spans="1:51" ht="11.4">
      <c r="A168" s="141">
        <v>164</v>
      </c>
      <c r="B168" s="6">
        <v>1944</v>
      </c>
      <c r="C168" s="288">
        <v>0.39677419354838717</v>
      </c>
      <c r="D168" s="288">
        <v>-4.5655172413793101</v>
      </c>
      <c r="E168" s="288">
        <v>-3.0903225806451613</v>
      </c>
      <c r="F168" s="288">
        <v>6.6800000000000006</v>
      </c>
      <c r="G168" s="288">
        <v>8.990322580645163</v>
      </c>
      <c r="H168" s="288">
        <v>11.396666666666667</v>
      </c>
      <c r="I168" s="288">
        <v>14.245161290322583</v>
      </c>
      <c r="J168" s="288">
        <v>17.816129032258072</v>
      </c>
      <c r="K168" s="288">
        <v>10.903333333333338</v>
      </c>
      <c r="L168" s="288">
        <v>5.9225806451612915</v>
      </c>
      <c r="M168" s="288">
        <v>1.6366666666666667</v>
      </c>
      <c r="N168" s="288">
        <v>-2.3322580645161288</v>
      </c>
      <c r="O168" s="231">
        <v>0</v>
      </c>
      <c r="P168" s="5">
        <v>5.7</v>
      </c>
      <c r="Q168" s="290">
        <v>5.7164383561643834</v>
      </c>
      <c r="R168" s="111">
        <f t="shared" si="56"/>
        <v>6.5543800000000001</v>
      </c>
      <c r="S168" s="32">
        <f t="shared" si="57"/>
        <v>6.5844818726027396</v>
      </c>
      <c r="T168" s="299">
        <f>AVERAGE(INDEX($Q$5:$Q$246,$AC168,1):INDEX($Q$5:$Q$246,$AD168,1))</f>
        <v>6.3817164383561646</v>
      </c>
      <c r="U168" s="286">
        <v>5.6666280435051313</v>
      </c>
      <c r="V168" s="111">
        <f t="shared" si="42"/>
        <v>-0.61840714288502419</v>
      </c>
      <c r="W168" s="261">
        <f>AVERAGE(INDEX($V$5:$V$246,$AC168,1):INDEX($V$5:$V$246,$AD168,1))</f>
        <v>4.6870939306757099E-2</v>
      </c>
      <c r="X168" s="111">
        <f t="shared" si="58"/>
        <v>0.25026985810323726</v>
      </c>
      <c r="Y168" s="111">
        <f t="shared" si="54"/>
        <v>-0.86867700098826139</v>
      </c>
      <c r="AA168" s="4">
        <f t="shared" si="43"/>
        <v>7</v>
      </c>
      <c r="AB168" s="284">
        <f t="shared" si="44"/>
        <v>6.7489711934156382</v>
      </c>
      <c r="AC168" s="6">
        <f t="shared" si="45"/>
        <v>158</v>
      </c>
      <c r="AD168" s="6">
        <f t="shared" si="46"/>
        <v>167</v>
      </c>
      <c r="AF168" s="5">
        <f t="shared" si="47"/>
        <v>14.48598566308244</v>
      </c>
      <c r="AG168" s="32">
        <f t="shared" si="59"/>
        <v>14.439568637992831</v>
      </c>
      <c r="AH168" s="5">
        <f t="shared" si="48"/>
        <v>0.25626128304935492</v>
      </c>
      <c r="AI168" s="261">
        <f>AVERAGE(INDEX($AH$5:$AH$247,$AC168,1):INDEX($AH$5:$AH$247,$AD168,1))</f>
        <v>0.20974873824648591</v>
      </c>
      <c r="AK168" s="5">
        <f t="shared" si="55"/>
        <v>-1.7626992955135334</v>
      </c>
      <c r="AL168" s="32">
        <f t="shared" si="60"/>
        <v>-1.7953006202659039</v>
      </c>
      <c r="AM168" s="5">
        <f t="shared" si="49"/>
        <v>-0.32986263287729756</v>
      </c>
      <c r="AN168" s="262">
        <f>AVERAGE(INDEX($AM$5:$AM$247,$AC168,1):INDEX($AM$5:$AM$247,$AD168,1))</f>
        <v>-0.95614964490123988</v>
      </c>
      <c r="AO168" s="32"/>
      <c r="AP168" s="5">
        <f t="shared" si="50"/>
        <v>4.1933333333333342</v>
      </c>
      <c r="AQ168" s="32">
        <f t="shared" si="61"/>
        <v>6.1957512240143364</v>
      </c>
      <c r="AR168" s="5">
        <f t="shared" si="51"/>
        <v>-1.3220982491850677</v>
      </c>
      <c r="AS168" s="263">
        <f>AVERAGE(INDEX($AR$5:$AR$246,$AC168,1):INDEX($AR$5:$AR$246,$AD168,1))</f>
        <v>0.49164189418410642</v>
      </c>
      <c r="AT168" s="5"/>
      <c r="AU168" s="5">
        <f t="shared" si="52"/>
        <v>6.1541935483870986</v>
      </c>
      <c r="AV168" s="32">
        <f t="shared" si="62"/>
        <v>7.2963328853046594</v>
      </c>
      <c r="AW168" s="5">
        <f t="shared" si="53"/>
        <v>-0.72730507113811349</v>
      </c>
      <c r="AX168" s="264">
        <f>AVERAGE(INDEX($AW$5:$AW$246,$AC168,1):INDEX($AW$5:$AW$246,$AD168,1))</f>
        <v>0.40416087868267347</v>
      </c>
      <c r="AY168" s="5"/>
    </row>
    <row r="169" spans="1:51" ht="11.4">
      <c r="A169" s="141">
        <v>165</v>
      </c>
      <c r="B169" s="6">
        <v>1945</v>
      </c>
      <c r="C169" s="288">
        <v>-6.8290322580645171</v>
      </c>
      <c r="D169" s="288">
        <v>2.0035714285714286</v>
      </c>
      <c r="E169" s="288">
        <v>3.403225806451613</v>
      </c>
      <c r="F169" s="288">
        <v>7.796666666666666</v>
      </c>
      <c r="G169" s="288">
        <v>13.014999999999997</v>
      </c>
      <c r="H169" s="288">
        <v>15.063333333333338</v>
      </c>
      <c r="I169" s="288">
        <v>16.100000000000001</v>
      </c>
      <c r="J169" s="288">
        <v>14.161290322580646</v>
      </c>
      <c r="K169" s="288">
        <v>12.153333333333332</v>
      </c>
      <c r="L169" s="288">
        <v>7.9612903225806448</v>
      </c>
      <c r="M169" s="288">
        <v>0.9500000000000004</v>
      </c>
      <c r="N169" s="288">
        <v>-0.53548387096774186</v>
      </c>
      <c r="O169" s="231">
        <v>0</v>
      </c>
      <c r="P169" s="5">
        <v>7.2</v>
      </c>
      <c r="Q169" s="290">
        <v>7.1248356164383564</v>
      </c>
      <c r="R169" s="111">
        <f t="shared" si="56"/>
        <v>6.6063400000000003</v>
      </c>
      <c r="S169" s="32">
        <f t="shared" si="57"/>
        <v>6.638447746575344</v>
      </c>
      <c r="T169" s="299">
        <f>AVERAGE(INDEX($Q$5:$Q$246,$AC169,1):INDEX($Q$5:$Q$246,$AD169,1))</f>
        <v>6.4627849315068486</v>
      </c>
      <c r="U169" s="286">
        <v>7.1035995903737836</v>
      </c>
      <c r="V169" s="111">
        <f t="shared" si="42"/>
        <v>0.78999011738894875</v>
      </c>
      <c r="W169" s="261">
        <f>AVERAGE(INDEX($V$5:$V$246,$AC169,1):INDEX($V$5:$V$246,$AD169,1))</f>
        <v>0.12793943245744197</v>
      </c>
      <c r="X169" s="111">
        <f t="shared" si="58"/>
        <v>0.30423573207583998</v>
      </c>
      <c r="Y169" s="111">
        <f t="shared" si="54"/>
        <v>0.48575438531310877</v>
      </c>
      <c r="AA169" s="4">
        <f t="shared" si="43"/>
        <v>7</v>
      </c>
      <c r="AB169" s="284">
        <f t="shared" si="44"/>
        <v>6.7901234567901234</v>
      </c>
      <c r="AC169" s="6">
        <f t="shared" si="45"/>
        <v>159</v>
      </c>
      <c r="AD169" s="6">
        <f t="shared" si="46"/>
        <v>168</v>
      </c>
      <c r="AF169" s="5">
        <f t="shared" si="47"/>
        <v>15.108207885304664</v>
      </c>
      <c r="AG169" s="32">
        <f t="shared" si="59"/>
        <v>14.47274675985663</v>
      </c>
      <c r="AH169" s="5">
        <f t="shared" si="48"/>
        <v>0.87848350527157848</v>
      </c>
      <c r="AI169" s="261">
        <f>AVERAGE(INDEX($AH$5:$AH$247,$AC169,1):INDEX($AH$5:$AH$247,$AD169,1))</f>
        <v>4.5895691651504048E-2</v>
      </c>
      <c r="AK169" s="5">
        <f t="shared" si="55"/>
        <v>-2.3859062980030727</v>
      </c>
      <c r="AL169" s="32">
        <f t="shared" si="60"/>
        <v>-1.763976082154775</v>
      </c>
      <c r="AM169" s="5">
        <f t="shared" si="49"/>
        <v>-0.95306963536683686</v>
      </c>
      <c r="AN169" s="262">
        <f>AVERAGE(INDEX($AM$5:$AM$247,$AC169,1):INDEX($AM$5:$AM$247,$AD169,1))</f>
        <v>-0.8071409580004506</v>
      </c>
      <c r="AO169" s="32"/>
      <c r="AP169" s="5">
        <f t="shared" si="50"/>
        <v>8.0716308243727592</v>
      </c>
      <c r="AQ169" s="32">
        <f t="shared" si="61"/>
        <v>6.2862190878136186</v>
      </c>
      <c r="AR169" s="5">
        <f t="shared" si="51"/>
        <v>2.5561992418543573</v>
      </c>
      <c r="AS169" s="263">
        <f>AVERAGE(INDEX($AR$5:$AR$246,$AC169,1):INDEX($AR$5:$AR$246,$AD169,1))</f>
        <v>0.79984619525937528</v>
      </c>
      <c r="AT169" s="5"/>
      <c r="AU169" s="5">
        <f t="shared" si="52"/>
        <v>7.0215412186379922</v>
      </c>
      <c r="AV169" s="32">
        <f t="shared" si="62"/>
        <v>7.3326416953405031</v>
      </c>
      <c r="AW169" s="5">
        <f t="shared" si="53"/>
        <v>0.14004259911278005</v>
      </c>
      <c r="AX169" s="264">
        <f>AVERAGE(INDEX($AW$5:$AW$246,$AC169,1):INDEX($AW$5:$AW$246,$AD169,1))</f>
        <v>0.3296519181091967</v>
      </c>
      <c r="AY169" s="5"/>
    </row>
    <row r="170" spans="1:51" ht="11.4">
      <c r="A170" s="141">
        <v>166</v>
      </c>
      <c r="B170" s="6">
        <v>1946</v>
      </c>
      <c r="C170" s="288">
        <v>-2.4354838709677429</v>
      </c>
      <c r="D170" s="288">
        <v>-0.21071428571428572</v>
      </c>
      <c r="E170" s="288">
        <v>2.9064516129032256</v>
      </c>
      <c r="F170" s="288">
        <v>9.0033333333333321</v>
      </c>
      <c r="G170" s="288">
        <v>11.448387096774191</v>
      </c>
      <c r="H170" s="288">
        <v>12.196666666666667</v>
      </c>
      <c r="I170" s="288">
        <v>16.038709677419355</v>
      </c>
      <c r="J170" s="288">
        <v>14.403225806451612</v>
      </c>
      <c r="K170" s="288">
        <v>13.133333333333335</v>
      </c>
      <c r="L170" s="288">
        <v>5.4838709677419342</v>
      </c>
      <c r="M170" s="288">
        <v>2.2933333333333334</v>
      </c>
      <c r="N170" s="288">
        <v>-3.5290322580645168</v>
      </c>
      <c r="O170" s="231">
        <v>0</v>
      </c>
      <c r="P170" s="5">
        <v>6.7</v>
      </c>
      <c r="Q170" s="290">
        <v>6.7580821917808223</v>
      </c>
      <c r="R170" s="111">
        <f t="shared" si="56"/>
        <v>6.6467400000000003</v>
      </c>
      <c r="S170" s="32">
        <f t="shared" si="57"/>
        <v>6.6813369136986305</v>
      </c>
      <c r="T170" s="299">
        <f>AVERAGE(INDEX($Q$5:$Q$246,$AC170,1):INDEX($Q$5:$Q$246,$AD170,1))</f>
        <v>6.5926753424657534</v>
      </c>
      <c r="U170" s="286">
        <v>6.7276734511008707</v>
      </c>
      <c r="V170" s="111">
        <f t="shared" si="42"/>
        <v>0.42323669273141462</v>
      </c>
      <c r="W170" s="261">
        <f>AVERAGE(INDEX($V$5:$V$246,$AC170,1):INDEX($V$5:$V$246,$AD170,1))</f>
        <v>0.25782984341634602</v>
      </c>
      <c r="X170" s="111">
        <f t="shared" si="58"/>
        <v>0.34712489919912765</v>
      </c>
      <c r="Y170" s="111">
        <f t="shared" si="54"/>
        <v>7.6111793532286975E-2</v>
      </c>
      <c r="AA170" s="4">
        <f t="shared" si="43"/>
        <v>7</v>
      </c>
      <c r="AB170" s="284">
        <f t="shared" si="44"/>
        <v>6.8312757201646095</v>
      </c>
      <c r="AC170" s="6">
        <f t="shared" si="45"/>
        <v>160</v>
      </c>
      <c r="AD170" s="6">
        <f t="shared" si="46"/>
        <v>169</v>
      </c>
      <c r="AF170" s="5">
        <f t="shared" si="47"/>
        <v>14.212867383512545</v>
      </c>
      <c r="AG170" s="32">
        <f t="shared" si="59"/>
        <v>14.498719673835128</v>
      </c>
      <c r="AH170" s="5">
        <f t="shared" si="48"/>
        <v>-1.6856996520539624E-2</v>
      </c>
      <c r="AI170" s="261">
        <f>AVERAGE(INDEX($AH$5:$AH$247,$AC170,1):INDEX($AH$5:$AH$247,$AD170,1))</f>
        <v>6.1325799178385945E-2</v>
      </c>
      <c r="AK170" s="5">
        <f t="shared" si="55"/>
        <v>-1.0605606758832569</v>
      </c>
      <c r="AL170" s="32">
        <f t="shared" si="60"/>
        <v>-1.6919988583876262</v>
      </c>
      <c r="AM170" s="5">
        <f t="shared" si="49"/>
        <v>0.37227598675297902</v>
      </c>
      <c r="AN170" s="262">
        <f>AVERAGE(INDEX($AM$5:$AM$247,$AC170,1):INDEX($AM$5:$AM$247,$AD170,1))</f>
        <v>-0.72349272451350732</v>
      </c>
      <c r="AO170" s="32"/>
      <c r="AP170" s="5">
        <f t="shared" si="50"/>
        <v>7.7860573476702486</v>
      </c>
      <c r="AQ170" s="32">
        <f t="shared" si="61"/>
        <v>6.3430307293906809</v>
      </c>
      <c r="AR170" s="5">
        <f t="shared" si="51"/>
        <v>2.2706257651518467</v>
      </c>
      <c r="AS170" s="263">
        <f>AVERAGE(INDEX($AR$5:$AR$246,$AC170,1):INDEX($AR$5:$AR$246,$AD170,1))</f>
        <v>0.97335515583285237</v>
      </c>
      <c r="AT170" s="5"/>
      <c r="AU170" s="5">
        <f t="shared" si="52"/>
        <v>6.9701792114695342</v>
      </c>
      <c r="AV170" s="32">
        <f t="shared" si="62"/>
        <v>7.3618734121863802</v>
      </c>
      <c r="AW170" s="5">
        <f t="shared" si="53"/>
        <v>8.8680591944322096E-2</v>
      </c>
      <c r="AX170" s="264">
        <f>AVERAGE(INDEX($AW$5:$AW$246,$AC170,1):INDEX($AW$5:$AW$246,$AD170,1))</f>
        <v>0.55267700771493156</v>
      </c>
      <c r="AY170" s="5"/>
    </row>
    <row r="171" spans="1:51" ht="11.4">
      <c r="A171" s="141">
        <v>167</v>
      </c>
      <c r="B171" s="6">
        <v>1947</v>
      </c>
      <c r="C171" s="288">
        <v>-5.7516129032258068</v>
      </c>
      <c r="D171" s="288">
        <v>-3.7571428571428571</v>
      </c>
      <c r="E171" s="288">
        <v>3.3516129032258055</v>
      </c>
      <c r="F171" s="288">
        <v>8.9333333333333336</v>
      </c>
      <c r="G171" s="288">
        <v>12.441935483870965</v>
      </c>
      <c r="H171" s="288">
        <v>15.09</v>
      </c>
      <c r="I171" s="288">
        <v>17.058064516129029</v>
      </c>
      <c r="J171" s="288">
        <v>17.222580645161294</v>
      </c>
      <c r="K171" s="288">
        <v>15.986666666666663</v>
      </c>
      <c r="L171" s="288">
        <v>7.458064516129034</v>
      </c>
      <c r="M171" s="288">
        <v>3.7933333333333326</v>
      </c>
      <c r="N171" s="288">
        <v>-1.6870967741935485</v>
      </c>
      <c r="O171" s="231">
        <v>0</v>
      </c>
      <c r="P171" s="5">
        <v>7.5</v>
      </c>
      <c r="Q171" s="290">
        <v>7.5665753424657538</v>
      </c>
      <c r="R171" s="111">
        <f t="shared" si="56"/>
        <v>6.6809900000000004</v>
      </c>
      <c r="S171" s="32">
        <f t="shared" si="57"/>
        <v>6.7184266424657535</v>
      </c>
      <c r="T171" s="299">
        <f>AVERAGE(INDEX($Q$5:$Q$246,$AC171,1):INDEX($Q$5:$Q$246,$AD171,1))</f>
        <v>6.7919630136986315</v>
      </c>
      <c r="U171" s="286">
        <v>7.5116449052739362</v>
      </c>
      <c r="V171" s="111">
        <f t="shared" si="42"/>
        <v>1.2317298434163462</v>
      </c>
      <c r="W171" s="261">
        <f>AVERAGE(INDEX($V$5:$V$246,$AC171,1):INDEX($V$5:$V$246,$AD171,1))</f>
        <v>0.45711751464922268</v>
      </c>
      <c r="X171" s="111">
        <f t="shared" si="58"/>
        <v>0.38421462796625089</v>
      </c>
      <c r="Y171" s="111">
        <f t="shared" si="54"/>
        <v>0.84751521545009534</v>
      </c>
      <c r="AA171" s="4">
        <f t="shared" si="43"/>
        <v>7</v>
      </c>
      <c r="AB171" s="284">
        <f t="shared" si="44"/>
        <v>6.8724279835390947</v>
      </c>
      <c r="AC171" s="6">
        <f t="shared" si="45"/>
        <v>161</v>
      </c>
      <c r="AD171" s="6">
        <f t="shared" si="46"/>
        <v>170</v>
      </c>
      <c r="AF171" s="5">
        <f t="shared" si="47"/>
        <v>16.456881720430108</v>
      </c>
      <c r="AG171" s="32">
        <f t="shared" si="59"/>
        <v>14.511840261648747</v>
      </c>
      <c r="AH171" s="5">
        <f t="shared" si="48"/>
        <v>2.2271573403970226</v>
      </c>
      <c r="AI171" s="261">
        <f>AVERAGE(INDEX($AH$5:$AH$247,$AC171,1):INDEX($AH$5:$AH$247,$AD171,1))</f>
        <v>0.40652293179487325</v>
      </c>
      <c r="AK171" s="5">
        <f t="shared" si="55"/>
        <v>-4.3459293394777267</v>
      </c>
      <c r="AL171" s="32">
        <f t="shared" si="60"/>
        <v>-1.6303897905079718</v>
      </c>
      <c r="AM171" s="5">
        <f t="shared" si="49"/>
        <v>-2.9130926768414911</v>
      </c>
      <c r="AN171" s="262">
        <f>AVERAGE(INDEX($AM$5:$AM$247,$AC171,1):INDEX($AM$5:$AM$247,$AD171,1))</f>
        <v>-0.30758126204197828</v>
      </c>
      <c r="AO171" s="32"/>
      <c r="AP171" s="5">
        <f t="shared" si="50"/>
        <v>8.2422939068100352</v>
      </c>
      <c r="AQ171" s="32">
        <f t="shared" si="61"/>
        <v>6.3741855179211466</v>
      </c>
      <c r="AR171" s="5">
        <f t="shared" si="51"/>
        <v>2.7268623242916332</v>
      </c>
      <c r="AS171" s="263">
        <f>AVERAGE(INDEX($AR$5:$AR$246,$AC171,1):INDEX($AR$5:$AR$246,$AD171,1))</f>
        <v>1.0702870554744295</v>
      </c>
      <c r="AT171" s="5"/>
      <c r="AU171" s="5">
        <f t="shared" si="52"/>
        <v>9.0793548387096763</v>
      </c>
      <c r="AV171" s="32">
        <f t="shared" si="62"/>
        <v>7.3827527060931901</v>
      </c>
      <c r="AW171" s="5">
        <f t="shared" si="53"/>
        <v>2.1978562191844642</v>
      </c>
      <c r="AX171" s="264">
        <f>AVERAGE(INDEX($AW$5:$AW$246,$AC171,1):INDEX($AW$5:$AW$246,$AD171,1))</f>
        <v>0.52451930162174176</v>
      </c>
      <c r="AY171" s="5"/>
    </row>
    <row r="172" spans="1:51" ht="11.4">
      <c r="A172" s="141">
        <v>168</v>
      </c>
      <c r="B172" s="6">
        <v>1948</v>
      </c>
      <c r="C172" s="288">
        <v>2.5</v>
      </c>
      <c r="D172" s="288">
        <v>-1.5931034482758626</v>
      </c>
      <c r="E172" s="288">
        <v>5.380645161290321</v>
      </c>
      <c r="F172" s="288">
        <v>7.3333333333333339</v>
      </c>
      <c r="G172" s="288">
        <v>11.548387096774194</v>
      </c>
      <c r="H172" s="288">
        <v>12.090000000000002</v>
      </c>
      <c r="I172" s="288">
        <v>12.412903225806454</v>
      </c>
      <c r="J172" s="288">
        <v>14.077419354838712</v>
      </c>
      <c r="K172" s="288">
        <v>11.97</v>
      </c>
      <c r="L172" s="288">
        <v>7.8612903225806443</v>
      </c>
      <c r="M172" s="288">
        <v>4.6566666666666654</v>
      </c>
      <c r="N172" s="288">
        <v>1.1193548387096774</v>
      </c>
      <c r="O172" s="231">
        <v>0</v>
      </c>
      <c r="P172" s="5">
        <v>7.4</v>
      </c>
      <c r="Q172" s="290">
        <v>7.4991780821917793</v>
      </c>
      <c r="R172" s="111">
        <f t="shared" si="56"/>
        <v>6.7013100000000003</v>
      </c>
      <c r="S172" s="32">
        <f t="shared" si="57"/>
        <v>6.7414130863013702</v>
      </c>
      <c r="T172" s="299">
        <f>AVERAGE(INDEX($Q$5:$Q$246,$AC172,1):INDEX($Q$5:$Q$246,$AD172,1))</f>
        <v>6.9813054794520557</v>
      </c>
      <c r="U172" s="286">
        <v>7.4464080459770123</v>
      </c>
      <c r="V172" s="111">
        <f t="shared" si="42"/>
        <v>1.1643325831423716</v>
      </c>
      <c r="W172" s="261">
        <f>AVERAGE(INDEX($V$5:$V$246,$AC172,1):INDEX($V$5:$V$246,$AD172,1))</f>
        <v>0.64645998040264741</v>
      </c>
      <c r="X172" s="111">
        <f t="shared" si="58"/>
        <v>0.40720107180186732</v>
      </c>
      <c r="Y172" s="111">
        <f t="shared" si="54"/>
        <v>0.75713151134050438</v>
      </c>
      <c r="AA172" s="4">
        <f t="shared" si="43"/>
        <v>7</v>
      </c>
      <c r="AB172" s="284">
        <f t="shared" si="44"/>
        <v>6.9135802469135799</v>
      </c>
      <c r="AC172" s="6">
        <f t="shared" si="45"/>
        <v>162</v>
      </c>
      <c r="AD172" s="6">
        <f t="shared" si="46"/>
        <v>171</v>
      </c>
      <c r="AF172" s="5">
        <f t="shared" si="47"/>
        <v>12.860107526881722</v>
      </c>
      <c r="AG172" s="32">
        <f t="shared" si="59"/>
        <v>14.519590225806452</v>
      </c>
      <c r="AH172" s="5">
        <f t="shared" si="48"/>
        <v>-1.3696168531513635</v>
      </c>
      <c r="AI172" s="261">
        <f>AVERAGE(INDEX($AH$5:$AH$247,$AC172,1):INDEX($AH$5:$AH$247,$AD172,1))</f>
        <v>0.45540823645437156</v>
      </c>
      <c r="AK172" s="5">
        <f t="shared" si="55"/>
        <v>-0.26006674082313702</v>
      </c>
      <c r="AL172" s="32">
        <f t="shared" si="60"/>
        <v>-1.5690217345992903</v>
      </c>
      <c r="AM172" s="5">
        <f t="shared" si="49"/>
        <v>1.1727699218130989</v>
      </c>
      <c r="AN172" s="262">
        <f>AVERAGE(INDEX($AM$5:$AM$247,$AC172,1):INDEX($AM$5:$AM$247,$AD172,1))</f>
        <v>-1.7047467879151745E-2</v>
      </c>
      <c r="AO172" s="32"/>
      <c r="AP172" s="5">
        <f t="shared" si="50"/>
        <v>8.0874551971326163</v>
      </c>
      <c r="AQ172" s="32">
        <f t="shared" si="61"/>
        <v>6.3746787222222219</v>
      </c>
      <c r="AR172" s="5">
        <f t="shared" si="51"/>
        <v>2.5720236146142144</v>
      </c>
      <c r="AS172" s="263">
        <f>AVERAGE(INDEX($AR$5:$AR$246,$AC172,1):INDEX($AR$5:$AR$246,$AD172,1))</f>
        <v>1.1880863386285512</v>
      </c>
      <c r="AT172" s="5"/>
      <c r="AU172" s="5">
        <f t="shared" si="52"/>
        <v>8.162652329749104</v>
      </c>
      <c r="AV172" s="32">
        <f t="shared" si="62"/>
        <v>7.4043199498207892</v>
      </c>
      <c r="AW172" s="5">
        <f t="shared" si="53"/>
        <v>1.2811537102238919</v>
      </c>
      <c r="AX172" s="264">
        <f>AVERAGE(INDEX($AW$5:$AW$246,$AC172,1):INDEX($AW$5:$AW$246,$AD172,1))</f>
        <v>0.79385621918446569</v>
      </c>
      <c r="AY172" s="5"/>
    </row>
    <row r="173" spans="1:51" ht="11.4">
      <c r="A173" s="141">
        <v>169</v>
      </c>
      <c r="B173" s="6">
        <v>1949</v>
      </c>
      <c r="C173" s="288">
        <v>-0.17741935483870969</v>
      </c>
      <c r="D173" s="288">
        <v>0.43571428571428561</v>
      </c>
      <c r="E173" s="288">
        <v>-0.37741935483870914</v>
      </c>
      <c r="F173" s="288">
        <v>8.8199999999999985</v>
      </c>
      <c r="G173" s="288">
        <v>8.8483870967741964</v>
      </c>
      <c r="H173" s="288">
        <v>11.81</v>
      </c>
      <c r="I173" s="288">
        <v>16.009677419354841</v>
      </c>
      <c r="J173" s="288">
        <v>15.022580645161291</v>
      </c>
      <c r="K173" s="288">
        <v>15.086666666666671</v>
      </c>
      <c r="L173" s="288">
        <v>10.029032258064513</v>
      </c>
      <c r="M173" s="288">
        <v>1.45</v>
      </c>
      <c r="N173" s="288">
        <v>1.2870967741935482</v>
      </c>
      <c r="O173" s="231">
        <v>0</v>
      </c>
      <c r="P173" s="5">
        <v>7.4</v>
      </c>
      <c r="Q173" s="290">
        <v>7.3893150684931515</v>
      </c>
      <c r="R173" s="111">
        <f t="shared" si="56"/>
        <v>6.6974300000000007</v>
      </c>
      <c r="S173" s="32">
        <f t="shared" si="57"/>
        <v>6.740683638356165</v>
      </c>
      <c r="T173" s="299">
        <f>AVERAGE(INDEX($Q$5:$Q$246,$AC173,1):INDEX($Q$5:$Q$246,$AD173,1))</f>
        <v>6.9922369863013696</v>
      </c>
      <c r="U173" s="286">
        <v>7.3536930363543265</v>
      </c>
      <c r="V173" s="111">
        <f t="shared" si="42"/>
        <v>1.0544695694437438</v>
      </c>
      <c r="W173" s="261">
        <f>AVERAGE(INDEX($V$5:$V$246,$AC173,1):INDEX($V$5:$V$246,$AD173,1))</f>
        <v>0.65739148725196228</v>
      </c>
      <c r="X173" s="111">
        <f t="shared" si="58"/>
        <v>0.40647162385666175</v>
      </c>
      <c r="Y173" s="111">
        <f t="shared" si="54"/>
        <v>0.64799794558708212</v>
      </c>
      <c r="AA173" s="4">
        <f t="shared" si="43"/>
        <v>7</v>
      </c>
      <c r="AB173" s="284">
        <f t="shared" si="44"/>
        <v>6.9547325102880659</v>
      </c>
      <c r="AC173" s="6">
        <f t="shared" si="45"/>
        <v>163</v>
      </c>
      <c r="AD173" s="6">
        <f t="shared" si="46"/>
        <v>172</v>
      </c>
      <c r="AF173" s="5">
        <f t="shared" si="47"/>
        <v>14.280752688172043</v>
      </c>
      <c r="AG173" s="32">
        <f t="shared" si="59"/>
        <v>14.496307103942652</v>
      </c>
      <c r="AH173" s="5">
        <f t="shared" si="48"/>
        <v>5.1028308138958423E-2</v>
      </c>
      <c r="AI173" s="261">
        <f>AVERAGE(INDEX($AH$5:$AH$247,$AC173,1):INDEX($AH$5:$AH$247,$AD173,1))</f>
        <v>0.66764479559415624</v>
      </c>
      <c r="AK173" s="5">
        <f t="shared" si="55"/>
        <v>0.45921658986175107</v>
      </c>
      <c r="AL173" s="32">
        <f t="shared" si="60"/>
        <v>-1.5123431394671332</v>
      </c>
      <c r="AM173" s="5">
        <f t="shared" si="49"/>
        <v>1.8920532524979869</v>
      </c>
      <c r="AN173" s="262">
        <f>AVERAGE(INDEX($AM$5:$AM$247,$AC173,1):INDEX($AM$5:$AM$247,$AD173,1))</f>
        <v>0.38495780252711981</v>
      </c>
      <c r="AO173" s="32"/>
      <c r="AP173" s="5">
        <f t="shared" si="50"/>
        <v>5.7636559139784955</v>
      </c>
      <c r="AQ173" s="32">
        <f t="shared" si="61"/>
        <v>6.3386869892473108</v>
      </c>
      <c r="AR173" s="5">
        <f t="shared" si="51"/>
        <v>0.24822433146009359</v>
      </c>
      <c r="AS173" s="263">
        <f>AVERAGE(INDEX($AR$5:$AR$246,$AC173,1):INDEX($AR$5:$AR$246,$AD173,1))</f>
        <v>1.2566669837898412</v>
      </c>
      <c r="AT173" s="5"/>
      <c r="AU173" s="5">
        <f t="shared" si="52"/>
        <v>8.8552329749103951</v>
      </c>
      <c r="AV173" s="32">
        <f t="shared" si="62"/>
        <v>7.4006961075268816</v>
      </c>
      <c r="AW173" s="5">
        <f t="shared" si="53"/>
        <v>1.9737343553851829</v>
      </c>
      <c r="AX173" s="264">
        <f>AVERAGE(INDEX($AW$5:$AW$246,$AC173,1):INDEX($AW$5:$AW$246,$AD173,1))</f>
        <v>0.44863399696224304</v>
      </c>
      <c r="AY173" s="5"/>
    </row>
    <row r="174" spans="1:51" ht="11.4">
      <c r="A174" s="141">
        <v>170</v>
      </c>
      <c r="B174" s="6">
        <v>1950</v>
      </c>
      <c r="C174" s="288">
        <v>-2.467741935483871</v>
      </c>
      <c r="D174" s="288">
        <v>2.0107142857142861</v>
      </c>
      <c r="E174" s="288">
        <v>3.2322580645161283</v>
      </c>
      <c r="F174" s="288">
        <v>4.1833333333333336</v>
      </c>
      <c r="G174" s="288">
        <v>12.383870967741936</v>
      </c>
      <c r="H174" s="288">
        <v>16.329999999999998</v>
      </c>
      <c r="I174" s="288">
        <v>17.270967741935486</v>
      </c>
      <c r="J174" s="288">
        <v>15.474193548387097</v>
      </c>
      <c r="K174" s="288">
        <v>11.166666666666668</v>
      </c>
      <c r="L174" s="288">
        <v>6.5677419354838724</v>
      </c>
      <c r="M174" s="288">
        <v>2.8033333333333341</v>
      </c>
      <c r="N174" s="288">
        <v>-3.319354838709677</v>
      </c>
      <c r="O174" s="231">
        <v>0</v>
      </c>
      <c r="P174" s="5">
        <v>7.1</v>
      </c>
      <c r="Q174" s="290">
        <v>7.1621917808219173</v>
      </c>
      <c r="R174" s="111">
        <f t="shared" si="56"/>
        <v>6.6872600000000002</v>
      </c>
      <c r="S174" s="32">
        <f t="shared" si="57"/>
        <v>6.7323314273972601</v>
      </c>
      <c r="T174" s="299">
        <f>AVERAGE(INDEX($Q$5:$Q$246,$AC174,1):INDEX($Q$5:$Q$246,$AD174,1))</f>
        <v>6.9704835616438361</v>
      </c>
      <c r="U174" s="286">
        <v>7.1363319252432156</v>
      </c>
      <c r="V174" s="111">
        <f t="shared" si="42"/>
        <v>0.82734628177250968</v>
      </c>
      <c r="W174" s="261">
        <f>AVERAGE(INDEX($V$5:$V$246,$AC174,1):INDEX($V$5:$V$246,$AD174,1))</f>
        <v>0.6356380625944279</v>
      </c>
      <c r="X174" s="111">
        <f t="shared" si="58"/>
        <v>0.39811941289775765</v>
      </c>
      <c r="Y174" s="111">
        <f t="shared" si="54"/>
        <v>0.42922686887475203</v>
      </c>
      <c r="AA174" s="4">
        <f t="shared" si="43"/>
        <v>7</v>
      </c>
      <c r="AB174" s="284">
        <f t="shared" si="44"/>
        <v>6.9958847736625511</v>
      </c>
      <c r="AC174" s="6">
        <f t="shared" si="45"/>
        <v>164</v>
      </c>
      <c r="AD174" s="6">
        <f t="shared" si="46"/>
        <v>173</v>
      </c>
      <c r="AF174" s="5">
        <f t="shared" si="47"/>
        <v>16.358387096774194</v>
      </c>
      <c r="AG174" s="32">
        <f t="shared" si="59"/>
        <v>14.457962853046595</v>
      </c>
      <c r="AH174" s="5">
        <f t="shared" si="48"/>
        <v>2.1286627167411094</v>
      </c>
      <c r="AI174" s="261">
        <f>AVERAGE(INDEX($AH$5:$AH$247,$AC174,1):INDEX($AH$5:$AH$247,$AD174,1))</f>
        <v>0.62065196405293721</v>
      </c>
      <c r="AK174" s="5">
        <f t="shared" si="55"/>
        <v>0.2766897081413211</v>
      </c>
      <c r="AL174" s="32">
        <f t="shared" si="60"/>
        <v>-1.4446201246093544</v>
      </c>
      <c r="AM174" s="5">
        <f t="shared" si="49"/>
        <v>1.709526370777557</v>
      </c>
      <c r="AN174" s="262">
        <f>AVERAGE(INDEX($AM$5:$AM$247,$AC174,1):INDEX($AM$5:$AM$247,$AD174,1))</f>
        <v>-4.5648956305445479E-2</v>
      </c>
      <c r="AO174" s="32"/>
      <c r="AP174" s="5">
        <f t="shared" si="50"/>
        <v>6.5998207885304661</v>
      </c>
      <c r="AQ174" s="32">
        <f t="shared" si="61"/>
        <v>6.2862566272401432</v>
      </c>
      <c r="AR174" s="5">
        <f t="shared" si="51"/>
        <v>1.0843892060120641</v>
      </c>
      <c r="AS174" s="263">
        <f>AVERAGE(INDEX($AR$5:$AR$246,$AC174,1):INDEX($AR$5:$AR$246,$AD174,1))</f>
        <v>1.2345379515317769</v>
      </c>
      <c r="AT174" s="5"/>
      <c r="AU174" s="5">
        <f t="shared" si="52"/>
        <v>6.8459139784946252</v>
      </c>
      <c r="AV174" s="32">
        <f t="shared" si="62"/>
        <v>7.392147551971326</v>
      </c>
      <c r="AW174" s="5">
        <f t="shared" si="53"/>
        <v>-3.5584641030586894E-2</v>
      </c>
      <c r="AX174" s="264">
        <f>AVERAGE(INDEX($AW$5:$AW$246,$AC174,1):INDEX($AW$5:$AW$246,$AD174,1))</f>
        <v>0.5651644629120639</v>
      </c>
      <c r="AY174" s="5"/>
    </row>
    <row r="175" spans="1:51" ht="11.4">
      <c r="A175" s="141">
        <v>171</v>
      </c>
      <c r="B175" s="6">
        <v>1951</v>
      </c>
      <c r="C175" s="288">
        <v>-1.2903225806451609E-2</v>
      </c>
      <c r="D175" s="288">
        <v>4.6428571428571611E-2</v>
      </c>
      <c r="E175" s="288">
        <v>0.31935483870967735</v>
      </c>
      <c r="F175" s="288">
        <v>5.3233333333333333</v>
      </c>
      <c r="G175" s="288">
        <v>9.3612903225806452</v>
      </c>
      <c r="H175" s="288">
        <v>12.69</v>
      </c>
      <c r="I175" s="288">
        <v>15.441935483870969</v>
      </c>
      <c r="J175" s="288">
        <v>15.248387096774193</v>
      </c>
      <c r="K175" s="288">
        <v>12.883333333333333</v>
      </c>
      <c r="L175" s="288">
        <v>6.2387096774193553</v>
      </c>
      <c r="M175" s="288">
        <v>4.9999999999999991</v>
      </c>
      <c r="N175" s="288">
        <v>1.9838709677419359</v>
      </c>
      <c r="O175" s="231">
        <v>0</v>
      </c>
      <c r="P175" s="5">
        <v>7</v>
      </c>
      <c r="Q175" s="290">
        <v>7.080000000000001</v>
      </c>
      <c r="R175" s="111">
        <f t="shared" si="56"/>
        <v>6.6552000000000007</v>
      </c>
      <c r="S175" s="32">
        <f t="shared" si="57"/>
        <v>6.7027208506849325</v>
      </c>
      <c r="T175" s="299">
        <f>AVERAGE(INDEX($Q$5:$Q$246,$AC175,1):INDEX($Q$5:$Q$246,$AD175,1))</f>
        <v>6.9704835616438361</v>
      </c>
      <c r="U175" s="286">
        <v>7.0436450332821297</v>
      </c>
      <c r="V175" s="111">
        <f t="shared" si="42"/>
        <v>0.74515450095059332</v>
      </c>
      <c r="W175" s="261">
        <f>AVERAGE(INDEX($V$5:$V$246,$AC175,1):INDEX($V$5:$V$246,$AD175,1))</f>
        <v>0.6356380625944279</v>
      </c>
      <c r="X175" s="111">
        <f t="shared" si="58"/>
        <v>0.36850883618542885</v>
      </c>
      <c r="Y175" s="111">
        <f t="shared" si="54"/>
        <v>0.37664566476516448</v>
      </c>
      <c r="AA175" s="4">
        <f t="shared" si="43"/>
        <v>8</v>
      </c>
      <c r="AB175" s="284">
        <f t="shared" si="44"/>
        <v>7.0370370370370372</v>
      </c>
      <c r="AC175" s="6">
        <f t="shared" si="45"/>
        <v>164</v>
      </c>
      <c r="AD175" s="6">
        <f t="shared" si="46"/>
        <v>173</v>
      </c>
      <c r="AF175" s="5">
        <f t="shared" si="47"/>
        <v>14.460107526881721</v>
      </c>
      <c r="AG175" s="32">
        <f t="shared" si="59"/>
        <v>14.406162469534051</v>
      </c>
      <c r="AH175" s="5">
        <f t="shared" si="48"/>
        <v>0.23038314684863614</v>
      </c>
      <c r="AI175" s="261">
        <f>AVERAGE(INDEX($AH$5:$AH$247,$AC175,1):INDEX($AH$5:$AH$247,$AD175,1))</f>
        <v>0.62065196405293721</v>
      </c>
      <c r="AK175" s="5">
        <f t="shared" si="55"/>
        <v>-1.0952764976958522</v>
      </c>
      <c r="AL175" s="32">
        <f t="shared" si="60"/>
        <v>-1.3974315257693735</v>
      </c>
      <c r="AM175" s="5">
        <f t="shared" si="49"/>
        <v>0.33756016494038366</v>
      </c>
      <c r="AN175" s="262">
        <f>AVERAGE(INDEX($AM$5:$AM$247,$AC175,1):INDEX($AM$5:$AM$247,$AD175,1))</f>
        <v>-4.5648956305445479E-2</v>
      </c>
      <c r="AO175" s="32"/>
      <c r="AP175" s="5">
        <f t="shared" si="50"/>
        <v>5.0013261648745519</v>
      </c>
      <c r="AQ175" s="32">
        <f t="shared" si="61"/>
        <v>6.1993000448028672</v>
      </c>
      <c r="AR175" s="5">
        <f t="shared" si="51"/>
        <v>-0.51410541764384998</v>
      </c>
      <c r="AS175" s="263">
        <f>AVERAGE(INDEX($AR$5:$AR$246,$AC175,1):INDEX($AR$5:$AR$246,$AD175,1))</f>
        <v>1.2345379515317769</v>
      </c>
      <c r="AT175" s="5"/>
      <c r="AU175" s="5">
        <f t="shared" si="52"/>
        <v>8.0406810035842291</v>
      </c>
      <c r="AV175" s="32">
        <f t="shared" si="62"/>
        <v>7.3771850645161292</v>
      </c>
      <c r="AW175" s="5">
        <f t="shared" si="53"/>
        <v>1.159182384059017</v>
      </c>
      <c r="AX175" s="264">
        <f>AVERAGE(INDEX($AW$5:$AW$246,$AC175,1):INDEX($AW$5:$AW$246,$AD175,1))</f>
        <v>0.5651644629120639</v>
      </c>
      <c r="AY175" s="5"/>
    </row>
    <row r="176" spans="1:51" ht="11.4">
      <c r="A176" s="141">
        <v>172</v>
      </c>
      <c r="B176" s="6">
        <v>1952</v>
      </c>
      <c r="C176" s="288">
        <v>-2.4419354838709677</v>
      </c>
      <c r="D176" s="288">
        <v>-3.5586206896551729</v>
      </c>
      <c r="E176" s="288">
        <v>1.7064516129032254</v>
      </c>
      <c r="F176" s="288">
        <v>8.1866666666666674</v>
      </c>
      <c r="G176" s="288">
        <v>9.6419354838709648</v>
      </c>
      <c r="H176" s="288">
        <v>14.076666666666663</v>
      </c>
      <c r="I176" s="288">
        <v>17.916129032258059</v>
      </c>
      <c r="J176" s="288">
        <v>16.56451612903226</v>
      </c>
      <c r="K176" s="288">
        <v>8.1433333333333344</v>
      </c>
      <c r="L176" s="288">
        <v>5.9967741935483865</v>
      </c>
      <c r="M176" s="288">
        <v>0.26999999999999968</v>
      </c>
      <c r="N176" s="288">
        <v>-2.5870967741935478</v>
      </c>
      <c r="O176" s="231">
        <v>0</v>
      </c>
      <c r="P176" s="5">
        <v>6.2</v>
      </c>
      <c r="Q176" s="290">
        <v>6.2131506849315059</v>
      </c>
      <c r="R176" s="111">
        <f t="shared" si="56"/>
        <v>6.6166200000000002</v>
      </c>
      <c r="S176" s="32">
        <f t="shared" si="57"/>
        <v>6.6656768739726031</v>
      </c>
      <c r="T176" s="299">
        <f>AVERAGE(INDEX($Q$5:$Q$246,$AC176,1):INDEX($Q$5:$Q$246,$AD176,1))</f>
        <v>6.9632506849315066</v>
      </c>
      <c r="U176" s="286">
        <v>6.1595683475466556</v>
      </c>
      <c r="V176" s="111">
        <f t="shared" si="42"/>
        <v>-0.12169481411790173</v>
      </c>
      <c r="W176" s="261">
        <f>AVERAGE(INDEX($V$5:$V$246,$AC176,1):INDEX($V$5:$V$246,$AD176,1))</f>
        <v>0.62840518588209915</v>
      </c>
      <c r="X176" s="111">
        <f t="shared" si="58"/>
        <v>0.33146485947310012</v>
      </c>
      <c r="Y176" s="111">
        <f t="shared" si="54"/>
        <v>-0.45315967359100184</v>
      </c>
      <c r="AA176" s="4">
        <f t="shared" si="43"/>
        <v>8</v>
      </c>
      <c r="AB176" s="284">
        <f t="shared" si="44"/>
        <v>7.0781893004115224</v>
      </c>
      <c r="AC176" s="6">
        <f t="shared" si="45"/>
        <v>165</v>
      </c>
      <c r="AD176" s="6">
        <f t="shared" si="46"/>
        <v>174</v>
      </c>
      <c r="AF176" s="5">
        <f t="shared" si="47"/>
        <v>16.185770609318993</v>
      </c>
      <c r="AG176" s="32">
        <f t="shared" si="59"/>
        <v>14.348771856630826</v>
      </c>
      <c r="AH176" s="5">
        <f t="shared" si="48"/>
        <v>1.9560462292859082</v>
      </c>
      <c r="AI176" s="261">
        <f>AVERAGE(INDEX($AH$5:$AH$247,$AC176,1):INDEX($AH$5:$AH$247,$AD176,1))</f>
        <v>0.46022185652605535</v>
      </c>
      <c r="AK176" s="5">
        <f t="shared" si="55"/>
        <v>-1.3388950685947349</v>
      </c>
      <c r="AL176" s="32">
        <f t="shared" si="60"/>
        <v>-1.3704527578261561</v>
      </c>
      <c r="AM176" s="5">
        <f t="shared" si="49"/>
        <v>9.3941594041500931E-2</v>
      </c>
      <c r="AN176" s="262">
        <f>AVERAGE(INDEX($AM$5:$AM$247,$AC176,1):INDEX($AM$5:$AM$247,$AD176,1))</f>
        <v>-0.12439438773719509</v>
      </c>
      <c r="AO176" s="32"/>
      <c r="AP176" s="5">
        <f t="shared" si="50"/>
        <v>6.5116845878136189</v>
      </c>
      <c r="AQ176" s="32">
        <f t="shared" si="61"/>
        <v>6.0985782437275979</v>
      </c>
      <c r="AR176" s="5">
        <f t="shared" si="51"/>
        <v>0.99625300529521699</v>
      </c>
      <c r="AS176" s="263">
        <f>AVERAGE(INDEX($AR$5:$AR$246,$AC176,1):INDEX($AR$5:$AR$246,$AD176,1))</f>
        <v>1.3002476289511316</v>
      </c>
      <c r="AT176" s="5"/>
      <c r="AU176" s="5">
        <f t="shared" si="52"/>
        <v>4.8033691756272399</v>
      </c>
      <c r="AV176" s="32">
        <f t="shared" si="62"/>
        <v>7.3653637275985657</v>
      </c>
      <c r="AW176" s="5">
        <f t="shared" si="53"/>
        <v>-2.0781294438979723</v>
      </c>
      <c r="AX176" s="264">
        <f>AVERAGE(INDEX($AW$5:$AW$246,$AC176,1):INDEX($AW$5:$AW$246,$AD176,1))</f>
        <v>0.75168776040310326</v>
      </c>
      <c r="AY176" s="5"/>
    </row>
    <row r="177" spans="1:51" ht="11.4">
      <c r="A177" s="141">
        <v>173</v>
      </c>
      <c r="B177" s="6">
        <v>1953</v>
      </c>
      <c r="C177" s="288">
        <v>-4.4129032258064518</v>
      </c>
      <c r="D177" s="288">
        <v>-2.8142857142857145</v>
      </c>
      <c r="E177" s="288">
        <v>3.7483870967741937</v>
      </c>
      <c r="F177" s="288">
        <v>7.2466666666666661</v>
      </c>
      <c r="G177" s="288">
        <v>10.732258064516129</v>
      </c>
      <c r="H177" s="288">
        <v>12.306666666666667</v>
      </c>
      <c r="I177" s="288">
        <v>15.322580645161288</v>
      </c>
      <c r="J177" s="288">
        <v>14.654838709677422</v>
      </c>
      <c r="K177" s="288">
        <v>12.649999999999999</v>
      </c>
      <c r="L177" s="288">
        <v>8.8838709677419327</v>
      </c>
      <c r="M177" s="288">
        <v>4.0666666666666673</v>
      </c>
      <c r="N177" s="288">
        <v>3.2290322580645165</v>
      </c>
      <c r="O177" s="231">
        <v>0</v>
      </c>
      <c r="P177" s="5">
        <v>7.1</v>
      </c>
      <c r="Q177" s="290">
        <v>7.1950684931506848</v>
      </c>
      <c r="R177" s="111">
        <f t="shared" si="56"/>
        <v>6.5769399999999996</v>
      </c>
      <c r="S177" s="32">
        <f t="shared" si="57"/>
        <v>6.6266251657534232</v>
      </c>
      <c r="T177" s="299">
        <f>AVERAGE(INDEX($Q$5:$Q$246,$AC177,1):INDEX($Q$5:$Q$246,$AD177,1))</f>
        <v>6.8400821917808212</v>
      </c>
      <c r="U177" s="286">
        <v>7.1344815668202761</v>
      </c>
      <c r="V177" s="111">
        <f t="shared" si="42"/>
        <v>0.86022299410127712</v>
      </c>
      <c r="W177" s="261">
        <f>AVERAGE(INDEX($V$5:$V$246,$AC177,1):INDEX($V$5:$V$246,$AD177,1))</f>
        <v>0.50523669273141425</v>
      </c>
      <c r="X177" s="111">
        <f t="shared" si="58"/>
        <v>0.29241315125392203</v>
      </c>
      <c r="Y177" s="111">
        <f t="shared" si="54"/>
        <v>0.56780984284735503</v>
      </c>
      <c r="AA177" s="4">
        <f t="shared" si="43"/>
        <v>8</v>
      </c>
      <c r="AB177" s="284">
        <f t="shared" si="44"/>
        <v>7.1193415637860085</v>
      </c>
      <c r="AC177" s="6">
        <f t="shared" si="45"/>
        <v>166</v>
      </c>
      <c r="AD177" s="6">
        <f t="shared" si="46"/>
        <v>175</v>
      </c>
      <c r="AF177" s="5">
        <f t="shared" si="47"/>
        <v>14.094695340501792</v>
      </c>
      <c r="AG177" s="32">
        <f t="shared" si="59"/>
        <v>14.284820179211469</v>
      </c>
      <c r="AH177" s="5">
        <f t="shared" si="48"/>
        <v>-0.13502903953129319</v>
      </c>
      <c r="AI177" s="261">
        <f>AVERAGE(INDEX($AH$5:$AH$247,$AC177,1):INDEX($AH$5:$AH$247,$AD177,1))</f>
        <v>0.30134013609594756</v>
      </c>
      <c r="AK177" s="5">
        <f t="shared" si="55"/>
        <v>-3.2714285714285718</v>
      </c>
      <c r="AL177" s="32">
        <f t="shared" si="60"/>
        <v>-1.3388583426028922</v>
      </c>
      <c r="AM177" s="5">
        <f t="shared" si="49"/>
        <v>-1.8385919087923359</v>
      </c>
      <c r="AN177" s="262">
        <f>AVERAGE(INDEX($AM$5:$AM$247,$AC177,1):INDEX($AM$5:$AM$247,$AD177,1))</f>
        <v>2.7548776625324158E-2</v>
      </c>
      <c r="AO177" s="32"/>
      <c r="AP177" s="5">
        <f t="shared" si="50"/>
        <v>7.2424372759856626</v>
      </c>
      <c r="AQ177" s="32">
        <f t="shared" si="61"/>
        <v>6.0067702275985662</v>
      </c>
      <c r="AR177" s="5">
        <f t="shared" si="51"/>
        <v>1.7270056934672606</v>
      </c>
      <c r="AS177" s="263">
        <f>AVERAGE(INDEX($AR$5:$AR$246,$AC177,1):INDEX($AR$5:$AR$246,$AD177,1))</f>
        <v>0.89160067554611366</v>
      </c>
      <c r="AT177" s="5"/>
      <c r="AU177" s="5">
        <f t="shared" si="52"/>
        <v>8.5335125448028659</v>
      </c>
      <c r="AV177" s="32">
        <f t="shared" si="62"/>
        <v>7.3517535125448026</v>
      </c>
      <c r="AW177" s="5">
        <f t="shared" si="53"/>
        <v>1.6520139252776538</v>
      </c>
      <c r="AX177" s="264">
        <f>AVERAGE(INDEX($AW$5:$AW$246,$AC177,1):INDEX($AW$5:$AW$246,$AD177,1))</f>
        <v>0.67984546649629329</v>
      </c>
      <c r="AY177" s="5"/>
    </row>
    <row r="178" spans="1:51" ht="11.4">
      <c r="A178" s="141">
        <v>174</v>
      </c>
      <c r="B178" s="6">
        <v>1954</v>
      </c>
      <c r="C178" s="288">
        <v>-6.4580645161290331</v>
      </c>
      <c r="D178" s="288">
        <v>-4.4214285714285717</v>
      </c>
      <c r="E178" s="288">
        <v>3.5741935483870968</v>
      </c>
      <c r="F178" s="288">
        <v>2.69</v>
      </c>
      <c r="G178" s="288">
        <v>8.2870967741935502</v>
      </c>
      <c r="H178" s="288">
        <v>12.99666666666667</v>
      </c>
      <c r="I178" s="288">
        <v>12.148387096774192</v>
      </c>
      <c r="J178" s="288">
        <v>13.499999999999998</v>
      </c>
      <c r="K178" s="288">
        <v>11.886666666666672</v>
      </c>
      <c r="L178" s="288">
        <v>8.2516129032258068</v>
      </c>
      <c r="M178" s="288">
        <v>3.9199999999999986</v>
      </c>
      <c r="N178" s="288">
        <v>0.66774193548387117</v>
      </c>
      <c r="O178" s="231">
        <v>0</v>
      </c>
      <c r="P178" s="5">
        <v>5.6</v>
      </c>
      <c r="Q178" s="290">
        <v>5.6441095890410953</v>
      </c>
      <c r="R178" s="111">
        <f t="shared" si="56"/>
        <v>6.5266400000000013</v>
      </c>
      <c r="S178" s="32">
        <f t="shared" si="57"/>
        <v>6.5757693054794526</v>
      </c>
      <c r="T178" s="299">
        <f>AVERAGE(INDEX($Q$5:$Q$246,$AC178,1):INDEX($Q$5:$Q$246,$AD178,1))</f>
        <v>6.6611780821917801</v>
      </c>
      <c r="U178" s="286">
        <v>5.5869060419866878</v>
      </c>
      <c r="V178" s="111">
        <f t="shared" si="42"/>
        <v>-0.69073591000831236</v>
      </c>
      <c r="W178" s="261">
        <f>AVERAGE(INDEX($V$5:$V$246,$AC178,1):INDEX($V$5:$V$246,$AD178,1))</f>
        <v>0.32633258314237318</v>
      </c>
      <c r="X178" s="111">
        <f t="shared" si="58"/>
        <v>0.24155729097994932</v>
      </c>
      <c r="Y178" s="111">
        <f t="shared" si="54"/>
        <v>-0.93229320098826163</v>
      </c>
      <c r="AA178" s="4">
        <f t="shared" si="43"/>
        <v>8</v>
      </c>
      <c r="AB178" s="284">
        <f t="shared" si="44"/>
        <v>7.1604938271604937</v>
      </c>
      <c r="AC178" s="6">
        <f t="shared" si="45"/>
        <v>167</v>
      </c>
      <c r="AD178" s="6">
        <f t="shared" si="46"/>
        <v>176</v>
      </c>
      <c r="AF178" s="5">
        <f t="shared" si="47"/>
        <v>12.881684587813622</v>
      </c>
      <c r="AG178" s="32">
        <f t="shared" si="59"/>
        <v>14.211645537634411</v>
      </c>
      <c r="AH178" s="5">
        <f t="shared" si="48"/>
        <v>-1.3480397922194634</v>
      </c>
      <c r="AI178" s="261">
        <f>AVERAGE(INDEX($AH$5:$AH$247,$AC178,1):INDEX($AH$5:$AH$247,$AD178,1))</f>
        <v>0.13447992104218381</v>
      </c>
      <c r="AK178" s="5">
        <f t="shared" si="55"/>
        <v>-2.5501536098310296</v>
      </c>
      <c r="AL178" s="32">
        <f t="shared" si="60"/>
        <v>-1.315504966894433</v>
      </c>
      <c r="AM178" s="5">
        <f t="shared" si="49"/>
        <v>-1.1173169471947937</v>
      </c>
      <c r="AN178" s="262">
        <f>AVERAGE(INDEX($AM$5:$AM$247,$AC178,1):INDEX($AM$5:$AM$247,$AD178,1))</f>
        <v>-0.24497135155943131</v>
      </c>
      <c r="AO178" s="32"/>
      <c r="AP178" s="5">
        <f t="shared" si="50"/>
        <v>4.8504301075268819</v>
      </c>
      <c r="AQ178" s="32">
        <f t="shared" si="61"/>
        <v>5.8982925394265227</v>
      </c>
      <c r="AR178" s="5">
        <f t="shared" si="51"/>
        <v>-0.66500147499152007</v>
      </c>
      <c r="AS178" s="263">
        <f>AVERAGE(INDEX($AR$5:$AR$246,$AC178,1):INDEX($AR$5:$AR$246,$AD178,1))</f>
        <v>0.62361859669306741</v>
      </c>
      <c r="AT178" s="5"/>
      <c r="AU178" s="5">
        <f t="shared" si="52"/>
        <v>8.0194265232974917</v>
      </c>
      <c r="AV178" s="32">
        <f t="shared" si="62"/>
        <v>7.3236493799283151</v>
      </c>
      <c r="AW178" s="5">
        <f t="shared" si="53"/>
        <v>1.1379279037722796</v>
      </c>
      <c r="AX178" s="264">
        <f>AVERAGE(INDEX($AW$5:$AW$246,$AC178,1):INDEX($AW$5:$AW$246,$AD178,1))</f>
        <v>0.60233650592281651</v>
      </c>
      <c r="AY178" s="5"/>
    </row>
    <row r="179" spans="1:51" ht="11.4">
      <c r="A179" s="141">
        <v>175</v>
      </c>
      <c r="B179" s="6">
        <v>1955</v>
      </c>
      <c r="C179" s="288">
        <v>-0.60645161290322536</v>
      </c>
      <c r="D179" s="288">
        <v>-2.660714285714286</v>
      </c>
      <c r="E179" s="288">
        <v>-1.1870967741935481</v>
      </c>
      <c r="F179" s="288">
        <v>4.5199999999999996</v>
      </c>
      <c r="G179" s="288">
        <v>8.622580645161289</v>
      </c>
      <c r="H179" s="288">
        <v>12.603333333333333</v>
      </c>
      <c r="I179" s="288">
        <v>14.009677419354839</v>
      </c>
      <c r="J179" s="288">
        <v>13.945161290322584</v>
      </c>
      <c r="K179" s="288">
        <v>11.126666666666665</v>
      </c>
      <c r="L179" s="288">
        <v>5.9193548387096806</v>
      </c>
      <c r="M179" s="288">
        <v>1.8633333333333324</v>
      </c>
      <c r="N179" s="288">
        <v>1.945161290322581</v>
      </c>
      <c r="O179" s="231">
        <v>0</v>
      </c>
      <c r="P179" s="5">
        <v>5.8</v>
      </c>
      <c r="Q179" s="290">
        <v>5.8931506849315083</v>
      </c>
      <c r="R179" s="111">
        <f t="shared" si="56"/>
        <v>6.4819699999999987</v>
      </c>
      <c r="S179" s="32">
        <f t="shared" si="57"/>
        <v>6.5299540410958903</v>
      </c>
      <c r="T179" s="299">
        <f>AVERAGE(INDEX($Q$5:$Q$246,$AC179,1):INDEX($Q$5:$Q$246,$AD179,1))</f>
        <v>6.5871232876712327</v>
      </c>
      <c r="U179" s="286">
        <v>5.8417505120327711</v>
      </c>
      <c r="V179" s="111">
        <f t="shared" si="42"/>
        <v>-0.44169481411789935</v>
      </c>
      <c r="W179" s="261">
        <f>AVERAGE(INDEX($V$5:$V$246,$AC179,1):INDEX($V$5:$V$246,$AD179,1))</f>
        <v>0.25227778862182532</v>
      </c>
      <c r="X179" s="111">
        <f t="shared" si="58"/>
        <v>0.19574202659638779</v>
      </c>
      <c r="Y179" s="111">
        <f t="shared" si="54"/>
        <v>-0.63743684071428719</v>
      </c>
      <c r="AA179" s="4">
        <f t="shared" si="43"/>
        <v>8</v>
      </c>
      <c r="AB179" s="284">
        <f t="shared" si="44"/>
        <v>7.2016460905349797</v>
      </c>
      <c r="AC179" s="6">
        <f t="shared" si="45"/>
        <v>168</v>
      </c>
      <c r="AD179" s="6">
        <f t="shared" si="46"/>
        <v>177</v>
      </c>
      <c r="AF179" s="5">
        <f t="shared" si="47"/>
        <v>13.519390681003586</v>
      </c>
      <c r="AG179" s="32">
        <f t="shared" si="59"/>
        <v>14.138997164874553</v>
      </c>
      <c r="AH179" s="5">
        <f t="shared" si="48"/>
        <v>-0.7103336990294995</v>
      </c>
      <c r="AI179" s="261">
        <f>AVERAGE(INDEX($AH$5:$AH$247,$AC179,1):INDEX($AH$5:$AH$247,$AD179,1))</f>
        <v>-0.11712222949545019</v>
      </c>
      <c r="AK179" s="5">
        <f t="shared" si="55"/>
        <v>-0.86647465437788007</v>
      </c>
      <c r="AL179" s="32">
        <f t="shared" si="60"/>
        <v>-1.3150789294983845</v>
      </c>
      <c r="AM179" s="5">
        <f t="shared" si="49"/>
        <v>0.56636200825835581</v>
      </c>
      <c r="AN179" s="262">
        <f>AVERAGE(INDEX($AM$5:$AM$247,$AC179,1):INDEX($AM$5:$AM$247,$AD179,1))</f>
        <v>0.25928364076007726</v>
      </c>
      <c r="AO179" s="32"/>
      <c r="AP179" s="5">
        <f t="shared" si="50"/>
        <v>3.9851612903225799</v>
      </c>
      <c r="AQ179" s="32">
        <f t="shared" si="61"/>
        <v>5.8036363978494627</v>
      </c>
      <c r="AR179" s="5">
        <f t="shared" si="51"/>
        <v>-1.530270292195822</v>
      </c>
      <c r="AS179" s="263">
        <f>AVERAGE(INDEX($AR$5:$AR$246,$AC179,1):INDEX($AR$5:$AR$246,$AD179,1))</f>
        <v>0.3793927902414545</v>
      </c>
      <c r="AT179" s="5"/>
      <c r="AU179" s="5">
        <f t="shared" si="52"/>
        <v>6.303118279569893</v>
      </c>
      <c r="AV179" s="32">
        <f t="shared" si="62"/>
        <v>7.3191623225806461</v>
      </c>
      <c r="AW179" s="5">
        <f t="shared" si="53"/>
        <v>-0.57838033995531912</v>
      </c>
      <c r="AX179" s="264">
        <f>AVERAGE(INDEX($AW$5:$AW$246,$AC179,1):INDEX($AW$5:$AW$246,$AD179,1))</f>
        <v>0.39277378190847967</v>
      </c>
      <c r="AY179" s="5"/>
    </row>
    <row r="180" spans="1:51" ht="11.4">
      <c r="A180" s="141">
        <v>176</v>
      </c>
      <c r="B180" s="6">
        <v>1956</v>
      </c>
      <c r="C180" s="288">
        <v>-0.86451612903225816</v>
      </c>
      <c r="D180" s="288">
        <v>-12.437931034482757</v>
      </c>
      <c r="E180" s="288">
        <v>1.4129032258064513</v>
      </c>
      <c r="F180" s="288">
        <v>3.6799999999999997</v>
      </c>
      <c r="G180" s="288">
        <v>10.225806451612904</v>
      </c>
      <c r="H180" s="288">
        <v>9.9166666666666661</v>
      </c>
      <c r="I180" s="288">
        <v>14.764516129032257</v>
      </c>
      <c r="J180" s="288">
        <v>12.951612903225804</v>
      </c>
      <c r="K180" s="288">
        <v>13.386666666666661</v>
      </c>
      <c r="L180" s="288">
        <v>6.241935483870968</v>
      </c>
      <c r="M180" s="288">
        <v>-1.0433333333333334</v>
      </c>
      <c r="N180" s="288">
        <v>0.30645161290322581</v>
      </c>
      <c r="O180" s="231">
        <v>0</v>
      </c>
      <c r="P180" s="5">
        <v>4.9000000000000004</v>
      </c>
      <c r="Q180" s="290">
        <v>4.969041095890411</v>
      </c>
      <c r="R180" s="111">
        <f t="shared" si="56"/>
        <v>6.4567999999999994</v>
      </c>
      <c r="S180" s="32">
        <f t="shared" si="57"/>
        <v>6.5032167068493143</v>
      </c>
      <c r="T180" s="299">
        <f>AVERAGE(INDEX($Q$5:$Q$246,$AC180,1):INDEX($Q$5:$Q$246,$AD180,1))</f>
        <v>6.4838356164383555</v>
      </c>
      <c r="U180" s="286">
        <v>4.8783982202447147</v>
      </c>
      <c r="V180" s="111">
        <f t="shared" si="42"/>
        <v>-1.3658044031589966</v>
      </c>
      <c r="W180" s="261">
        <f>AVERAGE(INDEX($V$5:$V$246,$AC180,1):INDEX($V$5:$V$246,$AD180,1))</f>
        <v>0.14899011738894874</v>
      </c>
      <c r="X180" s="111">
        <f t="shared" si="58"/>
        <v>0.16900469234981241</v>
      </c>
      <c r="Y180" s="111">
        <f t="shared" si="54"/>
        <v>-1.534809095508809</v>
      </c>
      <c r="AA180" s="4">
        <f t="shared" si="43"/>
        <v>8</v>
      </c>
      <c r="AB180" s="284">
        <f t="shared" si="44"/>
        <v>7.2427983539094649</v>
      </c>
      <c r="AC180" s="6">
        <f t="shared" si="45"/>
        <v>169</v>
      </c>
      <c r="AD180" s="6">
        <f t="shared" si="46"/>
        <v>178</v>
      </c>
      <c r="AF180" s="5">
        <f t="shared" si="47"/>
        <v>12.544265232974908</v>
      </c>
      <c r="AG180" s="32">
        <f t="shared" si="59"/>
        <v>14.085202928315413</v>
      </c>
      <c r="AH180" s="5">
        <f t="shared" si="48"/>
        <v>-1.685459147058177</v>
      </c>
      <c r="AI180" s="261">
        <f>AVERAGE(INDEX($AH$5:$AH$247,$AC180,1):INDEX($AH$5:$AH$247,$AD180,1))</f>
        <v>3.8666300970499459E-2</v>
      </c>
      <c r="AK180" s="5">
        <f t="shared" si="55"/>
        <v>-3.7857619577308115</v>
      </c>
      <c r="AL180" s="32">
        <f t="shared" si="60"/>
        <v>-1.3021404919487261</v>
      </c>
      <c r="AM180" s="5">
        <f t="shared" si="49"/>
        <v>-2.3529252950945754</v>
      </c>
      <c r="AN180" s="262">
        <f>AVERAGE(INDEX($AM$5:$AM$247,$AC180,1):INDEX($AM$5:$AM$247,$AD180,1))</f>
        <v>0.27220275723870435</v>
      </c>
      <c r="AO180" s="32"/>
      <c r="AP180" s="5">
        <f t="shared" si="50"/>
        <v>5.1062365591397851</v>
      </c>
      <c r="AQ180" s="32">
        <f t="shared" si="61"/>
        <v>5.7401467849462362</v>
      </c>
      <c r="AR180" s="5">
        <f t="shared" si="51"/>
        <v>-0.4091950233786168</v>
      </c>
      <c r="AS180" s="263">
        <f>AVERAGE(INDEX($AR$5:$AR$246,$AC180,1):INDEX($AR$5:$AR$246,$AD180,1))</f>
        <v>-1.9725489328437894E-2</v>
      </c>
      <c r="AT180" s="5"/>
      <c r="AU180" s="5">
        <f t="shared" si="52"/>
        <v>6.1950896057347657</v>
      </c>
      <c r="AV180" s="32">
        <f t="shared" si="62"/>
        <v>7.3368308422939066</v>
      </c>
      <c r="AW180" s="5">
        <f t="shared" si="53"/>
        <v>-0.68640901379044639</v>
      </c>
      <c r="AX180" s="264">
        <f>AVERAGE(INDEX($AW$5:$AW$246,$AC180,1):INDEX($AW$5:$AW$246,$AD180,1))</f>
        <v>0.28015012599450129</v>
      </c>
      <c r="AY180" s="5"/>
    </row>
    <row r="181" spans="1:51" ht="11.4">
      <c r="A181" s="141">
        <v>177</v>
      </c>
      <c r="B181" s="6">
        <v>1957</v>
      </c>
      <c r="C181" s="288">
        <v>-0.84516129032258058</v>
      </c>
      <c r="D181" s="288">
        <v>2.628571428571429</v>
      </c>
      <c r="E181" s="288">
        <v>6.2161290322580642</v>
      </c>
      <c r="F181" s="288">
        <v>4.9033333333333333</v>
      </c>
      <c r="G181" s="288">
        <v>6.2806451612903222</v>
      </c>
      <c r="H181" s="288">
        <v>14</v>
      </c>
      <c r="I181" s="288">
        <v>14.909677419354846</v>
      </c>
      <c r="J181" s="288">
        <v>12.912903225806454</v>
      </c>
      <c r="K181" s="288">
        <v>10.56</v>
      </c>
      <c r="L181" s="288">
        <v>8.064516129032258</v>
      </c>
      <c r="M181" s="288">
        <v>2.3266666666666667</v>
      </c>
      <c r="N181" s="288">
        <v>-0.30645161290322581</v>
      </c>
      <c r="O181" s="231">
        <v>0</v>
      </c>
      <c r="P181" s="5">
        <v>6.8</v>
      </c>
      <c r="Q181" s="290">
        <v>6.8260273972602752</v>
      </c>
      <c r="R181" s="111">
        <f t="shared" si="56"/>
        <v>6.4281800000000002</v>
      </c>
      <c r="S181" s="32">
        <f t="shared" si="57"/>
        <v>6.4726144657534244</v>
      </c>
      <c r="T181" s="299">
        <f>AVERAGE(INDEX($Q$5:$Q$246,$AC181,1):INDEX($Q$5:$Q$246,$AD181,1))</f>
        <v>6.4939178082191775</v>
      </c>
      <c r="U181" s="286">
        <v>6.8042357910906297</v>
      </c>
      <c r="V181" s="111">
        <f t="shared" si="42"/>
        <v>0.49118189821086755</v>
      </c>
      <c r="W181" s="261">
        <f>AVERAGE(INDEX($V$5:$V$246,$AC181,1):INDEX($V$5:$V$246,$AD181,1))</f>
        <v>0.15907230916977061</v>
      </c>
      <c r="X181" s="111">
        <f t="shared" si="58"/>
        <v>0.138402451253922</v>
      </c>
      <c r="Y181" s="111">
        <f t="shared" si="54"/>
        <v>0.35277944695694552</v>
      </c>
      <c r="AA181" s="4">
        <f t="shared" si="43"/>
        <v>8</v>
      </c>
      <c r="AB181" s="284">
        <f t="shared" si="44"/>
        <v>7.283950617283951</v>
      </c>
      <c r="AC181" s="6">
        <f t="shared" si="45"/>
        <v>170</v>
      </c>
      <c r="AD181" s="6">
        <f t="shared" si="46"/>
        <v>179</v>
      </c>
      <c r="AF181" s="5">
        <f t="shared" si="47"/>
        <v>13.940860215053767</v>
      </c>
      <c r="AG181" s="32">
        <f t="shared" si="59"/>
        <v>14.032936749103943</v>
      </c>
      <c r="AH181" s="5">
        <f t="shared" si="48"/>
        <v>-0.28886416497931755</v>
      </c>
      <c r="AI181" s="261">
        <f>AVERAGE(INDEX($AH$5:$AH$247,$AC181,1):INDEX($AH$5:$AH$247,$AD181,1))</f>
        <v>6.1598200612076506E-2</v>
      </c>
      <c r="AK181" s="5">
        <f t="shared" si="55"/>
        <v>0.69662058371735813</v>
      </c>
      <c r="AL181" s="32">
        <f t="shared" si="60"/>
        <v>-1.3041678879972456</v>
      </c>
      <c r="AM181" s="5">
        <f t="shared" si="49"/>
        <v>2.1294572463535939</v>
      </c>
      <c r="AN181" s="262">
        <f>AVERAGE(INDEX($AM$5:$AM$247,$AC181,1):INDEX($AM$5:$AM$247,$AD181,1))</f>
        <v>0.23519814894377342</v>
      </c>
      <c r="AO181" s="32"/>
      <c r="AP181" s="5">
        <f t="shared" si="50"/>
        <v>5.800035842293906</v>
      </c>
      <c r="AQ181" s="32">
        <f t="shared" si="61"/>
        <v>5.6745522437275993</v>
      </c>
      <c r="AR181" s="5">
        <f t="shared" si="51"/>
        <v>0.28460425977550408</v>
      </c>
      <c r="AS181" s="263">
        <f>AVERAGE(INDEX($AR$5:$AR$246,$AC181,1):INDEX($AR$5:$AR$246,$AD181,1))</f>
        <v>0.14979780816260141</v>
      </c>
      <c r="AT181" s="5"/>
      <c r="AU181" s="5">
        <f t="shared" si="52"/>
        <v>6.9837275985663085</v>
      </c>
      <c r="AV181" s="32">
        <f t="shared" si="62"/>
        <v>7.3563276308243726</v>
      </c>
      <c r="AW181" s="5">
        <f t="shared" si="53"/>
        <v>0.1022289790410964</v>
      </c>
      <c r="AX181" s="264">
        <f>AVERAGE(INDEX($AW$5:$AW$246,$AC181,1):INDEX($AW$5:$AW$246,$AD181,1))</f>
        <v>0.14944761703392775</v>
      </c>
      <c r="AY181" s="5"/>
    </row>
    <row r="182" spans="1:51" ht="11.4">
      <c r="A182" s="141">
        <v>178</v>
      </c>
      <c r="B182" s="6">
        <v>1958</v>
      </c>
      <c r="C182" s="288">
        <v>-1.6290322580645158</v>
      </c>
      <c r="D182" s="288">
        <v>1.5428571428571429</v>
      </c>
      <c r="E182" s="288">
        <v>-2.725806451612903</v>
      </c>
      <c r="F182" s="288">
        <v>2.3533333333333331</v>
      </c>
      <c r="G182" s="288">
        <v>12.661290322580648</v>
      </c>
      <c r="H182" s="288">
        <v>12.173333333333334</v>
      </c>
      <c r="I182" s="288">
        <v>15.267741935483871</v>
      </c>
      <c r="J182" s="288">
        <v>15.812903225806449</v>
      </c>
      <c r="K182" s="288">
        <v>13.356666666666667</v>
      </c>
      <c r="L182" s="288">
        <v>6.5225806451612911</v>
      </c>
      <c r="M182" s="288">
        <v>1.2299999999999995</v>
      </c>
      <c r="N182" s="288">
        <v>0.65806451612903272</v>
      </c>
      <c r="O182" s="231">
        <v>0</v>
      </c>
      <c r="P182" s="5">
        <v>6.4</v>
      </c>
      <c r="Q182" s="290">
        <v>6.4663013698630136</v>
      </c>
      <c r="R182" s="111">
        <f t="shared" si="56"/>
        <v>6.4083600000000001</v>
      </c>
      <c r="S182" s="32">
        <f t="shared" si="57"/>
        <v>6.4497609315068498</v>
      </c>
      <c r="T182" s="299">
        <f>AVERAGE(INDEX($Q$5:$Q$246,$AC182,1):INDEX($Q$5:$Q$246,$AD182,1))</f>
        <v>6.4332876712328773</v>
      </c>
      <c r="U182" s="286">
        <v>6.435327700972862</v>
      </c>
      <c r="V182" s="111">
        <f t="shared" si="42"/>
        <v>0.13145587081360599</v>
      </c>
      <c r="W182" s="261">
        <f>AVERAGE(INDEX($V$5:$V$246,$AC182,1):INDEX($V$5:$V$246,$AD182,1))</f>
        <v>9.8442172183469179E-2</v>
      </c>
      <c r="X182" s="111">
        <f t="shared" si="58"/>
        <v>0.11554891700734661</v>
      </c>
      <c r="Y182" s="111">
        <f t="shared" si="54"/>
        <v>1.590695380625938E-2</v>
      </c>
      <c r="AA182" s="4">
        <f t="shared" si="43"/>
        <v>8</v>
      </c>
      <c r="AB182" s="284">
        <f t="shared" si="44"/>
        <v>7.3251028806584362</v>
      </c>
      <c r="AC182" s="6">
        <f t="shared" si="45"/>
        <v>171</v>
      </c>
      <c r="AD182" s="6">
        <f t="shared" si="46"/>
        <v>180</v>
      </c>
      <c r="AF182" s="5">
        <f t="shared" si="47"/>
        <v>14.417992831541218</v>
      </c>
      <c r="AG182" s="32">
        <f t="shared" si="59"/>
        <v>13.995876430107526</v>
      </c>
      <c r="AH182" s="5">
        <f t="shared" si="48"/>
        <v>0.18826845150813298</v>
      </c>
      <c r="AI182" s="261">
        <f>AVERAGE(INDEX($AH$5:$AH$247,$AC182,1):INDEX($AH$5:$AH$247,$AD182,1))</f>
        <v>-0.22914731910118552</v>
      </c>
      <c r="AK182" s="5">
        <f t="shared" si="55"/>
        <v>-0.1308755760368662</v>
      </c>
      <c r="AL182" s="32">
        <f t="shared" si="60"/>
        <v>-1.3243553427088302</v>
      </c>
      <c r="AM182" s="5">
        <f t="shared" si="49"/>
        <v>1.3019610865993696</v>
      </c>
      <c r="AN182" s="262">
        <f>AVERAGE(INDEX($AM$5:$AM$247,$AC182,1):INDEX($AM$5:$AM$247,$AD182,1))</f>
        <v>0.18717322707291165</v>
      </c>
      <c r="AO182" s="32"/>
      <c r="AP182" s="5">
        <f t="shared" si="50"/>
        <v>4.0962724014336924</v>
      </c>
      <c r="AQ182" s="32">
        <f t="shared" si="61"/>
        <v>5.6267130716845868</v>
      </c>
      <c r="AR182" s="5">
        <f t="shared" si="51"/>
        <v>-1.4191591810847095</v>
      </c>
      <c r="AS182" s="263">
        <f>AVERAGE(INDEX($AR$5:$AR$246,$AC182,1):INDEX($AR$5:$AR$246,$AD182,1))</f>
        <v>0.11014906264288812</v>
      </c>
      <c r="AT182" s="5"/>
      <c r="AU182" s="5">
        <f t="shared" si="52"/>
        <v>7.0364157706093202</v>
      </c>
      <c r="AV182" s="32">
        <f t="shared" si="62"/>
        <v>7.3898677598566307</v>
      </c>
      <c r="AW182" s="5">
        <f t="shared" si="53"/>
        <v>0.15491715108410808</v>
      </c>
      <c r="AX182" s="264">
        <f>AVERAGE(INDEX($AW$5:$AW$246,$AC182,1):INDEX($AW$5:$AW$246,$AD182,1))</f>
        <v>0.22763399696224312</v>
      </c>
      <c r="AY182" s="5"/>
    </row>
    <row r="183" spans="1:51" ht="11.4">
      <c r="A183" s="141">
        <v>179</v>
      </c>
      <c r="B183" s="6">
        <v>1959</v>
      </c>
      <c r="C183" s="288">
        <v>-1.754838709677419</v>
      </c>
      <c r="D183" s="288">
        <v>1.3642857142857141</v>
      </c>
      <c r="E183" s="288">
        <v>5.2516129032258068</v>
      </c>
      <c r="F183" s="288">
        <v>7.2766666666666673</v>
      </c>
      <c r="G183" s="288">
        <v>9.8483870967741911</v>
      </c>
      <c r="H183" s="288">
        <v>13.036666666666667</v>
      </c>
      <c r="I183" s="288">
        <v>16.458064516129035</v>
      </c>
      <c r="J183" s="288">
        <v>14.03548387096774</v>
      </c>
      <c r="K183" s="288">
        <v>12.583333333333334</v>
      </c>
      <c r="L183" s="288">
        <v>7.661290322580645</v>
      </c>
      <c r="M183" s="288">
        <v>2.3999999999999995</v>
      </c>
      <c r="N183" s="288">
        <v>1.2999999999999998</v>
      </c>
      <c r="O183" s="231">
        <v>0</v>
      </c>
      <c r="P183" s="5">
        <v>7.5</v>
      </c>
      <c r="Q183" s="290">
        <v>7.49013698630137</v>
      </c>
      <c r="R183" s="111">
        <f t="shared" si="56"/>
        <v>6.3883700000000001</v>
      </c>
      <c r="S183" s="32">
        <f t="shared" si="57"/>
        <v>6.4265981643835612</v>
      </c>
      <c r="T183" s="299">
        <f>AVERAGE(INDEX($Q$5:$Q$246,$AC183,1):INDEX($Q$5:$Q$246,$AD183,1))</f>
        <v>6.492356164383561</v>
      </c>
      <c r="U183" s="286">
        <v>7.4550793650793645</v>
      </c>
      <c r="V183" s="111">
        <f t="shared" si="42"/>
        <v>1.1552914872519624</v>
      </c>
      <c r="W183" s="261">
        <f>AVERAGE(INDEX($V$5:$V$246,$AC183,1):INDEX($V$5:$V$246,$AD183,1))</f>
        <v>0.15751066533415389</v>
      </c>
      <c r="X183" s="111">
        <f t="shared" si="58"/>
        <v>9.2386149884058993E-2</v>
      </c>
      <c r="Y183" s="111">
        <f t="shared" si="54"/>
        <v>1.0629053373679034</v>
      </c>
      <c r="AA183" s="4">
        <f t="shared" si="43"/>
        <v>8</v>
      </c>
      <c r="AB183" s="284">
        <f t="shared" si="44"/>
        <v>7.3662551440329223</v>
      </c>
      <c r="AC183" s="6">
        <f t="shared" si="45"/>
        <v>172</v>
      </c>
      <c r="AD183" s="6">
        <f t="shared" si="46"/>
        <v>181</v>
      </c>
      <c r="AF183" s="5">
        <f t="shared" si="47"/>
        <v>14.510071684587814</v>
      </c>
      <c r="AG183" s="32">
        <f t="shared" si="59"/>
        <v>13.965905046594983</v>
      </c>
      <c r="AH183" s="5">
        <f t="shared" si="48"/>
        <v>0.28034730455472889</v>
      </c>
      <c r="AI183" s="261">
        <f>AVERAGE(INDEX($AH$5:$AH$247,$AC183,1):INDEX($AH$5:$AH$247,$AD183,1))</f>
        <v>-0.28134445171767303</v>
      </c>
      <c r="AK183" s="5">
        <f t="shared" si="55"/>
        <v>8.917050691244266E-2</v>
      </c>
      <c r="AL183" s="32">
        <f t="shared" si="60"/>
        <v>-1.3510847530324699</v>
      </c>
      <c r="AM183" s="5">
        <f t="shared" si="49"/>
        <v>1.5220071695486785</v>
      </c>
      <c r="AN183" s="262">
        <f>AVERAGE(INDEX($AM$5:$AM$247,$AC183,1):INDEX($AM$5:$AM$247,$AD183,1))</f>
        <v>0.29349811186553831</v>
      </c>
      <c r="AO183" s="32"/>
      <c r="AP183" s="5">
        <f t="shared" si="50"/>
        <v>7.4588888888888887</v>
      </c>
      <c r="AQ183" s="32">
        <f t="shared" si="61"/>
        <v>5.5720929498207887</v>
      </c>
      <c r="AR183" s="5">
        <f t="shared" si="51"/>
        <v>1.9434573063704867</v>
      </c>
      <c r="AS183" s="263">
        <f>AVERAGE(INDEX($AR$5:$AR$246,$AC183,1):INDEX($AR$5:$AR$246,$AD183,1))</f>
        <v>0.29917773647801349</v>
      </c>
      <c r="AT183" s="5"/>
      <c r="AU183" s="5">
        <f t="shared" si="52"/>
        <v>7.5482078853046595</v>
      </c>
      <c r="AV183" s="32">
        <f t="shared" si="62"/>
        <v>7.4220983835125445</v>
      </c>
      <c r="AW183" s="5">
        <f t="shared" si="53"/>
        <v>0.66670926577944734</v>
      </c>
      <c r="AX183" s="264">
        <f>AVERAGE(INDEX($AW$5:$AW$246,$AC183,1):INDEX($AW$5:$AW$246,$AD183,1))</f>
        <v>0.376780950367261</v>
      </c>
      <c r="AY183" s="5"/>
    </row>
    <row r="184" spans="1:51" ht="11.4">
      <c r="A184" s="141">
        <v>180</v>
      </c>
      <c r="B184" s="6">
        <v>1960</v>
      </c>
      <c r="C184" s="288">
        <v>-1.9451612903225806</v>
      </c>
      <c r="D184" s="288">
        <v>3.4482758620689655E-2</v>
      </c>
      <c r="E184" s="288">
        <v>2.9516129032258069</v>
      </c>
      <c r="F184" s="288">
        <v>5.1100000000000003</v>
      </c>
      <c r="G184" s="288">
        <v>10.548387096774194</v>
      </c>
      <c r="H184" s="288">
        <v>13.536666666666667</v>
      </c>
      <c r="I184" s="288">
        <v>12.603225806451613</v>
      </c>
      <c r="J184" s="288">
        <v>14.212903225806446</v>
      </c>
      <c r="K184" s="288">
        <v>10.533333333333333</v>
      </c>
      <c r="L184" s="288">
        <v>7.8000000000000007</v>
      </c>
      <c r="M184" s="288">
        <v>4.55</v>
      </c>
      <c r="N184" s="288">
        <v>-1.6548387096774195</v>
      </c>
      <c r="O184" s="231">
        <v>0</v>
      </c>
      <c r="P184" s="5">
        <v>6.5</v>
      </c>
      <c r="Q184" s="290">
        <v>6.5558904109589031</v>
      </c>
      <c r="R184" s="111">
        <f t="shared" si="56"/>
        <v>6.3766600000000002</v>
      </c>
      <c r="S184" s="32">
        <f t="shared" si="57"/>
        <v>6.4116818904109589</v>
      </c>
      <c r="T184" s="299">
        <f>AVERAGE(INDEX($Q$5:$Q$246,$AC184,1):INDEX($Q$5:$Q$246,$AD184,1))</f>
        <v>6.4295068493150698</v>
      </c>
      <c r="U184" s="286">
        <v>6.5233843159065614</v>
      </c>
      <c r="V184" s="111">
        <f t="shared" si="42"/>
        <v>0.22104491190949549</v>
      </c>
      <c r="W184" s="261">
        <f>AVERAGE(INDEX($V$5:$V$246,$AC184,1):INDEX($V$5:$V$246,$AD184,1))</f>
        <v>9.4661350265660804E-2</v>
      </c>
      <c r="X184" s="111">
        <f t="shared" si="58"/>
        <v>7.7469875911456237E-2</v>
      </c>
      <c r="Y184" s="111">
        <f t="shared" si="54"/>
        <v>0.14357503599803925</v>
      </c>
      <c r="AA184" s="4">
        <f t="shared" si="43"/>
        <v>8</v>
      </c>
      <c r="AB184" s="284">
        <f t="shared" si="44"/>
        <v>7.4074074074074074</v>
      </c>
      <c r="AC184" s="6">
        <f t="shared" si="45"/>
        <v>173</v>
      </c>
      <c r="AD184" s="6">
        <f t="shared" si="46"/>
        <v>182</v>
      </c>
      <c r="AF184" s="5">
        <f t="shared" si="47"/>
        <v>13.450931899641574</v>
      </c>
      <c r="AG184" s="32">
        <f t="shared" si="59"/>
        <v>13.965913379928317</v>
      </c>
      <c r="AH184" s="5">
        <f t="shared" si="48"/>
        <v>-0.77879248039151072</v>
      </c>
      <c r="AI184" s="261">
        <f>AVERAGE(INDEX($AH$5:$AH$247,$AC184,1):INDEX($AH$5:$AH$247,$AD184,1))</f>
        <v>-0.50152007895781614</v>
      </c>
      <c r="AK184" s="5">
        <f t="shared" si="55"/>
        <v>-0.20355951056729704</v>
      </c>
      <c r="AL184" s="32">
        <f t="shared" si="60"/>
        <v>-1.4072879614916045</v>
      </c>
      <c r="AM184" s="5">
        <f t="shared" si="49"/>
        <v>1.2292771520689389</v>
      </c>
      <c r="AN184" s="262">
        <f>AVERAGE(INDEX($AM$5:$AM$247,$AC184,1):INDEX($AM$5:$AM$247,$AD184,1))</f>
        <v>0.27722632840243122</v>
      </c>
      <c r="AO184" s="32"/>
      <c r="AP184" s="5">
        <f t="shared" si="50"/>
        <v>6.2033333333333331</v>
      </c>
      <c r="AQ184" s="32">
        <f t="shared" si="61"/>
        <v>5.5382162150537635</v>
      </c>
      <c r="AR184" s="5">
        <f t="shared" si="51"/>
        <v>0.68790175081493121</v>
      </c>
      <c r="AS184" s="263">
        <f>AVERAGE(INDEX($AR$5:$AR$246,$AC184,1):INDEX($AR$5:$AR$246,$AD184,1))</f>
        <v>3.3070209596293143E-2</v>
      </c>
      <c r="AT184" s="5"/>
      <c r="AU184" s="5">
        <f t="shared" si="52"/>
        <v>7.6277777777777791</v>
      </c>
      <c r="AV184" s="32">
        <f t="shared" si="62"/>
        <v>7.4570396487455195</v>
      </c>
      <c r="AW184" s="5">
        <f t="shared" si="53"/>
        <v>0.74627915825256697</v>
      </c>
      <c r="AX184" s="264">
        <f>AVERAGE(INDEX($AW$5:$AW$246,$AC184,1):INDEX($AW$5:$AW$246,$AD184,1))</f>
        <v>0.58747629086905317</v>
      </c>
      <c r="AY184" s="5"/>
    </row>
    <row r="185" spans="1:51" ht="11.4">
      <c r="A185" s="141">
        <v>181</v>
      </c>
      <c r="B185" s="6">
        <v>1961</v>
      </c>
      <c r="C185" s="288">
        <v>-1.8483870967741933</v>
      </c>
      <c r="D185" s="288">
        <v>3.4071428571428575</v>
      </c>
      <c r="E185" s="288">
        <v>4.3322580645161288</v>
      </c>
      <c r="F185" s="288">
        <v>9.0199999999999978</v>
      </c>
      <c r="G185" s="288">
        <v>7.3225806451612891</v>
      </c>
      <c r="H185" s="288">
        <v>13.746666666666668</v>
      </c>
      <c r="I185" s="288">
        <v>13.451612903225806</v>
      </c>
      <c r="J185" s="288">
        <v>14.616129032258064</v>
      </c>
      <c r="K185" s="288">
        <v>16.266666666666666</v>
      </c>
      <c r="L185" s="288">
        <v>9.4064516129032274</v>
      </c>
      <c r="M185" s="288">
        <v>2.9233333333333338</v>
      </c>
      <c r="N185" s="288">
        <v>-0.64516129032258085</v>
      </c>
      <c r="O185" s="231">
        <v>0</v>
      </c>
      <c r="P185" s="5">
        <v>7.7</v>
      </c>
      <c r="Q185" s="290">
        <v>7.6706849315068482</v>
      </c>
      <c r="R185" s="111">
        <f t="shared" si="56"/>
        <v>6.3653500000000003</v>
      </c>
      <c r="S185" s="32">
        <f t="shared" si="57"/>
        <v>6.3977553424657536</v>
      </c>
      <c r="T185" s="299">
        <f>AVERAGE(INDEX($Q$5:$Q$246,$AC185,1):INDEX($Q$5:$Q$246,$AD185,1))</f>
        <v>6.2821917808219183</v>
      </c>
      <c r="U185" s="286">
        <v>7.6666077828981054</v>
      </c>
      <c r="V185" s="111">
        <f t="shared" si="42"/>
        <v>1.3358394324574405</v>
      </c>
      <c r="W185" s="261">
        <f>AVERAGE(INDEX($V$5:$V$246,$AC185,1):INDEX($V$5:$V$246,$AD185,1))</f>
        <v>-5.2653718227489855E-2</v>
      </c>
      <c r="X185" s="111">
        <f t="shared" si="58"/>
        <v>6.3543327966250757E-2</v>
      </c>
      <c r="Y185" s="111">
        <f t="shared" si="54"/>
        <v>1.2722961044911898</v>
      </c>
      <c r="AA185" s="4">
        <f t="shared" si="43"/>
        <v>8</v>
      </c>
      <c r="AB185" s="284">
        <f t="shared" si="44"/>
        <v>7.4485596707818926</v>
      </c>
      <c r="AC185" s="6">
        <f t="shared" si="45"/>
        <v>174</v>
      </c>
      <c r="AD185" s="6">
        <f t="shared" si="46"/>
        <v>183</v>
      </c>
      <c r="AF185" s="5">
        <f t="shared" si="47"/>
        <v>13.938136200716846</v>
      </c>
      <c r="AG185" s="32">
        <f t="shared" si="59"/>
        <v>13.954372881720428</v>
      </c>
      <c r="AH185" s="5">
        <f t="shared" si="48"/>
        <v>-0.29158817931623915</v>
      </c>
      <c r="AI185" s="261">
        <f>AVERAGE(INDEX($AH$5:$AH$247,$AC185,1):INDEX($AH$5:$AH$247,$AD185,1))</f>
        <v>-0.4886742008216155</v>
      </c>
      <c r="AK185" s="5">
        <f t="shared" si="55"/>
        <v>-3.2027649769585054E-2</v>
      </c>
      <c r="AL185" s="32">
        <f t="shared" si="60"/>
        <v>-1.4559723471847028</v>
      </c>
      <c r="AM185" s="5">
        <f t="shared" si="49"/>
        <v>1.4008090128666508</v>
      </c>
      <c r="AN185" s="262">
        <f>AVERAGE(INDEX($AM$5:$AM$247,$AC185,1):INDEX($AM$5:$AM$247,$AD185,1))</f>
        <v>1.9344697234757291E-3</v>
      </c>
      <c r="AO185" s="32"/>
      <c r="AP185" s="5">
        <f t="shared" si="50"/>
        <v>6.8916129032258056</v>
      </c>
      <c r="AQ185" s="32">
        <f t="shared" si="61"/>
        <v>5.5208407706093192</v>
      </c>
      <c r="AR185" s="5">
        <f t="shared" si="51"/>
        <v>1.3761813207074036</v>
      </c>
      <c r="AS185" s="263">
        <f>AVERAGE(INDEX($AR$5:$AR$246,$AC185,1):INDEX($AR$5:$AR$246,$AD185,1))</f>
        <v>-0.12608749649689671</v>
      </c>
      <c r="AT185" s="5"/>
      <c r="AU185" s="5">
        <f t="shared" si="52"/>
        <v>9.5321505376344078</v>
      </c>
      <c r="AV185" s="32">
        <f t="shared" si="62"/>
        <v>7.4800842508960574</v>
      </c>
      <c r="AW185" s="5">
        <f t="shared" si="53"/>
        <v>2.6506519181091956</v>
      </c>
      <c r="AX185" s="264">
        <f>AVERAGE(INDEX($AW$5:$AW$246,$AC185,1):INDEX($AW$5:$AW$246,$AD185,1))</f>
        <v>0.59946195395149049</v>
      </c>
      <c r="AY185" s="5"/>
    </row>
    <row r="186" spans="1:51" ht="11.4">
      <c r="A186" s="141">
        <v>182</v>
      </c>
      <c r="B186" s="6">
        <v>1962</v>
      </c>
      <c r="C186" s="288">
        <v>-0.60967741935483888</v>
      </c>
      <c r="D186" s="288">
        <v>-3.2499999999999996</v>
      </c>
      <c r="E186" s="288">
        <v>-2.1645161290322585</v>
      </c>
      <c r="F186" s="288">
        <v>6.3066666666666666</v>
      </c>
      <c r="G186" s="288">
        <v>7.4096774193548391</v>
      </c>
      <c r="H186" s="288">
        <v>11.813333333333333</v>
      </c>
      <c r="I186" s="288">
        <v>13.964516129032255</v>
      </c>
      <c r="J186" s="288">
        <v>16.174193548387098</v>
      </c>
      <c r="K186" s="288">
        <v>11.716666666666667</v>
      </c>
      <c r="L186" s="288">
        <v>8.0709677419354833</v>
      </c>
      <c r="M186" s="288">
        <v>0.94333333333333347</v>
      </c>
      <c r="N186" s="288">
        <v>-3.9419354838709686</v>
      </c>
      <c r="O186" s="231">
        <v>0</v>
      </c>
      <c r="P186" s="5">
        <v>5.5</v>
      </c>
      <c r="Q186" s="290">
        <v>5.584657534246575</v>
      </c>
      <c r="R186" s="111">
        <f t="shared" si="56"/>
        <v>6.3518700000000008</v>
      </c>
      <c r="S186" s="32">
        <f t="shared" si="57"/>
        <v>6.3816917534246578</v>
      </c>
      <c r="T186" s="299">
        <f>AVERAGE(INDEX($Q$5:$Q$246,$AC186,1):INDEX($Q$5:$Q$246,$AD186,1))</f>
        <v>6.3703013698630144</v>
      </c>
      <c r="U186" s="286">
        <v>5.5361021505376344</v>
      </c>
      <c r="V186" s="111">
        <f t="shared" si="42"/>
        <v>-0.75018796480283267</v>
      </c>
      <c r="W186" s="261">
        <f>AVERAGE(INDEX($V$5:$V$246,$AC186,1):INDEX($V$5:$V$246,$AD186,1))</f>
        <v>3.5455870813606169E-2</v>
      </c>
      <c r="X186" s="111">
        <f t="shared" si="58"/>
        <v>4.7479738925154863E-2</v>
      </c>
      <c r="Y186" s="111">
        <f t="shared" si="54"/>
        <v>-0.79766770372798756</v>
      </c>
      <c r="AA186" s="4">
        <f t="shared" si="43"/>
        <v>8</v>
      </c>
      <c r="AB186" s="284">
        <f t="shared" si="44"/>
        <v>7.4897119341563787</v>
      </c>
      <c r="AC186" s="6">
        <f t="shared" si="45"/>
        <v>175</v>
      </c>
      <c r="AD186" s="6">
        <f t="shared" si="46"/>
        <v>184</v>
      </c>
      <c r="AF186" s="5">
        <f t="shared" si="47"/>
        <v>13.984014336917562</v>
      </c>
      <c r="AG186" s="32">
        <f t="shared" si="59"/>
        <v>13.942673888888889</v>
      </c>
      <c r="AH186" s="5">
        <f t="shared" si="48"/>
        <v>-0.24571004311552258</v>
      </c>
      <c r="AI186" s="261">
        <f>AVERAGE(INDEX($AH$5:$AH$247,$AC186,1):INDEX($AH$5:$AH$247,$AD186,1))</f>
        <v>-0.26730144096498465</v>
      </c>
      <c r="AK186" s="5">
        <f t="shared" si="55"/>
        <v>-1.5016129032258065</v>
      </c>
      <c r="AL186" s="32">
        <f t="shared" si="60"/>
        <v>-1.5133936813390538</v>
      </c>
      <c r="AM186" s="5">
        <f t="shared" si="49"/>
        <v>-6.8776240589570659E-2</v>
      </c>
      <c r="AN186" s="262">
        <f>AVERAGE(INDEX($AM$5:$AM$247,$AC186,1):INDEX($AM$5:$AM$247,$AD186,1))</f>
        <v>4.3920538900868486E-2</v>
      </c>
      <c r="AO186" s="32"/>
      <c r="AP186" s="5">
        <f t="shared" si="50"/>
        <v>3.8506093189964155</v>
      </c>
      <c r="AQ186" s="32">
        <f t="shared" si="61"/>
        <v>5.4864414767025087</v>
      </c>
      <c r="AR186" s="5">
        <f t="shared" si="51"/>
        <v>-1.6648222635219865</v>
      </c>
      <c r="AS186" s="263">
        <f>AVERAGE(INDEX($AR$5:$AR$246,$AC186,1):INDEX($AR$5:$AR$246,$AD186,1))</f>
        <v>-3.3703983952093973E-2</v>
      </c>
      <c r="AT186" s="5"/>
      <c r="AU186" s="5">
        <f t="shared" si="52"/>
        <v>6.910322580645162</v>
      </c>
      <c r="AV186" s="32">
        <f t="shared" si="62"/>
        <v>7.5129997849462375</v>
      </c>
      <c r="AW186" s="5">
        <f t="shared" si="53"/>
        <v>2.8823961119949892E-2</v>
      </c>
      <c r="AX186" s="264">
        <f>AVERAGE(INDEX($AW$5:$AW$246,$AC186,1):INDEX($AW$5:$AW$246,$AD186,1))</f>
        <v>0.4427020973206659</v>
      </c>
      <c r="AY186" s="5"/>
    </row>
    <row r="187" spans="1:51" ht="11.4">
      <c r="A187" s="141">
        <v>183</v>
      </c>
      <c r="B187" s="6">
        <v>1963</v>
      </c>
      <c r="C187" s="288">
        <v>-8.3096774193548395</v>
      </c>
      <c r="D187" s="288">
        <v>-5.8214285714285712</v>
      </c>
      <c r="E187" s="288">
        <v>1.4516129032258069</v>
      </c>
      <c r="F187" s="288">
        <v>6.7299999999999995</v>
      </c>
      <c r="G187" s="288">
        <v>8.7709677419354843</v>
      </c>
      <c r="H187" s="288">
        <v>13.053333333333331</v>
      </c>
      <c r="I187" s="288">
        <v>15.883870967741935</v>
      </c>
      <c r="J187" s="288">
        <v>13.732258064516129</v>
      </c>
      <c r="K187" s="288">
        <v>12.289999999999997</v>
      </c>
      <c r="L187" s="288">
        <v>7.2967741935483854</v>
      </c>
      <c r="M187" s="288">
        <v>6.3733333333333331</v>
      </c>
      <c r="N187" s="288">
        <v>-3.4032258064516125</v>
      </c>
      <c r="O187" s="231">
        <v>0</v>
      </c>
      <c r="P187" s="5">
        <v>5.7</v>
      </c>
      <c r="Q187" s="290">
        <v>5.7219178082191782</v>
      </c>
      <c r="R187" s="111">
        <f t="shared" si="56"/>
        <v>6.3419000000000008</v>
      </c>
      <c r="S187" s="32">
        <f t="shared" si="57"/>
        <v>6.369407150684931</v>
      </c>
      <c r="T187" s="299">
        <f>AVERAGE(INDEX($Q$5:$Q$246,$AC187,1):INDEX($Q$5:$Q$246,$AD187,1))</f>
        <v>6.3346849315068496</v>
      </c>
      <c r="U187" s="286">
        <v>5.6706515616999482</v>
      </c>
      <c r="V187" s="111">
        <f t="shared" si="42"/>
        <v>-0.61292769083022947</v>
      </c>
      <c r="W187" s="261">
        <f>AVERAGE(INDEX($V$5:$V$246,$AC187,1):INDEX($V$5:$V$246,$AD187,1))</f>
        <v>-1.6056754255835414E-4</v>
      </c>
      <c r="X187" s="111">
        <f t="shared" si="58"/>
        <v>3.5195136185428848E-2</v>
      </c>
      <c r="Y187" s="111">
        <f t="shared" si="54"/>
        <v>-0.64812282701565826</v>
      </c>
      <c r="AA187" s="4">
        <f t="shared" si="43"/>
        <v>8</v>
      </c>
      <c r="AB187" s="284">
        <f t="shared" si="44"/>
        <v>7.5308641975308639</v>
      </c>
      <c r="AC187" s="6">
        <f t="shared" si="45"/>
        <v>176</v>
      </c>
      <c r="AD187" s="6">
        <f t="shared" si="46"/>
        <v>185</v>
      </c>
      <c r="AF187" s="5">
        <f t="shared" si="47"/>
        <v>14.223154121863798</v>
      </c>
      <c r="AG187" s="32">
        <f t="shared" si="59"/>
        <v>13.939287143369175</v>
      </c>
      <c r="AH187" s="5">
        <f t="shared" si="48"/>
        <v>-6.5702581692868023E-3</v>
      </c>
      <c r="AI187" s="261">
        <f>AVERAGE(INDEX($AH$5:$AH$247,$AC187,1):INDEX($AH$5:$AH$247,$AD187,1))</f>
        <v>-0.27873871695064772</v>
      </c>
      <c r="AK187" s="5">
        <f t="shared" si="55"/>
        <v>-6.0243471582181272</v>
      </c>
      <c r="AL187" s="32">
        <f t="shared" si="60"/>
        <v>-1.5448461381693948</v>
      </c>
      <c r="AM187" s="5">
        <f t="shared" si="49"/>
        <v>-4.5915104955818915</v>
      </c>
      <c r="AN187" s="262">
        <f>AVERAGE(INDEX($AM$5:$AM$247,$AC187,1):INDEX($AM$5:$AM$247,$AD187,1))</f>
        <v>-0.12533445341863994</v>
      </c>
      <c r="AO187" s="32"/>
      <c r="AP187" s="5">
        <f t="shared" si="50"/>
        <v>5.6508602150537639</v>
      </c>
      <c r="AQ187" s="32">
        <f t="shared" si="61"/>
        <v>5.4665655949820779</v>
      </c>
      <c r="AR187" s="5">
        <f t="shared" si="51"/>
        <v>0.13542863253536197</v>
      </c>
      <c r="AS187" s="263">
        <f>AVERAGE(INDEX($AR$5:$AR$246,$AC187,1):INDEX($AR$5:$AR$246,$AD187,1))</f>
        <v>-1.2997890762129672E-2</v>
      </c>
      <c r="AT187" s="5"/>
      <c r="AU187" s="5">
        <f t="shared" si="52"/>
        <v>8.6533691756272386</v>
      </c>
      <c r="AV187" s="32">
        <f t="shared" si="62"/>
        <v>7.5161048709677418</v>
      </c>
      <c r="AW187" s="5">
        <f t="shared" si="53"/>
        <v>1.7718705561020265</v>
      </c>
      <c r="AX187" s="264">
        <f>AVERAGE(INDEX($AW$5:$AW$246,$AC187,1):INDEX($AW$5:$AW$246,$AD187,1))</f>
        <v>0.4449780829837483</v>
      </c>
      <c r="AY187" s="5"/>
    </row>
    <row r="188" spans="1:51" ht="11.4">
      <c r="A188" s="141">
        <v>184</v>
      </c>
      <c r="B188" s="6">
        <v>1964</v>
      </c>
      <c r="C188" s="288">
        <v>-2.7290322580645165</v>
      </c>
      <c r="D188" s="288">
        <v>-0.25862068965517254</v>
      </c>
      <c r="E188" s="288">
        <v>-0.87741935483870959</v>
      </c>
      <c r="F188" s="288">
        <v>6.9066666666666672</v>
      </c>
      <c r="G188" s="288">
        <v>11.293548387096772</v>
      </c>
      <c r="H188" s="288">
        <v>14.273333333333335</v>
      </c>
      <c r="I188" s="288">
        <v>16.929032258064517</v>
      </c>
      <c r="J188" s="288">
        <v>14.083870967741937</v>
      </c>
      <c r="K188" s="288">
        <v>12.256666666666666</v>
      </c>
      <c r="L188" s="288">
        <v>4.6354838709677413</v>
      </c>
      <c r="M188" s="288">
        <v>2.4633333333333329</v>
      </c>
      <c r="N188" s="288">
        <v>-1.0064516129032257</v>
      </c>
      <c r="O188" s="231">
        <v>0</v>
      </c>
      <c r="P188" s="5">
        <v>6.5</v>
      </c>
      <c r="Q188" s="290">
        <v>6.5252054794520555</v>
      </c>
      <c r="R188" s="111">
        <f t="shared" si="56"/>
        <v>6.3354200000000001</v>
      </c>
      <c r="S188" s="32">
        <f t="shared" si="57"/>
        <v>6.3614161095890402</v>
      </c>
      <c r="T188" s="299">
        <f>AVERAGE(INDEX($Q$5:$Q$246,$AC188,1):INDEX($Q$5:$Q$246,$AD188,1))</f>
        <v>6.5043287671232877</v>
      </c>
      <c r="U188" s="286">
        <v>6.497534297367447</v>
      </c>
      <c r="V188" s="111">
        <f t="shared" si="42"/>
        <v>0.1903599804026479</v>
      </c>
      <c r="W188" s="261">
        <f>AVERAGE(INDEX($V$5:$V$246,$AC188,1):INDEX($V$5:$V$246,$AD188,1))</f>
        <v>0.16948326807388003</v>
      </c>
      <c r="X188" s="111">
        <f t="shared" si="58"/>
        <v>2.7204095089538437E-2</v>
      </c>
      <c r="Y188" s="111">
        <f t="shared" si="54"/>
        <v>0.16315588531310946</v>
      </c>
      <c r="AA188" s="4">
        <f t="shared" si="43"/>
        <v>8</v>
      </c>
      <c r="AB188" s="284">
        <f t="shared" si="44"/>
        <v>7.57201646090535</v>
      </c>
      <c r="AC188" s="6">
        <f t="shared" si="45"/>
        <v>177</v>
      </c>
      <c r="AD188" s="6">
        <f t="shared" si="46"/>
        <v>186</v>
      </c>
      <c r="AF188" s="5">
        <f t="shared" si="47"/>
        <v>15.09541218637993</v>
      </c>
      <c r="AG188" s="32">
        <f t="shared" si="59"/>
        <v>13.926096913978496</v>
      </c>
      <c r="AH188" s="5">
        <f t="shared" si="48"/>
        <v>0.86568780634684472</v>
      </c>
      <c r="AI188" s="261">
        <f>AVERAGE(INDEX($AH$5:$AH$247,$AC188,1):INDEX($AH$5:$AH$247,$AD188,1))</f>
        <v>-0.21566344813344304</v>
      </c>
      <c r="AK188" s="5">
        <f t="shared" si="55"/>
        <v>-2.1302929180571009</v>
      </c>
      <c r="AL188" s="32">
        <f t="shared" si="60"/>
        <v>-1.5561638211769693</v>
      </c>
      <c r="AM188" s="5">
        <f t="shared" si="49"/>
        <v>-0.69745625542086498</v>
      </c>
      <c r="AN188" s="262">
        <f>AVERAGE(INDEX($AM$5:$AM$247,$AC188,1):INDEX($AM$5:$AM$247,$AD188,1))</f>
        <v>0.28814957645582367</v>
      </c>
      <c r="AO188" s="32"/>
      <c r="AP188" s="5">
        <f t="shared" si="50"/>
        <v>5.7742652329749093</v>
      </c>
      <c r="AQ188" s="32">
        <f t="shared" si="61"/>
        <v>5.430061250896058</v>
      </c>
      <c r="AR188" s="5">
        <f t="shared" si="51"/>
        <v>0.25883365045650741</v>
      </c>
      <c r="AS188" s="263">
        <f>AVERAGE(INDEX($AR$5:$AR$246,$AC188,1):INDEX($AR$5:$AR$246,$AD188,1))</f>
        <v>6.218848916618587E-2</v>
      </c>
      <c r="AT188" s="5"/>
      <c r="AU188" s="5">
        <f t="shared" si="52"/>
        <v>6.4518279569892458</v>
      </c>
      <c r="AV188" s="32">
        <f t="shared" si="62"/>
        <v>7.5313082114695353</v>
      </c>
      <c r="AW188" s="5">
        <f t="shared" si="53"/>
        <v>-0.42967066253596631</v>
      </c>
      <c r="AX188" s="264">
        <f>AVERAGE(INDEX($AW$5:$AW$246,$AC188,1):INDEX($AW$5:$AW$246,$AD188,1))</f>
        <v>0.6052899109407377</v>
      </c>
      <c r="AY188" s="5"/>
    </row>
    <row r="189" spans="1:51" ht="11.4">
      <c r="A189" s="141">
        <v>185</v>
      </c>
      <c r="B189" s="6">
        <v>1965</v>
      </c>
      <c r="C189" s="288">
        <v>-0.47419354838709671</v>
      </c>
      <c r="D189" s="288">
        <v>-6.1964285714285712</v>
      </c>
      <c r="E189" s="288">
        <v>1.0096774193548388</v>
      </c>
      <c r="F189" s="288">
        <v>3.6766666666666654</v>
      </c>
      <c r="G189" s="288">
        <v>7.8903225806451633</v>
      </c>
      <c r="H189" s="288">
        <v>13.666666666666668</v>
      </c>
      <c r="I189" s="288">
        <v>13.177419354838708</v>
      </c>
      <c r="J189" s="288">
        <v>13.370967741935486</v>
      </c>
      <c r="K189" s="288">
        <v>10.709999999999999</v>
      </c>
      <c r="L189" s="288">
        <v>7.4709677419354827</v>
      </c>
      <c r="M189" s="288">
        <v>0.79666666666666663</v>
      </c>
      <c r="N189" s="288">
        <v>0.42580645161290304</v>
      </c>
      <c r="O189" s="231">
        <v>0</v>
      </c>
      <c r="P189" s="5">
        <v>5.5</v>
      </c>
      <c r="Q189" s="290">
        <v>5.536986301369863</v>
      </c>
      <c r="R189" s="111">
        <f t="shared" si="56"/>
        <v>6.3251799999999996</v>
      </c>
      <c r="S189" s="32">
        <f t="shared" si="57"/>
        <v>6.3495924657534246</v>
      </c>
      <c r="T189" s="299">
        <f>AVERAGE(INDEX($Q$5:$Q$246,$AC189,1):INDEX($Q$5:$Q$246,$AD189,1))</f>
        <v>6.5141917808219176</v>
      </c>
      <c r="U189" s="286">
        <v>5.4603782642089094</v>
      </c>
      <c r="V189" s="111">
        <f t="shared" si="42"/>
        <v>-0.79785919767954461</v>
      </c>
      <c r="W189" s="261">
        <f>AVERAGE(INDEX($V$5:$V$246,$AC189,1):INDEX($V$5:$V$246,$AD189,1))</f>
        <v>0.17934628177251008</v>
      </c>
      <c r="X189" s="111">
        <f t="shared" si="58"/>
        <v>1.5380451253922026E-2</v>
      </c>
      <c r="Y189" s="111">
        <f t="shared" si="54"/>
        <v>-0.81323964893346667</v>
      </c>
      <c r="AA189" s="4">
        <f t="shared" si="43"/>
        <v>8</v>
      </c>
      <c r="AB189" s="284">
        <f t="shared" si="44"/>
        <v>7.6131687242798352</v>
      </c>
      <c r="AC189" s="6">
        <f t="shared" si="45"/>
        <v>178</v>
      </c>
      <c r="AD189" s="6">
        <f t="shared" si="46"/>
        <v>187</v>
      </c>
      <c r="AF189" s="5">
        <f t="shared" si="47"/>
        <v>13.405017921146955</v>
      </c>
      <c r="AG189" s="32">
        <f t="shared" si="59"/>
        <v>13.931475759856632</v>
      </c>
      <c r="AH189" s="5">
        <f t="shared" si="48"/>
        <v>-0.82470645888612992</v>
      </c>
      <c r="AI189" s="261">
        <f>AVERAGE(INDEX($AH$5:$AH$247,$AC189,1):INDEX($AH$5:$AH$247,$AD189,1))</f>
        <v>-0.14406488182519972</v>
      </c>
      <c r="AK189" s="5">
        <f t="shared" si="55"/>
        <v>-2.5590245775729645</v>
      </c>
      <c r="AL189" s="32">
        <f t="shared" si="60"/>
        <v>-1.5511932770538697</v>
      </c>
      <c r="AM189" s="5">
        <f t="shared" si="49"/>
        <v>-1.1261879149367287</v>
      </c>
      <c r="AN189" s="262">
        <f>AVERAGE(INDEX($AM$5:$AM$247,$AC189,1):INDEX($AM$5:$AM$247,$AD189,1))</f>
        <v>0.14798828613324302</v>
      </c>
      <c r="AO189" s="32"/>
      <c r="AP189" s="5">
        <f t="shared" si="50"/>
        <v>4.192222222222223</v>
      </c>
      <c r="AQ189" s="32">
        <f t="shared" si="61"/>
        <v>5.3908728422939074</v>
      </c>
      <c r="AR189" s="5">
        <f t="shared" si="51"/>
        <v>-1.323209360296179</v>
      </c>
      <c r="AS189" s="263">
        <f>AVERAGE(INDEX($AR$5:$AR$246,$AC189,1):INDEX($AR$5:$AR$246,$AD189,1))</f>
        <v>3.5511069811347259E-2</v>
      </c>
      <c r="AT189" s="5"/>
      <c r="AU189" s="5">
        <f t="shared" si="52"/>
        <v>6.3258781362007168</v>
      </c>
      <c r="AV189" s="32">
        <f t="shared" si="62"/>
        <v>7.510705383512545</v>
      </c>
      <c r="AW189" s="5">
        <f t="shared" si="53"/>
        <v>-0.55562048332449532</v>
      </c>
      <c r="AX189" s="264">
        <f>AVERAGE(INDEX($AW$5:$AW$246,$AC189,1):INDEX($AW$5:$AW$246,$AD189,1))</f>
        <v>0.77850138047478812</v>
      </c>
      <c r="AY189" s="5"/>
    </row>
    <row r="190" spans="1:51" ht="11.4">
      <c r="A190" s="141">
        <v>186</v>
      </c>
      <c r="B190" s="6">
        <v>1966</v>
      </c>
      <c r="C190" s="288">
        <v>-4.0999999999999996</v>
      </c>
      <c r="D190" s="288">
        <v>4.7214285714285706</v>
      </c>
      <c r="E190" s="288">
        <v>-4.838709677419363E-2</v>
      </c>
      <c r="F190" s="288">
        <v>7.703333333333334</v>
      </c>
      <c r="G190" s="288">
        <v>9.9193548387096815</v>
      </c>
      <c r="H190" s="288">
        <v>13.976666666666668</v>
      </c>
      <c r="I190" s="288">
        <v>12.858064516129032</v>
      </c>
      <c r="J190" s="288">
        <v>12.690322580645162</v>
      </c>
      <c r="K190" s="288">
        <v>12.876666666666669</v>
      </c>
      <c r="L190" s="288">
        <v>10.261290322580646</v>
      </c>
      <c r="M190" s="288">
        <v>0.2566666666666666</v>
      </c>
      <c r="N190" s="288">
        <v>-1.0548387096774192</v>
      </c>
      <c r="O190" s="231">
        <v>0</v>
      </c>
      <c r="P190" s="5">
        <v>6.7</v>
      </c>
      <c r="Q190" s="290">
        <v>6.6654794520547949</v>
      </c>
      <c r="R190" s="111">
        <f t="shared" si="56"/>
        <v>6.3277999999999999</v>
      </c>
      <c r="S190" s="32">
        <f t="shared" si="57"/>
        <v>6.3515885753424657</v>
      </c>
      <c r="T190" s="299">
        <f>AVERAGE(INDEX($Q$5:$Q$246,$AC190,1):INDEX($Q$5:$Q$246,$AD190,1))</f>
        <v>6.4863561643835626</v>
      </c>
      <c r="U190" s="286">
        <v>6.6717140296978998</v>
      </c>
      <c r="V190" s="111">
        <f t="shared" si="42"/>
        <v>0.33063395300538723</v>
      </c>
      <c r="W190" s="261">
        <f>AVERAGE(INDEX($V$5:$V$246,$AC190,1):INDEX($V$5:$V$246,$AD190,1))</f>
        <v>0.15151066533415394</v>
      </c>
      <c r="X190" s="111">
        <f t="shared" si="58"/>
        <v>1.7376560842963136E-2</v>
      </c>
      <c r="Y190" s="111">
        <f t="shared" si="54"/>
        <v>0.3132573921624241</v>
      </c>
      <c r="AA190" s="4">
        <f t="shared" si="43"/>
        <v>8</v>
      </c>
      <c r="AB190" s="284">
        <f t="shared" si="44"/>
        <v>7.6543209876543212</v>
      </c>
      <c r="AC190" s="6">
        <f t="shared" si="45"/>
        <v>179</v>
      </c>
      <c r="AD190" s="6">
        <f t="shared" si="46"/>
        <v>188</v>
      </c>
      <c r="AF190" s="5">
        <f t="shared" si="47"/>
        <v>13.175017921146955</v>
      </c>
      <c r="AG190" s="32">
        <f t="shared" si="59"/>
        <v>13.934588978494624</v>
      </c>
      <c r="AH190" s="5">
        <f t="shared" si="48"/>
        <v>-1.0547064588861303</v>
      </c>
      <c r="AI190" s="261">
        <f>AVERAGE(INDEX($AH$5:$AH$247,$AC190,1):INDEX($AH$5:$AH$247,$AD190,1))</f>
        <v>-0.26303620799007421</v>
      </c>
      <c r="AK190" s="5">
        <f t="shared" si="55"/>
        <v>0.34907834101382473</v>
      </c>
      <c r="AL190" s="32">
        <f t="shared" si="60"/>
        <v>-1.5245480046612638</v>
      </c>
      <c r="AM190" s="5">
        <f t="shared" si="49"/>
        <v>1.7819150036500606</v>
      </c>
      <c r="AN190" s="262">
        <f>AVERAGE(INDEX($AM$5:$AM$247,$AC190,1):INDEX($AM$5:$AM$247,$AD190,1))</f>
        <v>-7.8653485147015478E-2</v>
      </c>
      <c r="AO190" s="32"/>
      <c r="AP190" s="5">
        <f t="shared" si="50"/>
        <v>5.8581003584229405</v>
      </c>
      <c r="AQ190" s="32">
        <f t="shared" si="61"/>
        <v>5.3694076774193551</v>
      </c>
      <c r="AR190" s="5">
        <f t="shared" si="51"/>
        <v>0.34266877590453859</v>
      </c>
      <c r="AS190" s="263">
        <f>AVERAGE(INDEX($AR$5:$AR$246,$AC190,1):INDEX($AR$5:$AR$246,$AD190,1))</f>
        <v>0.23402361461421456</v>
      </c>
      <c r="AT190" s="5"/>
      <c r="AU190" s="5">
        <f t="shared" si="52"/>
        <v>7.7982078853046604</v>
      </c>
      <c r="AV190" s="32">
        <f t="shared" si="62"/>
        <v>7.4807403261648746</v>
      </c>
      <c r="AW190" s="5">
        <f t="shared" si="53"/>
        <v>0.91670926577944822</v>
      </c>
      <c r="AX190" s="264">
        <f>AVERAGE(INDEX($AW$5:$AW$246,$AC190,1):INDEX($AW$5:$AW$246,$AD190,1))</f>
        <v>0.85340460628123949</v>
      </c>
      <c r="AY190" s="5"/>
    </row>
    <row r="191" spans="1:51" ht="11.4">
      <c r="A191" s="141">
        <v>187</v>
      </c>
      <c r="B191" s="6">
        <v>1967</v>
      </c>
      <c r="C191" s="288">
        <v>-1.5387096774193549</v>
      </c>
      <c r="D191" s="288">
        <v>0.47857142857142865</v>
      </c>
      <c r="E191" s="288">
        <v>2.5806451612903234</v>
      </c>
      <c r="F191" s="288">
        <v>3.9933333333333323</v>
      </c>
      <c r="G191" s="288">
        <v>10.025806451612905</v>
      </c>
      <c r="H191" s="288">
        <v>12.086666666666666</v>
      </c>
      <c r="I191" s="288">
        <v>17.016129032258064</v>
      </c>
      <c r="J191" s="288">
        <v>14.867741935483869</v>
      </c>
      <c r="K191" s="288">
        <v>11.853333333333333</v>
      </c>
      <c r="L191" s="288">
        <v>10.874193548387099</v>
      </c>
      <c r="M191" s="288">
        <v>3.4200000000000008</v>
      </c>
      <c r="N191" s="288">
        <v>-3.0677419354838702</v>
      </c>
      <c r="O191" s="231">
        <v>0</v>
      </c>
      <c r="P191" s="5">
        <v>6.9</v>
      </c>
      <c r="Q191" s="290">
        <v>6.9246575342465757</v>
      </c>
      <c r="R191" s="111">
        <f t="shared" si="56"/>
        <v>6.3243800000000006</v>
      </c>
      <c r="S191" s="32">
        <f t="shared" si="57"/>
        <v>6.3480439999999998</v>
      </c>
      <c r="T191" s="299">
        <f>AVERAGE(INDEX($Q$5:$Q$246,$AC191,1):INDEX($Q$5:$Q$246,$AD191,1))</f>
        <v>6.339506849315069</v>
      </c>
      <c r="U191" s="286">
        <v>6.8824974398361505</v>
      </c>
      <c r="V191" s="111">
        <f t="shared" si="42"/>
        <v>0.58981203519716807</v>
      </c>
      <c r="W191" s="261">
        <f>AVERAGE(INDEX($V$5:$V$246,$AC191,1):INDEX($V$5:$V$246,$AD191,1))</f>
        <v>4.6613502656609462E-3</v>
      </c>
      <c r="X191" s="111">
        <f t="shared" si="58"/>
        <v>1.3831985500497378E-2</v>
      </c>
      <c r="Y191" s="111">
        <f t="shared" si="54"/>
        <v>0.57598004969667072</v>
      </c>
      <c r="AA191" s="4">
        <f t="shared" si="43"/>
        <v>8</v>
      </c>
      <c r="AB191" s="284">
        <f t="shared" si="44"/>
        <v>7.6954732510288064</v>
      </c>
      <c r="AC191" s="6">
        <f t="shared" si="45"/>
        <v>180</v>
      </c>
      <c r="AD191" s="6">
        <f t="shared" si="46"/>
        <v>189</v>
      </c>
      <c r="AF191" s="5">
        <f t="shared" si="47"/>
        <v>14.656845878136201</v>
      </c>
      <c r="AG191" s="32">
        <f t="shared" si="59"/>
        <v>13.924639670250896</v>
      </c>
      <c r="AH191" s="5">
        <f t="shared" si="48"/>
        <v>0.42712149810311573</v>
      </c>
      <c r="AI191" s="261">
        <f>AVERAGE(INDEX($AH$5:$AH$247,$AC191,1):INDEX($AH$5:$AH$247,$AD191,1))</f>
        <v>-0.39970645888613132</v>
      </c>
      <c r="AK191" s="5">
        <f t="shared" si="55"/>
        <v>-0.70499231950844854</v>
      </c>
      <c r="AL191" s="32">
        <f t="shared" si="60"/>
        <v>-1.483790991710366</v>
      </c>
      <c r="AM191" s="5">
        <f t="shared" si="49"/>
        <v>0.72784434312778734</v>
      </c>
      <c r="AN191" s="262">
        <f>AVERAGE(INDEX($AM$5:$AM$247,$AC191,1):INDEX($AM$5:$AM$247,$AD191,1))</f>
        <v>-0.30967883076913533</v>
      </c>
      <c r="AO191" s="32"/>
      <c r="AP191" s="5">
        <f t="shared" si="50"/>
        <v>5.53326164874552</v>
      </c>
      <c r="AQ191" s="32">
        <f t="shared" si="61"/>
        <v>5.3460912688172044</v>
      </c>
      <c r="AR191" s="5">
        <f t="shared" si="51"/>
        <v>1.7830066227118024E-2</v>
      </c>
      <c r="AS191" s="263">
        <f>AVERAGE(INDEX($AR$5:$AR$246,$AC191,1):INDEX($AR$5:$AR$246,$AD191,1))</f>
        <v>4.6156231101669928E-2</v>
      </c>
      <c r="AT191" s="5"/>
      <c r="AU191" s="5">
        <f t="shared" si="52"/>
        <v>8.7158422939068121</v>
      </c>
      <c r="AV191" s="32">
        <f t="shared" si="62"/>
        <v>7.4427709641577069</v>
      </c>
      <c r="AW191" s="5">
        <f t="shared" si="53"/>
        <v>1.8343436743816</v>
      </c>
      <c r="AX191" s="264">
        <f>AVERAGE(INDEX($AW$5:$AW$246,$AC191,1):INDEX($AW$5:$AW$246,$AD191,1))</f>
        <v>0.94048704355722523</v>
      </c>
      <c r="AY191" s="5"/>
    </row>
    <row r="192" spans="1:51" ht="11.4">
      <c r="A192" s="141">
        <v>188</v>
      </c>
      <c r="B192" s="6">
        <v>1968</v>
      </c>
      <c r="C192" s="288">
        <v>-3.8000000000000007</v>
      </c>
      <c r="D192" s="288">
        <v>-0.32413793103448285</v>
      </c>
      <c r="E192" s="288">
        <v>2.0193548387096776</v>
      </c>
      <c r="F192" s="288">
        <v>7.17</v>
      </c>
      <c r="G192" s="288">
        <v>9.0548387096774192</v>
      </c>
      <c r="H192" s="288">
        <v>13.030000000000001</v>
      </c>
      <c r="I192" s="288">
        <v>13.700000000000003</v>
      </c>
      <c r="J192" s="288">
        <v>12.954838709677416</v>
      </c>
      <c r="K192" s="288">
        <v>10.950000000000001</v>
      </c>
      <c r="L192" s="288">
        <v>9.7096774193548381</v>
      </c>
      <c r="M192" s="288">
        <v>2.6966666666666663</v>
      </c>
      <c r="N192" s="288">
        <v>-3.2322580645161287</v>
      </c>
      <c r="O192" s="231">
        <v>0</v>
      </c>
      <c r="P192" s="5">
        <v>6.2</v>
      </c>
      <c r="Q192" s="290">
        <v>6.1879452054794521</v>
      </c>
      <c r="R192" s="111">
        <f t="shared" si="56"/>
        <v>6.3296200000000002</v>
      </c>
      <c r="S192" s="32">
        <f t="shared" si="57"/>
        <v>6.3539901095890414</v>
      </c>
      <c r="T192" s="299">
        <f>AVERAGE(INDEX($Q$5:$Q$246,$AC192,1):INDEX($Q$5:$Q$246,$AD192,1))</f>
        <v>6.276794520547945</v>
      </c>
      <c r="U192" s="286">
        <v>6.1607483623779506</v>
      </c>
      <c r="V192" s="111">
        <f t="shared" si="42"/>
        <v>-0.14690029356995549</v>
      </c>
      <c r="W192" s="261">
        <f>AVERAGE(INDEX($V$5:$V$246,$AC192,1):INDEX($V$5:$V$246,$AD192,1))</f>
        <v>-5.8050978501462236E-2</v>
      </c>
      <c r="X192" s="111">
        <f t="shared" si="58"/>
        <v>1.9778095089538476E-2</v>
      </c>
      <c r="Y192" s="111">
        <f t="shared" si="54"/>
        <v>-0.16667838865949397</v>
      </c>
      <c r="AA192" s="4">
        <f t="shared" si="43"/>
        <v>8</v>
      </c>
      <c r="AB192" s="284">
        <f t="shared" si="44"/>
        <v>7.7366255144032925</v>
      </c>
      <c r="AC192" s="6">
        <f t="shared" si="45"/>
        <v>181</v>
      </c>
      <c r="AD192" s="6">
        <f t="shared" si="46"/>
        <v>190</v>
      </c>
      <c r="AF192" s="5">
        <f t="shared" si="47"/>
        <v>13.228279569892473</v>
      </c>
      <c r="AG192" s="32">
        <f t="shared" si="59"/>
        <v>13.920447017921145</v>
      </c>
      <c r="AH192" s="5">
        <f t="shared" si="48"/>
        <v>-1.0014448101406117</v>
      </c>
      <c r="AI192" s="261">
        <f>AVERAGE(INDEX($AH$5:$AH$247,$AC192,1):INDEX($AH$5:$AH$247,$AD192,1))</f>
        <v>-0.2923193621119376</v>
      </c>
      <c r="AK192" s="5">
        <f t="shared" si="55"/>
        <v>-2.3972932888394509</v>
      </c>
      <c r="AL192" s="32">
        <f t="shared" si="60"/>
        <v>-1.4070816440224587</v>
      </c>
      <c r="AM192" s="5">
        <f t="shared" si="49"/>
        <v>-0.96445662620321504</v>
      </c>
      <c r="AN192" s="262">
        <f>AVERAGE(INDEX($AM$5:$AM$247,$AC192,1):INDEX($AM$5:$AM$247,$AD192,1))</f>
        <v>-0.62870460014251317</v>
      </c>
      <c r="AO192" s="32"/>
      <c r="AP192" s="5">
        <f t="shared" si="50"/>
        <v>6.0813978494623653</v>
      </c>
      <c r="AQ192" s="32">
        <f t="shared" si="61"/>
        <v>5.3202758602150544</v>
      </c>
      <c r="AR192" s="5">
        <f t="shared" si="51"/>
        <v>0.56596626694396335</v>
      </c>
      <c r="AS192" s="263">
        <f>AVERAGE(INDEX($AR$5:$AR$246,$AC192,1):INDEX($AR$5:$AR$246,$AD192,1))</f>
        <v>-0.27537423484815082</v>
      </c>
      <c r="AT192" s="5"/>
      <c r="AU192" s="5">
        <f t="shared" si="52"/>
        <v>7.7854480286738346</v>
      </c>
      <c r="AV192" s="32">
        <f t="shared" si="62"/>
        <v>7.3940182759856636</v>
      </c>
      <c r="AW192" s="5">
        <f t="shared" si="53"/>
        <v>0.90394940914862243</v>
      </c>
      <c r="AX192" s="264">
        <f>AVERAGE(INDEX($AW$5:$AW$246,$AC192,1):INDEX($AW$5:$AW$246,$AD192,1))</f>
        <v>0.99118238405901737</v>
      </c>
      <c r="AY192" s="5"/>
    </row>
    <row r="193" spans="1:51" ht="11.4">
      <c r="A193" s="141">
        <v>189</v>
      </c>
      <c r="B193" s="6">
        <v>1969</v>
      </c>
      <c r="C193" s="288">
        <v>-7.7419354838709833E-2</v>
      </c>
      <c r="D193" s="288">
        <v>-3.3535714285714291</v>
      </c>
      <c r="E193" s="288">
        <v>0.32258064516129042</v>
      </c>
      <c r="F193" s="288">
        <v>4.7600000000000007</v>
      </c>
      <c r="G193" s="288">
        <v>11.658064516129036</v>
      </c>
      <c r="H193" s="288">
        <v>10.733333333333336</v>
      </c>
      <c r="I193" s="288">
        <v>15.474193548387101</v>
      </c>
      <c r="J193" s="288">
        <v>13.22258064516129</v>
      </c>
      <c r="K193" s="288">
        <v>12.643333333333334</v>
      </c>
      <c r="L193" s="288">
        <v>9.3870967741935498</v>
      </c>
      <c r="M193" s="288">
        <v>3.2266666666666661</v>
      </c>
      <c r="N193" s="288">
        <v>-6.4096774193548383</v>
      </c>
      <c r="O193" s="231">
        <v>0</v>
      </c>
      <c r="P193" s="5">
        <v>6</v>
      </c>
      <c r="Q193" s="290">
        <v>6.0216438356164401</v>
      </c>
      <c r="R193" s="111">
        <f t="shared" si="56"/>
        <v>6.3232100000000004</v>
      </c>
      <c r="S193" s="32">
        <f t="shared" si="57"/>
        <v>6.3485559452054785</v>
      </c>
      <c r="T193" s="299">
        <f>AVERAGE(INDEX($Q$5:$Q$246,$AC193,1):INDEX($Q$5:$Q$246,$AD193,1))</f>
        <v>6.1842739726027398</v>
      </c>
      <c r="U193" s="286">
        <v>5.9655984383000522</v>
      </c>
      <c r="V193" s="111">
        <f t="shared" si="42"/>
        <v>-0.31320166343296751</v>
      </c>
      <c r="W193" s="261">
        <f>AVERAGE(INDEX($V$5:$V$246,$AC193,1):INDEX($V$5:$V$246,$AD193,1))</f>
        <v>-0.15057152644666766</v>
      </c>
      <c r="X193" s="111">
        <f t="shared" si="58"/>
        <v>1.4343930705976806E-2</v>
      </c>
      <c r="Y193" s="111">
        <f t="shared" si="54"/>
        <v>-0.3275455941389443</v>
      </c>
      <c r="AA193" s="4">
        <f t="shared" si="43"/>
        <v>8</v>
      </c>
      <c r="AB193" s="284">
        <f t="shared" si="44"/>
        <v>7.7777777777777777</v>
      </c>
      <c r="AC193" s="6">
        <f t="shared" si="45"/>
        <v>182</v>
      </c>
      <c r="AD193" s="6">
        <f t="shared" si="46"/>
        <v>191</v>
      </c>
      <c r="AF193" s="5">
        <f t="shared" si="47"/>
        <v>13.143369175627242</v>
      </c>
      <c r="AG193" s="32">
        <f t="shared" si="59"/>
        <v>13.903787989247311</v>
      </c>
      <c r="AH193" s="5">
        <f t="shared" si="48"/>
        <v>-1.0863552044058427</v>
      </c>
      <c r="AI193" s="261">
        <f>AVERAGE(INDEX($AH$5:$AH$247,$AC193,1):INDEX($AH$5:$AH$247,$AD193,1))</f>
        <v>-0.23091434419079065</v>
      </c>
      <c r="AK193" s="5">
        <f t="shared" si="55"/>
        <v>-2.2210829493087556</v>
      </c>
      <c r="AL193" s="32">
        <f t="shared" si="60"/>
        <v>-1.3232490613909635</v>
      </c>
      <c r="AM193" s="5">
        <f t="shared" si="49"/>
        <v>-0.78824628667251972</v>
      </c>
      <c r="AN193" s="262">
        <f>AVERAGE(INDEX($AM$5:$AM$247,$AC193,1):INDEX($AM$5:$AM$247,$AD193,1))</f>
        <v>-0.7896800225695485</v>
      </c>
      <c r="AO193" s="32"/>
      <c r="AP193" s="5">
        <f t="shared" si="50"/>
        <v>5.5802150537634425</v>
      </c>
      <c r="AQ193" s="32">
        <f t="shared" si="61"/>
        <v>5.285497301075269</v>
      </c>
      <c r="AR193" s="5">
        <f t="shared" si="51"/>
        <v>6.478347124504058E-2</v>
      </c>
      <c r="AS193" s="263">
        <f>AVERAGE(INDEX($AR$5:$AR$246,$AC193,1):INDEX($AR$5:$AR$246,$AD193,1))</f>
        <v>-0.40218427069044466</v>
      </c>
      <c r="AT193" s="5"/>
      <c r="AU193" s="5">
        <f t="shared" si="52"/>
        <v>8.4190322580645169</v>
      </c>
      <c r="AV193" s="32">
        <f t="shared" si="62"/>
        <v>7.3298518422939072</v>
      </c>
      <c r="AW193" s="5">
        <f t="shared" si="53"/>
        <v>1.5375336385393048</v>
      </c>
      <c r="AX193" s="264">
        <f>AVERAGE(INDEX($AW$5:$AW$246,$AC193,1):INDEX($AW$5:$AW$246,$AD193,1))</f>
        <v>0.70334009015220744</v>
      </c>
      <c r="AY193" s="5"/>
    </row>
    <row r="194" spans="1:51" ht="11.4">
      <c r="A194" s="141">
        <v>190</v>
      </c>
      <c r="B194" s="6">
        <v>1970</v>
      </c>
      <c r="C194" s="288">
        <v>-0.89677419354838728</v>
      </c>
      <c r="D194" s="288">
        <v>-2.8750000000000004</v>
      </c>
      <c r="E194" s="288">
        <v>-1.4290322580645156</v>
      </c>
      <c r="F194" s="288">
        <v>2.5866666666666669</v>
      </c>
      <c r="G194" s="288">
        <v>7.8064516129032251</v>
      </c>
      <c r="H194" s="288">
        <v>14.406666666666665</v>
      </c>
      <c r="I194" s="288">
        <v>14.332258064516131</v>
      </c>
      <c r="J194" s="288">
        <v>14.835483870967741</v>
      </c>
      <c r="K194" s="288">
        <v>12.31</v>
      </c>
      <c r="L194" s="288">
        <v>6.9741935483870954</v>
      </c>
      <c r="M194" s="288">
        <v>5.120000000000001</v>
      </c>
      <c r="N194" s="288">
        <v>-2.532258064516129</v>
      </c>
      <c r="O194" s="231">
        <v>0</v>
      </c>
      <c r="P194" s="5">
        <v>5.9</v>
      </c>
      <c r="Q194" s="290">
        <v>5.9287671232876713</v>
      </c>
      <c r="R194" s="111">
        <f t="shared" si="56"/>
        <v>6.3260200000000006</v>
      </c>
      <c r="S194" s="32">
        <f t="shared" si="57"/>
        <v>6.3531788767123283</v>
      </c>
      <c r="T194" s="299">
        <f>AVERAGE(INDEX($Q$5:$Q$246,$AC194,1):INDEX($Q$5:$Q$246,$AD194,1))</f>
        <v>6.2683013698630132</v>
      </c>
      <c r="U194" s="286">
        <v>5.8865546594982083</v>
      </c>
      <c r="V194" s="111">
        <f t="shared" si="42"/>
        <v>-0.40607837576173633</v>
      </c>
      <c r="W194" s="261">
        <f>AVERAGE(INDEX($V$5:$V$246,$AC194,1):INDEX($V$5:$V$246,$AD194,1))</f>
        <v>-6.6544129186393783E-2</v>
      </c>
      <c r="X194" s="111">
        <f t="shared" si="58"/>
        <v>1.8966862212826112E-2</v>
      </c>
      <c r="Y194" s="111">
        <f t="shared" si="54"/>
        <v>-0.42504523797456245</v>
      </c>
      <c r="AA194" s="4">
        <f t="shared" si="43"/>
        <v>8</v>
      </c>
      <c r="AB194" s="284">
        <f t="shared" si="44"/>
        <v>7.8189300411522638</v>
      </c>
      <c r="AC194" s="6">
        <f t="shared" si="45"/>
        <v>183</v>
      </c>
      <c r="AD194" s="6">
        <f t="shared" si="46"/>
        <v>192</v>
      </c>
      <c r="AF194" s="5">
        <f t="shared" si="47"/>
        <v>14.524802867383512</v>
      </c>
      <c r="AG194" s="32">
        <f t="shared" si="59"/>
        <v>13.88980977777778</v>
      </c>
      <c r="AH194" s="5">
        <f t="shared" si="48"/>
        <v>0.29507848735042685</v>
      </c>
      <c r="AI194" s="261">
        <f>AVERAGE(INDEX($AH$5:$AH$247,$AC194,1):INDEX($AH$5:$AH$247,$AD194,1))</f>
        <v>-0.29240179938792321</v>
      </c>
      <c r="AK194" s="5">
        <f t="shared" si="55"/>
        <v>-3.3938172043010755</v>
      </c>
      <c r="AL194" s="32">
        <f t="shared" si="60"/>
        <v>-1.2334431329784417</v>
      </c>
      <c r="AM194" s="5">
        <f t="shared" si="49"/>
        <v>-1.9609805416648396</v>
      </c>
      <c r="AN194" s="262">
        <f>AVERAGE(INDEX($AM$5:$AM$247,$AC194,1):INDEX($AM$5:$AM$247,$AD194,1))</f>
        <v>-0.54808380454952632</v>
      </c>
      <c r="AO194" s="32"/>
      <c r="AP194" s="5">
        <f t="shared" si="50"/>
        <v>2.9880286738351258</v>
      </c>
      <c r="AQ194" s="32">
        <f t="shared" si="61"/>
        <v>5.2858103333333339</v>
      </c>
      <c r="AR194" s="5">
        <f t="shared" si="51"/>
        <v>-2.5274029086832761</v>
      </c>
      <c r="AS194" s="263">
        <f>AVERAGE(INDEX($AR$5:$AR$246,$AC194,1):INDEX($AR$5:$AR$246,$AD194,1))</f>
        <v>-0.19655344631768473</v>
      </c>
      <c r="AT194" s="5"/>
      <c r="AU194" s="5">
        <f t="shared" si="52"/>
        <v>8.134731182795699</v>
      </c>
      <c r="AV194" s="32">
        <f t="shared" si="62"/>
        <v>7.2623369068100363</v>
      </c>
      <c r="AW194" s="5">
        <f t="shared" si="53"/>
        <v>1.2532325632704868</v>
      </c>
      <c r="AX194" s="264">
        <f>AVERAGE(INDEX($AW$5:$AW$246,$AC194,1):INDEX($AW$5:$AW$246,$AD194,1))</f>
        <v>0.56726482133500311</v>
      </c>
      <c r="AY194" s="5"/>
    </row>
    <row r="195" spans="1:51" ht="11.4">
      <c r="A195" s="141">
        <v>191</v>
      </c>
      <c r="B195" s="6">
        <v>1971</v>
      </c>
      <c r="C195" s="288">
        <v>0.33548387096774179</v>
      </c>
      <c r="D195" s="288">
        <v>-2.7285714285714282</v>
      </c>
      <c r="E195" s="288">
        <v>-2.2870967741935493</v>
      </c>
      <c r="F195" s="288">
        <v>7.9866666666666664</v>
      </c>
      <c r="G195" s="288">
        <v>11.170967741935486</v>
      </c>
      <c r="H195" s="288">
        <v>11.053333333333335</v>
      </c>
      <c r="I195" s="288">
        <v>16.535483870967742</v>
      </c>
      <c r="J195" s="288">
        <v>16.067741935483866</v>
      </c>
      <c r="K195" s="288">
        <v>10.32666666666667</v>
      </c>
      <c r="L195" s="288">
        <v>8.3645161290322587</v>
      </c>
      <c r="M195" s="288">
        <v>1.2699999999999996</v>
      </c>
      <c r="N195" s="288">
        <v>2.0516129032258061</v>
      </c>
      <c r="O195" s="231">
        <v>0</v>
      </c>
      <c r="P195" s="5">
        <v>6.7</v>
      </c>
      <c r="Q195" s="290">
        <v>6.745479452054794</v>
      </c>
      <c r="R195" s="111">
        <f t="shared" si="56"/>
        <v>6.3331148493150691</v>
      </c>
      <c r="S195" s="32">
        <f t="shared" si="57"/>
        <v>6.3620928219178081</v>
      </c>
      <c r="T195" s="299">
        <f>AVERAGE(INDEX($Q$5:$Q$246,$AC195,1):INDEX($Q$5:$Q$246,$AD195,1))</f>
        <v>6.2928767123287672</v>
      </c>
      <c r="U195" s="286">
        <v>6.6789004096262152</v>
      </c>
      <c r="V195" s="111">
        <f t="shared" si="42"/>
        <v>0.41063395300538641</v>
      </c>
      <c r="W195" s="261">
        <f>AVERAGE(INDEX($V$5:$V$246,$AC195,1):INDEX($V$5:$V$246,$AD195,1))</f>
        <v>-4.1968786720640416E-2</v>
      </c>
      <c r="X195" s="111">
        <f t="shared" si="58"/>
        <v>2.7880807418305561E-2</v>
      </c>
      <c r="Y195" s="111">
        <f t="shared" si="54"/>
        <v>0.38275314558708085</v>
      </c>
      <c r="AA195" s="4">
        <f t="shared" si="43"/>
        <v>8</v>
      </c>
      <c r="AB195" s="284">
        <f t="shared" si="44"/>
        <v>7.8600823045267489</v>
      </c>
      <c r="AC195" s="6">
        <f t="shared" si="45"/>
        <v>184</v>
      </c>
      <c r="AD195" s="6">
        <f t="shared" si="46"/>
        <v>193</v>
      </c>
      <c r="AF195" s="5">
        <f t="shared" si="47"/>
        <v>14.552186379928315</v>
      </c>
      <c r="AG195" s="32">
        <f t="shared" si="59"/>
        <v>13.883871451612904</v>
      </c>
      <c r="AH195" s="5">
        <f t="shared" si="48"/>
        <v>0.32246199989523028</v>
      </c>
      <c r="AI195" s="261">
        <f>AVERAGE(INDEX($AH$5:$AH$247,$AC195,1):INDEX($AH$5:$AH$247,$AD195,1))</f>
        <v>-0.26346631551695554</v>
      </c>
      <c r="AK195" s="5">
        <f t="shared" si="55"/>
        <v>-1.6417818740399384</v>
      </c>
      <c r="AL195" s="32">
        <f t="shared" si="60"/>
        <v>-1.1305245163938769</v>
      </c>
      <c r="AM195" s="5">
        <f t="shared" si="49"/>
        <v>-0.20894521140370248</v>
      </c>
      <c r="AN195" s="262">
        <f>AVERAGE(INDEX($AM$5:$AM$247,$AC195,1):INDEX($AM$5:$AM$247,$AD195,1))</f>
        <v>-7.2626815302214293E-2</v>
      </c>
      <c r="AO195" s="32"/>
      <c r="AP195" s="5">
        <f t="shared" si="50"/>
        <v>5.6235125448028676</v>
      </c>
      <c r="AQ195" s="32">
        <f t="shared" si="61"/>
        <v>5.2649632580645163</v>
      </c>
      <c r="AR195" s="5">
        <f t="shared" si="51"/>
        <v>0.10808096228446562</v>
      </c>
      <c r="AS195" s="263">
        <f>AVERAGE(INDEX($AR$5:$AR$246,$AC195,1):INDEX($AR$5:$AR$246,$AD195,1))</f>
        <v>-0.32529179757216509</v>
      </c>
      <c r="AT195" s="5"/>
      <c r="AU195" s="5">
        <f t="shared" si="52"/>
        <v>6.6537275985663094</v>
      </c>
      <c r="AV195" s="32">
        <f t="shared" si="62"/>
        <v>7.2085097275985666</v>
      </c>
      <c r="AW195" s="5">
        <f t="shared" si="53"/>
        <v>-0.22777102095890278</v>
      </c>
      <c r="AX195" s="264">
        <f>AVERAGE(INDEX($AW$5:$AW$246,$AC195,1):INDEX($AW$5:$AW$246,$AD195,1))</f>
        <v>0.38919313674718958</v>
      </c>
      <c r="AY195" s="5"/>
    </row>
    <row r="196" spans="1:51" ht="11.4">
      <c r="A196" s="141">
        <v>192</v>
      </c>
      <c r="B196" s="6">
        <v>1972</v>
      </c>
      <c r="C196" s="288">
        <v>-1.9258064516129034</v>
      </c>
      <c r="D196" s="288">
        <v>2.6172413793103444</v>
      </c>
      <c r="E196" s="288">
        <v>4.8258064516129027</v>
      </c>
      <c r="F196" s="288">
        <v>4.1433333333333318</v>
      </c>
      <c r="G196" s="288">
        <v>8.751612903225805</v>
      </c>
      <c r="H196" s="288">
        <v>11.83</v>
      </c>
      <c r="I196" s="288">
        <v>14.329032258064521</v>
      </c>
      <c r="J196" s="288">
        <v>13.948387096774194</v>
      </c>
      <c r="K196" s="288">
        <v>8.509999999999998</v>
      </c>
      <c r="L196" s="288">
        <v>5.0387096774193543</v>
      </c>
      <c r="M196" s="288">
        <v>3.0999999999999996</v>
      </c>
      <c r="N196" s="288">
        <v>1.5387096774193547</v>
      </c>
      <c r="O196" s="231">
        <v>0</v>
      </c>
      <c r="P196" s="5">
        <v>6.4</v>
      </c>
      <c r="Q196" s="290">
        <v>6.4249315068493136</v>
      </c>
      <c r="R196" s="111">
        <f t="shared" si="56"/>
        <v>6.3520897808219194</v>
      </c>
      <c r="S196" s="32">
        <f t="shared" si="57"/>
        <v>6.3824658356164381</v>
      </c>
      <c r="T196" s="299">
        <f>AVERAGE(INDEX($Q$5:$Q$246,$AC196,1):INDEX($Q$5:$Q$246,$AD196,1))</f>
        <v>6.3048767123287668</v>
      </c>
      <c r="U196" s="286">
        <v>6.3922521937955734</v>
      </c>
      <c r="V196" s="111">
        <f t="shared" si="42"/>
        <v>9.0086007799905943E-2</v>
      </c>
      <c r="W196" s="261">
        <f>AVERAGE(INDEX($V$5:$V$246,$AC196,1):INDEX($V$5:$V$246,$AD196,1))</f>
        <v>-2.9968786720640496E-2</v>
      </c>
      <c r="X196" s="111">
        <f t="shared" si="58"/>
        <v>4.8253821116935679E-2</v>
      </c>
      <c r="Y196" s="111">
        <f t="shared" si="54"/>
        <v>4.1832186682970264E-2</v>
      </c>
      <c r="AA196" s="4">
        <f t="shared" si="43"/>
        <v>8</v>
      </c>
      <c r="AB196" s="284">
        <f t="shared" si="44"/>
        <v>7.9012345679012341</v>
      </c>
      <c r="AC196" s="6">
        <f t="shared" si="45"/>
        <v>185</v>
      </c>
      <c r="AD196" s="6">
        <f t="shared" si="46"/>
        <v>194</v>
      </c>
      <c r="AF196" s="5">
        <f t="shared" si="47"/>
        <v>13.369139784946237</v>
      </c>
      <c r="AG196" s="32">
        <f t="shared" si="59"/>
        <v>13.894949777777777</v>
      </c>
      <c r="AH196" s="5">
        <f t="shared" si="48"/>
        <v>-0.86058459508684848</v>
      </c>
      <c r="AI196" s="261">
        <f>AVERAGE(INDEX($AH$5:$AH$247,$AC196,1):INDEX($AH$5:$AH$247,$AD196,1))</f>
        <v>-0.41963835852770826</v>
      </c>
      <c r="AK196" s="5">
        <f t="shared" si="55"/>
        <v>0.91434927697441581</v>
      </c>
      <c r="AL196" s="32">
        <f t="shared" si="60"/>
        <v>-1.0229359872080088</v>
      </c>
      <c r="AM196" s="5">
        <f t="shared" si="49"/>
        <v>2.3471859396106516</v>
      </c>
      <c r="AN196" s="262">
        <f>AVERAGE(INDEX($AM$5:$AM$247,$AC196,1):INDEX($AM$5:$AM$247,$AD196,1))</f>
        <v>0.22311753026693665</v>
      </c>
      <c r="AO196" s="32"/>
      <c r="AP196" s="5">
        <f t="shared" si="50"/>
        <v>5.906917562724014</v>
      </c>
      <c r="AQ196" s="32">
        <f t="shared" si="61"/>
        <v>5.2678440000000002</v>
      </c>
      <c r="AR196" s="5">
        <f t="shared" si="51"/>
        <v>0.39148598020561209</v>
      </c>
      <c r="AS196" s="263">
        <f>AVERAGE(INDEX($AR$5:$AR$246,$AC196,1):INDEX($AR$5:$AR$246,$AD196,1))</f>
        <v>-0.29515559685531911</v>
      </c>
      <c r="AT196" s="5"/>
      <c r="AU196" s="5">
        <f t="shared" si="52"/>
        <v>5.5495698924731185</v>
      </c>
      <c r="AV196" s="32">
        <f t="shared" si="62"/>
        <v>7.1562190322580648</v>
      </c>
      <c r="AW196" s="5">
        <f t="shared" si="53"/>
        <v>-1.3319287270520936</v>
      </c>
      <c r="AX196" s="264">
        <f>AVERAGE(INDEX($AW$5:$AW$246,$AC196,1):INDEX($AW$5:$AW$246,$AD196,1))</f>
        <v>0.25724690018805008</v>
      </c>
      <c r="AY196" s="5"/>
    </row>
    <row r="197" spans="1:51" ht="11.4">
      <c r="A197" s="141">
        <v>193</v>
      </c>
      <c r="B197" s="6">
        <v>1973</v>
      </c>
      <c r="C197" s="288">
        <v>-2.2516129032258059</v>
      </c>
      <c r="D197" s="288">
        <v>-3.096428571428572</v>
      </c>
      <c r="E197" s="288">
        <v>0.25161290322580648</v>
      </c>
      <c r="F197" s="288">
        <v>1.8033333333333332</v>
      </c>
      <c r="G197" s="288">
        <v>11.035483870967742</v>
      </c>
      <c r="H197" s="288">
        <v>13.16333333333333</v>
      </c>
      <c r="I197" s="288">
        <v>13.903225806451614</v>
      </c>
      <c r="J197" s="288">
        <v>16.470967741935482</v>
      </c>
      <c r="K197" s="288">
        <v>13.026666666666666</v>
      </c>
      <c r="L197" s="288">
        <v>5.5612903225806436</v>
      </c>
      <c r="M197" s="288">
        <v>2.0300000000000002</v>
      </c>
      <c r="N197" s="288">
        <v>-0.96451612903225792</v>
      </c>
      <c r="O197" s="231">
        <v>0</v>
      </c>
      <c r="P197" s="5">
        <v>5.9</v>
      </c>
      <c r="Q197" s="290">
        <v>5.9676712328767119</v>
      </c>
      <c r="R197" s="111">
        <f t="shared" si="56"/>
        <v>6.3613193698630131</v>
      </c>
      <c r="S197" s="32">
        <f t="shared" si="57"/>
        <v>6.3933839452054793</v>
      </c>
      <c r="T197" s="299">
        <f>AVERAGE(INDEX($Q$5:$Q$246,$AC197,1):INDEX($Q$5:$Q$246,$AD197,1))</f>
        <v>6.4146301369863012</v>
      </c>
      <c r="U197" s="286">
        <v>5.9111130312339988</v>
      </c>
      <c r="V197" s="111">
        <f t="shared" ref="V197:V246" si="63">Q197-$Q$252</f>
        <v>-0.36717426617269577</v>
      </c>
      <c r="W197" s="261">
        <f>AVERAGE(INDEX($V$5:$V$246,$AC197,1):INDEX($V$5:$V$246,$AD197,1))</f>
        <v>7.9784637936893693E-2</v>
      </c>
      <c r="X197" s="111">
        <f t="shared" si="58"/>
        <v>5.9171930705976761E-2</v>
      </c>
      <c r="Y197" s="111">
        <f t="shared" si="54"/>
        <v>-0.42634619687867253</v>
      </c>
      <c r="AA197" s="4">
        <f t="shared" ref="AA197:AA245" si="64">ROUNDUP(A197*$AA$2/$AA$3,0)</f>
        <v>8</v>
      </c>
      <c r="AB197" s="284">
        <f t="shared" ref="AB197:AB245" si="65">A197*$AA$2/$AA$3</f>
        <v>7.9423868312757202</v>
      </c>
      <c r="AC197" s="6">
        <f t="shared" ref="AC197:AC245" si="66">A197-AA197+1</f>
        <v>186</v>
      </c>
      <c r="AD197" s="6">
        <f t="shared" ref="AD197:AD245" si="67">A197+$AA$2-AA197</f>
        <v>195</v>
      </c>
      <c r="AF197" s="5">
        <f t="shared" ref="AF197:AF220" si="68">AVERAGE(H197,I197,J197)</f>
        <v>14.512508960573475</v>
      </c>
      <c r="AG197" s="32">
        <f t="shared" si="59"/>
        <v>13.893597032258066</v>
      </c>
      <c r="AH197" s="5">
        <f t="shared" ref="AH197:AH247" si="69">AF197-$AF$252</f>
        <v>0.28278458054039035</v>
      </c>
      <c r="AI197" s="261">
        <f>AVERAGE(INDEX($AH$5:$AH$247,$AC197,1):INDEX($AH$5:$AH$247,$AD197,1))</f>
        <v>-0.39997169186104176</v>
      </c>
      <c r="AK197" s="5">
        <f t="shared" si="55"/>
        <v>-1.2697772657450077</v>
      </c>
      <c r="AL197" s="32">
        <f t="shared" si="60"/>
        <v>-0.93269762739022188</v>
      </c>
      <c r="AM197" s="5">
        <f t="shared" ref="AM197:AM247" si="70">AK197-$AK$252</f>
        <v>0.16305939689122817</v>
      </c>
      <c r="AN197" s="262">
        <f>AVERAGE(INDEX($AM$5:$AM$247,$AC197,1):INDEX($AM$5:$AM$247,$AD197,1))</f>
        <v>0.62436176989827308</v>
      </c>
      <c r="AO197" s="32"/>
      <c r="AP197" s="5">
        <f t="shared" ref="AP197:AP220" si="71">AVERAGE(E197,F197,G197)</f>
        <v>4.3634767025089607</v>
      </c>
      <c r="AQ197" s="32">
        <f t="shared" si="61"/>
        <v>5.2596629892473121</v>
      </c>
      <c r="AR197" s="5">
        <f t="shared" ref="AR197:AR247" si="72">AP197-$AP$252</f>
        <v>-1.1519548800094412</v>
      </c>
      <c r="AS197" s="263">
        <f>AVERAGE(INDEX($AR$5:$AR$246,$AC197,1):INDEX($AR$5:$AR$246,$AD197,1))</f>
        <v>-0.20246742481230845</v>
      </c>
      <c r="AT197" s="5"/>
      <c r="AU197" s="5">
        <f t="shared" ref="AU197:AU220" si="73">AVERAGE(K197,L197,M197)</f>
        <v>6.872652329749104</v>
      </c>
      <c r="AV197" s="32">
        <f t="shared" si="62"/>
        <v>7.1197520358422945</v>
      </c>
      <c r="AW197" s="5">
        <f t="shared" ref="AW197:AW246" si="74">AU197-$AU$252</f>
        <v>-8.8462897761081294E-3</v>
      </c>
      <c r="AX197" s="264">
        <f>AVERAGE(INDEX($AW$5:$AW$246,$AC197,1):INDEX($AW$5:$AW$246,$AD197,1))</f>
        <v>0.35676661344969884</v>
      </c>
      <c r="AY197" s="5"/>
    </row>
    <row r="198" spans="1:51" ht="11.4">
      <c r="A198" s="141">
        <v>194</v>
      </c>
      <c r="B198" s="6">
        <v>1974</v>
      </c>
      <c r="C198" s="288">
        <v>2.5709677419354842</v>
      </c>
      <c r="D198" s="288">
        <v>0.875</v>
      </c>
      <c r="E198" s="288">
        <v>4.6870967741935488</v>
      </c>
      <c r="F198" s="288">
        <v>5.2333333333333343</v>
      </c>
      <c r="G198" s="288">
        <v>8.306451612903226</v>
      </c>
      <c r="H198" s="288">
        <v>11.033333333333333</v>
      </c>
      <c r="I198" s="288">
        <v>13.887096774193552</v>
      </c>
      <c r="J198" s="288">
        <v>15.680645161290323</v>
      </c>
      <c r="K198" s="288">
        <v>11.273333333333339</v>
      </c>
      <c r="L198" s="288">
        <v>1.4870967741935484</v>
      </c>
      <c r="M198" s="288">
        <v>2.6366666666666663</v>
      </c>
      <c r="N198" s="288">
        <v>1.6290322580645165</v>
      </c>
      <c r="O198" s="231">
        <v>0</v>
      </c>
      <c r="P198" s="5">
        <v>6.6</v>
      </c>
      <c r="Q198" s="290">
        <v>6.6452054794520548</v>
      </c>
      <c r="R198" s="111">
        <f t="shared" si="56"/>
        <v>6.3824519452054798</v>
      </c>
      <c r="S198" s="32">
        <f t="shared" si="57"/>
        <v>6.4152471232876715</v>
      </c>
      <c r="T198" s="299">
        <f>AVERAGE(INDEX($Q$5:$Q$246,$AC198,1):INDEX($Q$5:$Q$246,$AD198,1))</f>
        <v>6.4090410958904114</v>
      </c>
      <c r="U198" s="286">
        <v>6.6083378136200714</v>
      </c>
      <c r="V198" s="111">
        <f t="shared" si="63"/>
        <v>0.31035998040264712</v>
      </c>
      <c r="W198" s="261">
        <f>AVERAGE(INDEX($V$5:$V$246,$AC198,1):INDEX($V$5:$V$246,$AD198,1))</f>
        <v>7.4195596841003297E-2</v>
      </c>
      <c r="X198" s="111">
        <f t="shared" si="58"/>
        <v>8.1035108788168539E-2</v>
      </c>
      <c r="Y198" s="111">
        <f t="shared" ref="Y198:Y246" si="75">V198-X198</f>
        <v>0.22932487161447856</v>
      </c>
      <c r="AA198" s="4">
        <f t="shared" si="64"/>
        <v>8</v>
      </c>
      <c r="AB198" s="284">
        <f t="shared" si="65"/>
        <v>7.9835390946502054</v>
      </c>
      <c r="AC198" s="6">
        <f t="shared" si="66"/>
        <v>187</v>
      </c>
      <c r="AD198" s="6">
        <f t="shared" si="67"/>
        <v>196</v>
      </c>
      <c r="AF198" s="5">
        <f t="shared" si="68"/>
        <v>13.533691756272402</v>
      </c>
      <c r="AG198" s="32">
        <f t="shared" si="59"/>
        <v>13.898690738351252</v>
      </c>
      <c r="AH198" s="5">
        <f t="shared" si="69"/>
        <v>-0.69603262376068287</v>
      </c>
      <c r="AI198" s="261">
        <f>AVERAGE(INDEX($AH$5:$AH$247,$AC198,1):INDEX($AH$5:$AH$247,$AD198,1))</f>
        <v>-0.24209355566032489</v>
      </c>
      <c r="AK198" s="5">
        <f t="shared" ref="AK198:AK220" si="76">AVERAGE(N197,C198,D198)</f>
        <v>0.82715053763440871</v>
      </c>
      <c r="AL198" s="32">
        <f t="shared" si="60"/>
        <v>-0.86746317919381322</v>
      </c>
      <c r="AM198" s="5">
        <f t="shared" si="70"/>
        <v>2.2599872002706447</v>
      </c>
      <c r="AN198" s="262">
        <f>AVERAGE(INDEX($AM$5:$AM$247,$AC198,1):INDEX($AM$5:$AM$247,$AD198,1))</f>
        <v>0.49541240817360543</v>
      </c>
      <c r="AO198" s="32"/>
      <c r="AP198" s="5">
        <f t="shared" si="71"/>
        <v>6.0756272401433691</v>
      </c>
      <c r="AQ198" s="32">
        <f t="shared" si="61"/>
        <v>5.2788710824372762</v>
      </c>
      <c r="AR198" s="5">
        <f t="shared" si="72"/>
        <v>0.56019565762496715</v>
      </c>
      <c r="AS198" s="263">
        <f>AVERAGE(INDEX($AR$5:$AR$246,$AC198,1):INDEX($AR$5:$AR$246,$AD198,1))</f>
        <v>-0.2662989660309466</v>
      </c>
      <c r="AT198" s="5"/>
      <c r="AU198" s="5">
        <f t="shared" si="73"/>
        <v>5.1323655913978508</v>
      </c>
      <c r="AV198" s="32">
        <f t="shared" si="62"/>
        <v>7.1065293548387096</v>
      </c>
      <c r="AW198" s="5">
        <f t="shared" si="74"/>
        <v>-1.7491330281273614</v>
      </c>
      <c r="AX198" s="264">
        <f>AVERAGE(INDEX($AW$5:$AW$246,$AC198,1):INDEX($AW$5:$AW$246,$AD198,1))</f>
        <v>0.3136268285034623</v>
      </c>
      <c r="AY198" s="5"/>
    </row>
    <row r="199" spans="1:51" ht="11.4">
      <c r="A199" s="141">
        <v>195</v>
      </c>
      <c r="B199" s="6">
        <v>1975</v>
      </c>
      <c r="C199" s="288">
        <v>2.4419354838709673</v>
      </c>
      <c r="D199" s="288">
        <v>0.2892857142857142</v>
      </c>
      <c r="E199" s="288">
        <v>1.1290322580645165</v>
      </c>
      <c r="F199" s="288">
        <v>4.1766666666666659</v>
      </c>
      <c r="G199" s="288">
        <v>10.051612903225807</v>
      </c>
      <c r="H199" s="288">
        <v>10.956666666666667</v>
      </c>
      <c r="I199" s="288">
        <v>14.96774193548387</v>
      </c>
      <c r="J199" s="288">
        <v>14.880645161290323</v>
      </c>
      <c r="K199" s="288">
        <v>14.533333333333333</v>
      </c>
      <c r="L199" s="288">
        <v>6.1032258064516132</v>
      </c>
      <c r="M199" s="288">
        <v>1.3266666666666667</v>
      </c>
      <c r="N199" s="288">
        <v>-1.7129032258064516</v>
      </c>
      <c r="O199" s="231">
        <v>0</v>
      </c>
      <c r="P199" s="5">
        <v>6.6</v>
      </c>
      <c r="Q199" s="290">
        <v>6.634520547945205</v>
      </c>
      <c r="R199" s="111">
        <f t="shared" si="56"/>
        <v>6.4022556986301371</v>
      </c>
      <c r="S199" s="32">
        <f t="shared" si="57"/>
        <v>6.4357926575342468</v>
      </c>
      <c r="T199" s="299">
        <f>AVERAGE(INDEX($Q$5:$Q$246,$AC199,1):INDEX($Q$5:$Q$246,$AD199,1))</f>
        <v>6.4090410958904114</v>
      </c>
      <c r="U199" s="286">
        <v>6.5953257808499748</v>
      </c>
      <c r="V199" s="111">
        <f t="shared" si="63"/>
        <v>0.29967504889579732</v>
      </c>
      <c r="W199" s="261">
        <f>AVERAGE(INDEX($V$5:$V$246,$AC199,1):INDEX($V$5:$V$246,$AD199,1))</f>
        <v>7.4195596841003297E-2</v>
      </c>
      <c r="X199" s="111">
        <f t="shared" si="58"/>
        <v>0.10158064303474389</v>
      </c>
      <c r="Y199" s="111">
        <f t="shared" si="75"/>
        <v>0.19809440586105342</v>
      </c>
      <c r="AA199" s="4">
        <f t="shared" si="64"/>
        <v>9</v>
      </c>
      <c r="AB199" s="284">
        <f t="shared" si="65"/>
        <v>8.0246913580246915</v>
      </c>
      <c r="AC199" s="6">
        <f t="shared" si="66"/>
        <v>187</v>
      </c>
      <c r="AD199" s="6">
        <f t="shared" si="67"/>
        <v>196</v>
      </c>
      <c r="AF199" s="5">
        <f t="shared" si="68"/>
        <v>13.601684587813621</v>
      </c>
      <c r="AG199" s="32">
        <f t="shared" si="59"/>
        <v>13.908581795698925</v>
      </c>
      <c r="AH199" s="5">
        <f t="shared" si="69"/>
        <v>-0.62803979221946449</v>
      </c>
      <c r="AI199" s="261">
        <f>AVERAGE(INDEX($AH$5:$AH$247,$AC199,1):INDEX($AH$5:$AH$247,$AD199,1))</f>
        <v>-0.24209355566032489</v>
      </c>
      <c r="AK199" s="5">
        <f t="shared" si="76"/>
        <v>1.4534178187403992</v>
      </c>
      <c r="AL199" s="32">
        <f t="shared" si="60"/>
        <v>-0.80976241167434715</v>
      </c>
      <c r="AM199" s="5">
        <f t="shared" si="70"/>
        <v>2.8862544813766351</v>
      </c>
      <c r="AN199" s="262">
        <f>AVERAGE(INDEX($AM$5:$AM$247,$AC199,1):INDEX($AM$5:$AM$247,$AD199,1))</f>
        <v>0.49541240817360543</v>
      </c>
      <c r="AO199" s="32"/>
      <c r="AP199" s="5">
        <f t="shared" si="71"/>
        <v>5.1191039426523295</v>
      </c>
      <c r="AQ199" s="32">
        <f t="shared" si="61"/>
        <v>5.2932293440860212</v>
      </c>
      <c r="AR199" s="5">
        <f t="shared" si="72"/>
        <v>-0.39632763986607245</v>
      </c>
      <c r="AS199" s="263">
        <f>AVERAGE(INDEX($AR$5:$AR$246,$AC199,1):INDEX($AR$5:$AR$246,$AD199,1))</f>
        <v>-0.2662989660309466</v>
      </c>
      <c r="AT199" s="5"/>
      <c r="AU199" s="5">
        <f t="shared" si="73"/>
        <v>7.3210752688172045</v>
      </c>
      <c r="AV199" s="32">
        <f t="shared" si="62"/>
        <v>7.1150845089605728</v>
      </c>
      <c r="AW199" s="5">
        <f t="shared" si="74"/>
        <v>0.43957664929199236</v>
      </c>
      <c r="AX199" s="264">
        <f>AVERAGE(INDEX($AW$5:$AW$246,$AC199,1):INDEX($AW$5:$AW$246,$AD199,1))</f>
        <v>0.3136268285034623</v>
      </c>
      <c r="AY199" s="5"/>
    </row>
    <row r="200" spans="1:51" ht="11.4">
      <c r="A200" s="141">
        <v>196</v>
      </c>
      <c r="B200" s="6">
        <v>1976</v>
      </c>
      <c r="C200" s="288">
        <v>-1.3290322580645162</v>
      </c>
      <c r="D200" s="288">
        <v>0.22068965517241382</v>
      </c>
      <c r="E200" s="288">
        <v>3.8709677419355278E-2</v>
      </c>
      <c r="F200" s="288">
        <v>4.839999999999999</v>
      </c>
      <c r="G200" s="288">
        <v>10.780645161290325</v>
      </c>
      <c r="H200" s="288">
        <v>15.303333333333336</v>
      </c>
      <c r="I200" s="288">
        <v>16.464516129032258</v>
      </c>
      <c r="J200" s="288">
        <v>12.493548387096777</v>
      </c>
      <c r="K200" s="288">
        <v>10.659999999999997</v>
      </c>
      <c r="L200" s="288">
        <v>9.3870967741935498</v>
      </c>
      <c r="M200" s="288">
        <v>2.0533333333333328</v>
      </c>
      <c r="N200" s="288">
        <v>-2.0161290322580645</v>
      </c>
      <c r="O200" s="231">
        <v>0</v>
      </c>
      <c r="P200" s="5">
        <v>6.6</v>
      </c>
      <c r="Q200" s="290">
        <v>6.6095890410958908</v>
      </c>
      <c r="R200" s="111">
        <f t="shared" si="56"/>
        <v>6.415122328767124</v>
      </c>
      <c r="S200" s="32">
        <f t="shared" si="57"/>
        <v>6.4488164931506846</v>
      </c>
      <c r="T200" s="299">
        <f>AVERAGE(INDEX($Q$5:$Q$246,$AC200,1):INDEX($Q$5:$Q$246,$AD200,1))</f>
        <v>6.4191780821917819</v>
      </c>
      <c r="U200" s="286">
        <v>6.5747259300457301</v>
      </c>
      <c r="V200" s="111">
        <f t="shared" si="63"/>
        <v>0.27474354204648321</v>
      </c>
      <c r="W200" s="261">
        <f>AVERAGE(INDEX($V$5:$V$246,$AC200,1):INDEX($V$5:$V$246,$AD200,1))</f>
        <v>8.4332583142373269E-2</v>
      </c>
      <c r="X200" s="111">
        <f t="shared" si="58"/>
        <v>0.11460447865118223</v>
      </c>
      <c r="Y200" s="111">
        <f t="shared" si="75"/>
        <v>0.16013906339530098</v>
      </c>
      <c r="AA200" s="4">
        <f t="shared" si="64"/>
        <v>9</v>
      </c>
      <c r="AB200" s="284">
        <f t="shared" si="65"/>
        <v>8.0658436213991767</v>
      </c>
      <c r="AC200" s="6">
        <f t="shared" si="66"/>
        <v>188</v>
      </c>
      <c r="AD200" s="6">
        <f t="shared" si="67"/>
        <v>197</v>
      </c>
      <c r="AF200" s="5">
        <f t="shared" si="68"/>
        <v>14.753799283154123</v>
      </c>
      <c r="AG200" s="32">
        <f t="shared" si="59"/>
        <v>13.919060999999999</v>
      </c>
      <c r="AH200" s="5">
        <f t="shared" si="69"/>
        <v>0.5240749031210381</v>
      </c>
      <c r="AI200" s="261">
        <f>AVERAGE(INDEX($AH$5:$AH$247,$AC200,1):INDEX($AH$5:$AH$247,$AD200,1))</f>
        <v>-0.3369501864846976</v>
      </c>
      <c r="AK200" s="5">
        <f t="shared" si="76"/>
        <v>-0.94041527623285137</v>
      </c>
      <c r="AL200" s="32">
        <f t="shared" si="60"/>
        <v>-0.81231887030563044</v>
      </c>
      <c r="AM200" s="5">
        <f t="shared" si="70"/>
        <v>0.49242138640338451</v>
      </c>
      <c r="AN200" s="262">
        <f>AVERAGE(INDEX($AM$5:$AM$247,$AC200,1):INDEX($AM$5:$AM$247,$AD200,1))</f>
        <v>0.54434866009372829</v>
      </c>
      <c r="AO200" s="32"/>
      <c r="AP200" s="5">
        <f t="shared" si="71"/>
        <v>5.2197849462365591</v>
      </c>
      <c r="AQ200" s="32">
        <f t="shared" si="61"/>
        <v>5.2939716881720429</v>
      </c>
      <c r="AR200" s="5">
        <f t="shared" si="72"/>
        <v>-0.29564663628184285</v>
      </c>
      <c r="AS200" s="263">
        <f>AVERAGE(INDEX($AR$5:$AR$246,$AC200,1):INDEX($AR$5:$AR$246,$AD200,1))</f>
        <v>-0.22624878681947699</v>
      </c>
      <c r="AT200" s="5"/>
      <c r="AU200" s="5">
        <f t="shared" si="73"/>
        <v>7.3668100358422945</v>
      </c>
      <c r="AV200" s="32">
        <f t="shared" si="62"/>
        <v>7.1628499605734772</v>
      </c>
      <c r="AW200" s="5">
        <f t="shared" si="74"/>
        <v>0.48531141631708241</v>
      </c>
      <c r="AX200" s="264">
        <f>AVERAGE(INDEX($AW$5:$AW$246,$AC200,1):INDEX($AW$5:$AW$246,$AD200,1))</f>
        <v>0.1765551439156483</v>
      </c>
      <c r="AY200" s="5"/>
    </row>
    <row r="201" spans="1:51" ht="11.4">
      <c r="A201" s="141">
        <v>197</v>
      </c>
      <c r="B201" s="6">
        <v>1977</v>
      </c>
      <c r="C201" s="288">
        <v>-0.51290322580645187</v>
      </c>
      <c r="D201" s="288">
        <v>1.8821428571428573</v>
      </c>
      <c r="E201" s="288">
        <v>5.4548387096774196</v>
      </c>
      <c r="F201" s="288">
        <v>3.04</v>
      </c>
      <c r="G201" s="288">
        <v>9.306451612903226</v>
      </c>
      <c r="H201" s="288">
        <v>12.97</v>
      </c>
      <c r="I201" s="288">
        <v>14.770967741935481</v>
      </c>
      <c r="J201" s="288">
        <v>13.383870967741935</v>
      </c>
      <c r="K201" s="288">
        <v>9.9433333333333316</v>
      </c>
      <c r="L201" s="288">
        <v>9.638709677419353</v>
      </c>
      <c r="M201" s="288">
        <v>2.4533333333333331</v>
      </c>
      <c r="N201" s="288">
        <v>1.4935483870967743</v>
      </c>
      <c r="O201" s="231">
        <v>0</v>
      </c>
      <c r="P201" s="5">
        <v>7</v>
      </c>
      <c r="Q201" s="290">
        <v>7.0260273972602754</v>
      </c>
      <c r="R201" s="111">
        <f t="shared" si="56"/>
        <v>6.4394378082191777</v>
      </c>
      <c r="S201" s="32">
        <f t="shared" si="57"/>
        <v>6.472655671232876</v>
      </c>
      <c r="T201" s="299">
        <f>AVERAGE(INDEX($Q$5:$Q$246,$AC201,1):INDEX($Q$5:$Q$246,$AD201,1))</f>
        <v>6.3861369863013708</v>
      </c>
      <c r="U201" s="286">
        <v>6.9853577828981059</v>
      </c>
      <c r="V201" s="111">
        <f t="shared" si="63"/>
        <v>0.69118189821086773</v>
      </c>
      <c r="W201" s="261">
        <f>AVERAGE(INDEX($V$5:$V$246,$AC201,1):INDEX($V$5:$V$246,$AD201,1))</f>
        <v>5.1291487251962309E-2</v>
      </c>
      <c r="X201" s="111">
        <f t="shared" si="58"/>
        <v>0.13844365673337397</v>
      </c>
      <c r="Y201" s="111">
        <f t="shared" si="75"/>
        <v>0.55273824147749373</v>
      </c>
      <c r="AA201" s="4">
        <f t="shared" si="64"/>
        <v>9</v>
      </c>
      <c r="AB201" s="284">
        <f t="shared" si="65"/>
        <v>8.1069958847736618</v>
      </c>
      <c r="AC201" s="6">
        <f t="shared" si="66"/>
        <v>189</v>
      </c>
      <c r="AD201" s="6">
        <f t="shared" si="67"/>
        <v>198</v>
      </c>
      <c r="AF201" s="5">
        <f t="shared" si="68"/>
        <v>13.708279569892474</v>
      </c>
      <c r="AG201" s="32">
        <f t="shared" si="59"/>
        <v>13.951203369175628</v>
      </c>
      <c r="AH201" s="5">
        <f t="shared" si="69"/>
        <v>-0.52144481014061128</v>
      </c>
      <c r="AI201" s="261">
        <f>AVERAGE(INDEX($AH$5:$AH$247,$AC201,1):INDEX($AH$5:$AH$247,$AD201,1))</f>
        <v>-0.38165269544527103</v>
      </c>
      <c r="AK201" s="5">
        <f t="shared" si="76"/>
        <v>-0.21562980030721968</v>
      </c>
      <c r="AL201" s="32">
        <f t="shared" si="60"/>
        <v>-0.81996402643148469</v>
      </c>
      <c r="AM201" s="5">
        <f t="shared" si="70"/>
        <v>1.2172068623290162</v>
      </c>
      <c r="AN201" s="262">
        <f>AVERAGE(INDEX($AM$5:$AM$247,$AC201,1):INDEX($AM$5:$AM$247,$AD201,1))</f>
        <v>0.6881793714661526</v>
      </c>
      <c r="AO201" s="32"/>
      <c r="AP201" s="5">
        <f t="shared" si="71"/>
        <v>5.9337634408602158</v>
      </c>
      <c r="AQ201" s="32">
        <f t="shared" si="61"/>
        <v>5.3138480179211474</v>
      </c>
      <c r="AR201" s="5">
        <f t="shared" si="72"/>
        <v>0.41833185834181386</v>
      </c>
      <c r="AS201" s="263">
        <f>AVERAGE(INDEX($AR$5:$AR$246,$AC201,1):INDEX($AR$5:$AR$246,$AD201,1))</f>
        <v>-0.34530255026033718</v>
      </c>
      <c r="AT201" s="5"/>
      <c r="AU201" s="5">
        <f t="shared" si="73"/>
        <v>7.3451254480286723</v>
      </c>
      <c r="AV201" s="32">
        <f t="shared" si="62"/>
        <v>7.2204118566308253</v>
      </c>
      <c r="AW201" s="5">
        <f t="shared" si="74"/>
        <v>0.46362682850346015</v>
      </c>
      <c r="AX201" s="264">
        <f>AVERAGE(INDEX($AW$5:$AW$246,$AC201,1):INDEX($AW$5:$AW$246,$AD201,1))</f>
        <v>7.2770197679089238E-2</v>
      </c>
      <c r="AY201" s="5"/>
    </row>
    <row r="202" spans="1:51" ht="11.4">
      <c r="A202" s="141">
        <v>198</v>
      </c>
      <c r="B202" s="6">
        <v>1978</v>
      </c>
      <c r="C202" s="288">
        <v>-1.6419354838709677</v>
      </c>
      <c r="D202" s="288">
        <v>-2.7285714285714278</v>
      </c>
      <c r="E202" s="288">
        <v>2.3258064516129036</v>
      </c>
      <c r="F202" s="288">
        <v>4.45</v>
      </c>
      <c r="G202" s="288">
        <v>7.8967741935483868</v>
      </c>
      <c r="H202" s="288">
        <v>12.056666666666665</v>
      </c>
      <c r="I202" s="288">
        <v>13.341935483870966</v>
      </c>
      <c r="J202" s="288">
        <v>12.945161290322581</v>
      </c>
      <c r="K202" s="288">
        <v>10.683333333333334</v>
      </c>
      <c r="L202" s="288">
        <v>6.7161290322580642</v>
      </c>
      <c r="M202" s="288">
        <v>2.8433333333333342</v>
      </c>
      <c r="N202" s="288">
        <v>0.78387096774193565</v>
      </c>
      <c r="O202" s="231">
        <v>0</v>
      </c>
      <c r="P202" s="5">
        <v>5.8</v>
      </c>
      <c r="Q202" s="290">
        <v>5.8575342465753426</v>
      </c>
      <c r="R202" s="111">
        <f t="shared" si="56"/>
        <v>6.4649851780821912</v>
      </c>
      <c r="S202" s="32">
        <f t="shared" si="57"/>
        <v>6.4974320821917813</v>
      </c>
      <c r="T202" s="299">
        <f>AVERAGE(INDEX($Q$5:$Q$246,$AC202,1):INDEX($Q$5:$Q$246,$AD202,1))</f>
        <v>6.4204383561643841</v>
      </c>
      <c r="U202" s="286">
        <v>5.8060419866871475</v>
      </c>
      <c r="V202" s="111">
        <f t="shared" si="63"/>
        <v>-0.47731125247406503</v>
      </c>
      <c r="W202" s="261">
        <f>AVERAGE(INDEX($V$5:$V$246,$AC202,1):INDEX($V$5:$V$246,$AD202,1))</f>
        <v>8.5592857114975815E-2</v>
      </c>
      <c r="X202" s="111">
        <f t="shared" si="58"/>
        <v>0.16322006769227809</v>
      </c>
      <c r="Y202" s="111">
        <f t="shared" si="75"/>
        <v>-0.64053132016634318</v>
      </c>
      <c r="AA202" s="4">
        <f t="shared" si="64"/>
        <v>9</v>
      </c>
      <c r="AB202" s="284">
        <f t="shared" si="65"/>
        <v>8.1481481481481488</v>
      </c>
      <c r="AC202" s="6">
        <f t="shared" si="66"/>
        <v>190</v>
      </c>
      <c r="AD202" s="6">
        <f t="shared" si="67"/>
        <v>199</v>
      </c>
      <c r="AF202" s="5">
        <f t="shared" si="68"/>
        <v>12.781254480286739</v>
      </c>
      <c r="AG202" s="32">
        <f t="shared" si="59"/>
        <v>13.989251483870966</v>
      </c>
      <c r="AH202" s="5">
        <f t="shared" si="69"/>
        <v>-1.4484698997463461</v>
      </c>
      <c r="AI202" s="261">
        <f>AVERAGE(INDEX($AH$5:$AH$247,$AC202,1):INDEX($AH$5:$AH$247,$AD202,1))</f>
        <v>-0.34210789257788771</v>
      </c>
      <c r="AK202" s="5">
        <f t="shared" si="76"/>
        <v>-0.95898617511520712</v>
      </c>
      <c r="AL202" s="32">
        <f t="shared" si="60"/>
        <v>-0.85610173910164744</v>
      </c>
      <c r="AM202" s="5">
        <f t="shared" si="70"/>
        <v>0.47385048752102876</v>
      </c>
      <c r="AN202" s="262">
        <f>AVERAGE(INDEX($AM$5:$AM$247,$AC202,1):INDEX($AM$5:$AM$247,$AD202,1))</f>
        <v>0.74372084612053047</v>
      </c>
      <c r="AO202" s="32"/>
      <c r="AP202" s="5">
        <f t="shared" si="71"/>
        <v>4.8908602150537632</v>
      </c>
      <c r="AQ202" s="32">
        <f t="shared" si="61"/>
        <v>5.334787548387097</v>
      </c>
      <c r="AR202" s="5">
        <f t="shared" si="72"/>
        <v>-0.6245713674646387</v>
      </c>
      <c r="AS202" s="263">
        <f>AVERAGE(INDEX($AR$5:$AR$246,$AC202,1):INDEX($AR$5:$AR$246,$AD202,1))</f>
        <v>-0.36539215599510427</v>
      </c>
      <c r="AT202" s="5"/>
      <c r="AU202" s="5">
        <f t="shared" si="73"/>
        <v>6.7475985663082438</v>
      </c>
      <c r="AV202" s="32">
        <f t="shared" si="62"/>
        <v>7.2871245806451608</v>
      </c>
      <c r="AW202" s="5">
        <f t="shared" si="74"/>
        <v>-0.1339000532169683</v>
      </c>
      <c r="AX202" s="264">
        <f>AVERAGE(INDEX($AW$5:$AW$246,$AC202,1):INDEX($AW$5:$AW$246,$AD202,1))</f>
        <v>-2.7079264686502392E-2</v>
      </c>
      <c r="AY202" s="5"/>
    </row>
    <row r="203" spans="1:51" ht="11.4">
      <c r="A203" s="141">
        <v>199</v>
      </c>
      <c r="B203" s="6">
        <v>1979</v>
      </c>
      <c r="C203" s="288">
        <v>-4.7451612903225797</v>
      </c>
      <c r="D203" s="288">
        <v>-1.035714285714286</v>
      </c>
      <c r="E203" s="288">
        <v>2.8451612903225807</v>
      </c>
      <c r="F203" s="288">
        <v>2.976666666666667</v>
      </c>
      <c r="G203" s="288">
        <v>10.316129032258065</v>
      </c>
      <c r="H203" s="288">
        <v>13.51</v>
      </c>
      <c r="I203" s="288">
        <v>13.725806451612906</v>
      </c>
      <c r="J203" s="288">
        <v>13.380645161290321</v>
      </c>
      <c r="K203" s="288">
        <v>11.726666666666667</v>
      </c>
      <c r="L203" s="288">
        <v>9.1516129032258036</v>
      </c>
      <c r="M203" s="288">
        <v>1.3833333333333333</v>
      </c>
      <c r="N203" s="288">
        <v>2.5580645161290314</v>
      </c>
      <c r="O203" s="231">
        <v>0</v>
      </c>
      <c r="P203" s="5">
        <v>6.3</v>
      </c>
      <c r="Q203" s="290">
        <v>6.3646575342465752</v>
      </c>
      <c r="R203" s="111">
        <f t="shared" si="56"/>
        <v>6.4949584931506834</v>
      </c>
      <c r="S203" s="32">
        <f t="shared" si="57"/>
        <v>6.525653753424657</v>
      </c>
      <c r="T203" s="299">
        <f>AVERAGE(INDEX($Q$5:$Q$246,$AC203,1):INDEX($Q$5:$Q$246,$AD203,1))</f>
        <v>6.3973972602739728</v>
      </c>
      <c r="U203" s="286">
        <v>6.3161008704557098</v>
      </c>
      <c r="V203" s="111">
        <f t="shared" si="63"/>
        <v>2.9812035197167575E-2</v>
      </c>
      <c r="W203" s="261">
        <f>AVERAGE(INDEX($V$5:$V$246,$AC203,1):INDEX($V$5:$V$246,$AD203,1))</f>
        <v>6.2551761224564739E-2</v>
      </c>
      <c r="X203" s="111">
        <f t="shared" si="58"/>
        <v>0.19144173892515476</v>
      </c>
      <c r="Y203" s="111">
        <f t="shared" si="75"/>
        <v>-0.16162970372798718</v>
      </c>
      <c r="AA203" s="4">
        <f t="shared" si="64"/>
        <v>9</v>
      </c>
      <c r="AB203" s="284">
        <f t="shared" si="65"/>
        <v>8.189300411522634</v>
      </c>
      <c r="AC203" s="6">
        <f t="shared" si="66"/>
        <v>191</v>
      </c>
      <c r="AD203" s="6">
        <f t="shared" si="67"/>
        <v>200</v>
      </c>
      <c r="AF203" s="5">
        <f t="shared" si="68"/>
        <v>13.538817204301075</v>
      </c>
      <c r="AG203" s="32">
        <f t="shared" si="59"/>
        <v>14.029097863799283</v>
      </c>
      <c r="AH203" s="5">
        <f t="shared" si="69"/>
        <v>-0.69090717573200955</v>
      </c>
      <c r="AI203" s="261">
        <f>AVERAGE(INDEX($AH$5:$AH$247,$AC203,1):INDEX($AH$5:$AH$247,$AD203,1))</f>
        <v>-0.47851649472842545</v>
      </c>
      <c r="AK203" s="5">
        <f t="shared" si="76"/>
        <v>-1.6656682027649765</v>
      </c>
      <c r="AL203" s="32">
        <f t="shared" si="60"/>
        <v>-0.87768184212617184</v>
      </c>
      <c r="AM203" s="5">
        <f t="shared" si="70"/>
        <v>-0.23283154012874063</v>
      </c>
      <c r="AN203" s="262">
        <f>AVERAGE(INDEX($AM$5:$AM$247,$AC203,1):INDEX($AM$5:$AM$247,$AD203,1))</f>
        <v>1.097081061174294</v>
      </c>
      <c r="AO203" s="32"/>
      <c r="AP203" s="5">
        <f t="shared" si="71"/>
        <v>5.3793189964157717</v>
      </c>
      <c r="AQ203" s="32">
        <f t="shared" si="61"/>
        <v>5.3614910967741931</v>
      </c>
      <c r="AR203" s="5">
        <f t="shared" si="72"/>
        <v>-0.13611258610263022</v>
      </c>
      <c r="AS203" s="263">
        <f>AVERAGE(INDEX($AR$5:$AR$246,$AC203,1):INDEX($AR$5:$AR$246,$AD203,1))</f>
        <v>-0.2851663495434914</v>
      </c>
      <c r="AT203" s="5"/>
      <c r="AU203" s="5">
        <f t="shared" si="73"/>
        <v>7.4205376344086007</v>
      </c>
      <c r="AV203" s="32">
        <f t="shared" si="62"/>
        <v>7.3595882688172045</v>
      </c>
      <c r="AW203" s="5">
        <f t="shared" si="74"/>
        <v>0.53903901488338857</v>
      </c>
      <c r="AX203" s="264">
        <f>AVERAGE(INDEX($AW$5:$AW$246,$AC203,1):INDEX($AW$5:$AW$246,$AD203,1))</f>
        <v>-0.13482836862915484</v>
      </c>
      <c r="AY203" s="5"/>
    </row>
    <row r="204" spans="1:51" ht="11.4">
      <c r="A204" s="141">
        <v>200</v>
      </c>
      <c r="B204" s="6">
        <v>1980</v>
      </c>
      <c r="C204" s="288">
        <v>-3.5387096774193547</v>
      </c>
      <c r="D204" s="288">
        <v>1.4000000000000001</v>
      </c>
      <c r="E204" s="288">
        <v>1.9870967741935479</v>
      </c>
      <c r="F204" s="288">
        <v>2.0966666666666667</v>
      </c>
      <c r="G204" s="288">
        <v>7.2870967741935484</v>
      </c>
      <c r="H204" s="288">
        <v>11.446666666666665</v>
      </c>
      <c r="I204" s="288">
        <v>12.406451612903222</v>
      </c>
      <c r="J204" s="288">
        <v>15.629032258064514</v>
      </c>
      <c r="K204" s="288">
        <v>13.02</v>
      </c>
      <c r="L204" s="288">
        <v>6.7483870967741932</v>
      </c>
      <c r="M204" s="288">
        <v>1.4033333333333338</v>
      </c>
      <c r="N204" s="288">
        <v>-1.7999999999999996</v>
      </c>
      <c r="O204" s="231">
        <v>0</v>
      </c>
      <c r="P204" s="5">
        <v>5.7</v>
      </c>
      <c r="Q204" s="290">
        <v>5.6983561643835605</v>
      </c>
      <c r="R204" s="111">
        <f t="shared" si="56"/>
        <v>6.5264789315068494</v>
      </c>
      <c r="S204" s="32">
        <f t="shared" si="57"/>
        <v>6.5550470410958903</v>
      </c>
      <c r="T204" s="299">
        <f>AVERAGE(INDEX($Q$5:$Q$246,$AC204,1):INDEX($Q$5:$Q$246,$AD204,1))</f>
        <v>6.374767123287671</v>
      </c>
      <c r="U204" s="286">
        <v>5.6738351254480284</v>
      </c>
      <c r="V204" s="111">
        <f t="shared" si="63"/>
        <v>-0.63648933466584712</v>
      </c>
      <c r="W204" s="261">
        <f>AVERAGE(INDEX($V$5:$V$246,$AC204,1):INDEX($V$5:$V$246,$AD204,1))</f>
        <v>3.9921624238263578E-2</v>
      </c>
      <c r="X204" s="111">
        <f t="shared" si="58"/>
        <v>0.2208350265963876</v>
      </c>
      <c r="Y204" s="111">
        <f t="shared" si="75"/>
        <v>-0.85732436126223477</v>
      </c>
      <c r="AA204" s="4">
        <f t="shared" si="64"/>
        <v>9</v>
      </c>
      <c r="AB204" s="284">
        <f t="shared" si="65"/>
        <v>8.2304526748971192</v>
      </c>
      <c r="AC204" s="6">
        <f t="shared" si="66"/>
        <v>192</v>
      </c>
      <c r="AD204" s="6">
        <f t="shared" si="67"/>
        <v>201</v>
      </c>
      <c r="AF204" s="5">
        <f t="shared" si="68"/>
        <v>13.160716845878135</v>
      </c>
      <c r="AG204" s="32">
        <f t="shared" si="59"/>
        <v>14.086174867383512</v>
      </c>
      <c r="AH204" s="5">
        <f t="shared" si="69"/>
        <v>-1.0690075341549505</v>
      </c>
      <c r="AI204" s="261">
        <f>AVERAGE(INDEX($AH$5:$AH$247,$AC204,1):INDEX($AH$5:$AH$247,$AD204,1))</f>
        <v>-0.51996810763165124</v>
      </c>
      <c r="AK204" s="5">
        <f t="shared" si="76"/>
        <v>0.13978494623655893</v>
      </c>
      <c r="AL204" s="32">
        <f t="shared" si="60"/>
        <v>-0.91480420228825676</v>
      </c>
      <c r="AM204" s="5">
        <f t="shared" si="70"/>
        <v>1.5726216088727949</v>
      </c>
      <c r="AN204" s="262">
        <f>AVERAGE(INDEX($AM$5:$AM$247,$AC204,1):INDEX($AM$5:$AM$247,$AD204,1))</f>
        <v>0.96995356501454</v>
      </c>
      <c r="AO204" s="32"/>
      <c r="AP204" s="5">
        <f t="shared" si="71"/>
        <v>3.7902867383512544</v>
      </c>
      <c r="AQ204" s="32">
        <f t="shared" si="61"/>
        <v>5.3780785913978502</v>
      </c>
      <c r="AR204" s="5">
        <f t="shared" si="72"/>
        <v>-1.7251448441671475</v>
      </c>
      <c r="AS204" s="263">
        <f>AVERAGE(INDEX($AR$5:$AR$246,$AC204,1):INDEX($AR$5:$AR$246,$AD204,1))</f>
        <v>-0.10608032803811489</v>
      </c>
      <c r="AT204" s="5"/>
      <c r="AU204" s="5">
        <f t="shared" si="73"/>
        <v>7.0572401433691745</v>
      </c>
      <c r="AV204" s="32">
        <f t="shared" si="62"/>
        <v>7.4433106989247317</v>
      </c>
      <c r="AW204" s="5">
        <f t="shared" si="74"/>
        <v>0.17574152384396236</v>
      </c>
      <c r="AX204" s="264">
        <f>AVERAGE(INDEX($AW$5:$AW$246,$AC204,1):INDEX($AW$5:$AW$246,$AD204,1))</f>
        <v>-6.8523709130947102E-2</v>
      </c>
      <c r="AY204" s="5"/>
    </row>
    <row r="205" spans="1:51" ht="11.4">
      <c r="A205" s="141">
        <v>201</v>
      </c>
      <c r="B205" s="6">
        <v>1981</v>
      </c>
      <c r="C205" s="288">
        <v>-3.7677419354838704</v>
      </c>
      <c r="D205" s="288">
        <v>-3.1714285714285708</v>
      </c>
      <c r="E205" s="288">
        <v>5.6000000000000005</v>
      </c>
      <c r="F205" s="288">
        <v>6.7366666666666672</v>
      </c>
      <c r="G205" s="288">
        <v>9.9064516129032292</v>
      </c>
      <c r="H205" s="288">
        <v>13.303333333333333</v>
      </c>
      <c r="I205" s="288">
        <v>13.941935483870969</v>
      </c>
      <c r="J205" s="288">
        <v>15.167741935483871</v>
      </c>
      <c r="K205" s="288">
        <v>12.216666666666665</v>
      </c>
      <c r="L205" s="288">
        <v>7.1903225806451632</v>
      </c>
      <c r="M205" s="288">
        <v>2.5433333333333334</v>
      </c>
      <c r="N205" s="288">
        <v>-2.0935483870967744</v>
      </c>
      <c r="O205" s="231">
        <v>0</v>
      </c>
      <c r="P205" s="5">
        <v>6.4</v>
      </c>
      <c r="Q205" s="290">
        <v>6.5191780821917824</v>
      </c>
      <c r="R205" s="111">
        <f t="shared" si="56"/>
        <v>6.5705183835616445</v>
      </c>
      <c r="S205" s="32">
        <f t="shared" si="57"/>
        <v>6.5963000547945203</v>
      </c>
      <c r="T205" s="299">
        <f>AVERAGE(INDEX($Q$5:$Q$246,$AC205,1):INDEX($Q$5:$Q$246,$AD205,1))</f>
        <v>6.4694246575342458</v>
      </c>
      <c r="U205" s="286">
        <v>6.4644777265745015</v>
      </c>
      <c r="V205" s="111">
        <f t="shared" si="63"/>
        <v>0.18433258314237477</v>
      </c>
      <c r="W205" s="261">
        <f>AVERAGE(INDEX($V$5:$V$246,$AC205,1):INDEX($V$5:$V$246,$AD205,1))</f>
        <v>0.13457915848483903</v>
      </c>
      <c r="X205" s="111">
        <f t="shared" si="58"/>
        <v>0.26208804029501775</v>
      </c>
      <c r="Y205" s="111">
        <f t="shared" si="75"/>
        <v>-7.7755457152642982E-2</v>
      </c>
      <c r="AA205" s="4">
        <f t="shared" si="64"/>
        <v>9</v>
      </c>
      <c r="AB205" s="284">
        <f t="shared" si="65"/>
        <v>8.2716049382716044</v>
      </c>
      <c r="AC205" s="6">
        <f t="shared" si="66"/>
        <v>193</v>
      </c>
      <c r="AD205" s="6">
        <f t="shared" si="67"/>
        <v>202</v>
      </c>
      <c r="AF205" s="5">
        <f t="shared" si="68"/>
        <v>14.137670250896058</v>
      </c>
      <c r="AG205" s="32">
        <f t="shared" si="59"/>
        <v>14.156729519713263</v>
      </c>
      <c r="AH205" s="5">
        <f t="shared" si="69"/>
        <v>-9.2054129137027374E-2</v>
      </c>
      <c r="AI205" s="261">
        <f>AVERAGE(INDEX($AH$5:$AH$247,$AC205,1):INDEX($AH$5:$AH$247,$AD205,1))</f>
        <v>-0.33959893200441088</v>
      </c>
      <c r="AK205" s="5">
        <f t="shared" si="76"/>
        <v>-2.9130568356374802</v>
      </c>
      <c r="AL205" s="32">
        <f t="shared" si="60"/>
        <v>-0.93992841437576125</v>
      </c>
      <c r="AM205" s="5">
        <f t="shared" si="70"/>
        <v>-1.4802201730012443</v>
      </c>
      <c r="AN205" s="262">
        <f>AVERAGE(INDEX($AM$5:$AM$247,$AC205,1):INDEX($AM$5:$AM$247,$AD205,1))</f>
        <v>0.75518530398376504</v>
      </c>
      <c r="AO205" s="32"/>
      <c r="AP205" s="5">
        <f t="shared" si="71"/>
        <v>7.4143727598566329</v>
      </c>
      <c r="AQ205" s="32">
        <f t="shared" si="61"/>
        <v>5.4120691792114695</v>
      </c>
      <c r="AR205" s="5">
        <f t="shared" si="72"/>
        <v>1.898941177338231</v>
      </c>
      <c r="AS205" s="263">
        <f>AVERAGE(INDEX($AR$5:$AR$246,$AC205,1):INDEX($AR$5:$AR$246,$AD205,1))</f>
        <v>-0.17410541764384974</v>
      </c>
      <c r="AT205" s="5"/>
      <c r="AU205" s="5">
        <f t="shared" si="73"/>
        <v>7.3167741935483868</v>
      </c>
      <c r="AV205" s="32">
        <f t="shared" si="62"/>
        <v>7.5220459964157698</v>
      </c>
      <c r="AW205" s="5">
        <f t="shared" si="74"/>
        <v>0.43527557402317463</v>
      </c>
      <c r="AX205" s="264">
        <f>AVERAGE(INDEX($AW$5:$AW$246,$AC205,1):INDEX($AW$5:$AW$246,$AD205,1))</f>
        <v>0.30007485717729654</v>
      </c>
      <c r="AY205" s="5"/>
    </row>
    <row r="206" spans="1:51" ht="11.4">
      <c r="A206" s="141">
        <v>202</v>
      </c>
      <c r="B206" s="6">
        <v>1982</v>
      </c>
      <c r="C206" s="288">
        <v>-0.20645161290322597</v>
      </c>
      <c r="D206" s="288">
        <v>-1.4</v>
      </c>
      <c r="E206" s="288">
        <v>1.7225806451612902</v>
      </c>
      <c r="F206" s="288">
        <v>3.3799999999999986</v>
      </c>
      <c r="G206" s="288">
        <v>10.577419354838709</v>
      </c>
      <c r="H206" s="288">
        <v>14.27333333333333</v>
      </c>
      <c r="I206" s="288">
        <v>16.741935483870975</v>
      </c>
      <c r="J206" s="288">
        <v>14.503225806451612</v>
      </c>
      <c r="K206" s="288">
        <v>14.643333333333329</v>
      </c>
      <c r="L206" s="288">
        <v>7.8000000000000007</v>
      </c>
      <c r="M206" s="288">
        <v>5.2633333333333345</v>
      </c>
      <c r="N206" s="288">
        <v>0.57096774193548405</v>
      </c>
      <c r="O206" s="231">
        <v>0</v>
      </c>
      <c r="P206" s="294">
        <v>7.3715068493150682</v>
      </c>
      <c r="Q206" s="290">
        <v>7.3715068493150682</v>
      </c>
      <c r="R206" s="111">
        <f t="shared" si="56"/>
        <v>6.6157132328767112</v>
      </c>
      <c r="S206" s="32">
        <f t="shared" si="57"/>
        <v>6.6383611232876705</v>
      </c>
      <c r="T206" s="299">
        <f>AVERAGE(INDEX($Q$5:$Q$246,$AC206,1):INDEX($Q$5:$Q$246,$AD206,1))</f>
        <v>6.6214520547945197</v>
      </c>
      <c r="U206" s="286">
        <v>7.3224731182795706</v>
      </c>
      <c r="V206" s="111">
        <f t="shared" si="63"/>
        <v>1.0366613502656605</v>
      </c>
      <c r="W206" s="261">
        <f>AVERAGE(INDEX($V$5:$V$246,$AC206,1):INDEX($V$5:$V$246,$AD206,1))</f>
        <v>0.28660655574511285</v>
      </c>
      <c r="X206" s="111">
        <f t="shared" si="58"/>
        <v>0.30414910878816848</v>
      </c>
      <c r="Y206" s="111">
        <f t="shared" si="75"/>
        <v>0.73251224147749205</v>
      </c>
      <c r="AA206" s="4">
        <f t="shared" si="64"/>
        <v>9</v>
      </c>
      <c r="AB206" s="284">
        <f t="shared" si="65"/>
        <v>8.3127572016460913</v>
      </c>
      <c r="AC206" s="6">
        <f t="shared" si="66"/>
        <v>194</v>
      </c>
      <c r="AD206" s="6">
        <f t="shared" si="67"/>
        <v>203</v>
      </c>
      <c r="AF206" s="5">
        <f t="shared" si="68"/>
        <v>15.17283154121864</v>
      </c>
      <c r="AG206" s="32">
        <f t="shared" si="59"/>
        <v>14.21232682078853</v>
      </c>
      <c r="AH206" s="5">
        <f t="shared" si="69"/>
        <v>0.94310716118555504</v>
      </c>
      <c r="AI206" s="261">
        <f>AVERAGE(INDEX($AH$5:$AH$247,$AC206,1):INDEX($AH$5:$AH$247,$AD206,1))</f>
        <v>-0.1640720502839807</v>
      </c>
      <c r="AK206" s="5">
        <f t="shared" si="76"/>
        <v>-1.2333333333333334</v>
      </c>
      <c r="AL206" s="32">
        <f t="shared" si="60"/>
        <v>-0.93830821057789049</v>
      </c>
      <c r="AM206" s="5">
        <f t="shared" si="70"/>
        <v>0.19950332930290249</v>
      </c>
      <c r="AN206" s="262">
        <f>AVERAGE(INDEX($AM$5:$AM$247,$AC206,1):INDEX($AM$5:$AM$247,$AD206,1))</f>
        <v>0.83602247756287384</v>
      </c>
      <c r="AO206" s="32"/>
      <c r="AP206" s="5">
        <f t="shared" si="71"/>
        <v>5.2266666666666657</v>
      </c>
      <c r="AQ206" s="32">
        <f t="shared" si="61"/>
        <v>5.4690683655913981</v>
      </c>
      <c r="AR206" s="5">
        <f t="shared" si="72"/>
        <v>-0.28876491585173625</v>
      </c>
      <c r="AS206" s="263">
        <f>AVERAGE(INDEX($AR$5:$AR$246,$AC206,1):INDEX($AR$5:$AR$246,$AD206,1))</f>
        <v>1.8625765151849237E-2</v>
      </c>
      <c r="AT206" s="5"/>
      <c r="AU206" s="5">
        <f t="shared" si="73"/>
        <v>9.2355555555555551</v>
      </c>
      <c r="AV206" s="32">
        <f t="shared" si="62"/>
        <v>7.5813249068100355</v>
      </c>
      <c r="AW206" s="5">
        <f t="shared" si="74"/>
        <v>2.3540569360303429</v>
      </c>
      <c r="AX206" s="264">
        <f>AVERAGE(INDEX($AW$5:$AW$246,$AC206,1):INDEX($AW$5:$AW$246,$AD206,1))</f>
        <v>0.35880962420238616</v>
      </c>
      <c r="AY206" s="5"/>
    </row>
    <row r="207" spans="1:51" ht="11.4">
      <c r="A207" s="141">
        <v>203</v>
      </c>
      <c r="B207" s="6">
        <v>1983</v>
      </c>
      <c r="C207" s="288">
        <v>2.2483870967741937</v>
      </c>
      <c r="D207" s="288">
        <v>-4.2035714285714301</v>
      </c>
      <c r="E207" s="288">
        <v>2.8483870967741938</v>
      </c>
      <c r="F207" s="288">
        <v>7.0433333333333339</v>
      </c>
      <c r="G207" s="288">
        <v>8.9806451612903224</v>
      </c>
      <c r="H207" s="288">
        <v>13.803333333333333</v>
      </c>
      <c r="I207" s="288">
        <v>19.683870967741928</v>
      </c>
      <c r="J207" s="288">
        <v>15.316129032258065</v>
      </c>
      <c r="K207" s="288">
        <v>12.346666666666666</v>
      </c>
      <c r="L207" s="288">
        <v>8.1</v>
      </c>
      <c r="M207" s="288">
        <v>1.9333333333333331</v>
      </c>
      <c r="N207" s="288">
        <v>0.79032258064516159</v>
      </c>
      <c r="O207" s="231">
        <v>0</v>
      </c>
      <c r="P207" s="294">
        <v>7.4879452054794502</v>
      </c>
      <c r="Q207" s="290">
        <v>7.4879452054794502</v>
      </c>
      <c r="R207" s="111">
        <f t="shared" si="56"/>
        <v>6.6705579452054797</v>
      </c>
      <c r="S207" s="32">
        <f t="shared" si="57"/>
        <v>6.6898520547945202</v>
      </c>
      <c r="T207" s="299">
        <f>AVERAGE(INDEX($Q$5:$Q$246,$AC207,1):INDEX($Q$5:$Q$246,$AD207,1))</f>
        <v>6.5822191780821928</v>
      </c>
      <c r="U207" s="286">
        <v>7.4075697644649248</v>
      </c>
      <c r="V207" s="111">
        <f t="shared" si="63"/>
        <v>1.1530997064300426</v>
      </c>
      <c r="W207" s="261">
        <f>AVERAGE(INDEX($V$5:$V$246,$AC207,1):INDEX($V$5:$V$246,$AD207,1))</f>
        <v>0.24737367903278412</v>
      </c>
      <c r="X207" s="111">
        <f t="shared" si="58"/>
        <v>0.35564004029501772</v>
      </c>
      <c r="Y207" s="111">
        <f t="shared" si="75"/>
        <v>0.79745966613502484</v>
      </c>
      <c r="AA207" s="4">
        <f t="shared" si="64"/>
        <v>9</v>
      </c>
      <c r="AB207" s="284">
        <f t="shared" si="65"/>
        <v>8.3539094650205765</v>
      </c>
      <c r="AC207" s="6">
        <f t="shared" si="66"/>
        <v>195</v>
      </c>
      <c r="AD207" s="6">
        <f t="shared" si="67"/>
        <v>204</v>
      </c>
      <c r="AF207" s="5">
        <f t="shared" si="68"/>
        <v>16.267777777777777</v>
      </c>
      <c r="AG207" s="32">
        <f t="shared" si="59"/>
        <v>14.287676494623657</v>
      </c>
      <c r="AH207" s="5">
        <f t="shared" si="69"/>
        <v>2.038053397744692</v>
      </c>
      <c r="AI207" s="261">
        <f>AVERAGE(INDEX($AH$5:$AH$247,$AC207,1):INDEX($AH$5:$AH$247,$AD207,1))</f>
        <v>-0.14134086748828184</v>
      </c>
      <c r="AK207" s="5">
        <f t="shared" si="76"/>
        <v>-0.46140552995391743</v>
      </c>
      <c r="AL207" s="32">
        <f t="shared" si="60"/>
        <v>-0.9185480179034905</v>
      </c>
      <c r="AM207" s="5">
        <f t="shared" si="70"/>
        <v>0.9714311326823184</v>
      </c>
      <c r="AN207" s="262">
        <f>AVERAGE(INDEX($AM$5:$AM$247,$AC207,1):INDEX($AM$5:$AM$247,$AD207,1))</f>
        <v>0.62446797255731212</v>
      </c>
      <c r="AO207" s="32"/>
      <c r="AP207" s="5">
        <f t="shared" si="71"/>
        <v>6.2907885304659503</v>
      </c>
      <c r="AQ207" s="32">
        <f t="shared" si="61"/>
        <v>5.5195963978494627</v>
      </c>
      <c r="AR207" s="5">
        <f t="shared" si="72"/>
        <v>0.77535694794754839</v>
      </c>
      <c r="AS207" s="263">
        <f>AVERAGE(INDEX($AR$5:$AR$246,$AC207,1):INDEX($AR$5:$AR$246,$AD207,1))</f>
        <v>-0.21437065061876009</v>
      </c>
      <c r="AT207" s="5"/>
      <c r="AU207" s="5">
        <f t="shared" si="73"/>
        <v>7.46</v>
      </c>
      <c r="AV207" s="32">
        <f t="shared" si="62"/>
        <v>7.6496954480286723</v>
      </c>
      <c r="AW207" s="5">
        <f t="shared" si="74"/>
        <v>0.57850138047478783</v>
      </c>
      <c r="AX207" s="264">
        <f>AVERAGE(INDEX($AW$5:$AW$246,$AC207,1):INDEX($AW$5:$AW$246,$AD207,1))</f>
        <v>0.71458023352138267</v>
      </c>
      <c r="AY207" s="5"/>
    </row>
    <row r="208" spans="1:51" ht="11.4">
      <c r="A208" s="141">
        <v>204</v>
      </c>
      <c r="B208" s="6">
        <v>1984</v>
      </c>
      <c r="C208" s="288">
        <v>-0.74516129032258072</v>
      </c>
      <c r="D208" s="288">
        <v>-3.9103448275862074</v>
      </c>
      <c r="E208" s="288">
        <v>-0.39354838709677398</v>
      </c>
      <c r="F208" s="288">
        <v>3.9466666666666663</v>
      </c>
      <c r="G208" s="288">
        <v>7.6838709677419352</v>
      </c>
      <c r="H208" s="288">
        <v>12.073333333333332</v>
      </c>
      <c r="I208" s="288">
        <v>14.696774193548386</v>
      </c>
      <c r="J208" s="288">
        <v>14.512903225806454</v>
      </c>
      <c r="K208" s="288">
        <v>10.333333333333332</v>
      </c>
      <c r="L208" s="288">
        <v>8.9935483870967747</v>
      </c>
      <c r="M208" s="288">
        <v>6.743333333333335</v>
      </c>
      <c r="N208" s="288">
        <v>0.50322580645161374</v>
      </c>
      <c r="O208" s="231">
        <v>0</v>
      </c>
      <c r="P208" s="294">
        <v>6.2528767123287672</v>
      </c>
      <c r="Q208" s="290">
        <v>6.2528767123287672</v>
      </c>
      <c r="R208" s="111">
        <f t="shared" ref="R208:R230" si="77">$Z$5*(P197+P219)+$Z$6*(P198+P218)+$Z$7*(P199+P217)+$Z$8*(P200+P216)+$Z$9*(P201+P215)+$Z$10*(P202+P214)+$Z$11*(P203+P213)+$Z$12*(P204+P212)+$Z$13*(P205+P211)+$Z$14*(P206+P210)+$Z$15*(P207+P209)+$Z$16*P208</f>
        <v>6.7268568219178082</v>
      </c>
      <c r="S208" s="32">
        <f t="shared" ref="S208:S231" si="78">$Z$5*(Q197+Q219)+$Z$6*(Q198+Q218)+$Z$7*(Q199+Q217)+$Z$8*(Q200+Q216)+$Z$9*(Q201+Q215)+$Z$10*(Q202+Q214)+$Z$11*(Q203+Q213)+$Z$12*(Q204+Q212)+$Z$13*(Q205+Q211)+$Z$14*(Q206+Q210)+$Z$15*(Q207+Q209)+$Z$16*Q208</f>
        <v>6.7429081095890417</v>
      </c>
      <c r="T208" s="299">
        <f>AVERAGE(INDEX($Q$5:$Q$246,$AC208,1):INDEX($Q$5:$Q$246,$AD208,1))</f>
        <v>6.535589041095891</v>
      </c>
      <c r="U208" s="286">
        <v>6.2031612285255227</v>
      </c>
      <c r="V208" s="111">
        <f t="shared" si="63"/>
        <v>-8.1968786720640452E-2</v>
      </c>
      <c r="W208" s="261">
        <f>AVERAGE(INDEX($V$5:$V$246,$AC208,1):INDEX($V$5:$V$246,$AD208,1))</f>
        <v>0.20074354204648284</v>
      </c>
      <c r="X208" s="111">
        <f t="shared" ref="X208:X231" si="79">$Z$5*(V197+V219)+$Z$6*(V198+V218)+$Z$7*(V199+V217)+$Z$8*(V200+V216)+$Z$9*(V201+V215)+$Z$10*(V202+V214)+$Z$11*(V203+V213)+$Z$12*(V204+V212)+$Z$13*(V205+V211)+$Z$14*(V206+V210)+$Z$15*(V207+V209)+$Z$16*V208</f>
        <v>0.40869609508953825</v>
      </c>
      <c r="Y208" s="111">
        <f t="shared" si="75"/>
        <v>-0.4906648818101787</v>
      </c>
      <c r="AA208" s="4">
        <f t="shared" si="64"/>
        <v>9</v>
      </c>
      <c r="AB208" s="284">
        <f t="shared" si="65"/>
        <v>8.3950617283950617</v>
      </c>
      <c r="AC208" s="6">
        <f t="shared" si="66"/>
        <v>196</v>
      </c>
      <c r="AD208" s="6">
        <f t="shared" si="67"/>
        <v>205</v>
      </c>
      <c r="AF208" s="5">
        <f t="shared" si="68"/>
        <v>13.761003584229391</v>
      </c>
      <c r="AG208" s="32">
        <f t="shared" ref="AG208:AG230" si="80">$Z$5*(AF197+AF219)+$Z$6*(AF198+AF218)+$Z$7*(AF199+AF217)+$Z$8*(AF200+AF216)+$Z$9*(AF201+AF215)+$Z$10*(AF202+AF214)+$Z$11*(AF203+AF213)+$Z$12*(AF204+AF212)+$Z$13*(AF205+AF211)+$Z$14*(AF206+AF210)+$Z$15*(AF207+AF209)+$Z$16*AF208</f>
        <v>14.360592878136201</v>
      </c>
      <c r="AH208" s="5">
        <f t="shared" si="69"/>
        <v>-0.4687207958036943</v>
      </c>
      <c r="AI208" s="261">
        <f>AVERAGE(INDEX($AH$5:$AH$247,$AC208,1):INDEX($AH$5:$AH$247,$AD208,1))</f>
        <v>-7.4477068205127492E-2</v>
      </c>
      <c r="AK208" s="5">
        <f t="shared" si="76"/>
        <v>-1.2883945124212088</v>
      </c>
      <c r="AL208" s="32">
        <f t="shared" ref="AL208:AL230" si="81">$Z$5*(AK197+AK219)+$Z$6*(AK198+AK218)+$Z$7*(AK199+AK217)+$Z$8*(AK200+AK216)+$Z$9*(AK201+AK215)+$Z$10*(AK202+AK214)+$Z$11*(AK203+AK213)+$Z$12*(AK204+AK212)+$Z$13*(AK205+AK211)+$Z$14*(AK206+AK210)+$Z$15*(AK207+AK209)+$Z$16*AK208</f>
        <v>-0.87802101501668506</v>
      </c>
      <c r="AM208" s="5">
        <f t="shared" si="70"/>
        <v>0.14444215021502704</v>
      </c>
      <c r="AN208" s="262">
        <f>AVERAGE(INDEX($AM$5:$AM$247,$AC208,1):INDEX($AM$5:$AM$247,$AD208,1))</f>
        <v>0.18208317993058426</v>
      </c>
      <c r="AO208" s="32"/>
      <c r="AP208" s="5">
        <f t="shared" si="71"/>
        <v>3.7456630824372756</v>
      </c>
      <c r="AQ208" s="32">
        <f t="shared" ref="AQ208:AQ231" si="82">$Z$5*(AP197+AP219)+$Z$6*(AP198+AP218)+$Z$7*(AP199+AP217)+$Z$8*(AP200+AP216)+$Z$9*(AP201+AP215)+$Z$10*(AP202+AP214)+$Z$11*(AP203+AP213)+$Z$12*(AP204+AP212)+$Z$13*(AP205+AP211)+$Z$14*(AP206+AP210)+$Z$15*(AP207+AP209)+$Z$16*AP208</f>
        <v>5.5733041218637993</v>
      </c>
      <c r="AR208" s="5">
        <f t="shared" si="72"/>
        <v>-1.7697685000811263</v>
      </c>
      <c r="AS208" s="263">
        <f>AVERAGE(INDEX($AR$5:$AR$246,$AC208,1):INDEX($AR$5:$AR$246,$AD208,1))</f>
        <v>-0.17881867929259529</v>
      </c>
      <c r="AT208" s="5"/>
      <c r="AU208" s="5">
        <f t="shared" si="73"/>
        <v>8.6900716845878154</v>
      </c>
      <c r="AV208" s="32">
        <f t="shared" ref="AV208:AV230" si="83">$Z$5*(AU197+AU219)+$Z$6*(AU198+AU218)+$Z$7*(AU199+AU217)+$Z$8*(AU200+AU216)+$Z$9*(AU201+AU215)+$Z$10*(AU202+AU214)+$Z$11*(AU203+AU213)+$Z$12*(AU204+AU212)+$Z$13*(AU205+AU211)+$Z$14*(AU206+AU210)+$Z$15*(AU207+AU209)+$Z$16*AU208</f>
        <v>7.7008362150537639</v>
      </c>
      <c r="AW208" s="5">
        <f t="shared" si="74"/>
        <v>1.8085730650626033</v>
      </c>
      <c r="AX208" s="264">
        <f>AVERAGE(INDEX($AW$5:$AW$246,$AC208,1):INDEX($AW$5:$AW$246,$AD208,1))</f>
        <v>0.64069134463249378</v>
      </c>
      <c r="AY208" s="5"/>
    </row>
    <row r="209" spans="1:51" ht="11.4">
      <c r="A209" s="141">
        <v>205</v>
      </c>
      <c r="B209" s="6">
        <v>1985</v>
      </c>
      <c r="C209" s="288">
        <v>-6.4645161290322566</v>
      </c>
      <c r="D209" s="288">
        <v>-2.9499999999999997</v>
      </c>
      <c r="E209" s="288">
        <v>0.25161290322580626</v>
      </c>
      <c r="F209" s="288">
        <v>5.4399999999999986</v>
      </c>
      <c r="G209" s="288">
        <v>10.732258064516131</v>
      </c>
      <c r="H209" s="288">
        <v>11.240000000000002</v>
      </c>
      <c r="I209" s="288">
        <v>16.42258064516129</v>
      </c>
      <c r="J209" s="288">
        <v>15.148387096774199</v>
      </c>
      <c r="K209" s="288">
        <v>13.506666666666668</v>
      </c>
      <c r="L209" s="288">
        <v>7.703225806451611</v>
      </c>
      <c r="M209" s="288">
        <v>-1.4633333333333327</v>
      </c>
      <c r="N209" s="288">
        <v>3.7</v>
      </c>
      <c r="O209" s="231">
        <v>0</v>
      </c>
      <c r="P209" s="294">
        <v>6.1682191780821922</v>
      </c>
      <c r="Q209" s="290">
        <v>6.1682191780821922</v>
      </c>
      <c r="R209" s="111">
        <f t="shared" si="77"/>
        <v>6.7805655616438356</v>
      </c>
      <c r="S209" s="32">
        <f t="shared" si="78"/>
        <v>6.7933175616438364</v>
      </c>
      <c r="T209" s="299">
        <f>AVERAGE(INDEX($Q$5:$Q$246,$AC209,1):INDEX($Q$5:$Q$246,$AD209,1))</f>
        <v>6.5271232876712331</v>
      </c>
      <c r="U209" s="286">
        <v>6.1055734767025092</v>
      </c>
      <c r="V209" s="111">
        <f t="shared" si="63"/>
        <v>-0.16662632096721541</v>
      </c>
      <c r="W209" s="261">
        <f>AVERAGE(INDEX($V$5:$V$246,$AC209,1):INDEX($V$5:$V$246,$AD209,1))</f>
        <v>0.19227778862182526</v>
      </c>
      <c r="X209" s="111">
        <f t="shared" si="79"/>
        <v>0.45910554714433283</v>
      </c>
      <c r="Y209" s="111">
        <f t="shared" si="75"/>
        <v>-0.62573186811154824</v>
      </c>
      <c r="AA209" s="4">
        <f t="shared" si="64"/>
        <v>9</v>
      </c>
      <c r="AB209" s="284">
        <f t="shared" si="65"/>
        <v>8.4362139917695469</v>
      </c>
      <c r="AC209" s="6">
        <f t="shared" si="66"/>
        <v>197</v>
      </c>
      <c r="AD209" s="6">
        <f t="shared" si="67"/>
        <v>206</v>
      </c>
      <c r="AF209" s="5">
        <f t="shared" si="68"/>
        <v>14.270322580645164</v>
      </c>
      <c r="AG209" s="32">
        <f t="shared" si="80"/>
        <v>14.422712272401435</v>
      </c>
      <c r="AH209" s="5">
        <f t="shared" si="69"/>
        <v>4.0598200612079083E-2</v>
      </c>
      <c r="AI209" s="261">
        <f>AVERAGE(INDEX($AH$5:$AH$247,$AC209,1):INDEX($AH$5:$AH$247,$AD209,1))</f>
        <v>-0.12695735494347868</v>
      </c>
      <c r="AK209" s="5">
        <f t="shared" si="76"/>
        <v>-2.9704301075268806</v>
      </c>
      <c r="AL209" s="32">
        <f t="shared" si="81"/>
        <v>-0.81327603779331525</v>
      </c>
      <c r="AM209" s="5">
        <f t="shared" si="70"/>
        <v>-1.5375934448906448</v>
      </c>
      <c r="AN209" s="262">
        <f>AVERAGE(INDEX($AM$5:$AM$247,$AC209,1):INDEX($AM$5:$AM$247,$AD209,1))</f>
        <v>6.7234538583055323E-2</v>
      </c>
      <c r="AO209" s="32"/>
      <c r="AP209" s="5">
        <f t="shared" si="71"/>
        <v>5.4746236559139776</v>
      </c>
      <c r="AQ209" s="32">
        <f t="shared" si="82"/>
        <v>5.6397068243727606</v>
      </c>
      <c r="AR209" s="5">
        <f t="shared" si="72"/>
        <v>-4.0807926604424338E-2</v>
      </c>
      <c r="AS209" s="263">
        <f>AVERAGE(INDEX($AR$5:$AR$246,$AC209,1):INDEX($AR$5:$AR$246,$AD209,1))</f>
        <v>-9.3252371048867563E-2</v>
      </c>
      <c r="AT209" s="5"/>
      <c r="AU209" s="5">
        <f t="shared" si="73"/>
        <v>6.5821863799283165</v>
      </c>
      <c r="AV209" s="32">
        <f t="shared" si="83"/>
        <v>7.7125605519713254</v>
      </c>
      <c r="AW209" s="5">
        <f t="shared" si="74"/>
        <v>-0.29931223959689568</v>
      </c>
      <c r="AX209" s="264">
        <f>AVERAGE(INDEX($AW$5:$AW$246,$AC209,1):INDEX($AW$5:$AW$246,$AD209,1))</f>
        <v>0.75634367438159755</v>
      </c>
      <c r="AY209" s="5"/>
    </row>
    <row r="210" spans="1:51" ht="11.4">
      <c r="A210" s="141">
        <v>206</v>
      </c>
      <c r="B210" s="6">
        <v>1986</v>
      </c>
      <c r="C210" s="288">
        <v>-1.7774193548387092</v>
      </c>
      <c r="D210" s="288">
        <v>-8.1892857142857149</v>
      </c>
      <c r="E210" s="288">
        <v>1.5548387096774194</v>
      </c>
      <c r="F210" s="288">
        <v>4.3166666666666673</v>
      </c>
      <c r="G210" s="288">
        <v>12.354838709677423</v>
      </c>
      <c r="H210" s="288">
        <v>13.096666666666668</v>
      </c>
      <c r="I210" s="288">
        <v>14.725806451612906</v>
      </c>
      <c r="J210" s="288">
        <v>14.864516129032262</v>
      </c>
      <c r="K210" s="288">
        <v>11.529999999999998</v>
      </c>
      <c r="L210" s="288">
        <v>8.9999999999999982</v>
      </c>
      <c r="M210" s="288">
        <v>5.0400000000000009</v>
      </c>
      <c r="N210" s="288">
        <v>0.6129032258064514</v>
      </c>
      <c r="O210" s="231">
        <v>0</v>
      </c>
      <c r="P210" s="294">
        <v>6.524931506849315</v>
      </c>
      <c r="Q210" s="290">
        <v>6.524931506849315</v>
      </c>
      <c r="R210" s="111">
        <f t="shared" si="77"/>
        <v>6.8403753150684929</v>
      </c>
      <c r="S210" s="32">
        <f t="shared" si="78"/>
        <v>6.8502550684931514</v>
      </c>
      <c r="T210" s="299">
        <f>AVERAGE(INDEX($Q$5:$Q$246,$AC210,1):INDEX($Q$5:$Q$246,$AD210,1))</f>
        <v>6.4470136986301352</v>
      </c>
      <c r="U210" s="286">
        <v>6.4274609575012809</v>
      </c>
      <c r="V210" s="111">
        <f t="shared" si="63"/>
        <v>0.19008600779990736</v>
      </c>
      <c r="W210" s="261">
        <f>AVERAGE(INDEX($V$5:$V$246,$AC210,1):INDEX($V$5:$V$246,$AD210,1))</f>
        <v>0.11216819958072924</v>
      </c>
      <c r="X210" s="111">
        <f t="shared" si="79"/>
        <v>0.5160430539936478</v>
      </c>
      <c r="Y210" s="111">
        <f t="shared" si="75"/>
        <v>-0.32595704619374044</v>
      </c>
      <c r="AA210" s="4">
        <f t="shared" si="64"/>
        <v>9</v>
      </c>
      <c r="AB210" s="284">
        <f t="shared" si="65"/>
        <v>8.4773662551440321</v>
      </c>
      <c r="AC210" s="6">
        <f t="shared" si="66"/>
        <v>198</v>
      </c>
      <c r="AD210" s="6">
        <f t="shared" si="67"/>
        <v>207</v>
      </c>
      <c r="AF210" s="5">
        <f t="shared" si="68"/>
        <v>14.228996415770611</v>
      </c>
      <c r="AG210" s="32">
        <f t="shared" si="80"/>
        <v>14.491745103942652</v>
      </c>
      <c r="AH210" s="5">
        <f t="shared" si="69"/>
        <v>-7.2796426247379031E-4</v>
      </c>
      <c r="AI210" s="261">
        <f>AVERAGE(INDEX($AH$5:$AH$247,$AC210,1):INDEX($AH$5:$AH$247,$AD210,1))</f>
        <v>-0.11471004311552183</v>
      </c>
      <c r="AK210" s="5">
        <f t="shared" si="76"/>
        <v>-2.0889016897081412</v>
      </c>
      <c r="AL210" s="32">
        <f t="shared" si="81"/>
        <v>-0.72731701030245233</v>
      </c>
      <c r="AM210" s="5">
        <f t="shared" si="70"/>
        <v>-0.65606502707190528</v>
      </c>
      <c r="AN210" s="262">
        <f>AVERAGE(INDEX($AM$5:$AM$247,$AC210,1):INDEX($AM$5:$AM$247,$AD210,1))</f>
        <v>-0.13279234313737487</v>
      </c>
      <c r="AO210" s="32"/>
      <c r="AP210" s="5">
        <f t="shared" si="71"/>
        <v>6.0754480286738364</v>
      </c>
      <c r="AQ210" s="32">
        <f t="shared" si="82"/>
        <v>5.7118094229390683</v>
      </c>
      <c r="AR210" s="5">
        <f t="shared" si="72"/>
        <v>0.56001644615543444</v>
      </c>
      <c r="AS210" s="263">
        <f>AVERAGE(INDEX($AR$5:$AR$246,$AC210,1):INDEX($AR$5:$AR$246,$AD210,1))</f>
        <v>-0.3130480699735988</v>
      </c>
      <c r="AT210" s="5"/>
      <c r="AU210" s="5">
        <f t="shared" si="73"/>
        <v>8.5233333333333317</v>
      </c>
      <c r="AV210" s="32">
        <f t="shared" si="83"/>
        <v>7.7212387132616476</v>
      </c>
      <c r="AW210" s="5">
        <f t="shared" si="74"/>
        <v>1.6418347138081195</v>
      </c>
      <c r="AX210" s="264">
        <f>AVERAGE(INDEX($AW$5:$AW$246,$AC210,1):INDEX($AW$5:$AW$246,$AD210,1))</f>
        <v>0.92957306506260129</v>
      </c>
      <c r="AY210" s="5"/>
    </row>
    <row r="211" spans="1:51" ht="11.4">
      <c r="A211" s="141">
        <v>207</v>
      </c>
      <c r="B211" s="6">
        <v>1987</v>
      </c>
      <c r="C211" s="288">
        <v>-7.0677419354838715</v>
      </c>
      <c r="D211" s="288">
        <v>-0.19285714285714278</v>
      </c>
      <c r="E211" s="288">
        <v>-2.7677419354838713</v>
      </c>
      <c r="F211" s="288">
        <v>7.3299999999999992</v>
      </c>
      <c r="G211" s="288">
        <v>6.6451612903225836</v>
      </c>
      <c r="H211" s="288">
        <v>11.860000000000001</v>
      </c>
      <c r="I211" s="288">
        <v>15.206451612903225</v>
      </c>
      <c r="J211" s="288">
        <v>14.425806451612901</v>
      </c>
      <c r="K211" s="288">
        <v>15.10333333333333</v>
      </c>
      <c r="L211" s="288">
        <v>9.1322580645161295</v>
      </c>
      <c r="M211" s="288">
        <v>2.9966666666666666</v>
      </c>
      <c r="N211" s="288">
        <v>1.8064516129032258</v>
      </c>
      <c r="O211" s="231">
        <v>0</v>
      </c>
      <c r="P211" s="294">
        <v>6.2249315068493152</v>
      </c>
      <c r="Q211" s="290">
        <v>6.2249315068493152</v>
      </c>
      <c r="R211" s="111">
        <f t="shared" si="77"/>
        <v>6.9000616164383564</v>
      </c>
      <c r="S211" s="32">
        <f t="shared" si="78"/>
        <v>6.9074920547945213</v>
      </c>
      <c r="T211" s="299">
        <f>AVERAGE(INDEX($Q$5:$Q$246,$AC211,1):INDEX($Q$5:$Q$246,$AD211,1))</f>
        <v>6.5815616438356157</v>
      </c>
      <c r="U211" s="286">
        <v>6.206482334869432</v>
      </c>
      <c r="V211" s="111">
        <f t="shared" si="63"/>
        <v>-0.10991399220009246</v>
      </c>
      <c r="W211" s="261">
        <f>AVERAGE(INDEX($V$5:$V$246,$AC211,1):INDEX($V$5:$V$246,$AD211,1))</f>
        <v>0.24671614478620851</v>
      </c>
      <c r="X211" s="111">
        <f t="shared" si="79"/>
        <v>0.57328004029501767</v>
      </c>
      <c r="Y211" s="111">
        <f t="shared" si="75"/>
        <v>-0.68319403249511013</v>
      </c>
      <c r="AA211" s="4">
        <f t="shared" si="64"/>
        <v>9</v>
      </c>
      <c r="AB211" s="284">
        <f t="shared" si="65"/>
        <v>8.518518518518519</v>
      </c>
      <c r="AC211" s="6">
        <f t="shared" si="66"/>
        <v>199</v>
      </c>
      <c r="AD211" s="6">
        <f t="shared" si="67"/>
        <v>208</v>
      </c>
      <c r="AF211" s="5">
        <f t="shared" si="68"/>
        <v>13.830752688172042</v>
      </c>
      <c r="AG211" s="32">
        <f t="shared" si="80"/>
        <v>14.563270917562724</v>
      </c>
      <c r="AH211" s="5">
        <f t="shared" si="69"/>
        <v>-0.39897169186104264</v>
      </c>
      <c r="AI211" s="261">
        <f>AVERAGE(INDEX($AH$5:$AH$247,$AC211,1):INDEX($AH$5:$AH$247,$AD211,1))</f>
        <v>6.0218272296664564E-2</v>
      </c>
      <c r="AK211" s="5">
        <f t="shared" si="76"/>
        <v>-2.2158986175115212</v>
      </c>
      <c r="AL211" s="32">
        <f t="shared" si="81"/>
        <v>-0.61507585690449684</v>
      </c>
      <c r="AM211" s="5">
        <f t="shared" si="70"/>
        <v>-0.78306195487528529</v>
      </c>
      <c r="AN211" s="262">
        <f>AVERAGE(INDEX($AM$5:$AM$247,$AC211,1):INDEX($AM$5:$AM$247,$AD211,1))</f>
        <v>9.298762402190261E-2</v>
      </c>
      <c r="AO211" s="32"/>
      <c r="AP211" s="5">
        <f t="shared" si="71"/>
        <v>3.7358064516129037</v>
      </c>
      <c r="AQ211" s="32">
        <f t="shared" si="82"/>
        <v>5.7979935053763443</v>
      </c>
      <c r="AR211" s="5">
        <f t="shared" si="72"/>
        <v>-1.7796251309054982</v>
      </c>
      <c r="AS211" s="263">
        <f>AVERAGE(INDEX($AR$5:$AR$246,$AC211,1):INDEX($AR$5:$AR$246,$AD211,1))</f>
        <v>-0.20628462911338358</v>
      </c>
      <c r="AT211" s="5"/>
      <c r="AU211" s="5">
        <f t="shared" si="73"/>
        <v>9.0774193548387085</v>
      </c>
      <c r="AV211" s="32">
        <f t="shared" si="83"/>
        <v>7.6855370143369166</v>
      </c>
      <c r="AW211" s="5">
        <f t="shared" si="74"/>
        <v>2.1959207353134964</v>
      </c>
      <c r="AX211" s="264">
        <f>AVERAGE(INDEX($AW$5:$AW$246,$AC211,1):INDEX($AW$5:$AW$246,$AD211,1))</f>
        <v>0.99595299337801324</v>
      </c>
      <c r="AY211" s="5"/>
    </row>
    <row r="212" spans="1:51" ht="11.4">
      <c r="A212" s="141">
        <v>208</v>
      </c>
      <c r="B212" s="6">
        <v>1988</v>
      </c>
      <c r="C212" s="288">
        <v>2.9451612903225812</v>
      </c>
      <c r="D212" s="288">
        <v>-0.85517241379310338</v>
      </c>
      <c r="E212" s="288">
        <v>-0.27096774193548412</v>
      </c>
      <c r="F212" s="288">
        <v>6.5400000000000009</v>
      </c>
      <c r="G212" s="288">
        <v>11.606451612903228</v>
      </c>
      <c r="H212" s="288">
        <v>12.440000000000001</v>
      </c>
      <c r="I212" s="288">
        <v>15.61290322580645</v>
      </c>
      <c r="J212" s="288">
        <v>15.538709677419353</v>
      </c>
      <c r="K212" s="288">
        <v>11.573333333333334</v>
      </c>
      <c r="L212" s="288">
        <v>9.4741935483870972</v>
      </c>
      <c r="M212" s="288">
        <v>1.1866666666666665</v>
      </c>
      <c r="N212" s="288">
        <v>-1.2903225806451609E-2</v>
      </c>
      <c r="O212" s="231">
        <v>0</v>
      </c>
      <c r="P212" s="294">
        <v>7.2030136986301354</v>
      </c>
      <c r="Q212" s="290">
        <v>7.2030136986301354</v>
      </c>
      <c r="R212" s="111">
        <f t="shared" si="77"/>
        <v>6.9583978082191784</v>
      </c>
      <c r="S212" s="32">
        <f t="shared" si="78"/>
        <v>6.9638686027397263</v>
      </c>
      <c r="T212" s="299">
        <f>AVERAGE(INDEX($Q$5:$Q$246,$AC212,1):INDEX($Q$5:$Q$246,$AD212,1))</f>
        <v>6.7448219178082187</v>
      </c>
      <c r="U212" s="286">
        <v>7.1481979977753056</v>
      </c>
      <c r="V212" s="111">
        <f t="shared" si="63"/>
        <v>0.86816819958072777</v>
      </c>
      <c r="W212" s="261">
        <f>AVERAGE(INDEX($V$5:$V$246,$AC212,1):INDEX($V$5:$V$246,$AD212,1))</f>
        <v>0.40997641875881125</v>
      </c>
      <c r="X212" s="111">
        <f t="shared" si="79"/>
        <v>0.62965658824022319</v>
      </c>
      <c r="Y212" s="111">
        <f t="shared" si="75"/>
        <v>0.23851161134050458</v>
      </c>
      <c r="AA212" s="4">
        <f t="shared" si="64"/>
        <v>9</v>
      </c>
      <c r="AB212" s="284">
        <f t="shared" si="65"/>
        <v>8.5596707818930042</v>
      </c>
      <c r="AC212" s="6">
        <f t="shared" si="66"/>
        <v>200</v>
      </c>
      <c r="AD212" s="6">
        <f t="shared" si="67"/>
        <v>209</v>
      </c>
      <c r="AF212" s="5">
        <f t="shared" si="68"/>
        <v>14.530537634408603</v>
      </c>
      <c r="AG212" s="32">
        <f t="shared" si="80"/>
        <v>14.624669741935486</v>
      </c>
      <c r="AH212" s="5">
        <f t="shared" si="69"/>
        <v>0.30081325437551776</v>
      </c>
      <c r="AI212" s="261">
        <f>AVERAGE(INDEX($AH$5:$AH$247,$AC212,1):INDEX($AH$5:$AH$247,$AD212,1))</f>
        <v>0.13195303932175423</v>
      </c>
      <c r="AK212" s="5">
        <f t="shared" si="76"/>
        <v>1.2988134964775677</v>
      </c>
      <c r="AL212" s="32">
        <f t="shared" si="81"/>
        <v>-0.49180144909687989</v>
      </c>
      <c r="AM212" s="5">
        <f t="shared" si="70"/>
        <v>2.7316501591138036</v>
      </c>
      <c r="AN212" s="262">
        <f>AVERAGE(INDEX($AM$5:$AM$247,$AC212,1):INDEX($AM$5:$AM$247,$AD212,1))</f>
        <v>0.40764200190208688</v>
      </c>
      <c r="AO212" s="32"/>
      <c r="AP212" s="5">
        <f t="shared" si="71"/>
        <v>5.9584946236559153</v>
      </c>
      <c r="AQ212" s="32">
        <f t="shared" si="82"/>
        <v>5.8907469713261644</v>
      </c>
      <c r="AR212" s="5">
        <f t="shared" si="72"/>
        <v>0.44306304113751338</v>
      </c>
      <c r="AS212" s="263">
        <f>AVERAGE(INDEX($AR$5:$AR$246,$AC212,1):INDEX($AR$5:$AR$246,$AD212,1))</f>
        <v>6.4071271590176336E-3</v>
      </c>
      <c r="AT212" s="5"/>
      <c r="AU212" s="5">
        <f t="shared" si="73"/>
        <v>7.4113978494623654</v>
      </c>
      <c r="AV212" s="32">
        <f t="shared" si="83"/>
        <v>7.6444603691756265</v>
      </c>
      <c r="AW212" s="5">
        <f t="shared" si="74"/>
        <v>0.52989922993715322</v>
      </c>
      <c r="AX212" s="264">
        <f>AVERAGE(INDEX($AW$5:$AW$246,$AC212,1):INDEX($AW$5:$AW$246,$AD212,1))</f>
        <v>1.02825048441744</v>
      </c>
      <c r="AY212" s="5"/>
    </row>
    <row r="213" spans="1:51" ht="11.4">
      <c r="A213" s="141">
        <v>209</v>
      </c>
      <c r="B213" s="6">
        <v>1989</v>
      </c>
      <c r="C213" s="288">
        <v>1.3483870967741935</v>
      </c>
      <c r="D213" s="288">
        <v>3.1071428571428577</v>
      </c>
      <c r="E213" s="288">
        <v>6.2064516129032263</v>
      </c>
      <c r="F213" s="288">
        <v>5.0799999999999983</v>
      </c>
      <c r="G213" s="288">
        <v>11.232258064516127</v>
      </c>
      <c r="H213" s="288">
        <v>11.923333333333336</v>
      </c>
      <c r="I213" s="288">
        <v>15.619354838709681</v>
      </c>
      <c r="J213" s="288">
        <v>15.225806451612906</v>
      </c>
      <c r="K213" s="288">
        <v>11.676666666666666</v>
      </c>
      <c r="L213" s="288">
        <v>9.5838709677419356</v>
      </c>
      <c r="M213" s="288">
        <v>1.9699999999999995</v>
      </c>
      <c r="N213" s="288">
        <v>2.4774193548387093</v>
      </c>
      <c r="O213" s="231">
        <v>0</v>
      </c>
      <c r="P213" s="294">
        <v>7.9972602739726026</v>
      </c>
      <c r="Q213" s="290">
        <v>7.9972602739726026</v>
      </c>
      <c r="R213" s="111">
        <f t="shared" si="77"/>
        <v>7.0170004109589046</v>
      </c>
      <c r="S213" s="32">
        <f t="shared" si="78"/>
        <v>7.0208047671232876</v>
      </c>
      <c r="T213" s="299">
        <f>AVERAGE(INDEX($Q$5:$Q$246,$AC213,1):INDEX($Q$5:$Q$246,$AD213,1))</f>
        <v>6.9481095890410955</v>
      </c>
      <c r="U213" s="286">
        <v>7.9542242703533033</v>
      </c>
      <c r="V213" s="111">
        <f t="shared" si="63"/>
        <v>1.662414774923195</v>
      </c>
      <c r="W213" s="261">
        <f>AVERAGE(INDEX($V$5:$V$246,$AC213,1):INDEX($V$5:$V$246,$AD213,1))</f>
        <v>0.61326408999168813</v>
      </c>
      <c r="X213" s="111">
        <f t="shared" si="79"/>
        <v>0.68659275262378472</v>
      </c>
      <c r="Y213" s="111">
        <f t="shared" si="75"/>
        <v>0.97582202229941029</v>
      </c>
      <c r="AA213" s="4">
        <f t="shared" si="64"/>
        <v>9</v>
      </c>
      <c r="AB213" s="284">
        <f t="shared" si="65"/>
        <v>8.6008230452674894</v>
      </c>
      <c r="AC213" s="6">
        <f t="shared" si="66"/>
        <v>201</v>
      </c>
      <c r="AD213" s="6">
        <f t="shared" si="67"/>
        <v>210</v>
      </c>
      <c r="AF213" s="5">
        <f t="shared" si="68"/>
        <v>14.256164874551972</v>
      </c>
      <c r="AG213" s="32">
        <f t="shared" si="80"/>
        <v>14.69347558064516</v>
      </c>
      <c r="AH213" s="5">
        <f t="shared" si="69"/>
        <v>2.6440494518887192E-2</v>
      </c>
      <c r="AI213" s="261">
        <f>AVERAGE(INDEX($AH$5:$AH$247,$AC213,1):INDEX($AH$5:$AH$247,$AD213,1))</f>
        <v>0.28231863071960356</v>
      </c>
      <c r="AK213" s="5">
        <f t="shared" si="76"/>
        <v>1.4808755760368666</v>
      </c>
      <c r="AL213" s="32">
        <f t="shared" si="81"/>
        <v>-0.37593172599184277</v>
      </c>
      <c r="AM213" s="5">
        <f t="shared" si="70"/>
        <v>2.9137122386731025</v>
      </c>
      <c r="AN213" s="262">
        <f>AVERAGE(INDEX($AM$5:$AM$247,$AC213,1):INDEX($AM$5:$AM$247,$AD213,1))</f>
        <v>0.70177794660254778</v>
      </c>
      <c r="AO213" s="32"/>
      <c r="AP213" s="5">
        <f t="shared" si="71"/>
        <v>7.5062365591397837</v>
      </c>
      <c r="AQ213" s="32">
        <f t="shared" si="82"/>
        <v>5.9862346702508962</v>
      </c>
      <c r="AR213" s="5">
        <f t="shared" si="72"/>
        <v>1.9908049766213818</v>
      </c>
      <c r="AS213" s="263">
        <f>AVERAGE(INDEX($AR$5:$AR$246,$AC213,1):INDEX($AR$5:$AR$246,$AD213,1))</f>
        <v>0.33337845332389199</v>
      </c>
      <c r="AT213" s="5"/>
      <c r="AU213" s="5">
        <f t="shared" si="73"/>
        <v>7.7435125448028659</v>
      </c>
      <c r="AV213" s="32">
        <f t="shared" si="83"/>
        <v>7.5992237634408601</v>
      </c>
      <c r="AW213" s="5">
        <f t="shared" si="74"/>
        <v>0.86201392527765375</v>
      </c>
      <c r="AX213" s="264">
        <f>AVERAGE(INDEX($AW$5:$AW$246,$AC213,1):INDEX($AW$5:$AW$246,$AD213,1))</f>
        <v>1.0622038894353611</v>
      </c>
      <c r="AY213" s="5"/>
    </row>
    <row r="214" spans="1:51" ht="11.4">
      <c r="A214" s="141">
        <v>210</v>
      </c>
      <c r="B214" s="6">
        <v>1990</v>
      </c>
      <c r="C214" s="288">
        <v>1.6838709677419355</v>
      </c>
      <c r="D214" s="343">
        <v>5.0821428571428573</v>
      </c>
      <c r="E214" s="288">
        <v>5.5161290322580623</v>
      </c>
      <c r="F214" s="288">
        <v>3.68</v>
      </c>
      <c r="G214" s="288">
        <v>11.983870967741931</v>
      </c>
      <c r="H214" s="288">
        <v>12.386666666666668</v>
      </c>
      <c r="I214" s="288">
        <v>15.135483870967738</v>
      </c>
      <c r="J214" s="288">
        <v>16.470967741935482</v>
      </c>
      <c r="K214" s="288">
        <v>10.376666666666667</v>
      </c>
      <c r="L214" s="288">
        <v>9.990322580645163</v>
      </c>
      <c r="M214" s="288">
        <v>1.8233333333333333</v>
      </c>
      <c r="N214" s="288">
        <v>-1.6967741935483867</v>
      </c>
      <c r="O214" s="231">
        <v>0</v>
      </c>
      <c r="P214" s="294">
        <v>7.7312328767123288</v>
      </c>
      <c r="Q214" s="290">
        <v>7.7312328767123288</v>
      </c>
      <c r="R214" s="111">
        <f t="shared" si="77"/>
        <v>7.0719740547945209</v>
      </c>
      <c r="S214" s="32">
        <f t="shared" si="78"/>
        <v>7.0743402739726031</v>
      </c>
      <c r="T214" s="299">
        <f>AVERAGE(INDEX($Q$5:$Q$246,$AC214,1):INDEX($Q$5:$Q$246,$AD214,1))</f>
        <v>6.9416712328767121</v>
      </c>
      <c r="U214" s="286">
        <v>7.702723374295954</v>
      </c>
      <c r="V214" s="111">
        <f t="shared" si="63"/>
        <v>1.3963873776629212</v>
      </c>
      <c r="W214" s="261">
        <f>AVERAGE(INDEX($V$5:$V$246,$AC214,1):INDEX($V$5:$V$246,$AD214,1))</f>
        <v>0.60682573382730431</v>
      </c>
      <c r="X214" s="111">
        <f t="shared" si="79"/>
        <v>0.74012825947309979</v>
      </c>
      <c r="Y214" s="111">
        <f t="shared" si="75"/>
        <v>0.65625911818982141</v>
      </c>
      <c r="AA214" s="4">
        <f t="shared" si="64"/>
        <v>9</v>
      </c>
      <c r="AB214" s="284">
        <f t="shared" si="65"/>
        <v>8.6419753086419746</v>
      </c>
      <c r="AC214" s="6">
        <f t="shared" si="66"/>
        <v>202</v>
      </c>
      <c r="AD214" s="6">
        <f t="shared" si="67"/>
        <v>211</v>
      </c>
      <c r="AF214" s="5">
        <f t="shared" si="68"/>
        <v>14.664372759856628</v>
      </c>
      <c r="AG214" s="32">
        <f t="shared" si="80"/>
        <v>14.762431992831543</v>
      </c>
      <c r="AH214" s="5">
        <f t="shared" si="69"/>
        <v>0.43464837982354254</v>
      </c>
      <c r="AI214" s="261">
        <f>AVERAGE(INDEX($AH$5:$AH$247,$AC214,1):INDEX($AH$5:$AH$247,$AD214,1))</f>
        <v>0.37725411459057145</v>
      </c>
      <c r="AK214" s="5">
        <f t="shared" si="76"/>
        <v>3.0811443932411677</v>
      </c>
      <c r="AL214" s="32">
        <f t="shared" si="81"/>
        <v>-0.25624493564277745</v>
      </c>
      <c r="AM214" s="5">
        <f t="shared" si="70"/>
        <v>4.5139810558774034</v>
      </c>
      <c r="AN214" s="262">
        <f>AVERAGE(INDEX($AM$5:$AM$247,$AC214,1):INDEX($AM$5:$AM$247,$AD214,1))</f>
        <v>0.80215813093434518</v>
      </c>
      <c r="AO214" s="32"/>
      <c r="AP214" s="5">
        <f t="shared" si="71"/>
        <v>7.0599999999999978</v>
      </c>
      <c r="AQ214" s="32">
        <f t="shared" si="82"/>
        <v>6.0842804408602156</v>
      </c>
      <c r="AR214" s="5">
        <f t="shared" si="72"/>
        <v>1.5445684174815959</v>
      </c>
      <c r="AS214" s="263">
        <f>AVERAGE(INDEX($AR$5:$AR$246,$AC214,1):INDEX($AR$5:$AR$246,$AD214,1))</f>
        <v>0.10377988701564803</v>
      </c>
      <c r="AT214" s="5"/>
      <c r="AU214" s="5">
        <f t="shared" si="73"/>
        <v>7.3967741935483877</v>
      </c>
      <c r="AV214" s="32">
        <f t="shared" si="83"/>
        <v>7.5436162043010757</v>
      </c>
      <c r="AW214" s="5">
        <f t="shared" si="74"/>
        <v>0.51527557402317559</v>
      </c>
      <c r="AX214" s="264">
        <f>AVERAGE(INDEX($AW$5:$AW$246,$AC214,1):INDEX($AW$5:$AW$246,$AD214,1))</f>
        <v>1.0778705561020281</v>
      </c>
      <c r="AY214" s="5"/>
    </row>
    <row r="215" spans="1:51" ht="11.4">
      <c r="A215" s="141">
        <v>211</v>
      </c>
      <c r="B215" s="6">
        <v>1991</v>
      </c>
      <c r="C215" s="288">
        <v>-1.3774193548387095</v>
      </c>
      <c r="D215" s="288">
        <v>-2.6535714285714285</v>
      </c>
      <c r="E215" s="288">
        <v>5.0032258064516135</v>
      </c>
      <c r="F215" s="288">
        <v>4.2099999999999991</v>
      </c>
      <c r="G215" s="288">
        <v>6.1419354838709683</v>
      </c>
      <c r="H215" s="288">
        <v>11.893333333333334</v>
      </c>
      <c r="I215" s="288">
        <v>16.8</v>
      </c>
      <c r="J215" s="288">
        <v>16.567741935483873</v>
      </c>
      <c r="K215" s="288">
        <v>14.096666666666668</v>
      </c>
      <c r="L215" s="288">
        <v>5.7903225806451601</v>
      </c>
      <c r="M215" s="288">
        <v>2.5333333333333332</v>
      </c>
      <c r="N215" s="288">
        <v>-2.2064516129032254</v>
      </c>
      <c r="O215" s="231">
        <v>0</v>
      </c>
      <c r="P215" s="294">
        <v>6.4547945205479449</v>
      </c>
      <c r="Q215" s="290">
        <v>6.4547945205479449</v>
      </c>
      <c r="R215" s="111">
        <f t="shared" si="77"/>
        <v>7.1226196712328766</v>
      </c>
      <c r="S215" s="32">
        <f t="shared" si="78"/>
        <v>7.1239187945205478</v>
      </c>
      <c r="T215" s="299">
        <f>AVERAGE(INDEX($Q$5:$Q$246,$AC215,1):INDEX($Q$5:$Q$246,$AD215,1))</f>
        <v>6.9803013698630121</v>
      </c>
      <c r="U215" s="286">
        <v>6.3999263952892997</v>
      </c>
      <c r="V215" s="111">
        <f t="shared" si="63"/>
        <v>0.11994902149853726</v>
      </c>
      <c r="W215" s="261">
        <f>AVERAGE(INDEX($V$5:$V$246,$AC215,1):INDEX($V$5:$V$246,$AD215,1))</f>
        <v>0.645455870813606</v>
      </c>
      <c r="X215" s="111">
        <f t="shared" si="79"/>
        <v>0.78970678002104511</v>
      </c>
      <c r="Y215" s="111">
        <f t="shared" si="75"/>
        <v>-0.66975775852250785</v>
      </c>
      <c r="AA215" s="4">
        <f t="shared" si="64"/>
        <v>9</v>
      </c>
      <c r="AB215" s="284">
        <f t="shared" si="65"/>
        <v>8.6831275720164616</v>
      </c>
      <c r="AC215" s="6">
        <f t="shared" si="66"/>
        <v>203</v>
      </c>
      <c r="AD215" s="6">
        <f t="shared" si="67"/>
        <v>212</v>
      </c>
      <c r="AF215" s="5">
        <f t="shared" si="68"/>
        <v>15.087025089605737</v>
      </c>
      <c r="AG215" s="32">
        <f t="shared" si="80"/>
        <v>14.825468498207886</v>
      </c>
      <c r="AH215" s="5">
        <f t="shared" si="69"/>
        <v>0.8573007095726517</v>
      </c>
      <c r="AI215" s="261">
        <f>AVERAGE(INDEX($AH$5:$AH$247,$AC215,1):INDEX($AH$5:$AH$247,$AD215,1))</f>
        <v>0.49579891745795485</v>
      </c>
      <c r="AK215" s="5">
        <f t="shared" si="76"/>
        <v>-1.9092549923195081</v>
      </c>
      <c r="AL215" s="32">
        <f t="shared" si="81"/>
        <v>-0.1546970055352507</v>
      </c>
      <c r="AM215" s="5">
        <f t="shared" si="70"/>
        <v>-0.47641832968327225</v>
      </c>
      <c r="AN215" s="262">
        <f>AVERAGE(INDEX($AM$5:$AM$247,$AC215,1):INDEX($AM$5:$AM$247,$AD215,1))</f>
        <v>0.86899164965885378</v>
      </c>
      <c r="AO215" s="32"/>
      <c r="AP215" s="5">
        <f t="shared" si="71"/>
        <v>5.1183870967741933</v>
      </c>
      <c r="AQ215" s="32">
        <f t="shared" si="82"/>
        <v>6.1760873369175622</v>
      </c>
      <c r="AR215" s="5">
        <f t="shared" si="72"/>
        <v>-0.39704448574420859</v>
      </c>
      <c r="AS215" s="263">
        <f>AVERAGE(INDEX($AR$5:$AR$246,$AC215,1):INDEX($AR$5:$AR$246,$AD215,1))</f>
        <v>0.2673246898830316</v>
      </c>
      <c r="AT215" s="5"/>
      <c r="AU215" s="5">
        <f t="shared" si="73"/>
        <v>7.4734408602150539</v>
      </c>
      <c r="AV215" s="32">
        <f t="shared" si="83"/>
        <v>7.4845820215053767</v>
      </c>
      <c r="AW215" s="5">
        <f t="shared" si="74"/>
        <v>0.5919422406898418</v>
      </c>
      <c r="AX215" s="264">
        <f>AVERAGE(INDEX($AW$5:$AW$246,$AC215,1):INDEX($AW$5:$AW$246,$AD215,1))</f>
        <v>0.89880603997299569</v>
      </c>
      <c r="AY215" s="5"/>
    </row>
    <row r="216" spans="1:51" ht="11.4">
      <c r="A216" s="141">
        <v>212</v>
      </c>
      <c r="B216" s="6">
        <v>1992</v>
      </c>
      <c r="C216" s="288">
        <v>-0.41612903225806419</v>
      </c>
      <c r="D216" s="288">
        <v>0.92758620689655169</v>
      </c>
      <c r="E216" s="288">
        <v>2.8322580645161284</v>
      </c>
      <c r="F216" s="288">
        <v>5.2766666666666682</v>
      </c>
      <c r="G216" s="288">
        <v>12.477419354838709</v>
      </c>
      <c r="H216" s="288">
        <v>13.62</v>
      </c>
      <c r="I216" s="288">
        <v>16.354838709677416</v>
      </c>
      <c r="J216" s="288">
        <v>19.100000000000005</v>
      </c>
      <c r="K216" s="288">
        <v>12.393333333333334</v>
      </c>
      <c r="L216" s="288">
        <v>5.058064516129031</v>
      </c>
      <c r="M216" s="288">
        <v>4.8833333333333346</v>
      </c>
      <c r="N216" s="288">
        <v>6.1290322580645117E-2</v>
      </c>
      <c r="O216" s="231">
        <v>0</v>
      </c>
      <c r="P216" s="294">
        <v>7.7578082191780844</v>
      </c>
      <c r="Q216" s="290">
        <v>7.7578082191780844</v>
      </c>
      <c r="R216" s="111">
        <f t="shared" si="77"/>
        <v>7.1730696986301368</v>
      </c>
      <c r="S216" s="32">
        <f t="shared" si="78"/>
        <v>7.1739277808219173</v>
      </c>
      <c r="T216" s="299">
        <f>AVERAGE(INDEX($Q$5:$Q$246,$AC216,1):INDEX($Q$5:$Q$246,$AD216,1))</f>
        <v>6.9306849315068488</v>
      </c>
      <c r="U216" s="286">
        <v>7.7140551229761476</v>
      </c>
      <c r="V216" s="111">
        <f t="shared" si="63"/>
        <v>1.4229627201286768</v>
      </c>
      <c r="W216" s="261">
        <f>AVERAGE(INDEX($V$5:$V$246,$AC216,1):INDEX($V$5:$V$246,$AD216,1))</f>
        <v>0.59583943245744175</v>
      </c>
      <c r="X216" s="111">
        <f t="shared" si="79"/>
        <v>0.83971576632241485</v>
      </c>
      <c r="Y216" s="111">
        <f t="shared" si="75"/>
        <v>0.5832469538062619</v>
      </c>
      <c r="AA216" s="4">
        <f t="shared" si="64"/>
        <v>9</v>
      </c>
      <c r="AB216" s="284">
        <f t="shared" si="65"/>
        <v>8.7242798353909468</v>
      </c>
      <c r="AC216" s="6">
        <f t="shared" si="66"/>
        <v>204</v>
      </c>
      <c r="AD216" s="6">
        <f t="shared" si="67"/>
        <v>213</v>
      </c>
      <c r="AF216" s="5">
        <f t="shared" si="68"/>
        <v>16.358279569892474</v>
      </c>
      <c r="AG216" s="32">
        <f t="shared" si="80"/>
        <v>14.909340250896056</v>
      </c>
      <c r="AH216" s="5">
        <f t="shared" si="69"/>
        <v>2.1285551898593891</v>
      </c>
      <c r="AI216" s="261">
        <f>AVERAGE(INDEX($AH$5:$AH$247,$AC216,1):INDEX($AH$5:$AH$247,$AD216,1))</f>
        <v>0.29177741208161068</v>
      </c>
      <c r="AK216" s="5">
        <f t="shared" si="76"/>
        <v>-0.56499814608824606</v>
      </c>
      <c r="AL216" s="32">
        <f t="shared" si="81"/>
        <v>-9.2554818051803517E-2</v>
      </c>
      <c r="AM216" s="5">
        <f t="shared" si="70"/>
        <v>0.86783851654798982</v>
      </c>
      <c r="AN216" s="262">
        <f>AVERAGE(INDEX($AM$5:$AM$247,$AC216,1):INDEX($AM$5:$AM$247,$AD216,1))</f>
        <v>0.92920670342229461</v>
      </c>
      <c r="AO216" s="32"/>
      <c r="AP216" s="5">
        <f t="shared" si="71"/>
        <v>6.8621146953405017</v>
      </c>
      <c r="AQ216" s="32">
        <f t="shared" si="82"/>
        <v>6.275731623655914</v>
      </c>
      <c r="AR216" s="5">
        <f t="shared" si="72"/>
        <v>1.3466831128220997</v>
      </c>
      <c r="AS216" s="263">
        <f>AVERAGE(INDEX($AR$5:$AR$246,$AC216,1):INDEX($AR$5:$AR$246,$AD216,1))</f>
        <v>0.36965443898697437</v>
      </c>
      <c r="AT216" s="5"/>
      <c r="AU216" s="5">
        <f t="shared" si="73"/>
        <v>7.444910394265233</v>
      </c>
      <c r="AV216" s="32">
        <f t="shared" si="83"/>
        <v>7.4310423261648753</v>
      </c>
      <c r="AW216" s="5">
        <f t="shared" si="74"/>
        <v>0.56341177474002091</v>
      </c>
      <c r="AX216" s="264">
        <f>AVERAGE(INDEX($AW$5:$AW$246,$AC216,1):INDEX($AW$5:$AW$246,$AD216,1))</f>
        <v>0.69990281416654421</v>
      </c>
      <c r="AY216" s="5"/>
    </row>
    <row r="217" spans="1:51" ht="11.4">
      <c r="A217" s="141">
        <v>213</v>
      </c>
      <c r="B217" s="6">
        <v>1993</v>
      </c>
      <c r="C217" s="288">
        <v>2.1645161290322581</v>
      </c>
      <c r="D217" s="288">
        <v>-1.8035714285714286</v>
      </c>
      <c r="E217" s="288">
        <v>1.3516129032258064</v>
      </c>
      <c r="F217" s="288">
        <v>8.11</v>
      </c>
      <c r="G217" s="288">
        <v>12.480645161290324</v>
      </c>
      <c r="H217" s="288">
        <v>13.76333333333333</v>
      </c>
      <c r="I217" s="288">
        <v>13.941935483870965</v>
      </c>
      <c r="J217" s="288">
        <v>14.977419354838714</v>
      </c>
      <c r="K217" s="288">
        <v>11.196666666666667</v>
      </c>
      <c r="L217" s="288">
        <v>6.1129032258064537</v>
      </c>
      <c r="M217" s="288">
        <v>-0.89666666666666694</v>
      </c>
      <c r="N217" s="288">
        <v>1.787096774193548</v>
      </c>
      <c r="O217" s="231">
        <v>0</v>
      </c>
      <c r="P217" s="294">
        <v>6.9917808219178079</v>
      </c>
      <c r="Q217" s="290">
        <v>6.9917808219178079</v>
      </c>
      <c r="R217" s="111">
        <f t="shared" si="77"/>
        <v>7.2096027123287669</v>
      </c>
      <c r="S217" s="32">
        <f t="shared" si="78"/>
        <v>7.2096027123287669</v>
      </c>
      <c r="T217" s="299">
        <f>AVERAGE(INDEX($Q$5:$Q$246,$AC217,1):INDEX($Q$5:$Q$246,$AD217,1))</f>
        <v>7.1338904109589025</v>
      </c>
      <c r="U217" s="286">
        <v>6.9321575780849969</v>
      </c>
      <c r="V217" s="111">
        <f t="shared" si="63"/>
        <v>0.65693532286840028</v>
      </c>
      <c r="W217" s="261">
        <f>AVERAGE(INDEX($V$5:$V$246,$AC217,1):INDEX($V$5:$V$246,$AD217,1))</f>
        <v>0.79904491190949634</v>
      </c>
      <c r="X217" s="111">
        <f t="shared" si="79"/>
        <v>0.87539069782926415</v>
      </c>
      <c r="Y217" s="111">
        <f t="shared" si="75"/>
        <v>-0.21845537496086387</v>
      </c>
      <c r="AA217" s="4">
        <f t="shared" si="64"/>
        <v>9</v>
      </c>
      <c r="AB217" s="284">
        <f t="shared" si="65"/>
        <v>8.7654320987654319</v>
      </c>
      <c r="AC217" s="6">
        <f t="shared" si="66"/>
        <v>205</v>
      </c>
      <c r="AD217" s="6">
        <f t="shared" si="67"/>
        <v>214</v>
      </c>
      <c r="AF217" s="5">
        <f t="shared" si="68"/>
        <v>14.227562724014335</v>
      </c>
      <c r="AG217" s="32">
        <f t="shared" si="80"/>
        <v>14.967366318996415</v>
      </c>
      <c r="AH217" s="5">
        <f t="shared" si="69"/>
        <v>-2.1616560187496248E-3</v>
      </c>
      <c r="AI217" s="261">
        <f>AVERAGE(INDEX($AH$5:$AH$247,$AC217,1):INDEX($AH$5:$AH$247,$AD217,1))</f>
        <v>0.59511074541494369</v>
      </c>
      <c r="AK217" s="5">
        <f t="shared" si="76"/>
        <v>0.14074500768049147</v>
      </c>
      <c r="AL217" s="32">
        <f t="shared" si="81"/>
        <v>-2.7662965596694618E-2</v>
      </c>
      <c r="AM217" s="5">
        <f t="shared" si="70"/>
        <v>1.5735816703167274</v>
      </c>
      <c r="AN217" s="262">
        <f>AVERAGE(INDEX($AM$5:$AM$247,$AC217,1):INDEX($AM$5:$AM$247,$AD217,1))</f>
        <v>1.1348741116536627</v>
      </c>
      <c r="AO217" s="32"/>
      <c r="AP217" s="5">
        <f t="shared" si="71"/>
        <v>7.3140860215053776</v>
      </c>
      <c r="AQ217" s="32">
        <f t="shared" si="82"/>
        <v>6.3407039462365589</v>
      </c>
      <c r="AR217" s="5">
        <f t="shared" si="72"/>
        <v>1.7986544389869756</v>
      </c>
      <c r="AS217" s="263">
        <f>AVERAGE(INDEX($AR$5:$AR$246,$AC217,1):INDEX($AR$5:$AR$246,$AD217,1))</f>
        <v>0.70391250350310341</v>
      </c>
      <c r="AT217" s="5"/>
      <c r="AU217" s="5">
        <f t="shared" si="73"/>
        <v>5.4709677419354845</v>
      </c>
      <c r="AV217" s="32">
        <f t="shared" si="83"/>
        <v>7.3879586379928313</v>
      </c>
      <c r="AW217" s="5">
        <f t="shared" si="74"/>
        <v>-1.4105308775897276</v>
      </c>
      <c r="AX217" s="264">
        <f>AVERAGE(INDEX($AW$5:$AW$246,$AC217,1):INDEX($AW$5:$AW$246,$AD217,1))</f>
        <v>0.67582037689055841</v>
      </c>
      <c r="AY217" s="5"/>
    </row>
    <row r="218" spans="1:51" ht="11.4">
      <c r="A218" s="141">
        <v>214</v>
      </c>
      <c r="B218" s="6">
        <v>1994</v>
      </c>
      <c r="C218" s="288">
        <v>0.46774193548387105</v>
      </c>
      <c r="D218" s="288">
        <v>5.0000000000000523E-2</v>
      </c>
      <c r="E218" s="288">
        <v>6.1032258064516123</v>
      </c>
      <c r="F218" s="288">
        <v>4.6066666666666665</v>
      </c>
      <c r="G218" s="288">
        <v>10.554838709677419</v>
      </c>
      <c r="H218" s="288">
        <v>14.473333333333331</v>
      </c>
      <c r="I218" s="288">
        <v>18.890322580645162</v>
      </c>
      <c r="J218" s="288">
        <v>17.019354838709674</v>
      </c>
      <c r="K218" s="288">
        <v>11.726666666666667</v>
      </c>
      <c r="L218" s="288">
        <v>7.467741935483871</v>
      </c>
      <c r="M218" s="288">
        <v>6.1533333333333342</v>
      </c>
      <c r="N218" s="288">
        <v>1.2322580645161292</v>
      </c>
      <c r="O218" s="231">
        <v>0</v>
      </c>
      <c r="P218" s="294">
        <v>8.284931506849313</v>
      </c>
      <c r="Q218" s="290">
        <v>8.284931506849313</v>
      </c>
      <c r="R218" s="111">
        <f t="shared" si="77"/>
        <v>7.2379227671232877</v>
      </c>
      <c r="S218" s="32">
        <f t="shared" si="78"/>
        <v>7.2379227671232877</v>
      </c>
      <c r="T218" s="299">
        <f>AVERAGE(INDEX($Q$5:$Q$246,$AC218,1):INDEX($Q$5:$Q$246,$AD218,1))</f>
        <v>7.2107671232876696</v>
      </c>
      <c r="U218" s="286">
        <v>8.2287903225806449</v>
      </c>
      <c r="V218" s="111">
        <f t="shared" si="63"/>
        <v>1.9500860077999054</v>
      </c>
      <c r="W218" s="261">
        <f>AVERAGE(INDEX($V$5:$V$246,$AC218,1):INDEX($V$5:$V$246,$AD218,1))</f>
        <v>0.87592162423826347</v>
      </c>
      <c r="X218" s="111">
        <f t="shared" si="79"/>
        <v>0.90371075262378475</v>
      </c>
      <c r="Y218" s="111">
        <f t="shared" si="75"/>
        <v>1.0463752551761205</v>
      </c>
      <c r="AA218" s="4">
        <f t="shared" si="64"/>
        <v>9</v>
      </c>
      <c r="AB218" s="284">
        <f t="shared" si="65"/>
        <v>8.8065843621399171</v>
      </c>
      <c r="AC218" s="6">
        <f t="shared" si="66"/>
        <v>206</v>
      </c>
      <c r="AD218" s="6">
        <f t="shared" si="67"/>
        <v>215</v>
      </c>
      <c r="AF218" s="5">
        <f t="shared" si="68"/>
        <v>16.79433691756272</v>
      </c>
      <c r="AG218" s="32">
        <f t="shared" si="80"/>
        <v>15.018572225806452</v>
      </c>
      <c r="AH218" s="5">
        <f t="shared" si="69"/>
        <v>2.5646125375296354</v>
      </c>
      <c r="AI218" s="261">
        <f>AVERAGE(INDEX($AH$5:$AH$247,$AC218,1):INDEX($AH$5:$AH$247,$AD218,1))</f>
        <v>0.62577382785221958</v>
      </c>
      <c r="AK218" s="5">
        <f t="shared" si="76"/>
        <v>0.76827956989247326</v>
      </c>
      <c r="AL218" s="32">
        <f t="shared" si="81"/>
        <v>-8.0874066422999269E-4</v>
      </c>
      <c r="AM218" s="5">
        <f t="shared" si="70"/>
        <v>2.201116232528709</v>
      </c>
      <c r="AN218" s="262">
        <f>AVERAGE(INDEX($AM$5:$AM$247,$AC218,1):INDEX($AM$5:$AM$247,$AD218,1))</f>
        <v>1.5078618228671803</v>
      </c>
      <c r="AO218" s="32"/>
      <c r="AP218" s="5">
        <f t="shared" si="71"/>
        <v>7.0882437275985666</v>
      </c>
      <c r="AQ218" s="32">
        <f t="shared" si="82"/>
        <v>6.4202031003584237</v>
      </c>
      <c r="AR218" s="5">
        <f t="shared" si="72"/>
        <v>1.5728121450801646</v>
      </c>
      <c r="AS218" s="263">
        <f>AVERAGE(INDEX($AR$5:$AR$246,$AC218,1):INDEX($AR$5:$AR$246,$AD218,1))</f>
        <v>0.72071895511600681</v>
      </c>
      <c r="AT218" s="5"/>
      <c r="AU218" s="5">
        <f t="shared" si="73"/>
        <v>8.4492473118279587</v>
      </c>
      <c r="AV218" s="32">
        <f t="shared" si="83"/>
        <v>7.3535994480286737</v>
      </c>
      <c r="AW218" s="5">
        <f t="shared" si="74"/>
        <v>1.5677486923027466</v>
      </c>
      <c r="AX218" s="264">
        <f>AVERAGE(INDEX($AW$5:$AW$246,$AC218,1):INDEX($AW$5:$AW$246,$AD218,1))</f>
        <v>0.78496016183679485</v>
      </c>
      <c r="AY218" s="5"/>
    </row>
    <row r="219" spans="1:51" ht="11.4">
      <c r="A219" s="141">
        <v>215</v>
      </c>
      <c r="B219" s="6">
        <v>1995</v>
      </c>
      <c r="C219" s="288">
        <v>-1.9967741935483867</v>
      </c>
      <c r="D219" s="288">
        <v>3.0428571428571423</v>
      </c>
      <c r="E219" s="288">
        <v>0.49677419354838703</v>
      </c>
      <c r="F219" s="288">
        <v>6.0699999999999994</v>
      </c>
      <c r="G219" s="288">
        <v>10.361290322580647</v>
      </c>
      <c r="H219" s="288">
        <v>11.056666666666667</v>
      </c>
      <c r="I219" s="288">
        <v>18.090322580645164</v>
      </c>
      <c r="J219" s="288">
        <v>14.583870967741939</v>
      </c>
      <c r="K219" s="288">
        <v>9.7799999999999994</v>
      </c>
      <c r="L219" s="288">
        <v>11.27741935483871</v>
      </c>
      <c r="M219" s="288">
        <v>1.9633333333333338</v>
      </c>
      <c r="N219" s="288">
        <v>-1.82258064516129</v>
      </c>
      <c r="O219" s="231">
        <v>0</v>
      </c>
      <c r="P219" s="294">
        <v>6.9369863013698634</v>
      </c>
      <c r="Q219" s="290">
        <v>6.9369863013698634</v>
      </c>
      <c r="R219" s="111">
        <f t="shared" si="77"/>
        <v>7.2721691232876697</v>
      </c>
      <c r="S219" s="32">
        <f t="shared" si="78"/>
        <v>7.2721691232876697</v>
      </c>
      <c r="T219" s="299">
        <f>AVERAGE(INDEX($Q$5:$Q$246,$AC219,1):INDEX($Q$5:$Q$246,$AD219,1))</f>
        <v>7.1285753424657532</v>
      </c>
      <c r="U219" s="286">
        <v>6.9085983102918584</v>
      </c>
      <c r="V219" s="111">
        <f t="shared" si="63"/>
        <v>0.60214080232045575</v>
      </c>
      <c r="W219" s="261">
        <f>AVERAGE(INDEX($V$5:$V$246,$AC219,1):INDEX($V$5:$V$246,$AD219,1))</f>
        <v>0.79372984341634545</v>
      </c>
      <c r="X219" s="111">
        <f t="shared" si="79"/>
        <v>0.93795710878816818</v>
      </c>
      <c r="Y219" s="111">
        <f t="shared" si="75"/>
        <v>-0.33581630646771243</v>
      </c>
      <c r="AA219" s="4">
        <f t="shared" si="64"/>
        <v>9</v>
      </c>
      <c r="AB219" s="284">
        <f t="shared" si="65"/>
        <v>8.8477366255144041</v>
      </c>
      <c r="AC219" s="6">
        <f t="shared" si="66"/>
        <v>207</v>
      </c>
      <c r="AD219" s="6">
        <f t="shared" si="67"/>
        <v>216</v>
      </c>
      <c r="AF219" s="5">
        <f t="shared" si="68"/>
        <v>14.576953405017923</v>
      </c>
      <c r="AG219" s="32">
        <f t="shared" si="80"/>
        <v>15.07139211827957</v>
      </c>
      <c r="AH219" s="5">
        <f t="shared" si="69"/>
        <v>0.34722902498483776</v>
      </c>
      <c r="AI219" s="261">
        <f>AVERAGE(INDEX($AH$5:$AH$247,$AC219,1):INDEX($AH$5:$AH$247,$AD219,1))</f>
        <v>0.6055802794651225</v>
      </c>
      <c r="AK219" s="5">
        <f t="shared" si="76"/>
        <v>0.75944700460829484</v>
      </c>
      <c r="AL219" s="32">
        <f t="shared" si="81"/>
        <v>-4.9884832353407765E-3</v>
      </c>
      <c r="AM219" s="5">
        <f t="shared" si="70"/>
        <v>2.1922836672445305</v>
      </c>
      <c r="AN219" s="262">
        <f>AVERAGE(INDEX($AM$5:$AM$247,$AC219,1):INDEX($AM$5:$AM$247,$AD219,1))</f>
        <v>1.4973860296577941</v>
      </c>
      <c r="AO219" s="32"/>
      <c r="AP219" s="5">
        <f t="shared" si="71"/>
        <v>5.6426881720430115</v>
      </c>
      <c r="AQ219" s="32">
        <f t="shared" si="82"/>
        <v>6.4816561326164877</v>
      </c>
      <c r="AR219" s="5">
        <f t="shared" si="72"/>
        <v>0.12725658952460961</v>
      </c>
      <c r="AS219" s="263">
        <f>AVERAGE(INDEX($AR$5:$AR$246,$AC219,1):INDEX($AR$5:$AR$246,$AD219,1))</f>
        <v>0.60473329203356951</v>
      </c>
      <c r="AT219" s="5"/>
      <c r="AU219" s="5">
        <f t="shared" si="73"/>
        <v>7.6735842293906806</v>
      </c>
      <c r="AV219" s="32">
        <f t="shared" si="83"/>
        <v>7.3670554838709679</v>
      </c>
      <c r="AW219" s="5">
        <f t="shared" si="74"/>
        <v>0.7920856098654685</v>
      </c>
      <c r="AX219" s="264">
        <f>AVERAGE(INDEX($AW$5:$AW$246,$AC219,1):INDEX($AW$5:$AW$246,$AD219,1))</f>
        <v>0.53261249158589896</v>
      </c>
      <c r="AY219" s="5"/>
    </row>
    <row r="220" spans="1:51" ht="11.4">
      <c r="A220" s="141">
        <v>216</v>
      </c>
      <c r="B220" s="6">
        <v>1996</v>
      </c>
      <c r="C220" s="288">
        <v>-1.6032258064516125</v>
      </c>
      <c r="D220" s="288">
        <v>-3.1551724137931028</v>
      </c>
      <c r="E220" s="288">
        <v>-1.2032258064516126</v>
      </c>
      <c r="F220" s="288">
        <v>6.15</v>
      </c>
      <c r="G220" s="288">
        <v>9.8000000000000007</v>
      </c>
      <c r="H220" s="288">
        <v>14.116666666666667</v>
      </c>
      <c r="I220" s="288">
        <v>14.041935483870965</v>
      </c>
      <c r="J220" s="288">
        <v>13.922580645161293</v>
      </c>
      <c r="K220" s="288">
        <v>7.953333333333334</v>
      </c>
      <c r="L220" s="288">
        <v>7.3129032258064512</v>
      </c>
      <c r="M220" s="288">
        <v>2.7333333333333338</v>
      </c>
      <c r="N220" s="288">
        <v>-2.1258064516129034</v>
      </c>
      <c r="O220" s="231">
        <v>0</v>
      </c>
      <c r="P220" s="294">
        <v>5.7030136986301363</v>
      </c>
      <c r="Q220" s="290">
        <v>5.7030136986301363</v>
      </c>
      <c r="R220" s="111">
        <f t="shared" si="77"/>
        <v>7.3154376164383548</v>
      </c>
      <c r="S220" s="32">
        <f t="shared" si="78"/>
        <v>7.3154376164383548</v>
      </c>
      <c r="T220" s="299">
        <f>AVERAGE(INDEX($Q$5:$Q$246,$AC220,1):INDEX($Q$5:$Q$246,$AD220,1))</f>
        <v>7.249561643835615</v>
      </c>
      <c r="U220" s="286">
        <v>5.6619435174885675</v>
      </c>
      <c r="V220" s="111">
        <f t="shared" si="63"/>
        <v>-0.63183180041927134</v>
      </c>
      <c r="W220" s="261">
        <f>AVERAGE(INDEX($V$5:$V$246,$AC220,1):INDEX($V$5:$V$246,$AD220,1))</f>
        <v>0.91471614478620844</v>
      </c>
      <c r="X220" s="111">
        <f t="shared" si="79"/>
        <v>0.98122560193885311</v>
      </c>
      <c r="Y220" s="111">
        <f t="shared" si="75"/>
        <v>-1.6130574023581246</v>
      </c>
      <c r="AA220" s="4">
        <f t="shared" si="64"/>
        <v>9</v>
      </c>
      <c r="AB220" s="284">
        <f t="shared" si="65"/>
        <v>8.8888888888888893</v>
      </c>
      <c r="AC220" s="6">
        <f t="shared" si="66"/>
        <v>208</v>
      </c>
      <c r="AD220" s="6">
        <f t="shared" si="67"/>
        <v>217</v>
      </c>
      <c r="AF220" s="5">
        <f t="shared" si="68"/>
        <v>14.027060931899641</v>
      </c>
      <c r="AG220" s="32">
        <f t="shared" si="80"/>
        <v>15.137326139784946</v>
      </c>
      <c r="AH220" s="5">
        <f t="shared" si="69"/>
        <v>-0.20266344813344439</v>
      </c>
      <c r="AI220" s="261">
        <f>AVERAGE(INDEX($AH$5:$AH$247,$AC220,1):INDEX($AH$5:$AH$247,$AD220,1))</f>
        <v>0.67909999272677146</v>
      </c>
      <c r="AK220" s="5">
        <f t="shared" si="76"/>
        <v>-2.1936596218020017</v>
      </c>
      <c r="AL220" s="32">
        <f t="shared" si="81"/>
        <v>1.0383728746226062E-2</v>
      </c>
      <c r="AM220" s="5">
        <f t="shared" si="70"/>
        <v>-0.76082295916576581</v>
      </c>
      <c r="AN220" s="262">
        <f>AVERAGE(INDEX($AM$5:$AM$247,$AC220,1):INDEX($AM$5:$AM$247,$AD220,1))</f>
        <v>1.7059881801954286</v>
      </c>
      <c r="AO220" s="32"/>
      <c r="AP220" s="5">
        <f t="shared" si="71"/>
        <v>4.9155913978494628</v>
      </c>
      <c r="AQ220" s="32">
        <f t="shared" si="82"/>
        <v>6.5731948458781373</v>
      </c>
      <c r="AR220" s="5">
        <f t="shared" si="72"/>
        <v>-0.59984018466893918</v>
      </c>
      <c r="AS220" s="263">
        <f>AVERAGE(INDEX($AR$5:$AR$246,$AC220,1):INDEX($AR$5:$AR$246,$AD220,1))</f>
        <v>0.86984440314468048</v>
      </c>
      <c r="AT220" s="5"/>
      <c r="AU220" s="5">
        <f t="shared" si="73"/>
        <v>5.9998566308243726</v>
      </c>
      <c r="AV220" s="32">
        <f t="shared" si="83"/>
        <v>7.3666999354838705</v>
      </c>
      <c r="AW220" s="5">
        <f t="shared" si="74"/>
        <v>-0.88164198870083954</v>
      </c>
      <c r="AX220" s="264">
        <f>AVERAGE(INDEX($AW$5:$AW$246,$AC220,1):INDEX($AW$5:$AW$246,$AD220,1))</f>
        <v>0.39687055610202798</v>
      </c>
      <c r="AY220" s="5"/>
    </row>
    <row r="221" spans="1:51" ht="11.4">
      <c r="A221" s="141">
        <v>217</v>
      </c>
      <c r="B221" s="6">
        <v>1997</v>
      </c>
      <c r="C221" s="288">
        <v>-0.97096774193548407</v>
      </c>
      <c r="D221" s="288">
        <v>2.7071428571428569</v>
      </c>
      <c r="E221" s="288">
        <v>4.5225806451612893</v>
      </c>
      <c r="F221" s="288">
        <v>3.683333333333334</v>
      </c>
      <c r="G221" s="288">
        <v>10.95483870967742</v>
      </c>
      <c r="H221" s="288">
        <v>12.833333333333336</v>
      </c>
      <c r="I221" s="288">
        <v>13.870967741935488</v>
      </c>
      <c r="J221" s="288">
        <v>16.993548387096773</v>
      </c>
      <c r="K221" s="288">
        <v>13.290000000000003</v>
      </c>
      <c r="L221" s="288">
        <v>6.1999999999999966</v>
      </c>
      <c r="M221" s="288">
        <v>3.669999999999999</v>
      </c>
      <c r="N221" s="288">
        <v>1.1258064516129032</v>
      </c>
      <c r="O221" s="231">
        <v>0</v>
      </c>
      <c r="P221" s="294">
        <v>7.4347945205479444</v>
      </c>
      <c r="Q221" s="290">
        <v>7.4347945205479444</v>
      </c>
      <c r="R221" s="111">
        <f t="shared" si="77"/>
        <v>7.3587864383561641</v>
      </c>
      <c r="S221" s="32">
        <f t="shared" si="78"/>
        <v>7.3587864383561641</v>
      </c>
      <c r="T221" s="299">
        <f>AVERAGE(INDEX($Q$5:$Q$246,$AC221,1):INDEX($Q$5:$Q$246,$AD221,1))</f>
        <v>7.2586575342465753</v>
      </c>
      <c r="U221" s="286">
        <v>7.4067153097798277</v>
      </c>
      <c r="V221" s="111">
        <f t="shared" si="63"/>
        <v>1.0999490214985368</v>
      </c>
      <c r="W221" s="261">
        <f>AVERAGE(INDEX($V$5:$V$246,$AC221,1):INDEX($V$5:$V$246,$AD221,1))</f>
        <v>0.92381203519716737</v>
      </c>
      <c r="X221" s="111">
        <f t="shared" si="79"/>
        <v>1.0245744238566612</v>
      </c>
      <c r="Y221" s="111">
        <f t="shared" si="75"/>
        <v>7.5374597641875596E-2</v>
      </c>
      <c r="AA221" s="4">
        <f t="shared" si="64"/>
        <v>9</v>
      </c>
      <c r="AB221" s="284">
        <f t="shared" si="65"/>
        <v>8.9300411522633745</v>
      </c>
      <c r="AC221" s="6">
        <f t="shared" si="66"/>
        <v>209</v>
      </c>
      <c r="AD221" s="6">
        <f t="shared" si="67"/>
        <v>218</v>
      </c>
      <c r="AF221" s="5">
        <f t="shared" ref="AF221:AF236" si="84">AVERAGE(H221,I221,J221)</f>
        <v>14.565949820788532</v>
      </c>
      <c r="AG221" s="32">
        <f t="shared" si="80"/>
        <v>15.201014451612901</v>
      </c>
      <c r="AH221" s="5">
        <f t="shared" si="69"/>
        <v>0.33622544075544702</v>
      </c>
      <c r="AI221" s="261">
        <f>AVERAGE(INDEX($AH$5:$AH$247,$AC221,1):INDEX($AH$5:$AH$247,$AD221,1))</f>
        <v>0.7637379855583124</v>
      </c>
      <c r="AK221" s="5">
        <f t="shared" ref="AK221:AK236" si="85">AVERAGE(N220,C221,D221)</f>
        <v>-0.12987711213517686</v>
      </c>
      <c r="AL221" s="32">
        <f t="shared" si="81"/>
        <v>2.127254277239269E-2</v>
      </c>
      <c r="AM221" s="5">
        <f t="shared" si="70"/>
        <v>1.3029595505010589</v>
      </c>
      <c r="AN221" s="262">
        <f>AVERAGE(INDEX($AM$5:$AM$247,$AC221,1):INDEX($AM$5:$AM$247,$AD221,1))</f>
        <v>1.7438871684893005</v>
      </c>
      <c r="AO221" s="32"/>
      <c r="AP221" s="5">
        <f t="shared" ref="AP221:AP236" si="86">AVERAGE(E221,F221,G221)</f>
        <v>6.3869175627240145</v>
      </c>
      <c r="AQ221" s="32">
        <f t="shared" si="82"/>
        <v>6.639154548387098</v>
      </c>
      <c r="AR221" s="5">
        <f t="shared" si="72"/>
        <v>0.87148598020561252</v>
      </c>
      <c r="AS221" s="263">
        <f>AVERAGE(INDEX($AR$5:$AR$246,$AC221,1):INDEX($AR$5:$AR$246,$AD221,1))</f>
        <v>0.9307117866572252</v>
      </c>
      <c r="AT221" s="5"/>
      <c r="AU221" s="5">
        <f t="shared" ref="AU221:AU236" si="87">AVERAGE(K221,L221,M221)</f>
        <v>7.7199999999999989</v>
      </c>
      <c r="AV221" s="32">
        <f t="shared" si="83"/>
        <v>7.4017957598566309</v>
      </c>
      <c r="AW221" s="5">
        <f t="shared" si="74"/>
        <v>0.83850138047478673</v>
      </c>
      <c r="AX221" s="264">
        <f>AVERAGE(INDEX($AW$5:$AW$246,$AC221,1):INDEX($AW$5:$AW$246,$AD221,1))</f>
        <v>0.23112503638876625</v>
      </c>
      <c r="AY221" s="5"/>
    </row>
    <row r="222" spans="1:51" ht="11.4">
      <c r="A222" s="141">
        <v>218</v>
      </c>
      <c r="B222" s="6">
        <v>1998</v>
      </c>
      <c r="C222" s="288">
        <v>0.52903225806451626</v>
      </c>
      <c r="D222" s="288">
        <v>3.3785714285714294</v>
      </c>
      <c r="E222" s="288">
        <v>1.7548387096774196</v>
      </c>
      <c r="F222" s="288">
        <v>6.4466666666666663</v>
      </c>
      <c r="G222" s="288">
        <v>11.5</v>
      </c>
      <c r="H222" s="288">
        <v>14.853333333333332</v>
      </c>
      <c r="I222" s="288">
        <v>15.180645161290323</v>
      </c>
      <c r="J222" s="288">
        <v>16.096774193548388</v>
      </c>
      <c r="K222" s="288">
        <v>10.926666666666666</v>
      </c>
      <c r="L222" s="288">
        <v>7.3451612903225802</v>
      </c>
      <c r="M222" s="288">
        <v>-1.0100000000000002</v>
      </c>
      <c r="N222" s="288">
        <v>0.21290322580645174</v>
      </c>
      <c r="O222" s="231">
        <v>0</v>
      </c>
      <c r="P222" s="294">
        <v>7.2939726027397249</v>
      </c>
      <c r="Q222" s="290">
        <v>7.2939726027397249</v>
      </c>
      <c r="R222" s="111">
        <f t="shared" si="77"/>
        <v>7.4021919178082189</v>
      </c>
      <c r="S222" s="32">
        <f t="shared" si="78"/>
        <v>7.4021919178082189</v>
      </c>
      <c r="T222" s="299">
        <f>AVERAGE(INDEX($Q$5:$Q$246,$AC222,1):INDEX($Q$5:$Q$246,$AD222,1))</f>
        <v>7.1959726027397251</v>
      </c>
      <c r="U222" s="286">
        <v>7.2678827444956475</v>
      </c>
      <c r="V222" s="111">
        <f t="shared" si="63"/>
        <v>0.95912710369031728</v>
      </c>
      <c r="W222" s="261">
        <f>AVERAGE(INDEX($V$5:$V$246,$AC222,1):INDEX($V$5:$V$246,$AD222,1))</f>
        <v>0.86112710369031797</v>
      </c>
      <c r="X222" s="111">
        <f t="shared" si="79"/>
        <v>1.0679799033087161</v>
      </c>
      <c r="Y222" s="111">
        <f t="shared" si="75"/>
        <v>-0.10885279961839878</v>
      </c>
      <c r="Z222" s="4" t="s">
        <v>47</v>
      </c>
      <c r="AA222" s="4">
        <f t="shared" si="64"/>
        <v>9</v>
      </c>
      <c r="AB222" s="284">
        <f t="shared" si="65"/>
        <v>8.9711934156378597</v>
      </c>
      <c r="AC222" s="6">
        <f t="shared" si="66"/>
        <v>210</v>
      </c>
      <c r="AD222" s="6">
        <f t="shared" si="67"/>
        <v>219</v>
      </c>
      <c r="AF222" s="5">
        <f t="shared" si="84"/>
        <v>15.376917562724012</v>
      </c>
      <c r="AG222" s="32">
        <f t="shared" si="80"/>
        <v>15.267323637992833</v>
      </c>
      <c r="AH222" s="5">
        <f t="shared" si="69"/>
        <v>1.147193182690927</v>
      </c>
      <c r="AI222" s="261">
        <f>AVERAGE(INDEX($AH$5:$AH$247,$AC222,1):INDEX($AH$5:$AH$247,$AD222,1))</f>
        <v>0.81028637265508652</v>
      </c>
      <c r="AK222" s="5">
        <f t="shared" si="85"/>
        <v>1.677803379416283</v>
      </c>
      <c r="AL222" s="32">
        <f t="shared" si="81"/>
        <v>-1.3640391440224442E-3</v>
      </c>
      <c r="AM222" s="5">
        <f t="shared" si="70"/>
        <v>3.1106400420525189</v>
      </c>
      <c r="AN222" s="262">
        <f>AVERAGE(INDEX($AM$5:$AM$247,$AC222,1):INDEX($AM$5:$AM$247,$AD222,1))</f>
        <v>1.5647665847719425</v>
      </c>
      <c r="AO222" s="32"/>
      <c r="AP222" s="5">
        <f t="shared" si="86"/>
        <v>6.5671684587813628</v>
      </c>
      <c r="AQ222" s="32">
        <f t="shared" si="82"/>
        <v>6.7091839820788532</v>
      </c>
      <c r="AR222" s="5">
        <f t="shared" si="72"/>
        <v>1.0517368762629609</v>
      </c>
      <c r="AS222" s="263">
        <f>AVERAGE(INDEX($AR$5:$AR$246,$AC222,1):INDEX($AR$5:$AR$246,$AD222,1))</f>
        <v>0.90337486909450138</v>
      </c>
      <c r="AT222" s="5"/>
      <c r="AU222" s="5">
        <f t="shared" si="87"/>
        <v>5.7539426523297479</v>
      </c>
      <c r="AV222" s="32">
        <f t="shared" si="83"/>
        <v>7.453777505376344</v>
      </c>
      <c r="AW222" s="5">
        <f t="shared" si="74"/>
        <v>-1.1275559671954642</v>
      </c>
      <c r="AX222" s="264">
        <f>AVERAGE(INDEX($AW$5:$AW$246,$AC222,1):INDEX($AW$5:$AW$246,$AD222,1))</f>
        <v>0.22251930162174141</v>
      </c>
      <c r="AY222" s="5"/>
    </row>
    <row r="223" spans="1:51" ht="11.4">
      <c r="A223" s="141">
        <v>219</v>
      </c>
      <c r="B223" s="6">
        <v>1999</v>
      </c>
      <c r="C223" s="288">
        <v>2.0096774193548383</v>
      </c>
      <c r="D223" s="288">
        <v>-3.153571428571428</v>
      </c>
      <c r="E223" s="288">
        <v>3.5774193548387099</v>
      </c>
      <c r="F223" s="288">
        <v>5.9566666666666661</v>
      </c>
      <c r="G223" s="288">
        <v>12.164516129032259</v>
      </c>
      <c r="H223" s="288">
        <v>12.513333333333334</v>
      </c>
      <c r="I223" s="288">
        <v>16.14516129032258</v>
      </c>
      <c r="J223" s="288">
        <v>15.506451612903229</v>
      </c>
      <c r="K223" s="288">
        <v>14.603333333333335</v>
      </c>
      <c r="L223" s="288">
        <v>7.8290322580645171</v>
      </c>
      <c r="M223" s="288">
        <v>0.54000000000000015</v>
      </c>
      <c r="N223" s="288">
        <v>-0.13225806451612906</v>
      </c>
      <c r="O223" s="231">
        <v>0</v>
      </c>
      <c r="P223" s="294">
        <v>7.3704109589041087</v>
      </c>
      <c r="Q223" s="290">
        <v>7.3704109589041087</v>
      </c>
      <c r="R223" s="111">
        <f t="shared" si="77"/>
        <v>7.4387876438356155</v>
      </c>
      <c r="S223" s="32">
        <f t="shared" si="78"/>
        <v>7.4387876438356155</v>
      </c>
      <c r="T223" s="299">
        <f>AVERAGE(INDEX($Q$5:$Q$246,$AC223,1):INDEX($Q$5:$Q$246,$AD223,1))</f>
        <v>7.1959726027397251</v>
      </c>
      <c r="U223" s="286">
        <v>7.2966468253968273</v>
      </c>
      <c r="V223" s="111">
        <f t="shared" si="63"/>
        <v>1.0355654598547011</v>
      </c>
      <c r="W223" s="261">
        <f>AVERAGE(INDEX($V$5:$V$246,$AC223,1):INDEX($V$5:$V$246,$AD223,1))</f>
        <v>0.86112710369031797</v>
      </c>
      <c r="X223" s="111">
        <f t="shared" si="79"/>
        <v>1.1045756293361133</v>
      </c>
      <c r="Y223" s="111">
        <f t="shared" si="75"/>
        <v>-6.9010169481412253E-2</v>
      </c>
      <c r="AA223" s="4">
        <f t="shared" si="64"/>
        <v>10</v>
      </c>
      <c r="AB223" s="284">
        <f t="shared" si="65"/>
        <v>9.0123456790123448</v>
      </c>
      <c r="AC223" s="6">
        <f t="shared" si="66"/>
        <v>210</v>
      </c>
      <c r="AD223" s="6">
        <f t="shared" si="67"/>
        <v>219</v>
      </c>
      <c r="AF223" s="5">
        <f t="shared" si="84"/>
        <v>14.721648745519714</v>
      </c>
      <c r="AG223" s="32">
        <f t="shared" si="80"/>
        <v>15.334956655913979</v>
      </c>
      <c r="AH223" s="5">
        <f t="shared" si="69"/>
        <v>0.49192436548662855</v>
      </c>
      <c r="AI223" s="261">
        <f>AVERAGE(INDEX($AH$5:$AH$247,$AC223,1):INDEX($AH$5:$AH$247,$AD223,1))</f>
        <v>0.81028637265508652</v>
      </c>
      <c r="AK223" s="5">
        <f t="shared" si="85"/>
        <v>-0.31033026113671269</v>
      </c>
      <c r="AL223" s="32">
        <f t="shared" si="81"/>
        <v>-3.8521678452248506E-2</v>
      </c>
      <c r="AM223" s="5">
        <f t="shared" si="70"/>
        <v>1.1225064014995232</v>
      </c>
      <c r="AN223" s="262">
        <f>AVERAGE(INDEX($AM$5:$AM$247,$AC223,1):INDEX($AM$5:$AM$247,$AD223,1))</f>
        <v>1.5647665847719425</v>
      </c>
      <c r="AO223" s="32"/>
      <c r="AP223" s="5">
        <f t="shared" si="86"/>
        <v>7.232867383512545</v>
      </c>
      <c r="AQ223" s="32">
        <f t="shared" si="82"/>
        <v>6.7766426989247313</v>
      </c>
      <c r="AR223" s="5">
        <f t="shared" si="72"/>
        <v>1.7174358009941431</v>
      </c>
      <c r="AS223" s="263">
        <f>AVERAGE(INDEX($AR$5:$AR$246,$AC223,1):INDEX($AR$5:$AR$246,$AD223,1))</f>
        <v>0.90337486909450138</v>
      </c>
      <c r="AT223" s="5"/>
      <c r="AU223" s="5">
        <f t="shared" si="87"/>
        <v>7.6574551971326175</v>
      </c>
      <c r="AV223" s="32">
        <f t="shared" si="83"/>
        <v>7.5063719820788526</v>
      </c>
      <c r="AW223" s="5">
        <f t="shared" si="74"/>
        <v>0.77595657760740533</v>
      </c>
      <c r="AX223" s="264">
        <f>AVERAGE(INDEX($AW$5:$AW$246,$AC223,1):INDEX($AW$5:$AW$246,$AD223,1))</f>
        <v>0.22251930162174141</v>
      </c>
      <c r="AY223" s="5"/>
    </row>
    <row r="224" spans="1:51" ht="11.4">
      <c r="A224" s="141">
        <v>220</v>
      </c>
      <c r="B224" s="6">
        <v>2000</v>
      </c>
      <c r="C224" s="288">
        <v>-1.9645161290322581</v>
      </c>
      <c r="D224" s="288">
        <v>1.8758620689655172</v>
      </c>
      <c r="E224" s="288">
        <v>2.4741935483870967</v>
      </c>
      <c r="F224" s="288">
        <v>8.3233333333333324</v>
      </c>
      <c r="G224" s="288">
        <v>12.593548387096776</v>
      </c>
      <c r="H224" s="288">
        <v>15.699999999999998</v>
      </c>
      <c r="I224" s="288">
        <v>12.922580645161291</v>
      </c>
      <c r="J224" s="288">
        <v>17.187096774193545</v>
      </c>
      <c r="K224" s="288">
        <v>12.60333333333333</v>
      </c>
      <c r="L224" s="288">
        <v>8.6258064516129025</v>
      </c>
      <c r="M224" s="288">
        <v>4.589999999999999</v>
      </c>
      <c r="N224" s="288">
        <v>3.2677419354838704</v>
      </c>
      <c r="O224" s="231">
        <v>0</v>
      </c>
      <c r="P224" s="294">
        <v>8.2169863013698627</v>
      </c>
      <c r="Q224" s="290">
        <v>8.2169863013698627</v>
      </c>
      <c r="R224" s="111">
        <f t="shared" si="77"/>
        <v>7.4811657808219172</v>
      </c>
      <c r="S224" s="32">
        <f t="shared" si="78"/>
        <v>7.4811657808219172</v>
      </c>
      <c r="T224" s="299">
        <f>AVERAGE(INDEX($Q$5:$Q$246,$AC224,1):INDEX($Q$5:$Q$246,$AD224,1))</f>
        <v>7.2445479452054782</v>
      </c>
      <c r="U224" s="286">
        <v>8.1832483623779506</v>
      </c>
      <c r="V224" s="111">
        <f t="shared" si="63"/>
        <v>1.8821408023204551</v>
      </c>
      <c r="W224" s="261">
        <f>AVERAGE(INDEX($V$5:$V$246,$AC224,1):INDEX($V$5:$V$246,$AD224,1))</f>
        <v>0.90970244615607143</v>
      </c>
      <c r="X224" s="111">
        <f t="shared" si="79"/>
        <v>1.1469537663224147</v>
      </c>
      <c r="Y224" s="111">
        <f t="shared" si="75"/>
        <v>0.73518703599804036</v>
      </c>
      <c r="AA224" s="4">
        <f t="shared" si="64"/>
        <v>10</v>
      </c>
      <c r="AB224" s="284">
        <f t="shared" si="65"/>
        <v>9.0534979423868318</v>
      </c>
      <c r="AC224" s="6">
        <f t="shared" si="66"/>
        <v>211</v>
      </c>
      <c r="AD224" s="6">
        <f t="shared" si="67"/>
        <v>220</v>
      </c>
      <c r="AF224" s="5">
        <f t="shared" si="84"/>
        <v>15.269892473118277</v>
      </c>
      <c r="AG224" s="32">
        <f t="shared" si="80"/>
        <v>15.392381770609317</v>
      </c>
      <c r="AH224" s="5">
        <f t="shared" si="69"/>
        <v>1.0401680930851924</v>
      </c>
      <c r="AI224" s="261">
        <f>AVERAGE(INDEX($AH$5:$AH$247,$AC224,1):INDEX($AH$5:$AH$247,$AD224,1))</f>
        <v>0.87083834398125148</v>
      </c>
      <c r="AK224" s="5">
        <f t="shared" si="85"/>
        <v>-7.3637374860956603E-2</v>
      </c>
      <c r="AL224" s="32">
        <f t="shared" si="81"/>
        <v>-9.4500922983208821E-2</v>
      </c>
      <c r="AM224" s="5">
        <f t="shared" si="70"/>
        <v>1.3591992877752792</v>
      </c>
      <c r="AN224" s="262">
        <f>AVERAGE(INDEX($AM$5:$AM$247,$AC224,1):INDEX($AM$5:$AM$247,$AD224,1))</f>
        <v>1.2492884079617299</v>
      </c>
      <c r="AO224" s="32"/>
      <c r="AP224" s="5">
        <f t="shared" si="86"/>
        <v>7.7970250896057349</v>
      </c>
      <c r="AQ224" s="32">
        <f t="shared" si="82"/>
        <v>6.8440023978494624</v>
      </c>
      <c r="AR224" s="5">
        <f t="shared" si="72"/>
        <v>2.281593507087333</v>
      </c>
      <c r="AS224" s="263">
        <f>AVERAGE(INDEX($AR$5:$AR$246,$AC224,1):INDEX($AR$5:$AR$246,$AD224,1))</f>
        <v>0.97707737805507511</v>
      </c>
      <c r="AT224" s="5"/>
      <c r="AU224" s="5">
        <f t="shared" si="87"/>
        <v>8.6063799283154108</v>
      </c>
      <c r="AV224" s="32">
        <f t="shared" si="83"/>
        <v>7.5967806021505373</v>
      </c>
      <c r="AW224" s="5">
        <f t="shared" si="74"/>
        <v>1.7248813087901986</v>
      </c>
      <c r="AX224" s="264">
        <f>AVERAGE(INDEX($AW$5:$AW$246,$AC224,1):INDEX($AW$5:$AW$246,$AD224,1))</f>
        <v>0.34347987509844369</v>
      </c>
      <c r="AY224" s="5"/>
    </row>
    <row r="225" spans="1:51" ht="11.4">
      <c r="A225" s="141">
        <v>221</v>
      </c>
      <c r="B225" s="6">
        <v>2001</v>
      </c>
      <c r="C225" s="288">
        <v>-3.5483870967741866E-2</v>
      </c>
      <c r="D225" s="288">
        <v>0.82500000000000029</v>
      </c>
      <c r="E225" s="288">
        <v>4.3</v>
      </c>
      <c r="F225" s="288">
        <v>4.3600000000000003</v>
      </c>
      <c r="G225" s="288">
        <v>13.125806451612906</v>
      </c>
      <c r="H225" s="288">
        <v>12.283333333333333</v>
      </c>
      <c r="I225" s="288">
        <v>16.261290322580646</v>
      </c>
      <c r="J225" s="288">
        <v>17.038709677419348</v>
      </c>
      <c r="K225" s="288">
        <v>8.7333333333333325</v>
      </c>
      <c r="L225" s="288">
        <v>12.812903225806453</v>
      </c>
      <c r="M225" s="288">
        <v>9.9999999999997573E-3</v>
      </c>
      <c r="N225" s="288">
        <v>-3.6677419354838721</v>
      </c>
      <c r="O225" s="231">
        <v>0</v>
      </c>
      <c r="P225" s="294">
        <v>7.231780821917809</v>
      </c>
      <c r="Q225" s="290">
        <v>7.231780821917809</v>
      </c>
      <c r="R225" s="111">
        <f t="shared" si="77"/>
        <v>7.5156389041095881</v>
      </c>
      <c r="S225" s="32">
        <f t="shared" si="78"/>
        <v>7.5156389041095881</v>
      </c>
      <c r="T225" s="299">
        <f>AVERAGE(INDEX($Q$5:$Q$246,$AC225,1):INDEX($Q$5:$Q$246,$AD225,1))</f>
        <v>7.3222465753424659</v>
      </c>
      <c r="U225" s="286">
        <v>7.1705958781362007</v>
      </c>
      <c r="V225" s="111">
        <f t="shared" si="63"/>
        <v>0.89693532286840139</v>
      </c>
      <c r="W225" s="261">
        <f>AVERAGE(INDEX($V$5:$V$246,$AC225,1):INDEX($V$5:$V$246,$AD225,1))</f>
        <v>0.98740107629305773</v>
      </c>
      <c r="X225" s="111">
        <f t="shared" si="79"/>
        <v>1.1814268896100861</v>
      </c>
      <c r="Y225" s="111">
        <f t="shared" si="75"/>
        <v>-0.28449156674168474</v>
      </c>
      <c r="AA225" s="4">
        <f t="shared" si="64"/>
        <v>10</v>
      </c>
      <c r="AB225" s="284">
        <f t="shared" si="65"/>
        <v>9.094650205761317</v>
      </c>
      <c r="AC225" s="6">
        <f t="shared" si="66"/>
        <v>212</v>
      </c>
      <c r="AD225" s="6">
        <f t="shared" si="67"/>
        <v>221</v>
      </c>
      <c r="AF225" s="5">
        <f t="shared" si="84"/>
        <v>15.194444444444443</v>
      </c>
      <c r="AG225" s="32">
        <f t="shared" si="80"/>
        <v>15.452238605734765</v>
      </c>
      <c r="AH225" s="5">
        <f t="shared" si="69"/>
        <v>0.96472006441135782</v>
      </c>
      <c r="AI225" s="261">
        <f>AVERAGE(INDEX($AH$5:$AH$247,$AC225,1):INDEX($AH$5:$AH$247,$AD225,1))</f>
        <v>0.88158027946512207</v>
      </c>
      <c r="AK225" s="5">
        <f t="shared" si="85"/>
        <v>1.3524193548387096</v>
      </c>
      <c r="AL225" s="32">
        <f t="shared" si="81"/>
        <v>-0.15938830499496806</v>
      </c>
      <c r="AM225" s="5">
        <f t="shared" si="70"/>
        <v>2.7852560174749454</v>
      </c>
      <c r="AN225" s="262">
        <f>AVERAGE(INDEX($AM$5:$AM$247,$AC225,1):INDEX($AM$5:$AM$247,$AD225,1))</f>
        <v>1.5754558426775518</v>
      </c>
      <c r="AO225" s="32"/>
      <c r="AP225" s="5">
        <f t="shared" si="86"/>
        <v>7.2619354838709684</v>
      </c>
      <c r="AQ225" s="32">
        <f t="shared" si="82"/>
        <v>6.9023709605734771</v>
      </c>
      <c r="AR225" s="5">
        <f t="shared" si="72"/>
        <v>1.7465039013525665</v>
      </c>
      <c r="AS225" s="263">
        <f>AVERAGE(INDEX($AR$5:$AR$246,$AC225,1):INDEX($AR$5:$AR$246,$AD225,1))</f>
        <v>1.1914322167647526</v>
      </c>
      <c r="AT225" s="5"/>
      <c r="AU225" s="5">
        <f t="shared" si="87"/>
        <v>7.1854121863799278</v>
      </c>
      <c r="AV225" s="32">
        <f t="shared" si="83"/>
        <v>7.6875152903225814</v>
      </c>
      <c r="AW225" s="5">
        <f t="shared" si="74"/>
        <v>0.30391356685471571</v>
      </c>
      <c r="AX225" s="264">
        <f>AVERAGE(INDEX($AW$5:$AW$246,$AC225,1):INDEX($AW$5:$AW$246,$AD225,1))</f>
        <v>0.31467700771493112</v>
      </c>
      <c r="AY225" s="5"/>
    </row>
    <row r="226" spans="1:51" ht="11.4">
      <c r="A226" s="141">
        <v>222</v>
      </c>
      <c r="B226" s="6">
        <v>2002</v>
      </c>
      <c r="C226" s="288">
        <v>0.74193548387096775</v>
      </c>
      <c r="D226" s="288">
        <v>3.1999999999999988</v>
      </c>
      <c r="E226" s="288">
        <v>4.8193548387096783</v>
      </c>
      <c r="F226" s="288">
        <v>5.5799999999999992</v>
      </c>
      <c r="G226" s="288">
        <v>11.296774193548387</v>
      </c>
      <c r="H226" s="288">
        <v>16.663333333333334</v>
      </c>
      <c r="I226" s="288">
        <v>15.451612903225802</v>
      </c>
      <c r="J226" s="288">
        <v>15.432258064516132</v>
      </c>
      <c r="K226" s="288">
        <v>9.8866666666666667</v>
      </c>
      <c r="L226" s="288">
        <v>7.6064516129032249</v>
      </c>
      <c r="M226" s="288">
        <v>5.3566666666666674</v>
      </c>
      <c r="N226" s="288">
        <v>1.1612903225806452</v>
      </c>
      <c r="O226" s="231">
        <v>0</v>
      </c>
      <c r="P226" s="294">
        <v>8.1260273972602732</v>
      </c>
      <c r="Q226" s="290">
        <v>8.1260273972602732</v>
      </c>
      <c r="R226" s="111">
        <f t="shared" si="77"/>
        <v>7.5429463287671226</v>
      </c>
      <c r="S226" s="32">
        <f t="shared" si="78"/>
        <v>7.5446210684931501</v>
      </c>
      <c r="T226" s="299">
        <f>AVERAGE(INDEX($Q$5:$Q$246,$AC226,1):INDEX($Q$5:$Q$246,$AD226,1))</f>
        <v>7.3590684931506845</v>
      </c>
      <c r="U226" s="286">
        <v>8.0996953405017909</v>
      </c>
      <c r="V226" s="111">
        <f t="shared" si="63"/>
        <v>1.7911818982108656</v>
      </c>
      <c r="W226" s="261">
        <f>AVERAGE(INDEX($V$5:$V$246,$AC226,1):INDEX($V$5:$V$246,$AD226,1))</f>
        <v>1.0242229941012766</v>
      </c>
      <c r="X226" s="111">
        <f t="shared" si="79"/>
        <v>1.2104090539936476</v>
      </c>
      <c r="Y226" s="111">
        <f t="shared" si="75"/>
        <v>0.58077284421721798</v>
      </c>
      <c r="AA226" s="4">
        <f t="shared" si="64"/>
        <v>10</v>
      </c>
      <c r="AB226" s="284">
        <f t="shared" si="65"/>
        <v>9.1358024691358022</v>
      </c>
      <c r="AC226" s="6">
        <f t="shared" si="66"/>
        <v>213</v>
      </c>
      <c r="AD226" s="6">
        <f t="shared" si="67"/>
        <v>222</v>
      </c>
      <c r="AF226" s="5">
        <f t="shared" si="84"/>
        <v>15.849068100358423</v>
      </c>
      <c r="AG226" s="32">
        <f t="shared" si="80"/>
        <v>15.502927892473117</v>
      </c>
      <c r="AH226" s="5">
        <f t="shared" si="69"/>
        <v>1.6193437203253378</v>
      </c>
      <c r="AI226" s="261">
        <f>AVERAGE(INDEX($AH$5:$AH$247,$AC226,1):INDEX($AH$5:$AH$247,$AD226,1))</f>
        <v>0.83065913251171697</v>
      </c>
      <c r="AK226" s="5">
        <f t="shared" si="85"/>
        <v>9.1397849462364913E-2</v>
      </c>
      <c r="AL226" s="32">
        <f t="shared" si="81"/>
        <v>-0.23675037647650829</v>
      </c>
      <c r="AM226" s="5">
        <f t="shared" si="70"/>
        <v>1.5242345120986007</v>
      </c>
      <c r="AN226" s="262">
        <f>AVERAGE(INDEX($AM$5:$AM$247,$AC226,1):INDEX($AM$5:$AM$247,$AD226,1))</f>
        <v>1.6410954422326127</v>
      </c>
      <c r="AO226" s="32"/>
      <c r="AP226" s="5">
        <f t="shared" si="86"/>
        <v>7.2320430107526876</v>
      </c>
      <c r="AQ226" s="32">
        <f t="shared" si="82"/>
        <v>6.9405814551971314</v>
      </c>
      <c r="AR226" s="5">
        <f t="shared" si="72"/>
        <v>1.7166114282342857</v>
      </c>
      <c r="AS226" s="263">
        <f>AVERAGE(INDEX($AR$5:$AR$246,$AC226,1):INDEX($AR$5:$AR$246,$AD226,1))</f>
        <v>1.2284250483059711</v>
      </c>
      <c r="AT226" s="5"/>
      <c r="AU226" s="5">
        <f t="shared" si="87"/>
        <v>7.6165949820788539</v>
      </c>
      <c r="AV226" s="32">
        <f t="shared" si="83"/>
        <v>7.7770131863799286</v>
      </c>
      <c r="AW226" s="5">
        <f t="shared" si="74"/>
        <v>0.73509636255364175</v>
      </c>
      <c r="AX226" s="264">
        <f>AVERAGE(INDEX($AW$5:$AW$246,$AC226,1):INDEX($AW$5:$AW$246,$AD226,1))</f>
        <v>0.33184546649629321</v>
      </c>
      <c r="AY226" s="5"/>
    </row>
    <row r="227" spans="1:51" ht="11.4">
      <c r="A227" s="141">
        <v>223</v>
      </c>
      <c r="B227" s="6">
        <v>2003</v>
      </c>
      <c r="C227" s="288">
        <v>-2.3032258064516133</v>
      </c>
      <c r="D227" s="288">
        <v>-3.839285714285714</v>
      </c>
      <c r="E227" s="288">
        <v>4.8483870967741938</v>
      </c>
      <c r="F227" s="288">
        <v>6.2566666666666668</v>
      </c>
      <c r="G227" s="288">
        <v>12.683870967741937</v>
      </c>
      <c r="H227" s="343">
        <v>19.266666666666662</v>
      </c>
      <c r="I227" s="288">
        <v>17.164516129032258</v>
      </c>
      <c r="J227" s="343">
        <v>20.667741935483871</v>
      </c>
      <c r="K227" s="288">
        <v>12.506666666666664</v>
      </c>
      <c r="L227" s="288">
        <v>4.3064516129032269</v>
      </c>
      <c r="M227" s="288">
        <v>5.753333333333333</v>
      </c>
      <c r="N227" s="288">
        <v>1.2935483870967746</v>
      </c>
      <c r="O227" s="231">
        <v>0</v>
      </c>
      <c r="P227" s="294">
        <v>8.286301369863013</v>
      </c>
      <c r="Q227" s="290">
        <v>8.286301369863013</v>
      </c>
      <c r="R227" s="111">
        <f t="shared" si="77"/>
        <v>7.5810205479452053</v>
      </c>
      <c r="S227" s="32">
        <f t="shared" si="78"/>
        <v>7.5849343561643829</v>
      </c>
      <c r="T227" s="299">
        <f>AVERAGE(INDEX($Q$5:$Q$246,$AC227,1):INDEX($Q$5:$Q$246,$AD227,1))</f>
        <v>7.4885205479452051</v>
      </c>
      <c r="U227" s="286">
        <v>8.2171114951356881</v>
      </c>
      <c r="V227" s="111">
        <f t="shared" si="63"/>
        <v>1.9514558708136054</v>
      </c>
      <c r="W227" s="261">
        <f>AVERAGE(INDEX($V$5:$V$246,$AC227,1):INDEX($V$5:$V$246,$AD227,1))</f>
        <v>1.1536750488957972</v>
      </c>
      <c r="X227" s="111">
        <f t="shared" si="79"/>
        <v>1.2507223416648807</v>
      </c>
      <c r="Y227" s="111">
        <f t="shared" si="75"/>
        <v>0.70073352914872467</v>
      </c>
      <c r="AA227" s="4">
        <f t="shared" si="64"/>
        <v>10</v>
      </c>
      <c r="AB227" s="284">
        <f t="shared" si="65"/>
        <v>9.1769547325102874</v>
      </c>
      <c r="AC227" s="6">
        <f t="shared" si="66"/>
        <v>214</v>
      </c>
      <c r="AD227" s="6">
        <f t="shared" si="67"/>
        <v>223</v>
      </c>
      <c r="AF227" s="5">
        <f t="shared" si="84"/>
        <v>19.032974910394262</v>
      </c>
      <c r="AG227" s="32">
        <f t="shared" si="80"/>
        <v>15.534311272401432</v>
      </c>
      <c r="AH227" s="5">
        <f t="shared" si="69"/>
        <v>4.8032505303611774</v>
      </c>
      <c r="AI227" s="261">
        <f>AVERAGE(INDEX($AH$5:$AH$247,$AC227,1):INDEX($AH$5:$AH$247,$AD227,1))</f>
        <v>1.3112003511497097</v>
      </c>
      <c r="AK227" s="5">
        <f t="shared" si="85"/>
        <v>-1.6604070660522272</v>
      </c>
      <c r="AL227" s="32">
        <f t="shared" si="81"/>
        <v>-0.25977722840192807</v>
      </c>
      <c r="AM227" s="5">
        <f t="shared" si="70"/>
        <v>-0.22757040341599133</v>
      </c>
      <c r="AN227" s="262">
        <f>AVERAGE(INDEX($AM$5:$AM$247,$AC227,1):INDEX($AM$5:$AM$247,$AD227,1))</f>
        <v>1.4609802348593408</v>
      </c>
      <c r="AO227" s="32"/>
      <c r="AP227" s="5">
        <f t="shared" si="86"/>
        <v>7.9296415770609316</v>
      </c>
      <c r="AQ227" s="32">
        <f t="shared" si="82"/>
        <v>6.998119756272402</v>
      </c>
      <c r="AR227" s="5">
        <f t="shared" si="72"/>
        <v>2.4142099945425297</v>
      </c>
      <c r="AS227" s="263">
        <f>AVERAGE(INDEX($AR$5:$AR$246,$AC227,1):INDEX($AR$5:$AR$246,$AD227,1))</f>
        <v>1.2899806038615267</v>
      </c>
      <c r="AT227" s="5"/>
      <c r="AU227" s="5">
        <f t="shared" si="87"/>
        <v>7.5221505376344089</v>
      </c>
      <c r="AV227" s="32">
        <f t="shared" si="83"/>
        <v>7.8769658315412183</v>
      </c>
      <c r="AW227" s="5">
        <f t="shared" si="74"/>
        <v>0.64065191810919675</v>
      </c>
      <c r="AX227" s="264">
        <f>AVERAGE(INDEX($AW$5:$AW$246,$AC227,1):INDEX($AW$5:$AW$246,$AD227,1))</f>
        <v>0.53696374606618558</v>
      </c>
      <c r="AY227" s="5"/>
    </row>
    <row r="228" spans="1:51" ht="11.4">
      <c r="A228" s="141">
        <v>224</v>
      </c>
      <c r="B228" s="6">
        <v>2004</v>
      </c>
      <c r="C228" s="288">
        <v>-2.148387096774194</v>
      </c>
      <c r="D228" s="288">
        <v>0.19999999999999976</v>
      </c>
      <c r="E228" s="288">
        <v>1.893548387096774</v>
      </c>
      <c r="F228" s="288">
        <v>7.0633333333333335</v>
      </c>
      <c r="G228" s="288">
        <v>8.9645161290322566</v>
      </c>
      <c r="H228" s="288">
        <v>13.37</v>
      </c>
      <c r="I228" s="288">
        <v>15.316129032258065</v>
      </c>
      <c r="J228" s="288">
        <v>16.448387096774194</v>
      </c>
      <c r="K228" s="288">
        <v>12.616666666666664</v>
      </c>
      <c r="L228" s="288">
        <v>10.187096774193545</v>
      </c>
      <c r="M228" s="288">
        <v>1.5866666666666664</v>
      </c>
      <c r="N228" s="288">
        <v>0.41612903225806452</v>
      </c>
      <c r="O228" s="231">
        <v>0</v>
      </c>
      <c r="P228" s="294">
        <v>7.2008219178082182</v>
      </c>
      <c r="Q228" s="290">
        <v>7.2008219178082182</v>
      </c>
      <c r="R228" s="111">
        <f t="shared" si="77"/>
        <v>7.6106242465753429</v>
      </c>
      <c r="S228" s="32">
        <f t="shared" si="78"/>
        <v>7.6164395616438352</v>
      </c>
      <c r="T228" s="299">
        <f>AVERAGE(INDEX($Q$5:$Q$246,$AC228,1):INDEX($Q$5:$Q$246,$AD228,1))</f>
        <v>7.380109589041095</v>
      </c>
      <c r="U228" s="286">
        <v>7.1595071684587817</v>
      </c>
      <c r="V228" s="111">
        <f t="shared" si="63"/>
        <v>0.8659764187588106</v>
      </c>
      <c r="W228" s="261">
        <f>AVERAGE(INDEX($V$5:$V$246,$AC228,1):INDEX($V$5:$V$246,$AD228,1))</f>
        <v>1.0452640899916879</v>
      </c>
      <c r="X228" s="111">
        <f t="shared" si="79"/>
        <v>1.2822275471443327</v>
      </c>
      <c r="Y228" s="111">
        <f t="shared" si="75"/>
        <v>-0.41625112838552214</v>
      </c>
      <c r="AA228" s="4">
        <f t="shared" si="64"/>
        <v>10</v>
      </c>
      <c r="AB228" s="284">
        <f t="shared" si="65"/>
        <v>9.2181069958847743</v>
      </c>
      <c r="AC228" s="6">
        <f t="shared" si="66"/>
        <v>215</v>
      </c>
      <c r="AD228" s="6">
        <f t="shared" si="67"/>
        <v>224</v>
      </c>
      <c r="AF228" s="5">
        <f t="shared" si="84"/>
        <v>15.044838709677421</v>
      </c>
      <c r="AG228" s="32">
        <f t="shared" si="80"/>
        <v>15.569042021505377</v>
      </c>
      <c r="AH228" s="5">
        <f t="shared" si="69"/>
        <v>0.81511432964433617</v>
      </c>
      <c r="AI228" s="261">
        <f>AVERAGE(INDEX($AH$5:$AH$247,$AC228,1):INDEX($AH$5:$AH$247,$AD228,1))</f>
        <v>1.1362505303611798</v>
      </c>
      <c r="AK228" s="5">
        <f t="shared" si="85"/>
        <v>-0.21827956989247324</v>
      </c>
      <c r="AL228" s="32">
        <f t="shared" si="81"/>
        <v>-0.30769091477302829</v>
      </c>
      <c r="AM228" s="5">
        <f t="shared" si="70"/>
        <v>1.2145570927437626</v>
      </c>
      <c r="AN228" s="262">
        <f>AVERAGE(INDEX($AM$5:$AM$247,$AC228,1):INDEX($AM$5:$AM$247,$AD228,1))</f>
        <v>1.3623243208808462</v>
      </c>
      <c r="AO228" s="32"/>
      <c r="AP228" s="5">
        <f t="shared" si="86"/>
        <v>5.973799283154122</v>
      </c>
      <c r="AQ228" s="32">
        <f t="shared" si="82"/>
        <v>7.0375456702508972</v>
      </c>
      <c r="AR228" s="5">
        <f t="shared" si="72"/>
        <v>0.45836770063572008</v>
      </c>
      <c r="AS228" s="263">
        <f>AVERAGE(INDEX($AR$5:$AR$246,$AC228,1):INDEX($AR$5:$AR$246,$AD228,1))</f>
        <v>1.1785361594170822</v>
      </c>
      <c r="AT228" s="5"/>
      <c r="AU228" s="5">
        <f t="shared" si="87"/>
        <v>8.1301433691756255</v>
      </c>
      <c r="AV228" s="32">
        <f t="shared" si="83"/>
        <v>7.9656871863799283</v>
      </c>
      <c r="AW228" s="5">
        <f t="shared" si="74"/>
        <v>1.2486447496504134</v>
      </c>
      <c r="AX228" s="264">
        <f>AVERAGE(INDEX($AW$5:$AW$246,$AC228,1):INDEX($AW$5:$AW$246,$AD228,1))</f>
        <v>0.50505335180095234</v>
      </c>
      <c r="AY228" s="5"/>
    </row>
    <row r="229" spans="1:51" ht="11.4">
      <c r="A229" s="141">
        <v>225</v>
      </c>
      <c r="B229" s="6">
        <v>2005</v>
      </c>
      <c r="C229" s="288">
        <v>-0.94193548387096759</v>
      </c>
      <c r="D229" s="288">
        <v>-3.9464285714285707</v>
      </c>
      <c r="E229" s="288">
        <v>2.2967741935483872</v>
      </c>
      <c r="F229" s="288">
        <v>6.9899999999999993</v>
      </c>
      <c r="G229" s="288">
        <v>11.267741935483867</v>
      </c>
      <c r="H229" s="288">
        <v>15.426666666666669</v>
      </c>
      <c r="I229" s="288">
        <v>15.667741935483873</v>
      </c>
      <c r="J229" s="288">
        <v>13.416129032258064</v>
      </c>
      <c r="K229" s="288">
        <v>13.223333333333334</v>
      </c>
      <c r="L229" s="288">
        <v>10.567741935483872</v>
      </c>
      <c r="M229" s="288">
        <v>2.2933333333333334</v>
      </c>
      <c r="N229" s="288">
        <v>-2.8225806451612909</v>
      </c>
      <c r="O229" s="231">
        <v>0</v>
      </c>
      <c r="P229" s="294">
        <v>7.0150684931506859</v>
      </c>
      <c r="Q229" s="290">
        <v>7.0150684931506859</v>
      </c>
      <c r="R229" s="111">
        <f t="shared" si="77"/>
        <v>7.6387720547945195</v>
      </c>
      <c r="S229" s="32">
        <f t="shared" si="78"/>
        <v>7.6470824657534235</v>
      </c>
      <c r="T229" s="299">
        <f>AVERAGE(INDEX($Q$5:$Q$246,$AC229,1):INDEX($Q$5:$Q$246,$AD229,1))</f>
        <v>7.3879178082191768</v>
      </c>
      <c r="U229" s="286">
        <v>6.9532098054275471</v>
      </c>
      <c r="V229" s="111">
        <f t="shared" si="63"/>
        <v>0.68022299410127829</v>
      </c>
      <c r="W229" s="261">
        <f>AVERAGE(INDEX($V$5:$V$246,$AC229,1):INDEX($V$5:$V$246,$AD229,1))</f>
        <v>1.05307230916977</v>
      </c>
      <c r="X229" s="111">
        <f t="shared" si="79"/>
        <v>1.3128704512539218</v>
      </c>
      <c r="Y229" s="111">
        <f t="shared" si="75"/>
        <v>-0.63264745715264348</v>
      </c>
      <c r="AA229" s="4">
        <f t="shared" si="64"/>
        <v>10</v>
      </c>
      <c r="AB229" s="284">
        <f t="shared" si="65"/>
        <v>9.2592592592592595</v>
      </c>
      <c r="AC229" s="6">
        <f t="shared" si="66"/>
        <v>216</v>
      </c>
      <c r="AD229" s="6">
        <f t="shared" si="67"/>
        <v>225</v>
      </c>
      <c r="AF229" s="5">
        <f t="shared" si="84"/>
        <v>14.836845878136202</v>
      </c>
      <c r="AG229" s="32">
        <f t="shared" si="80"/>
        <v>15.599525043010756</v>
      </c>
      <c r="AH229" s="5">
        <f t="shared" si="69"/>
        <v>0.60712149810311722</v>
      </c>
      <c r="AI229" s="261">
        <f>AVERAGE(INDEX($AH$5:$AH$247,$AC229,1):INDEX($AH$5:$AH$247,$AD229,1))</f>
        <v>1.1622397776730078</v>
      </c>
      <c r="AK229" s="5">
        <f t="shared" si="85"/>
        <v>-1.4907450076804913</v>
      </c>
      <c r="AL229" s="32">
        <f t="shared" si="81"/>
        <v>-0.33271460975157591</v>
      </c>
      <c r="AM229" s="5">
        <f t="shared" si="70"/>
        <v>-5.790834504425546E-2</v>
      </c>
      <c r="AN229" s="262">
        <f>AVERAGE(INDEX($AM$5:$AM$247,$AC229,1):INDEX($AM$5:$AM$247,$AD229,1))</f>
        <v>1.1373051196519675</v>
      </c>
      <c r="AO229" s="32"/>
      <c r="AP229" s="5">
        <f t="shared" si="86"/>
        <v>6.8515053763440834</v>
      </c>
      <c r="AQ229" s="32">
        <f t="shared" si="82"/>
        <v>7.0654854444444446</v>
      </c>
      <c r="AR229" s="5">
        <f t="shared" si="72"/>
        <v>1.3360737938256815</v>
      </c>
      <c r="AS229" s="263">
        <f>AVERAGE(INDEX($AR$5:$AR$246,$AC229,1):INDEX($AR$5:$AR$246,$AD229,1))</f>
        <v>1.2994178798471894</v>
      </c>
      <c r="AT229" s="5"/>
      <c r="AU229" s="5">
        <f t="shared" si="87"/>
        <v>8.6948028673835136</v>
      </c>
      <c r="AV229" s="32">
        <f t="shared" si="83"/>
        <v>8.0573254480286742</v>
      </c>
      <c r="AW229" s="5">
        <f t="shared" si="74"/>
        <v>1.8133042478583015</v>
      </c>
      <c r="AX229" s="264">
        <f>AVERAGE(INDEX($AW$5:$AW$246,$AC229,1):INDEX($AW$5:$AW$246,$AD229,1))</f>
        <v>0.60717521560023557</v>
      </c>
      <c r="AY229" s="5"/>
    </row>
    <row r="230" spans="1:51" ht="11.4">
      <c r="A230" s="141">
        <v>226</v>
      </c>
      <c r="B230" s="7">
        <v>2006</v>
      </c>
      <c r="C230" s="288">
        <v>-2.2677419354838708</v>
      </c>
      <c r="D230" s="288">
        <v>-2.5357142857142856</v>
      </c>
      <c r="E230" s="288">
        <v>-0.29032258064516114</v>
      </c>
      <c r="F230" s="288">
        <v>6.0566666666666684</v>
      </c>
      <c r="G230" s="288">
        <v>10.916129032258066</v>
      </c>
      <c r="H230" s="288">
        <v>15.043333333333335</v>
      </c>
      <c r="I230" s="343">
        <v>19.758064516129032</v>
      </c>
      <c r="J230" s="288">
        <v>12.122580645161293</v>
      </c>
      <c r="K230" s="288">
        <v>15.54</v>
      </c>
      <c r="L230" s="288">
        <v>11.664516129032259</v>
      </c>
      <c r="M230" s="288">
        <v>6.4066666666666672</v>
      </c>
      <c r="N230" s="288">
        <v>2.6580645161290328</v>
      </c>
      <c r="O230" s="231">
        <v>0</v>
      </c>
      <c r="P230" s="294">
        <v>7.9775342465753418</v>
      </c>
      <c r="Q230" s="290">
        <v>7.9775342465753418</v>
      </c>
      <c r="R230" s="111">
        <f t="shared" si="77"/>
        <v>7.6578619726027393</v>
      </c>
      <c r="S230" s="32">
        <f t="shared" si="78"/>
        <v>7.6692521917808216</v>
      </c>
      <c r="T230" s="299">
        <f>AVERAGE(INDEX($Q$5:$Q$246,$AC230,1):INDEX($Q$5:$Q$246,$AD230,1))</f>
        <v>7.615369863013699</v>
      </c>
      <c r="U230" s="286">
        <v>7.922686891961086</v>
      </c>
      <c r="V230" s="111">
        <f t="shared" si="63"/>
        <v>1.6426887475259342</v>
      </c>
      <c r="W230" s="261">
        <f>AVERAGE(INDEX($V$5:$V$246,$AC230,1):INDEX($V$5:$V$246,$AD230,1))</f>
        <v>1.2805243639642905</v>
      </c>
      <c r="X230" s="111">
        <f t="shared" si="79"/>
        <v>1.3350401772813192</v>
      </c>
      <c r="Y230" s="111">
        <f t="shared" si="75"/>
        <v>0.30764857024461501</v>
      </c>
      <c r="AA230" s="4">
        <f t="shared" si="64"/>
        <v>10</v>
      </c>
      <c r="AB230" s="284">
        <f t="shared" si="65"/>
        <v>9.3004115226337447</v>
      </c>
      <c r="AC230" s="6">
        <f t="shared" si="66"/>
        <v>217</v>
      </c>
      <c r="AD230" s="6">
        <f t="shared" si="67"/>
        <v>226</v>
      </c>
      <c r="AF230" s="5">
        <f t="shared" si="84"/>
        <v>15.641326164874554</v>
      </c>
      <c r="AG230" s="32">
        <f t="shared" si="80"/>
        <v>15.618768114695339</v>
      </c>
      <c r="AH230" s="5">
        <f t="shared" si="69"/>
        <v>1.4116017848414693</v>
      </c>
      <c r="AI230" s="261">
        <f>AVERAGE(INDEX($AH$5:$AH$247,$AC230,1):INDEX($AH$5:$AH$247,$AD230,1))</f>
        <v>1.323666300970499</v>
      </c>
      <c r="AK230" s="5">
        <f t="shared" si="85"/>
        <v>-2.5420122887864824</v>
      </c>
      <c r="AL230" s="32">
        <f t="shared" si="81"/>
        <v>-0.36067667183113516</v>
      </c>
      <c r="AM230" s="5">
        <f t="shared" si="70"/>
        <v>-1.1091756261502466</v>
      </c>
      <c r="AN230" s="262">
        <f>AVERAGE(INDEX($AM$5:$AM$247,$AC230,1):INDEX($AM$5:$AM$247,$AD230,1))</f>
        <v>1.1024698529535193</v>
      </c>
      <c r="AO230" s="32"/>
      <c r="AP230" s="5">
        <f t="shared" si="86"/>
        <v>5.5608243727598579</v>
      </c>
      <c r="AQ230" s="32">
        <f t="shared" si="82"/>
        <v>7.0994864086021501</v>
      </c>
      <c r="AR230" s="5">
        <f t="shared" si="72"/>
        <v>4.5392790241455927E-2</v>
      </c>
      <c r="AS230" s="263">
        <f>AVERAGE(INDEX($AR$5:$AR$246,$AC230,1):INDEX($AR$5:$AR$246,$AD230,1))</f>
        <v>1.3639411773382288</v>
      </c>
      <c r="AT230" s="5"/>
      <c r="AU230" s="5">
        <f t="shared" si="87"/>
        <v>11.203727598566308</v>
      </c>
      <c r="AV230" s="32">
        <f t="shared" si="83"/>
        <v>8.1180804874551971</v>
      </c>
      <c r="AW230" s="5">
        <f t="shared" si="74"/>
        <v>4.3222289790410962</v>
      </c>
      <c r="AX230" s="264">
        <f>AVERAGE(INDEX($AW$5:$AW$246,$AC230,1):INDEX($AW$5:$AW$246,$AD230,1))</f>
        <v>1.1275623123744292</v>
      </c>
      <c r="AY230" s="5"/>
    </row>
    <row r="231" spans="1:51" ht="11.4">
      <c r="A231" s="141">
        <v>227</v>
      </c>
      <c r="B231" s="6">
        <v>2007</v>
      </c>
      <c r="C231" s="288">
        <v>2.206451612903225</v>
      </c>
      <c r="D231" s="288">
        <v>2.8678571428571429</v>
      </c>
      <c r="E231" s="288">
        <v>3.5709677419354828</v>
      </c>
      <c r="F231" s="288">
        <v>11.236666666666668</v>
      </c>
      <c r="G231" s="288">
        <v>12.122580645161291</v>
      </c>
      <c r="H231" s="288">
        <v>15.076666666666666</v>
      </c>
      <c r="I231" s="288">
        <v>15.535483870967742</v>
      </c>
      <c r="J231" s="288">
        <v>14.851612903225808</v>
      </c>
      <c r="K231" s="288">
        <v>10.293333333333333</v>
      </c>
      <c r="L231" s="288">
        <v>6.8064516129032278</v>
      </c>
      <c r="M231" s="288">
        <v>0.96666666666666667</v>
      </c>
      <c r="N231" s="288">
        <v>-5.4838709677419217E-2</v>
      </c>
      <c r="O231" s="231">
        <v>0</v>
      </c>
      <c r="P231" s="294">
        <v>7.9827397260273978</v>
      </c>
      <c r="Q231" s="290">
        <v>7.9827397260273978</v>
      </c>
      <c r="R231" s="104">
        <f t="shared" ref="R231:R234" si="88">($Z$5*(P220+P242)+$Z$6*(P221+P241)+$Z$7*(P222+P240)+$Z$8*(P223+P239)+$Z$9*(P224+P238)+$Z$10*(P225+P237)+$Z$11*(P226+P236)+$Z$12*(P227+P235)+$Z$13*(P228+P234)+$Z$14*(P229+P233)+$Z$15*(P230+P232)+$Z$16*P231)</f>
        <v>7.6920300547945208</v>
      </c>
      <c r="S231" s="32">
        <f t="shared" si="78"/>
        <v>7.7070238904109587</v>
      </c>
      <c r="T231" s="299">
        <f>AVERAGE(INDEX($Q$5:$Q$246,$AC231,1):INDEX($Q$5:$Q$246,$AD231,1))</f>
        <v>7.6701643835616435</v>
      </c>
      <c r="U231" s="286">
        <v>7.9566583461341551</v>
      </c>
      <c r="V231" s="111">
        <f t="shared" si="63"/>
        <v>1.6478942269779902</v>
      </c>
      <c r="W231" s="261">
        <f>AVERAGE(INDEX($V$5:$V$246,$AC231,1):INDEX($V$5:$V$246,$AD231,1))</f>
        <v>1.3353188845122361</v>
      </c>
      <c r="X231" s="111">
        <f t="shared" si="79"/>
        <v>1.3728118759114563</v>
      </c>
      <c r="Y231" s="111">
        <f t="shared" si="75"/>
        <v>0.27508235106653389</v>
      </c>
      <c r="AA231" s="4">
        <f t="shared" si="64"/>
        <v>10</v>
      </c>
      <c r="AB231" s="284">
        <f t="shared" si="65"/>
        <v>9.3415637860082299</v>
      </c>
      <c r="AC231" s="6">
        <f t="shared" si="66"/>
        <v>218</v>
      </c>
      <c r="AD231" s="6">
        <f t="shared" si="67"/>
        <v>227</v>
      </c>
      <c r="AE231" s="4" t="s">
        <v>21</v>
      </c>
      <c r="AF231" s="5">
        <f t="shared" si="84"/>
        <v>15.15458781362007</v>
      </c>
      <c r="AG231" s="32">
        <f t="shared" ref="AG231:AG236" si="89">($Z$5*(AF220+AF242)+$Z$6*(AF221+AF241)+$Z$7*(AF222+AF240)+$Z$8*(AF223+AF239)+$Z$9*(AF224+AF238)+$Z$10*(AF225+AF237)+$Z$11*(AF226+AF236)+$Z$12*(AF227+AF235)+$Z$13*(AF228+AF234)+$Z$14*(AF229+AF233)+$Z$15*(AF230+AF232)+$Z$16*AF231)</f>
        <v>15.65545970609319</v>
      </c>
      <c r="AH231" s="5">
        <f t="shared" si="69"/>
        <v>0.9248634335869852</v>
      </c>
      <c r="AI231" s="261">
        <f>AVERAGE(INDEX($AH$5:$AH$247,$AC231,1):INDEX($AH$5:$AH$247,$AD231,1))</f>
        <v>1.382530100253653</v>
      </c>
      <c r="AK231" s="5">
        <f t="shared" si="85"/>
        <v>2.5774577572964668</v>
      </c>
      <c r="AL231" s="32">
        <f t="shared" ref="AL231:AL236" si="90">($Z$5*(AK220+AK242)+$Z$6*(AK221+AK241)+$Z$7*(AK222+AK240)+$Z$8*(AK223+AK239)+$Z$9*(AK224+AK238)+$Z$10*(AK225+AK237)+$Z$11*(AK226+AK236)+$Z$12*(AK227+AK235)+$Z$13*(AK228+AK234)+$Z$14*(AK229+AK233)+$Z$15*(AK230+AK232)+$Z$16*AK231)</f>
        <v>-0.38261382846019387</v>
      </c>
      <c r="AM231" s="5">
        <f t="shared" si="70"/>
        <v>4.0102944199327029</v>
      </c>
      <c r="AN231" s="262">
        <f>AVERAGE(INDEX($AM$5:$AM$247,$AC231,1):INDEX($AM$5:$AM$247,$AD231,1))</f>
        <v>1.3732033398966839</v>
      </c>
      <c r="AO231" s="32"/>
      <c r="AP231" s="5">
        <f t="shared" si="86"/>
        <v>8.9767383512544807</v>
      </c>
      <c r="AQ231" s="32">
        <f t="shared" si="82"/>
        <v>7.1463232652329758</v>
      </c>
      <c r="AR231" s="5">
        <f t="shared" si="72"/>
        <v>3.4613067687360788</v>
      </c>
      <c r="AS231" s="263">
        <f>AVERAGE(INDEX($AR$5:$AR$246,$AC231,1):INDEX($AR$5:$AR$246,$AD231,1))</f>
        <v>1.6229232561912756</v>
      </c>
      <c r="AT231" s="5"/>
      <c r="AU231" s="5">
        <f t="shared" si="87"/>
        <v>6.0221505376344089</v>
      </c>
      <c r="AV231" s="32">
        <f>($Z$5*(AU220+AU242)+$Z$6*(AU221+AU241)+$Z$7*(AU222+AU240)+$Z$8*(AU223+AU239)+$Z$9*(AU224+AU238)+$Z$10*(AU225+AU237)+$Z$11*(AU226+AU236)+$Z$12*(AU227+AU235)+$Z$13*(AU228+AU234)+$Z$14*(AU229+AU233)+$Z$15*(AU230+AU232)+$Z$16*AU231)</f>
        <v>8.1897284372759849</v>
      </c>
      <c r="AW231" s="5">
        <f t="shared" si="74"/>
        <v>-0.85934808189080325</v>
      </c>
      <c r="AX231" s="264">
        <f>AVERAGE(INDEX($AW$5:$AW$246,$AC231,1):INDEX($AW$5:$AW$246,$AD231,1))</f>
        <v>0.95777736613787001</v>
      </c>
      <c r="AY231" s="5"/>
    </row>
    <row r="232" spans="1:51" ht="11.4">
      <c r="A232" s="141">
        <v>228</v>
      </c>
      <c r="B232" s="6">
        <v>2008</v>
      </c>
      <c r="C232" s="288">
        <v>2.5451612903225804</v>
      </c>
      <c r="D232" s="288">
        <v>2.6620689655172409</v>
      </c>
      <c r="E232" s="288">
        <v>1.5580645161290316</v>
      </c>
      <c r="F232" s="288">
        <v>5.2766666666666664</v>
      </c>
      <c r="G232" s="288">
        <v>12.738709677419356</v>
      </c>
      <c r="H232" s="288">
        <v>15.006666666666666</v>
      </c>
      <c r="I232" s="288">
        <v>15.503225806451614</v>
      </c>
      <c r="J232" s="288">
        <v>15.654838709677417</v>
      </c>
      <c r="K232" s="288">
        <v>10.176666666666668</v>
      </c>
      <c r="L232" s="288">
        <v>8.5193548387096758</v>
      </c>
      <c r="M232" s="288">
        <v>3.5999999999999992</v>
      </c>
      <c r="N232" s="288">
        <v>-0.43548387096774199</v>
      </c>
      <c r="O232" s="231">
        <v>0</v>
      </c>
      <c r="P232" s="294">
        <v>7.7742465753424659</v>
      </c>
      <c r="Q232" s="290">
        <v>7.7742465753424659</v>
      </c>
      <c r="R232" s="104">
        <f t="shared" si="88"/>
        <v>7.7337776712328754</v>
      </c>
      <c r="S232" s="222">
        <f>$Z$5*(Q221+Q243)+$Z$6*(Q222+Q242)+$Z$7*(Q223+Q241)+$Z$8*(Q224+Q240)+$Z$9*(Q225+Q239)+$Z$10*(Q226+Q238)+$Z$11*(Q227+Q237)+$Z$12*(Q228+Q236)+$Z$13*(Q229+Q235)+$Z$14*(Q230+Q234)+$Z$15*(Q231+Q233)+$Z$16*Q232</f>
        <v>7.752740547945205</v>
      </c>
      <c r="T232" s="299">
        <f>AVERAGE(INDEX($Q$5:$Q$246,$AC232,1):INDEX($Q$5:$Q$246,$AD232,1))</f>
        <v>7.7181917808219183</v>
      </c>
      <c r="U232" s="286">
        <v>7.7338283277715973</v>
      </c>
      <c r="V232" s="111">
        <f t="shared" si="63"/>
        <v>1.4394010762930582</v>
      </c>
      <c r="W232" s="261">
        <f>AVERAGE(INDEX($V$5:$V$246,$AC232,1):INDEX($V$5:$V$246,$AD232,1))</f>
        <v>1.38334628177251</v>
      </c>
      <c r="X232" s="111">
        <f>$Z$5*(V221+V243)+$Z$6*(V222+V242)+$Z$7*(V223+V241)+$Z$8*(V224+V240)+$Z$9*(V225+V239)+$Z$10*(V226+V238)+$Z$11*(V227+V237)+$Z$12*(V228+V236)+$Z$13*(V229+V235)+$Z$14*(V230+V234)+$Z$15*(V231+V233)+$Z$16*V232</f>
        <v>1.4185285334457027</v>
      </c>
      <c r="Y232" s="111">
        <f t="shared" si="75"/>
        <v>2.0872542847355513E-2</v>
      </c>
      <c r="AA232" s="4">
        <f t="shared" si="64"/>
        <v>10</v>
      </c>
      <c r="AB232" s="284">
        <f t="shared" si="65"/>
        <v>9.3827160493827169</v>
      </c>
      <c r="AC232" s="6">
        <f t="shared" si="66"/>
        <v>219</v>
      </c>
      <c r="AD232" s="6">
        <f t="shared" si="67"/>
        <v>228</v>
      </c>
      <c r="AE232" s="4" t="s">
        <v>21</v>
      </c>
      <c r="AF232" s="5">
        <f t="shared" si="84"/>
        <v>15.388243727598564</v>
      </c>
      <c r="AG232" s="32">
        <f t="shared" si="89"/>
        <v>15.702646788530465</v>
      </c>
      <c r="AH232" s="5">
        <f t="shared" si="69"/>
        <v>1.1585193475654787</v>
      </c>
      <c r="AI232" s="261">
        <f>AVERAGE(INDEX($AH$5:$AH$247,$AC232,1):INDEX($AH$5:$AH$247,$AD232,1))</f>
        <v>1.383662716741108</v>
      </c>
      <c r="AK232" s="5">
        <f t="shared" si="85"/>
        <v>1.7174638487208007</v>
      </c>
      <c r="AL232" s="32">
        <f t="shared" si="90"/>
        <v>-0.36486392499602738</v>
      </c>
      <c r="AM232" s="5">
        <f t="shared" si="70"/>
        <v>3.1503005113570364</v>
      </c>
      <c r="AN232" s="262">
        <f>AVERAGE(INDEX($AM$5:$AM$247,$AC232,1):INDEX($AM$5:$AM$247,$AD232,1))</f>
        <v>1.3771693868271357</v>
      </c>
      <c r="AO232" s="32"/>
      <c r="AP232" s="5">
        <f t="shared" si="86"/>
        <v>6.5244802867383518</v>
      </c>
      <c r="AQ232" s="32">
        <f>($Z$5*(AP221+AP243)+$Z$6*(AP222+AP242)+$Z$7*(AP223+AP241)+$Z$8*(AP224+AP240)+$Z$9*(AP225+AP239)+$Z$10*(AP226+AP238)+$Z$11*(AP227+AP237)+$Z$12*(AP228+AP236)+$Z$13*(AP229+AP235)+$Z$14*(AP230+AP234)+$Z$15*(AP231+AP233)+$Z$16*AP232)</f>
        <v>7.1813833620071676</v>
      </c>
      <c r="AR232" s="5">
        <f t="shared" si="72"/>
        <v>1.0090487042199499</v>
      </c>
      <c r="AS232" s="263">
        <f>AVERAGE(INDEX($AR$5:$AR$246,$AC232,1):INDEX($AR$5:$AR$246,$AD232,1))</f>
        <v>1.6186544389869746</v>
      </c>
      <c r="AT232" s="5"/>
      <c r="AU232" s="5">
        <f t="shared" si="87"/>
        <v>7.4320071684587807</v>
      </c>
      <c r="AV232" s="32">
        <f>($Z$5*(AU221+AU243)+$Z$6*(AU222+AU242)+$Z$7*(AU223+AU241)+$Z$8*(AU224+AU240)+$Z$9*(AU225+AU239)+$Z$10*(AU226+AU238)+$Z$11*(AU227+AU237)+$Z$12*(AU228+AU236)+$Z$13*(AU229+AU235)+$Z$14*(AU230+AU234)+$Z$15*(AU231+AU233)+$Z$16*AU232)</f>
        <v>8.2604374946236554</v>
      </c>
      <c r="AW232" s="5">
        <f t="shared" si="74"/>
        <v>0.5505085489335686</v>
      </c>
      <c r="AX232" s="264">
        <f>AVERAGE(INDEX($AW$5:$AW$246,$AC232,1):INDEX($AW$5:$AW$246,$AD232,1))</f>
        <v>1.1255838177507733</v>
      </c>
      <c r="AY232" s="5"/>
    </row>
    <row r="233" spans="1:51" ht="11.25" customHeight="1">
      <c r="A233" s="141">
        <v>229</v>
      </c>
      <c r="B233" s="6">
        <v>2009</v>
      </c>
      <c r="C233" s="288">
        <v>-2.6677419354838712</v>
      </c>
      <c r="D233" s="288">
        <v>-1.6928571428571428</v>
      </c>
      <c r="E233" s="288">
        <v>0.87096774193548376</v>
      </c>
      <c r="F233" s="288">
        <v>10.136666666666668</v>
      </c>
      <c r="G233" s="288">
        <v>12.712903225806452</v>
      </c>
      <c r="H233" s="288">
        <v>12.883333333333335</v>
      </c>
      <c r="I233" s="288">
        <v>16.251612903225805</v>
      </c>
      <c r="J233" s="288">
        <v>17.72258064516129</v>
      </c>
      <c r="K233" s="288">
        <v>13.330000000000004</v>
      </c>
      <c r="L233" s="288">
        <v>7.3000000000000034</v>
      </c>
      <c r="M233" s="288">
        <v>6.8266666666666662</v>
      </c>
      <c r="N233" s="288">
        <v>-0.88387096774193574</v>
      </c>
      <c r="O233" s="231">
        <v>0</v>
      </c>
      <c r="P233" s="294">
        <v>7.7764383561643848</v>
      </c>
      <c r="Q233" s="290">
        <v>7.7764383561643848</v>
      </c>
      <c r="R233" s="104">
        <f t="shared" si="88"/>
        <v>7.7736113972602734</v>
      </c>
      <c r="S233" s="222">
        <f>$Z$5*(Q222+Q244)+$Z$6*(Q223+Q243)+$Z$7*(Q224+Q242)+$Z$8*(Q225+Q241)+$Z$9*(Q226+Q240)+$Z$10*(Q227+Q239)+$Z$11*(Q228+Q238)+$Z$12*(Q229+Q237)+$Z$13*(Q230+Q236)+$Z$14*(Q231+Q235)+$Z$15*(Q232+Q234)+$Z$16*Q233</f>
        <v>7.7966795068493138</v>
      </c>
      <c r="T233" s="299">
        <f>AVERAGE(INDEX($Q$5:$Q$246,$AC233,1):INDEX($Q$5:$Q$246,$AD233,1))</f>
        <v>7.758794520547946</v>
      </c>
      <c r="U233" s="286">
        <v>7.7325217613927286</v>
      </c>
      <c r="V233" s="111">
        <f t="shared" si="63"/>
        <v>1.4415928571149772</v>
      </c>
      <c r="W233" s="261">
        <f>AVERAGE(INDEX($V$5:$V$246,$AC233,1):INDEX($V$5:$V$246,$AD233,1))</f>
        <v>1.4239490214985377</v>
      </c>
      <c r="X233" s="111">
        <f>$Z$5*(V222+V244)+$Z$6*(V223+V243)+$Z$7*(V224+V242)+$Z$8*(V225+V241)+$Z$9*(V226+V240)+$Z$10*(V227+V239)+$Z$11*(V228+V238)+$Z$12*(V229+V237)+$Z$13*(V230+V236)+$Z$14*(V231+V235)+$Z$15*(V232+V234)+$Z$16*V233</f>
        <v>1.4624674923498122</v>
      </c>
      <c r="Y233" s="111">
        <f t="shared" si="75"/>
        <v>-2.0874635234835015E-2</v>
      </c>
      <c r="AA233" s="4">
        <f t="shared" si="64"/>
        <v>10</v>
      </c>
      <c r="AB233" s="284">
        <f t="shared" si="65"/>
        <v>9.423868312757202</v>
      </c>
      <c r="AC233" s="6">
        <f t="shared" si="66"/>
        <v>220</v>
      </c>
      <c r="AD233" s="6">
        <f t="shared" si="67"/>
        <v>229</v>
      </c>
      <c r="AF233" s="5">
        <f t="shared" si="84"/>
        <v>15.619175627240145</v>
      </c>
      <c r="AG233" s="32">
        <f t="shared" si="89"/>
        <v>15.747646888888887</v>
      </c>
      <c r="AH233" s="5">
        <f t="shared" si="69"/>
        <v>1.3894512472070595</v>
      </c>
      <c r="AI233" s="261">
        <f>AVERAGE(INDEX($AH$5:$AH$247,$AC233,1):INDEX($AH$5:$AH$247,$AD233,1))</f>
        <v>1.4734154049131511</v>
      </c>
      <c r="AK233" s="5">
        <f t="shared" si="85"/>
        <v>-1.5986943164362521</v>
      </c>
      <c r="AL233" s="32">
        <f t="shared" si="90"/>
        <v>-0.32325837809205993</v>
      </c>
      <c r="AM233" s="5">
        <f t="shared" si="70"/>
        <v>-0.16585765380001627</v>
      </c>
      <c r="AN233" s="262">
        <f>AVERAGE(INDEX($AM$5:$AM$247,$AC233,1):INDEX($AM$5:$AM$247,$AD233,1))</f>
        <v>1.2483329812971817</v>
      </c>
      <c r="AO233" s="32"/>
      <c r="AP233" s="5">
        <f t="shared" si="86"/>
        <v>7.9068458781362017</v>
      </c>
      <c r="AQ233" s="32">
        <f>($Z$5*(AP222+AP244)+$Z$6*(AP223+AP243)+$Z$7*(AP224+AP242)+$Z$8*(AP225+AP241)+$Z$9*(AP226+AP240)+$Z$10*(AP227+AP239)+$Z$11*(AP228+AP238)+$Z$12*(AP229+AP237)+$Z$13*(AP230+AP236)+$Z$14*(AP231+AP235)+$Z$15*(AP232+AP234)+$Z$16*AP233)</f>
        <v>7.212460953405019</v>
      </c>
      <c r="AR233" s="5">
        <f t="shared" si="72"/>
        <v>2.3914142956177997</v>
      </c>
      <c r="AS233" s="263">
        <f>AVERAGE(INDEX($AR$5:$AR$246,$AC233,1):INDEX($AR$5:$AR$246,$AD233,1))</f>
        <v>1.6860522884493403</v>
      </c>
      <c r="AT233" s="5"/>
      <c r="AU233" s="5">
        <f t="shared" si="87"/>
        <v>9.1522222222222229</v>
      </c>
      <c r="AV233" s="32">
        <f>($Z$5*(AU222+AU244)+$Z$6*(AU223+AU243)+$Z$7*(AU224+AU242)+$Z$8*(AU225+AU241)+$Z$9*(AU226+AU240)+$Z$10*(AU227+AU239)+$Z$11*(AU228+AU238)+$Z$12*(AU229+AU237)+$Z$13*(AU230+AU236)+$Z$14*(AU231+AU235)+$Z$15*(AU232+AU234)+$Z$16*AU233)</f>
        <v>8.3167020537634393</v>
      </c>
      <c r="AW233" s="5">
        <f t="shared" si="74"/>
        <v>2.2707236026970108</v>
      </c>
      <c r="AX233" s="264">
        <f>AVERAGE(INDEX($AW$5:$AW$246,$AC233,1):INDEX($AW$5:$AW$246,$AD233,1))</f>
        <v>1.2750605202597338</v>
      </c>
      <c r="AY233" s="5"/>
    </row>
    <row r="234" spans="1:51" ht="11.25" customHeight="1">
      <c r="A234" s="141">
        <v>230</v>
      </c>
      <c r="B234" s="6">
        <v>2010</v>
      </c>
      <c r="C234" s="288">
        <v>-4.5903225806451609</v>
      </c>
      <c r="D234" s="288">
        <v>-1.1678571428571427</v>
      </c>
      <c r="E234" s="288">
        <v>1.9967741935483863</v>
      </c>
      <c r="F234" s="288">
        <v>7.0699999999999985</v>
      </c>
      <c r="G234" s="288">
        <v>8.4645161290322566</v>
      </c>
      <c r="H234" s="288">
        <v>14.259999999999998</v>
      </c>
      <c r="I234" s="288">
        <v>17.664516129032254</v>
      </c>
      <c r="J234" s="288">
        <v>14.638709677419355</v>
      </c>
      <c r="K234" s="288">
        <v>10.666666666666666</v>
      </c>
      <c r="L234" s="288">
        <v>6.8193548387096783</v>
      </c>
      <c r="M234" s="288">
        <v>3.0533333333333332</v>
      </c>
      <c r="N234" s="288">
        <v>-2.4838709677419355</v>
      </c>
      <c r="O234" s="231">
        <v>0</v>
      </c>
      <c r="P234" s="294">
        <v>6.4016438356164365</v>
      </c>
      <c r="Q234" s="290">
        <v>6.4016438356164365</v>
      </c>
      <c r="R234" s="104">
        <f t="shared" si="88"/>
        <v>7.8148818904109598</v>
      </c>
      <c r="S234" s="222">
        <f>$Z$5*(Q223+Q245)+$Z$6*(Q224+Q244)+$Z$7*(Q225+Q243)+$Z$8*(Q226+Q242)+$Z$9*(Q227+Q241)+$Z$10*(Q228+Q240)+$Z$11*(Q229+Q239)+$Z$12*(Q230+Q238)+$Z$13*(Q231+Q237)+$Z$14*(Q232+Q236)+$Z$15*(Q233+Q235)+$Z$16*Q234</f>
        <v>7.8418647123287668</v>
      </c>
      <c r="T234" s="299">
        <f>AVERAGE(INDEX($Q$5:$Q$246,$AC234,1):INDEX($Q$5:$Q$246,$AD234,1))</f>
        <v>7.5772602739726036</v>
      </c>
      <c r="U234" s="286">
        <v>6.3659850230414747</v>
      </c>
      <c r="V234" s="111">
        <f t="shared" si="63"/>
        <v>6.6798336567028826E-2</v>
      </c>
      <c r="W234" s="261">
        <f>AVERAGE(INDEX($V$5:$V$246,$AC234,1):INDEX($V$5:$V$246,$AD234,1))</f>
        <v>1.2424147749231949</v>
      </c>
      <c r="X234" s="111">
        <f>($Z$5*(V223)+$Z$6*(V224+V244)+$Z$7*(V225+V243)+$Z$8*(V226+V242)+$Z$9*(V227+V241)+$Z$10*(V228+V240)+$Z$11*(V229+V239)+$Z$12*(V230+V238)+$Z$13*(V231+V237)+$Z$14*(V232+V236)+$Z$15*(V233+V235)+$Z$16*V234)/(1-$Z$5)</f>
        <v>1.5094113471216963</v>
      </c>
      <c r="Y234" s="111">
        <f t="shared" si="75"/>
        <v>-1.4426130105546675</v>
      </c>
      <c r="AA234" s="4">
        <f t="shared" si="64"/>
        <v>10</v>
      </c>
      <c r="AB234" s="284">
        <f t="shared" si="65"/>
        <v>9.4650205761316872</v>
      </c>
      <c r="AC234" s="6">
        <f t="shared" si="66"/>
        <v>221</v>
      </c>
      <c r="AD234" s="6">
        <f t="shared" si="67"/>
        <v>230</v>
      </c>
      <c r="AF234" s="5">
        <f t="shared" si="84"/>
        <v>15.521075268817201</v>
      </c>
      <c r="AG234" s="32">
        <f t="shared" si="89"/>
        <v>15.797206774193549</v>
      </c>
      <c r="AH234" s="5">
        <f t="shared" si="69"/>
        <v>1.2913508887841161</v>
      </c>
      <c r="AI234" s="261">
        <f>AVERAGE(INDEX($AH$5:$AH$247,$AC234,1):INDEX($AH$5:$AH$247,$AD234,1))</f>
        <v>1.4985336844830435</v>
      </c>
      <c r="AK234" s="5">
        <f t="shared" si="85"/>
        <v>-2.2140168970814131</v>
      </c>
      <c r="AL234" s="32">
        <f t="shared" si="90"/>
        <v>-0.27489757918851637</v>
      </c>
      <c r="AM234" s="5">
        <f t="shared" si="70"/>
        <v>-0.78118023444517726</v>
      </c>
      <c r="AN234" s="262">
        <f>AVERAGE(INDEX($AM$5:$AM$247,$AC234,1):INDEX($AM$5:$AM$247,$AD234,1))</f>
        <v>1.034295029075136</v>
      </c>
      <c r="AO234" s="32"/>
      <c r="AP234" s="5">
        <f t="shared" si="86"/>
        <v>5.8437634408602142</v>
      </c>
      <c r="AQ234" s="32">
        <f>($Z$5*(AP223+AP245)+$Z$6*(AP224+AP244)+$Z$7*(AP225+AP243)+$Z$8*(AP226+AP242)+$Z$9*(AP227+AP241)+$Z$10*(AP228+AP240)+$Z$11*(AP229+AP239)+$Z$12*(AP230+AP238)+$Z$13*(AP231+AP237)+$Z$14*(AP232+AP236)+$Z$15*(AP233+AP235)+$Z$16*AP234)</f>
        <v>7.2248371254480288</v>
      </c>
      <c r="AR234" s="5">
        <f t="shared" si="72"/>
        <v>0.32833185834181222</v>
      </c>
      <c r="AS234" s="263">
        <f>AVERAGE(INDEX($AR$5:$AR$246,$AC234,1):INDEX($AR$5:$AR$246,$AD234,1))</f>
        <v>1.490726123574788</v>
      </c>
      <c r="AT234" s="5"/>
      <c r="AU234" s="5">
        <f t="shared" si="87"/>
        <v>6.846451612903226</v>
      </c>
      <c r="AV234" s="32">
        <f>($Z$5*(AU223+AU245)+$Z$6*(AU224+AU244)+$Z$7*(AU225+AU243)+$Z$8*(AU226+AU242)+$Z$9*(AU227+AU241)+$Z$10*(AU228+AU240)+$Z$11*(AU229+AU239)+$Z$12*(AU230+AU238)+$Z$13*(AU231+AU237)+$Z$14*(AU232+AU236)+$Z$15*(AU233+AU235)+$Z$16*AU234)</f>
        <v>8.3766782795698926</v>
      </c>
      <c r="AW234" s="5">
        <f t="shared" si="74"/>
        <v>-3.5047006621986121E-2</v>
      </c>
      <c r="AX234" s="264">
        <f>AVERAGE(INDEX($AW$5:$AW$246,$AC234,1):INDEX($AW$5:$AW$246,$AD234,1))</f>
        <v>1.0990676887185153</v>
      </c>
      <c r="AY234" s="5"/>
    </row>
    <row r="235" spans="1:51" ht="11.25" customHeight="1">
      <c r="A235" s="141">
        <v>231</v>
      </c>
      <c r="B235" s="6">
        <v>2011</v>
      </c>
      <c r="C235" s="288">
        <v>-1.0225806451612904</v>
      </c>
      <c r="D235" s="288">
        <v>0.67500000000000004</v>
      </c>
      <c r="E235" s="288">
        <v>4.17741935483871</v>
      </c>
      <c r="F235" s="288">
        <v>10.169999999999998</v>
      </c>
      <c r="G235" s="288">
        <v>12.432258064516128</v>
      </c>
      <c r="H235" s="288">
        <v>13.909999999999998</v>
      </c>
      <c r="I235" s="288">
        <v>13.593548387096778</v>
      </c>
      <c r="J235" s="288">
        <v>17.329032258064519</v>
      </c>
      <c r="K235" s="288">
        <v>14.419999999999998</v>
      </c>
      <c r="L235" s="288">
        <v>8.0903225806451609</v>
      </c>
      <c r="M235" s="288">
        <v>6.5766666666666653</v>
      </c>
      <c r="N235" s="288">
        <v>1.4322580645161291</v>
      </c>
      <c r="O235" s="231">
        <v>0</v>
      </c>
      <c r="P235" s="294">
        <v>8.5156164383561652</v>
      </c>
      <c r="Q235" s="290">
        <v>8.5156164383561652</v>
      </c>
      <c r="R235" s="104">
        <f>($Z$5*(P224+P246)+$Z$6*(P225+P245)+$Z$7*(P226+P244)+$Z$8*(P227+P243)+$Z$9*(P228+P242)+$Z$10*(P229+P241)+$Z$11*(P230+P240)+$Z$12*(P231+P239)+$Z$13*(P232+P238)+$Z$14*(P233+P237)+$Z$15*(P234+P236)+$Z$16*P235)</f>
        <v>7.8740324657534249</v>
      </c>
      <c r="S235" s="32">
        <f>($Z$5*(Q224+Q246)+$Z$6*(Q225+Q245)+$Z$7*(Q226+Q244)+$Z$8*(Q227+Q243)+$Z$9*(Q228+Q242)+$Z$10*(Q229+Q241)+$Z$11*(Q230+Q240)+$Z$12*(Q231+Q239)+$Z$13*(Q232+Q238)+$Z$14*(Q233+Q237)+$Z$15*(Q234+Q236)+$Z$16*Q235)</f>
        <v>7.904365178082192</v>
      </c>
      <c r="T235" s="299">
        <f>AVERAGE(INDEX($Q$5:$Q$246,$AC235,1):INDEX($Q$5:$Q$246,$AD235,1))</f>
        <v>7.7056438356164376</v>
      </c>
      <c r="U235" s="286">
        <v>8.4819937275985673</v>
      </c>
      <c r="V235" s="111">
        <f t="shared" si="63"/>
        <v>2.1807709393067576</v>
      </c>
      <c r="W235" s="261">
        <f>AVERAGE(INDEX($V$5:$V$246,$AC235,1):INDEX($V$5:$V$246,$AD235,1))</f>
        <v>1.3707983365670304</v>
      </c>
      <c r="X235" s="111">
        <f>($Z$5*(V224)+$Z$6*(V225+V245)+$Z$7*(V226+V244)+$Z$8*(V227+V243)+$Z$9*(V228+V242)+$Z$10*(V229+V241)+$Z$11*(V230+V240)+$Z$12*(V231+V239)+$Z$13*(V232+V238)+$Z$14*(V233+V237)+$Z$15*(V234+V236)+$Z$16*V235)/(1-$Z$5)</f>
        <v>1.5600363126267573</v>
      </c>
      <c r="Y235" s="111">
        <f t="shared" si="75"/>
        <v>0.62073462668000023</v>
      </c>
      <c r="Z235" s="4">
        <v>2022</v>
      </c>
      <c r="AA235" s="4">
        <f t="shared" si="64"/>
        <v>10</v>
      </c>
      <c r="AB235" s="284">
        <f t="shared" si="65"/>
        <v>9.5061728395061724</v>
      </c>
      <c r="AC235" s="6">
        <f t="shared" si="66"/>
        <v>222</v>
      </c>
      <c r="AD235" s="6">
        <f t="shared" si="67"/>
        <v>231</v>
      </c>
      <c r="AF235" s="5">
        <f t="shared" si="84"/>
        <v>14.9441935483871</v>
      </c>
      <c r="AG235" s="32">
        <f t="shared" si="89"/>
        <v>15.876115469534049</v>
      </c>
      <c r="AH235" s="5">
        <f t="shared" si="69"/>
        <v>0.71446916835401453</v>
      </c>
      <c r="AI235" s="261">
        <f>AVERAGE(INDEX($AH$5:$AH$247,$AC235,1):INDEX($AH$5:$AH$247,$AD235,1))</f>
        <v>1.4735085948773092</v>
      </c>
      <c r="AK235" s="5">
        <f t="shared" si="85"/>
        <v>-0.94381720430107541</v>
      </c>
      <c r="AL235" s="32">
        <f t="shared" si="90"/>
        <v>-0.18808262487419886</v>
      </c>
      <c r="AM235" s="5">
        <f t="shared" si="70"/>
        <v>0.48901945833516047</v>
      </c>
      <c r="AN235" s="262">
        <f>AVERAGE(INDEX($AM$5:$AM$247,$AC235,1):INDEX($AM$5:$AM$247,$AD235,1))</f>
        <v>0.80467137316115767</v>
      </c>
      <c r="AO235" s="5"/>
      <c r="AP235" s="5">
        <f t="shared" si="86"/>
        <v>8.9265591397849455</v>
      </c>
      <c r="AQ235" s="32">
        <f t="shared" ref="AQ235:AQ236" si="91">($Z$5*(AP224+AP246)+$Z$6*(AP225+AP245)+$Z$7*(AP226+AP244)+$Z$8*(AP227+AP243)+$Z$9*(AP228+AP242)+$Z$10*(AP229+AP241)+$Z$11*(AP230+AP240)+$Z$12*(AP231+AP239)+$Z$13*(AP232+AP238)+$Z$14*(AP233+AP237)+$Z$15*(AP234+AP236)+$Z$16*AP235)</f>
        <v>7.2453355304659501</v>
      </c>
      <c r="AR235" s="5">
        <f t="shared" si="72"/>
        <v>3.4111275572665436</v>
      </c>
      <c r="AS235" s="263">
        <f>AVERAGE(INDEX($AR$5:$AR$246,$AC235,1):INDEX($AR$5:$AR$246,$AD235,1))</f>
        <v>1.6571884891661857</v>
      </c>
      <c r="AT235" s="5"/>
      <c r="AU235" s="5">
        <f t="shared" si="87"/>
        <v>9.6956630824372745</v>
      </c>
      <c r="AV235" s="32">
        <f>($Z$5*(AU224+AU246)+$Z$6*(AU225+AU245)+$Z$7*(AU226+AU244)+$Z$8*(AU227+AU243)+$Z$9*(AU228+AU242)+$Z$10*(AU229+AU241)+$Z$11*(AU230+AU240)+$Z$12*(AU231+AU239)+$Z$13*(AU232+AU238)+$Z$14*(AU233+AU237)+$Z$15*(AU234+AU236)+$Z$16*AU235)</f>
        <v>8.4346859534050171</v>
      </c>
      <c r="AW235" s="5">
        <f t="shared" si="74"/>
        <v>2.8141644629120623</v>
      </c>
      <c r="AX235" s="264">
        <f>AVERAGE(INDEX($AW$5:$AW$246,$AC235,1):INDEX($AW$5:$AW$246,$AD235,1))</f>
        <v>1.35009277832425</v>
      </c>
      <c r="AY235" s="5"/>
    </row>
    <row r="236" spans="1:51" ht="11.25" customHeight="1">
      <c r="A236" s="141">
        <v>232</v>
      </c>
      <c r="B236" s="6">
        <v>2012</v>
      </c>
      <c r="C236" s="288">
        <v>-0.84193548387096784</v>
      </c>
      <c r="D236" s="288">
        <v>-6.275862068965516</v>
      </c>
      <c r="E236" s="288">
        <v>6.1451612903225801</v>
      </c>
      <c r="F236" s="288">
        <v>6.63</v>
      </c>
      <c r="G236" s="288">
        <v>12.361290322580647</v>
      </c>
      <c r="H236" s="288">
        <v>15.2</v>
      </c>
      <c r="I236" s="288">
        <v>15.696774193548388</v>
      </c>
      <c r="J236" s="288">
        <v>17.412903225806453</v>
      </c>
      <c r="K236" s="288">
        <v>12.383333333333333</v>
      </c>
      <c r="L236" s="288">
        <v>8.2096774193548381</v>
      </c>
      <c r="M236" s="288">
        <v>5.116666666666668</v>
      </c>
      <c r="N236" s="288">
        <v>0.20000000000000043</v>
      </c>
      <c r="O236" s="231">
        <v>0</v>
      </c>
      <c r="P236" s="294">
        <v>7.7605479452054791</v>
      </c>
      <c r="Q236" s="290">
        <v>7.7605479452054791</v>
      </c>
      <c r="R236" s="104">
        <f>($Z$5*(P225)+$Z$6*(P226+P246)+$Z$7*(P227+P245)+$Z$8*(P228+P244)+$Z$9*(P229+P243)+$Z$10*(P230+P242)+$Z$11*(P231+P241)+$Z$12*(P232+P240)+$Z$13*(P233+P239)+$Z$14*(P234+P238)+$Z$15*(P235+P237)+$Z$16*P236)/(1-$Z$5)</f>
        <v>7.9304981897056068</v>
      </c>
      <c r="S236" s="32">
        <f>($Z$5*(Q225)+$Z$6*(Q226+Q246)+$Z$7*(Q227+Q245)+$Z$8*(Q228+Q244)+$Z$9*(Q229+Q243)+$Z$10*(Q230+Q242)+$Z$11*(Q231+Q241)+$Z$12*(Q232+Q240)+$Z$13*(Q233+Q239)+$Z$14*(Q234+Q238)+$Z$15*(Q235+Q237)+$Z$16*Q236)/(1-$Z$5)</f>
        <v>7.9634936198161013</v>
      </c>
      <c r="T236" s="299">
        <f>AVERAGE(INDEX($Q$5:$Q$246,$AC236,1):INDEX($Q$5:$Q$246,$AD236,1))</f>
        <v>7.6690958904109578</v>
      </c>
      <c r="U236" s="286">
        <v>7.6865007415647026</v>
      </c>
      <c r="V236" s="111">
        <f t="shared" si="63"/>
        <v>1.4257024461560714</v>
      </c>
      <c r="W236" s="261">
        <f>AVERAGE(INDEX($V$5:$V$246,$AC236,1):INDEX($V$5:$V$246,$AD236,1))</f>
        <v>1.3342503913615511</v>
      </c>
      <c r="X236" s="111">
        <f>($Z$5*(V225)+$Z$6*(V226+V246)+$Z$7*(V227+V245)+$Z$8*(V228+V244)+$Z$9*(V229+V243)+$Z$10*(V230+V242)+$Z$11*(V231+V241)+$Z$12*(V232+V240)+$Z$13*(V233+V239)+$Z$14*(V234+V238)+$Z$15*(V235+V237)+$Z$16*V236)/(1-$Z$5)</f>
        <v>1.6292861994833581</v>
      </c>
      <c r="Y236" s="111">
        <f t="shared" si="75"/>
        <v>-0.20358375332728662</v>
      </c>
      <c r="AA236" s="4">
        <f t="shared" si="64"/>
        <v>10</v>
      </c>
      <c r="AB236" s="284">
        <f t="shared" si="65"/>
        <v>9.5473251028806576</v>
      </c>
      <c r="AC236" s="6">
        <f t="shared" si="66"/>
        <v>223</v>
      </c>
      <c r="AD236" s="6">
        <f t="shared" si="67"/>
        <v>232</v>
      </c>
      <c r="AF236" s="5">
        <f t="shared" si="84"/>
        <v>16.103225806451615</v>
      </c>
      <c r="AG236" s="32">
        <f t="shared" si="89"/>
        <v>15.965552720430107</v>
      </c>
      <c r="AH236" s="5">
        <f t="shared" si="69"/>
        <v>1.8735014264185299</v>
      </c>
      <c r="AI236" s="261">
        <f>AVERAGE(INDEX($AH$5:$AH$247,$AC236,1):INDEX($AH$5:$AH$247,$AD236,1))</f>
        <v>1.4989243654866284</v>
      </c>
      <c r="AK236" s="5">
        <f t="shared" si="85"/>
        <v>-1.8951798294401183</v>
      </c>
      <c r="AL236" s="32">
        <f t="shared" si="90"/>
        <v>-8.0145953970019557E-2</v>
      </c>
      <c r="AM236" s="5">
        <f t="shared" si="70"/>
        <v>-0.46234316680388243</v>
      </c>
      <c r="AN236" s="262">
        <f>AVERAGE(INDEX($AM$5:$AM$247,$AC236,1):INDEX($AM$5:$AM$247,$AD236,1))</f>
        <v>0.60601360527090931</v>
      </c>
      <c r="AO236" s="5"/>
      <c r="AP236" s="5">
        <f t="shared" si="86"/>
        <v>8.3788172043010753</v>
      </c>
      <c r="AQ236" s="32">
        <f t="shared" si="91"/>
        <v>7.2535610752688182</v>
      </c>
      <c r="AR236" s="5">
        <f t="shared" si="72"/>
        <v>2.8633856217826734</v>
      </c>
      <c r="AS236" s="263">
        <f>AVERAGE(INDEX($AR$5:$AR$246,$AC236,1):INDEX($AR$5:$AR$246,$AD236,1))</f>
        <v>1.7718659085210244</v>
      </c>
      <c r="AT236" s="5"/>
      <c r="AU236" s="5">
        <f t="shared" si="87"/>
        <v>8.56989247311828</v>
      </c>
      <c r="AV236" s="32">
        <f>($Z$5*(AU225)+$Z$6*(AU226+AU246)+$Z$7*(AU227+AU245)+$Z$8*(AU228+AU244)+$Z$9*(AU229+AU243)+$Z$10*(AU230+AU242)+$Z$11*(AU231+AU241)+$Z$12*(AU232+AU240)+$Z$13*(AU233+AU239)+$Z$14*(AU234+AU238)+$Z$15*(AU235+AU237)+$Z$16*AU236)/(1-$Z$5)</f>
        <v>8.4819880053951167</v>
      </c>
      <c r="AW236" s="5">
        <f t="shared" si="74"/>
        <v>1.6883938535930678</v>
      </c>
      <c r="AX236" s="264">
        <f>AVERAGE(INDEX($AW$5:$AW$246,$AC236,1):INDEX($AW$5:$AW$246,$AD236,1))</f>
        <v>1.4454225274281929</v>
      </c>
      <c r="AY236" s="5"/>
    </row>
    <row r="237" spans="1:51" ht="11.25" customHeight="1">
      <c r="A237" s="141">
        <v>233</v>
      </c>
      <c r="B237" s="259">
        <v>2013</v>
      </c>
      <c r="C237" s="288">
        <v>-1.4193548387096773</v>
      </c>
      <c r="D237" s="288">
        <v>-4.4321428571428578</v>
      </c>
      <c r="E237" s="288">
        <v>9.6774193548387205E-2</v>
      </c>
      <c r="F237" s="288">
        <v>6.3566666666666674</v>
      </c>
      <c r="G237" s="288">
        <v>8.5516129032258075</v>
      </c>
      <c r="H237" s="288">
        <v>13.29666666666667</v>
      </c>
      <c r="I237" s="288">
        <v>18.429032258064517</v>
      </c>
      <c r="J237" s="288">
        <v>16.454838709677418</v>
      </c>
      <c r="K237" s="288">
        <v>11.639999999999999</v>
      </c>
      <c r="L237" s="288">
        <v>9.6032258064516149</v>
      </c>
      <c r="M237" s="288">
        <v>1.6899999999999997</v>
      </c>
      <c r="N237" s="288">
        <v>3.1709677419354838</v>
      </c>
      <c r="O237" s="147">
        <v>0.2</v>
      </c>
      <c r="P237" s="294">
        <v>6.8</v>
      </c>
      <c r="Q237" s="290">
        <v>7.032602739726026</v>
      </c>
      <c r="R237" s="104">
        <f>($Z$5*(P226)+$Z$6*(P227)+$Z$7*(P228+P246)+$Z$8*(P229+P245)+$Z$9*(P230+P244)+$Z$10*(P231+P243)+$Z$11*(P232+P242)+$Z$12*(P233+P241)+$Z$13*(P234+P240)+$Z$14*(P235+P239)+$Z$15*(P236+P238)+$Z$16*P237)/(1-$Z$5-$Z$6)</f>
        <v>7.9989186202585687</v>
      </c>
      <c r="S237" s="32">
        <f>($Z$5*(Q226)+$Z$6*(Q227)+$Z$7*(Q228+Q246)+$Z$8*(Q229+Q245)+$Z$9*(Q230+Q244)+$Z$10*(Q231+Q243)+$Z$11*(Q232+Q242)+$Z$12*(Q233+Q241)+$Z$13*(Q234+Q240)+$Z$14*(Q235+Q239)+$Z$15*(Q236+Q238)+$Z$16*Q237)/(1-$Z$5-$Z$6)</f>
        <v>8.0335446496091887</v>
      </c>
      <c r="T237" s="299">
        <f>AVERAGE(INDEX($Q$5:$Q$246,$AC237,1):INDEX($Q$5:$Q$246,$AD237,1))</f>
        <v>7.5437260273972599</v>
      </c>
      <c r="U237" s="286">
        <v>6.95319060419867</v>
      </c>
      <c r="V237" s="111">
        <f t="shared" si="63"/>
        <v>0.69775724067661837</v>
      </c>
      <c r="W237" s="261">
        <f>AVERAGE(INDEX($V$5:$V$246,$AC237,1):INDEX($V$5:$V$246,$AD237,1))</f>
        <v>1.2088805283478525</v>
      </c>
      <c r="X237" s="111">
        <f>($Z$5*(V226)+$Z$6*(V227)+$Z$7*(V228+V246)+$Z$8*(V229+V245)+$Z$9*(V230+V244)+$Z$10*(V231+V243)+$Z$11*(V232+V242)+$Z$12*(V233+V241)+$Z$13*(V234+V240)+$Z$14*(V235+V239)+$Z$15*(V236+V238)+$Z$16*V237)/(1-$Z$5-$Z$6)</f>
        <v>1.699344378253715</v>
      </c>
      <c r="Y237" s="111">
        <f t="shared" si="75"/>
        <v>-1.0015871375770966</v>
      </c>
      <c r="Z237" s="4" t="s">
        <v>81</v>
      </c>
      <c r="AA237" s="4">
        <f t="shared" si="64"/>
        <v>10</v>
      </c>
      <c r="AB237" s="284">
        <f t="shared" si="65"/>
        <v>9.5884773662551446</v>
      </c>
      <c r="AC237" s="6">
        <f t="shared" si="66"/>
        <v>224</v>
      </c>
      <c r="AD237" s="6">
        <f t="shared" si="67"/>
        <v>233</v>
      </c>
      <c r="AF237" s="5">
        <f t="shared" ref="AF237:AF247" si="92">AVERAGE(H237,I237,J237)</f>
        <v>16.060179211469535</v>
      </c>
      <c r="AG237" s="32">
        <f>($Z$5*(AF226)+$Z$6*(AF227+AF247)+$Z$7*(AF228+AF246)+$Z$8*(AF229+AF245)+$Z$9*(AF230+AF244)+$Z$10*(AF231+AF243)+$Z$11*(AF232+AF242)+$Z$12*(AF233+AF241)+$Z$13*(AF234+AF240)+$Z$14*(AF235+AF239)+$Z$15*(AF236+AF238)+$Z$16*AF237)/(1-$Z$5)</f>
        <v>16.059349715803247</v>
      </c>
      <c r="AH237" s="5">
        <f t="shared" si="69"/>
        <v>1.8304548314364499</v>
      </c>
      <c r="AI237" s="261">
        <f>AVERAGE(INDEX($AH$5:$AH$247,$AC237,1):INDEX($AH$5:$AH$247,$AD237,1))</f>
        <v>1.2016447955941556</v>
      </c>
      <c r="AK237" s="5">
        <f t="shared" ref="AK237:AK247" si="93">AVERAGE(N236,C237,D237)</f>
        <v>-1.8838325652841783</v>
      </c>
      <c r="AL237" s="32">
        <f>($Z$5*(AK226)+$Z$6*(AK227+AK247)+$Z$7*(AK228+AK246)+$Z$8*(AK229+AK245)+$Z$9*(AK230+AK244)+$Z$10*(AK231+AK243)+$Z$11*(AK232+AK242)+$Z$12*(AK233+AK241)+$Z$13*(AK234+AK240)+$Z$14*(AK235+AK239)+$Z$15*(AK236+AK238)+$Z$16*AK237)/(1-$Z$5)</f>
        <v>3.2222167117414581E-2</v>
      </c>
      <c r="AM237" s="5">
        <f t="shared" si="70"/>
        <v>-0.45099590264794243</v>
      </c>
      <c r="AN237" s="262">
        <f>AVERAGE(INDEX($AM$5:$AM$247,$AC237,1):INDEX($AM$5:$AM$247,$AD237,1))</f>
        <v>0.58367105534771435</v>
      </c>
      <c r="AO237" s="5"/>
      <c r="AP237" s="5">
        <f t="shared" ref="AP237:AP247" si="94">AVERAGE(E237,F237,G237)</f>
        <v>5.0016845878136209</v>
      </c>
      <c r="AQ237" s="32">
        <f>($Z$5*(AP226)+$Z$6*(AP227+AP247)+$Z$7*(AP228+AP246)+$Z$8*(AP229+AP245)+$Z$9*(AP230+AP244)+$Z$10*(AP231+AP243)+$Z$11*(AP232+AP242)+$Z$12*(AP233+AP241)+$Z$13*(AP234+AP240)+$Z$14*(AP235+AP239)+$Z$15*(AP236+AP238)+$Z$16*AP237)/(1-$Z$5)</f>
        <v>7.2656161820303318</v>
      </c>
      <c r="AR237" s="5">
        <f t="shared" si="72"/>
        <v>-0.51374699470478102</v>
      </c>
      <c r="AS237" s="263">
        <f>AVERAGE(INDEX($AR$5:$AR$246,$AC237,1):INDEX($AR$5:$AR$246,$AD237,1))</f>
        <v>1.4790702095962931</v>
      </c>
      <c r="AT237" s="5"/>
      <c r="AU237" s="5">
        <f t="shared" ref="AU237:AU246" si="95">AVERAGE(K237,L237,M237)</f>
        <v>7.6444086021505377</v>
      </c>
      <c r="AV237" s="32">
        <f>($Z$5*(AU226)+$Z$6*(AU227)+$Z$7*(AU228+AU246)+$Z$8*(AU229+AU245)+$Z$9*(AU230+AU244)+$Z$10*(AU231+AU243)+$Z$11*(AU232+AU242)+$Z$12*(AU233+AU241)+$Z$13*(AU234+AU240)+$Z$14*(AU235+AU239)+$Z$15*(AU236+AU238)+$Z$16*AU237)/(1-$Z$5-$Z$6)</f>
        <v>8.5381961849021355</v>
      </c>
      <c r="AW237" s="5">
        <f t="shared" si="74"/>
        <v>0.76290998262532561</v>
      </c>
      <c r="AX237" s="264">
        <f>AVERAGE(INDEX($AW$5:$AW$246,$AC237,1):INDEX($AW$5:$AW$246,$AD237,1))</f>
        <v>1.4576483338798059</v>
      </c>
      <c r="AY237" s="5"/>
    </row>
    <row r="238" spans="1:51" ht="11.25" customHeight="1">
      <c r="A238" s="141">
        <v>234</v>
      </c>
      <c r="B238" s="259">
        <v>2014</v>
      </c>
      <c r="C238" s="288">
        <v>2.616129032258065</v>
      </c>
      <c r="D238" s="288">
        <v>3.1107142857142853</v>
      </c>
      <c r="E238" s="288">
        <v>5.5838709677419347</v>
      </c>
      <c r="F238" s="288">
        <v>8.2799999999999994</v>
      </c>
      <c r="G238" s="288">
        <v>9.7354838709677445</v>
      </c>
      <c r="H238" s="288">
        <v>15.033333333333335</v>
      </c>
      <c r="I238" s="288">
        <v>15.696774193548389</v>
      </c>
      <c r="J238" s="288">
        <v>13.674193548387096</v>
      </c>
      <c r="K238" s="288">
        <v>12.603333333333332</v>
      </c>
      <c r="L238" s="288">
        <v>10.396774193548383</v>
      </c>
      <c r="M238" s="288">
        <v>6.4133333333333322</v>
      </c>
      <c r="N238" s="288">
        <v>0.81935483870967762</v>
      </c>
      <c r="O238" s="147">
        <v>0.2</v>
      </c>
      <c r="P238" s="294">
        <v>8.5</v>
      </c>
      <c r="Q238" s="290">
        <v>8.6882191780821909</v>
      </c>
      <c r="R238" s="104">
        <f>($Z$5*(P227)+$Z$6*(P228)+$Z$7*(P229)+$Z$8*(P230+P246)+$Z$9*(P231+P245)+$Z$10*(P232+P244)+$Z$11*(P233+P243)+$Z$12*(P234+P242)+$Z$13*(P235+P241)+$Z$14*(P236+P240)+$Z$15*(P237+P239)+$Z$16*P238)/(1-$Z$5-$Z$6-$Z$7)</f>
        <v>8.0661447087143827</v>
      </c>
      <c r="S238" s="32">
        <f>($Z$5*(Q227)+$Z$6*(Q228)+$Z$7*(Q229)+$Z$8*(Q230+Q246)+$Z$9*(Q231+Q245)+$Z$10*(Q232+Q244)+$Z$11*(Q233+Q243)+$Z$12*(Q234+Q242)+$Z$13*(Q235+Q241)+$Z$14*(Q236+Q240)+$Z$15*(Q237+Q239)+$Z$16*Q238)/(1-$Z$5-$Z$6-$Z$7)</f>
        <v>8.1012744818507691</v>
      </c>
      <c r="T238" s="299">
        <f>AVERAGE(INDEX($Q$5:$Q$246,$AC238,1):INDEX($Q$5:$Q$246,$AD238,1))</f>
        <v>7.6924657534246581</v>
      </c>
      <c r="U238" s="286">
        <v>8.6636079109062969</v>
      </c>
      <c r="V238" s="111">
        <f t="shared" si="63"/>
        <v>2.3533736790327833</v>
      </c>
      <c r="W238" s="261">
        <f>AVERAGE(INDEX($V$5:$V$246,$AC238,1):INDEX($V$5:$V$246,$AD238,1))</f>
        <v>1.3576202543752496</v>
      </c>
      <c r="X238" s="111">
        <f>($Z$5*(V227)+$Z$6*(V228)+$Z$7*(V229)+$Z$8*(V230+V246)+$Z$9*(V231+V245)+$Z$10*(V232+V244)+$Z$11*(V233+V243)+$Z$12*(V234+V242)+$Z$13*(V235+V241)+$Z$14*(V236+V240)+$Z$15*(V237+V239)+$Z$16*V238)/(1-$Z$5-$Z$6-$Z$7)</f>
        <v>1.7670849676309202</v>
      </c>
      <c r="Y238" s="111">
        <f t="shared" si="75"/>
        <v>0.58628871140186312</v>
      </c>
      <c r="Z238" s="4" t="s">
        <v>81</v>
      </c>
      <c r="AA238" s="4">
        <f t="shared" si="64"/>
        <v>10</v>
      </c>
      <c r="AB238" s="284">
        <f t="shared" si="65"/>
        <v>9.6296296296296298</v>
      </c>
      <c r="AC238" s="6">
        <f t="shared" si="66"/>
        <v>225</v>
      </c>
      <c r="AD238" s="6">
        <f t="shared" si="67"/>
        <v>234</v>
      </c>
      <c r="AF238" s="5">
        <f t="shared" si="92"/>
        <v>14.801433691756273</v>
      </c>
      <c r="AG238" s="32">
        <f>($Z$5*(AF227)+$Z$6*(AF228)+$Z$7*(AF229+AF247)+$Z$8*(AF230+AF246)+$Z$9*(AF231+AF245)+$Z$10*(AF232+AF244)+$Z$11*(AF233+AF243)+$Z$12*(AF234+AF242)+$Z$13*(AF235+AF241)+$Z$14*(AF236+AF240)+$Z$15*(AF237+AF239)+$Z$16*AF238)/(1-$Z$5-$Z$6)</f>
        <v>16.156680363986563</v>
      </c>
      <c r="AH238" s="5">
        <f t="shared" si="69"/>
        <v>0.57170931172318795</v>
      </c>
      <c r="AI238" s="261">
        <f>AVERAGE(INDEX($AH$5:$AH$247,$AC238,1):INDEX($AH$5:$AH$247,$AD238,1))</f>
        <v>1.1773042938020408</v>
      </c>
      <c r="AK238" s="5">
        <f t="shared" si="93"/>
        <v>2.9659370199692781</v>
      </c>
      <c r="AL238" s="32">
        <f>($Z$5*(AK227)+$Z$6*(AK228)+$Z$7*(AK229+AK247)+$Z$8*(AK230+AK246)+$Z$9*(AK231+AK245)+$Z$10*(AK232+AK244)+$Z$11*(AK233+AK243)+$Z$12*(AK234+AK242)+$Z$13*(AK235+AK241)+$Z$14*(AK236+AK240)+$Z$15*(AK237+AK239)+$Z$16*AK238)/(1-$Z$5-$Z$6)</f>
        <v>0.16485201100734684</v>
      </c>
      <c r="AM238" s="5">
        <f t="shared" si="70"/>
        <v>4.3987736826055137</v>
      </c>
      <c r="AN238" s="262">
        <f>AVERAGE(INDEX($AM$5:$AM$247,$AC238,1):INDEX($AM$5:$AM$247,$AD238,1))</f>
        <v>0.90209271433388949</v>
      </c>
      <c r="AO238" s="5"/>
      <c r="AP238" s="5">
        <f t="shared" si="94"/>
        <v>7.8664516129032265</v>
      </c>
      <c r="AQ238" s="32">
        <f>($Z$5*(AP227)+$Z$6*(AP228)+$Z$7*(AP229+AP247)+$Z$8*(AP230+AP246)+$Z$9*(AP231+AP245)+$Z$10*(AP232+AP244)+$Z$11*(AP233+AP243)+$Z$12*(AP234+AP242)+$Z$13*(AP235+AP241)+$Z$14*(AP236+AP240)+$Z$15*(AP237+AP239)+$Z$16*AP238)/(1-$Z$5-$Z$6)</f>
        <v>7.2733677044065796</v>
      </c>
      <c r="AR238" s="5">
        <f t="shared" si="72"/>
        <v>2.3510200303848245</v>
      </c>
      <c r="AS238" s="263">
        <f>AVERAGE(INDEX($AR$5:$AR$246,$AC238,1):INDEX($AR$5:$AR$246,$AD238,1))</f>
        <v>1.6683354425712036</v>
      </c>
      <c r="AT238" s="5"/>
      <c r="AU238" s="5">
        <f t="shared" si="95"/>
        <v>9.8044802867383485</v>
      </c>
      <c r="AV238" s="32">
        <f>($Z$5*(AU227)+$Z$6*(AU228)+$Z$7*(AU229)+$Z$8*(AU230+AU246)+$Z$9*(AU231+AU245)+$Z$10*(AU232+AU244)+$Z$11*(AU233+AU243)+$Z$12*(AU234+AU242)+$Z$13*(AU235+AU241)+$Z$14*(AU236+AU240)+$Z$15*(AU237+AU239)+$Z$16*AU238)/(1-$Z$5-$Z$6-$Z$7)</f>
        <v>8.5924146801603243</v>
      </c>
      <c r="AW238" s="5">
        <f t="shared" si="74"/>
        <v>2.9229816672131363</v>
      </c>
      <c r="AX238" s="264">
        <f>AVERAGE(INDEX($AW$5:$AW$246,$AC238,1):INDEX($AW$5:$AW$246,$AD238,1))</f>
        <v>1.6250820256360783</v>
      </c>
      <c r="AY238" s="5"/>
    </row>
    <row r="239" spans="1:51" ht="11.25" customHeight="1">
      <c r="A239" s="141">
        <v>235</v>
      </c>
      <c r="B239" s="6">
        <v>2015</v>
      </c>
      <c r="C239" s="288">
        <v>9.0322580645161119E-2</v>
      </c>
      <c r="D239" s="288">
        <v>-1.4321428571428569</v>
      </c>
      <c r="E239" s="288">
        <v>3.7322580645161296</v>
      </c>
      <c r="F239" s="288">
        <v>7.3066666666666684</v>
      </c>
      <c r="G239" s="288">
        <v>11.106451612903223</v>
      </c>
      <c r="H239" s="288">
        <v>14.979999999999997</v>
      </c>
      <c r="I239" s="288">
        <v>19.500000000000004</v>
      </c>
      <c r="J239" s="288">
        <v>18.864516129032257</v>
      </c>
      <c r="K239" s="288">
        <v>10.616666666666667</v>
      </c>
      <c r="L239" s="288">
        <v>7.1483870967741945</v>
      </c>
      <c r="M239" s="288">
        <v>7.3099999999999969</v>
      </c>
      <c r="N239" s="343">
        <v>6.5516129032258066</v>
      </c>
      <c r="O239" s="231">
        <v>0</v>
      </c>
      <c r="P239" s="294">
        <v>8.8852054794520541</v>
      </c>
      <c r="Q239" s="290">
        <v>8.8852054794520541</v>
      </c>
      <c r="R239" s="104">
        <f>($Z$5*(P228)+$Z$6*(P229)+$Z$7*(P230)+$Z$8*(P231)+$Z$9*(P232+P246)+$Z$10*(P233+P245)+$Z$11*(P234+P244)+$Z$12*(P235+P243)+$Z$13*(P236+P242)+$Z$14*(P237+P241)+$Z$15*(P238+P240)+$Z$16*P239)/(1-$Z$5-$Z$6-$Z$7-$Z$8)</f>
        <v>8.1346046862970098</v>
      </c>
      <c r="S239" s="32">
        <f>($Z$5*(Q228)+$Z$6*(Q229)+$Z$7*(Q230)+$Z$8*(Q231)+$Z$9*(Q232+Q246)+$Z$10*(Q233+Q245)+$Z$11*(Q234+Q244)+$Z$12*(Q235+Q243)+$Z$13*(Q236+Q242)+$Z$14*(Q237+Q241)+$Z$15*(Q238+Q240)+$Z$16*Q239)/(1-$Z$5-$Z$6-$Z$7-$Z$8)</f>
        <v>8.1691261058411637</v>
      </c>
      <c r="T239" s="299">
        <f>AVERAGE(INDEX($Q$5:$Q$246,$AC239,1):INDEX($Q$5:$Q$246,$AD239,1))</f>
        <v>7.8794794520547935</v>
      </c>
      <c r="U239" s="286">
        <v>8.8145615719406045</v>
      </c>
      <c r="V239" s="111">
        <f t="shared" si="63"/>
        <v>2.5503599804026464</v>
      </c>
      <c r="W239" s="261">
        <f>AVERAGE(INDEX($V$5:$V$246,$AC239,1):INDEX($V$5:$V$246,$AD239,1))</f>
        <v>1.5446339530053863</v>
      </c>
      <c r="X239" s="111">
        <f>($Z$5*(V228)+$Z$6*(V229)+$Z$7*(V230)+$Z$8*(V231)+$Z$9*(V232+V246)+$Z$10*(V233+V245)+$Z$11*(V234+V244)+$Z$12*(V235+V243)+$Z$13*(V236+V242)+$Z$14*(V237+V241)+$Z$15*(V238+V240)+$Z$16*V239)/(1-$Z$5-$Z$6-$Z$7-$Z$8)</f>
        <v>1.8349523825604799</v>
      </c>
      <c r="Y239" s="111">
        <f t="shared" si="75"/>
        <v>0.71540759784216656</v>
      </c>
      <c r="AA239" s="4">
        <f t="shared" si="64"/>
        <v>10</v>
      </c>
      <c r="AB239" s="284">
        <f t="shared" si="65"/>
        <v>9.6707818930041149</v>
      </c>
      <c r="AC239" s="6">
        <f t="shared" si="66"/>
        <v>226</v>
      </c>
      <c r="AD239" s="6">
        <f t="shared" si="67"/>
        <v>235</v>
      </c>
      <c r="AF239" s="5">
        <f t="shared" si="92"/>
        <v>17.781505376344086</v>
      </c>
      <c r="AG239" s="32">
        <f>($Z$5*(AF228)+$Z$6*(AF229)+$Z$7*(AF230)+$Z$8*(AF231+AF247)+$Z$9*(AF232+AF246)+$Z$10*(AF233+AF245)+$Z$11*(AF234+AF244)+$Z$12*(AF235+AF243)+$Z$13*(AF236+AF242)+$Z$14*(AF237+AF241)+$Z$15*(AF238+AF240)+$Z$16*AF239)/(1-$Z$5-$Z$6-$Z$7)</f>
        <v>16.24250949874606</v>
      </c>
      <c r="AH239" s="5">
        <f t="shared" si="69"/>
        <v>3.5517809963110007</v>
      </c>
      <c r="AI239" s="261">
        <f>AVERAGE(INDEX($AH$5:$AH$247,$AC239,1):INDEX($AH$5:$AH$247,$AD239,1))</f>
        <v>1.4717702436228293</v>
      </c>
      <c r="AK239" s="5">
        <f t="shared" si="93"/>
        <v>-0.17415514592933942</v>
      </c>
      <c r="AL239" s="32">
        <f>($Z$5*(AK228)+$Z$6*(AK229)+$Z$7*(AK230)+$Z$8*(AK231+AK247)+$Z$9*(AK232+AK246)+$Z$10*(AK233+AK245)+$Z$11*(AK234+AK244)+$Z$12*(AK235+AK243)+$Z$13*(AK236+AK242)+$Z$14*(AK237+AK241)+$Z$15*(AK238+AK240)+$Z$16*AK239)/(1-$Z$5-$Z$6-$Z$7)</f>
        <v>0.31048827558167447</v>
      </c>
      <c r="AM239" s="5">
        <f t="shared" si="70"/>
        <v>1.2586815167068965</v>
      </c>
      <c r="AN239" s="262">
        <f>AVERAGE(INDEX($AM$5:$AM$247,$AC239,1):INDEX($AM$5:$AM$247,$AD239,1))</f>
        <v>1.0337517005090047</v>
      </c>
      <c r="AO239" s="5"/>
      <c r="AP239" s="5">
        <f t="shared" si="94"/>
        <v>7.3817921146953402</v>
      </c>
      <c r="AQ239" s="32">
        <f>($Z$5*(AP228)+$Z$6*(AP229)+$Z$7*(AP230)+$Z$8*(AP231+AP247)+$Z$9*(AP232+AP246)+$Z$10*(AP233+AP245)+$Z$11*(AP234+AP244)+$Z$12*(AP235+AP243)+$Z$13*(AP236+AP242)+$Z$14*(AP237+AP241)+$Z$15*(AP238+AP240)+$Z$16*AP239)/(1-$Z$5-$Z$6-$Z$7)</f>
        <v>7.2730894483656821</v>
      </c>
      <c r="AR239" s="5">
        <f t="shared" si="72"/>
        <v>1.8663605321769383</v>
      </c>
      <c r="AS239" s="263">
        <f>AVERAGE(INDEX($AR$5:$AR$246,$AC239,1):INDEX($AR$5:$AR$246,$AD239,1))</f>
        <v>1.7213641164063294</v>
      </c>
      <c r="AT239" s="5"/>
      <c r="AU239" s="5">
        <f t="shared" si="95"/>
        <v>8.3583512544802847</v>
      </c>
      <c r="AV239" s="32">
        <f>($Z$5*(AU228)+$Z$6*(AU229)+$Z$7*(AU230)+$Z$8*(AU231)+$Z$9*(AU232+AU246)+$Z$10*(AU233+AU245)+$Z$11*(AU234+AU244)+$Z$12*(AU235+AU243)+$Z$13*(AU236+AU242)+$Z$14*(AU237+AU241)+$Z$15*(AU238+AU240)+$Z$16*AU239)/(1-$Z$5-$Z$6-$Z$7-$Z$8)</f>
        <v>8.647275826026144</v>
      </c>
      <c r="AW239" s="5">
        <f t="shared" si="74"/>
        <v>1.4768526349550726</v>
      </c>
      <c r="AX239" s="264">
        <f>AVERAGE(INDEX($AW$5:$AW$246,$AC239,1):INDEX($AW$5:$AW$246,$AD239,1))</f>
        <v>1.591436864345755</v>
      </c>
      <c r="AY239" s="5"/>
    </row>
    <row r="240" spans="1:51" ht="11.25" customHeight="1">
      <c r="A240" s="141">
        <v>236</v>
      </c>
      <c r="B240" s="6">
        <v>2016</v>
      </c>
      <c r="C240" s="288">
        <v>0.83548387096774201</v>
      </c>
      <c r="D240" s="288">
        <v>1.9586206896551728</v>
      </c>
      <c r="E240" s="288">
        <v>2.0096774193548388</v>
      </c>
      <c r="F240" s="288">
        <v>6.7466666666666688</v>
      </c>
      <c r="G240" s="288">
        <v>10.519354838709678</v>
      </c>
      <c r="H240" s="288">
        <v>14.186666666666669</v>
      </c>
      <c r="I240" s="288">
        <v>17.038709677419355</v>
      </c>
      <c r="J240" s="288">
        <v>16.454838709677414</v>
      </c>
      <c r="K240" s="288">
        <v>15.120000000000001</v>
      </c>
      <c r="L240" s="288">
        <v>6.9838709677419351</v>
      </c>
      <c r="M240" s="288">
        <v>3.326666666666668</v>
      </c>
      <c r="N240" s="288">
        <v>2.6032258064516132</v>
      </c>
      <c r="O240" s="231">
        <v>0</v>
      </c>
      <c r="P240" s="294">
        <v>8.1863013698630134</v>
      </c>
      <c r="Q240" s="290">
        <v>8.1863013698630134</v>
      </c>
      <c r="R240" s="104">
        <f>($Z$5*(P229)+$Z$6*(P230)+$Z$7*(P231)+$Z$8*(P232)+$Z$9*(P233)+$Z$10*(P234+P246)+$Z$11*(P235+P245)+$Z$12*(P236+P244)+$Z$13*(P237+P243)+$Z$14*(P238+P242)+$Z$15*(P239+P241)+$Z$16*P240)/(1-$Z$5-$Z$6-$Z$7-$Z$8-$Z$9)</f>
        <v>8.2081732056956529</v>
      </c>
      <c r="S240" s="32">
        <f>($Z$5*(Q229)+$Z$6*(Q230)+$Z$7*(Q231)+$Z$8*(Q232)+$Z$9*(Q233)+$Z$10*(Q234+Q246)+$Z$11*(Q235+Q245)+$Z$12*(Q236+Q244)+$Z$13*(Q237+Q243)+$Z$14*(Q238+Q242)+$Z$15*(Q239+Q241)+$Z$16*Q240)/(1-$Z$5-$Z$6-$Z$7-$Z$8-$Z$9)</f>
        <v>8.2410679346357334</v>
      </c>
      <c r="T240" s="299">
        <f>AVERAGE(INDEX($Q$5:$Q$246,$AC240,1):INDEX($Q$5:$Q$246,$AD240,1))</f>
        <v>7.9003561643835623</v>
      </c>
      <c r="U240" s="286">
        <v>8.1486484983314806</v>
      </c>
      <c r="V240" s="111">
        <f t="shared" si="63"/>
        <v>1.8514558708136057</v>
      </c>
      <c r="W240" s="261">
        <f>AVERAGE(INDEX($V$5:$V$246,$AC240,1):INDEX($V$5:$V$246,$AD240,1))</f>
        <v>1.565510665334154</v>
      </c>
      <c r="X240" s="111">
        <f>($Z$5*(V229)+$Z$6*(V230)+$Z$7*(V231)+$Z$8*(V232)+$Z$9*(V233)+$Z$10*(V234+V246)+$Z$11*(V235+V245)+$Z$12*(V236+V244)+$Z$13*(V237+V243)+$Z$14*(V238+V242)+$Z$15*(V239+V241)+$Z$16*V240)/(1-$Z$5-$Z$6-$Z$7-$Z$8-$Z$9)</f>
        <v>1.906916741318357</v>
      </c>
      <c r="Y240" s="111">
        <f t="shared" si="75"/>
        <v>-5.5460870504751236E-2</v>
      </c>
      <c r="AA240" s="4">
        <f t="shared" si="64"/>
        <v>10</v>
      </c>
      <c r="AB240" s="284">
        <f t="shared" si="65"/>
        <v>9.7119341563786001</v>
      </c>
      <c r="AC240" s="6">
        <f t="shared" si="66"/>
        <v>227</v>
      </c>
      <c r="AD240" s="6">
        <f t="shared" si="67"/>
        <v>236</v>
      </c>
      <c r="AF240" s="5">
        <f t="shared" si="92"/>
        <v>15.893405017921145</v>
      </c>
      <c r="AG240" s="32">
        <f>($Z$5*(AF229)+$Z$6*(AF230)+$Z$7*(AF231)+$Z$8*(AF232)+$Z$9*(AF233+AF247)+$Z$10*(AF234+AF246)+$Z$11*(AF235+AF245)+$Z$12*(AF236+AF244)+$Z$13*(AF237+AF243)+$Z$14*(AF238+AF242)+$Z$15*(AF239+AF241)+$Z$16*AF240)/(1-$Z$5-$Z$6-$Z$7-$Z$8)</f>
        <v>16.351497759381523</v>
      </c>
      <c r="AH240" s="5">
        <f t="shared" si="69"/>
        <v>1.66368063788806</v>
      </c>
      <c r="AI240" s="261">
        <f>AVERAGE(INDEX($AH$5:$AH$247,$AC240,1):INDEX($AH$5:$AH$247,$AD240,1))</f>
        <v>1.4969781289274882</v>
      </c>
      <c r="AK240" s="5">
        <f t="shared" si="93"/>
        <v>3.1152391546162406</v>
      </c>
      <c r="AL240" s="32">
        <f>($Z$5*(AK229)+$Z$6*(AK230)+$Z$7*(AK231)+$Z$8*(AK232)+$Z$9*(AK233+AK247)+$Z$10*(AK234+AK246)+$Z$11*(AK235+AK245)+$Z$12*(AK236+AK244)+$Z$13*(AK237+AK243)+$Z$14*(AK238+AK242)+$Z$15*(AK239+AK241)+$Z$16*AK240)/(1-$Z$5-$Z$6-$Z$7-$Z$8)</f>
        <v>0.44541244116055961</v>
      </c>
      <c r="AM240" s="5">
        <f t="shared" si="70"/>
        <v>4.5480758172524762</v>
      </c>
      <c r="AN240" s="262">
        <f>AVERAGE(INDEX($AM$5:$AM$247,$AC240,1):INDEX($AM$5:$AM$247,$AD240,1))</f>
        <v>1.5994768448492769</v>
      </c>
      <c r="AO240" s="5"/>
      <c r="AP240" s="5">
        <f t="shared" si="94"/>
        <v>6.4252329749103945</v>
      </c>
      <c r="AQ240" s="32">
        <f>($Z$5*(AP229)+$Z$6*(AP230)+$Z$7*(AP231)+$Z$8*(AP232)+$Z$9*(AP233+AP247)+$Z$10*(AP234+AP246)+$Z$11*(AP235+AP245)+$Z$12*(AP236+AP244)+$Z$13*(AP237+AP243)+$Z$14*(AP238+AP242)+$Z$15*(AP239+AP241)+$Z$16*AP240)/(1-$Z$5-$Z$6-$Z$7-$Z$8)</f>
        <v>7.2783404181727658</v>
      </c>
      <c r="AR240" s="5">
        <f t="shared" si="72"/>
        <v>0.90980139239199254</v>
      </c>
      <c r="AS240" s="263">
        <f>AVERAGE(INDEX($AR$5:$AR$246,$AC240,1):INDEX($AR$5:$AR$246,$AD240,1))</f>
        <v>1.8078049766213831</v>
      </c>
      <c r="AT240" s="5"/>
      <c r="AU240" s="5">
        <f t="shared" si="95"/>
        <v>8.4768458781362011</v>
      </c>
      <c r="AV240" s="32">
        <f>($Z$5*(AU229)+$Z$6*(AU230)+$Z$7*(AU231)+$Z$8*(AU232)+$Z$9*(AU233)+$Z$10*(AU234+AU246)+$Z$11*(AU235+AU245)+$Z$12*(AU236+AU244)+$Z$13*(AU237+AU243)+$Z$14*(AU238+AU242)+$Z$15*(AU239+AU241)+$Z$16*AU240)/(1-$Z$5-$Z$6-$Z$7-$Z$8-$Z$9)</f>
        <v>8.6996006514780824</v>
      </c>
      <c r="AW240" s="5">
        <f t="shared" si="74"/>
        <v>1.5953472586109889</v>
      </c>
      <c r="AX240" s="264">
        <f>AVERAGE(INDEX($AW$5:$AW$246,$AC240,1):INDEX($AW$5:$AW$246,$AD240,1))</f>
        <v>1.3187486923027443</v>
      </c>
      <c r="AY240" s="5"/>
    </row>
    <row r="241" spans="1:51" ht="11.25" customHeight="1">
      <c r="A241" s="141">
        <v>237</v>
      </c>
      <c r="B241" s="6">
        <v>2017</v>
      </c>
      <c r="C241" s="288">
        <v>-3.6451612903225801</v>
      </c>
      <c r="D241" s="288">
        <v>2.4500000000000006</v>
      </c>
      <c r="E241" s="288">
        <v>6.0774193548387094</v>
      </c>
      <c r="F241" s="288">
        <v>5.3833333333333337</v>
      </c>
      <c r="G241" s="288">
        <v>12.274193548387096</v>
      </c>
      <c r="H241" s="288">
        <v>16.903333333333332</v>
      </c>
      <c r="I241" s="288">
        <v>16.667741935483868</v>
      </c>
      <c r="J241" s="288">
        <v>17.654838709677417</v>
      </c>
      <c r="K241" s="288">
        <v>10.513333333333332</v>
      </c>
      <c r="L241" s="288">
        <v>9.9290322580645167</v>
      </c>
      <c r="M241" s="288">
        <v>2.4466666666666659</v>
      </c>
      <c r="N241" s="288">
        <v>-0.45483870967741946</v>
      </c>
      <c r="O241" s="231">
        <v>0</v>
      </c>
      <c r="P241" s="294">
        <v>8.0536986301369868</v>
      </c>
      <c r="Q241" s="290">
        <v>8.0536986301369868</v>
      </c>
      <c r="R241" s="104">
        <f>($Z$5*(P230)+$Z$6*(P231)+$Z$7*(P232)+$Z$8*(P233)+$Z$9*(P234)+$Z$10*(P235)+$Z$11*(P236+P246)+$Z$12*(P237+P245)+$Z$13*(P238+P244)+$Z$14*(P239+P243)+$Z$15*(P240+P242)+$Z$16*P241)/(1-$Z$5-$Z$6-$Z$7-$Z$8-$Z$9-$Z$10)</f>
        <v>8.2779045035796628</v>
      </c>
      <c r="S241" s="32">
        <f>($Z$5*(Q230)+$Z$6*(Q231)+$Z$7*(Q232)+$Z$8*(Q233)+$Z$9*(Q234)+$Z$10*(Q235)+$Z$11*(Q236+Q246)+$Z$12*(Q237+Q245)+$Z$13*(Q238+Q244)+$Z$14*(Q239+Q243)+$Z$15*(Q240+Q242)+$Z$16*Q241)/(1-$Z$5-$Z$6-$Z$7-$Z$8-$Z$9-$Z$10)</f>
        <v>8.3083706525646264</v>
      </c>
      <c r="T241" s="299">
        <f>AVERAGE(INDEX($Q$5:$Q$246,$AC241,1):INDEX($Q$5:$Q$246,$AD241,1))</f>
        <v>7.9074520547945211</v>
      </c>
      <c r="U241" s="286">
        <v>8.0166577060931896</v>
      </c>
      <c r="V241" s="111">
        <f t="shared" si="63"/>
        <v>1.7188531310875792</v>
      </c>
      <c r="W241" s="261">
        <f>AVERAGE(INDEX($V$5:$V$246,$AC241,1):INDEX($V$5:$V$246,$AD241,1))</f>
        <v>1.5726065557451128</v>
      </c>
      <c r="X241" s="111">
        <f>($Z$5*(V230)+$Z$6*(V231)+$Z$7*(V232)+$Z$8*(V233)+$Z$9*(V234)+$Z$10*(V235)+$Z$11*(V236+V246)+$Z$12*(V237+V245)+$Z$13*(V238+V244)+$Z$14*(V239+V243)+$Z$15*(V240+V242)+$Z$16*V241)/(1-$Z$5-$Z$6-$Z$7-$Z$8-$Z$9-$Z$10)</f>
        <v>1.9742510439127277</v>
      </c>
      <c r="Y241" s="111">
        <f t="shared" si="75"/>
        <v>-0.25539791282514845</v>
      </c>
      <c r="AA241" s="4">
        <f t="shared" si="64"/>
        <v>10</v>
      </c>
      <c r="AB241" s="284">
        <f t="shared" si="65"/>
        <v>9.7530864197530871</v>
      </c>
      <c r="AC241" s="6">
        <f t="shared" si="66"/>
        <v>228</v>
      </c>
      <c r="AD241" s="6">
        <f t="shared" si="67"/>
        <v>237</v>
      </c>
      <c r="AF241" s="5">
        <f t="shared" si="92"/>
        <v>17.075304659498205</v>
      </c>
      <c r="AG241" s="32">
        <f>($Z$5*(AF230)+$Z$6*(AF231)+$Z$7*(AF232)+$Z$8*(AF233)+$Z$9*(AF234)+$Z$10*(AF235+AF247)+$Z$11*(AF236+AF246)+$Z$12*(AF237+AF245)+$Z$13*(AF238+AF244)+$Z$14*(AF239+AF243)+$Z$15*(AF240+AF242)+$Z$16*AF241)/(1-$Z$5-$Z$6-$Z$7-$Z$8-$Z$9)</f>
        <v>16.4531485907426</v>
      </c>
      <c r="AH241" s="5">
        <f t="shared" si="69"/>
        <v>2.8455802794651195</v>
      </c>
      <c r="AI241" s="261">
        <f>AVERAGE(INDEX($AH$5:$AH$247,$AC241,1):INDEX($AH$5:$AH$247,$AD241,1))</f>
        <v>1.6890498135153016</v>
      </c>
      <c r="AK241" s="5">
        <f t="shared" si="93"/>
        <v>0.46935483870967792</v>
      </c>
      <c r="AL241" s="32">
        <f>($Z$5*(AK230)+$Z$6*(AK231)+$Z$7*(AK232)+$Z$8*(AK233)+$Z$9*(AK234)+$Z$10*(AK235+AK247)+$Z$11*(AK236+AK246)+$Z$12*(AK237+AK245)+$Z$13*(AK238+AK244)+$Z$14*(AK239+AK243)+$Z$15*(AK240+AK242)+$Z$16*AK241)/(1-$Z$5-$Z$6-$Z$7-$Z$8-$Z$9)</f>
        <v>0.5809525657107627</v>
      </c>
      <c r="AM241" s="5">
        <f t="shared" si="70"/>
        <v>1.9021915013459139</v>
      </c>
      <c r="AN241" s="262">
        <f>AVERAGE(INDEX($AM$5:$AM$247,$AC241,1):INDEX($AM$5:$AM$247,$AD241,1))</f>
        <v>1.3886665529905979</v>
      </c>
      <c r="AO241" s="5"/>
      <c r="AP241" s="5">
        <f t="shared" si="94"/>
        <v>7.9116487455197131</v>
      </c>
      <c r="AQ241" s="32">
        <f>($Z$5*(AP230)+$Z$6*(AP231)+$Z$7*(AP232)+$Z$8*(AP233)+$Z$9*(AP234)+$Z$10*(AP235+AP247)+$Z$11*(AP236+AP246)+$Z$12*(AP237+AP245)+$Z$13*(AP238+AP244)+$Z$14*(AP239+AP243)+$Z$15*(AP240+AP242)+$Z$16*AP241)/(1-$Z$5-$Z$6-$Z$7-$Z$8-$Z$9)</f>
        <v>7.271537376708638</v>
      </c>
      <c r="AR241" s="5">
        <f t="shared" si="72"/>
        <v>2.3962171630013112</v>
      </c>
      <c r="AS241" s="263">
        <f>AVERAGE(INDEX($AR$5:$AR$246,$AC241,1):INDEX($AR$5:$AR$246,$AD241,1))</f>
        <v>1.7012960160479065</v>
      </c>
      <c r="AT241" s="5"/>
      <c r="AU241" s="5">
        <f t="shared" si="95"/>
        <v>7.629677419354838</v>
      </c>
      <c r="AV241" s="32">
        <f>($Z$5*(AU230)+$Z$6*(AU231)+$Z$7*(AU232)+$Z$8*(AU233)+$Z$9*(AU234)+$Z$10*(AU235)+$Z$11*(AU236+AU246)+$Z$12*(AU237+AU245)+$Z$13*(AU238+AU244)+$Z$14*(AU239+AU243)+$Z$15*(AU240+AU242)+$Z$16*AU241)/(1-$Z$5-$Z$6-$Z$7-$Z$8-$Z$9-$Z$10)</f>
        <v>8.7493540912251486</v>
      </c>
      <c r="AW241" s="5">
        <f t="shared" si="74"/>
        <v>0.74817879982962587</v>
      </c>
      <c r="AX241" s="264">
        <f>AVERAGE(INDEX($AW$5:$AW$246,$AC241,1):INDEX($AW$5:$AW$246,$AD241,1))</f>
        <v>1.4795013804747872</v>
      </c>
      <c r="AY241" s="5"/>
    </row>
    <row r="242" spans="1:51" ht="11.25" customHeight="1">
      <c r="A242" s="141">
        <v>238</v>
      </c>
      <c r="B242" s="6">
        <v>2018</v>
      </c>
      <c r="C242" s="288">
        <v>2.7161290322580647</v>
      </c>
      <c r="D242" s="288">
        <v>-5.0785714285714283</v>
      </c>
      <c r="E242" s="288">
        <v>1.4322580645161289</v>
      </c>
      <c r="F242" s="343">
        <v>12.153333333333332</v>
      </c>
      <c r="G242" s="288">
        <v>13.158064516129032</v>
      </c>
      <c r="H242" s="288">
        <v>15.386666666666667</v>
      </c>
      <c r="I242" s="288">
        <v>18.058064516129033</v>
      </c>
      <c r="J242" s="288">
        <v>18.64516129032258</v>
      </c>
      <c r="K242" s="288">
        <v>14.233333333333331</v>
      </c>
      <c r="L242" s="288">
        <v>10.329032258064512</v>
      </c>
      <c r="M242" s="288">
        <v>4.7700000000000014</v>
      </c>
      <c r="N242" s="288">
        <v>1.5</v>
      </c>
      <c r="O242" s="231">
        <v>0</v>
      </c>
      <c r="P242" s="294">
        <v>9.0276712328767115</v>
      </c>
      <c r="Q242" s="290">
        <v>9.0276712328767115</v>
      </c>
      <c r="R242" s="104">
        <f>($Z$5*(P231)+$Z$6*(P232)+$Z$7*(P233)+$Z$8*(P234)+$Z$9*(P235)+$Z$10*(P236)+$Z$11*(P237)+$Z$12*(P238+P246)+$Z$13*(P239+P245)+$Z$14*(P240+P244)+$Z$15*(P241+P243)+$Z$16*P242)/(1-$Z$5-$Z$6-$Z$7-$Z$8-$Z$9-$Z$10-$Z$11)</f>
        <v>8.3363212863700884</v>
      </c>
      <c r="S242" s="32">
        <f>($Z$5*(Q231)+$Z$6*(Q232)+$Z$7*(Q233)+$Z$8*(Q234)+$Z$9*(Q235)+$Z$10*(Q236)+$Z$11*(Q237)+$Z$12*(Q238+Q246)+$Z$13*(Q239+Q245)+$Z$14*(Q240+Q244)+$Z$15*(Q241+Q243)+$Z$16*Q242)/(1-$Z$5-$Z$6-$Z$7-$Z$8-$Z$9-$Z$10-$Z$11)</f>
        <v>8.363812056059059</v>
      </c>
      <c r="T242" s="299">
        <f>AVERAGE(INDEX($Q$5:$Q$246,$AC242,1):INDEX($Q$5:$Q$246,$AD242,1))</f>
        <v>8.0327945205479452</v>
      </c>
      <c r="U242" s="286">
        <v>8.941955965181771</v>
      </c>
      <c r="V242" s="111">
        <f t="shared" si="63"/>
        <v>2.6928257338273038</v>
      </c>
      <c r="W242" s="261">
        <f>AVERAGE(INDEX($V$5:$V$246,$AC242,1):INDEX($V$5:$V$246,$AD242,1))</f>
        <v>1.6979490214985371</v>
      </c>
      <c r="X242" s="111">
        <f>($Z$5*(V231)+$Z$6*(V232)+$Z$7*(V233)+$Z$8*(V234)+$Z$9*(V235)+$Z$10*(V236)+$Z$11*(V237)+$Z$12*(V238+V246)+$Z$13*(V239+V245)+$Z$14*(V240+V244)+$Z$15*(V241+V243)+$Z$16*V242)/(1-$Z$5-$Z$6-$Z$7-$Z$8-$Z$9-$Z$10-$Z$11)</f>
        <v>2.0297360025943787</v>
      </c>
      <c r="Y242" s="111">
        <f t="shared" si="75"/>
        <v>0.66308973123292514</v>
      </c>
      <c r="AA242" s="4">
        <f t="shared" si="64"/>
        <v>10</v>
      </c>
      <c r="AB242" s="284">
        <f t="shared" si="65"/>
        <v>9.7942386831275723</v>
      </c>
      <c r="AC242" s="6">
        <f t="shared" si="66"/>
        <v>229</v>
      </c>
      <c r="AD242" s="6">
        <f t="shared" si="67"/>
        <v>238</v>
      </c>
      <c r="AF242" s="5">
        <f t="shared" si="92"/>
        <v>17.363297491039429</v>
      </c>
      <c r="AG242" s="32">
        <f>($Z$5*(AF231)+$Z$6*(AF232)+$Z$7*(AF233)+$Z$8*(AF234)+$Z$9*(AF235)+$Z$10*(AF236)+$Z$11*(AF237+AF247)+$Z$12*(AF238+AF246)+$Z$13*(AF239+AF245)+$Z$14*(AF240+AF244)+$Z$15*(AF241+AF243)+$Z$16*AF242)/(1-$Z$5-$Z$6-$Z$7-$Z$8-$Z$9-$Z$10)</f>
        <v>16.540426053860777</v>
      </c>
      <c r="AH242" s="5">
        <f t="shared" si="69"/>
        <v>3.1335731110063438</v>
      </c>
      <c r="AI242" s="261">
        <f>AVERAGE(INDEX($AH$5:$AH$247,$AC242,1):INDEX($AH$5:$AH$247,$AD242,1))</f>
        <v>1.8865551898593882</v>
      </c>
      <c r="AK242" s="5">
        <f t="shared" si="93"/>
        <v>-0.93909370199692777</v>
      </c>
      <c r="AL242" s="32">
        <f>($Z$5*(AK231)+$Z$6*(AK232)+$Z$7*(AK233)+$Z$8*(AK234)+$Z$9*(AK235)+$Z$10*(AK236)+$Z$11*(AK237+AK247)+$Z$12*(AK238+AK246)+$Z$13*(AK239+AK245)+$Z$14*(AK240+AK244)+$Z$15*(AK241+AK243)+$Z$16*AK242)/(1-$Z$5-$Z$6-$Z$7-$Z$8-$Z$9-$Z$10)</f>
        <v>0.71058138410394911</v>
      </c>
      <c r="AM242" s="5">
        <f t="shared" si="70"/>
        <v>0.49374296063930811</v>
      </c>
      <c r="AN242" s="262">
        <f>AVERAGE(INDEX($AM$5:$AM$247,$AC242,1):INDEX($AM$5:$AM$247,$AD242,1))</f>
        <v>1.1230107979188251</v>
      </c>
      <c r="AO242" s="5"/>
      <c r="AP242" s="5">
        <f t="shared" si="94"/>
        <v>8.9145519713261638</v>
      </c>
      <c r="AQ242" s="32">
        <f>($Z$5*(AP231)+$Z$6*(AP232)+$Z$7*(AP233)+$Z$8*(AP234)+$Z$9*(AP235)+$Z$10*(AP236)+$Z$11*(AP237+AP247)+$Z$12*(AP238+AP246)+$Z$13*(AP239+AP245)+$Z$14*(AP240+AP244)+$Z$15*(AP241+AP243)+$Z$16*AP242)/(1-$Z$5-$Z$6-$Z$7-$Z$8-$Z$9-$Z$10)</f>
        <v>7.2666848445047352</v>
      </c>
      <c r="AR242" s="5">
        <f t="shared" si="72"/>
        <v>3.3991203888077619</v>
      </c>
      <c r="AS242" s="263">
        <f>AVERAGE(INDEX($AR$5:$AR$246,$AC242,1):INDEX($AR$5:$AR$246,$AD242,1))</f>
        <v>1.9403031845066878</v>
      </c>
      <c r="AT242"/>
      <c r="AU242" s="5">
        <f t="shared" si="95"/>
        <v>9.7774551971326158</v>
      </c>
      <c r="AV242" s="32">
        <f>($Z$5*(AU231)+$Z$6*(AU232)+$Z$7*(AU233)+$Z$8*(AU234)+$Z$9*(AU235)+$Z$10*(AU236)+$Z$11*(AU237)+$Z$12*(AU238+AU246)+$Z$13*(AU239+AU245)+$Z$14*(AU240+AU244)+$Z$15*(AU241+AU243)+$Z$16*AU242)/(1-$Z$5-$Z$6-$Z$7-$Z$8-$Z$9-$Z$10-$Z$11)</f>
        <v>8.786200042054725</v>
      </c>
      <c r="AW242" s="5">
        <f t="shared" si="74"/>
        <v>2.8959565776074037</v>
      </c>
      <c r="AX242" s="264">
        <f>AVERAGE(INDEX($AW$5:$AW$246,$AC242,1):INDEX($AW$5:$AW$246,$AD242,1))</f>
        <v>1.714046183342171</v>
      </c>
      <c r="AY242" s="5"/>
    </row>
    <row r="243" spans="1:51" ht="11.25" customHeight="1">
      <c r="A243" s="141">
        <v>239</v>
      </c>
      <c r="B243" s="6">
        <v>2019</v>
      </c>
      <c r="C243" s="288">
        <v>-3.0258064516129028</v>
      </c>
      <c r="D243" s="288">
        <v>3.5500000000000003</v>
      </c>
      <c r="E243" s="288">
        <v>4.709677419354839</v>
      </c>
      <c r="F243" s="288">
        <v>7.5933333333333328</v>
      </c>
      <c r="G243" s="288">
        <v>7.880645161290321</v>
      </c>
      <c r="H243" s="288">
        <v>18.276666666666664</v>
      </c>
      <c r="I243" s="288">
        <v>17.787096774193543</v>
      </c>
      <c r="J243" s="288">
        <v>16.958064516129035</v>
      </c>
      <c r="K243" s="288">
        <v>12.576666666666672</v>
      </c>
      <c r="L243" s="288">
        <v>10.651612903225805</v>
      </c>
      <c r="M243" s="288">
        <v>3.9633333333333329</v>
      </c>
      <c r="N243" s="288">
        <v>3.2677419354838713</v>
      </c>
      <c r="O243" s="231">
        <v>0</v>
      </c>
      <c r="P243" s="294">
        <v>8.7035616438356165</v>
      </c>
      <c r="Q243" s="290">
        <v>8.7035616438356165</v>
      </c>
      <c r="R243" s="104">
        <f>($Z$5*(P232)+$Z$6*(P233)+$Z$7*(P234)+$Z$8*(P235)+$Z$9*(P236)+$Z$10*(P237)+$Z$11*(P238)+$Z$12*(P239)+$Z$13*(P240+P246)+$Z$14*(P241+P245)+$Z$15*(P242+P244)+$Z$16*P243)/(1-$Z$5-$Z$6-$Z$7-$Z$8-$Z$9-$Z$10-$Z$11-$Z$12)</f>
        <v>8.3896284822505844</v>
      </c>
      <c r="S243" s="32">
        <f>($Z$5*(Q232)+$Z$6*(Q233)+$Z$7*(Q234)+$Z$8*(Q235)+$Z$9*(Q236)+$Z$10*(Q237)+$Z$11*(Q238)+$Z$12*(Q239)+$Z$13*(Q240+Q246)+$Z$14*(Q241+Q245)+$Z$15*(Q242+Q244)+$Z$16*Q243)/(1-$Z$5-$Z$6-$Z$7-$Z$8-$Z$9-$Z$10-$Z$11-$Z$12)</f>
        <v>8.4138823183510745</v>
      </c>
      <c r="T243" s="299">
        <f>AVERAGE(INDEX($Q$5:$Q$246,$AC243,1):INDEX($Q$5:$Q$246,$AD243,1))</f>
        <v>8.1255068493150677</v>
      </c>
      <c r="U243" s="286">
        <v>8.682419354838709</v>
      </c>
      <c r="V243" s="111">
        <f t="shared" si="63"/>
        <v>2.3687161447862088</v>
      </c>
      <c r="W243" s="261">
        <f>AVERAGE(INDEX($V$5:$V$246,$AC243,1):INDEX($V$5:$V$246,$AD243,1))</f>
        <v>1.7906613502656605</v>
      </c>
      <c r="X243" s="111">
        <f>($Z$5*(V232)+$Z$6*(V233)+$Z$7*(V234)+$Z$8*(V235)+$Z$9*(V236)+$Z$10*(V237)+$Z$11*(V238)+$Z$12*(V239)+$Z$13*(V240+V246)+$Z$14*(V241+V245)+$Z$15*(V242+V244)+$Z$16*V243)/(1-$Z$5-$Z$6-$Z$7-$Z$8-$Z$9-$Z$10-$Z$11-$Z$12)</f>
        <v>2.0798658790450295</v>
      </c>
      <c r="Y243" s="111">
        <f t="shared" si="75"/>
        <v>0.28885026574117934</v>
      </c>
      <c r="AA243" s="4">
        <f t="shared" si="64"/>
        <v>10</v>
      </c>
      <c r="AB243" s="284">
        <f t="shared" si="65"/>
        <v>9.8353909465020575</v>
      </c>
      <c r="AC243" s="6">
        <f t="shared" si="66"/>
        <v>230</v>
      </c>
      <c r="AD243" s="6">
        <f t="shared" si="67"/>
        <v>239</v>
      </c>
      <c r="AF243" s="5">
        <f t="shared" si="92"/>
        <v>17.673942652329746</v>
      </c>
      <c r="AG243" s="32">
        <f>($Z$5*(AF232)+$Z$6*(AF233)+$Z$7*(AF234)+$Z$8*(AF235)+$Z$9*(AF236)+$Z$10*(AF237)+$Z$11*(AF238)+$Z$12*(AF239+AF247)+$Z$13*(AF240+AF246)+$Z$14*(AF241+AF245)+$Z$15*(AF242+AF244)+$Z$16*AF243)/(1-$Z$5-$Z$6-$Z$7-$Z$8-$Z$9-$Z$10-$Z$11)</f>
        <v>16.621483878804028</v>
      </c>
      <c r="AH243" s="5">
        <f t="shared" si="69"/>
        <v>3.444218272296661</v>
      </c>
      <c r="AI243" s="261">
        <f>AVERAGE(INDEX($AH$5:$AH$247,$AC243,1):INDEX($AH$5:$AH$247,$AD243,1))</f>
        <v>2.0920318923683481</v>
      </c>
      <c r="AK243" s="5">
        <f t="shared" si="93"/>
        <v>0.6747311827956991</v>
      </c>
      <c r="AL243" s="32">
        <f>($Z$5*(AK232)+$Z$6*(AK233)+$Z$7*(AK234)+$Z$8*(AK235)+$Z$9*(AK236)+$Z$10*(AK237)+$Z$11*(AK238)+$Z$12*(AK239+AK247)+$Z$13*(AK240+AK246)+$Z$14*(AK241+AK245)+$Z$15*(AK242+AK244)+$Z$16*AK243)/(1-$Z$5-$Z$6-$Z$7-$Z$8-$Z$9-$Z$10-$Z$11)</f>
        <v>0.79623960728068532</v>
      </c>
      <c r="AM243" s="5">
        <f t="shared" si="70"/>
        <v>2.1075678454319351</v>
      </c>
      <c r="AN243" s="262">
        <f>AVERAGE(INDEX($AM$5:$AM$247,$AC243,1):INDEX($AM$5:$AM$247,$AD243,1))</f>
        <v>1.3503533478420202</v>
      </c>
      <c r="AO243" s="5"/>
      <c r="AP243" s="5">
        <f t="shared" si="94"/>
        <v>6.7278853046594973</v>
      </c>
      <c r="AQ243" s="32">
        <f>($Z$5*(AP232)+$Z$6*(AP233)+$Z$7*(AP234)+$Z$8*(AP235)+$Z$9*(AP236)+$Z$10*(AP237)+$Z$11*(AP238)+$Z$12*(AP239+AP247)+$Z$13*(AP240+AP246)+$Z$14*(AP241+AP245)+$Z$15*(AP242+AP244)+$Z$16*AP243)/(1-$Z$5-$Z$6-$Z$7-$Z$8-$Z$9-$Z$10-$Z$11)</f>
        <v>7.2363497368532181</v>
      </c>
      <c r="AR243" s="5">
        <f t="shared" si="72"/>
        <v>1.2124537221410954</v>
      </c>
      <c r="AS243" s="263">
        <f>AVERAGE(INDEX($AR$5:$AR$246,$AC243,1):INDEX($AR$5:$AR$246,$AD243,1))</f>
        <v>1.8224071271590172</v>
      </c>
      <c r="AT243"/>
      <c r="AU243" s="5">
        <f t="shared" si="95"/>
        <v>9.063870967741936</v>
      </c>
      <c r="AV243" s="32">
        <f>($Z$5*(AU232)+$Z$6*(AU233)+$Z$7*(AU234)+$Z$8*(AU235)+$Z$9*(AU236)+$Z$10*(AU237)+$Z$11*(AU238)+$Z$12*(AU239)+$Z$13*(AU240+AU246)+$Z$14*(AU241+AU245)+$Z$15*(AU242+AU244)+$Z$16*AU243)/(1-$Z$5-$Z$6-$Z$7-$Z$8-$Z$9-$Z$10-$Z$11-$Z$12)</f>
        <v>8.8574015251620768</v>
      </c>
      <c r="AW243" s="5">
        <f t="shared" si="74"/>
        <v>2.1823723482167239</v>
      </c>
      <c r="AX243" s="264">
        <f>AVERAGE(INDEX($AW$5:$AW$246,$AC243,1):INDEX($AW$5:$AW$246,$AD243,1))</f>
        <v>1.7052110578941424</v>
      </c>
      <c r="AY243" s="5"/>
    </row>
    <row r="244" spans="1:51" ht="11.25" customHeight="1">
      <c r="A244" s="141">
        <v>240</v>
      </c>
      <c r="B244" s="6">
        <v>2020</v>
      </c>
      <c r="C244" s="288">
        <v>2.7161290322580642</v>
      </c>
      <c r="D244" s="288">
        <v>3.8</v>
      </c>
      <c r="E244" s="288">
        <v>3.1</v>
      </c>
      <c r="F244" s="288">
        <v>10.3</v>
      </c>
      <c r="G244" s="288">
        <v>10.3</v>
      </c>
      <c r="H244" s="288">
        <v>13.6</v>
      </c>
      <c r="I244" s="288">
        <v>17</v>
      </c>
      <c r="J244" s="288">
        <v>17.5</v>
      </c>
      <c r="K244" s="288">
        <v>13.7</v>
      </c>
      <c r="L244" s="288">
        <v>7.8</v>
      </c>
      <c r="M244" s="288">
        <v>6</v>
      </c>
      <c r="N244" s="288">
        <v>1.9</v>
      </c>
      <c r="O244" s="231">
        <v>0</v>
      </c>
      <c r="P244" s="294">
        <v>9</v>
      </c>
      <c r="Q244" s="290">
        <v>9</v>
      </c>
      <c r="R244" s="104">
        <f>($Z$5*(P233)+$Z$6*(P234)+$Z$7*(P235)+$Z$8*(P236)+$Z$9*(P237)+$Z$10*(P238)+$Z$11*(P239)+$Z$12*(P240)+$Z$13*(P241)+$Z$14*(P242+P246)+$Z$15*(P243+P245)+$Z$16*P244)/(1-$Z$5-$Z$6-$Z$7-$Z$8-$Z$9-$Z$10-$Z$11-$Z$12-$Z$13)</f>
        <v>8.4388614785073237</v>
      </c>
      <c r="S244" s="32">
        <f>($Z$5*(Q233)+$Z$6*(Q234)+$Z$7*(Q235)+$Z$8*(Q236)+$Z$9*(Q237)+$Z$10*(Q238)+$Z$11*(Q239)+$Z$12*(Q240)+$Z$13*(Q241)+$Z$14*(Q242+Q246)+$Z$15*(Q243+Q245)+$Z$16*Q244)/(1-$Z$5-$Z$6-$Z$7-$Z$8-$Z$9-$Z$10-$Z$11-$Z$12-$Z$13)</f>
        <v>8.4598240434577239</v>
      </c>
      <c r="T244" s="299">
        <f>AVERAGE(INDEX($Q$5:$Q$246,$AC244,1):INDEX($Q$5:$Q$246,$AD244,1))</f>
        <v>8.385342465753423</v>
      </c>
      <c r="U244" s="286">
        <v>9</v>
      </c>
      <c r="V244" s="111">
        <f t="shared" si="63"/>
        <v>2.6651545009505924</v>
      </c>
      <c r="W244" s="261">
        <f>AVERAGE(INDEX($V$5:$V$246,$AC244,1):INDEX($V$5:$V$246,$AD244,1))</f>
        <v>2.0504969667040167</v>
      </c>
      <c r="X244" s="111">
        <f>($Z$5*(V233)+$Z$6*(V234)+$Z$7*(V235)+$Z$8*(V236)+$Z$9*(V237)+$Z$10*(V238)+$Z$11*(V239)+$Z$12*(V240)+$Z$13*(V241)+$Z$14*(V242+V246)+$Z$15*(V243+V245)+$Z$16*V244)/(1-$Z$5-$Z$6-$Z$7-$Z$8-$Z$9-$Z$10-$Z$11-$Z$12-$Z$13)</f>
        <v>2.1258887233593282</v>
      </c>
      <c r="Y244" s="111">
        <f t="shared" si="75"/>
        <v>0.53926577759126415</v>
      </c>
      <c r="AA244" s="4">
        <f t="shared" si="64"/>
        <v>10</v>
      </c>
      <c r="AB244" s="284">
        <f t="shared" si="65"/>
        <v>9.8765432098765427</v>
      </c>
      <c r="AC244" s="6">
        <f t="shared" si="66"/>
        <v>231</v>
      </c>
      <c r="AD244" s="6">
        <f t="shared" si="67"/>
        <v>240</v>
      </c>
      <c r="AF244" s="5">
        <f t="shared" si="92"/>
        <v>16.033333333333335</v>
      </c>
      <c r="AG244" s="32">
        <f>($Z$5*(AF233)+$Z$6*(AF234)+$Z$7*(AF235)+$Z$8*(AF236)+$Z$9*(AF237)+$Z$10*(AF238)+$Z$11*(AF239)+$Z$12*(AF240)+$Z$13*(AF241+AF247)+$Z$14*(AF242+AF246)+$Z$15*(AF243+AF245)+$Z$16*AF244)/(1-$Z$5-$Z$6-$Z$7-$Z$8-$Z$9-$Z$10-$Z$11-$Z$12)</f>
        <v>16.690954340360598</v>
      </c>
      <c r="AH244" s="5">
        <f t="shared" si="69"/>
        <v>1.80360895330025</v>
      </c>
      <c r="AI244" s="261">
        <f>AVERAGE(INDEX($AH$5:$AH$247,$AC244,1):INDEX($AH$5:$AH$247,$AD244,1))</f>
        <v>2.1432576988199612</v>
      </c>
      <c r="AK244" s="5">
        <f t="shared" si="93"/>
        <v>3.2612903225806456</v>
      </c>
      <c r="AL244" s="32">
        <f>($Z$5*(AK233)+$Z$6*(AK234)+$Z$7*(AK235)+$Z$8*(AK236)+$Z$9*(AK237)+$Z$10*(AK238)+$Z$11*(AK239)+$Z$12*(AK240)+$Z$13*(AK241+AK247)+$Z$14*(AK242+AK246)+$Z$15*(AK243+AK245)+$Z$16*AK244)/(1-$Z$5-$Z$6-$Z$7-$Z$8-$Z$9-$Z$10-$Z$11-$Z$12)</f>
        <v>0.88044233009703088</v>
      </c>
      <c r="AM244" s="5">
        <f t="shared" si="70"/>
        <v>4.6941269852168812</v>
      </c>
      <c r="AN244" s="262">
        <f>AVERAGE(INDEX($AM$5:$AM$247,$AC244,1):INDEX($AM$5:$AM$247,$AD244,1))</f>
        <v>1.8978840698082258</v>
      </c>
      <c r="AO244" s="5"/>
      <c r="AP244" s="5">
        <f t="shared" si="94"/>
        <v>7.9000000000000012</v>
      </c>
      <c r="AQ244" s="32">
        <f>($Z$5*(AP233)+$Z$6*(AP234)+$Z$7*(AP235)+$Z$8*(AP236)+$Z$9*(AP237)+$Z$10*(AP238)+$Z$11*(AP239)+$Z$12*(AP240)+$Z$13*(AP241+AP247)+$Z$14*(AP242+AP246)+$Z$15*(AP243+AP245)+$Z$16*AP244)/(1-$Z$5-$Z$6-$Z$7-$Z$8-$Z$9-$Z$10-$Z$11-$Z$12)</f>
        <v>7.2209988043187128</v>
      </c>
      <c r="AR244" s="5">
        <f t="shared" si="72"/>
        <v>2.3845684174815993</v>
      </c>
      <c r="AS244" s="263">
        <f>AVERAGE(INDEX($AR$5:$AR$246,$AC244,1):INDEX($AR$5:$AR$246,$AD244,1))</f>
        <v>2.028030783072996</v>
      </c>
      <c r="AT244"/>
      <c r="AU244" s="5">
        <f t="shared" si="95"/>
        <v>9.1666666666666661</v>
      </c>
      <c r="AV244" s="32">
        <f>($Z$5*(AU233)+$Z$6*(AU234)+$Z$7*(AU235)+$Z$8*(AU236)+$Z$9*(AU237)+$Z$10*(AU238)+$Z$11*(AU239)+$Z$12*(AU240)+$Z$13*(AU241)+$Z$14*(AU242+AU246)+$Z$15*(AU243+AU245)+$Z$16*AU244)/(1-$Z$5-$Z$6-$Z$7-$Z$8-$Z$9-$Z$10-$Z$11-$Z$12-$Z$13)</f>
        <v>8.9136479885057494</v>
      </c>
      <c r="AW244" s="5">
        <f t="shared" si="74"/>
        <v>2.2851680471414539</v>
      </c>
      <c r="AX244" s="264">
        <f>AVERAGE(INDEX($AW$5:$AW$246,$AC244,1):INDEX($AW$5:$AW$246,$AD244,1))</f>
        <v>1.9372325632704861</v>
      </c>
    </row>
    <row r="245" spans="1:51" ht="11.25" customHeight="1">
      <c r="A245" s="141">
        <v>241</v>
      </c>
      <c r="B245" s="6">
        <v>2021</v>
      </c>
      <c r="C245" s="324">
        <v>-2.2999999999999998</v>
      </c>
      <c r="D245" s="325">
        <v>3.4</v>
      </c>
      <c r="E245" s="325">
        <v>3</v>
      </c>
      <c r="F245" s="325">
        <v>4.5999999999999996</v>
      </c>
      <c r="G245" s="325">
        <v>8.1999999999999993</v>
      </c>
      <c r="H245" s="325">
        <v>16.899999999999999</v>
      </c>
      <c r="I245" s="325">
        <v>15.7</v>
      </c>
      <c r="J245" s="325">
        <v>14.5</v>
      </c>
      <c r="K245" s="325">
        <v>14.1</v>
      </c>
      <c r="L245" s="325">
        <v>8.8000000000000007</v>
      </c>
      <c r="M245" s="325">
        <v>2.5</v>
      </c>
      <c r="N245" s="324">
        <v>1.3</v>
      </c>
      <c r="O245" s="231">
        <v>0</v>
      </c>
      <c r="P245" s="294">
        <v>7.6</v>
      </c>
      <c r="Q245" s="290">
        <v>7.6</v>
      </c>
      <c r="R245" s="104">
        <f>($Z$5*(P234)+$Z$6*(P235)+$Z$7*(P236)+$Z$8*(P237)+$Z$9*(P238)+$Z$10*(P239)+$Z$11*(P240)+$Z$12*(P241)+$Z$13*(P242)+$Z$14*(P243)+$Z$15*(P244+P246)+$Z$16*P245)/(1-$Z$5-$Z$6-$Z$7-$Z$8-$Z$9-$Z$10-$Z$11-$Z$12-$Z$13-$Z$14)</f>
        <v>8.4820782104164323</v>
      </c>
      <c r="S245" s="32">
        <f>($Z$5*(Q234)+$Z$6*(Q235)+$Z$7*(Q236)+$Z$8*(Q237)+$Z$9*(Q238)+$Z$10*(Q239)+$Z$11*(Q240)+$Z$12*(Q241)+$Z$13*(Q242)+$Z$14*(Q243)+$Z$15*(Q244+Q246)+$Z$16*Q245)/(1-$Z$5-$Z$6-$Z$7-$Z$8-$Z$9-$Z$10-$Z$11-$Z$12-$Z$13-$Z$14)</f>
        <v>8.4998639185541727</v>
      </c>
      <c r="T245" s="299">
        <f>AVERAGE(INDEX($Q$5:$Q$246,$AC245,1):INDEX($Q$5:$Q$246,$AD245,1))</f>
        <v>8.2937808219178084</v>
      </c>
      <c r="U245" s="4">
        <v>7.6</v>
      </c>
      <c r="V245" s="111">
        <f t="shared" si="63"/>
        <v>1.265154500950592</v>
      </c>
      <c r="W245" s="261">
        <f>AVERAGE(INDEX($V$5:$V$246,$AC245,1):INDEX($V$5:$V$246,$AD245,1))</f>
        <v>1.9589353228684003</v>
      </c>
      <c r="X245" s="111">
        <f>($Z$5*(V234)+$Z$6*(V235)+$Z$7*(V236)+$Z$8*(V237)+$Z$9*(V238)+$Z$10*(V239)+$Z$11*(V240)+$Z$12*(V241)+$Z$13*(V242)+$Z$14*(V243)+$Z$15*(V244+V246)+$Z$16*V245)/(1-$Z$5-$Z$6-$Z$7-$Z$8-$Z$9-$Z$10-$Z$11-$Z$12-$Z$13-$Z$14)</f>
        <v>2.1660390164918848</v>
      </c>
      <c r="Y245" s="111">
        <f t="shared" si="75"/>
        <v>-0.90088451554129279</v>
      </c>
      <c r="AA245" s="4">
        <f t="shared" si="64"/>
        <v>10</v>
      </c>
      <c r="AB245" s="284">
        <f t="shared" si="65"/>
        <v>9.9176954732510296</v>
      </c>
      <c r="AC245" s="6">
        <f t="shared" si="66"/>
        <v>232</v>
      </c>
      <c r="AD245" s="6">
        <f t="shared" si="67"/>
        <v>241</v>
      </c>
      <c r="AF245" s="5">
        <f t="shared" si="92"/>
        <v>15.699999999999998</v>
      </c>
      <c r="AG245" s="32">
        <f>($Z$5*(AF234)+$Z$6*(AF235)+$Z$7*(AF236)+$Z$8*(AF237)+$Z$9*(AF238)+$Z$10*(AF239)+$Z$11*(AF240)+$Z$12*(AF241)+$Z$13*(AF242)+$Z$14*(AF243+AF247)+$Z$15*(AF244+AF246)+$Z$16*AF245)/(1-$Z$5-$Z$6-$Z$7-$Z$8-$Z$9-$Z$10-$Z$11-$Z$12-$Z$13)</f>
        <v>16.750257940922015</v>
      </c>
      <c r="AH245" s="5">
        <f t="shared" si="69"/>
        <v>1.4702756199669125</v>
      </c>
      <c r="AI245" s="261">
        <f>AVERAGE(INDEX($AH$5:$AH$247,$AC245,1):INDEX($AH$5:$AH$247,$AD245,1))</f>
        <v>2.2188383439812513</v>
      </c>
      <c r="AK245" s="5">
        <f t="shared" si="93"/>
        <v>1</v>
      </c>
      <c r="AL245" s="32">
        <f>($Z$5*(AK234)+$Z$6*(AK235)+$Z$7*(AK236)+$Z$8*(AK237)+$Z$9*(AK238)+$Z$10*(AK239)+$Z$11*(AK240)+$Z$12*(AK241)+$Z$13*(AK242)+$Z$14*(AK243+AK247)+$Z$15*(AK244+AK246)+$Z$16*AK245)/(1-$Z$5-$Z$6-$Z$7-$Z$8-$Z$9-$Z$10-$Z$11-$Z$12-$Z$13)</f>
        <v>0.97520033890968105</v>
      </c>
      <c r="AM245" s="5">
        <f t="shared" si="70"/>
        <v>2.4328366626362357</v>
      </c>
      <c r="AN245" s="262">
        <f>AVERAGE(INDEX($AM$5:$AM$247,$AC245,1):INDEX($AM$5:$AM$247,$AD245,1))</f>
        <v>2.0922657902383337</v>
      </c>
      <c r="AO245" s="5"/>
      <c r="AP245" s="5">
        <f t="shared" si="94"/>
        <v>5.2666666666666666</v>
      </c>
      <c r="AQ245" s="32">
        <f>($Z$5*(AP234)+$Z$6*(AP235)+$Z$7*(AP236)+$Z$8*(AP237)+$Z$9*(AP238)+$Z$10*(AP239)+$Z$11*(AP240)+$Z$12*(AP241)+$Z$13*(AP242)+$Z$14*(AP243+AP247)+$Z$15*(AP244+AP246)+$Z$16*AP245)/(1-$Z$5-$Z$6-$Z$7-$Z$8-$Z$9-$Z$10-$Z$11-$Z$12-$Z$13)</f>
        <v>7.1918896716516292</v>
      </c>
      <c r="AR245" s="5">
        <f t="shared" si="72"/>
        <v>-0.24876491585173532</v>
      </c>
      <c r="AS245" s="263">
        <f>AVERAGE(INDEX($AR$5:$AR$246,$AC245,1):INDEX($AR$5:$AR$246,$AD245,1))</f>
        <v>1.6620415357611684</v>
      </c>
      <c r="AT245"/>
      <c r="AU245" s="5">
        <f t="shared" si="95"/>
        <v>8.4666666666666668</v>
      </c>
      <c r="AV245" s="32">
        <f>($Z$5*(AU234)+$Z$6*(AU235)+$Z$7*(AU236)+$Z$8*(AU237)+$Z$9*(AU238)+$Z$10*(AU239)+$Z$11*(AU240)+$Z$12*(AU241)+$Z$13*(AU242)+$Z$14*(AU243)+$Z$15*(AU244+AU246)+$Z$16*AU245)/(1-$Z$5-$Z$6-$Z$7-$Z$8-$Z$9-$Z$10-$Z$11-$Z$12-$Z$13-$Z$14)</f>
        <v>8.9546871869140698</v>
      </c>
      <c r="AW245" s="5">
        <f t="shared" si="74"/>
        <v>1.5851680471414547</v>
      </c>
      <c r="AX245" s="264">
        <f>AVERAGE(INDEX($AW$5:$AW$246,$AC245,1):INDEX($AW$5:$AW$246,$AD245,1))</f>
        <v>1.8143329216934252</v>
      </c>
    </row>
    <row r="246" spans="1:51" ht="11.25" customHeight="1">
      <c r="A246" s="141">
        <v>242</v>
      </c>
      <c r="B246" s="6">
        <v>2022</v>
      </c>
      <c r="C246" s="324">
        <v>0.5</v>
      </c>
      <c r="D246" s="325">
        <v>1.9</v>
      </c>
      <c r="E246" s="325">
        <v>4.8</v>
      </c>
      <c r="F246" s="325">
        <v>5.7</v>
      </c>
      <c r="G246" s="325">
        <v>13.2</v>
      </c>
      <c r="H246" s="325">
        <v>17.2</v>
      </c>
      <c r="I246" s="325">
        <v>18.100000000000001</v>
      </c>
      <c r="J246" s="325">
        <v>17.8</v>
      </c>
      <c r="K246" s="325">
        <v>11.4</v>
      </c>
      <c r="L246" s="352">
        <v>13.4</v>
      </c>
      <c r="M246" s="325">
        <v>5.9</v>
      </c>
      <c r="N246" s="324">
        <v>1.2</v>
      </c>
      <c r="O246" s="231">
        <v>0</v>
      </c>
      <c r="P246" s="294">
        <v>9.3000000000000007</v>
      </c>
      <c r="Q246" s="290">
        <v>9.3000000000000007</v>
      </c>
      <c r="R246" s="104">
        <f>($Z$5*(P235)+$Z$6*(P236)+$Z$7*(P237)+$Z$8*(P238)+$Z$9*(P239)+$Z$10*(P240)+$Z$11*(P241)+$Z$12*(P242)+$Z$13*(P243)+$Z$14*(P244)+$Z$15*(P245)+$Z$16*P246)/(1-$Z$5-$Z$6-$Z$7-$Z$8-$Z$9-$Z$10-$Z$11-$Z$12-$Z$13-$Z$14-$Z$15)</f>
        <v>8.5315926683958843</v>
      </c>
      <c r="S246" s="32">
        <f>($Z$5*(Q235)+$Z$6*(Q236)+$Z$7*(Q237)+$Z$8*(Q238)+$Z$9*(Q239)+$Z$10*(Q240)+$Z$11*(Q241)+$Z$12*(Q242)+$Z$13*(Q243)+$Z$14*(Q244)+$Z$15*(Q245)+$Z$16*Q246)/(1-$Z$5-$Z$6-$Z$7-$Z$8-$Z$9-$Z$10-$Z$11-$Z$12-$Z$13-$Z$14-$Z$15)</f>
        <v>8.546417889276162</v>
      </c>
      <c r="T246" s="299">
        <f>AVERAGE(INDEX($Q$5:$Q$246,$AC246,1):INDEX($Q$5:$Q$246,$AD246,1))</f>
        <v>8.447726027397259</v>
      </c>
      <c r="U246" s="4">
        <v>9.3000000000000007</v>
      </c>
      <c r="V246" s="111">
        <f t="shared" si="63"/>
        <v>2.9651545009505931</v>
      </c>
      <c r="W246" s="261">
        <f>AVERAGE(INDEX($V$5:$V$246,$AC246,1):INDEX($V$5:$V$246,$AD246,1))</f>
        <v>2.1128805283478522</v>
      </c>
      <c r="X246" s="111">
        <f>($Z$5*(V235)+$Z$6*(V236)+$Z$7*(V237)+$Z$8*(V238)+$Z$9*(V239)+$Z$10*(V240)+$Z$11*(V241)+$Z$12*(V242)+$Z$13*(V243)+$Z$14*(V244)+$Z$15*(V245)+$Z$16*V246)/(1-$Z$5-$Z$6-$Z$7-$Z$8-$Z$9-$Z$10-$Z$11-$Z$12-$Z$13-$Z$14-$Z$15)</f>
        <v>2.2127437743796841</v>
      </c>
      <c r="Y246" s="111">
        <f t="shared" si="75"/>
        <v>0.75241072657090902</v>
      </c>
      <c r="AA246" s="4">
        <f t="shared" ref="AA246:AA247" si="96">ROUNDUP(A246*$AA$2/$AA$3,0)</f>
        <v>10</v>
      </c>
      <c r="AB246" s="284">
        <f t="shared" ref="AB246:AB247" si="97">A246*$AA$2/$AA$3</f>
        <v>9.9588477366255148</v>
      </c>
      <c r="AC246" s="6">
        <f t="shared" ref="AC246:AC247" si="98">A246-AA246+1</f>
        <v>233</v>
      </c>
      <c r="AD246" s="6">
        <f t="shared" ref="AD246:AD247" si="99">A246+$AA$2-AA246</f>
        <v>242</v>
      </c>
      <c r="AF246" s="5">
        <f t="shared" si="92"/>
        <v>17.7</v>
      </c>
      <c r="AG246" s="32">
        <f>($Z$5*(AF235)+$Z$6*(AF236)+$Z$7*(AF237)+$Z$8*(AF238)+$Z$9*(AF239)+$Z$10*(AF240)+$Z$11*(AF241)+$Z$12*(AF242)+$Z$13*(AF243)+$Z$14*(AF244)+$Z$15*(AF245+AF247)+$Z$16*AF246)/(1-$Z$5-$Z$6-$Z$7-$Z$8-$Z$9-$Z$10-$Z$11-$Z$12-$Z$13-$Z$14)</f>
        <v>16.802443651028756</v>
      </c>
      <c r="AH246" s="5">
        <f t="shared" si="69"/>
        <v>3.4702756199669142</v>
      </c>
      <c r="AI246" s="261">
        <f>AVERAGE(INDEX($AH$5:$AH$247,$AC246,1):INDEX($AH$5:$AH$247,$AD246,1))</f>
        <v>2.3785157633360896</v>
      </c>
      <c r="AK246" s="5">
        <f t="shared" si="93"/>
        <v>1.2333333333333334</v>
      </c>
      <c r="AL246" s="32">
        <f>($Z$5*(AK235)+$Z$6*(AK236)+$Z$7*(AK237)+$Z$8*(AK238)+$Z$9*(AK239)+$Z$10*(AK240)+$Z$11*(AK241)+$Z$12*(AK242)+$Z$13*(AK243)+$Z$14*(AK244)+$Z$15*(AK245+AK247)+$Z$16*AK246)/(1-$Z$5-$Z$6-$Z$7-$Z$8-$Z$9-$Z$10-$Z$11-$Z$12-$Z$13-$Z$14)</f>
        <v>1.059749617758974</v>
      </c>
      <c r="AM246" s="5">
        <f t="shared" si="70"/>
        <v>2.6661699959695691</v>
      </c>
      <c r="AN246" s="262">
        <f>AVERAGE(INDEX($AM$5:$AM$247,$AC246,1):INDEX($AM$5:$AM$247,$AD246,1))</f>
        <v>2.4051171065156787</v>
      </c>
      <c r="AO246" s="5"/>
      <c r="AP246" s="5">
        <f t="shared" si="94"/>
        <v>7.8999999999999995</v>
      </c>
      <c r="AQ246" s="32">
        <f>($Z$5*(AP235)+$Z$6*(AP236)+$Z$7*(AP237)+$Z$8*(AP238)+$Z$9*(AP239)+$Z$10*(AP240)+$Z$11*(AP241)+$Z$12*(AP242)+$Z$13*(AP243)+$Z$14*(AP244)+$Z$15*(AP245+AP247)+$Z$16*AP246)/(1-$Z$5-$Z$6-$Z$7-$Z$8-$Z$9-$Z$10-$Z$11-$Z$12-$Z$13-$Z$14)</f>
        <v>7.1770328505277607</v>
      </c>
      <c r="AR246" s="5">
        <f t="shared" si="72"/>
        <v>2.3845684174815975</v>
      </c>
      <c r="AS246" s="263">
        <f>AVERAGE(INDEX($AR$5:$AR$246,$AC246,1):INDEX($AR$5:$AR$246,$AD246,1))</f>
        <v>1.6141598153310603</v>
      </c>
      <c r="AT246"/>
      <c r="AU246" s="5">
        <f t="shared" si="95"/>
        <v>10.233333333333334</v>
      </c>
      <c r="AV246" s="32">
        <f>($Z$5*(AU235)+$Z$6*(AU236)+$Z$7*(AU237)+$Z$8*(AU238)+$Z$9*(AU239)+$Z$10*(AU240)+$Z$11*(AU241)+$Z$12*(AU242)+$Z$13*(AU243)+$Z$14*(AU244)+$Z$15*(AU245)+$Z$16*AU246)/(1-$Z$5-$Z$6-$Z$7-$Z$8-$Z$9-$Z$10-$Z$11-$Z$12-$Z$13-$Z$14-$Z$15)</f>
        <v>9.0158005927763991</v>
      </c>
      <c r="AW246" s="5">
        <f t="shared" si="74"/>
        <v>3.3518347138081221</v>
      </c>
      <c r="AX246" s="264">
        <f>AVERAGE(INDEX($AW$5:$AW$246,$AC246,1):INDEX($AW$5:$AW$246,$AD246,1))</f>
        <v>1.9806770077149309</v>
      </c>
    </row>
    <row r="247" spans="1:51" ht="11.25" customHeight="1">
      <c r="A247" s="141">
        <v>243</v>
      </c>
      <c r="B247" s="6">
        <v>2023</v>
      </c>
      <c r="C247" s="324">
        <v>0.6</v>
      </c>
      <c r="D247" s="325">
        <v>1.6</v>
      </c>
      <c r="E247" s="325">
        <v>4.2</v>
      </c>
      <c r="F247" s="325">
        <v>4.5</v>
      </c>
      <c r="G247" s="325">
        <v>10.9</v>
      </c>
      <c r="H247" s="325">
        <v>17</v>
      </c>
      <c r="I247" s="325">
        <v>18</v>
      </c>
      <c r="J247" s="4">
        <v>17.399999999999999</v>
      </c>
      <c r="N247" s="5"/>
      <c r="O247" s="5"/>
      <c r="P247" s="110"/>
      <c r="Q247" s="109"/>
      <c r="AA247" s="4">
        <f t="shared" si="96"/>
        <v>10</v>
      </c>
      <c r="AB247" s="284">
        <f t="shared" si="97"/>
        <v>10</v>
      </c>
      <c r="AC247" s="6">
        <f t="shared" si="98"/>
        <v>234</v>
      </c>
      <c r="AD247" s="6">
        <f t="shared" si="99"/>
        <v>243</v>
      </c>
      <c r="AF247" s="5">
        <f t="shared" si="92"/>
        <v>17.466666666666665</v>
      </c>
      <c r="AG247" s="32">
        <f>($Z$5*(AF236)+$Z$6*(AF237)+$Z$7*(AF238)+$Z$8*(AF239)+$Z$9*(AF240)+$Z$10*(AF241)+$Z$11*(AF242)+$Z$12*(AF243)+$Z$13*(AF244)+$Z$14*(AF245)+$Z$15*(AF246)+$Z$16*AF247)/(1-$Z$5-$Z$6-$Z$7-$Z$8-$Z$9-$Z$10-$Z$11-$Z$12-$Z$13-$Z$14-$Z$15)</f>
        <v>16.854038229570953</v>
      </c>
      <c r="AH247" s="5">
        <f t="shared" si="69"/>
        <v>3.23694228663358</v>
      </c>
      <c r="AI247" s="261">
        <f>AVERAGE(INDEX($AH$5:$AH$247,$AC247,1):INDEX($AH$5:$AH$247,$AD247,1))</f>
        <v>2.5191645088558028</v>
      </c>
      <c r="AK247" s="5">
        <f t="shared" si="93"/>
        <v>1.1333333333333333</v>
      </c>
      <c r="AL247" s="32">
        <f>($Z$5*(AK236)+$Z$6*(AK237)+$Z$7*(AK238)+$Z$8*(AK239)+$Z$9*(AK240)+$Z$10*(AK241)+$Z$11*(AK242)+$Z$12*(AK243)+$Z$13*(AK244)+$Z$14*(AK245)+$Z$15*(AK246)+$Z$16*AK247)/(1-$Z$5-$Z$6-$Z$7-$Z$8-$Z$9-$Z$10-$Z$11-$Z$12-$Z$13-$Z$14-$Z$15)</f>
        <v>1.1191702007349202</v>
      </c>
      <c r="AM247" s="5">
        <f t="shared" si="70"/>
        <v>2.5661699959695694</v>
      </c>
      <c r="AN247" s="262">
        <f>AVERAGE(INDEX($AM$5:$AM$247,$AC247,1):INDEX($AM$5:$AM$247,$AD247,1))</f>
        <v>2.7068336963774295</v>
      </c>
      <c r="AO247" s="5"/>
      <c r="AP247" s="5">
        <f t="shared" si="94"/>
        <v>6.5333333333333341</v>
      </c>
      <c r="AQ247" s="32">
        <f>($Z$5*(AP236)+$Z$6*(AP237)+$Z$7*(AP238)+$Z$8*(AP239)+$Z$9*(AP240)+$Z$10*(AP241)+$Z$11*(AP242)+$Z$12*(AP243)+$Z$13*(AP244)+$Z$14*(AP245)+$Z$15*(AP246)+$Z$16*AP247)/(1-$Z$5-$Z$6-$Z$7-$Z$8-$Z$9-$Z$10-$Z$11-$Z$12-$Z$13-$Z$14-$Z$15)</f>
        <v>7.1323659294076487</v>
      </c>
      <c r="AR247" s="5">
        <f t="shared" si="72"/>
        <v>1.0179017508149322</v>
      </c>
      <c r="AS247" s="263">
        <f>AVERAGE(INDEX($AR$5:$AR$247,$AC247,1):INDEX($AR$5:$AR$247,$AD247,1))</f>
        <v>1.7673246898830317</v>
      </c>
      <c r="AT247"/>
      <c r="AU247" s="5"/>
      <c r="AV247" s="32"/>
    </row>
    <row r="248" spans="1:51" ht="11.25" customHeight="1">
      <c r="C248" s="5"/>
      <c r="N248" s="5"/>
      <c r="O248" s="5"/>
      <c r="P248" s="5" t="s">
        <v>21</v>
      </c>
      <c r="Q248" s="26"/>
      <c r="AF248" s="5"/>
      <c r="AG248" s="32"/>
      <c r="AK248" s="5"/>
      <c r="AL248" s="32"/>
      <c r="AM248" s="32"/>
      <c r="AO248" s="5"/>
      <c r="AP248" s="5"/>
      <c r="AQ248" s="32"/>
      <c r="AR248"/>
      <c r="AT248"/>
    </row>
    <row r="249" spans="1:51" ht="11.25" customHeight="1">
      <c r="C249" s="5"/>
      <c r="N249" s="5"/>
      <c r="O249" s="5"/>
      <c r="P249" s="5"/>
      <c r="Q249" s="26"/>
      <c r="AF249" s="5"/>
      <c r="AG249" s="32"/>
      <c r="AK249" s="5"/>
      <c r="AL249" s="32"/>
      <c r="AM249" s="32"/>
      <c r="AO249" s="5"/>
      <c r="AP249" s="5"/>
      <c r="AQ249" s="32"/>
      <c r="AR249"/>
      <c r="AT249"/>
    </row>
    <row r="250" spans="1:51" ht="11.25" customHeight="1">
      <c r="C250" s="5"/>
      <c r="N250" s="5"/>
      <c r="O250" s="5"/>
      <c r="P250" s="5"/>
      <c r="Q250" s="26"/>
      <c r="AF250" s="5"/>
      <c r="AG250" s="32"/>
      <c r="AK250" s="5"/>
      <c r="AL250" s="32"/>
      <c r="AM250" s="32"/>
      <c r="AO250" s="5"/>
      <c r="AP250" s="5"/>
      <c r="AQ250" s="32"/>
      <c r="AR250"/>
      <c r="AT250"/>
    </row>
    <row r="251" spans="1:51" ht="13.2">
      <c r="B251" s="6" t="s">
        <v>21</v>
      </c>
      <c r="C251" s="5"/>
      <c r="P251" s="5"/>
      <c r="S251" s="27" t="s">
        <v>257</v>
      </c>
      <c r="AK251" s="5"/>
      <c r="AL251" s="5"/>
      <c r="AM251" s="5"/>
      <c r="AO251" s="5"/>
      <c r="AP251" s="5"/>
      <c r="AQ251"/>
      <c r="AR251"/>
      <c r="AT251"/>
    </row>
    <row r="252" spans="1:51" s="45" customFormat="1">
      <c r="B252" s="43" t="s">
        <v>55</v>
      </c>
      <c r="C252" s="44">
        <f>AVERAGE(C5:C247)</f>
        <v>-2.0373954599761053</v>
      </c>
      <c r="D252" s="44">
        <f>AVERAGE(D5:D247)</f>
        <v>-1.2667122787812446</v>
      </c>
      <c r="E252" s="44">
        <f>AVERAGE(E5:E247)</f>
        <v>1.2497411389884501</v>
      </c>
      <c r="F252" s="44">
        <f t="shared" ref="F252" si="100">AVERAGE(F5:F246)</f>
        <v>5.3486501377410436</v>
      </c>
      <c r="G252" s="44">
        <f>AVERAGE(G5:G247)</f>
        <v>9.9513958582238082</v>
      </c>
      <c r="H252" s="44">
        <f>AVERAGE(H5:H247)</f>
        <v>13.055853081689611</v>
      </c>
      <c r="I252" s="44">
        <f>AVERAGE(I5:I247)</f>
        <v>14.983711668657902</v>
      </c>
      <c r="J252" s="44">
        <f>AVERAGE(J5:J247)</f>
        <v>14.649608389751755</v>
      </c>
      <c r="K252" s="44">
        <f t="shared" ref="K252:N252" si="101">AVERAGE(K5:K246)</f>
        <v>11.537846964947281</v>
      </c>
      <c r="L252" s="44">
        <f t="shared" si="101"/>
        <v>7.0658224473473732</v>
      </c>
      <c r="M252" s="44">
        <f t="shared" si="101"/>
        <v>2.0408264462809917</v>
      </c>
      <c r="N252" s="44">
        <f t="shared" si="101"/>
        <v>-0.99234870701146305</v>
      </c>
      <c r="O252" s="44"/>
      <c r="P252" s="44">
        <f t="shared" ref="P252:Q252" si="102">AVERAGE(P5:P246)</f>
        <v>6.419473565040188</v>
      </c>
      <c r="Q252" s="145">
        <f t="shared" si="102"/>
        <v>6.3348454990494076</v>
      </c>
      <c r="S252" s="182">
        <f>SUM(C247:N247)</f>
        <v>74.199999999999989</v>
      </c>
      <c r="T252" s="182"/>
      <c r="U252" s="223">
        <f>AVERAGE(U5:U246)</f>
        <v>6.2936139203419144</v>
      </c>
      <c r="V252" s="46"/>
      <c r="W252" s="44"/>
      <c r="X252" s="44"/>
      <c r="Y252" s="44"/>
      <c r="Z252" s="45" t="s">
        <v>55</v>
      </c>
      <c r="AF252" s="44">
        <f>AVERAGE(AF5:AF247)</f>
        <v>14.229724380033085</v>
      </c>
      <c r="AG252" s="44"/>
      <c r="AH252" s="5">
        <f>AVERAGE(AH5:AH247)</f>
        <v>6.1478028886239123E-15</v>
      </c>
      <c r="AI252" s="44"/>
      <c r="AJ252" s="44"/>
      <c r="AK252" s="44">
        <f>AVERAGE(AK5:AK247)</f>
        <v>-1.4328366626362359</v>
      </c>
      <c r="AL252" s="44"/>
      <c r="AM252" s="5">
        <f>AVERAGE(AM5:AM247)</f>
        <v>1.7982871707508709E-15</v>
      </c>
      <c r="AN252" s="44"/>
      <c r="AO252" s="44"/>
      <c r="AP252" s="44">
        <f>AVERAGE(AP5:AP247)</f>
        <v>5.5154315825184019</v>
      </c>
      <c r="AQ252" s="47"/>
      <c r="AR252" s="5">
        <f>AVERAGE(AR5:AR247)</f>
        <v>-1.3048547153619125E-15</v>
      </c>
      <c r="AS252" s="44"/>
      <c r="AT252" s="47"/>
      <c r="AU252" s="44">
        <f>AVERAGE(AU5:AU246)</f>
        <v>6.8814986195252121</v>
      </c>
      <c r="AW252" s="5">
        <f>AVERAGE(AW5:AW246)</f>
        <v>2.5103885912185357E-15</v>
      </c>
      <c r="AX252" s="44"/>
      <c r="AY252" s="44"/>
    </row>
    <row r="253" spans="1:51" s="45" customFormat="1">
      <c r="B253" s="43" t="s">
        <v>53</v>
      </c>
      <c r="C253" s="44">
        <f>MAX(C5:C247)</f>
        <v>5.4935483870967738</v>
      </c>
      <c r="D253" s="44">
        <f>MAX(D5:D247)</f>
        <v>5.0821428571428573</v>
      </c>
      <c r="E253" s="44">
        <f>MAX(E5:E247)</f>
        <v>6.2161290322580642</v>
      </c>
      <c r="F253" s="44">
        <f t="shared" ref="F253" si="103">MAX(F5:F246)</f>
        <v>12.153333333333332</v>
      </c>
      <c r="G253" s="44">
        <f>MAX(G5:G247)</f>
        <v>15.283870967741937</v>
      </c>
      <c r="H253" s="44">
        <f>MAX(H5:H247)</f>
        <v>19.266666666666662</v>
      </c>
      <c r="I253" s="44">
        <f>MAX(I5:I247)</f>
        <v>19.758064516129032</v>
      </c>
      <c r="J253" s="44">
        <f>MAX(J5:J247)</f>
        <v>20.667741935483871</v>
      </c>
      <c r="K253" s="44">
        <f t="shared" ref="K253:N253" si="104">MAX(K5:K246)</f>
        <v>16.266666666666666</v>
      </c>
      <c r="L253" s="44">
        <f t="shared" si="104"/>
        <v>13.4</v>
      </c>
      <c r="M253" s="44">
        <f t="shared" si="104"/>
        <v>7.370000000000001</v>
      </c>
      <c r="N253" s="44">
        <f t="shared" si="104"/>
        <v>6.5516129032258066</v>
      </c>
      <c r="O253" s="44"/>
      <c r="P253" s="44">
        <f t="shared" ref="P253:Q253" si="105">MAX(P5:P246)</f>
        <v>9.3000000000000007</v>
      </c>
      <c r="Q253" s="145">
        <f t="shared" si="105"/>
        <v>9.3000000000000007</v>
      </c>
      <c r="S253" s="46">
        <f>S252/12</f>
        <v>6.1833333333333327</v>
      </c>
      <c r="T253" s="46"/>
      <c r="U253" s="145">
        <f>MAX(U5:U246)</f>
        <v>9.3000000000000007</v>
      </c>
      <c r="V253" s="46"/>
      <c r="Z253" s="45" t="s">
        <v>53</v>
      </c>
      <c r="AF253" s="44">
        <f>MAX(AF5:AF247)</f>
        <v>19.032974910394262</v>
      </c>
      <c r="AH253" s="44">
        <f>MAX(AH5:AH247)</f>
        <v>4.8032505303611774</v>
      </c>
      <c r="AK253" s="44">
        <f>MAX(AK5:AK247)</f>
        <v>3.2612903225806456</v>
      </c>
      <c r="AM253" s="44">
        <f>MAX(AM5:AM247)</f>
        <v>4.6941269852168812</v>
      </c>
      <c r="AP253" s="44">
        <f>MAX(AP5:AP247)</f>
        <v>8.9767383512544807</v>
      </c>
      <c r="AR253" s="44">
        <f>MAX(AR5:AR247)</f>
        <v>3.4613067687360788</v>
      </c>
      <c r="AU253" s="44">
        <f>MAX(AU5:AU246)</f>
        <v>11.203727598566308</v>
      </c>
      <c r="AW253" s="44">
        <f>MAX(AW5:AW246)</f>
        <v>4.3222289790410962</v>
      </c>
    </row>
    <row r="254" spans="1:51" s="45" customFormat="1">
      <c r="B254" s="43" t="s">
        <v>54</v>
      </c>
      <c r="C254" s="44">
        <f>MIN(C5:C247)</f>
        <v>-9.132258064516126</v>
      </c>
      <c r="D254" s="44">
        <f>MIN(D5:D247)</f>
        <v>-12.437931034482757</v>
      </c>
      <c r="E254" s="44">
        <f>MIN(E5:E247)</f>
        <v>-6.5000000000000009</v>
      </c>
      <c r="F254" s="44">
        <f t="shared" ref="F254" si="106">MIN(F5:F246)</f>
        <v>-1.0666666666666667</v>
      </c>
      <c r="G254" s="44">
        <f>MIN(G5:G247)</f>
        <v>5.1677419354838712</v>
      </c>
      <c r="H254" s="44">
        <f>MIN(H5:H247)</f>
        <v>8.7533333333333339</v>
      </c>
      <c r="I254" s="44">
        <f>MIN(I5:I247)</f>
        <v>11.216129032258063</v>
      </c>
      <c r="J254" s="44">
        <f>MIN(J5:J247)</f>
        <v>10.641935483870968</v>
      </c>
      <c r="K254" s="44">
        <f t="shared" ref="K254:N254" si="107">MIN(K5:K246)</f>
        <v>5.3466666666666658</v>
      </c>
      <c r="L254" s="44">
        <f t="shared" si="107"/>
        <v>0.79677419354838708</v>
      </c>
      <c r="M254" s="44">
        <f t="shared" si="107"/>
        <v>-4.0599999999999996</v>
      </c>
      <c r="N254" s="44">
        <f t="shared" si="107"/>
        <v>-11.1</v>
      </c>
      <c r="O254" s="44"/>
      <c r="P254" s="44">
        <f t="shared" ref="P254:Q254" si="108">MIN(P5:P246)</f>
        <v>4.2</v>
      </c>
      <c r="Q254" s="145">
        <f t="shared" si="108"/>
        <v>3.7783561643835628</v>
      </c>
      <c r="S254" s="46"/>
      <c r="T254" s="46"/>
      <c r="U254" s="145">
        <f>MIN(U5:U246)</f>
        <v>3.7317255504352285</v>
      </c>
      <c r="V254" s="46"/>
      <c r="Z254" s="45" t="s">
        <v>54</v>
      </c>
      <c r="AF254" s="44">
        <f>MIN(AF5:AF247)</f>
        <v>10.829605734767023</v>
      </c>
      <c r="AH254" s="44">
        <f>MIN(AH5:AH247)</f>
        <v>-3.4001186452660619</v>
      </c>
      <c r="AK254" s="44">
        <f>MIN(AK5:AK247)</f>
        <v>-7.0196236559139775</v>
      </c>
      <c r="AM254" s="44">
        <f>MIN(AM5:AM247)</f>
        <v>-5.5867869932777419</v>
      </c>
      <c r="AP254" s="44">
        <f>MIN(AP5:AP247)</f>
        <v>0.96419354838709681</v>
      </c>
      <c r="AR254" s="44">
        <f>MIN(AR5:AR247)</f>
        <v>-4.5512380341313055</v>
      </c>
      <c r="AU254" s="44">
        <f>MIN(AU5:AU246)</f>
        <v>3.0335483870967739</v>
      </c>
      <c r="AW254" s="44">
        <f>MIN(AW5:AW246)</f>
        <v>-3.8479502324284383</v>
      </c>
    </row>
    <row r="255" spans="1:51">
      <c r="B255" s="6" t="s">
        <v>53</v>
      </c>
      <c r="C255" s="6">
        <f>1780+MATCH(C253,C5:C247,0)</f>
        <v>1796</v>
      </c>
      <c r="D255" s="6">
        <f>1780+MATCH(D253,D5:D247,0)</f>
        <v>1990</v>
      </c>
      <c r="E255" s="6">
        <f t="shared" ref="E255" si="109">1780+MATCH(E253,E5:E245,0)</f>
        <v>1957</v>
      </c>
      <c r="F255" s="6">
        <f t="shared" ref="F255:K255" si="110">1780+MATCH(F253,F5:F246,0)</f>
        <v>2018</v>
      </c>
      <c r="G255" s="6">
        <f>1780+MATCH(G253,G5:G247,0)</f>
        <v>1868</v>
      </c>
      <c r="H255" s="6">
        <f>1780+MATCH(H253,H5:H247,0)</f>
        <v>2003</v>
      </c>
      <c r="I255" s="6">
        <f>1780+MATCH(I253,I5:I247,0)</f>
        <v>2006</v>
      </c>
      <c r="J255" s="6">
        <f>1780+MATCH(J253,J5:J247,0)</f>
        <v>2003</v>
      </c>
      <c r="K255" s="6">
        <f t="shared" si="110"/>
        <v>1961</v>
      </c>
      <c r="L255" s="6">
        <f t="shared" ref="L255:M255" si="111">1780+MATCH(L253,L5:L246,0)</f>
        <v>2022</v>
      </c>
      <c r="M255" s="6">
        <f t="shared" si="111"/>
        <v>1852</v>
      </c>
      <c r="N255" s="6">
        <f t="shared" ref="N255:P255" si="112">1780+MATCH(N253,N5:N246,0)</f>
        <v>2015</v>
      </c>
      <c r="O255" s="6"/>
      <c r="P255" s="6">
        <f t="shared" si="112"/>
        <v>2022</v>
      </c>
      <c r="Q255" s="259">
        <f t="shared" ref="Q255" si="113">1780+MATCH(Q253,Q5:Q246,0)</f>
        <v>2022</v>
      </c>
      <c r="S255" s="27" t="s">
        <v>300</v>
      </c>
      <c r="AF255" s="6">
        <f>1780+MATCH(AF253,AF5:AF244,0)</f>
        <v>2003</v>
      </c>
      <c r="AH255" s="6">
        <f>1780+MATCH(AH253,AH5:AH244,0)</f>
        <v>2003</v>
      </c>
      <c r="AK255" s="6">
        <f>1780+MATCH(AK253,AK5:AK247,0)</f>
        <v>2020</v>
      </c>
      <c r="AM255" s="6">
        <f>1780+MATCH(AM253,AM5:AM247,0)</f>
        <v>2020</v>
      </c>
      <c r="AP255" s="6">
        <f>1780+MATCH(AP253,AP5:AP244,0)</f>
        <v>2007</v>
      </c>
      <c r="AR255" s="6">
        <f>1780+MATCH(AR253,AR5:AR244,0)</f>
        <v>2007</v>
      </c>
      <c r="AU255" s="6">
        <f>1780+MATCH(AU253,AU5:AU244,0)</f>
        <v>2006</v>
      </c>
      <c r="AW255" s="6">
        <f>1780+MATCH(AW253,AW5:AW244,0)</f>
        <v>2006</v>
      </c>
    </row>
    <row r="256" spans="1:51">
      <c r="B256" s="6" t="s">
        <v>54</v>
      </c>
      <c r="C256" s="6">
        <f>1780+MATCH(C254,C5:C247,0)</f>
        <v>1848</v>
      </c>
      <c r="D256" s="6">
        <f>1780+MATCH(D254,D5:D247,0)</f>
        <v>1956</v>
      </c>
      <c r="E256" s="6">
        <f t="shared" ref="E256" si="114">1780+MATCH(E254,E5:E245,0)</f>
        <v>1785</v>
      </c>
      <c r="F256" s="6">
        <f t="shared" ref="F256:K256" si="115">1780+MATCH(F254,F5:F246,0)</f>
        <v>1817</v>
      </c>
      <c r="G256" s="6">
        <f>1780+MATCH(G254,G5:G247,0)</f>
        <v>1876</v>
      </c>
      <c r="H256" s="6">
        <f>1780+MATCH(H254,H5:H247,0)</f>
        <v>1923</v>
      </c>
      <c r="I256" s="6">
        <f>1780+MATCH(I254,I5:I247,0)</f>
        <v>1786</v>
      </c>
      <c r="J256" s="6">
        <f>1780+MATCH(J254,J5:J247,0)</f>
        <v>1833</v>
      </c>
      <c r="K256" s="6">
        <f t="shared" si="115"/>
        <v>1912</v>
      </c>
      <c r="L256" s="6">
        <f t="shared" ref="L256:M256" si="116">1780+MATCH(L254,L5:L246,0)</f>
        <v>1905</v>
      </c>
      <c r="M256" s="6">
        <f t="shared" si="116"/>
        <v>1851</v>
      </c>
      <c r="N256" s="6">
        <f t="shared" ref="N256:P256" si="117">1780+MATCH(N254,N5:N246,0)</f>
        <v>1788</v>
      </c>
      <c r="O256" s="6"/>
      <c r="P256" s="6">
        <f t="shared" si="117"/>
        <v>1879</v>
      </c>
      <c r="Q256" s="259">
        <f t="shared" ref="Q256" si="118">1780+MATCH(Q254,Q5:Q246,0)</f>
        <v>1829</v>
      </c>
      <c r="S256" s="26">
        <f>AVERAGE(Q124:Q246)</f>
        <v>6.765059917585476</v>
      </c>
      <c r="AF256" s="6">
        <f>1780+MATCH(AF254,AF5:AF244,0)</f>
        <v>1816</v>
      </c>
      <c r="AH256" s="6">
        <f>1780+MATCH(AH254,AH5:AH244,0)</f>
        <v>1816</v>
      </c>
      <c r="AK256" s="6">
        <f>1780+MATCH(AK254,AK5:AK247,0)</f>
        <v>1830</v>
      </c>
      <c r="AM256" s="6">
        <f>1780+MATCH(AM254,AM5:AM247,0)</f>
        <v>1830</v>
      </c>
      <c r="AP256" s="6">
        <f>1780+MATCH(AP254,AP5:AP244,0)</f>
        <v>1785</v>
      </c>
      <c r="AR256" s="6">
        <f>1780+MATCH(AR254,AR5:AR244,0)</f>
        <v>1785</v>
      </c>
      <c r="AU256" s="6">
        <f>1780+MATCH(AU254,AU5:AU244,0)</f>
        <v>1912</v>
      </c>
      <c r="AW256" s="6">
        <f>1780+MATCH(AW254,AW5:AW244,0)</f>
        <v>1912</v>
      </c>
    </row>
    <row r="258" spans="2:48">
      <c r="AF258" s="45" t="s">
        <v>120</v>
      </c>
      <c r="AK258" s="45" t="s">
        <v>121</v>
      </c>
      <c r="AP258" s="45" t="s">
        <v>122</v>
      </c>
      <c r="AU258" s="45" t="s">
        <v>123</v>
      </c>
      <c r="AV258" s="45" t="s">
        <v>13</v>
      </c>
    </row>
    <row r="259" spans="2:48">
      <c r="B259" s="6" t="s">
        <v>60</v>
      </c>
      <c r="Z259" s="4" t="s">
        <v>112</v>
      </c>
      <c r="AF259" s="5">
        <f>AVERAGE(AF5:AF14)</f>
        <v>13.90372401433692</v>
      </c>
      <c r="AK259" s="5">
        <f>AVERAGE(AK5:AK14)</f>
        <v>-2.0669822289316171</v>
      </c>
      <c r="AP259" s="5">
        <f>AVERAGE(AP5:AP14)</f>
        <v>4.7770896057347674</v>
      </c>
      <c r="AU259" s="5">
        <f>AVERAGE(AU5:AU14)</f>
        <v>5.7657849462365593</v>
      </c>
      <c r="AV259" s="5">
        <f>AVERAGE(Q5:Q14)</f>
        <v>5.6361643835616437</v>
      </c>
    </row>
    <row r="260" spans="2:48">
      <c r="B260" s="6" t="s">
        <v>55</v>
      </c>
      <c r="C260" s="5">
        <f t="shared" ref="C260:Q260" si="119">AVERAGE(C5:C34)</f>
        <v>-1.8269892473118283</v>
      </c>
      <c r="D260" s="5">
        <f t="shared" si="119"/>
        <v>-1.5721715927750413</v>
      </c>
      <c r="E260" s="5">
        <f t="shared" si="119"/>
        <v>0.27774193548387077</v>
      </c>
      <c r="F260" s="5">
        <f t="shared" si="119"/>
        <v>5.3908888888888873</v>
      </c>
      <c r="G260" s="5">
        <f t="shared" si="119"/>
        <v>10.616881720430108</v>
      </c>
      <c r="H260" s="5">
        <f t="shared" si="119"/>
        <v>12.823777777777774</v>
      </c>
      <c r="I260" s="5">
        <f t="shared" si="119"/>
        <v>14.901612903225809</v>
      </c>
      <c r="J260" s="5">
        <f t="shared" si="119"/>
        <v>14.852795698924732</v>
      </c>
      <c r="K260" s="5">
        <f t="shared" si="119"/>
        <v>11.501000000000005</v>
      </c>
      <c r="L260" s="5">
        <f t="shared" si="119"/>
        <v>6.4430107526881724</v>
      </c>
      <c r="M260" s="5">
        <f t="shared" si="119"/>
        <v>1.4334444444444445</v>
      </c>
      <c r="N260" s="5">
        <f t="shared" si="119"/>
        <v>-1.7101075268817205</v>
      </c>
      <c r="O260" s="5"/>
      <c r="P260" s="5">
        <f t="shared" si="119"/>
        <v>6.633333333333332</v>
      </c>
      <c r="Q260" s="26">
        <f t="shared" si="119"/>
        <v>6.1373242009132429</v>
      </c>
      <c r="S260" s="5"/>
      <c r="T260" s="5"/>
      <c r="U260" s="5"/>
      <c r="Z260" s="4" t="s">
        <v>113</v>
      </c>
      <c r="AF260" s="5">
        <f>AVERAGE(AF15:AF24)</f>
        <v>14.1232688172043</v>
      </c>
      <c r="AK260" s="5">
        <f>AVERAGE(AK15:AK24)</f>
        <v>-1.4929655966947402</v>
      </c>
      <c r="AP260" s="5">
        <f>AVERAGE(AP15:AP24)</f>
        <v>5.9666630824372753</v>
      </c>
      <c r="AU260" s="5">
        <f>AVERAGE(AU15:AU24)</f>
        <v>6.7277491039426538</v>
      </c>
      <c r="AV260" s="5">
        <f>AVERAGE(Q15:Q24)</f>
        <v>6.3858082191780827</v>
      </c>
    </row>
    <row r="261" spans="2:48">
      <c r="B261" s="6" t="s">
        <v>53</v>
      </c>
      <c r="C261" s="5">
        <f t="shared" ref="C261:Q261" si="120">MAX(C5:C34)</f>
        <v>5.4935483870967738</v>
      </c>
      <c r="D261" s="5">
        <f t="shared" si="120"/>
        <v>3.1285714285714286</v>
      </c>
      <c r="E261" s="5">
        <f t="shared" si="120"/>
        <v>5.2580645161290329</v>
      </c>
      <c r="F261" s="5">
        <f t="shared" si="120"/>
        <v>11.556666666666665</v>
      </c>
      <c r="G261" s="5">
        <f t="shared" si="120"/>
        <v>14.387096774193548</v>
      </c>
      <c r="H261" s="5">
        <f t="shared" si="120"/>
        <v>15.479999999999999</v>
      </c>
      <c r="I261" s="5">
        <f t="shared" si="120"/>
        <v>18.235483870967744</v>
      </c>
      <c r="J261" s="5">
        <f t="shared" si="120"/>
        <v>18.987096774193546</v>
      </c>
      <c r="K261" s="5">
        <f t="shared" si="120"/>
        <v>15.856666666666664</v>
      </c>
      <c r="L261" s="5">
        <f t="shared" si="120"/>
        <v>11.654838709677419</v>
      </c>
      <c r="M261" s="5">
        <f t="shared" si="120"/>
        <v>4.4733333333333327</v>
      </c>
      <c r="N261" s="5">
        <f t="shared" si="120"/>
        <v>3.95483870967742</v>
      </c>
      <c r="O261" s="5"/>
      <c r="P261" s="5">
        <f t="shared" si="120"/>
        <v>8.1999999999999993</v>
      </c>
      <c r="Q261" s="26">
        <f t="shared" si="120"/>
        <v>7.6791780821917799</v>
      </c>
      <c r="S261" s="5"/>
      <c r="T261" s="5"/>
      <c r="U261" s="5"/>
      <c r="Z261" s="4" t="s">
        <v>114</v>
      </c>
      <c r="AF261" s="5">
        <f>AVERAGE(AF25:AF34)</f>
        <v>14.551193548387095</v>
      </c>
      <c r="AK261" s="5">
        <f>AVERAGE(AK25:AK34)</f>
        <v>-1.6029034906509878</v>
      </c>
      <c r="AP261" s="5">
        <f>AVERAGE(AP25:AP34)</f>
        <v>5.5417598566308239</v>
      </c>
      <c r="AU261" s="5">
        <f>AVERAGE(AU25:AU34)</f>
        <v>6.8839211469534032</v>
      </c>
      <c r="AV261" s="5">
        <f>AVERAGE(Q25:Q34)</f>
        <v>6.3900000000000006</v>
      </c>
    </row>
    <row r="262" spans="2:48">
      <c r="B262" s="6" t="s">
        <v>54</v>
      </c>
      <c r="C262" s="5">
        <f t="shared" ref="C262:Q262" si="121">MIN(C5:C34)</f>
        <v>-7.7064516129032263</v>
      </c>
      <c r="D262" s="5">
        <f t="shared" si="121"/>
        <v>-7.0464285714285735</v>
      </c>
      <c r="E262" s="5">
        <f t="shared" si="121"/>
        <v>-6.5000000000000009</v>
      </c>
      <c r="F262" s="5">
        <f t="shared" si="121"/>
        <v>0.77</v>
      </c>
      <c r="G262" s="5">
        <f t="shared" si="121"/>
        <v>6.6000000000000005</v>
      </c>
      <c r="H262" s="5">
        <f t="shared" si="121"/>
        <v>10.176666666666666</v>
      </c>
      <c r="I262" s="5">
        <f t="shared" si="121"/>
        <v>11.216129032258063</v>
      </c>
      <c r="J262" s="5">
        <f t="shared" si="121"/>
        <v>11.712903225806452</v>
      </c>
      <c r="K262" s="5">
        <f t="shared" si="121"/>
        <v>8.6333333333333329</v>
      </c>
      <c r="L262" s="5">
        <f t="shared" si="121"/>
        <v>1.8580645161290326</v>
      </c>
      <c r="M262" s="5">
        <f t="shared" si="121"/>
        <v>-2.9733333333333336</v>
      </c>
      <c r="N262" s="5">
        <f t="shared" si="121"/>
        <v>-11.1</v>
      </c>
      <c r="O262" s="5"/>
      <c r="P262" s="5">
        <f t="shared" si="121"/>
        <v>4.7</v>
      </c>
      <c r="Q262" s="26">
        <f t="shared" si="121"/>
        <v>4.3087671232876712</v>
      </c>
      <c r="S262" s="5"/>
      <c r="T262" s="5"/>
      <c r="U262" s="5"/>
      <c r="Z262" s="4" t="s">
        <v>115</v>
      </c>
      <c r="AF262" s="5">
        <f>AVERAGE(AF35:AF44)</f>
        <v>12.988713261648746</v>
      </c>
      <c r="AK262" s="5">
        <f>AVERAGE(AK35:AK44)</f>
        <v>-2.4861483659092114</v>
      </c>
      <c r="AP262" s="5">
        <f>AVERAGE(AP35:AP44)</f>
        <v>5.2689318996415775</v>
      </c>
      <c r="AU262" s="5">
        <f>AVERAGE(AU35:AU44)</f>
        <v>6.0914767025089605</v>
      </c>
      <c r="AV262" s="5">
        <f>AVERAGE(Q35:Q44)</f>
        <v>5.4630958904109592</v>
      </c>
    </row>
    <row r="263" spans="2:48">
      <c r="C263" s="6" t="s">
        <v>21</v>
      </c>
      <c r="P263" s="6" t="s">
        <v>21</v>
      </c>
      <c r="Z263" s="4" t="s">
        <v>116</v>
      </c>
      <c r="AF263" s="5">
        <f>AVERAGE(AF45:AF54)</f>
        <v>13.533111111111108</v>
      </c>
      <c r="AK263" s="5">
        <f>AVERAGE(AK45:AK54)</f>
        <v>-2.3839547910376608</v>
      </c>
      <c r="AP263" s="5">
        <f>AVERAGE(AP45:AP54)</f>
        <v>5.4738817204301071</v>
      </c>
      <c r="AU263" s="5">
        <f>AVERAGE(AU45:AU54)</f>
        <v>6.6327683846248915</v>
      </c>
      <c r="AV263" s="5">
        <f>AVERAGE(Q45:Q54)</f>
        <v>5.8685942371280122</v>
      </c>
    </row>
    <row r="264" spans="2:48">
      <c r="B264" s="6" t="s">
        <v>61</v>
      </c>
      <c r="Z264" s="4" t="s">
        <v>117</v>
      </c>
      <c r="AF264" s="5">
        <f>AVERAGE(AF55:AF64)</f>
        <v>13.763711036954643</v>
      </c>
      <c r="AK264" s="5">
        <f>AVERAGE(AK55:AK64)</f>
        <v>-1.8751696329254728</v>
      </c>
      <c r="AP264" s="5">
        <f>AVERAGE(AP55:AP64)</f>
        <v>4.199605734767025</v>
      </c>
      <c r="AU264" s="5">
        <f>AVERAGE(AU55:AU64)</f>
        <v>6.1543118279569899</v>
      </c>
      <c r="AV264" s="5">
        <f>AVERAGE(Q55:Q64)</f>
        <v>5.5761010864430789</v>
      </c>
    </row>
    <row r="265" spans="2:48">
      <c r="B265" s="6" t="s">
        <v>55</v>
      </c>
      <c r="C265" s="5">
        <f>AVERAGE(C35:C64)</f>
        <v>-3.5556989247311823</v>
      </c>
      <c r="D265" s="5">
        <f t="shared" ref="D265:Q265" si="122">AVERAGE(D35:D64)</f>
        <v>-1.6527996715927751</v>
      </c>
      <c r="E265" s="5">
        <f t="shared" si="122"/>
        <v>0.39096774193548406</v>
      </c>
      <c r="F265" s="5">
        <f t="shared" si="122"/>
        <v>4.7849999999999993</v>
      </c>
      <c r="G265" s="5">
        <f t="shared" si="122"/>
        <v>9.7664516129032268</v>
      </c>
      <c r="H265" s="5">
        <f t="shared" si="122"/>
        <v>12.555965517241381</v>
      </c>
      <c r="I265" s="5">
        <f t="shared" si="122"/>
        <v>14.136021505376346</v>
      </c>
      <c r="J265" s="5">
        <f t="shared" si="122"/>
        <v>13.593548387096773</v>
      </c>
      <c r="K265" s="5">
        <f t="shared" si="122"/>
        <v>10.769409961685826</v>
      </c>
      <c r="L265" s="5">
        <f t="shared" si="122"/>
        <v>6.5255913978494631</v>
      </c>
      <c r="M265" s="5">
        <f t="shared" si="122"/>
        <v>1.5835555555555556</v>
      </c>
      <c r="N265" s="5">
        <f t="shared" si="122"/>
        <v>-1.7038709677419357</v>
      </c>
      <c r="O265" s="5"/>
      <c r="P265" s="5">
        <f t="shared" si="122"/>
        <v>6.1666666666666679</v>
      </c>
      <c r="Q265" s="26">
        <f t="shared" si="122"/>
        <v>5.6359304046606846</v>
      </c>
      <c r="S265" s="5"/>
      <c r="T265" s="5"/>
      <c r="U265" s="5"/>
      <c r="Z265" s="4" t="s">
        <v>119</v>
      </c>
      <c r="AF265" s="5">
        <f>AVERAGE(AF65:AF74)</f>
        <v>13.281645161290323</v>
      </c>
      <c r="AK265" s="5">
        <f>AVERAGE(AK65:AK74)</f>
        <v>-2.542693601356004</v>
      </c>
      <c r="AP265" s="5">
        <f>AVERAGE(AP65:AP74)</f>
        <v>4.6195591397849451</v>
      </c>
      <c r="AU265" s="5">
        <f>AVERAGE(AU65:AU74)</f>
        <v>6.0574587813620075</v>
      </c>
      <c r="AV265" s="5">
        <f>AVERAGE(Q65:Q74)</f>
        <v>5.4230410958904107</v>
      </c>
    </row>
    <row r="266" spans="2:48">
      <c r="B266" s="6" t="s">
        <v>53</v>
      </c>
      <c r="C266" s="5">
        <f>MAX(C35:C64)</f>
        <v>1.8129032258064515</v>
      </c>
      <c r="D266" s="5">
        <f t="shared" ref="D266:Q266" si="123">MAX(D35:D64)</f>
        <v>1.8357142857142856</v>
      </c>
      <c r="E266" s="5">
        <f t="shared" si="123"/>
        <v>5.5774193548387112</v>
      </c>
      <c r="F266" s="5">
        <f t="shared" si="123"/>
        <v>7.5933333333333328</v>
      </c>
      <c r="G266" s="5">
        <f t="shared" si="123"/>
        <v>14</v>
      </c>
      <c r="H266" s="5">
        <f t="shared" si="123"/>
        <v>17.733333333333334</v>
      </c>
      <c r="I266" s="5">
        <f t="shared" si="123"/>
        <v>17.312903225806448</v>
      </c>
      <c r="J266" s="5">
        <f t="shared" si="123"/>
        <v>17.251612903225809</v>
      </c>
      <c r="K266" s="5">
        <f t="shared" si="123"/>
        <v>14.576666666666672</v>
      </c>
      <c r="L266" s="5">
        <f t="shared" si="123"/>
        <v>11.6</v>
      </c>
      <c r="M266" s="5">
        <f t="shared" si="123"/>
        <v>5.8766666666666696</v>
      </c>
      <c r="N266" s="5">
        <f t="shared" si="123"/>
        <v>3.535483870967743</v>
      </c>
      <c r="O266" s="5"/>
      <c r="P266" s="5">
        <f t="shared" si="123"/>
        <v>8</v>
      </c>
      <c r="Q266" s="26">
        <f t="shared" si="123"/>
        <v>7.6</v>
      </c>
      <c r="Z266" s="4" t="s">
        <v>118</v>
      </c>
      <c r="AF266" s="5">
        <f>AVERAGE(AF75:AF84)</f>
        <v>14.537820788530464</v>
      </c>
      <c r="AK266" s="5">
        <f>AVERAGE(AK75:AK84)</f>
        <v>-1.7047964669738864</v>
      </c>
      <c r="AP266" s="5">
        <f>AVERAGE(AP75:AP84)</f>
        <v>4.6610107526881723</v>
      </c>
      <c r="AU266" s="5">
        <f>AVERAGE(AU75:AU84)</f>
        <v>6.5752508960573479</v>
      </c>
      <c r="AV266" s="5">
        <f>AVERAGE(Q75:Q84)</f>
        <v>6.0631780821917811</v>
      </c>
    </row>
    <row r="267" spans="2:48">
      <c r="B267" s="6" t="s">
        <v>54</v>
      </c>
      <c r="C267" s="5">
        <f>MIN(C35:C64)</f>
        <v>-8.6451612903225801</v>
      </c>
      <c r="D267" s="5">
        <f t="shared" ref="D267:Q267" si="124">MIN(D35:D64)</f>
        <v>-8.4321428571428569</v>
      </c>
      <c r="E267" s="5">
        <f t="shared" si="124"/>
        <v>-4.5290322580645155</v>
      </c>
      <c r="F267" s="5">
        <f t="shared" si="124"/>
        <v>-1.0666666666666667</v>
      </c>
      <c r="G267" s="5">
        <f t="shared" si="124"/>
        <v>6.0935483870967735</v>
      </c>
      <c r="H267" s="5">
        <f t="shared" si="124"/>
        <v>9.4133333333333322</v>
      </c>
      <c r="I267" s="5">
        <f t="shared" si="124"/>
        <v>11.412903225806451</v>
      </c>
      <c r="J267" s="5">
        <f t="shared" si="124"/>
        <v>10.641935483870968</v>
      </c>
      <c r="K267" s="5">
        <f t="shared" si="124"/>
        <v>8.326666666666668</v>
      </c>
      <c r="L267" s="5">
        <f t="shared" si="124"/>
        <v>2.0516129032258066</v>
      </c>
      <c r="M267" s="5">
        <f t="shared" si="124"/>
        <v>-2.6566666666666663</v>
      </c>
      <c r="N267" s="5">
        <f t="shared" si="124"/>
        <v>-8.1387096774193548</v>
      </c>
      <c r="O267" s="5"/>
      <c r="P267" s="5">
        <f t="shared" si="124"/>
        <v>4.3</v>
      </c>
      <c r="Q267" s="26">
        <f t="shared" si="124"/>
        <v>3.7783561643835628</v>
      </c>
      <c r="Z267" s="4" t="s">
        <v>124</v>
      </c>
      <c r="AF267" s="5">
        <f>AVERAGE(AF85:AF94)</f>
        <v>13.989369175627241</v>
      </c>
      <c r="AK267" s="5">
        <f>AVERAGE(AK85:AK94)</f>
        <v>-1.5291626939986229</v>
      </c>
      <c r="AP267" s="5">
        <f>AVERAGE(AP85:AP94)</f>
        <v>5.6256594982078854</v>
      </c>
      <c r="AU267" s="5">
        <f>AVERAGE(AU85:AU94)</f>
        <v>6.5727096774193541</v>
      </c>
      <c r="AV267" s="5">
        <f>AVERAGE(Q85:Q94)</f>
        <v>6.1540821917808222</v>
      </c>
    </row>
    <row r="268" spans="2:48">
      <c r="Z268" s="4" t="s">
        <v>125</v>
      </c>
      <c r="AF268" s="5">
        <f>AVERAGE(AF95:AF104)</f>
        <v>14.168724014336917</v>
      </c>
      <c r="AK268" s="5">
        <f>AVERAGE(AK95:AK104)</f>
        <v>-2.0764550558821968</v>
      </c>
      <c r="AP268" s="5">
        <f>AVERAGE(AP95:AP104)</f>
        <v>4.5987419354838712</v>
      </c>
      <c r="AU268" s="5">
        <f>AVERAGE(AU95:AU104)</f>
        <v>6.0663333333333327</v>
      </c>
      <c r="AV268" s="5">
        <f>AVERAGE(Q95:Q104)</f>
        <v>5.8052054794520549</v>
      </c>
    </row>
    <row r="269" spans="2:48">
      <c r="B269" s="6" t="s">
        <v>62</v>
      </c>
      <c r="Z269" s="4" t="s">
        <v>126</v>
      </c>
      <c r="AF269" s="5">
        <f>AVERAGE(AF105:AF114)</f>
        <v>13.90294623655914</v>
      </c>
      <c r="AK269" s="5">
        <f>AVERAGE(AK105:AK114)</f>
        <v>-1.7762695322845488</v>
      </c>
      <c r="AP269" s="5">
        <f>AVERAGE(AP105:AP114)</f>
        <v>5.0772437275985656</v>
      </c>
      <c r="AU269" s="5">
        <f>AVERAGE(AU105:AU114)</f>
        <v>5.9582903225806447</v>
      </c>
      <c r="AV269" s="5">
        <f>AVERAGE(Q105:Q114)</f>
        <v>5.7556164383561637</v>
      </c>
    </row>
    <row r="270" spans="2:48">
      <c r="B270" s="6" t="s">
        <v>55</v>
      </c>
      <c r="C270" s="5">
        <f t="shared" ref="C270:Q270" si="125">AVERAGE(C65:C94)</f>
        <v>-2.6251612903225809</v>
      </c>
      <c r="D270" s="5">
        <f t="shared" si="125"/>
        <v>-1.6502011494252875</v>
      </c>
      <c r="E270" s="5">
        <f t="shared" si="125"/>
        <v>-9.9032258064516182E-2</v>
      </c>
      <c r="F270" s="5">
        <f t="shared" si="125"/>
        <v>5.1431111111111107</v>
      </c>
      <c r="G270" s="5">
        <f t="shared" si="125"/>
        <v>9.8621505376344114</v>
      </c>
      <c r="H270" s="5">
        <f t="shared" si="125"/>
        <v>12.990555555555558</v>
      </c>
      <c r="I270" s="5">
        <f t="shared" si="125"/>
        <v>14.617419354838709</v>
      </c>
      <c r="J270" s="5">
        <f t="shared" si="125"/>
        <v>14.200860215053764</v>
      </c>
      <c r="K270" s="5">
        <f t="shared" si="125"/>
        <v>11.206222222222225</v>
      </c>
      <c r="L270" s="5">
        <f t="shared" si="125"/>
        <v>6.9474193548387122</v>
      </c>
      <c r="M270" s="5">
        <f t="shared" si="125"/>
        <v>1.0517777777777777</v>
      </c>
      <c r="N270" s="5">
        <f t="shared" si="125"/>
        <v>-1.5774193548387097</v>
      </c>
      <c r="O270" s="5"/>
      <c r="P270" s="5">
        <f t="shared" si="125"/>
        <v>6.0266666666666673</v>
      </c>
      <c r="Q270" s="26">
        <f t="shared" si="125"/>
        <v>5.8801004566210038</v>
      </c>
      <c r="Z270" s="4" t="s">
        <v>127</v>
      </c>
      <c r="AF270" s="5">
        <f>AVERAGE(AF115:AF124)</f>
        <v>14.308275985663084</v>
      </c>
      <c r="AK270" s="5">
        <f>AVERAGE(AK115:AK124)</f>
        <v>-2.1814089729328887</v>
      </c>
      <c r="AP270" s="5">
        <f>AVERAGE(AP115:AP124)</f>
        <v>5.113713261648746</v>
      </c>
      <c r="AU270" s="5">
        <f>AVERAGE(AU115:AU124)</f>
        <v>7.3313010752688168</v>
      </c>
      <c r="AV270" s="5">
        <f>AVERAGE(Q115:Q124)</f>
        <v>6.2580273972602738</v>
      </c>
    </row>
    <row r="271" spans="2:48">
      <c r="B271" s="6" t="s">
        <v>53</v>
      </c>
      <c r="C271" s="5">
        <f t="shared" ref="C271:Q271" si="126">MAX(C65:C94)</f>
        <v>1.861290322580645</v>
      </c>
      <c r="D271" s="5">
        <f t="shared" si="126"/>
        <v>3.899999999999999</v>
      </c>
      <c r="E271" s="5">
        <f t="shared" si="126"/>
        <v>5.7258064516129021</v>
      </c>
      <c r="F271" s="5">
        <f t="shared" si="126"/>
        <v>9.92</v>
      </c>
      <c r="G271" s="5">
        <f t="shared" si="126"/>
        <v>15.283870967741937</v>
      </c>
      <c r="H271" s="5">
        <f t="shared" si="126"/>
        <v>16.899999999999999</v>
      </c>
      <c r="I271" s="5">
        <f t="shared" si="126"/>
        <v>19.416129032258066</v>
      </c>
      <c r="J271" s="5">
        <f t="shared" si="126"/>
        <v>17.277419354838706</v>
      </c>
      <c r="K271" s="5">
        <f t="shared" si="126"/>
        <v>14.436666666666667</v>
      </c>
      <c r="L271" s="5">
        <f t="shared" si="126"/>
        <v>10.309677419354838</v>
      </c>
      <c r="M271" s="5">
        <f t="shared" si="126"/>
        <v>7.370000000000001</v>
      </c>
      <c r="N271" s="5">
        <f t="shared" si="126"/>
        <v>4.354838709677419</v>
      </c>
      <c r="O271" s="5"/>
      <c r="P271" s="5">
        <f t="shared" si="126"/>
        <v>7.2</v>
      </c>
      <c r="Q271" s="26">
        <f t="shared" si="126"/>
        <v>7.1868493150684927</v>
      </c>
      <c r="Z271" s="4" t="s">
        <v>128</v>
      </c>
      <c r="AF271" s="5">
        <f>AVERAGE(AF125:AF134)</f>
        <v>13.991551971326164</v>
      </c>
      <c r="AK271" s="5">
        <f>AVERAGE(AK125:AK134)</f>
        <v>-1.7987018645055355</v>
      </c>
      <c r="AP271" s="5">
        <f>AVERAGE(AP125:AP134)</f>
        <v>5.0393548387096772</v>
      </c>
      <c r="AU271" s="5">
        <f>AVERAGE(AU125:AU134)</f>
        <v>6.3996953405017925</v>
      </c>
      <c r="AV271" s="5">
        <f>AVERAGE(Q125:Q134)</f>
        <v>5.9585205479452048</v>
      </c>
    </row>
    <row r="272" spans="2:48">
      <c r="B272" s="6" t="s">
        <v>54</v>
      </c>
      <c r="C272" s="5">
        <f t="shared" ref="C272:Q272" si="127">MIN(C65:C94)</f>
        <v>-9.132258064516126</v>
      </c>
      <c r="D272" s="5">
        <f t="shared" si="127"/>
        <v>-8.7392857142857157</v>
      </c>
      <c r="E272" s="5">
        <f t="shared" si="127"/>
        <v>-4.9774193548387098</v>
      </c>
      <c r="F272" s="5">
        <f t="shared" si="127"/>
        <v>1.1133333333333331</v>
      </c>
      <c r="G272" s="5">
        <f t="shared" si="127"/>
        <v>5.6903225806451605</v>
      </c>
      <c r="H272" s="5">
        <f t="shared" si="127"/>
        <v>9.1966666666666672</v>
      </c>
      <c r="I272" s="5">
        <f t="shared" si="127"/>
        <v>11.587096774193544</v>
      </c>
      <c r="J272" s="5">
        <f t="shared" si="127"/>
        <v>10.641935483870968</v>
      </c>
      <c r="K272" s="5">
        <f t="shared" si="127"/>
        <v>7.6066666666666656</v>
      </c>
      <c r="L272" s="5">
        <f t="shared" si="127"/>
        <v>2.2064516129032259</v>
      </c>
      <c r="M272" s="5">
        <f t="shared" si="127"/>
        <v>-4.0599999999999996</v>
      </c>
      <c r="N272" s="5">
        <f t="shared" si="127"/>
        <v>-7.1806451612903244</v>
      </c>
      <c r="O272" s="5"/>
      <c r="P272" s="5">
        <f t="shared" si="127"/>
        <v>4.5999999999999996</v>
      </c>
      <c r="Q272" s="26">
        <f t="shared" si="127"/>
        <v>4.63972602739726</v>
      </c>
      <c r="Z272" s="4" t="s">
        <v>129</v>
      </c>
      <c r="AF272" s="5">
        <f>AVERAGE(AF135:AF144)</f>
        <v>13.392935483870968</v>
      </c>
      <c r="AK272" s="5">
        <f>AVERAGE(AK135:AK144)</f>
        <v>-0.31902682875152283</v>
      </c>
      <c r="AP272" s="5">
        <f>AVERAGE(AP135:AP144)</f>
        <v>5.8096272401433691</v>
      </c>
      <c r="AU272" s="5">
        <f>AVERAGE(AU135:AU144)</f>
        <v>6.1529569892473113</v>
      </c>
      <c r="AV272" s="5">
        <f>AVERAGE(Q135:Q144)</f>
        <v>6.2771780821917806</v>
      </c>
    </row>
    <row r="273" spans="2:48">
      <c r="Z273" s="4" t="s">
        <v>130</v>
      </c>
      <c r="AF273" s="5">
        <f>AVERAGE(AF145:AF154)</f>
        <v>14.036283154121865</v>
      </c>
      <c r="AK273" s="5">
        <f>AVERAGE(AK145:AK154)</f>
        <v>-1.377562503310557</v>
      </c>
      <c r="AP273" s="5">
        <f>AVERAGE(AP145:AP154)</f>
        <v>5.483243727598567</v>
      </c>
      <c r="AU273" s="5">
        <f>AVERAGE(AU145:AU154)</f>
        <v>7.1348064516129028</v>
      </c>
      <c r="AV273" s="5">
        <f>AVERAGE(Q145:Q154)</f>
        <v>6.3509315068493155</v>
      </c>
    </row>
    <row r="274" spans="2:48">
      <c r="B274" s="6" t="s">
        <v>63</v>
      </c>
      <c r="Z274" s="4" t="s">
        <v>131</v>
      </c>
      <c r="AF274" s="5">
        <f>AVERAGE(AF155:AF164)</f>
        <v>14.183078853046595</v>
      </c>
      <c r="AK274" s="5">
        <f>AVERAGE(AK155:AK164)</f>
        <v>-1.708916521002172</v>
      </c>
      <c r="AP274" s="5">
        <f>AVERAGE(AP155:AP164)</f>
        <v>5.2263405017921141</v>
      </c>
      <c r="AU274" s="5">
        <f>AVERAGE(AU155:AU164)</f>
        <v>7.0549713261648748</v>
      </c>
      <c r="AV274" s="5">
        <f>AVERAGE(Q155:Q164)</f>
        <v>6.1930136986301374</v>
      </c>
    </row>
    <row r="275" spans="2:48">
      <c r="B275" s="6" t="s">
        <v>55</v>
      </c>
      <c r="C275" s="5">
        <f t="shared" ref="C275:Q275" si="128">AVERAGE(C95:C124)</f>
        <v>-2.5131182795698921</v>
      </c>
      <c r="D275" s="5">
        <f t="shared" si="128"/>
        <v>-1.3730582922824304</v>
      </c>
      <c r="E275" s="5">
        <f t="shared" si="128"/>
        <v>0.88139784946236577</v>
      </c>
      <c r="F275" s="5">
        <f t="shared" si="128"/>
        <v>5.0839999999999996</v>
      </c>
      <c r="G275" s="5">
        <f t="shared" si="128"/>
        <v>8.8243010752688171</v>
      </c>
      <c r="H275" s="5">
        <f t="shared" si="128"/>
        <v>12.871666666666664</v>
      </c>
      <c r="I275" s="5">
        <f t="shared" si="128"/>
        <v>14.953118279569896</v>
      </c>
      <c r="J275" s="5">
        <f t="shared" si="128"/>
        <v>14.555161290322582</v>
      </c>
      <c r="K275" s="5">
        <f t="shared" si="128"/>
        <v>11.459888888888891</v>
      </c>
      <c r="L275" s="5">
        <f t="shared" si="128"/>
        <v>6.2322580645161283</v>
      </c>
      <c r="M275" s="5">
        <f t="shared" si="128"/>
        <v>1.663777777777778</v>
      </c>
      <c r="N275" s="5">
        <f t="shared" si="128"/>
        <v>-1.8326881720430106</v>
      </c>
      <c r="O275" s="5"/>
      <c r="P275" s="5">
        <f t="shared" si="128"/>
        <v>5.5700000000000021</v>
      </c>
      <c r="Q275" s="26">
        <f t="shared" si="128"/>
        <v>5.9396164383561638</v>
      </c>
      <c r="Z275" s="4" t="s">
        <v>132</v>
      </c>
      <c r="AF275" s="5">
        <f>AVERAGE(AF165:AF174)</f>
        <v>14.636247311827958</v>
      </c>
      <c r="AK275" s="5">
        <f>AVERAGE(AK165:AK174)</f>
        <v>-1.7404179246782143</v>
      </c>
      <c r="AP275" s="5">
        <f>AVERAGE(AP165:AP174)</f>
        <v>6.5857186379928319</v>
      </c>
      <c r="AU275" s="5">
        <f>AVERAGE(AU165:AU174)</f>
        <v>7.4060179211469528</v>
      </c>
      <c r="AV275" s="5">
        <f>AVERAGE(Q165:Q174)</f>
        <v>6.7919630136986315</v>
      </c>
    </row>
    <row r="276" spans="2:48">
      <c r="B276" s="6" t="s">
        <v>53</v>
      </c>
      <c r="C276" s="5">
        <f t="shared" ref="C276:Q276" si="129">MAX(C95:C124)</f>
        <v>2.8806451612903237</v>
      </c>
      <c r="D276" s="5">
        <f t="shared" si="129"/>
        <v>2.8857142857142857</v>
      </c>
      <c r="E276" s="5">
        <f t="shared" si="129"/>
        <v>4.5612903225806454</v>
      </c>
      <c r="F276" s="5">
        <f t="shared" si="129"/>
        <v>8.5699999999999985</v>
      </c>
      <c r="G276" s="5">
        <f t="shared" si="129"/>
        <v>12.783870967741931</v>
      </c>
      <c r="H276" s="5">
        <f t="shared" si="129"/>
        <v>15.780000000000003</v>
      </c>
      <c r="I276" s="5">
        <f t="shared" si="129"/>
        <v>17.63870967741936</v>
      </c>
      <c r="J276" s="5">
        <f t="shared" si="129"/>
        <v>17.461290322580645</v>
      </c>
      <c r="K276" s="5">
        <f t="shared" si="129"/>
        <v>15.689999999999998</v>
      </c>
      <c r="L276" s="5">
        <f t="shared" si="129"/>
        <v>9.0193548387096811</v>
      </c>
      <c r="M276" s="5">
        <f t="shared" si="129"/>
        <v>4.8</v>
      </c>
      <c r="N276" s="5">
        <f t="shared" si="129"/>
        <v>2.2774193548387101</v>
      </c>
      <c r="O276" s="5"/>
      <c r="P276" s="5">
        <f t="shared" si="129"/>
        <v>7.1</v>
      </c>
      <c r="Q276" s="26">
        <f t="shared" si="129"/>
        <v>7.2969863013698637</v>
      </c>
      <c r="Z276" s="4" t="s">
        <v>133</v>
      </c>
      <c r="AF276" s="5">
        <f>AVERAGE(AF175:AF184)</f>
        <v>14.000577060931898</v>
      </c>
      <c r="AK276" s="5">
        <f>AVERAGE(AK175:AK184)</f>
        <v>-1.2456634355633243</v>
      </c>
      <c r="AP276" s="5">
        <f>AVERAGE(AP175:AP184)</f>
        <v>5.6255806451612909</v>
      </c>
      <c r="AU276" s="5">
        <f>AVERAGE(AU175:AU184)</f>
        <v>7.1091326164874555</v>
      </c>
      <c r="AV276" s="5">
        <f>AVERAGE(Q175:Q184)</f>
        <v>6.4332876712328773</v>
      </c>
    </row>
    <row r="277" spans="2:48">
      <c r="B277" s="6" t="s">
        <v>54</v>
      </c>
      <c r="C277" s="5">
        <f t="shared" ref="C277:Q277" si="130">MIN(C95:C124)</f>
        <v>-8.0354838709677434</v>
      </c>
      <c r="D277" s="5">
        <f t="shared" si="130"/>
        <v>-9.2857142857142865</v>
      </c>
      <c r="E277" s="5">
        <f t="shared" si="130"/>
        <v>-4.1193548387096754</v>
      </c>
      <c r="F277" s="5">
        <f t="shared" si="130"/>
        <v>2.3766666666666665</v>
      </c>
      <c r="G277" s="5">
        <f t="shared" si="130"/>
        <v>5.1677419354838712</v>
      </c>
      <c r="H277" s="5">
        <f t="shared" si="130"/>
        <v>9.33</v>
      </c>
      <c r="I277" s="5">
        <f t="shared" si="130"/>
        <v>12.158064516129032</v>
      </c>
      <c r="J277" s="5">
        <f t="shared" si="130"/>
        <v>11.719354838709673</v>
      </c>
      <c r="K277" s="5">
        <f t="shared" si="130"/>
        <v>8.2466666666666661</v>
      </c>
      <c r="L277" s="5">
        <f t="shared" si="130"/>
        <v>1.9516129032258065</v>
      </c>
      <c r="M277" s="5">
        <f t="shared" si="130"/>
        <v>-3.1166666666666671</v>
      </c>
      <c r="N277" s="5">
        <f t="shared" si="130"/>
        <v>-7.0000000000000018</v>
      </c>
      <c r="O277" s="5"/>
      <c r="P277" s="5">
        <f t="shared" si="130"/>
        <v>4.2</v>
      </c>
      <c r="Q277" s="26">
        <f t="shared" si="130"/>
        <v>4.4802739726027392</v>
      </c>
      <c r="Z277" s="4" t="s">
        <v>134</v>
      </c>
      <c r="AF277" s="5">
        <f>AVERAGE(AF185:AF194)</f>
        <v>13.937405017921147</v>
      </c>
      <c r="AK277" s="5">
        <f>AVERAGE(AK185:AK194)</f>
        <v>-2.0615412627787491</v>
      </c>
      <c r="AP277" s="5">
        <f>AVERAGE(AP185:AP194)</f>
        <v>5.240057347670251</v>
      </c>
      <c r="AU277" s="5">
        <f>AVERAGE(AU185:AU194)</f>
        <v>7.872681003584229</v>
      </c>
      <c r="AV277" s="5">
        <f>AVERAGE(Q185:Q194)</f>
        <v>6.276794520547945</v>
      </c>
    </row>
    <row r="278" spans="2:48">
      <c r="Z278" s="4" t="s">
        <v>135</v>
      </c>
      <c r="AF278" s="5">
        <f>AVERAGE(AF195:AF204)</f>
        <v>13.751207885304661</v>
      </c>
      <c r="AK278" s="5">
        <f>AVERAGE(AK195:AK204)</f>
        <v>-0.33575560146194183</v>
      </c>
      <c r="AP278" s="5">
        <f>AVERAGE(AP195:AP204)</f>
        <v>5.2302652329749106</v>
      </c>
      <c r="AU278" s="5">
        <f>AVERAGE(AU195:AU204)</f>
        <v>6.7466702508960577</v>
      </c>
      <c r="AV278" s="5">
        <f>AVERAGE(Q195:Q204)</f>
        <v>6.3973972602739728</v>
      </c>
    </row>
    <row r="279" spans="2:48">
      <c r="B279" s="6" t="s">
        <v>64</v>
      </c>
      <c r="Z279" s="4" t="s">
        <v>136</v>
      </c>
      <c r="AF279" s="5">
        <f>AVERAGE(AF205:AF214)</f>
        <v>14.512043010752688</v>
      </c>
      <c r="AK279" s="5">
        <f>AVERAGE(AK205:AK214)</f>
        <v>-0.73105871603368811</v>
      </c>
      <c r="AP279" s="5">
        <f>AVERAGE(AP205:AP214)</f>
        <v>5.848810035842293</v>
      </c>
      <c r="AU279" s="5">
        <f>AVERAGE(AU205:AU214)</f>
        <v>7.9437025089605724</v>
      </c>
      <c r="AV279" s="5">
        <f>AVERAGE(Q205:Q214)</f>
        <v>6.9481095890410955</v>
      </c>
    </row>
    <row r="280" spans="2:48">
      <c r="B280" s="6" t="s">
        <v>55</v>
      </c>
      <c r="C280" s="5">
        <f t="shared" ref="C280:Q280" si="131">AVERAGE(C125:C154)</f>
        <v>-1.7092473118279572</v>
      </c>
      <c r="D280" s="5">
        <f t="shared" si="131"/>
        <v>-1.4008825944170769</v>
      </c>
      <c r="E280" s="5">
        <f t="shared" si="131"/>
        <v>1.7053763440860219</v>
      </c>
      <c r="F280" s="5">
        <f t="shared" si="131"/>
        <v>4.6923333333333339</v>
      </c>
      <c r="G280" s="5">
        <f t="shared" si="131"/>
        <v>9.934516129032259</v>
      </c>
      <c r="H280" s="5">
        <f t="shared" si="131"/>
        <v>12.570555555555556</v>
      </c>
      <c r="I280" s="5">
        <f t="shared" si="131"/>
        <v>14.668387096774191</v>
      </c>
      <c r="J280" s="5">
        <f t="shared" si="131"/>
        <v>14.181827956989247</v>
      </c>
      <c r="K280" s="5">
        <f t="shared" si="131"/>
        <v>11.104555555555553</v>
      </c>
      <c r="L280" s="5">
        <f t="shared" si="131"/>
        <v>6.7962365591397829</v>
      </c>
      <c r="M280" s="5">
        <f t="shared" si="131"/>
        <v>1.7866666666666668</v>
      </c>
      <c r="N280" s="5">
        <f t="shared" si="131"/>
        <v>-0.54118279569892469</v>
      </c>
      <c r="O280" s="5"/>
      <c r="P280" s="5">
        <f t="shared" si="131"/>
        <v>6.1533333333333342</v>
      </c>
      <c r="Q280" s="26">
        <f t="shared" si="131"/>
        <v>6.1955433789954331</v>
      </c>
      <c r="Z280" s="4" t="s">
        <v>137</v>
      </c>
      <c r="AF280" s="5">
        <f>AVERAGE(AF215:AF224)</f>
        <v>15.100562724014338</v>
      </c>
      <c r="AK280" s="5">
        <f>AVERAGE(AK215:AK224)</f>
        <v>-0.18354825467450595</v>
      </c>
      <c r="AP280" s="5">
        <f>AVERAGE(AP215:AP224)</f>
        <v>6.4925089605734767</v>
      </c>
      <c r="AU280" s="5">
        <f>AVERAGE(AU215:AU224)</f>
        <v>7.2249784946236559</v>
      </c>
      <c r="AV280" s="5">
        <f>AVERAGE(Q215:Q224)</f>
        <v>7.2445479452054782</v>
      </c>
    </row>
    <row r="281" spans="2:48">
      <c r="B281" s="6" t="s">
        <v>53</v>
      </c>
      <c r="C281" s="5">
        <f t="shared" ref="C281:Q281" si="132">MAX(C125:C154)</f>
        <v>2.8000000000000003</v>
      </c>
      <c r="D281" s="5">
        <f t="shared" si="132"/>
        <v>4.2607142857142852</v>
      </c>
      <c r="E281" s="5">
        <f t="shared" si="132"/>
        <v>4.7516129032258068</v>
      </c>
      <c r="F281" s="5">
        <f t="shared" si="132"/>
        <v>7.823333333333335</v>
      </c>
      <c r="G281" s="5">
        <f t="shared" si="132"/>
        <v>13.445161290322581</v>
      </c>
      <c r="H281" s="5">
        <f t="shared" si="132"/>
        <v>16.256666666666668</v>
      </c>
      <c r="I281" s="5">
        <f t="shared" si="132"/>
        <v>18.216129032258063</v>
      </c>
      <c r="J281" s="5">
        <f t="shared" si="132"/>
        <v>17.525806451612905</v>
      </c>
      <c r="K281" s="5">
        <f t="shared" si="132"/>
        <v>14.436666666666669</v>
      </c>
      <c r="L281" s="5">
        <f t="shared" si="132"/>
        <v>10.42258064516129</v>
      </c>
      <c r="M281" s="5">
        <f t="shared" si="132"/>
        <v>6.1766666666666659</v>
      </c>
      <c r="N281" s="5">
        <f t="shared" si="132"/>
        <v>3.7903225806451624</v>
      </c>
      <c r="O281" s="5"/>
      <c r="P281" s="5">
        <f t="shared" si="132"/>
        <v>7.2</v>
      </c>
      <c r="Q281" s="26">
        <f t="shared" si="132"/>
        <v>7.2421917808219165</v>
      </c>
      <c r="Z281" s="4" t="s">
        <v>156</v>
      </c>
      <c r="AF281" s="5">
        <f>AVERAGE(AF225:AF234)</f>
        <v>15.72825806451613</v>
      </c>
      <c r="AK281" s="5">
        <f>AVERAGE(AK225:AK234)</f>
        <v>-0.39854163356109984</v>
      </c>
      <c r="AP281" s="5">
        <f>AVERAGE(AP225:AP234)</f>
        <v>7.006157706093191</v>
      </c>
      <c r="AU281" s="5">
        <f>AVERAGE(AU225:AU234)</f>
        <v>7.9805663082437279</v>
      </c>
      <c r="AV281" s="5">
        <f>AVERAGE(Q225:Q234)</f>
        <v>7.5772602739726036</v>
      </c>
    </row>
    <row r="282" spans="2:48">
      <c r="B282" s="6" t="s">
        <v>54</v>
      </c>
      <c r="C282" s="5">
        <f t="shared" ref="C282:Q282" si="133">MIN(C125:C154)</f>
        <v>-6.1999999999999993</v>
      </c>
      <c r="D282" s="5">
        <f t="shared" si="133"/>
        <v>-8.6142857142857157</v>
      </c>
      <c r="E282" s="5">
        <f t="shared" si="133"/>
        <v>-2.3903225806451616</v>
      </c>
      <c r="F282" s="5">
        <f t="shared" si="133"/>
        <v>1.4</v>
      </c>
      <c r="G282" s="5">
        <f t="shared" si="133"/>
        <v>5.3290322580645144</v>
      </c>
      <c r="H282" s="5">
        <f t="shared" si="133"/>
        <v>8.7533333333333339</v>
      </c>
      <c r="I282" s="5">
        <f t="shared" si="133"/>
        <v>11.296774193548387</v>
      </c>
      <c r="J282" s="5">
        <f t="shared" si="133"/>
        <v>11.283870967741937</v>
      </c>
      <c r="K282" s="5">
        <f t="shared" si="133"/>
        <v>5.3466666666666658</v>
      </c>
      <c r="L282" s="5">
        <f t="shared" si="133"/>
        <v>0.79677419354838708</v>
      </c>
      <c r="M282" s="5">
        <f t="shared" si="133"/>
        <v>-1.1266666666666667</v>
      </c>
      <c r="N282" s="5">
        <f t="shared" si="133"/>
        <v>-4.790322580645161</v>
      </c>
      <c r="O282" s="5"/>
      <c r="P282" s="5">
        <f t="shared" si="133"/>
        <v>5.2</v>
      </c>
      <c r="Q282" s="26">
        <f t="shared" si="133"/>
        <v>5.2550684931506844</v>
      </c>
      <c r="Z282" s="4" t="s">
        <v>282</v>
      </c>
      <c r="AF282" s="5">
        <f>AVERAGE(AF235:AF244)</f>
        <v>16.372982078853045</v>
      </c>
      <c r="AK282" s="5">
        <f>AVERAGE(AK235:AK244)</f>
        <v>0.46504740717199022</v>
      </c>
      <c r="AP282" s="5">
        <f>AVERAGE(AP235:AP244)</f>
        <v>7.5434623655913979</v>
      </c>
      <c r="AU282" s="5">
        <f>AVERAGE(AU235:AU244)</f>
        <v>8.8187311827956982</v>
      </c>
      <c r="AV282" s="5">
        <f>AVERAGE(Q235:Q244)</f>
        <v>8.385342465753423</v>
      </c>
    </row>
    <row r="283" spans="2:48">
      <c r="Z283" s="4" t="s">
        <v>262</v>
      </c>
    </row>
    <row r="284" spans="2:48">
      <c r="B284" s="6" t="s">
        <v>65</v>
      </c>
    </row>
    <row r="285" spans="2:48">
      <c r="B285" s="6" t="s">
        <v>55</v>
      </c>
      <c r="C285" s="5">
        <f t="shared" ref="C285:Q285" si="134">AVERAGE(C155:C184)</f>
        <v>-2.2198924731182794</v>
      </c>
      <c r="D285" s="5">
        <f t="shared" si="134"/>
        <v>-1.6297290640394089</v>
      </c>
      <c r="E285" s="5">
        <f t="shared" si="134"/>
        <v>1.9476344086021504</v>
      </c>
      <c r="F285" s="5">
        <f t="shared" si="134"/>
        <v>5.6113333333333344</v>
      </c>
      <c r="G285" s="5">
        <f t="shared" si="134"/>
        <v>9.878672043010754</v>
      </c>
      <c r="H285" s="5">
        <f t="shared" si="134"/>
        <v>13.057000000000004</v>
      </c>
      <c r="I285" s="5">
        <f t="shared" si="134"/>
        <v>15.058602150537633</v>
      </c>
      <c r="J285" s="5">
        <f t="shared" si="134"/>
        <v>14.70430107526882</v>
      </c>
      <c r="K285" s="5">
        <f t="shared" si="134"/>
        <v>12.039777777777775</v>
      </c>
      <c r="L285" s="5">
        <f t="shared" si="134"/>
        <v>7.0463440860215059</v>
      </c>
      <c r="M285" s="5">
        <f t="shared" si="134"/>
        <v>2.4840000000000009</v>
      </c>
      <c r="N285" s="5">
        <f t="shared" si="134"/>
        <v>-0.82043010752688184</v>
      </c>
      <c r="O285" s="5"/>
      <c r="P285" s="5">
        <f t="shared" si="134"/>
        <v>6.4300000000000015</v>
      </c>
      <c r="Q285" s="26">
        <f t="shared" si="134"/>
        <v>6.4727547945205481</v>
      </c>
    </row>
    <row r="286" spans="2:48">
      <c r="B286" s="6" t="s">
        <v>53</v>
      </c>
      <c r="C286" s="5">
        <f t="shared" ref="C286:Q286" si="135">MAX(C155:C184)</f>
        <v>2.5</v>
      </c>
      <c r="D286" s="5">
        <f t="shared" si="135"/>
        <v>2.628571428571429</v>
      </c>
      <c r="E286" s="5">
        <f t="shared" si="135"/>
        <v>6.2161290322580642</v>
      </c>
      <c r="F286" s="5">
        <f t="shared" si="135"/>
        <v>9.0033333333333321</v>
      </c>
      <c r="G286" s="5">
        <f t="shared" si="135"/>
        <v>13.014999999999997</v>
      </c>
      <c r="H286" s="5">
        <f t="shared" si="135"/>
        <v>16.329999999999998</v>
      </c>
      <c r="I286" s="5">
        <f t="shared" si="135"/>
        <v>17.916129032258059</v>
      </c>
      <c r="J286" s="5">
        <f t="shared" si="135"/>
        <v>17.816129032258072</v>
      </c>
      <c r="K286" s="5">
        <f t="shared" si="135"/>
        <v>15.986666666666663</v>
      </c>
      <c r="L286" s="5">
        <f t="shared" si="135"/>
        <v>11.096774193548391</v>
      </c>
      <c r="M286" s="5">
        <f t="shared" si="135"/>
        <v>6.8233333333333333</v>
      </c>
      <c r="N286" s="5">
        <f t="shared" si="135"/>
        <v>3.9838709677419351</v>
      </c>
      <c r="O286" s="5"/>
      <c r="P286" s="5">
        <f t="shared" si="135"/>
        <v>7.5</v>
      </c>
      <c r="Q286" s="26">
        <f t="shared" si="135"/>
        <v>7.5665753424657538</v>
      </c>
    </row>
    <row r="287" spans="2:48">
      <c r="B287" s="6" t="s">
        <v>54</v>
      </c>
      <c r="C287" s="5">
        <f t="shared" ref="C287:Q287" si="136">MIN(C155:C184)</f>
        <v>-7.6903225806451614</v>
      </c>
      <c r="D287" s="5">
        <f t="shared" si="136"/>
        <v>-12.437931034482757</v>
      </c>
      <c r="E287" s="5">
        <f t="shared" si="136"/>
        <v>-3.0903225806451613</v>
      </c>
      <c r="F287" s="5">
        <f t="shared" si="136"/>
        <v>1.1033333333333331</v>
      </c>
      <c r="G287" s="5">
        <f t="shared" si="136"/>
        <v>6.0451612903225813</v>
      </c>
      <c r="H287" s="5">
        <f t="shared" si="136"/>
        <v>9.9166666666666661</v>
      </c>
      <c r="I287" s="5">
        <f t="shared" si="136"/>
        <v>12.148387096774192</v>
      </c>
      <c r="J287" s="5">
        <f t="shared" si="136"/>
        <v>12.458064516129033</v>
      </c>
      <c r="K287" s="5">
        <f t="shared" si="136"/>
        <v>6.5666666666666664</v>
      </c>
      <c r="L287" s="5">
        <f t="shared" si="136"/>
        <v>2.6096774193548384</v>
      </c>
      <c r="M287" s="5">
        <f t="shared" si="136"/>
        <v>-1.0433333333333334</v>
      </c>
      <c r="N287" s="5">
        <f t="shared" si="136"/>
        <v>-6.612903225806452</v>
      </c>
      <c r="O287" s="5"/>
      <c r="P287" s="5">
        <f t="shared" si="136"/>
        <v>4.9000000000000004</v>
      </c>
      <c r="Q287" s="26">
        <f t="shared" si="136"/>
        <v>4.969041095890411</v>
      </c>
    </row>
    <row r="289" spans="2:48">
      <c r="B289" s="6" t="s">
        <v>17</v>
      </c>
    </row>
    <row r="290" spans="2:48" ht="10.5" customHeight="1">
      <c r="B290" s="6" t="s">
        <v>55</v>
      </c>
      <c r="C290" s="5">
        <f t="shared" ref="C290:Q290" si="137">AVERAGE(C185:C214)</f>
        <v>-1.5594623655913973</v>
      </c>
      <c r="D290" s="5">
        <f t="shared" si="137"/>
        <v>-1.0820114942528738</v>
      </c>
      <c r="E290" s="5">
        <f t="shared" si="137"/>
        <v>1.6240860215053763</v>
      </c>
      <c r="F290" s="5">
        <f t="shared" si="137"/>
        <v>5.1031111111111125</v>
      </c>
      <c r="G290" s="5">
        <f t="shared" si="137"/>
        <v>9.5919354838709694</v>
      </c>
      <c r="H290" s="5">
        <f t="shared" si="137"/>
        <v>12.683666666666669</v>
      </c>
      <c r="I290" s="5">
        <f t="shared" si="137"/>
        <v>14.963548387096777</v>
      </c>
      <c r="J290" s="5">
        <f t="shared" si="137"/>
        <v>14.553440860215055</v>
      </c>
      <c r="K290" s="5">
        <f t="shared" si="137"/>
        <v>12.029444444444444</v>
      </c>
      <c r="L290" s="5">
        <f t="shared" si="137"/>
        <v>7.9750537634408598</v>
      </c>
      <c r="M290" s="5">
        <f t="shared" si="137"/>
        <v>2.5585555555555559</v>
      </c>
      <c r="N290" s="5">
        <f t="shared" si="137"/>
        <v>-0.48827956989247301</v>
      </c>
      <c r="O290" s="5"/>
      <c r="P290" s="5">
        <f t="shared" si="137"/>
        <v>6.518730593607307</v>
      </c>
      <c r="Q290" s="26">
        <f t="shared" si="137"/>
        <v>6.5407671232876732</v>
      </c>
    </row>
    <row r="291" spans="2:48">
      <c r="B291" s="6" t="s">
        <v>53</v>
      </c>
      <c r="C291" s="5">
        <f t="shared" ref="C291:Q291" si="138">MAX(C185:C214)</f>
        <v>2.9451612903225812</v>
      </c>
      <c r="D291" s="5">
        <f t="shared" si="138"/>
        <v>5.0821428571428573</v>
      </c>
      <c r="E291" s="5">
        <f t="shared" si="138"/>
        <v>6.2064516129032263</v>
      </c>
      <c r="F291" s="5">
        <f t="shared" si="138"/>
        <v>9.0199999999999978</v>
      </c>
      <c r="G291" s="5">
        <f t="shared" si="138"/>
        <v>12.354838709677423</v>
      </c>
      <c r="H291" s="5">
        <f t="shared" si="138"/>
        <v>15.303333333333336</v>
      </c>
      <c r="I291" s="5">
        <f t="shared" si="138"/>
        <v>19.683870967741928</v>
      </c>
      <c r="J291" s="5">
        <f t="shared" si="138"/>
        <v>16.470967741935482</v>
      </c>
      <c r="K291" s="5">
        <f t="shared" si="138"/>
        <v>16.266666666666666</v>
      </c>
      <c r="L291" s="5">
        <f t="shared" si="138"/>
        <v>10.874193548387099</v>
      </c>
      <c r="M291" s="5">
        <f t="shared" si="138"/>
        <v>6.743333333333335</v>
      </c>
      <c r="N291" s="5">
        <f t="shared" si="138"/>
        <v>3.7</v>
      </c>
      <c r="O291" s="5"/>
      <c r="P291" s="5">
        <f t="shared" si="138"/>
        <v>7.9972602739726026</v>
      </c>
      <c r="Q291" s="26">
        <f t="shared" si="138"/>
        <v>7.9972602739726026</v>
      </c>
    </row>
    <row r="292" spans="2:48">
      <c r="B292" s="6" t="s">
        <v>54</v>
      </c>
      <c r="C292" s="5">
        <f t="shared" ref="C292:Q292" si="139">MIN(C185:C214)</f>
        <v>-8.3096774193548395</v>
      </c>
      <c r="D292" s="5">
        <f t="shared" si="139"/>
        <v>-8.1892857142857149</v>
      </c>
      <c r="E292" s="5">
        <f t="shared" si="139"/>
        <v>-2.7677419354838713</v>
      </c>
      <c r="F292" s="5">
        <f t="shared" si="139"/>
        <v>1.8033333333333332</v>
      </c>
      <c r="G292" s="5">
        <f t="shared" si="139"/>
        <v>6.6451612903225836</v>
      </c>
      <c r="H292" s="5">
        <f t="shared" si="139"/>
        <v>10.733333333333336</v>
      </c>
      <c r="I292" s="5">
        <f t="shared" si="139"/>
        <v>12.406451612903222</v>
      </c>
      <c r="J292" s="5">
        <f t="shared" si="139"/>
        <v>12.493548387096777</v>
      </c>
      <c r="K292" s="5">
        <f t="shared" si="139"/>
        <v>8.509999999999998</v>
      </c>
      <c r="L292" s="5">
        <f t="shared" si="139"/>
        <v>1.4870967741935484</v>
      </c>
      <c r="M292" s="5">
        <f t="shared" si="139"/>
        <v>-1.4633333333333327</v>
      </c>
      <c r="N292" s="5">
        <f t="shared" si="139"/>
        <v>-6.4096774193548383</v>
      </c>
      <c r="O292" s="5"/>
      <c r="P292" s="5">
        <f t="shared" si="139"/>
        <v>5.5</v>
      </c>
      <c r="Q292" s="26">
        <f t="shared" si="139"/>
        <v>5.536986301369863</v>
      </c>
    </row>
    <row r="294" spans="2:48">
      <c r="B294" s="6" t="s">
        <v>76</v>
      </c>
    </row>
    <row r="295" spans="2:48">
      <c r="B295" s="6" t="s">
        <v>55</v>
      </c>
      <c r="C295" s="5">
        <f t="shared" ref="C295:J295" si="140">AVERAGE(C215:C244)</f>
        <v>-0.45333333333333337</v>
      </c>
      <c r="D295" s="5">
        <f t="shared" si="140"/>
        <v>-0.12951559934318543</v>
      </c>
      <c r="E295" s="5">
        <f t="shared" si="140"/>
        <v>2.9947311827956984</v>
      </c>
      <c r="F295" s="5">
        <f t="shared" si="140"/>
        <v>6.9926666666666657</v>
      </c>
      <c r="G295" s="5">
        <f t="shared" si="140"/>
        <v>11.054731182795701</v>
      </c>
      <c r="H295" s="5">
        <f t="shared" si="140"/>
        <v>14.495888888888889</v>
      </c>
      <c r="I295" s="5">
        <f t="shared" si="140"/>
        <v>16.342688172043015</v>
      </c>
      <c r="J295" s="5">
        <f t="shared" si="140"/>
        <v>16.363225806451609</v>
      </c>
      <c r="K295" s="5">
        <f>AVERAGE(K215:K244)</f>
        <v>12.111666666666666</v>
      </c>
      <c r="L295" s="5">
        <f>AVERAGE(L215:L244)</f>
        <v>8.291720430107528</v>
      </c>
      <c r="M295" s="5">
        <f>AVERAGE(M215:M244)</f>
        <v>3.6208888888888895</v>
      </c>
      <c r="N295" s="5">
        <f>AVERAGE(N215:N244)</f>
        <v>0.58569892473118279</v>
      </c>
      <c r="O295" s="5"/>
      <c r="P295" s="5">
        <f>AVERAGE(P215:P244)</f>
        <v>7.7216894977168948</v>
      </c>
      <c r="Q295" s="147">
        <f>AVERAGE(Q215:Q244)</f>
        <v>7.7357168949771689</v>
      </c>
    </row>
    <row r="296" spans="2:48">
      <c r="B296" s="6" t="s">
        <v>53</v>
      </c>
      <c r="C296" s="5">
        <f t="shared" ref="C296:J296" si="141">MAX(C215:C244)</f>
        <v>2.7161290322580647</v>
      </c>
      <c r="D296" s="5">
        <f t="shared" si="141"/>
        <v>3.8</v>
      </c>
      <c r="E296" s="5">
        <f t="shared" si="141"/>
        <v>6.1451612903225801</v>
      </c>
      <c r="F296" s="5">
        <f t="shared" si="141"/>
        <v>12.153333333333332</v>
      </c>
      <c r="G296" s="5">
        <f t="shared" si="141"/>
        <v>13.158064516129032</v>
      </c>
      <c r="H296" s="5">
        <f t="shared" si="141"/>
        <v>19.266666666666662</v>
      </c>
      <c r="I296" s="5">
        <f t="shared" si="141"/>
        <v>19.758064516129032</v>
      </c>
      <c r="J296" s="5">
        <f t="shared" si="141"/>
        <v>20.667741935483871</v>
      </c>
      <c r="K296" s="5">
        <f>MAX(K215:K244)</f>
        <v>15.54</v>
      </c>
      <c r="L296" s="5">
        <f>MAX(L215:L244)</f>
        <v>12.812903225806453</v>
      </c>
      <c r="M296" s="5">
        <f>MAX(M215:M244)</f>
        <v>7.3099999999999969</v>
      </c>
      <c r="N296" s="5">
        <f>MAX(N215:N244)</f>
        <v>6.5516129032258066</v>
      </c>
      <c r="O296" s="5"/>
      <c r="P296" s="5">
        <f>MAX(P215:P244)</f>
        <v>9.0276712328767115</v>
      </c>
      <c r="Q296" s="147">
        <f>MAX(Q215:Q244)</f>
        <v>9.0276712328767115</v>
      </c>
      <c r="AF296" s="45" t="s">
        <v>120</v>
      </c>
      <c r="AK296" s="45" t="s">
        <v>121</v>
      </c>
      <c r="AP296" s="45" t="s">
        <v>122</v>
      </c>
      <c r="AU296" s="45" t="s">
        <v>123</v>
      </c>
      <c r="AV296" s="45" t="s">
        <v>13</v>
      </c>
    </row>
    <row r="297" spans="2:48">
      <c r="B297" s="6" t="s">
        <v>54</v>
      </c>
      <c r="C297" s="5">
        <f t="shared" ref="C297:J297" si="142">MIN(C215:C244)</f>
        <v>-4.5903225806451609</v>
      </c>
      <c r="D297" s="5">
        <f t="shared" si="142"/>
        <v>-6.275862068965516</v>
      </c>
      <c r="E297" s="5">
        <f t="shared" si="142"/>
        <v>-1.2032258064516126</v>
      </c>
      <c r="F297" s="5">
        <f t="shared" si="142"/>
        <v>3.683333333333334</v>
      </c>
      <c r="G297" s="5">
        <f t="shared" si="142"/>
        <v>6.1419354838709683</v>
      </c>
      <c r="H297" s="5">
        <f t="shared" si="142"/>
        <v>11.056666666666667</v>
      </c>
      <c r="I297" s="5">
        <f t="shared" si="142"/>
        <v>12.922580645161291</v>
      </c>
      <c r="J297" s="5">
        <f t="shared" si="142"/>
        <v>12.122580645161293</v>
      </c>
      <c r="K297" s="5">
        <f>MIN(K215:K244)</f>
        <v>7.953333333333334</v>
      </c>
      <c r="L297" s="5">
        <f>MIN(L215:L244)</f>
        <v>4.3064516129032269</v>
      </c>
      <c r="M297" s="5">
        <f>MIN(M215:M244)</f>
        <v>-1.0100000000000002</v>
      </c>
      <c r="N297" s="5">
        <f>MIN(N215:N244)</f>
        <v>-3.6677419354838721</v>
      </c>
      <c r="O297" s="5"/>
      <c r="P297" s="5">
        <f>MIN(P215:P244)</f>
        <v>5.7030136986301363</v>
      </c>
      <c r="Q297" s="147">
        <f>MIN(Q215:Q244)</f>
        <v>5.7030136986301363</v>
      </c>
      <c r="Z297" s="4" t="s">
        <v>60</v>
      </c>
      <c r="AF297" s="5">
        <f>AVERAGE(AF5:AF34)</f>
        <v>14.192728793309437</v>
      </c>
      <c r="AK297" s="5">
        <f>AVERAGE(AK5:AK34)</f>
        <v>-1.7209504387591148</v>
      </c>
      <c r="AP297" s="5">
        <f>AVERAGE(AP5:AP34)</f>
        <v>5.4285041816009558</v>
      </c>
      <c r="AU297" s="5">
        <f>AVERAGE(AU5:AU34)</f>
        <v>6.4591517323775394</v>
      </c>
      <c r="AV297" s="5">
        <f>AVERAGE(Q5:Q34)</f>
        <v>6.1373242009132429</v>
      </c>
    </row>
    <row r="298" spans="2:48">
      <c r="Z298" s="4" t="s">
        <v>159</v>
      </c>
      <c r="AF298" s="5">
        <f>AVERAGE(AF15:AF44)</f>
        <v>13.887725209080047</v>
      </c>
      <c r="AK298" s="5">
        <f>AVERAGE(AK15:AK44)</f>
        <v>-1.8606724844183131</v>
      </c>
      <c r="AP298" s="5">
        <f>AVERAGE(AP15:AP44)</f>
        <v>5.5924516129032247</v>
      </c>
      <c r="AU298" s="5">
        <f>AVERAGE(AU15:AU44)</f>
        <v>6.5677156511350052</v>
      </c>
      <c r="AV298" s="5">
        <f>AVERAGE(Q15:Q44)</f>
        <v>6.0796347031963487</v>
      </c>
    </row>
    <row r="299" spans="2:48">
      <c r="B299" s="6" t="s">
        <v>261</v>
      </c>
      <c r="Z299" s="4" t="s">
        <v>160</v>
      </c>
      <c r="AF299" s="5">
        <f>AVERAGE(AF25:AF54)</f>
        <v>13.691005973715653</v>
      </c>
      <c r="AK299" s="5">
        <f>AVERAGE(AK25:AK54)</f>
        <v>-2.1576688825326196</v>
      </c>
      <c r="AP299" s="5">
        <f>AVERAGE(AP25:AP54)</f>
        <v>5.4281911589008356</v>
      </c>
      <c r="AU299" s="5">
        <f>AVERAGE(AU25:AU54)</f>
        <v>6.5360554113624172</v>
      </c>
      <c r="AV299" s="5">
        <f>AVERAGE(Q25:Q54)</f>
        <v>5.9072300425129889</v>
      </c>
    </row>
    <row r="300" spans="2:48">
      <c r="B300" s="6" t="s">
        <v>55</v>
      </c>
      <c r="Z300" s="4" t="s">
        <v>61</v>
      </c>
      <c r="AF300" s="5">
        <f>AVERAGE(AF35:AF64)</f>
        <v>13.428511803238168</v>
      </c>
      <c r="AK300" s="5">
        <f>AVERAGE(AK35:AK64)</f>
        <v>-2.2484242632907816</v>
      </c>
      <c r="AP300" s="5">
        <f>AVERAGE(AP35:AP64)</f>
        <v>4.9808064516129029</v>
      </c>
      <c r="AU300" s="5">
        <f>AVERAGE(AU35:AU64)</f>
        <v>6.2928523050302791</v>
      </c>
      <c r="AV300" s="5">
        <f>AVERAGE(Q35:Q64)</f>
        <v>5.6359304046606846</v>
      </c>
    </row>
    <row r="301" spans="2:48">
      <c r="B301" s="6" t="s">
        <v>53</v>
      </c>
      <c r="Z301" s="4" t="s">
        <v>161</v>
      </c>
      <c r="AF301" s="5">
        <f>AVERAGE(AF45:AF74)</f>
        <v>13.526155769785356</v>
      </c>
      <c r="AK301" s="5">
        <f>AVERAGE(AK45:AK74)</f>
        <v>-2.267272675106379</v>
      </c>
      <c r="AP301" s="5">
        <f>AVERAGE(AP45:AP74)</f>
        <v>4.7643488649940258</v>
      </c>
      <c r="AU301" s="5">
        <f>AVERAGE(AU45:AU74)</f>
        <v>6.281512997981296</v>
      </c>
      <c r="AV301" s="5">
        <f>AVERAGE(Q45:Q74)</f>
        <v>5.6225788064871676</v>
      </c>
    </row>
    <row r="302" spans="2:48">
      <c r="B302" s="6" t="s">
        <v>54</v>
      </c>
      <c r="Z302" s="4" t="s">
        <v>162</v>
      </c>
      <c r="AF302" s="5">
        <f>AVERAGE(AF55:AF84)</f>
        <v>13.861058995591808</v>
      </c>
      <c r="AK302" s="5">
        <f>AVERAGE(AK55:AK84)</f>
        <v>-2.0408865670851202</v>
      </c>
      <c r="AP302" s="5">
        <f>AVERAGE(AP55:AP84)</f>
        <v>4.4933918757467142</v>
      </c>
      <c r="AU302" s="5">
        <f>AVERAGE(AU55:AU84)</f>
        <v>6.2623405017921154</v>
      </c>
      <c r="AV302" s="5">
        <f>AVERAGE(Q55:Q84)</f>
        <v>5.6874400881750899</v>
      </c>
    </row>
    <row r="303" spans="2:48">
      <c r="Z303" s="4" t="s">
        <v>62</v>
      </c>
      <c r="AF303" s="5">
        <f>AVERAGE(AF65:AF94)</f>
        <v>13.936278375149341</v>
      </c>
      <c r="AK303" s="5">
        <f>AVERAGE(AK65:AK94)</f>
        <v>-1.925550920776171</v>
      </c>
      <c r="AP303" s="5">
        <f>AVERAGE(AP65:AP94)</f>
        <v>4.9687431302270015</v>
      </c>
      <c r="AU303" s="5">
        <f>AVERAGE(AU65:AU94)</f>
        <v>6.4018064516129041</v>
      </c>
      <c r="AV303" s="5">
        <f>AVERAGE(Q65:Q94)</f>
        <v>5.8801004566210038</v>
      </c>
    </row>
    <row r="304" spans="2:48" ht="13.2">
      <c r="C304"/>
      <c r="D304"/>
      <c r="E304"/>
      <c r="F304"/>
      <c r="G304"/>
      <c r="H304"/>
      <c r="I304"/>
      <c r="J304"/>
      <c r="K304"/>
      <c r="Z304" s="4" t="s">
        <v>163</v>
      </c>
      <c r="AF304" s="5">
        <f>AVERAGE(AF75:AF104)</f>
        <v>14.231971326164874</v>
      </c>
      <c r="AK304" s="5">
        <f>AVERAGE(AK75:AK104)</f>
        <v>-1.7701380722849023</v>
      </c>
      <c r="AP304" s="5">
        <f>AVERAGE(AP75:AP104)</f>
        <v>4.9618040621266433</v>
      </c>
      <c r="AU304" s="5">
        <f>AVERAGE(AU75:AU104)</f>
        <v>6.4047646356033443</v>
      </c>
      <c r="AV304" s="5">
        <f>AVERAGE(Q75:Q104)</f>
        <v>6.0074885844748867</v>
      </c>
    </row>
    <row r="305" spans="2:48" ht="13.2">
      <c r="B305" s="6" t="s">
        <v>17</v>
      </c>
      <c r="C305"/>
      <c r="D305"/>
      <c r="E305"/>
      <c r="F305"/>
      <c r="G305"/>
      <c r="H305"/>
      <c r="I305"/>
      <c r="J305"/>
      <c r="K305"/>
      <c r="Z305" s="4" t="s">
        <v>164</v>
      </c>
      <c r="AF305" s="5">
        <f>AVERAGE(AF85:AF114)</f>
        <v>14.020346475507768</v>
      </c>
      <c r="AK305" s="5">
        <f>AVERAGE(AK85:AK114)</f>
        <v>-1.793962427388456</v>
      </c>
      <c r="AP305" s="5">
        <f>AVERAGE(AP85:AP114)</f>
        <v>5.1005483870967741</v>
      </c>
      <c r="AU305" s="5">
        <f>AVERAGE(AU85:AU114)</f>
        <v>6.1991111111111117</v>
      </c>
      <c r="AV305" s="5">
        <f>AVERAGE(Q85:Q114)</f>
        <v>5.9049680365296791</v>
      </c>
    </row>
    <row r="306" spans="2:48">
      <c r="B306" s="6" t="s">
        <v>260</v>
      </c>
      <c r="C306" s="5">
        <v>9.9233333333333338</v>
      </c>
      <c r="D306" s="239">
        <v>10.729999999999999</v>
      </c>
      <c r="E306" s="239">
        <v>15.430000000000005</v>
      </c>
      <c r="F306" s="239">
        <v>18.843333333333337</v>
      </c>
      <c r="G306" s="239">
        <v>22.529999999999998</v>
      </c>
      <c r="H306" s="239">
        <v>25.643333333333331</v>
      </c>
      <c r="I306" s="239">
        <v>27.09333333333333</v>
      </c>
      <c r="J306" s="239">
        <v>26.466666666666661</v>
      </c>
      <c r="K306" s="239">
        <v>24.040000000000006</v>
      </c>
      <c r="L306" s="5">
        <v>20.346666666666671</v>
      </c>
      <c r="M306" s="5">
        <v>15.729999999999997</v>
      </c>
      <c r="N306" s="5">
        <v>11.129999999999999</v>
      </c>
      <c r="P306" s="5">
        <f>AVERAGE(C306:N306)</f>
        <v>18.992222222222221</v>
      </c>
      <c r="Z306" s="4" t="s">
        <v>63</v>
      </c>
      <c r="AF306" s="5">
        <f>AVERAGE(AF95:AF124)</f>
        <v>14.126648745519713</v>
      </c>
      <c r="AK306" s="5">
        <f>AVERAGE(AK95:AK124)</f>
        <v>-2.0113778536998783</v>
      </c>
      <c r="AP306" s="5">
        <f>AVERAGE(AP95:AP124)</f>
        <v>4.9298996415770615</v>
      </c>
      <c r="AU306" s="5">
        <f>AVERAGE(AU95:AU124)</f>
        <v>6.4519749103942656</v>
      </c>
      <c r="AV306" s="5">
        <f>AVERAGE(Q95:Q124)</f>
        <v>5.9396164383561638</v>
      </c>
    </row>
    <row r="307" spans="2:48">
      <c r="B307" s="6" t="s">
        <v>264</v>
      </c>
      <c r="C307" s="239">
        <v>-12.290000000000001</v>
      </c>
      <c r="D307" s="239">
        <v>-10.599999999999998</v>
      </c>
      <c r="E307" s="239">
        <v>-8.4999999999999982</v>
      </c>
      <c r="F307" s="239">
        <v>-4.3866666666666667</v>
      </c>
      <c r="G307" s="239">
        <v>-0.47666666666666663</v>
      </c>
      <c r="H307" s="239">
        <v>2.7666666666666671</v>
      </c>
      <c r="I307" s="239">
        <v>5.6433333333333335</v>
      </c>
      <c r="J307" s="239">
        <v>5.5266666666666664</v>
      </c>
      <c r="K307" s="239">
        <v>2.9733333333333336</v>
      </c>
      <c r="L307" s="5">
        <v>-1.4200000000000002</v>
      </c>
      <c r="M307" s="5">
        <v>-7.3233333333333341</v>
      </c>
      <c r="N307" s="5">
        <v>-11.85</v>
      </c>
      <c r="P307" s="5">
        <f>AVERAGE(C307:N307)</f>
        <v>-3.3280555555555562</v>
      </c>
      <c r="Z307" s="4" t="s">
        <v>165</v>
      </c>
      <c r="AF307" s="5">
        <f>AVERAGE(AF105:AF134)</f>
        <v>14.067591397849464</v>
      </c>
      <c r="AK307" s="5">
        <f>AVERAGE(AK105:AK134)</f>
        <v>-1.9187934565743243</v>
      </c>
      <c r="AP307" s="5">
        <f>AVERAGE(AP105:AP134)</f>
        <v>5.0767706093189968</v>
      </c>
      <c r="AU307" s="5">
        <f>AVERAGE(AU105:AU134)</f>
        <v>6.563095579450418</v>
      </c>
      <c r="AV307" s="5">
        <f>AVERAGE(Q105:Q134)</f>
        <v>5.9907214611872153</v>
      </c>
    </row>
    <row r="308" spans="2:48" ht="13.2">
      <c r="C308"/>
      <c r="D308"/>
      <c r="E308"/>
      <c r="F308"/>
      <c r="G308"/>
      <c r="H308"/>
      <c r="I308"/>
      <c r="J308"/>
      <c r="K308"/>
      <c r="Z308" s="4" t="s">
        <v>166</v>
      </c>
      <c r="AF308" s="5">
        <f>AVERAGE(AF115:AF144)</f>
        <v>13.897587813620072</v>
      </c>
      <c r="AK308" s="5">
        <f>AVERAGE(AK115:AK144)</f>
        <v>-1.4330458887299817</v>
      </c>
      <c r="AP308" s="5">
        <f>AVERAGE(AP115:AP144)</f>
        <v>5.3208984468339322</v>
      </c>
      <c r="AU308" s="5">
        <f>AVERAGE(AU115:AU144)</f>
        <v>6.6279844683393065</v>
      </c>
      <c r="AV308" s="5">
        <f>AVERAGE(Q115:Q144)</f>
        <v>6.1645753424657537</v>
      </c>
    </row>
    <row r="309" spans="2:48" ht="13.2">
      <c r="B309" s="6" t="s">
        <v>76</v>
      </c>
      <c r="C309"/>
      <c r="D309"/>
      <c r="E309"/>
      <c r="F309"/>
      <c r="G309"/>
      <c r="H309"/>
      <c r="I309"/>
      <c r="J309"/>
      <c r="K309"/>
      <c r="Z309" s="4" t="s">
        <v>64</v>
      </c>
      <c r="AF309" s="5">
        <f>AVERAGE(AF125:AF154)</f>
        <v>13.806923536439667</v>
      </c>
      <c r="AK309" s="5">
        <f>AVERAGE(AK125:AK154)</f>
        <v>-1.1650970655225383</v>
      </c>
      <c r="AP309" s="5">
        <f>AVERAGE(AP125:AP154)</f>
        <v>5.4440752688172047</v>
      </c>
      <c r="AU309" s="5">
        <f>AVERAGE(AU125:AU154)</f>
        <v>6.5624862604540022</v>
      </c>
      <c r="AV309" s="5">
        <f>AVERAGE(Q125:Q154)</f>
        <v>6.1955433789954331</v>
      </c>
    </row>
    <row r="310" spans="2:48">
      <c r="B310" s="6" t="s">
        <v>260</v>
      </c>
      <c r="C310" s="239">
        <v>11.978571428571426</v>
      </c>
      <c r="D310" s="239">
        <v>12.842857142857145</v>
      </c>
      <c r="E310" s="239">
        <v>16.964285714285715</v>
      </c>
      <c r="F310" s="239">
        <v>21.267857142857142</v>
      </c>
      <c r="G310" s="239">
        <v>24.899999999999995</v>
      </c>
      <c r="H310" s="239">
        <v>27.199999999999996</v>
      </c>
      <c r="I310" s="239">
        <v>28.439285714285717</v>
      </c>
      <c r="J310" s="239">
        <v>27.82142857142858</v>
      </c>
      <c r="K310" s="239">
        <v>23.760714285714283</v>
      </c>
      <c r="L310" s="5">
        <v>21.064285714285713</v>
      </c>
      <c r="M310" s="5">
        <v>17.357142857142858</v>
      </c>
      <c r="N310" s="5">
        <v>12.453571428571426</v>
      </c>
      <c r="P310" s="5">
        <f>AVERAGE(C310:N310)</f>
        <v>20.504166666666666</v>
      </c>
      <c r="Z310" s="4" t="s">
        <v>167</v>
      </c>
      <c r="AF310" s="5">
        <f>AVERAGE(AF135:AF164)</f>
        <v>13.870765830346475</v>
      </c>
      <c r="AK310" s="5">
        <f>AVERAGE(AK135:AK164)</f>
        <v>-1.1351686176880837</v>
      </c>
      <c r="AP310" s="5">
        <f>AVERAGE(AP135:AP164)</f>
        <v>5.506403823178017</v>
      </c>
      <c r="AU310" s="5">
        <f>AVERAGE(AU135:AU164)</f>
        <v>6.7809115890083635</v>
      </c>
      <c r="AV310" s="5">
        <f>AVERAGE(Q135:Q164)</f>
        <v>6.273707762557077</v>
      </c>
    </row>
    <row r="311" spans="2:48">
      <c r="B311" s="6" t="s">
        <v>264</v>
      </c>
      <c r="C311" s="239">
        <v>-11.346428571428572</v>
      </c>
      <c r="D311" s="239">
        <v>-10.639285714285718</v>
      </c>
      <c r="E311" s="239">
        <v>-7.2107142857142845</v>
      </c>
      <c r="F311" s="239">
        <v>-3.6285714285714277</v>
      </c>
      <c r="G311" s="239">
        <v>1.2392857142857141</v>
      </c>
      <c r="H311" s="239">
        <v>4.4392857142857132</v>
      </c>
      <c r="I311" s="239">
        <v>7.3535714285714278</v>
      </c>
      <c r="J311" s="239">
        <v>7.0142857142857142</v>
      </c>
      <c r="K311" s="239">
        <v>3.3357142857142854</v>
      </c>
      <c r="L311" s="5">
        <v>-1.6642857142857148</v>
      </c>
      <c r="M311" s="5">
        <v>-6</v>
      </c>
      <c r="N311" s="5">
        <v>-10.324999999999999</v>
      </c>
      <c r="P311" s="5">
        <f>AVERAGE(C311:N311)</f>
        <v>-2.2860119047619052</v>
      </c>
      <c r="Z311" s="4" t="s">
        <v>152</v>
      </c>
      <c r="AF311" s="5">
        <f>AVERAGE(AF145:AF174)</f>
        <v>14.285203106332139</v>
      </c>
      <c r="AK311" s="5">
        <f>AVERAGE(AK145:AK174)</f>
        <v>-1.6089656496636475</v>
      </c>
      <c r="AP311" s="5">
        <f>AVERAGE(AP145:AP174)</f>
        <v>5.7651009557945043</v>
      </c>
      <c r="AU311" s="5">
        <f>AVERAGE(AU145:AU174)</f>
        <v>7.1985985663082426</v>
      </c>
      <c r="AV311" s="5">
        <f>AVERAGE(Q145:Q174)</f>
        <v>6.4453027397260279</v>
      </c>
    </row>
    <row r="312" spans="2:48" ht="13.2">
      <c r="C312"/>
      <c r="D312"/>
      <c r="E312"/>
      <c r="F312"/>
      <c r="G312"/>
      <c r="H312"/>
      <c r="I312"/>
      <c r="J312"/>
      <c r="K312"/>
      <c r="Z312" s="4" t="s">
        <v>65</v>
      </c>
      <c r="AF312" s="5">
        <f>AVERAGE(AF155:AF184)</f>
        <v>14.273301075268815</v>
      </c>
      <c r="AK312" s="5">
        <f>AVERAGE(AK155:AK184)</f>
        <v>-1.5649992937479031</v>
      </c>
      <c r="AP312" s="5">
        <f>AVERAGE(AP155:AP184)</f>
        <v>5.8125465949820772</v>
      </c>
      <c r="AU312" s="5">
        <f>AVERAGE(AU155:AU184)</f>
        <v>7.1900406212664283</v>
      </c>
      <c r="AV312" s="5">
        <f>AVERAGE(Q155:Q184)</f>
        <v>6.4727547945205481</v>
      </c>
    </row>
    <row r="313" spans="2:48" ht="13.2">
      <c r="C313"/>
      <c r="D313"/>
      <c r="E313"/>
      <c r="F313"/>
      <c r="G313"/>
      <c r="H313"/>
      <c r="I313"/>
      <c r="J313"/>
      <c r="K313"/>
      <c r="Z313" s="4" t="s">
        <v>148</v>
      </c>
      <c r="AF313" s="5">
        <f>AVERAGE(AF165:AF194)</f>
        <v>14.191409796893669</v>
      </c>
      <c r="AK313" s="5">
        <f>AVERAGE(AK165:AK194)</f>
        <v>-1.6825408743400958</v>
      </c>
      <c r="AP313" s="5">
        <f>AVERAGE(AP165:AP194)</f>
        <v>5.8171188769414588</v>
      </c>
      <c r="AU313" s="5">
        <f>AVERAGE(AU165:AU194)</f>
        <v>7.462610513739544</v>
      </c>
      <c r="AV313" s="5">
        <f>AVERAGE(Q165:Q194)</f>
        <v>6.5006817351598185</v>
      </c>
    </row>
    <row r="314" spans="2:48" ht="13.2">
      <c r="C314"/>
      <c r="D314"/>
      <c r="E314"/>
      <c r="F314"/>
      <c r="G314"/>
      <c r="H314"/>
      <c r="I314"/>
      <c r="J314"/>
      <c r="K314"/>
      <c r="Z314" s="4" t="s">
        <v>139</v>
      </c>
      <c r="AF314" s="5">
        <f>AVERAGE(AF175:AF204)</f>
        <v>13.896396654719236</v>
      </c>
      <c r="AK314" s="5">
        <f>AVERAGE(AK175:AK204)</f>
        <v>-1.2143200999346713</v>
      </c>
      <c r="AP314" s="5">
        <f>AVERAGE(AP175:AP204)</f>
        <v>5.3653010752688175</v>
      </c>
      <c r="AU314" s="5">
        <f>AVERAGE(AU175:AU204)</f>
        <v>7.2428279569892471</v>
      </c>
      <c r="AV314" s="5">
        <f>AVERAGE(Q175:Q204)</f>
        <v>6.3691598173515969</v>
      </c>
    </row>
    <row r="315" spans="2:48" ht="13.2">
      <c r="C315"/>
      <c r="D315"/>
      <c r="E315"/>
      <c r="F315"/>
      <c r="G315"/>
      <c r="H315"/>
      <c r="I315"/>
      <c r="J315"/>
      <c r="K315"/>
      <c r="Z315" s="4" t="s">
        <v>17</v>
      </c>
      <c r="AF315" s="5">
        <f>AVERAGE(AF185:AF214)</f>
        <v>14.0668853046595</v>
      </c>
      <c r="AK315" s="5">
        <f>AVERAGE(AK185:AK214)</f>
        <v>-1.0427851934247927</v>
      </c>
      <c r="AP315" s="5">
        <f>AVERAGE(AP185:AP214)</f>
        <v>5.4397108721624852</v>
      </c>
      <c r="AU315" s="5">
        <f>AVERAGE(AU185:AU214)</f>
        <v>7.5210179211469521</v>
      </c>
      <c r="AV315" s="5">
        <f>AVERAGE(Q185:Q214)</f>
        <v>6.5407671232876732</v>
      </c>
    </row>
    <row r="316" spans="2:48" ht="13.2">
      <c r="C316"/>
      <c r="D316"/>
      <c r="E316"/>
      <c r="F316"/>
      <c r="G316"/>
      <c r="H316"/>
      <c r="I316"/>
      <c r="J316"/>
      <c r="K316"/>
      <c r="Z316" s="4" t="s">
        <v>73</v>
      </c>
      <c r="AF316" s="5">
        <f>AVERAGE(AF195:AF224)</f>
        <v>14.454604540023897</v>
      </c>
      <c r="AK316" s="5">
        <f>AVERAGE(AK195:AK224)</f>
        <v>-0.41678752405671199</v>
      </c>
      <c r="AP316" s="5">
        <f>AVERAGE(AP195:AP224)</f>
        <v>5.8571947431302265</v>
      </c>
      <c r="AU316" s="5">
        <f>AVERAGE(AU195:AU224)</f>
        <v>7.3051170848267617</v>
      </c>
      <c r="AV316" s="5">
        <f>AVERAGE(Q195:Q224)</f>
        <v>6.8633515981735176</v>
      </c>
    </row>
    <row r="317" spans="2:48" ht="13.2">
      <c r="C317"/>
      <c r="D317"/>
      <c r="E317"/>
      <c r="F317"/>
      <c r="G317"/>
      <c r="H317"/>
      <c r="I317"/>
      <c r="J317"/>
      <c r="K317"/>
      <c r="Z317" s="4" t="s">
        <v>68</v>
      </c>
      <c r="AF317" s="5">
        <f>AVERAGE(AF205:AF234)</f>
        <v>15.113621266427721</v>
      </c>
      <c r="AK317" s="5">
        <f>AVERAGE(AK205:AK234)</f>
        <v>-0.43771620142309803</v>
      </c>
      <c r="AP317" s="5">
        <f>AVERAGE(AP205:AP234)</f>
        <v>6.4491589008363199</v>
      </c>
      <c r="AU317" s="5">
        <f>AVERAGE(AU205:AU234)</f>
        <v>7.7164157706093182</v>
      </c>
      <c r="AV317" s="5">
        <f>AVERAGE(Q205:Q234)</f>
        <v>7.256639269406393</v>
      </c>
    </row>
    <row r="318" spans="2:48" ht="13.2">
      <c r="C318"/>
      <c r="D318"/>
      <c r="E318"/>
      <c r="F318"/>
      <c r="G318"/>
      <c r="H318"/>
      <c r="I318"/>
      <c r="J318"/>
      <c r="K318"/>
      <c r="Z318" s="4" t="s">
        <v>76</v>
      </c>
      <c r="AF318" s="5">
        <f>AVERAGE(AF215:AF244)</f>
        <v>15.733934289127841</v>
      </c>
      <c r="AK318" s="5">
        <f>AVERAGE(AK215:AK244)</f>
        <v>-3.9014160354538509E-2</v>
      </c>
      <c r="AP318" s="5">
        <f>AVERAGE(AP215:AP244)</f>
        <v>7.0140430107526894</v>
      </c>
      <c r="AU318" s="5">
        <f>AVERAGE(AU215:AU244)</f>
        <v>8.0080919952210259</v>
      </c>
      <c r="AV318" s="5">
        <f>AVERAGE(Q215:Q244)</f>
        <v>7.7357168949771689</v>
      </c>
    </row>
    <row r="319" spans="2:48" ht="13.2">
      <c r="C319"/>
      <c r="D319"/>
      <c r="E319"/>
      <c r="F319"/>
      <c r="G319"/>
      <c r="H319"/>
      <c r="I319"/>
      <c r="J319"/>
      <c r="K319"/>
      <c r="Z319" s="4" t="s">
        <v>263</v>
      </c>
      <c r="AF319" s="5"/>
      <c r="AK319" s="5"/>
      <c r="AP319" s="5"/>
      <c r="AU319" s="5"/>
      <c r="AV319" s="5"/>
    </row>
    <row r="320" spans="2:48" ht="13.2">
      <c r="C320"/>
      <c r="D320"/>
      <c r="E320"/>
      <c r="F320"/>
      <c r="G320"/>
      <c r="H320"/>
      <c r="I320"/>
      <c r="J320"/>
      <c r="K320"/>
    </row>
    <row r="321" spans="3:47" ht="13.2">
      <c r="C321"/>
      <c r="D321"/>
      <c r="E321"/>
      <c r="F321"/>
      <c r="G321"/>
      <c r="H321"/>
      <c r="I321"/>
      <c r="J321"/>
      <c r="K321"/>
    </row>
    <row r="322" spans="3:47" ht="13.2">
      <c r="C322"/>
      <c r="D322"/>
      <c r="E322"/>
      <c r="F322"/>
      <c r="G322"/>
      <c r="H322"/>
      <c r="I322"/>
      <c r="J322"/>
      <c r="K322"/>
    </row>
    <row r="323" spans="3:47" ht="13.2">
      <c r="C323"/>
      <c r="D323"/>
      <c r="E323"/>
      <c r="F323"/>
      <c r="G323"/>
      <c r="H323"/>
      <c r="I323"/>
      <c r="J323"/>
      <c r="K323"/>
    </row>
    <row r="324" spans="3:47" ht="13.2">
      <c r="C324"/>
      <c r="D324"/>
      <c r="E324"/>
      <c r="F324"/>
      <c r="G324"/>
      <c r="H324"/>
      <c r="I324"/>
      <c r="J324"/>
      <c r="K324"/>
    </row>
    <row r="325" spans="3:47" ht="13.2">
      <c r="C325"/>
      <c r="D325"/>
      <c r="E325"/>
      <c r="F325"/>
      <c r="G325"/>
      <c r="H325"/>
      <c r="I325"/>
      <c r="J325"/>
      <c r="K325"/>
      <c r="P325" s="4" t="s">
        <v>219</v>
      </c>
      <c r="Q325" s="4">
        <f>INDEX(LINEST(Q125:Q224,$B125:$B224),1)</f>
        <v>1.0089410338294098E-2</v>
      </c>
      <c r="AF325" s="4">
        <f>INDEX(LINEST(AF125:AF224,$B125:$B224),1)</f>
        <v>8.5457233895432586E-3</v>
      </c>
      <c r="AK325" s="4">
        <f>INDEX(LINEST(AK125:AK224,$B125:$B224),1)</f>
        <v>1.0857041702899041E-2</v>
      </c>
      <c r="AP325" s="4">
        <f>INDEX(LINEST(AP125:AP224,$B125:$B224),1)</f>
        <v>6.8748355480709334E-3</v>
      </c>
      <c r="AU325" s="4">
        <f>INDEX(LINEST(AU125:AU224,$B125:$B224),1)</f>
        <v>1.2789297424366085E-2</v>
      </c>
    </row>
    <row r="326" spans="3:47" ht="13.2">
      <c r="C326"/>
      <c r="D326"/>
      <c r="E326"/>
      <c r="F326"/>
      <c r="G326"/>
      <c r="H326"/>
      <c r="I326"/>
      <c r="J326"/>
      <c r="K326"/>
      <c r="Q326" s="4">
        <f>INDEX(LINEST(Q125:Q224,$B125:$B224),2)</f>
        <v>-13.192220481280998</v>
      </c>
      <c r="AF326" s="4">
        <f>INDEX(LINEST(AF125:AF224,$B125:$B224),2)</f>
        <v>-2.5142442239922964</v>
      </c>
      <c r="AK326" s="4">
        <f>INDEX(LINEST(AK125:AK224,$B125:$B224),2)</f>
        <v>-22.326879132780597</v>
      </c>
      <c r="AP326" s="4">
        <f>INDEX(LINEST(AP125:AP224,$B125:$B224),2)</f>
        <v>-7.7512160196664794</v>
      </c>
      <c r="AU326" s="4">
        <f>INDEX(LINEST(AU125:AU224,$B125:$B224),2)</f>
        <v>-17.840963335903464</v>
      </c>
    </row>
    <row r="327" spans="3:47" ht="13.2">
      <c r="C327"/>
      <c r="D327"/>
      <c r="E327"/>
      <c r="F327"/>
      <c r="G327"/>
      <c r="H327"/>
      <c r="I327"/>
      <c r="J327"/>
      <c r="K327"/>
      <c r="P327" s="4" t="s">
        <v>207</v>
      </c>
      <c r="Q327" s="4">
        <f>Q325*$B125+Q326</f>
        <v>5.9877485718160806</v>
      </c>
      <c r="AF327" s="4">
        <f>AF325*$B125+AF326</f>
        <v>13.731175939529439</v>
      </c>
      <c r="AK327" s="4">
        <f>AK325*$B125+AK326</f>
        <v>-1.6876428555695213</v>
      </c>
      <c r="AP327" s="4">
        <f>AP325*$B125+AP326</f>
        <v>5.3178463572163643</v>
      </c>
      <c r="AU327" s="4">
        <f>AU325*$B125+AU326</f>
        <v>6.4714910678164657</v>
      </c>
    </row>
    <row r="328" spans="3:47" ht="13.2">
      <c r="C328"/>
      <c r="D328"/>
      <c r="E328"/>
      <c r="F328"/>
      <c r="G328"/>
      <c r="H328"/>
      <c r="I328"/>
      <c r="J328"/>
      <c r="K328"/>
      <c r="P328" s="4" t="s">
        <v>208</v>
      </c>
      <c r="Q328" s="4">
        <f>Q325*$B224+Q326</f>
        <v>6.9866001953071972</v>
      </c>
      <c r="AF328" s="4">
        <f>AF325*$B224+AF326</f>
        <v>14.577202555094221</v>
      </c>
      <c r="AK328" s="4">
        <f>AK325*$B224+AK326</f>
        <v>-0.61279572698251528</v>
      </c>
      <c r="AP328" s="4">
        <f>AP325*$B224+AP326</f>
        <v>5.9984550764753877</v>
      </c>
      <c r="AU328" s="4">
        <f>AU325*$B224+AU326</f>
        <v>7.7376315128287061</v>
      </c>
    </row>
    <row r="329" spans="3:47" ht="13.2">
      <c r="C329"/>
      <c r="D329"/>
      <c r="E329"/>
      <c r="F329"/>
      <c r="G329"/>
      <c r="H329"/>
      <c r="I329"/>
      <c r="J329"/>
      <c r="K329"/>
      <c r="P329" s="4" t="s">
        <v>249</v>
      </c>
      <c r="Q329" s="5">
        <f>Q328-Q327</f>
        <v>0.99885162349111667</v>
      </c>
      <c r="AF329" s="5">
        <f>AF328-AF327</f>
        <v>0.84602661556478154</v>
      </c>
      <c r="AK329" s="5">
        <f>AK328-AK327</f>
        <v>1.074847128587006</v>
      </c>
      <c r="AL329" s="5"/>
      <c r="AP329" s="5">
        <f>AP328-AP327</f>
        <v>0.68060871925902333</v>
      </c>
      <c r="AQ329" s="5"/>
      <c r="AR329" s="193"/>
      <c r="AU329" s="5">
        <f>AU328-AU327</f>
        <v>1.2661404450122404</v>
      </c>
    </row>
    <row r="330" spans="3:47" ht="13.2">
      <c r="C330"/>
      <c r="D330"/>
      <c r="E330"/>
      <c r="F330"/>
      <c r="G330"/>
      <c r="H330"/>
      <c r="I330"/>
      <c r="J330"/>
      <c r="K330"/>
    </row>
    <row r="331" spans="3:47" ht="13.2">
      <c r="C331"/>
      <c r="D331"/>
      <c r="E331"/>
      <c r="F331"/>
      <c r="G331"/>
      <c r="H331"/>
      <c r="I331"/>
      <c r="J331"/>
      <c r="K331"/>
      <c r="P331" s="4" t="s">
        <v>206</v>
      </c>
      <c r="Q331" s="4">
        <f>INDEX(LINEST(Q175:Q224,$B175:$B224),1)</f>
        <v>2.2556437369468312E-2</v>
      </c>
      <c r="AF331" s="214">
        <f>INDEX(LINEST(AF175:AF224,$B175:$B224),1)</f>
        <v>2.3577157314538705E-2</v>
      </c>
      <c r="AK331" s="214">
        <f>INDEX(LINEST(AK175:AK224,$B175:$B224),1)</f>
        <v>3.9169712633186124E-2</v>
      </c>
      <c r="AP331" s="214">
        <f>INDEX(LINEST(AP175:AP224,$B175:$B224),1)</f>
        <v>2.2483290090229653E-2</v>
      </c>
      <c r="AU331" s="214">
        <f>INDEX(LINEST(AU175:AU224,$B175:$B224),1)</f>
        <v>4.4374274440959066E-3</v>
      </c>
    </row>
    <row r="332" spans="3:47">
      <c r="Q332" s="4">
        <f>INDEX(LINEST(Q175:Q224,$B175:$B224),2)</f>
        <v>-37.900214626124381</v>
      </c>
      <c r="AF332" s="214">
        <f>INDEX(LINEST(AF175:AF224,$B175:$B224),2)</f>
        <v>-32.316315135086271</v>
      </c>
      <c r="AK332" s="214">
        <f>INDEX(LINEST(AK175:AK224,$B175:$B224),2)</f>
        <v>-78.291280760961641</v>
      </c>
      <c r="AP332" s="214">
        <f>INDEX(LINEST(AP175:AP224,$B175:$B224),2)</f>
        <v>-38.728295128804234</v>
      </c>
      <c r="AU332" s="214">
        <f>INDEX(LINEST(AU175:AU224,$B175:$B224),2)</f>
        <v>-1.3867049409010708</v>
      </c>
    </row>
    <row r="333" spans="3:47">
      <c r="P333" s="4" t="s">
        <v>207</v>
      </c>
      <c r="Q333" s="4">
        <f>Q331*$B175+Q332</f>
        <v>6.1073946817082998</v>
      </c>
      <c r="AF333" s="214">
        <f>AF331*$B175+AF332</f>
        <v>13.682718785578743</v>
      </c>
      <c r="AK333" s="214">
        <f>AK331*$B175+AK332</f>
        <v>-1.8711714136155138</v>
      </c>
      <c r="AP333" s="214">
        <f>AP331*$B175+AP332</f>
        <v>5.136603837233821</v>
      </c>
      <c r="AU333" s="214">
        <f>AU331*$B175+AU332</f>
        <v>7.2707160025300439</v>
      </c>
    </row>
    <row r="334" spans="3:47">
      <c r="P334" s="4" t="s">
        <v>208</v>
      </c>
      <c r="Q334" s="4">
        <f>Q331*$B224+Q332</f>
        <v>7.2126601128122445</v>
      </c>
      <c r="AF334" s="214">
        <f>AF331*$B224+AF332</f>
        <v>14.837999493991141</v>
      </c>
      <c r="AK334" s="214">
        <f>AK331*$B224+AK332</f>
        <v>4.8144505410604665E-2</v>
      </c>
      <c r="AP334" s="214">
        <f>AP331*$B224+AP332</f>
        <v>6.238285051655069</v>
      </c>
      <c r="AU334" s="214">
        <f>AU331*$B224+AU332</f>
        <v>7.4881499472907418</v>
      </c>
    </row>
    <row r="335" spans="3:47">
      <c r="P335" s="4" t="s">
        <v>209</v>
      </c>
      <c r="Q335" s="5">
        <f>Q334-Q333</f>
        <v>1.1052654311039447</v>
      </c>
      <c r="AF335" s="5">
        <f>AF334-AF333</f>
        <v>1.1552807084123984</v>
      </c>
      <c r="AK335" s="5">
        <f>AK334-AK333</f>
        <v>1.9193159190261184</v>
      </c>
      <c r="AL335" s="5"/>
      <c r="AP335" s="5">
        <f>AP334-AP333</f>
        <v>1.101681214421248</v>
      </c>
      <c r="AQ335" s="5"/>
      <c r="AR335" s="193"/>
      <c r="AU335" s="5">
        <f>AU334-AU333</f>
        <v>0.21743394476069788</v>
      </c>
    </row>
    <row r="337" spans="16:51">
      <c r="P337" s="4" t="s">
        <v>210</v>
      </c>
      <c r="Q337" s="4">
        <f>INDEX(LINEST(Q185:Q214,$B185:$B214),1)</f>
        <v>2.9178965974370284E-2</v>
      </c>
      <c r="W337" s="214"/>
      <c r="X337" s="214"/>
      <c r="Y337" s="214"/>
      <c r="AF337" s="214">
        <f>INDEX(LINEST(AF185:AF214,$B185:$B214),1)</f>
        <v>1.7640157722040806E-2</v>
      </c>
      <c r="AG337" s="214"/>
      <c r="AH337" s="214"/>
      <c r="AI337" s="214"/>
      <c r="AJ337" s="214"/>
      <c r="AK337" s="214">
        <f>INDEX(LINEST(AK185:AK214,$B185:$B214),1)</f>
        <v>7.3409684566327543E-2</v>
      </c>
      <c r="AL337" s="214"/>
      <c r="AM337" s="214"/>
      <c r="AN337" s="214"/>
      <c r="AO337" s="214"/>
      <c r="AP337" s="214">
        <f>INDEX(LINEST(AP185:AP214,$B185:$B214),1)</f>
        <v>2.1272142284736902E-2</v>
      </c>
      <c r="AQ337" s="214"/>
      <c r="AR337" s="214"/>
      <c r="AS337" s="214"/>
      <c r="AT337" s="214"/>
      <c r="AU337" s="214">
        <f>INDEX(LINEST(AU185:AU214,$B185:$B214),1)</f>
        <v>7.1270906343567607E-3</v>
      </c>
      <c r="AX337" s="214"/>
      <c r="AY337" s="214"/>
    </row>
    <row r="338" spans="16:51">
      <c r="Q338" s="4">
        <f>INDEX(LINEST(Q185:Q214,$B185:$B214),2)</f>
        <v>-51.10228015908082</v>
      </c>
      <c r="W338" s="214"/>
      <c r="X338" s="214"/>
      <c r="Y338" s="214"/>
      <c r="AF338" s="214">
        <f>INDEX(LINEST(AF185:AF214,$B185:$B214),2)</f>
        <v>-20.781246275232114</v>
      </c>
      <c r="AG338" s="214"/>
      <c r="AH338" s="214"/>
      <c r="AI338" s="214"/>
      <c r="AJ338" s="214"/>
      <c r="AK338" s="214">
        <f>INDEX(LINEST(AK185:AK214,$B185:$B214),2)</f>
        <v>-146.06361705420485</v>
      </c>
      <c r="AL338" s="214"/>
      <c r="AM338" s="214"/>
      <c r="AN338" s="214"/>
      <c r="AO338" s="214"/>
      <c r="AP338" s="214">
        <f>INDEX(LINEST(AP185:AP214,$B185:$B214),2)</f>
        <v>-36.583406211335266</v>
      </c>
      <c r="AQ338" s="214"/>
      <c r="AR338" s="214"/>
      <c r="AS338" s="214"/>
      <c r="AT338" s="214"/>
      <c r="AU338" s="214">
        <f>INDEX(LINEST(AU185:AU214,$B185:$B214),2)</f>
        <v>-6.5585496270248287</v>
      </c>
      <c r="AX338" s="214"/>
      <c r="AY338" s="214"/>
    </row>
    <row r="339" spans="16:51">
      <c r="P339" s="4" t="s">
        <v>292</v>
      </c>
      <c r="Q339" s="4">
        <f>Q337*$B185+Q338</f>
        <v>6.1176721166593069</v>
      </c>
      <c r="W339" s="214"/>
      <c r="X339" s="214"/>
      <c r="Y339" s="214"/>
      <c r="AF339" s="214">
        <f>AF337*$B185+AF338</f>
        <v>13.811103017689909</v>
      </c>
      <c r="AG339" s="214"/>
      <c r="AH339" s="214"/>
      <c r="AI339" s="214"/>
      <c r="AJ339" s="214"/>
      <c r="AK339" s="214">
        <f>AK337*$B185+AK338</f>
        <v>-2.1072256196365515</v>
      </c>
      <c r="AL339" s="214"/>
      <c r="AM339" s="214"/>
      <c r="AN339" s="214"/>
      <c r="AO339" s="214"/>
      <c r="AP339" s="214">
        <f>AP337*$B185+AP338</f>
        <v>5.1312648090338016</v>
      </c>
      <c r="AQ339" s="214"/>
      <c r="AR339" s="214"/>
      <c r="AS339" s="214"/>
      <c r="AT339" s="214"/>
      <c r="AU339" s="214">
        <f>AU337*$B185+AU338</f>
        <v>7.4176751069487787</v>
      </c>
      <c r="AX339" s="214"/>
      <c r="AY339" s="214"/>
    </row>
    <row r="340" spans="16:51">
      <c r="P340" s="4" t="s">
        <v>208</v>
      </c>
      <c r="Q340" s="4">
        <f>Q337*$B214+Q338</f>
        <v>6.9638621299160448</v>
      </c>
      <c r="W340" s="214"/>
      <c r="X340" s="214"/>
      <c r="Y340" s="214"/>
      <c r="AF340" s="214">
        <f>AF337*$B214+AF338</f>
        <v>14.322667591629092</v>
      </c>
      <c r="AG340" s="214"/>
      <c r="AH340" s="214"/>
      <c r="AI340" s="214"/>
      <c r="AJ340" s="214"/>
      <c r="AK340" s="214">
        <f>AK337*$B214+AK338</f>
        <v>2.1655232786969236E-2</v>
      </c>
      <c r="AL340" s="214"/>
      <c r="AM340" s="214"/>
      <c r="AN340" s="214"/>
      <c r="AO340" s="214"/>
      <c r="AP340" s="214">
        <f>AP337*$B214+AP338</f>
        <v>5.7481569352911706</v>
      </c>
      <c r="AQ340" s="214"/>
      <c r="AR340" s="214"/>
      <c r="AS340" s="214"/>
      <c r="AT340" s="214"/>
      <c r="AU340" s="214">
        <f>AU337*$B214+AU338</f>
        <v>7.6243607353451255</v>
      </c>
      <c r="AX340" s="214"/>
      <c r="AY340" s="214"/>
    </row>
    <row r="341" spans="16:51">
      <c r="P341" s="4" t="s">
        <v>209</v>
      </c>
      <c r="Q341" s="5">
        <f>Q340-Q339</f>
        <v>0.84619001325673793</v>
      </c>
      <c r="AF341" s="5">
        <f>AF340-AF339</f>
        <v>0.51156457393918231</v>
      </c>
      <c r="AK341" s="5">
        <f>AK340-AK339</f>
        <v>2.1288808524235208</v>
      </c>
      <c r="AL341" s="5"/>
      <c r="AP341" s="5">
        <f>AP340-AP339</f>
        <v>0.616892126257369</v>
      </c>
      <c r="AQ341" s="5"/>
      <c r="AR341" s="193"/>
      <c r="AU341" s="5">
        <f>AU340-AU339</f>
        <v>0.20668562839634674</v>
      </c>
    </row>
    <row r="343" spans="16:51">
      <c r="P343" s="4" t="s">
        <v>217</v>
      </c>
      <c r="Q343" s="4">
        <f>INDEX(LINEST(Q195:Q224,$B195:$B224),1)</f>
        <v>4.1192984594755198E-2</v>
      </c>
      <c r="W343" s="214"/>
      <c r="X343" s="214"/>
      <c r="Y343" s="214"/>
      <c r="AF343" s="214">
        <f>INDEX(LINEST(AF195:AF224,$B195:$B224),1)</f>
        <v>5.1181663417337431E-2</v>
      </c>
      <c r="AG343" s="214"/>
      <c r="AH343" s="214"/>
      <c r="AI343" s="214"/>
      <c r="AJ343" s="214"/>
      <c r="AK343" s="214">
        <f>INDEX(LINEST(AK195:AK224,$B195:$B224),1)</f>
        <v>2.7727600294622626E-2</v>
      </c>
      <c r="AL343" s="214"/>
      <c r="AM343" s="214"/>
      <c r="AN343" s="214"/>
      <c r="AO343" s="214"/>
      <c r="AP343" s="214">
        <f>INDEX(LINEST(AP195:AP224,$B195:$B224),1)</f>
        <v>5.9262135148173405E-2</v>
      </c>
      <c r="AQ343" s="214"/>
      <c r="AR343" s="214"/>
      <c r="AS343" s="214"/>
      <c r="AT343" s="214"/>
      <c r="AU343" s="214">
        <f>INDEX(LINEST(AU195:AU224,$B195:$B224),1)</f>
        <v>2.6879272469211075E-2</v>
      </c>
      <c r="AX343" s="214"/>
      <c r="AY343" s="214"/>
    </row>
    <row r="344" spans="16:51">
      <c r="Q344" s="4">
        <f>INDEX(LINEST(Q195:Q224,$B195:$B224),2)</f>
        <v>-74.925319314712922</v>
      </c>
      <c r="W344" s="214"/>
      <c r="X344" s="214"/>
      <c r="Y344" s="214"/>
      <c r="AF344" s="214">
        <f>INDEX(LINEST(AF195:AF224,$B195:$B224),2)</f>
        <v>-87.166588175099577</v>
      </c>
      <c r="AG344" s="214"/>
      <c r="AH344" s="214"/>
      <c r="AI344" s="214"/>
      <c r="AJ344" s="214"/>
      <c r="AK344" s="214">
        <f>INDEX(LINEST(AK195:AK224,$B195:$B224),2)</f>
        <v>-55.46993790902993</v>
      </c>
      <c r="AL344" s="214"/>
      <c r="AM344" s="214"/>
      <c r="AN344" s="214"/>
      <c r="AO344" s="214"/>
      <c r="AP344" s="214">
        <f>INDEX(LINEST(AP195:AP224,$B195:$B224),2)</f>
        <v>-111.80777459356807</v>
      </c>
      <c r="AQ344" s="214"/>
      <c r="AR344" s="214"/>
      <c r="AS344" s="214"/>
      <c r="AT344" s="214"/>
      <c r="AU344" s="214">
        <f>INDEX(LINEST(AU195:AU224,$B195:$B224),2)</f>
        <v>-46.06367840279183</v>
      </c>
      <c r="AX344" s="214"/>
      <c r="AY344" s="214"/>
    </row>
    <row r="345" spans="16:51">
      <c r="P345" s="4" t="s">
        <v>292</v>
      </c>
      <c r="Q345" s="4">
        <f>Q343*$B195+Q344</f>
        <v>6.2660533215495775</v>
      </c>
      <c r="W345" s="214"/>
      <c r="X345" s="214"/>
      <c r="Y345" s="214"/>
      <c r="AF345" s="214">
        <f>AF343*$B195+AF344</f>
        <v>13.712470420472499</v>
      </c>
      <c r="AG345" s="214"/>
      <c r="AH345" s="214"/>
      <c r="AI345" s="214"/>
      <c r="AJ345" s="214"/>
      <c r="AK345" s="214">
        <f>AK343*$B195+AK344</f>
        <v>-0.81883772832873092</v>
      </c>
      <c r="AL345" s="214"/>
      <c r="AM345" s="214"/>
      <c r="AN345" s="214"/>
      <c r="AO345" s="214"/>
      <c r="AP345" s="214">
        <f>AP343*$B195+AP344</f>
        <v>4.9978937834817145</v>
      </c>
      <c r="AQ345" s="214"/>
      <c r="AR345" s="214"/>
      <c r="AS345" s="214"/>
      <c r="AT345" s="214"/>
      <c r="AU345" s="214">
        <f>AU343*$B195+AU344</f>
        <v>6.9153676340231982</v>
      </c>
      <c r="AX345" s="214"/>
      <c r="AY345" s="214"/>
    </row>
    <row r="346" spans="16:51">
      <c r="P346" s="4" t="s">
        <v>208</v>
      </c>
      <c r="Q346" s="4">
        <f>Q343*$B224+Q344</f>
        <v>7.4606498747974683</v>
      </c>
      <c r="W346" s="214"/>
      <c r="X346" s="214"/>
      <c r="Y346" s="214"/>
      <c r="AF346" s="214">
        <f>AF343*$B224+AF344</f>
        <v>15.196738659575288</v>
      </c>
      <c r="AG346" s="214"/>
      <c r="AH346" s="214"/>
      <c r="AI346" s="214"/>
      <c r="AJ346" s="214"/>
      <c r="AK346" s="214">
        <f>AK343*$B224+AK344</f>
        <v>-1.4737319784678959E-2</v>
      </c>
      <c r="AL346" s="214"/>
      <c r="AM346" s="214"/>
      <c r="AN346" s="214"/>
      <c r="AO346" s="214"/>
      <c r="AP346" s="214">
        <f>AP343*$B224+AP344</f>
        <v>6.7164957027787437</v>
      </c>
      <c r="AQ346" s="214"/>
      <c r="AR346" s="214"/>
      <c r="AS346" s="214"/>
      <c r="AT346" s="214"/>
      <c r="AU346" s="214">
        <f>AU343*$B224+AU344</f>
        <v>7.6948665356303181</v>
      </c>
      <c r="AX346" s="214"/>
      <c r="AY346" s="214"/>
    </row>
    <row r="347" spans="16:51">
      <c r="P347" s="4" t="s">
        <v>209</v>
      </c>
      <c r="Q347" s="5">
        <f>Q346-Q345</f>
        <v>1.1945965532478908</v>
      </c>
      <c r="AF347" s="5">
        <f>AF346-AF345</f>
        <v>1.4842682391027893</v>
      </c>
      <c r="AK347" s="5">
        <f>AK346-AK345</f>
        <v>0.80410040854405196</v>
      </c>
      <c r="AL347" s="5"/>
      <c r="AP347" s="5">
        <f>AP346-AP345</f>
        <v>1.7186019192970292</v>
      </c>
      <c r="AQ347" s="5"/>
      <c r="AR347" s="193"/>
      <c r="AU347" s="5">
        <f>AU346-AU345</f>
        <v>0.77949890160711988</v>
      </c>
    </row>
    <row r="349" spans="16:51">
      <c r="P349" s="4" t="s">
        <v>220</v>
      </c>
      <c r="Q349" s="4">
        <f>INDEX(LINEST(Q205:Q234,$B205:$B234),1)</f>
        <v>3.151751565666569E-2</v>
      </c>
      <c r="W349" s="214"/>
      <c r="X349" s="214"/>
      <c r="Y349" s="214"/>
      <c r="AF349" s="214">
        <f>INDEX(LINEST(AF205:AF234,$B205:$B234),1)</f>
        <v>4.5826473859844209E-2</v>
      </c>
      <c r="AG349" s="214"/>
      <c r="AH349" s="214"/>
      <c r="AI349" s="214"/>
      <c r="AJ349" s="214"/>
      <c r="AK349" s="214">
        <f>INDEX(LINEST(AK205:AK234,$B205:$B234),1)</f>
        <v>3.2700440030800915E-2</v>
      </c>
      <c r="AL349" s="214"/>
      <c r="AM349" s="214"/>
      <c r="AN349" s="214"/>
      <c r="AO349" s="214"/>
      <c r="AP349" s="214">
        <f>INDEX(LINEST(AP205:AP234,$B205:$B234),1)</f>
        <v>5.6938087321237021E-2</v>
      </c>
      <c r="AQ349" s="214"/>
      <c r="AR349" s="214"/>
      <c r="AS349" s="214"/>
      <c r="AT349" s="214"/>
      <c r="AU349" s="214">
        <f>INDEX(LINEST(AU205:AU234,$B205:$B234),1)</f>
        <v>2.9319873535309979E-3</v>
      </c>
      <c r="AX349" s="214"/>
      <c r="AY349" s="214"/>
    </row>
    <row r="350" spans="16:51">
      <c r="Q350" s="4">
        <f>INDEX(LINEST(Q205:Q234,$B205:$B234),2)</f>
        <v>-55.636563223469992</v>
      </c>
      <c r="W350" s="214"/>
      <c r="X350" s="214"/>
      <c r="Y350" s="214"/>
      <c r="AF350" s="214">
        <f>INDEX(LINEST(AF205:AF234,$B205:$B234),2)</f>
        <v>-76.333107320891401</v>
      </c>
      <c r="AG350" s="214"/>
      <c r="AH350" s="214"/>
      <c r="AI350" s="214"/>
      <c r="AJ350" s="214"/>
      <c r="AK350" s="214">
        <f>INDEX(LINEST(AK205:AK234,$B205:$B234),2)</f>
        <v>-65.691444282886323</v>
      </c>
      <c r="AL350" s="214"/>
      <c r="AM350" s="214"/>
      <c r="AN350" s="214"/>
      <c r="AO350" s="214"/>
      <c r="AP350" s="214">
        <f>INDEX(LINEST(AP205:AP234,$B205:$B234),2)</f>
        <v>-107.17079434869216</v>
      </c>
      <c r="AQ350" s="214"/>
      <c r="AR350" s="214"/>
      <c r="AS350" s="214"/>
      <c r="AT350" s="214"/>
      <c r="AU350" s="214">
        <f>INDEX(LINEST(AU205:AU234,$B205:$B234),2)</f>
        <v>1.8656350066382119</v>
      </c>
      <c r="AX350" s="214"/>
      <c r="AY350" s="214"/>
    </row>
    <row r="351" spans="16:51">
      <c r="P351" s="4" t="s">
        <v>292</v>
      </c>
      <c r="Q351" s="4">
        <f>Q349*$B205+Q350</f>
        <v>6.7996352923847425</v>
      </c>
      <c r="W351" s="214"/>
      <c r="X351" s="214"/>
      <c r="Y351" s="214"/>
      <c r="AF351" s="214">
        <f>AF349*$B205+AF350</f>
        <v>14.449137395459971</v>
      </c>
      <c r="AG351" s="214"/>
      <c r="AH351" s="214"/>
      <c r="AI351" s="214"/>
      <c r="AJ351" s="214"/>
      <c r="AK351" s="214">
        <f>AK349*$B205+AK350</f>
        <v>-0.91187258186971576</v>
      </c>
      <c r="AL351" s="214"/>
      <c r="AM351" s="214"/>
      <c r="AN351" s="214"/>
      <c r="AO351" s="214"/>
      <c r="AP351" s="214">
        <f>AP349*$B205+AP350</f>
        <v>5.6235566346783799</v>
      </c>
      <c r="AQ351" s="214"/>
      <c r="AR351" s="214"/>
      <c r="AS351" s="214"/>
      <c r="AT351" s="214"/>
      <c r="AU351" s="214">
        <f>AU349*$B205+AU350</f>
        <v>7.673901953983119</v>
      </c>
      <c r="AX351" s="214"/>
      <c r="AY351" s="214"/>
    </row>
    <row r="352" spans="16:51">
      <c r="P352" s="4" t="s">
        <v>208</v>
      </c>
      <c r="Q352" s="4">
        <f>Q349*$B234+Q350</f>
        <v>7.7136432464280418</v>
      </c>
      <c r="W352" s="214"/>
      <c r="X352" s="214"/>
      <c r="Y352" s="214"/>
      <c r="AF352" s="214">
        <f>AF349*$B234+AF350</f>
        <v>15.778105137395457</v>
      </c>
      <c r="AG352" s="214"/>
      <c r="AH352" s="214"/>
      <c r="AI352" s="214"/>
      <c r="AJ352" s="214"/>
      <c r="AK352" s="214">
        <f>AK349*$B234+AK350</f>
        <v>3.6440179023514929E-2</v>
      </c>
      <c r="AL352" s="214"/>
      <c r="AM352" s="214"/>
      <c r="AN352" s="214"/>
      <c r="AO352" s="214"/>
      <c r="AP352" s="214">
        <f>AP349*$B234+AP350</f>
        <v>7.2747611669942529</v>
      </c>
      <c r="AQ352" s="214"/>
      <c r="AR352" s="214"/>
      <c r="AS352" s="214"/>
      <c r="AT352" s="214"/>
      <c r="AU352" s="214">
        <f>AU349*$B234+AU350</f>
        <v>7.7589295872355182</v>
      </c>
      <c r="AX352" s="214"/>
      <c r="AY352" s="214"/>
    </row>
    <row r="353" spans="16:51">
      <c r="P353" s="4" t="s">
        <v>209</v>
      </c>
      <c r="Q353" s="5">
        <f>Q352-Q351</f>
        <v>0.91400795404329926</v>
      </c>
      <c r="AF353" s="5">
        <f>AF352-AF351</f>
        <v>1.3289677419354859</v>
      </c>
      <c r="AK353" s="5">
        <f>AK352-AK351</f>
        <v>0.94831276089323069</v>
      </c>
      <c r="AL353" s="5"/>
      <c r="AP353" s="5">
        <f>AP352-AP351</f>
        <v>1.6512045323158731</v>
      </c>
      <c r="AQ353" s="5"/>
      <c r="AR353" s="193"/>
      <c r="AU353" s="5">
        <f>AU352-AU351</f>
        <v>8.5027633252399148E-2</v>
      </c>
    </row>
    <row r="355" spans="16:51">
      <c r="P355" s="4" t="s">
        <v>221</v>
      </c>
      <c r="Q355" s="4">
        <f>INDEX(LINEST(Q215:Q244,$B215:$B244),1)</f>
        <v>5.521611531839031E-2</v>
      </c>
      <c r="W355" s="214"/>
      <c r="X355" s="214"/>
      <c r="Y355" s="214"/>
      <c r="AF355" s="214">
        <f>INDEX(LINEST(AF215:AF244,$B215:$B244),1)</f>
        <v>5.7769046451453442E-2</v>
      </c>
      <c r="AG355" s="214"/>
      <c r="AH355" s="214"/>
      <c r="AI355" s="214"/>
      <c r="AJ355" s="214"/>
      <c r="AK355" s="214">
        <f>INDEX(LINEST(AK215:AK244,$B215:$B244),1)</f>
        <v>4.153848633010377E-2</v>
      </c>
      <c r="AL355" s="214"/>
      <c r="AM355" s="214"/>
      <c r="AN355" s="214"/>
      <c r="AO355" s="214"/>
      <c r="AP355" s="214">
        <f>INDEX(LINEST(AP215:AP244,$B215:$B244),1)</f>
        <v>4.9149776135172088E-2</v>
      </c>
      <c r="AQ355" s="214"/>
      <c r="AR355" s="214"/>
      <c r="AS355" s="214"/>
      <c r="AT355" s="214"/>
      <c r="AU355" s="214">
        <f>INDEX(LINEST(AU215:AU244,$B215:$B244),1)</f>
        <v>7.4388739379876445E-2</v>
      </c>
      <c r="AX355" s="214"/>
      <c r="AY355" s="214"/>
    </row>
    <row r="356" spans="16:51">
      <c r="Q356" s="4">
        <f>INDEX(LINEST(Q215:Q244,$B215:$B244),2)</f>
        <v>-103.00020237605459</v>
      </c>
      <c r="W356" s="214"/>
      <c r="X356" s="214"/>
      <c r="Y356" s="214"/>
      <c r="AF356" s="214">
        <f>INDEX(LINEST(AF215:AF244,$B215:$B244),2)</f>
        <v>-100.12188836926204</v>
      </c>
      <c r="AG356" s="214"/>
      <c r="AH356" s="214"/>
      <c r="AI356" s="214"/>
      <c r="AJ356" s="214"/>
      <c r="AK356" s="214">
        <f>INDEX(LINEST(AK215:AK244,$B215:$B244),2)</f>
        <v>-83.344448495377648</v>
      </c>
      <c r="AL356" s="214"/>
      <c r="AM356" s="214"/>
      <c r="AN356" s="214"/>
      <c r="AO356" s="214"/>
      <c r="AP356" s="214">
        <f>INDEX(LINEST(AP215:AP244,$B215:$B244),2)</f>
        <v>-91.555833028334931</v>
      </c>
      <c r="AQ356" s="214"/>
      <c r="AR356" s="214"/>
      <c r="AS356" s="214"/>
      <c r="AT356" s="214"/>
      <c r="AU356" s="214">
        <f>INDEX(LINEST(AU215:AU244,$B215:$B244),2)</f>
        <v>-141.17852483112117</v>
      </c>
      <c r="AX356" s="214"/>
      <c r="AY356" s="214"/>
    </row>
    <row r="357" spans="16:51">
      <c r="P357" s="4" t="s">
        <v>292</v>
      </c>
      <c r="Q357" s="4">
        <f>Q355*$B215+Q356</f>
        <v>6.9350832228605128</v>
      </c>
      <c r="W357" s="214"/>
      <c r="X357" s="214"/>
      <c r="Y357" s="214"/>
      <c r="AF357" s="214">
        <f>AF355*$B215+AF356</f>
        <v>14.896283115581767</v>
      </c>
      <c r="AG357" s="214"/>
      <c r="AH357" s="214"/>
      <c r="AI357" s="214"/>
      <c r="AJ357" s="214"/>
      <c r="AK357" s="214">
        <f>AK355*$B215+AK356</f>
        <v>-0.64132221214104845</v>
      </c>
      <c r="AL357" s="214"/>
      <c r="AM357" s="214"/>
      <c r="AN357" s="214"/>
      <c r="AO357" s="214"/>
      <c r="AP357" s="214">
        <f>AP355*$B215+AP356</f>
        <v>6.3013712567926916</v>
      </c>
      <c r="AQ357" s="214"/>
      <c r="AR357" s="214"/>
      <c r="AS357" s="214"/>
      <c r="AT357" s="214"/>
      <c r="AU357" s="214">
        <f>AU355*$B215+AU356</f>
        <v>6.9294552742128417</v>
      </c>
      <c r="AX357" s="214"/>
      <c r="AY357" s="214"/>
    </row>
    <row r="358" spans="16:51">
      <c r="P358" s="4" t="s">
        <v>208</v>
      </c>
      <c r="Q358" s="4">
        <f>Q355*$B244+Q356</f>
        <v>8.5363505670938338</v>
      </c>
      <c r="W358" s="214"/>
      <c r="X358" s="214"/>
      <c r="Y358" s="214"/>
      <c r="AF358" s="214">
        <f>AF355*$B244+AF356</f>
        <v>16.571585462673909</v>
      </c>
      <c r="AG358" s="214"/>
      <c r="AH358" s="214"/>
      <c r="AI358" s="214"/>
      <c r="AJ358" s="214"/>
      <c r="AK358" s="214">
        <f>AK355*$B244+AK356</f>
        <v>0.56329389143196806</v>
      </c>
      <c r="AL358" s="214"/>
      <c r="AM358" s="214"/>
      <c r="AN358" s="214"/>
      <c r="AO358" s="214"/>
      <c r="AP358" s="214">
        <f>AP355*$B244+AP356</f>
        <v>7.7267147647126819</v>
      </c>
      <c r="AQ358" s="214"/>
      <c r="AR358" s="214"/>
      <c r="AS358" s="214"/>
      <c r="AT358" s="214"/>
      <c r="AU358" s="214">
        <f>AU355*$B244+AU356</f>
        <v>9.0867287162292598</v>
      </c>
      <c r="AX358" s="214"/>
      <c r="AY358" s="214"/>
    </row>
    <row r="359" spans="16:51">
      <c r="P359" s="4" t="s">
        <v>209</v>
      </c>
      <c r="Q359" s="5">
        <f>Q358-Q357</f>
        <v>1.601267344233321</v>
      </c>
      <c r="AF359" s="5">
        <f>AF358-AF357</f>
        <v>1.675302347092142</v>
      </c>
      <c r="AK359" s="5">
        <f>AK358-AK357</f>
        <v>1.2046161035730165</v>
      </c>
      <c r="AL359" s="5"/>
      <c r="AP359" s="5">
        <f>AP358-AP357</f>
        <v>1.4253435079199903</v>
      </c>
      <c r="AQ359" s="5"/>
      <c r="AR359" s="193"/>
      <c r="AU359" s="5">
        <f>AU358-AU357</f>
        <v>2.1572734420164181</v>
      </c>
    </row>
    <row r="361" spans="16:51">
      <c r="P361" s="4" t="s">
        <v>230</v>
      </c>
      <c r="Q361" s="4">
        <f>INDEX(LINEST(Q175:Q244,$B175:$B244),1)</f>
        <v>3.2910209320245486E-2</v>
      </c>
      <c r="W361" s="214"/>
      <c r="X361" s="214"/>
      <c r="Y361" s="214"/>
      <c r="AF361" s="214">
        <f>INDEX(LINEST(AF175:AF244,$B175:$B244),1)</f>
        <v>4.1329971413332729E-2</v>
      </c>
      <c r="AG361" s="214"/>
      <c r="AH361" s="214"/>
      <c r="AI361" s="214"/>
      <c r="AJ361" s="214"/>
      <c r="AK361" s="214">
        <f>INDEX(LINEST(AK175:AK244,$B175:$B244),1)</f>
        <v>3.2954070952914728E-2</v>
      </c>
      <c r="AL361" s="214"/>
      <c r="AM361" s="214"/>
      <c r="AN361" s="214"/>
      <c r="AO361" s="214"/>
      <c r="AP361" s="214">
        <f>INDEX(LINEST(AP175:AP244,$B175:$B244),1)</f>
        <v>3.6740631415107451E-2</v>
      </c>
      <c r="AQ361" s="214"/>
      <c r="AR361" s="214"/>
      <c r="AS361" s="214"/>
      <c r="AT361" s="214"/>
      <c r="AU361" s="214">
        <f>INDEX(LINEST(AU175:AU244,$B175:$B244),1)</f>
        <v>2.1045067976818356E-2</v>
      </c>
      <c r="AX361" s="214"/>
      <c r="AY361" s="214"/>
    </row>
    <row r="362" spans="16:51">
      <c r="Q362" s="4">
        <f>INDEX(LINEST(Q175:Q244,$B175:$B244),2)</f>
        <v>-58.305686358772071</v>
      </c>
      <c r="W362" s="214"/>
      <c r="X362" s="214"/>
      <c r="Y362" s="214"/>
      <c r="AF362" s="214">
        <f>INDEX(LINEST(AF175:AF244,$B175:$B244),2)</f>
        <v>-67.288795977987292</v>
      </c>
      <c r="AG362" s="214"/>
      <c r="AH362" s="214"/>
      <c r="AI362" s="214"/>
      <c r="AJ362" s="214"/>
      <c r="AK362" s="214">
        <f>INDEX(LINEST(AK175:AK244,$B175:$B244),2)</f>
        <v>-66.071888090855239</v>
      </c>
      <c r="AL362" s="214"/>
      <c r="AM362" s="214"/>
      <c r="AN362" s="214"/>
      <c r="AO362" s="214"/>
      <c r="AP362" s="214">
        <f>INDEX(LINEST(AP175:AP244,$B175:$B244),2)</f>
        <v>-66.807546204137736</v>
      </c>
      <c r="AQ362" s="214"/>
      <c r="AR362" s="214"/>
      <c r="AS362" s="214"/>
      <c r="AT362" s="214"/>
      <c r="AU362" s="214">
        <f>INDEX(LINEST(AU175:AU244,$B175:$B244),2)</f>
        <v>-34.114059272888362</v>
      </c>
      <c r="AX362" s="214"/>
      <c r="AY362" s="214"/>
    </row>
    <row r="363" spans="16:51">
      <c r="P363" s="4" t="s">
        <v>218</v>
      </c>
      <c r="Q363" s="4">
        <f>Q361*$B175+Q362</f>
        <v>5.9021320250268658</v>
      </c>
      <c r="W363" s="214"/>
      <c r="X363" s="214"/>
      <c r="Y363" s="214"/>
      <c r="AF363" s="214">
        <f>AF361*$B175+AF362</f>
        <v>13.34597824942486</v>
      </c>
      <c r="AG363" s="214"/>
      <c r="AH363" s="214"/>
      <c r="AI363" s="214"/>
      <c r="AJ363" s="214"/>
      <c r="AK363" s="214">
        <f>AK361*$B175+AK362</f>
        <v>-1.7784956617186083</v>
      </c>
      <c r="AL363" s="214"/>
      <c r="AM363" s="214"/>
      <c r="AN363" s="214"/>
      <c r="AO363" s="214"/>
      <c r="AP363" s="214">
        <f>AP361*$B175+AP362</f>
        <v>4.8734256867368941</v>
      </c>
      <c r="AQ363" s="214"/>
      <c r="AR363" s="214"/>
      <c r="AS363" s="214"/>
      <c r="AT363" s="214"/>
      <c r="AU363" s="214">
        <f>AU361*$B175+AU362</f>
        <v>6.9448683498842527</v>
      </c>
      <c r="AX363" s="214"/>
      <c r="AY363" s="214"/>
    </row>
    <row r="364" spans="16:51">
      <c r="P364" s="4" t="s">
        <v>208</v>
      </c>
      <c r="Q364" s="4">
        <f>Q361*$B244+Q362</f>
        <v>8.1729364681238152</v>
      </c>
      <c r="W364" s="214"/>
      <c r="X364" s="214"/>
      <c r="Y364" s="214"/>
      <c r="AF364" s="214">
        <f>AF361*$B244+AF362</f>
        <v>16.197746276944827</v>
      </c>
      <c r="AG364" s="214"/>
      <c r="AH364" s="214"/>
      <c r="AI364" s="214"/>
      <c r="AJ364" s="214"/>
      <c r="AK364" s="214">
        <f>AK361*$B244+AK362</f>
        <v>0.49533523403250967</v>
      </c>
      <c r="AL364" s="214"/>
      <c r="AM364" s="214"/>
      <c r="AN364" s="214"/>
      <c r="AO364" s="214"/>
      <c r="AP364" s="214">
        <f>AP361*$B244+AP362</f>
        <v>7.4085292543793173</v>
      </c>
      <c r="AQ364" s="214"/>
      <c r="AR364" s="214"/>
      <c r="AS364" s="214"/>
      <c r="AT364" s="214"/>
      <c r="AU364" s="214">
        <f>AU361*$B244+AU362</f>
        <v>8.396978040284715</v>
      </c>
      <c r="AX364" s="214"/>
      <c r="AY364" s="214"/>
    </row>
    <row r="365" spans="16:51">
      <c r="P365" s="4" t="s">
        <v>209</v>
      </c>
      <c r="Q365" s="5">
        <f>Q364-Q363</f>
        <v>2.2708044430969494</v>
      </c>
      <c r="AF365" s="5">
        <f>AF364-AF363</f>
        <v>2.8517680275199666</v>
      </c>
      <c r="AK365" s="5">
        <f>AK364-AK363</f>
        <v>2.273830895751118</v>
      </c>
      <c r="AL365" s="5"/>
      <c r="AP365" s="5">
        <f>AP364-AP363</f>
        <v>2.5351035676424232</v>
      </c>
      <c r="AQ365" s="5"/>
      <c r="AR365" s="193"/>
      <c r="AU365" s="5">
        <f>AU364-AU363</f>
        <v>1.4521096904004622</v>
      </c>
    </row>
    <row r="367" spans="16:51">
      <c r="P367" s="194" t="s">
        <v>222</v>
      </c>
      <c r="Q367" s="4">
        <f>INDEX(LINEST(Q125:Q244,$B125:$B244),1)</f>
        <v>1.6527624968248365E-2</v>
      </c>
      <c r="W367" s="214"/>
      <c r="X367" s="214"/>
      <c r="Y367" s="214"/>
      <c r="AF367" s="214">
        <f>INDEX(LINEST(AF125:AF244,$B125:$B244),1)</f>
        <v>1.8396991925713684E-2</v>
      </c>
      <c r="AG367" s="214"/>
      <c r="AH367" s="214"/>
      <c r="AI367" s="214"/>
      <c r="AJ367" s="214"/>
      <c r="AK367" s="214">
        <f>INDEX(LINEST(AK125:AK244,$B125:$B244),1)</f>
        <v>1.4929108531046982E-2</v>
      </c>
      <c r="AL367" s="214"/>
      <c r="AM367" s="214"/>
      <c r="AN367" s="214"/>
      <c r="AO367" s="214"/>
      <c r="AP367" s="214">
        <f>INDEX(LINEST(AP125:AP244,$B125:$B244),1)</f>
        <v>1.5359888405731079E-2</v>
      </c>
      <c r="AQ367" s="214"/>
      <c r="AR367" s="214"/>
      <c r="AS367" s="214"/>
      <c r="AT367" s="214"/>
      <c r="AU367" s="214">
        <f>INDEX(LINEST(AU125:AU244,$B125:$B244),1)</f>
        <v>1.6708510970370551E-2</v>
      </c>
      <c r="AX367" s="214"/>
      <c r="AY367" s="214"/>
    </row>
    <row r="368" spans="16:51">
      <c r="Q368" s="4">
        <f>INDEX(LINEST(Q125:Q244,$B125:$B244),2)</f>
        <v>-25.666213202305716</v>
      </c>
      <c r="W368" s="214"/>
      <c r="X368" s="214"/>
      <c r="Y368" s="214"/>
      <c r="AF368" s="214">
        <f>INDEX(LINEST(AF125:AF244,$B125:$B244),2)</f>
        <v>-21.597041618987721</v>
      </c>
      <c r="AG368" s="214"/>
      <c r="AH368" s="214"/>
      <c r="AI368" s="214"/>
      <c r="AJ368" s="214"/>
      <c r="AK368" s="214">
        <f>INDEX(LINEST(AK125:AK244,$B125:$B244),2)</f>
        <v>-30.221491203380051</v>
      </c>
      <c r="AL368" s="214"/>
      <c r="AM368" s="214"/>
      <c r="AN368" s="214"/>
      <c r="AO368" s="214"/>
      <c r="AP368" s="214">
        <f>INDEX(LINEST(AP125:AP244,$B125:$B244),2)</f>
        <v>-24.18546728275717</v>
      </c>
      <c r="AQ368" s="214"/>
      <c r="AR368" s="214"/>
      <c r="AS368" s="214"/>
      <c r="AT368" s="214"/>
      <c r="AU368" s="214">
        <f>INDEX(LINEST(AU125:AU244,$B125:$B244),2)</f>
        <v>-25.436626557889358</v>
      </c>
      <c r="AX368" s="214"/>
      <c r="AY368" s="214"/>
    </row>
    <row r="369" spans="16:51">
      <c r="P369" s="4" t="s">
        <v>293</v>
      </c>
      <c r="Q369" s="4">
        <f>Q367*$B125+Q368</f>
        <v>5.7528018623344259</v>
      </c>
      <c r="W369" s="214"/>
      <c r="X369" s="214"/>
      <c r="Y369" s="214"/>
      <c r="AF369" s="214">
        <f>AF367*$B125+AF368</f>
        <v>13.375640031793996</v>
      </c>
      <c r="AG369" s="214"/>
      <c r="AH369" s="214"/>
      <c r="AI369" s="214"/>
      <c r="AJ369" s="214"/>
      <c r="AK369" s="214">
        <f>AK367*$B125+AK368</f>
        <v>-1.8412558858597379</v>
      </c>
      <c r="AL369" s="214"/>
      <c r="AM369" s="214"/>
      <c r="AN369" s="214"/>
      <c r="AO369" s="214"/>
      <c r="AP369" s="214">
        <f>AP367*$B125+AP368</f>
        <v>5.0136805765376131</v>
      </c>
      <c r="AQ369" s="214"/>
      <c r="AR369" s="214"/>
      <c r="AS369" s="214"/>
      <c r="AT369" s="214"/>
      <c r="AU369" s="214">
        <f>AU367*$B125+AU368</f>
        <v>6.3262527967850595</v>
      </c>
      <c r="AX369" s="214"/>
      <c r="AY369" s="214"/>
    </row>
    <row r="370" spans="16:51">
      <c r="P370" s="4" t="s">
        <v>208</v>
      </c>
      <c r="Q370" s="4">
        <f>Q367*$B244+Q368</f>
        <v>7.7195892335559826</v>
      </c>
      <c r="W370" s="214"/>
      <c r="X370" s="214"/>
      <c r="Y370" s="214"/>
      <c r="AF370" s="214">
        <f>AF367*$B244+AF368</f>
        <v>15.564882070953924</v>
      </c>
      <c r="AG370" s="214"/>
      <c r="AH370" s="214"/>
      <c r="AI370" s="214"/>
      <c r="AJ370" s="214"/>
      <c r="AK370" s="214">
        <f>AK367*$B244+AK368</f>
        <v>-6.4691970665148091E-2</v>
      </c>
      <c r="AL370" s="214"/>
      <c r="AM370" s="214"/>
      <c r="AN370" s="214"/>
      <c r="AO370" s="214"/>
      <c r="AP370" s="214">
        <f>AP367*$B244+AP368</f>
        <v>6.8415072968196107</v>
      </c>
      <c r="AQ370" s="214"/>
      <c r="AR370" s="214"/>
      <c r="AS370" s="214"/>
      <c r="AT370" s="214"/>
      <c r="AU370" s="214">
        <f>AU367*$B244+AU368</f>
        <v>8.3145656022591545</v>
      </c>
      <c r="AX370" s="214"/>
      <c r="AY370" s="214"/>
    </row>
    <row r="371" spans="16:51">
      <c r="P371" s="4" t="s">
        <v>209</v>
      </c>
      <c r="Q371" s="5">
        <f>Q370-Q369</f>
        <v>1.9667873712215567</v>
      </c>
      <c r="AF371" s="5">
        <f>AF370-AF369</f>
        <v>2.1892420391599288</v>
      </c>
      <c r="AK371" s="5">
        <f>AK370-AK369</f>
        <v>1.7765639151945898</v>
      </c>
      <c r="AL371" s="5"/>
      <c r="AP371" s="5">
        <f>AP370-AP369</f>
        <v>1.8278267202819976</v>
      </c>
      <c r="AQ371" s="5"/>
      <c r="AR371" s="193"/>
      <c r="AU371" s="5">
        <f>AU370-AU369</f>
        <v>1.9883128054740951</v>
      </c>
    </row>
    <row r="373" spans="16:51">
      <c r="P373" s="194" t="s">
        <v>232</v>
      </c>
      <c r="Q373" s="4">
        <f>INDEX(LINEST(Q37:Q244,$B37:$B244),1)</f>
        <v>1.0233782192111658E-2</v>
      </c>
      <c r="W373" s="214"/>
      <c r="X373" s="214"/>
      <c r="Y373" s="214"/>
      <c r="AF373" s="214">
        <f>INDEX(LINEST(AF37:AF244,$B37:$B244),1)</f>
        <v>9.2895137399105678E-3</v>
      </c>
      <c r="AG373" s="214"/>
      <c r="AH373" s="214"/>
      <c r="AI373" s="214"/>
      <c r="AJ373" s="214"/>
      <c r="AK373" s="214">
        <f>INDEX(LINEST(AK37:AK244,$B37:$B244),1)</f>
        <v>1.1102238186783242E-2</v>
      </c>
      <c r="AL373" s="214"/>
      <c r="AM373" s="214"/>
      <c r="AN373" s="214"/>
      <c r="AO373" s="214"/>
      <c r="AP373" s="214">
        <f>INDEX(LINEST(AP37:AP244,$B37:$B244),1)</f>
        <v>1.0043630691421716E-2</v>
      </c>
      <c r="AQ373" s="214"/>
      <c r="AR373" s="214"/>
      <c r="AS373" s="214"/>
      <c r="AT373" s="214"/>
      <c r="AU373" s="214">
        <f>INDEX(LINEST(AU37:AU244,$B37:$B244),1)</f>
        <v>1.0526022188920573E-2</v>
      </c>
      <c r="AX373" s="214"/>
      <c r="AY373" s="214"/>
    </row>
    <row r="374" spans="16:51">
      <c r="Q374" s="4">
        <f>INDEX(LINEST(Q37:Q244,$B37:$B244),2)</f>
        <v>-13.269231625304302</v>
      </c>
      <c r="W374" s="214"/>
      <c r="X374" s="214"/>
      <c r="Y374" s="214"/>
      <c r="AF374" s="214">
        <f>INDEX(LINEST(AF37:AF244,$B37:$B244),2)</f>
        <v>-3.6102064773362397</v>
      </c>
      <c r="AG374" s="214"/>
      <c r="AH374" s="214"/>
      <c r="AI374" s="214"/>
      <c r="AJ374" s="214"/>
      <c r="AK374" s="214">
        <f>INDEX(LINEST(AK37:AK244,$B37:$B244),2)</f>
        <v>-22.698863389786997</v>
      </c>
      <c r="AL374" s="214"/>
      <c r="AM374" s="214"/>
      <c r="AN374" s="214"/>
      <c r="AO374" s="214"/>
      <c r="AP374" s="214">
        <f>INDEX(LINEST(AP37:AP244,$B37:$B244),2)</f>
        <v>-13.743034490443327</v>
      </c>
      <c r="AQ374" s="214"/>
      <c r="AR374" s="214"/>
      <c r="AS374" s="214"/>
      <c r="AT374" s="214"/>
      <c r="AU374" s="214">
        <f>INDEX(LINEST(AU37:AU244,$B37:$B244),2)</f>
        <v>-13.261992772083381</v>
      </c>
      <c r="AX374" s="214"/>
      <c r="AY374" s="214"/>
    </row>
    <row r="375" spans="16:51">
      <c r="P375" s="4" t="s">
        <v>295</v>
      </c>
      <c r="Q375" s="4">
        <f>Q373*$B37+Q374</f>
        <v>5.2846154889941364</v>
      </c>
      <c r="W375" s="214"/>
      <c r="X375" s="214"/>
      <c r="Y375" s="214"/>
      <c r="AF375" s="214">
        <f>AF373*$B37+AF374</f>
        <v>13.231681933121619</v>
      </c>
      <c r="AG375" s="214"/>
      <c r="AH375" s="214"/>
      <c r="AI375" s="214"/>
      <c r="AJ375" s="214"/>
      <c r="AK375" s="214">
        <f>AK373*$B37+AK374</f>
        <v>-2.5705055571489801</v>
      </c>
      <c r="AL375" s="214"/>
      <c r="AM375" s="214"/>
      <c r="AN375" s="214"/>
      <c r="AO375" s="214"/>
      <c r="AP375" s="214">
        <f>AP373*$B37+AP374</f>
        <v>4.4660679531042451</v>
      </c>
      <c r="AQ375" s="214"/>
      <c r="AR375" s="214"/>
      <c r="AS375" s="214"/>
      <c r="AT375" s="214"/>
      <c r="AU375" s="214">
        <f>AU373*$B37+AU374</f>
        <v>5.8216854564296163</v>
      </c>
      <c r="AX375" s="214"/>
      <c r="AY375" s="214"/>
    </row>
    <row r="376" spans="16:51">
      <c r="P376" s="4" t="s">
        <v>208</v>
      </c>
      <c r="Q376" s="4">
        <f>Q373*$B244+Q374</f>
        <v>7.4030084027612464</v>
      </c>
      <c r="W376" s="214"/>
      <c r="X376" s="214"/>
      <c r="Y376" s="214"/>
      <c r="AF376" s="214">
        <f>AF373*$B244+AF374</f>
        <v>15.154611277283108</v>
      </c>
      <c r="AG376" s="214"/>
      <c r="AH376" s="214"/>
      <c r="AI376" s="214"/>
      <c r="AJ376" s="214"/>
      <c r="AK376" s="214">
        <f>AK373*$B244+AK374</f>
        <v>-0.27234225248484734</v>
      </c>
      <c r="AL376" s="214"/>
      <c r="AM376" s="214"/>
      <c r="AN376" s="214"/>
      <c r="AO376" s="214"/>
      <c r="AP376" s="214">
        <f>AP373*$B244+AP374</f>
        <v>6.5450995062285404</v>
      </c>
      <c r="AQ376" s="214"/>
      <c r="AR376" s="214"/>
      <c r="AS376" s="214"/>
      <c r="AT376" s="214"/>
      <c r="AU376" s="214">
        <f>AU373*$B244+AU374</f>
        <v>8.0005720495361778</v>
      </c>
      <c r="AX376" s="214"/>
      <c r="AY376" s="214"/>
    </row>
    <row r="377" spans="16:51">
      <c r="P377" s="4" t="s">
        <v>209</v>
      </c>
      <c r="Q377" s="5">
        <f>Q376-Q375</f>
        <v>2.11839291376711</v>
      </c>
      <c r="AF377" s="5">
        <f>AF376-AF375</f>
        <v>1.9229293441614885</v>
      </c>
      <c r="AK377" s="5">
        <f>AK376-AK375</f>
        <v>2.2981633046641328</v>
      </c>
      <c r="AL377" s="5"/>
      <c r="AP377" s="5">
        <f>AP376-AP375</f>
        <v>2.0790315531242953</v>
      </c>
      <c r="AQ377" s="5"/>
      <c r="AR377" s="193"/>
      <c r="AU377" s="5">
        <f>AU376-AU375</f>
        <v>2.1788865931065615</v>
      </c>
    </row>
    <row r="379" spans="16:51">
      <c r="P379" s="215" t="s">
        <v>233</v>
      </c>
      <c r="Q379" s="4">
        <f>INDEX(LINEST(Q37:Q124,$B37:$B124),1)</f>
        <v>6.9999528481976383E-3</v>
      </c>
      <c r="W379" s="214"/>
      <c r="X379" s="214"/>
      <c r="Y379" s="214"/>
      <c r="AF379" s="214">
        <f>INDEX(LINEST(AF37:AF124,$B37:$B124),1)</f>
        <v>1.5123822370540385E-2</v>
      </c>
      <c r="AG379" s="214"/>
      <c r="AH379" s="214"/>
      <c r="AI379" s="214"/>
      <c r="AJ379" s="214"/>
      <c r="AK379" s="214">
        <f>INDEX(LINEST(AK37:AK124,$B37:$B124),1)</f>
        <v>5.8043315412991733E-3</v>
      </c>
      <c r="AL379" s="214"/>
      <c r="AM379" s="214"/>
      <c r="AN379" s="214"/>
      <c r="AO379" s="214"/>
      <c r="AP379" s="214">
        <f>INDEX(LINEST(AP37:AP124,$B37:$B124),1)</f>
        <v>9.3833594092933477E-4</v>
      </c>
      <c r="AQ379" s="214"/>
      <c r="AR379" s="214"/>
      <c r="AS379" s="214"/>
      <c r="AT379" s="214"/>
      <c r="AU379" s="214">
        <f>INDEX(LINEST(AU37:AU124,$B37:$B124),1)</f>
        <v>6.68700228701138E-3</v>
      </c>
      <c r="AX379" s="214"/>
      <c r="AY379" s="214"/>
    </row>
    <row r="380" spans="16:51">
      <c r="Q380" s="4">
        <f>INDEX(LINEST(Q37:Q124,$B37:$B124),2)</f>
        <v>-7.1866690650750993</v>
      </c>
      <c r="W380" s="214"/>
      <c r="X380" s="214"/>
      <c r="Y380" s="214"/>
      <c r="AF380" s="214">
        <f>INDEX(LINEST(AF37:AF124,$B37:$B124),2)</f>
        <v>-14.262112961394392</v>
      </c>
      <c r="AG380" s="214"/>
      <c r="AH380" s="214"/>
      <c r="AI380" s="214"/>
      <c r="AJ380" s="214"/>
      <c r="AK380" s="214">
        <f>INDEX(LINEST(AK37:AK124,$B37:$B124),2)</f>
        <v>-12.8359608338131</v>
      </c>
      <c r="AL380" s="214"/>
      <c r="AM380" s="214"/>
      <c r="AN380" s="214"/>
      <c r="AO380" s="214"/>
      <c r="AP380" s="214">
        <f>INDEX(LINEST(AP37:AP124,$B37:$B124),2)</f>
        <v>3.1880945912235039</v>
      </c>
      <c r="AQ380" s="214"/>
      <c r="AR380" s="214"/>
      <c r="AS380" s="214"/>
      <c r="AT380" s="214"/>
      <c r="AU380" s="214">
        <f>INDEX(LINEST(AU37:AU124,$B37:$B124),2)</f>
        <v>-6.0614006926799213</v>
      </c>
      <c r="AX380" s="214"/>
      <c r="AY380" s="214"/>
    </row>
    <row r="381" spans="16:51">
      <c r="P381" s="4" t="s">
        <v>294</v>
      </c>
      <c r="Q381" s="4">
        <f>Q379*$B37+Q380</f>
        <v>5.5042454487072181</v>
      </c>
      <c r="W381" s="214"/>
      <c r="X381" s="214"/>
      <c r="Y381" s="214"/>
      <c r="AF381" s="214">
        <f>AF379*$B37+AF380</f>
        <v>13.157376996395326</v>
      </c>
      <c r="AG381" s="214"/>
      <c r="AH381" s="214"/>
      <c r="AI381" s="214"/>
      <c r="AJ381" s="214"/>
      <c r="AK381" s="214">
        <f>AK379*$B37+AK380</f>
        <v>-2.3127077494376991</v>
      </c>
      <c r="AL381" s="214"/>
      <c r="AM381" s="214"/>
      <c r="AN381" s="214"/>
      <c r="AO381" s="214"/>
      <c r="AP381" s="214">
        <f>AP379*$B37+AP380</f>
        <v>4.8892976521283877</v>
      </c>
      <c r="AQ381" s="214"/>
      <c r="AR381" s="214"/>
      <c r="AS381" s="214"/>
      <c r="AT381" s="214"/>
      <c r="AU381" s="214">
        <f>AU379*$B37+AU380</f>
        <v>6.0621344536717103</v>
      </c>
      <c r="AX381" s="214"/>
      <c r="AY381" s="214"/>
    </row>
    <row r="382" spans="16:51">
      <c r="P382" s="4" t="s">
        <v>208</v>
      </c>
      <c r="Q382" s="4">
        <f>Q379*$B124+Q380</f>
        <v>6.1132413465004127</v>
      </c>
      <c r="W382" s="214"/>
      <c r="X382" s="214"/>
      <c r="Y382" s="214"/>
      <c r="AF382" s="214">
        <f>AF379*$B124+AF380</f>
        <v>14.47314954263234</v>
      </c>
      <c r="AG382" s="214"/>
      <c r="AH382" s="214"/>
      <c r="AI382" s="214"/>
      <c r="AJ382" s="214"/>
      <c r="AK382" s="214">
        <f>AK379*$B124+AK380</f>
        <v>-1.8077309053446715</v>
      </c>
      <c r="AL382" s="214"/>
      <c r="AM382" s="214"/>
      <c r="AN382" s="214"/>
      <c r="AO382" s="214"/>
      <c r="AP382" s="214">
        <f>AP379*$B124+AP380</f>
        <v>4.97093287898924</v>
      </c>
      <c r="AQ382" s="214"/>
      <c r="AR382" s="214"/>
      <c r="AS382" s="214"/>
      <c r="AT382" s="214"/>
      <c r="AU382" s="214">
        <f>AU379*$B124+AU380</f>
        <v>6.6439036526417006</v>
      </c>
      <c r="AX382" s="214"/>
      <c r="AY382" s="214"/>
    </row>
    <row r="383" spans="16:51">
      <c r="P383" s="4" t="s">
        <v>209</v>
      </c>
      <c r="Q383" s="5">
        <f>Q382-Q381</f>
        <v>0.60899589779319463</v>
      </c>
      <c r="AF383" s="5">
        <f>AF382-AF381</f>
        <v>1.3157725462370138</v>
      </c>
      <c r="AK383" s="5">
        <f>AK382-AK381</f>
        <v>0.50497684409302757</v>
      </c>
      <c r="AL383" s="5"/>
      <c r="AP383" s="5">
        <f>AP382-AP381</f>
        <v>8.1635226860852228E-2</v>
      </c>
      <c r="AQ383" s="5"/>
      <c r="AR383" s="193"/>
      <c r="AU383" s="5">
        <f>AU382-AU381</f>
        <v>0.58176919896999024</v>
      </c>
    </row>
    <row r="385" spans="16:51">
      <c r="P385" s="215" t="s">
        <v>291</v>
      </c>
      <c r="Q385" s="4">
        <f>INDEX(LINEST(Q104:Q244,$B104:$B244),1)</f>
        <v>1.4080869653948159E-2</v>
      </c>
      <c r="W385" s="214"/>
      <c r="X385" s="214"/>
      <c r="Y385" s="214"/>
      <c r="AF385" s="214">
        <f>INDEX(LINEST(AF104:AF244,$B104:$B244),1)</f>
        <v>1.3486692748575646E-2</v>
      </c>
      <c r="AG385" s="214"/>
      <c r="AH385" s="214"/>
      <c r="AI385" s="214"/>
      <c r="AJ385" s="214"/>
      <c r="AK385" s="214">
        <f>INDEX(LINEST(AK104:AK244,$B104:$B244),1)</f>
        <v>1.511657758858391E-2</v>
      </c>
      <c r="AL385" s="214"/>
      <c r="AM385" s="214"/>
      <c r="AN385" s="214"/>
      <c r="AO385" s="214"/>
      <c r="AP385" s="214">
        <f>INDEX(LINEST(AP104:AP244,$B104:$B244),1)</f>
        <v>1.3713583184457163E-2</v>
      </c>
      <c r="AQ385" s="214"/>
      <c r="AR385" s="214"/>
      <c r="AS385" s="214"/>
      <c r="AT385" s="214"/>
      <c r="AU385" s="214">
        <f>INDEX(LINEST(AU104:AU244,$B104:$B244),1)</f>
        <v>1.4172010481250958E-2</v>
      </c>
      <c r="AX385" s="214"/>
      <c r="AY385" s="214"/>
    </row>
    <row r="386" spans="16:51">
      <c r="Q386" s="4">
        <f>INDEX(LINEST(Q104:Q244,$B104:$B244),2)</f>
        <v>-20.826640447757931</v>
      </c>
      <c r="W386" s="214"/>
      <c r="X386" s="214"/>
      <c r="Y386" s="214"/>
      <c r="AF386" s="214">
        <f>INDEX(LINEST(AF104:AF244,$B104:$B244),2)</f>
        <v>-11.885250305565057</v>
      </c>
      <c r="AG386" s="214"/>
      <c r="AH386" s="214"/>
      <c r="AI386" s="214"/>
      <c r="AJ386" s="214"/>
      <c r="AK386" s="214">
        <f>INDEX(LINEST(AK104:AK244,$B104:$B244),2)</f>
        <v>-30.593082631749283</v>
      </c>
      <c r="AL386" s="214"/>
      <c r="AM386" s="214"/>
      <c r="AN386" s="214"/>
      <c r="AO386" s="214"/>
      <c r="AP386" s="214">
        <f>INDEX(LINEST(AP104:AP244,$B104:$B244),2)</f>
        <v>-20.932928654568052</v>
      </c>
      <c r="AQ386" s="214"/>
      <c r="AR386" s="214"/>
      <c r="AS386" s="214"/>
      <c r="AT386" s="214"/>
      <c r="AU386" s="214">
        <f>INDEX(LINEST(AU104:AU244,$B104:$B244),2)</f>
        <v>-20.41389015043001</v>
      </c>
      <c r="AX386" s="214"/>
      <c r="AY386" s="214"/>
    </row>
    <row r="387" spans="16:51">
      <c r="P387" s="4" t="s">
        <v>296</v>
      </c>
      <c r="Q387" s="4">
        <f>Q385*$B104+Q386</f>
        <v>5.6453945016646081</v>
      </c>
      <c r="W387" s="214"/>
      <c r="X387" s="214"/>
      <c r="Y387" s="214"/>
      <c r="AF387" s="214">
        <f>AF385*$B104+AF386</f>
        <v>13.469732061757158</v>
      </c>
      <c r="AG387" s="214"/>
      <c r="AH387" s="214"/>
      <c r="AI387" s="214"/>
      <c r="AJ387" s="214"/>
      <c r="AK387" s="214">
        <f>AK385*$B104+AK386</f>
        <v>-2.1739167652115334</v>
      </c>
      <c r="AL387" s="214"/>
      <c r="AM387" s="214"/>
      <c r="AN387" s="214"/>
      <c r="AO387" s="214"/>
      <c r="AP387" s="214">
        <f>AP385*$B104+AP386</f>
        <v>4.8486077322114127</v>
      </c>
      <c r="AQ387" s="214"/>
      <c r="AR387" s="214"/>
      <c r="AS387" s="214"/>
      <c r="AT387" s="214"/>
      <c r="AU387" s="214">
        <f>AU385*$B104+AU386</f>
        <v>6.2294895543217912</v>
      </c>
      <c r="AX387" s="214"/>
      <c r="AY387" s="214"/>
    </row>
    <row r="388" spans="16:51">
      <c r="P388" s="4" t="s">
        <v>208</v>
      </c>
      <c r="Q388" s="4">
        <f>Q385*$B244+Q386</f>
        <v>7.6167162532173478</v>
      </c>
      <c r="W388" s="214"/>
      <c r="X388" s="214"/>
      <c r="Y388" s="214"/>
      <c r="AF388" s="214">
        <f>AF385*$B244+AF386</f>
        <v>15.357869046557747</v>
      </c>
      <c r="AG388" s="214"/>
      <c r="AH388" s="214"/>
      <c r="AI388" s="214"/>
      <c r="AJ388" s="214"/>
      <c r="AK388" s="214">
        <f>AK385*$B244+AK386</f>
        <v>-5.7595902809783439E-2</v>
      </c>
      <c r="AL388" s="214"/>
      <c r="AM388" s="214"/>
      <c r="AN388" s="214"/>
      <c r="AO388" s="214"/>
      <c r="AP388" s="214">
        <f>AP385*$B244+AP386</f>
        <v>6.768509378035418</v>
      </c>
      <c r="AQ388" s="214"/>
      <c r="AR388" s="214"/>
      <c r="AS388" s="214"/>
      <c r="AT388" s="214"/>
      <c r="AU388" s="214">
        <f>AU385*$B244+AU386</f>
        <v>8.2135710216969251</v>
      </c>
      <c r="AX388" s="214"/>
      <c r="AY388" s="214"/>
    </row>
    <row r="389" spans="16:51">
      <c r="P389" s="4" t="s">
        <v>209</v>
      </c>
      <c r="Q389" s="5">
        <f>Q388-Q387</f>
        <v>1.9713217515527397</v>
      </c>
      <c r="AF389" s="5">
        <f>AF388-AF387</f>
        <v>1.8881369848005889</v>
      </c>
      <c r="AK389" s="5">
        <f>AK388-AK387</f>
        <v>2.11632086240175</v>
      </c>
      <c r="AL389" s="5"/>
      <c r="AP389" s="5">
        <f>AP388-AP387</f>
        <v>1.9199016458240052</v>
      </c>
      <c r="AQ389" s="5"/>
      <c r="AR389" s="193"/>
      <c r="AU389" s="5">
        <f>AU388-AU387</f>
        <v>1.9840814673751339</v>
      </c>
    </row>
  </sheetData>
  <autoFilter ref="P1:P237" xr:uid="{00000000-0009-0000-0000-000002000000}">
    <filterColumn colId="0">
      <customFilters and="1">
        <customFilter operator="notEqual" val=" "/>
      </customFilters>
    </filterColumn>
  </autoFilter>
  <mergeCells count="1">
    <mergeCell ref="B1:P1"/>
  </mergeCells>
  <phoneticPr fontId="4" type="noConversion"/>
  <conditionalFormatting sqref="C11:C12">
    <cfRule type="cellIs" dxfId="781" priority="18" stopIfTrue="1" operator="equal">
      <formula>"b246"</formula>
    </cfRule>
  </conditionalFormatting>
  <conditionalFormatting sqref="C17">
    <cfRule type="cellIs" dxfId="780" priority="17" stopIfTrue="1" operator="equal">
      <formula>"b246"</formula>
    </cfRule>
  </conditionalFormatting>
  <conditionalFormatting sqref="C23">
    <cfRule type="cellIs" dxfId="779" priority="16" stopIfTrue="1" operator="equal">
      <formula>"b246"</formula>
    </cfRule>
  </conditionalFormatting>
  <conditionalFormatting sqref="C36">
    <cfRule type="cellIs" dxfId="778" priority="15" stopIfTrue="1" operator="equal">
      <formula>"b246"</formula>
    </cfRule>
  </conditionalFormatting>
  <conditionalFormatting sqref="Q329">
    <cfRule type="cellIs" dxfId="777" priority="112" operator="greaterThan">
      <formula>0</formula>
    </cfRule>
    <cfRule type="cellIs" dxfId="776" priority="111" operator="lessThan">
      <formula>0</formula>
    </cfRule>
  </conditionalFormatting>
  <conditionalFormatting sqref="Q335">
    <cfRule type="cellIs" dxfId="775" priority="223" operator="lessThan">
      <formula>0</formula>
    </cfRule>
    <cfRule type="cellIs" dxfId="774" priority="224" operator="greaterThan">
      <formula>0</formula>
    </cfRule>
  </conditionalFormatting>
  <conditionalFormatting sqref="Q341">
    <cfRule type="cellIs" dxfId="773" priority="212" operator="greaterThan">
      <formula>0</formula>
    </cfRule>
    <cfRule type="cellIs" dxfId="772" priority="211" operator="lessThan">
      <formula>0</formula>
    </cfRule>
  </conditionalFormatting>
  <conditionalFormatting sqref="Q347">
    <cfRule type="cellIs" dxfId="771" priority="192" operator="greaterThan">
      <formula>0</formula>
    </cfRule>
    <cfRule type="cellIs" dxfId="770" priority="191" operator="lessThan">
      <formula>0</formula>
    </cfRule>
  </conditionalFormatting>
  <conditionalFormatting sqref="Q353">
    <cfRule type="cellIs" dxfId="769" priority="172" operator="greaterThan">
      <formula>0</formula>
    </cfRule>
    <cfRule type="cellIs" dxfId="768" priority="171" operator="lessThan">
      <formula>0</formula>
    </cfRule>
  </conditionalFormatting>
  <conditionalFormatting sqref="Q359">
    <cfRule type="cellIs" dxfId="767" priority="152" operator="greaterThan">
      <formula>0</formula>
    </cfRule>
    <cfRule type="cellIs" dxfId="766" priority="151" operator="lessThan">
      <formula>0</formula>
    </cfRule>
  </conditionalFormatting>
  <conditionalFormatting sqref="Q365">
    <cfRule type="cellIs" dxfId="765" priority="132" operator="greaterThan">
      <formula>0</formula>
    </cfRule>
    <cfRule type="cellIs" dxfId="764" priority="131" operator="lessThan">
      <formula>0</formula>
    </cfRule>
  </conditionalFormatting>
  <conditionalFormatting sqref="Q371">
    <cfRule type="cellIs" dxfId="763" priority="91" operator="lessThan">
      <formula>0</formula>
    </cfRule>
    <cfRule type="cellIs" dxfId="762" priority="92" operator="greaterThan">
      <formula>0</formula>
    </cfRule>
  </conditionalFormatting>
  <conditionalFormatting sqref="Q377">
    <cfRule type="cellIs" dxfId="761" priority="71" operator="lessThan">
      <formula>0</formula>
    </cfRule>
    <cfRule type="cellIs" dxfId="760" priority="72" operator="greaterThan">
      <formula>0</formula>
    </cfRule>
  </conditionalFormatting>
  <conditionalFormatting sqref="Q383">
    <cfRule type="cellIs" dxfId="759" priority="52" operator="greaterThan">
      <formula>0</formula>
    </cfRule>
    <cfRule type="cellIs" dxfId="758" priority="51" operator="lessThan">
      <formula>0</formula>
    </cfRule>
  </conditionalFormatting>
  <conditionalFormatting sqref="Q389">
    <cfRule type="cellIs" dxfId="757" priority="29" operator="lessThan">
      <formula>0</formula>
    </cfRule>
    <cfRule type="cellIs" dxfId="756" priority="30" operator="greaterThan">
      <formula>0</formula>
    </cfRule>
  </conditionalFormatting>
  <conditionalFormatting sqref="V5:V246">
    <cfRule type="cellIs" dxfId="755" priority="5" stopIfTrue="1" operator="lessThan">
      <formula>0</formula>
    </cfRule>
    <cfRule type="cellIs" dxfId="754" priority="6" stopIfTrue="1" operator="greaterThan">
      <formula>0</formula>
    </cfRule>
  </conditionalFormatting>
  <conditionalFormatting sqref="X5:Y246">
    <cfRule type="cellIs" dxfId="753" priority="2" stopIfTrue="1" operator="greaterThan">
      <formula>0</formula>
    </cfRule>
    <cfRule type="cellIs" dxfId="752" priority="1" stopIfTrue="1" operator="lessThan">
      <formula>0</formula>
    </cfRule>
  </conditionalFormatting>
  <conditionalFormatting sqref="AF329">
    <cfRule type="cellIs" dxfId="751" priority="102" operator="greaterThan">
      <formula>0</formula>
    </cfRule>
    <cfRule type="cellIs" dxfId="750" priority="101" operator="lessThan">
      <formula>0</formula>
    </cfRule>
  </conditionalFormatting>
  <conditionalFormatting sqref="AF335">
    <cfRule type="cellIs" dxfId="749" priority="222" operator="greaterThan">
      <formula>0</formula>
    </cfRule>
    <cfRule type="cellIs" dxfId="748" priority="221" operator="lessThan">
      <formula>0</formula>
    </cfRule>
  </conditionalFormatting>
  <conditionalFormatting sqref="AF341">
    <cfRule type="cellIs" dxfId="747" priority="202" operator="greaterThan">
      <formula>0</formula>
    </cfRule>
    <cfRule type="cellIs" dxfId="746" priority="201" operator="lessThan">
      <formula>0</formula>
    </cfRule>
  </conditionalFormatting>
  <conditionalFormatting sqref="AF347">
    <cfRule type="cellIs" dxfId="745" priority="182" operator="greaterThan">
      <formula>0</formula>
    </cfRule>
    <cfRule type="cellIs" dxfId="744" priority="181" operator="lessThan">
      <formula>0</formula>
    </cfRule>
  </conditionalFormatting>
  <conditionalFormatting sqref="AF353">
    <cfRule type="cellIs" dxfId="743" priority="162" operator="greaterThan">
      <formula>0</formula>
    </cfRule>
    <cfRule type="cellIs" dxfId="742" priority="161" operator="lessThan">
      <formula>0</formula>
    </cfRule>
  </conditionalFormatting>
  <conditionalFormatting sqref="AF359">
    <cfRule type="cellIs" dxfId="741" priority="142" operator="greaterThan">
      <formula>0</formula>
    </cfRule>
    <cfRule type="cellIs" dxfId="740" priority="141" operator="lessThan">
      <formula>0</formula>
    </cfRule>
  </conditionalFormatting>
  <conditionalFormatting sqref="AF365">
    <cfRule type="cellIs" dxfId="739" priority="122" operator="greaterThan">
      <formula>0</formula>
    </cfRule>
    <cfRule type="cellIs" dxfId="738" priority="121" operator="lessThan">
      <formula>0</formula>
    </cfRule>
  </conditionalFormatting>
  <conditionalFormatting sqref="AF371">
    <cfRule type="cellIs" dxfId="737" priority="81" operator="lessThan">
      <formula>0</formula>
    </cfRule>
    <cfRule type="cellIs" dxfId="736" priority="82" operator="greaterThan">
      <formula>0</formula>
    </cfRule>
  </conditionalFormatting>
  <conditionalFormatting sqref="AF377">
    <cfRule type="cellIs" dxfId="735" priority="61" operator="lessThan">
      <formula>0</formula>
    </cfRule>
    <cfRule type="cellIs" dxfId="734" priority="62" operator="greaterThan">
      <formula>0</formula>
    </cfRule>
  </conditionalFormatting>
  <conditionalFormatting sqref="AF383">
    <cfRule type="cellIs" dxfId="733" priority="41" operator="lessThan">
      <formula>0</formula>
    </cfRule>
    <cfRule type="cellIs" dxfId="732" priority="42" operator="greaterThan">
      <formula>0</formula>
    </cfRule>
  </conditionalFormatting>
  <conditionalFormatting sqref="AF389">
    <cfRule type="cellIs" dxfId="731" priority="28" operator="greaterThan">
      <formula>0</formula>
    </cfRule>
    <cfRule type="cellIs" dxfId="730" priority="27" operator="lessThan">
      <formula>0</formula>
    </cfRule>
  </conditionalFormatting>
  <conditionalFormatting sqref="AK329">
    <cfRule type="cellIs" dxfId="729" priority="100" operator="greaterThan">
      <formula>0</formula>
    </cfRule>
    <cfRule type="cellIs" dxfId="728" priority="99" operator="lessThan">
      <formula>0</formula>
    </cfRule>
  </conditionalFormatting>
  <conditionalFormatting sqref="AK335">
    <cfRule type="cellIs" dxfId="727" priority="219" operator="lessThan">
      <formula>0</formula>
    </cfRule>
    <cfRule type="cellIs" dxfId="726" priority="220" operator="greaterThan">
      <formula>0</formula>
    </cfRule>
  </conditionalFormatting>
  <conditionalFormatting sqref="AK341">
    <cfRule type="cellIs" dxfId="725" priority="199" operator="lessThan">
      <formula>0</formula>
    </cfRule>
    <cfRule type="cellIs" dxfId="724" priority="200" operator="greaterThan">
      <formula>0</formula>
    </cfRule>
  </conditionalFormatting>
  <conditionalFormatting sqref="AK347">
    <cfRule type="cellIs" dxfId="723" priority="180" operator="greaterThan">
      <formula>0</formula>
    </cfRule>
    <cfRule type="cellIs" dxfId="722" priority="179" operator="lessThan">
      <formula>0</formula>
    </cfRule>
  </conditionalFormatting>
  <conditionalFormatting sqref="AK353">
    <cfRule type="cellIs" dxfId="721" priority="160" operator="greaterThan">
      <formula>0</formula>
    </cfRule>
    <cfRule type="cellIs" dxfId="720" priority="159" operator="lessThan">
      <formula>0</formula>
    </cfRule>
  </conditionalFormatting>
  <conditionalFormatting sqref="AK359">
    <cfRule type="cellIs" dxfId="719" priority="140" operator="greaterThan">
      <formula>0</formula>
    </cfRule>
    <cfRule type="cellIs" dxfId="718" priority="139" operator="lessThan">
      <formula>0</formula>
    </cfRule>
  </conditionalFormatting>
  <conditionalFormatting sqref="AK365">
    <cfRule type="cellIs" dxfId="717" priority="120" operator="greaterThan">
      <formula>0</formula>
    </cfRule>
    <cfRule type="cellIs" dxfId="716" priority="119" operator="lessThan">
      <formula>0</formula>
    </cfRule>
  </conditionalFormatting>
  <conditionalFormatting sqref="AK371">
    <cfRule type="cellIs" dxfId="715" priority="79" operator="lessThan">
      <formula>0</formula>
    </cfRule>
    <cfRule type="cellIs" dxfId="714" priority="80" operator="greaterThan">
      <formula>0</formula>
    </cfRule>
  </conditionalFormatting>
  <conditionalFormatting sqref="AK377">
    <cfRule type="cellIs" dxfId="713" priority="59" operator="lessThan">
      <formula>0</formula>
    </cfRule>
    <cfRule type="cellIs" dxfId="712" priority="60" operator="greaterThan">
      <formula>0</formula>
    </cfRule>
  </conditionalFormatting>
  <conditionalFormatting sqref="AK383">
    <cfRule type="cellIs" dxfId="711" priority="40" operator="greaterThan">
      <formula>0</formula>
    </cfRule>
    <cfRule type="cellIs" dxfId="710" priority="39" operator="lessThan">
      <formula>0</formula>
    </cfRule>
  </conditionalFormatting>
  <conditionalFormatting sqref="AK389">
    <cfRule type="cellIs" dxfId="709" priority="26" operator="greaterThan">
      <formula>0</formula>
    </cfRule>
    <cfRule type="cellIs" dxfId="708" priority="25" operator="lessThan">
      <formula>0</formula>
    </cfRule>
  </conditionalFormatting>
  <conditionalFormatting sqref="AP329">
    <cfRule type="cellIs" dxfId="707" priority="98" operator="greaterThan">
      <formula>0</formula>
    </cfRule>
    <cfRule type="cellIs" dxfId="706" priority="97" operator="lessThan">
      <formula>0</formula>
    </cfRule>
  </conditionalFormatting>
  <conditionalFormatting sqref="AP335">
    <cfRule type="cellIs" dxfId="705" priority="217" operator="lessThan">
      <formula>0</formula>
    </cfRule>
    <cfRule type="cellIs" dxfId="704" priority="218" operator="greaterThan">
      <formula>0</formula>
    </cfRule>
  </conditionalFormatting>
  <conditionalFormatting sqref="AP341">
    <cfRule type="cellIs" dxfId="703" priority="197" operator="lessThan">
      <formula>0</formula>
    </cfRule>
    <cfRule type="cellIs" dxfId="702" priority="198" operator="greaterThan">
      <formula>0</formula>
    </cfRule>
  </conditionalFormatting>
  <conditionalFormatting sqref="AP347">
    <cfRule type="cellIs" dxfId="701" priority="178" operator="greaterThan">
      <formula>0</formula>
    </cfRule>
    <cfRule type="cellIs" dxfId="700" priority="177" operator="lessThan">
      <formula>0</formula>
    </cfRule>
  </conditionalFormatting>
  <conditionalFormatting sqref="AP353">
    <cfRule type="cellIs" dxfId="699" priority="158" operator="greaterThan">
      <formula>0</formula>
    </cfRule>
    <cfRule type="cellIs" dxfId="698" priority="157" operator="lessThan">
      <formula>0</formula>
    </cfRule>
  </conditionalFormatting>
  <conditionalFormatting sqref="AP359">
    <cfRule type="cellIs" dxfId="697" priority="137" operator="lessThan">
      <formula>0</formula>
    </cfRule>
    <cfRule type="cellIs" dxfId="696" priority="138" operator="greaterThan">
      <formula>0</formula>
    </cfRule>
  </conditionalFormatting>
  <conditionalFormatting sqref="AP365">
    <cfRule type="cellIs" dxfId="695" priority="118" operator="greaterThan">
      <formula>0</formula>
    </cfRule>
    <cfRule type="cellIs" dxfId="694" priority="117" operator="lessThan">
      <formula>0</formula>
    </cfRule>
  </conditionalFormatting>
  <conditionalFormatting sqref="AP371">
    <cfRule type="cellIs" dxfId="693" priority="78" operator="greaterThan">
      <formula>0</formula>
    </cfRule>
    <cfRule type="cellIs" dxfId="692" priority="77" operator="lessThan">
      <formula>0</formula>
    </cfRule>
  </conditionalFormatting>
  <conditionalFormatting sqref="AP377">
    <cfRule type="cellIs" dxfId="691" priority="57" operator="lessThan">
      <formula>0</formula>
    </cfRule>
    <cfRule type="cellIs" dxfId="690" priority="58" operator="greaterThan">
      <formula>0</formula>
    </cfRule>
  </conditionalFormatting>
  <conditionalFormatting sqref="AP383">
    <cfRule type="cellIs" dxfId="689" priority="37" operator="lessThan">
      <formula>0</formula>
    </cfRule>
    <cfRule type="cellIs" dxfId="688" priority="38" operator="greaterThan">
      <formula>0</formula>
    </cfRule>
  </conditionalFormatting>
  <conditionalFormatting sqref="AP389">
    <cfRule type="cellIs" dxfId="687" priority="23" operator="lessThan">
      <formula>0</formula>
    </cfRule>
    <cfRule type="cellIs" dxfId="686" priority="24" operator="greaterThan">
      <formula>0</formula>
    </cfRule>
  </conditionalFormatting>
  <conditionalFormatting sqref="AR329">
    <cfRule type="cellIs" dxfId="685" priority="114" operator="greaterThan">
      <formula>0</formula>
    </cfRule>
    <cfRule type="cellIs" dxfId="684" priority="113" operator="lessThan">
      <formula>0</formula>
    </cfRule>
  </conditionalFormatting>
  <conditionalFormatting sqref="AR335">
    <cfRule type="cellIs" dxfId="683" priority="228" operator="greaterThan">
      <formula>0</formula>
    </cfRule>
    <cfRule type="cellIs" dxfId="682" priority="227" operator="lessThan">
      <formula>0</formula>
    </cfRule>
  </conditionalFormatting>
  <conditionalFormatting sqref="AR341">
    <cfRule type="cellIs" dxfId="681" priority="213" operator="lessThan">
      <formula>0</formula>
    </cfRule>
    <cfRule type="cellIs" dxfId="680" priority="214" operator="greaterThan">
      <formula>0</formula>
    </cfRule>
  </conditionalFormatting>
  <conditionalFormatting sqref="AR347">
    <cfRule type="cellIs" dxfId="679" priority="193" operator="lessThan">
      <formula>0</formula>
    </cfRule>
    <cfRule type="cellIs" dxfId="678" priority="194" operator="greaterThan">
      <formula>0</formula>
    </cfRule>
  </conditionalFormatting>
  <conditionalFormatting sqref="AR353">
    <cfRule type="cellIs" dxfId="677" priority="173" operator="lessThan">
      <formula>0</formula>
    </cfRule>
    <cfRule type="cellIs" dxfId="676" priority="174" operator="greaterThan">
      <formula>0</formula>
    </cfRule>
  </conditionalFormatting>
  <conditionalFormatting sqref="AR359">
    <cfRule type="cellIs" dxfId="675" priority="153" operator="lessThan">
      <formula>0</formula>
    </cfRule>
    <cfRule type="cellIs" dxfId="674" priority="154" operator="greaterThan">
      <formula>0</formula>
    </cfRule>
  </conditionalFormatting>
  <conditionalFormatting sqref="AR365">
    <cfRule type="cellIs" dxfId="673" priority="134" operator="greaterThan">
      <formula>0</formula>
    </cfRule>
    <cfRule type="cellIs" dxfId="672" priority="133" operator="lessThan">
      <formula>0</formula>
    </cfRule>
  </conditionalFormatting>
  <conditionalFormatting sqref="AR371">
    <cfRule type="cellIs" dxfId="671" priority="93" operator="lessThan">
      <formula>0</formula>
    </cfRule>
    <cfRule type="cellIs" dxfId="670" priority="94" operator="greaterThan">
      <formula>0</formula>
    </cfRule>
  </conditionalFormatting>
  <conditionalFormatting sqref="AR377">
    <cfRule type="cellIs" dxfId="669" priority="74" operator="greaterThan">
      <formula>0</formula>
    </cfRule>
    <cfRule type="cellIs" dxfId="668" priority="73" operator="lessThan">
      <formula>0</formula>
    </cfRule>
  </conditionalFormatting>
  <conditionalFormatting sqref="AR383">
    <cfRule type="cellIs" dxfId="667" priority="54" operator="greaterThan">
      <formula>0</formula>
    </cfRule>
    <cfRule type="cellIs" dxfId="666" priority="53" operator="lessThan">
      <formula>0</formula>
    </cfRule>
  </conditionalFormatting>
  <conditionalFormatting sqref="AR389">
    <cfRule type="cellIs" dxfId="665" priority="32" operator="greaterThan">
      <formula>0</formula>
    </cfRule>
    <cfRule type="cellIs" dxfId="664" priority="31" operator="lessThan">
      <formula>0</formula>
    </cfRule>
  </conditionalFormatting>
  <conditionalFormatting sqref="AU329">
    <cfRule type="cellIs" dxfId="663" priority="96" operator="greaterThan">
      <formula>0</formula>
    </cfRule>
    <cfRule type="cellIs" dxfId="662" priority="95" operator="lessThan">
      <formula>0</formula>
    </cfRule>
  </conditionalFormatting>
  <conditionalFormatting sqref="AU335">
    <cfRule type="cellIs" dxfId="661" priority="215" operator="lessThan">
      <formula>0</formula>
    </cfRule>
    <cfRule type="cellIs" dxfId="660" priority="216" operator="greaterThan">
      <formula>0</formula>
    </cfRule>
  </conditionalFormatting>
  <conditionalFormatting sqref="AU341">
    <cfRule type="cellIs" dxfId="659" priority="196" operator="greaterThan">
      <formula>0</formula>
    </cfRule>
    <cfRule type="cellIs" dxfId="658" priority="195" operator="lessThan">
      <formula>0</formula>
    </cfRule>
  </conditionalFormatting>
  <conditionalFormatting sqref="AU347">
    <cfRule type="cellIs" dxfId="657" priority="175" operator="lessThan">
      <formula>0</formula>
    </cfRule>
    <cfRule type="cellIs" dxfId="656" priority="176" operator="greaterThan">
      <formula>0</formula>
    </cfRule>
  </conditionalFormatting>
  <conditionalFormatting sqref="AU353">
    <cfRule type="cellIs" dxfId="655" priority="155" operator="lessThan">
      <formula>0</formula>
    </cfRule>
    <cfRule type="cellIs" dxfId="654" priority="156" operator="greaterThan">
      <formula>0</formula>
    </cfRule>
  </conditionalFormatting>
  <conditionalFormatting sqref="AU359">
    <cfRule type="cellIs" dxfId="653" priority="135" operator="lessThan">
      <formula>0</formula>
    </cfRule>
    <cfRule type="cellIs" dxfId="652" priority="136" operator="greaterThan">
      <formula>0</formula>
    </cfRule>
  </conditionalFormatting>
  <conditionalFormatting sqref="AU365">
    <cfRule type="cellIs" dxfId="651" priority="115" operator="lessThan">
      <formula>0</formula>
    </cfRule>
    <cfRule type="cellIs" dxfId="650" priority="116" operator="greaterThan">
      <formula>0</formula>
    </cfRule>
  </conditionalFormatting>
  <conditionalFormatting sqref="AU371">
    <cfRule type="cellIs" dxfId="649" priority="75" operator="lessThan">
      <formula>0</formula>
    </cfRule>
    <cfRule type="cellIs" dxfId="648" priority="76" operator="greaterThan">
      <formula>0</formula>
    </cfRule>
  </conditionalFormatting>
  <conditionalFormatting sqref="AU377">
    <cfRule type="cellIs" dxfId="647" priority="55" operator="lessThan">
      <formula>0</formula>
    </cfRule>
    <cfRule type="cellIs" dxfId="646" priority="56" operator="greaterThan">
      <formula>0</formula>
    </cfRule>
  </conditionalFormatting>
  <conditionalFormatting sqref="AU383">
    <cfRule type="cellIs" dxfId="645" priority="35" operator="lessThan">
      <formula>0</formula>
    </cfRule>
    <cfRule type="cellIs" dxfId="644" priority="36" operator="greaterThan">
      <formula>0</formula>
    </cfRule>
  </conditionalFormatting>
  <conditionalFormatting sqref="AU389">
    <cfRule type="cellIs" dxfId="643" priority="22" operator="greaterThan">
      <formula>0</formula>
    </cfRule>
    <cfRule type="cellIs" dxfId="642" priority="21" operator="lessThan">
      <formula>0</formula>
    </cfRule>
  </conditionalFormatting>
  <pageMargins left="0.78740157499999996" right="0.78740157499999996" top="0.984251969" bottom="0.984251969" header="0.4921259845" footer="0.4921259845"/>
  <pageSetup paperSize="9" orientation="portrait" verticalDpi="4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153"/>
  <sheetViews>
    <sheetView tabSelected="1" zoomScaleNormal="100" workbookViewId="0">
      <pane ySplit="4" topLeftCell="A5" activePane="bottomLeft" state="frozen"/>
      <selection activeCell="M163" sqref="M163"/>
      <selection pane="bottomLeft" activeCell="N15" sqref="N15"/>
    </sheetView>
  </sheetViews>
  <sheetFormatPr baseColWidth="10" defaultColWidth="6.5546875" defaultRowHeight="10.199999999999999"/>
  <cols>
    <col min="1" max="1" width="6.5546875" style="4"/>
    <col min="2" max="2" width="7.33203125" style="4" bestFit="1" customWidth="1"/>
    <col min="3" max="13" width="6.5546875" style="4"/>
    <col min="14" max="14" width="7.109375" style="4" bestFit="1" customWidth="1"/>
    <col min="15" max="16" width="6.5546875" style="4"/>
    <col min="17" max="17" width="7.5546875" style="4" customWidth="1"/>
    <col min="18" max="18" width="7" style="4" customWidth="1"/>
    <col min="19" max="39" width="6.5546875" style="4"/>
    <col min="40" max="40" width="27.6640625" style="4" customWidth="1"/>
    <col min="41" max="41" width="10.44140625" style="4" customWidth="1"/>
    <col min="42" max="42" width="15.33203125" style="4" customWidth="1"/>
    <col min="43" max="44" width="12.88671875" style="4" customWidth="1"/>
    <col min="45" max="45" width="12.44140625" style="4" customWidth="1"/>
    <col min="46" max="46" width="13" style="4" customWidth="1"/>
    <col min="47" max="47" width="14.33203125" style="4" customWidth="1"/>
    <col min="48" max="48" width="12.5546875" style="4" customWidth="1"/>
    <col min="49" max="16384" width="6.5546875" style="4"/>
  </cols>
  <sheetData>
    <row r="1" spans="1:24">
      <c r="A1" s="69" t="s">
        <v>180</v>
      </c>
    </row>
    <row r="3" spans="1:24">
      <c r="N3" s="54"/>
    </row>
    <row r="4" spans="1:24" ht="20.399999999999999">
      <c r="B4" s="4" t="s">
        <v>1</v>
      </c>
      <c r="C4" s="4" t="s">
        <v>2</v>
      </c>
      <c r="D4" s="4" t="s">
        <v>14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58</v>
      </c>
      <c r="O4" s="4" t="s">
        <v>69</v>
      </c>
      <c r="P4" s="69" t="s">
        <v>185</v>
      </c>
      <c r="R4" s="14" t="s">
        <v>201</v>
      </c>
      <c r="T4" s="14" t="s">
        <v>202</v>
      </c>
      <c r="V4" s="14" t="s">
        <v>203</v>
      </c>
      <c r="X4" s="14" t="s">
        <v>204</v>
      </c>
    </row>
    <row r="5" spans="1:24">
      <c r="A5" s="4">
        <v>1937</v>
      </c>
      <c r="B5" s="4">
        <v>129</v>
      </c>
      <c r="C5" s="4">
        <v>63</v>
      </c>
      <c r="D5" s="4">
        <v>118</v>
      </c>
      <c r="E5" s="4">
        <v>156</v>
      </c>
      <c r="F5" s="4">
        <v>256</v>
      </c>
      <c r="G5" s="4">
        <v>255</v>
      </c>
      <c r="H5" s="4">
        <v>258</v>
      </c>
      <c r="I5" s="4">
        <v>195</v>
      </c>
      <c r="J5" s="4">
        <v>153</v>
      </c>
      <c r="K5" s="4">
        <v>156</v>
      </c>
      <c r="L5" s="4">
        <v>88</v>
      </c>
      <c r="M5" s="4">
        <v>69</v>
      </c>
      <c r="N5" s="4">
        <f>SUM(B5:M5)</f>
        <v>1896</v>
      </c>
      <c r="O5" s="4">
        <v>150</v>
      </c>
      <c r="P5" s="5">
        <f t="shared" ref="P5:P12" si="0">N5-$N$99</f>
        <v>41.022619047618946</v>
      </c>
      <c r="R5" s="4">
        <f>SUM(G5:I5)</f>
        <v>708</v>
      </c>
      <c r="V5" s="4">
        <f>SUM(D5:F5)</f>
        <v>530</v>
      </c>
      <c r="X5" s="4">
        <f>SUM(J5:L5)</f>
        <v>397</v>
      </c>
    </row>
    <row r="6" spans="1:24">
      <c r="A6" s="4">
        <v>1938</v>
      </c>
      <c r="B6" s="4">
        <v>64</v>
      </c>
      <c r="C6" s="4">
        <v>152</v>
      </c>
      <c r="D6" s="4">
        <v>222</v>
      </c>
      <c r="E6" s="4">
        <v>126</v>
      </c>
      <c r="F6" s="4">
        <v>201</v>
      </c>
      <c r="G6" s="4">
        <v>244</v>
      </c>
      <c r="H6" s="4">
        <v>230</v>
      </c>
      <c r="I6" s="4">
        <v>171</v>
      </c>
      <c r="J6" s="4">
        <v>192</v>
      </c>
      <c r="K6" s="4">
        <v>133</v>
      </c>
      <c r="L6" s="4">
        <v>156</v>
      </c>
      <c r="M6" s="4">
        <v>64</v>
      </c>
      <c r="N6" s="4">
        <f t="shared" ref="N6:N12" si="1">SUM(B6:M6)</f>
        <v>1955</v>
      </c>
      <c r="O6" s="4">
        <v>149</v>
      </c>
      <c r="P6" s="5">
        <f t="shared" si="0"/>
        <v>100.02261904761895</v>
      </c>
      <c r="R6" s="4">
        <f t="shared" ref="R6:R69" si="2">SUM(G6:I6)</f>
        <v>645</v>
      </c>
      <c r="T6" s="4">
        <f>SUM(M5,B6:C6)</f>
        <v>285</v>
      </c>
      <c r="V6" s="4">
        <f t="shared" ref="V6:V69" si="3">SUM(D6:F6)</f>
        <v>549</v>
      </c>
      <c r="X6" s="4">
        <f t="shared" ref="X6:X69" si="4">SUM(J6:L6)</f>
        <v>481</v>
      </c>
    </row>
    <row r="7" spans="1:24">
      <c r="A7" s="4">
        <v>1939</v>
      </c>
      <c r="B7" s="4">
        <v>74</v>
      </c>
      <c r="C7" s="4">
        <v>143</v>
      </c>
      <c r="D7" s="4">
        <v>105</v>
      </c>
      <c r="E7" s="4">
        <v>211</v>
      </c>
      <c r="F7" s="4">
        <v>97</v>
      </c>
      <c r="G7" s="4">
        <v>237</v>
      </c>
      <c r="H7" s="4">
        <v>253</v>
      </c>
      <c r="I7" s="4">
        <v>238</v>
      </c>
      <c r="J7" s="4">
        <v>148</v>
      </c>
      <c r="K7" s="4">
        <v>79</v>
      </c>
      <c r="L7" s="4">
        <v>94</v>
      </c>
      <c r="M7" s="4">
        <v>89</v>
      </c>
      <c r="N7" s="4">
        <f t="shared" si="1"/>
        <v>1768</v>
      </c>
      <c r="O7" s="4">
        <v>146</v>
      </c>
      <c r="P7" s="5">
        <f t="shared" si="0"/>
        <v>-86.977380952381054</v>
      </c>
      <c r="R7" s="4">
        <f t="shared" si="2"/>
        <v>728</v>
      </c>
      <c r="T7" s="4">
        <f t="shared" ref="T7:T70" si="5">SUM(M6,B7:C7)</f>
        <v>281</v>
      </c>
      <c r="V7" s="4">
        <f t="shared" si="3"/>
        <v>413</v>
      </c>
      <c r="X7" s="4">
        <f t="shared" si="4"/>
        <v>321</v>
      </c>
    </row>
    <row r="8" spans="1:24">
      <c r="A8" s="4">
        <v>1940</v>
      </c>
      <c r="B8" s="4">
        <v>86</v>
      </c>
      <c r="C8" s="4">
        <v>104</v>
      </c>
      <c r="D8" s="4">
        <v>127</v>
      </c>
      <c r="E8" s="4">
        <v>184</v>
      </c>
      <c r="F8" s="4">
        <v>200</v>
      </c>
      <c r="G8" s="4">
        <v>247</v>
      </c>
      <c r="H8" s="4">
        <v>233</v>
      </c>
      <c r="I8" s="4">
        <v>224</v>
      </c>
      <c r="J8" s="4">
        <v>163</v>
      </c>
      <c r="K8" s="4">
        <v>122</v>
      </c>
      <c r="L8" s="4">
        <v>90</v>
      </c>
      <c r="M8" s="4">
        <v>54</v>
      </c>
      <c r="N8" s="4">
        <f t="shared" si="1"/>
        <v>1834</v>
      </c>
      <c r="O8" s="4">
        <v>148</v>
      </c>
      <c r="P8" s="5">
        <f t="shared" si="0"/>
        <v>-20.977380952381054</v>
      </c>
      <c r="R8" s="4">
        <f t="shared" si="2"/>
        <v>704</v>
      </c>
      <c r="T8" s="4">
        <f t="shared" si="5"/>
        <v>279</v>
      </c>
      <c r="V8" s="4">
        <f t="shared" si="3"/>
        <v>511</v>
      </c>
      <c r="X8" s="4">
        <f t="shared" si="4"/>
        <v>375</v>
      </c>
    </row>
    <row r="9" spans="1:24">
      <c r="A9" s="4">
        <v>1941</v>
      </c>
      <c r="B9" s="4">
        <v>75</v>
      </c>
      <c r="C9" s="4">
        <v>85</v>
      </c>
      <c r="D9" s="4">
        <v>155</v>
      </c>
      <c r="E9" s="4">
        <v>106</v>
      </c>
      <c r="F9" s="4">
        <v>161</v>
      </c>
      <c r="G9" s="4">
        <v>242</v>
      </c>
      <c r="H9" s="4">
        <v>231</v>
      </c>
      <c r="I9" s="4">
        <v>201</v>
      </c>
      <c r="J9" s="4">
        <v>193</v>
      </c>
      <c r="K9" s="4">
        <v>81</v>
      </c>
      <c r="L9" s="4">
        <v>78</v>
      </c>
      <c r="M9" s="4">
        <v>67</v>
      </c>
      <c r="N9" s="4">
        <f t="shared" si="1"/>
        <v>1675</v>
      </c>
      <c r="O9" s="4">
        <v>144</v>
      </c>
      <c r="P9" s="5">
        <f t="shared" si="0"/>
        <v>-179.97738095238105</v>
      </c>
      <c r="R9" s="4">
        <f t="shared" si="2"/>
        <v>674</v>
      </c>
      <c r="T9" s="4">
        <f t="shared" si="5"/>
        <v>214</v>
      </c>
      <c r="V9" s="4">
        <f t="shared" si="3"/>
        <v>422</v>
      </c>
      <c r="X9" s="4">
        <f t="shared" si="4"/>
        <v>352</v>
      </c>
    </row>
    <row r="10" spans="1:24">
      <c r="A10" s="4">
        <v>1942</v>
      </c>
      <c r="B10" s="4">
        <v>59</v>
      </c>
      <c r="C10" s="4">
        <v>48</v>
      </c>
      <c r="D10" s="4">
        <v>129</v>
      </c>
      <c r="E10" s="4">
        <v>162</v>
      </c>
      <c r="F10" s="4">
        <v>217</v>
      </c>
      <c r="G10" s="4">
        <v>240</v>
      </c>
      <c r="H10" s="4">
        <v>230</v>
      </c>
      <c r="I10" s="4">
        <v>248</v>
      </c>
      <c r="J10" s="4">
        <v>212</v>
      </c>
      <c r="K10" s="4">
        <v>181</v>
      </c>
      <c r="L10" s="4">
        <v>42</v>
      </c>
      <c r="M10" s="4">
        <v>116</v>
      </c>
      <c r="N10" s="4">
        <f t="shared" si="1"/>
        <v>1884</v>
      </c>
      <c r="O10" s="4">
        <v>118</v>
      </c>
      <c r="P10" s="5">
        <f t="shared" si="0"/>
        <v>29.022619047618946</v>
      </c>
      <c r="R10" s="4">
        <f t="shared" si="2"/>
        <v>718</v>
      </c>
      <c r="T10" s="4">
        <f t="shared" si="5"/>
        <v>174</v>
      </c>
      <c r="V10" s="4">
        <f t="shared" si="3"/>
        <v>508</v>
      </c>
      <c r="X10" s="4">
        <f t="shared" si="4"/>
        <v>435</v>
      </c>
    </row>
    <row r="11" spans="1:24">
      <c r="A11" s="4">
        <v>1943</v>
      </c>
      <c r="B11" s="4">
        <v>112</v>
      </c>
      <c r="C11" s="4">
        <v>141</v>
      </c>
      <c r="D11" s="4">
        <v>205</v>
      </c>
      <c r="E11" s="4">
        <v>195</v>
      </c>
      <c r="F11" s="4">
        <v>218</v>
      </c>
      <c r="G11" s="4">
        <v>150</v>
      </c>
      <c r="H11" s="4">
        <v>266</v>
      </c>
      <c r="I11" s="4">
        <v>235</v>
      </c>
      <c r="J11" s="4">
        <v>133</v>
      </c>
      <c r="K11" s="4">
        <v>164</v>
      </c>
      <c r="L11" s="4">
        <v>65</v>
      </c>
      <c r="M11" s="4">
        <v>41</v>
      </c>
      <c r="N11" s="4">
        <f t="shared" si="1"/>
        <v>1925</v>
      </c>
      <c r="O11" s="4">
        <v>154</v>
      </c>
      <c r="P11" s="5">
        <f t="shared" si="0"/>
        <v>70.022619047618946</v>
      </c>
      <c r="R11" s="4">
        <f t="shared" si="2"/>
        <v>651</v>
      </c>
      <c r="T11" s="4">
        <f t="shared" si="5"/>
        <v>369</v>
      </c>
      <c r="V11" s="4">
        <f t="shared" si="3"/>
        <v>618</v>
      </c>
      <c r="X11" s="4">
        <f t="shared" si="4"/>
        <v>362</v>
      </c>
    </row>
    <row r="12" spans="1:24">
      <c r="A12" s="4">
        <v>1944</v>
      </c>
      <c r="B12" s="4">
        <v>107</v>
      </c>
      <c r="C12" s="4">
        <v>71</v>
      </c>
      <c r="D12" s="4">
        <v>67</v>
      </c>
      <c r="E12" s="4">
        <v>165</v>
      </c>
      <c r="F12" s="4">
        <v>206</v>
      </c>
      <c r="G12" s="4">
        <v>178</v>
      </c>
      <c r="H12" s="4">
        <v>202</v>
      </c>
      <c r="I12" s="4">
        <v>261</v>
      </c>
      <c r="J12" s="4">
        <v>151</v>
      </c>
      <c r="K12" s="4">
        <v>102</v>
      </c>
      <c r="L12" s="4">
        <v>68</v>
      </c>
      <c r="M12" s="4">
        <v>91</v>
      </c>
      <c r="N12" s="4">
        <f t="shared" si="1"/>
        <v>1669</v>
      </c>
      <c r="O12" s="4">
        <v>158</v>
      </c>
      <c r="P12" s="5">
        <f t="shared" si="0"/>
        <v>-185.97738095238105</v>
      </c>
      <c r="R12" s="4">
        <f t="shared" si="2"/>
        <v>641</v>
      </c>
      <c r="T12" s="4">
        <f t="shared" si="5"/>
        <v>219</v>
      </c>
      <c r="V12" s="4">
        <f t="shared" si="3"/>
        <v>438</v>
      </c>
      <c r="X12" s="4">
        <f t="shared" si="4"/>
        <v>321</v>
      </c>
    </row>
    <row r="13" spans="1:24">
      <c r="A13" s="4">
        <v>1945</v>
      </c>
      <c r="B13" s="4">
        <v>80</v>
      </c>
      <c r="C13" s="4">
        <v>94</v>
      </c>
      <c r="D13" s="4">
        <v>127</v>
      </c>
      <c r="O13" s="4">
        <v>129</v>
      </c>
      <c r="P13" s="5"/>
      <c r="T13" s="4">
        <f t="shared" si="5"/>
        <v>265</v>
      </c>
    </row>
    <row r="14" spans="1:24">
      <c r="A14" s="4">
        <v>1946</v>
      </c>
      <c r="E14" s="4">
        <v>238</v>
      </c>
      <c r="F14" s="4">
        <v>192</v>
      </c>
      <c r="G14" s="4">
        <v>158</v>
      </c>
      <c r="H14" s="4">
        <v>256</v>
      </c>
      <c r="I14" s="4">
        <v>190</v>
      </c>
      <c r="J14" s="4">
        <v>205</v>
      </c>
      <c r="K14" s="4">
        <v>128</v>
      </c>
      <c r="L14" s="4">
        <v>95</v>
      </c>
      <c r="M14" s="4">
        <v>56</v>
      </c>
      <c r="O14" s="4">
        <v>156</v>
      </c>
      <c r="P14" s="5"/>
      <c r="R14" s="4">
        <f t="shared" si="2"/>
        <v>604</v>
      </c>
      <c r="V14" s="4">
        <f t="shared" si="3"/>
        <v>430</v>
      </c>
      <c r="X14" s="4">
        <f t="shared" si="4"/>
        <v>428</v>
      </c>
    </row>
    <row r="15" spans="1:24">
      <c r="A15" s="4">
        <v>1947</v>
      </c>
      <c r="B15" s="4">
        <v>82</v>
      </c>
      <c r="C15" s="4">
        <v>75</v>
      </c>
      <c r="D15" s="4">
        <v>104</v>
      </c>
      <c r="E15" s="4">
        <v>226</v>
      </c>
      <c r="F15" s="4">
        <v>208</v>
      </c>
      <c r="G15" s="4">
        <v>270</v>
      </c>
      <c r="H15" s="4">
        <v>272</v>
      </c>
      <c r="I15" s="4">
        <v>314</v>
      </c>
      <c r="J15" s="4">
        <v>240</v>
      </c>
      <c r="K15" s="4">
        <v>207</v>
      </c>
      <c r="L15" s="4">
        <v>58</v>
      </c>
      <c r="M15" s="4">
        <v>31</v>
      </c>
      <c r="N15" s="4">
        <f t="shared" ref="N15:N78" si="6">SUM(B15:M15)</f>
        <v>2087</v>
      </c>
      <c r="O15" s="4">
        <v>138</v>
      </c>
      <c r="P15" s="5">
        <f t="shared" ref="P15:P46" si="7">N15-$N$99</f>
        <v>232.02261904761895</v>
      </c>
      <c r="R15" s="4">
        <f t="shared" si="2"/>
        <v>856</v>
      </c>
      <c r="T15" s="4">
        <f t="shared" si="5"/>
        <v>213</v>
      </c>
      <c r="V15" s="4">
        <f t="shared" si="3"/>
        <v>538</v>
      </c>
      <c r="X15" s="4">
        <f t="shared" si="4"/>
        <v>505</v>
      </c>
    </row>
    <row r="16" spans="1:24">
      <c r="A16" s="4">
        <v>1948</v>
      </c>
      <c r="B16" s="4">
        <v>91</v>
      </c>
      <c r="C16" s="4">
        <v>89</v>
      </c>
      <c r="D16" s="4">
        <v>216</v>
      </c>
      <c r="E16" s="4">
        <v>192</v>
      </c>
      <c r="F16" s="4">
        <v>246</v>
      </c>
      <c r="G16" s="4">
        <v>222</v>
      </c>
      <c r="H16" s="4">
        <v>162</v>
      </c>
      <c r="I16" s="4">
        <v>179</v>
      </c>
      <c r="J16" s="4">
        <v>197</v>
      </c>
      <c r="K16" s="4">
        <v>135</v>
      </c>
      <c r="L16" s="4">
        <v>122</v>
      </c>
      <c r="M16" s="4">
        <v>117</v>
      </c>
      <c r="N16" s="4">
        <f t="shared" si="6"/>
        <v>1968</v>
      </c>
      <c r="O16" s="4">
        <v>157</v>
      </c>
      <c r="P16" s="5">
        <f t="shared" si="7"/>
        <v>113.02261904761895</v>
      </c>
      <c r="R16" s="4">
        <f t="shared" si="2"/>
        <v>563</v>
      </c>
      <c r="T16" s="4">
        <f t="shared" si="5"/>
        <v>211</v>
      </c>
      <c r="V16" s="4">
        <f t="shared" si="3"/>
        <v>654</v>
      </c>
      <c r="X16" s="4">
        <f t="shared" si="4"/>
        <v>454</v>
      </c>
    </row>
    <row r="17" spans="1:24">
      <c r="A17" s="4">
        <v>1949</v>
      </c>
      <c r="B17" s="4">
        <v>120</v>
      </c>
      <c r="C17" s="4">
        <v>171</v>
      </c>
      <c r="D17" s="4">
        <v>171</v>
      </c>
      <c r="E17" s="4">
        <v>192</v>
      </c>
      <c r="F17" s="4">
        <v>138</v>
      </c>
      <c r="G17" s="4">
        <v>225</v>
      </c>
      <c r="H17" s="4">
        <v>303</v>
      </c>
      <c r="I17" s="4">
        <v>229</v>
      </c>
      <c r="J17" s="4">
        <v>230</v>
      </c>
      <c r="K17" s="4">
        <v>187</v>
      </c>
      <c r="L17" s="4">
        <v>55</v>
      </c>
      <c r="M17" s="4">
        <v>73</v>
      </c>
      <c r="N17" s="4">
        <f t="shared" si="6"/>
        <v>2094</v>
      </c>
      <c r="O17" s="4">
        <v>148</v>
      </c>
      <c r="P17" s="5">
        <f t="shared" si="7"/>
        <v>239.02261904761895</v>
      </c>
      <c r="R17" s="4">
        <f t="shared" si="2"/>
        <v>757</v>
      </c>
      <c r="T17" s="4">
        <f t="shared" si="5"/>
        <v>408</v>
      </c>
      <c r="V17" s="4">
        <f t="shared" si="3"/>
        <v>501</v>
      </c>
      <c r="X17" s="4">
        <f t="shared" si="4"/>
        <v>472</v>
      </c>
    </row>
    <row r="18" spans="1:24">
      <c r="A18" s="4">
        <v>1950</v>
      </c>
      <c r="B18" s="4">
        <v>55</v>
      </c>
      <c r="C18" s="4">
        <v>116</v>
      </c>
      <c r="D18" s="4">
        <v>189</v>
      </c>
      <c r="E18" s="4">
        <v>130</v>
      </c>
      <c r="F18" s="4">
        <v>264</v>
      </c>
      <c r="G18" s="4">
        <v>292</v>
      </c>
      <c r="H18" s="4">
        <v>251</v>
      </c>
      <c r="I18" s="4">
        <v>232</v>
      </c>
      <c r="J18" s="4">
        <v>119</v>
      </c>
      <c r="K18" s="4">
        <v>139</v>
      </c>
      <c r="L18" s="4">
        <v>71</v>
      </c>
      <c r="M18" s="4">
        <v>49</v>
      </c>
      <c r="N18" s="4">
        <f t="shared" si="6"/>
        <v>1907</v>
      </c>
      <c r="O18" s="4">
        <v>169</v>
      </c>
      <c r="P18" s="5">
        <f t="shared" si="7"/>
        <v>52.022619047618946</v>
      </c>
      <c r="R18" s="4">
        <f t="shared" si="2"/>
        <v>775</v>
      </c>
      <c r="T18" s="4">
        <f t="shared" si="5"/>
        <v>244</v>
      </c>
      <c r="V18" s="4">
        <f t="shared" si="3"/>
        <v>583</v>
      </c>
      <c r="X18" s="4">
        <f t="shared" si="4"/>
        <v>329</v>
      </c>
    </row>
    <row r="19" spans="1:24">
      <c r="A19" s="4">
        <v>1951</v>
      </c>
      <c r="B19" s="4">
        <v>67</v>
      </c>
      <c r="C19" s="4">
        <v>82</v>
      </c>
      <c r="D19" s="4">
        <v>82</v>
      </c>
      <c r="E19" s="4">
        <v>185</v>
      </c>
      <c r="F19" s="4">
        <v>169</v>
      </c>
      <c r="G19" s="4">
        <v>193</v>
      </c>
      <c r="H19" s="4">
        <v>249</v>
      </c>
      <c r="I19" s="4">
        <v>225</v>
      </c>
      <c r="J19" s="4">
        <v>171</v>
      </c>
      <c r="K19" s="4">
        <v>129</v>
      </c>
      <c r="L19" s="4">
        <v>62</v>
      </c>
      <c r="M19" s="4">
        <v>134</v>
      </c>
      <c r="N19" s="4">
        <f t="shared" si="6"/>
        <v>1748</v>
      </c>
      <c r="O19" s="4">
        <v>178</v>
      </c>
      <c r="P19" s="5">
        <f t="shared" si="7"/>
        <v>-106.97738095238105</v>
      </c>
      <c r="R19" s="4">
        <f t="shared" si="2"/>
        <v>667</v>
      </c>
      <c r="T19" s="4">
        <f t="shared" si="5"/>
        <v>198</v>
      </c>
      <c r="V19" s="4">
        <f t="shared" si="3"/>
        <v>436</v>
      </c>
      <c r="X19" s="4">
        <f t="shared" si="4"/>
        <v>362</v>
      </c>
    </row>
    <row r="20" spans="1:24">
      <c r="A20" s="4">
        <v>1952</v>
      </c>
      <c r="B20" s="4">
        <v>103</v>
      </c>
      <c r="C20" s="4">
        <v>82</v>
      </c>
      <c r="D20" s="4">
        <v>109</v>
      </c>
      <c r="E20" s="4">
        <v>183</v>
      </c>
      <c r="F20" s="4">
        <v>188</v>
      </c>
      <c r="G20" s="4">
        <v>226</v>
      </c>
      <c r="H20" s="4">
        <v>298</v>
      </c>
      <c r="I20" s="4">
        <v>234</v>
      </c>
      <c r="J20" s="4">
        <v>118</v>
      </c>
      <c r="K20" s="4">
        <v>95</v>
      </c>
      <c r="L20" s="4">
        <v>74</v>
      </c>
      <c r="M20" s="4">
        <v>46</v>
      </c>
      <c r="N20" s="4">
        <f t="shared" si="6"/>
        <v>1756</v>
      </c>
      <c r="O20" s="4">
        <v>170</v>
      </c>
      <c r="P20" s="5">
        <f t="shared" si="7"/>
        <v>-98.977380952381054</v>
      </c>
      <c r="R20" s="4">
        <f t="shared" si="2"/>
        <v>758</v>
      </c>
      <c r="T20" s="4">
        <f t="shared" si="5"/>
        <v>319</v>
      </c>
      <c r="V20" s="4">
        <f t="shared" si="3"/>
        <v>480</v>
      </c>
      <c r="X20" s="4">
        <f t="shared" si="4"/>
        <v>287</v>
      </c>
    </row>
    <row r="21" spans="1:24">
      <c r="A21" s="4">
        <v>1953</v>
      </c>
      <c r="B21" s="4">
        <v>65</v>
      </c>
      <c r="C21" s="4">
        <v>98</v>
      </c>
      <c r="D21" s="4">
        <v>244</v>
      </c>
      <c r="E21" s="4">
        <v>218</v>
      </c>
      <c r="F21" s="4">
        <v>235</v>
      </c>
      <c r="G21" s="4">
        <v>160</v>
      </c>
      <c r="H21" s="4">
        <v>211</v>
      </c>
      <c r="I21" s="4">
        <v>264</v>
      </c>
      <c r="J21" s="4">
        <v>200</v>
      </c>
      <c r="K21" s="4">
        <v>120</v>
      </c>
      <c r="L21" s="4">
        <v>156</v>
      </c>
      <c r="M21" s="4">
        <v>123</v>
      </c>
      <c r="N21" s="4">
        <f t="shared" si="6"/>
        <v>2094</v>
      </c>
      <c r="O21" s="4">
        <v>155</v>
      </c>
      <c r="P21" s="5">
        <f t="shared" si="7"/>
        <v>239.02261904761895</v>
      </c>
      <c r="R21" s="4">
        <f t="shared" si="2"/>
        <v>635</v>
      </c>
      <c r="T21" s="4">
        <f t="shared" si="5"/>
        <v>209</v>
      </c>
      <c r="V21" s="4">
        <f t="shared" si="3"/>
        <v>697</v>
      </c>
      <c r="X21" s="4">
        <f t="shared" si="4"/>
        <v>476</v>
      </c>
    </row>
    <row r="22" spans="1:24">
      <c r="A22" s="4">
        <v>1954</v>
      </c>
      <c r="B22" s="4">
        <v>57</v>
      </c>
      <c r="C22" s="4">
        <v>77</v>
      </c>
      <c r="D22" s="4">
        <v>185</v>
      </c>
      <c r="E22" s="4">
        <v>104</v>
      </c>
      <c r="F22" s="4">
        <v>184</v>
      </c>
      <c r="G22" s="4">
        <v>169</v>
      </c>
      <c r="H22" s="4">
        <v>159</v>
      </c>
      <c r="I22" s="4">
        <v>184</v>
      </c>
      <c r="J22" s="4">
        <v>163</v>
      </c>
      <c r="K22" s="4">
        <v>161</v>
      </c>
      <c r="L22" s="4">
        <v>116</v>
      </c>
      <c r="M22" s="4">
        <v>68</v>
      </c>
      <c r="N22" s="4">
        <f t="shared" si="6"/>
        <v>1627</v>
      </c>
      <c r="O22" s="4">
        <v>166</v>
      </c>
      <c r="P22" s="5">
        <f t="shared" si="7"/>
        <v>-227.97738095238105</v>
      </c>
      <c r="R22" s="347">
        <f t="shared" si="2"/>
        <v>512</v>
      </c>
      <c r="T22" s="4">
        <f t="shared" si="5"/>
        <v>257</v>
      </c>
      <c r="V22" s="4">
        <f t="shared" si="3"/>
        <v>473</v>
      </c>
      <c r="X22" s="4">
        <f t="shared" si="4"/>
        <v>440</v>
      </c>
    </row>
    <row r="23" spans="1:24">
      <c r="A23" s="4">
        <v>1955</v>
      </c>
      <c r="B23" s="4">
        <v>119</v>
      </c>
      <c r="C23" s="4">
        <v>53</v>
      </c>
      <c r="D23" s="4">
        <v>150</v>
      </c>
      <c r="E23" s="4">
        <v>179</v>
      </c>
      <c r="F23" s="4">
        <v>225</v>
      </c>
      <c r="G23" s="4">
        <v>174</v>
      </c>
      <c r="H23" s="4">
        <v>153</v>
      </c>
      <c r="I23" s="4">
        <v>209</v>
      </c>
      <c r="J23" s="4">
        <v>161</v>
      </c>
      <c r="K23" s="4">
        <v>152</v>
      </c>
      <c r="L23" s="4">
        <v>94</v>
      </c>
      <c r="M23" s="4">
        <v>74</v>
      </c>
      <c r="N23" s="4">
        <f t="shared" si="6"/>
        <v>1743</v>
      </c>
      <c r="O23" s="4">
        <v>172</v>
      </c>
      <c r="P23" s="5">
        <f t="shared" si="7"/>
        <v>-111.97738095238105</v>
      </c>
      <c r="R23" s="4">
        <f t="shared" si="2"/>
        <v>536</v>
      </c>
      <c r="T23" s="4">
        <f t="shared" si="5"/>
        <v>240</v>
      </c>
      <c r="V23" s="4">
        <f t="shared" si="3"/>
        <v>554</v>
      </c>
      <c r="X23" s="4">
        <f t="shared" si="4"/>
        <v>407</v>
      </c>
    </row>
    <row r="24" spans="1:24">
      <c r="A24" s="4">
        <v>1956</v>
      </c>
      <c r="B24" s="4">
        <v>71</v>
      </c>
      <c r="C24" s="4">
        <v>89</v>
      </c>
      <c r="D24" s="4">
        <v>128</v>
      </c>
      <c r="E24" s="4">
        <v>128</v>
      </c>
      <c r="F24" s="4">
        <v>235</v>
      </c>
      <c r="G24" s="4">
        <v>123</v>
      </c>
      <c r="H24" s="4">
        <v>234</v>
      </c>
      <c r="I24" s="4">
        <v>186</v>
      </c>
      <c r="J24" s="4">
        <v>203</v>
      </c>
      <c r="K24" s="4">
        <v>167</v>
      </c>
      <c r="L24" s="4">
        <v>53</v>
      </c>
      <c r="M24" s="4">
        <v>90</v>
      </c>
      <c r="N24" s="4">
        <f t="shared" si="6"/>
        <v>1707</v>
      </c>
      <c r="O24" s="4">
        <v>165</v>
      </c>
      <c r="P24" s="5">
        <f t="shared" si="7"/>
        <v>-147.97738095238105</v>
      </c>
      <c r="R24" s="4">
        <f t="shared" si="2"/>
        <v>543</v>
      </c>
      <c r="T24" s="4">
        <f t="shared" si="5"/>
        <v>234</v>
      </c>
      <c r="V24" s="4">
        <f t="shared" si="3"/>
        <v>491</v>
      </c>
      <c r="X24" s="4">
        <f t="shared" si="4"/>
        <v>423</v>
      </c>
    </row>
    <row r="25" spans="1:24">
      <c r="A25" s="4">
        <v>1957</v>
      </c>
      <c r="B25" s="4">
        <v>106</v>
      </c>
      <c r="C25" s="4">
        <v>98</v>
      </c>
      <c r="D25" s="4">
        <v>168</v>
      </c>
      <c r="E25" s="4">
        <v>166</v>
      </c>
      <c r="F25" s="4">
        <v>146</v>
      </c>
      <c r="G25" s="4">
        <v>232</v>
      </c>
      <c r="H25" s="4">
        <v>177</v>
      </c>
      <c r="I25" s="4">
        <v>201</v>
      </c>
      <c r="J25" s="4">
        <v>132</v>
      </c>
      <c r="K25" s="4">
        <v>222</v>
      </c>
      <c r="L25" s="4">
        <v>97</v>
      </c>
      <c r="M25" s="4">
        <v>106</v>
      </c>
      <c r="N25" s="4">
        <f t="shared" si="6"/>
        <v>1851</v>
      </c>
      <c r="O25" s="4">
        <v>156</v>
      </c>
      <c r="P25" s="5">
        <f t="shared" si="7"/>
        <v>-3.9773809523810542</v>
      </c>
      <c r="R25" s="4">
        <f t="shared" si="2"/>
        <v>610</v>
      </c>
      <c r="T25" s="4">
        <f t="shared" si="5"/>
        <v>294</v>
      </c>
      <c r="V25" s="4">
        <f t="shared" si="3"/>
        <v>480</v>
      </c>
      <c r="X25" s="4">
        <f t="shared" si="4"/>
        <v>451</v>
      </c>
    </row>
    <row r="26" spans="1:24">
      <c r="A26" s="4">
        <v>1958</v>
      </c>
      <c r="B26" s="4">
        <v>117</v>
      </c>
      <c r="C26" s="4">
        <v>85</v>
      </c>
      <c r="D26" s="4">
        <v>150</v>
      </c>
      <c r="E26" s="4">
        <v>129</v>
      </c>
      <c r="F26" s="4">
        <v>229</v>
      </c>
      <c r="G26" s="4">
        <v>216</v>
      </c>
      <c r="H26" s="4">
        <v>252</v>
      </c>
      <c r="I26" s="4">
        <v>235</v>
      </c>
      <c r="J26" s="4">
        <v>206</v>
      </c>
      <c r="K26" s="4">
        <v>126</v>
      </c>
      <c r="L26" s="4">
        <v>53</v>
      </c>
      <c r="M26" s="4">
        <v>98</v>
      </c>
      <c r="N26" s="4">
        <f t="shared" si="6"/>
        <v>1896</v>
      </c>
      <c r="O26" s="4">
        <v>151</v>
      </c>
      <c r="P26" s="5">
        <f t="shared" si="7"/>
        <v>41.022619047618946</v>
      </c>
      <c r="R26" s="4">
        <f t="shared" si="2"/>
        <v>703</v>
      </c>
      <c r="T26" s="4">
        <f t="shared" si="5"/>
        <v>308</v>
      </c>
      <c r="V26" s="4">
        <f t="shared" si="3"/>
        <v>508</v>
      </c>
      <c r="X26" s="4">
        <f t="shared" si="4"/>
        <v>385</v>
      </c>
    </row>
    <row r="27" spans="1:24">
      <c r="A27" s="4">
        <v>1959</v>
      </c>
      <c r="B27" s="4">
        <v>102</v>
      </c>
      <c r="C27" s="4">
        <v>204</v>
      </c>
      <c r="D27" s="4">
        <v>147</v>
      </c>
      <c r="E27" s="4">
        <v>213</v>
      </c>
      <c r="F27" s="4">
        <v>225</v>
      </c>
      <c r="G27" s="4">
        <v>189</v>
      </c>
      <c r="H27" s="4">
        <v>250</v>
      </c>
      <c r="I27" s="4">
        <v>202</v>
      </c>
      <c r="J27" s="4">
        <v>286</v>
      </c>
      <c r="K27" s="4">
        <v>194</v>
      </c>
      <c r="L27" s="4">
        <v>118</v>
      </c>
      <c r="M27" s="4">
        <v>84</v>
      </c>
      <c r="N27" s="4">
        <f t="shared" si="6"/>
        <v>2214</v>
      </c>
      <c r="O27" s="4">
        <v>133</v>
      </c>
      <c r="P27" s="5">
        <f t="shared" si="7"/>
        <v>359.02261904761895</v>
      </c>
      <c r="R27" s="4">
        <f t="shared" si="2"/>
        <v>641</v>
      </c>
      <c r="T27" s="4">
        <f t="shared" si="5"/>
        <v>404</v>
      </c>
      <c r="V27" s="4">
        <f t="shared" si="3"/>
        <v>585</v>
      </c>
      <c r="X27" s="344">
        <f t="shared" si="4"/>
        <v>598</v>
      </c>
    </row>
    <row r="28" spans="1:24">
      <c r="A28" s="4">
        <v>1960</v>
      </c>
      <c r="B28" s="4">
        <v>95</v>
      </c>
      <c r="C28" s="4">
        <v>99</v>
      </c>
      <c r="D28" s="4">
        <v>125</v>
      </c>
      <c r="E28" s="4">
        <v>151</v>
      </c>
      <c r="F28" s="4">
        <v>224</v>
      </c>
      <c r="G28" s="4">
        <v>207</v>
      </c>
      <c r="H28" s="4">
        <v>181</v>
      </c>
      <c r="I28" s="4">
        <v>201</v>
      </c>
      <c r="J28" s="4">
        <v>157</v>
      </c>
      <c r="K28" s="4">
        <v>134</v>
      </c>
      <c r="L28" s="4">
        <v>95</v>
      </c>
      <c r="M28" s="4">
        <v>55</v>
      </c>
      <c r="N28" s="4">
        <f t="shared" si="6"/>
        <v>1724</v>
      </c>
      <c r="O28" s="4">
        <v>163</v>
      </c>
      <c r="P28" s="5">
        <f t="shared" si="7"/>
        <v>-130.97738095238105</v>
      </c>
      <c r="R28" s="4">
        <f t="shared" si="2"/>
        <v>589</v>
      </c>
      <c r="T28" s="4">
        <f t="shared" si="5"/>
        <v>278</v>
      </c>
      <c r="V28" s="4">
        <f t="shared" si="3"/>
        <v>500</v>
      </c>
      <c r="X28" s="4">
        <f t="shared" si="4"/>
        <v>386</v>
      </c>
    </row>
    <row r="29" spans="1:24">
      <c r="A29" s="4">
        <v>1961</v>
      </c>
      <c r="B29" s="4">
        <v>73</v>
      </c>
      <c r="C29" s="4">
        <v>132</v>
      </c>
      <c r="D29" s="4">
        <v>191</v>
      </c>
      <c r="E29" s="4">
        <v>164</v>
      </c>
      <c r="F29" s="4">
        <v>146</v>
      </c>
      <c r="G29" s="4">
        <v>218</v>
      </c>
      <c r="H29" s="4">
        <v>226</v>
      </c>
      <c r="I29" s="4">
        <v>252</v>
      </c>
      <c r="J29" s="4">
        <v>239</v>
      </c>
      <c r="K29" s="4">
        <v>182</v>
      </c>
      <c r="L29" s="4">
        <v>99</v>
      </c>
      <c r="M29" s="4">
        <v>96</v>
      </c>
      <c r="N29" s="4">
        <f t="shared" si="6"/>
        <v>2018</v>
      </c>
      <c r="O29" s="4">
        <v>157</v>
      </c>
      <c r="P29" s="5">
        <f t="shared" si="7"/>
        <v>163.02261904761895</v>
      </c>
      <c r="R29" s="4">
        <f t="shared" si="2"/>
        <v>696</v>
      </c>
      <c r="T29" s="4">
        <f t="shared" si="5"/>
        <v>260</v>
      </c>
      <c r="V29" s="4">
        <f t="shared" si="3"/>
        <v>501</v>
      </c>
      <c r="X29" s="4">
        <f t="shared" si="4"/>
        <v>520</v>
      </c>
    </row>
    <row r="30" spans="1:24">
      <c r="A30" s="4">
        <v>1962</v>
      </c>
      <c r="B30" s="4">
        <v>75</v>
      </c>
      <c r="C30" s="4">
        <v>58</v>
      </c>
      <c r="D30" s="4">
        <v>138</v>
      </c>
      <c r="E30" s="4">
        <v>185</v>
      </c>
      <c r="F30" s="4">
        <v>151</v>
      </c>
      <c r="G30" s="4">
        <v>250</v>
      </c>
      <c r="H30" s="4">
        <v>232</v>
      </c>
      <c r="I30" s="4">
        <v>295</v>
      </c>
      <c r="J30" s="4">
        <v>216</v>
      </c>
      <c r="K30" s="4">
        <v>188</v>
      </c>
      <c r="L30" s="4">
        <v>77</v>
      </c>
      <c r="M30" s="4">
        <v>96</v>
      </c>
      <c r="N30" s="4">
        <f t="shared" si="6"/>
        <v>1961</v>
      </c>
      <c r="O30" s="4">
        <v>162</v>
      </c>
      <c r="P30" s="5">
        <f t="shared" si="7"/>
        <v>106.02261904761895</v>
      </c>
      <c r="R30" s="4">
        <f t="shared" si="2"/>
        <v>777</v>
      </c>
      <c r="T30" s="4">
        <f t="shared" si="5"/>
        <v>229</v>
      </c>
      <c r="V30" s="4">
        <f t="shared" si="3"/>
        <v>474</v>
      </c>
      <c r="X30" s="4">
        <f t="shared" si="4"/>
        <v>481</v>
      </c>
    </row>
    <row r="31" spans="1:24">
      <c r="A31" s="4">
        <v>1963</v>
      </c>
      <c r="B31" s="4">
        <v>77</v>
      </c>
      <c r="C31" s="4">
        <v>132</v>
      </c>
      <c r="D31" s="4">
        <v>155</v>
      </c>
      <c r="E31" s="4">
        <v>122</v>
      </c>
      <c r="F31" s="4">
        <v>167</v>
      </c>
      <c r="G31" s="4">
        <v>191</v>
      </c>
      <c r="H31" s="4">
        <v>274</v>
      </c>
      <c r="I31" s="4">
        <v>177</v>
      </c>
      <c r="J31" s="4">
        <v>149</v>
      </c>
      <c r="K31" s="4">
        <v>142</v>
      </c>
      <c r="L31" s="4">
        <v>89</v>
      </c>
      <c r="M31" s="4">
        <v>111</v>
      </c>
      <c r="N31" s="4">
        <f t="shared" si="6"/>
        <v>1786</v>
      </c>
      <c r="O31" s="4">
        <v>166</v>
      </c>
      <c r="P31" s="5">
        <f t="shared" si="7"/>
        <v>-68.977380952381054</v>
      </c>
      <c r="R31" s="4">
        <f t="shared" si="2"/>
        <v>642</v>
      </c>
      <c r="T31" s="4">
        <f t="shared" si="5"/>
        <v>305</v>
      </c>
      <c r="V31" s="4">
        <f t="shared" si="3"/>
        <v>444</v>
      </c>
      <c r="X31" s="4">
        <f t="shared" si="4"/>
        <v>380</v>
      </c>
    </row>
    <row r="32" spans="1:24">
      <c r="A32" s="4">
        <v>1964</v>
      </c>
      <c r="B32" s="4">
        <v>141</v>
      </c>
      <c r="C32" s="4">
        <v>90</v>
      </c>
      <c r="D32" s="4">
        <v>83</v>
      </c>
      <c r="E32" s="4">
        <v>167</v>
      </c>
      <c r="F32" s="4">
        <v>216</v>
      </c>
      <c r="G32" s="4">
        <v>208</v>
      </c>
      <c r="H32" s="4">
        <v>306</v>
      </c>
      <c r="I32" s="4">
        <v>209</v>
      </c>
      <c r="J32" s="4">
        <v>211</v>
      </c>
      <c r="K32" s="4">
        <v>66</v>
      </c>
      <c r="L32" s="4">
        <v>37</v>
      </c>
      <c r="M32" s="4">
        <v>65</v>
      </c>
      <c r="N32" s="4">
        <f t="shared" si="6"/>
        <v>1799</v>
      </c>
      <c r="O32" s="4">
        <v>176</v>
      </c>
      <c r="P32" s="5">
        <f t="shared" si="7"/>
        <v>-55.977380952381054</v>
      </c>
      <c r="R32" s="4">
        <f t="shared" si="2"/>
        <v>723</v>
      </c>
      <c r="T32" s="4">
        <f t="shared" si="5"/>
        <v>342</v>
      </c>
      <c r="V32" s="4">
        <f t="shared" si="3"/>
        <v>466</v>
      </c>
      <c r="X32" s="4">
        <f t="shared" si="4"/>
        <v>314</v>
      </c>
    </row>
    <row r="33" spans="1:24">
      <c r="A33" s="4">
        <v>1965</v>
      </c>
      <c r="B33" s="4">
        <v>60</v>
      </c>
      <c r="C33" s="4">
        <v>82</v>
      </c>
      <c r="D33" s="4">
        <v>145</v>
      </c>
      <c r="E33" s="4">
        <v>128</v>
      </c>
      <c r="F33" s="4">
        <v>127</v>
      </c>
      <c r="G33" s="4">
        <v>205</v>
      </c>
      <c r="H33" s="4">
        <v>187</v>
      </c>
      <c r="I33" s="4">
        <v>215</v>
      </c>
      <c r="J33" s="4">
        <v>173</v>
      </c>
      <c r="K33" s="4">
        <v>187</v>
      </c>
      <c r="L33" s="4">
        <v>69</v>
      </c>
      <c r="M33" s="4">
        <v>54</v>
      </c>
      <c r="N33" s="4">
        <f t="shared" si="6"/>
        <v>1632</v>
      </c>
      <c r="O33" s="4">
        <v>151</v>
      </c>
      <c r="P33" s="5">
        <f t="shared" si="7"/>
        <v>-222.97738095238105</v>
      </c>
      <c r="R33" s="4">
        <f t="shared" si="2"/>
        <v>607</v>
      </c>
      <c r="T33" s="4">
        <f t="shared" si="5"/>
        <v>207</v>
      </c>
      <c r="V33" s="4">
        <f t="shared" si="3"/>
        <v>400</v>
      </c>
      <c r="X33" s="4">
        <f t="shared" si="4"/>
        <v>429</v>
      </c>
    </row>
    <row r="34" spans="1:24">
      <c r="A34" s="4">
        <v>1966</v>
      </c>
      <c r="B34" s="4">
        <v>102</v>
      </c>
      <c r="C34" s="4">
        <v>87</v>
      </c>
      <c r="D34" s="4">
        <v>121</v>
      </c>
      <c r="E34" s="4">
        <v>170</v>
      </c>
      <c r="F34" s="4">
        <v>209</v>
      </c>
      <c r="G34" s="4">
        <v>221</v>
      </c>
      <c r="H34" s="4">
        <v>186</v>
      </c>
      <c r="I34" s="4">
        <v>145</v>
      </c>
      <c r="J34" s="4">
        <v>209</v>
      </c>
      <c r="K34" s="4">
        <v>148</v>
      </c>
      <c r="L34" s="4">
        <v>68</v>
      </c>
      <c r="M34" s="4">
        <v>50</v>
      </c>
      <c r="N34" s="4">
        <f t="shared" si="6"/>
        <v>1716</v>
      </c>
      <c r="O34" s="4">
        <v>152</v>
      </c>
      <c r="P34" s="5">
        <f t="shared" si="7"/>
        <v>-138.97738095238105</v>
      </c>
      <c r="R34" s="4">
        <f t="shared" si="2"/>
        <v>552</v>
      </c>
      <c r="T34" s="4">
        <f t="shared" si="5"/>
        <v>243</v>
      </c>
      <c r="V34" s="4">
        <f t="shared" si="3"/>
        <v>500</v>
      </c>
      <c r="X34" s="4">
        <f t="shared" si="4"/>
        <v>425</v>
      </c>
    </row>
    <row r="35" spans="1:24">
      <c r="A35" s="4">
        <v>1967</v>
      </c>
      <c r="B35" s="4">
        <v>96</v>
      </c>
      <c r="C35" s="4">
        <v>123</v>
      </c>
      <c r="D35" s="4">
        <v>122</v>
      </c>
      <c r="E35" s="4">
        <v>166</v>
      </c>
      <c r="F35" s="4">
        <v>224</v>
      </c>
      <c r="G35" s="4">
        <v>202</v>
      </c>
      <c r="H35" s="4">
        <v>260</v>
      </c>
      <c r="I35" s="4">
        <v>240</v>
      </c>
      <c r="J35" s="4">
        <v>166</v>
      </c>
      <c r="K35" s="4">
        <v>219</v>
      </c>
      <c r="L35" s="4">
        <v>118</v>
      </c>
      <c r="M35" s="4">
        <v>61</v>
      </c>
      <c r="N35" s="4">
        <f t="shared" si="6"/>
        <v>1997</v>
      </c>
      <c r="O35" s="4">
        <v>156</v>
      </c>
      <c r="P35" s="5">
        <f t="shared" si="7"/>
        <v>142.02261904761895</v>
      </c>
      <c r="R35" s="4">
        <f t="shared" si="2"/>
        <v>702</v>
      </c>
      <c r="T35" s="4">
        <f t="shared" si="5"/>
        <v>269</v>
      </c>
      <c r="V35" s="4">
        <f t="shared" si="3"/>
        <v>512</v>
      </c>
      <c r="X35" s="4">
        <f t="shared" si="4"/>
        <v>503</v>
      </c>
    </row>
    <row r="36" spans="1:24">
      <c r="A36" s="4">
        <v>1968</v>
      </c>
      <c r="B36" s="4">
        <v>78</v>
      </c>
      <c r="C36" s="4">
        <v>95</v>
      </c>
      <c r="D36" s="4">
        <v>156</v>
      </c>
      <c r="E36" s="4">
        <v>206</v>
      </c>
      <c r="F36" s="4">
        <v>187</v>
      </c>
      <c r="G36" s="4">
        <v>207</v>
      </c>
      <c r="H36" s="4">
        <v>213</v>
      </c>
      <c r="I36" s="4">
        <v>152</v>
      </c>
      <c r="J36" s="4">
        <v>156</v>
      </c>
      <c r="K36" s="4">
        <v>162</v>
      </c>
      <c r="L36" s="4">
        <v>73</v>
      </c>
      <c r="M36" s="4">
        <v>96</v>
      </c>
      <c r="N36" s="4">
        <f t="shared" si="6"/>
        <v>1781</v>
      </c>
      <c r="O36" s="4">
        <v>178</v>
      </c>
      <c r="P36" s="5">
        <f t="shared" si="7"/>
        <v>-73.977380952381054</v>
      </c>
      <c r="R36" s="4">
        <f t="shared" si="2"/>
        <v>572</v>
      </c>
      <c r="T36" s="4">
        <f t="shared" si="5"/>
        <v>234</v>
      </c>
      <c r="V36" s="4">
        <f t="shared" si="3"/>
        <v>549</v>
      </c>
      <c r="X36" s="4">
        <f t="shared" si="4"/>
        <v>391</v>
      </c>
    </row>
    <row r="37" spans="1:24">
      <c r="A37" s="4">
        <v>1969</v>
      </c>
      <c r="B37" s="4">
        <v>113</v>
      </c>
      <c r="C37" s="4">
        <v>113</v>
      </c>
      <c r="D37" s="4">
        <v>97</v>
      </c>
      <c r="E37" s="4">
        <v>178</v>
      </c>
      <c r="F37" s="4">
        <v>248</v>
      </c>
      <c r="G37" s="4">
        <v>175</v>
      </c>
      <c r="H37" s="4">
        <v>230</v>
      </c>
      <c r="I37" s="4">
        <v>195</v>
      </c>
      <c r="J37" s="4">
        <v>177</v>
      </c>
      <c r="K37" s="4">
        <v>218</v>
      </c>
      <c r="L37" s="4">
        <v>130</v>
      </c>
      <c r="M37" s="4">
        <v>66</v>
      </c>
      <c r="N37" s="4">
        <f t="shared" si="6"/>
        <v>1940</v>
      </c>
      <c r="O37" s="4">
        <v>171</v>
      </c>
      <c r="P37" s="5">
        <f t="shared" si="7"/>
        <v>85.022619047618946</v>
      </c>
      <c r="R37" s="4">
        <f t="shared" si="2"/>
        <v>600</v>
      </c>
      <c r="T37" s="4">
        <f t="shared" si="5"/>
        <v>322</v>
      </c>
      <c r="V37" s="4">
        <f t="shared" si="3"/>
        <v>523</v>
      </c>
      <c r="X37" s="4">
        <f t="shared" si="4"/>
        <v>525</v>
      </c>
    </row>
    <row r="38" spans="1:24">
      <c r="A38" s="4">
        <v>1970</v>
      </c>
      <c r="B38" s="4">
        <v>92</v>
      </c>
      <c r="C38" s="4">
        <v>41</v>
      </c>
      <c r="D38" s="4">
        <v>111</v>
      </c>
      <c r="E38" s="4">
        <v>120</v>
      </c>
      <c r="F38" s="4">
        <v>149</v>
      </c>
      <c r="G38" s="4">
        <v>257</v>
      </c>
      <c r="H38" s="4">
        <v>222</v>
      </c>
      <c r="I38" s="4">
        <v>193</v>
      </c>
      <c r="J38" s="4">
        <v>219</v>
      </c>
      <c r="K38" s="4">
        <v>141</v>
      </c>
      <c r="L38" s="4">
        <v>102</v>
      </c>
      <c r="M38" s="4">
        <v>85</v>
      </c>
      <c r="N38" s="4">
        <f t="shared" si="6"/>
        <v>1732</v>
      </c>
      <c r="O38" s="4">
        <v>176</v>
      </c>
      <c r="P38" s="5">
        <f t="shared" si="7"/>
        <v>-122.97738095238105</v>
      </c>
      <c r="R38" s="4">
        <f t="shared" si="2"/>
        <v>672</v>
      </c>
      <c r="T38" s="4">
        <f t="shared" si="5"/>
        <v>199</v>
      </c>
      <c r="V38" s="4">
        <f t="shared" si="3"/>
        <v>380</v>
      </c>
      <c r="X38" s="4">
        <f t="shared" si="4"/>
        <v>462</v>
      </c>
    </row>
    <row r="39" spans="1:24">
      <c r="A39" s="4">
        <v>1971</v>
      </c>
      <c r="B39" s="4">
        <v>124</v>
      </c>
      <c r="C39" s="4">
        <v>98</v>
      </c>
      <c r="D39" s="4">
        <v>131</v>
      </c>
      <c r="E39" s="4">
        <v>199</v>
      </c>
      <c r="F39" s="4">
        <v>168</v>
      </c>
      <c r="G39" s="4">
        <v>148</v>
      </c>
      <c r="H39" s="4">
        <v>320</v>
      </c>
      <c r="I39" s="4">
        <v>237</v>
      </c>
      <c r="J39" s="4">
        <v>220</v>
      </c>
      <c r="K39" s="4">
        <v>225</v>
      </c>
      <c r="L39" s="4">
        <v>75</v>
      </c>
      <c r="M39" s="4">
        <v>117</v>
      </c>
      <c r="N39" s="4">
        <f t="shared" si="6"/>
        <v>2062</v>
      </c>
      <c r="O39" s="4">
        <v>142</v>
      </c>
      <c r="P39" s="5">
        <f t="shared" si="7"/>
        <v>207.02261904761895</v>
      </c>
      <c r="R39" s="4">
        <f t="shared" si="2"/>
        <v>705</v>
      </c>
      <c r="T39" s="4">
        <f t="shared" si="5"/>
        <v>307</v>
      </c>
      <c r="V39" s="4">
        <f t="shared" si="3"/>
        <v>498</v>
      </c>
      <c r="X39" s="4">
        <f t="shared" si="4"/>
        <v>520</v>
      </c>
    </row>
    <row r="40" spans="1:24">
      <c r="A40" s="4">
        <v>1972</v>
      </c>
      <c r="B40" s="4">
        <v>91</v>
      </c>
      <c r="C40" s="4">
        <v>95</v>
      </c>
      <c r="D40" s="4">
        <v>209</v>
      </c>
      <c r="E40" s="4">
        <v>94</v>
      </c>
      <c r="F40" s="4">
        <v>145</v>
      </c>
      <c r="G40" s="4">
        <v>188</v>
      </c>
      <c r="H40" s="4">
        <v>189</v>
      </c>
      <c r="I40" s="4">
        <v>224</v>
      </c>
      <c r="J40" s="4">
        <v>158</v>
      </c>
      <c r="K40" s="4">
        <v>173</v>
      </c>
      <c r="L40" s="4">
        <v>120</v>
      </c>
      <c r="M40" s="4">
        <v>171</v>
      </c>
      <c r="N40" s="4">
        <f t="shared" si="6"/>
        <v>1857</v>
      </c>
      <c r="O40" s="4">
        <v>161</v>
      </c>
      <c r="P40" s="5">
        <f t="shared" si="7"/>
        <v>2.0226190476189458</v>
      </c>
      <c r="R40" s="4">
        <f t="shared" si="2"/>
        <v>601</v>
      </c>
      <c r="T40" s="4">
        <f t="shared" si="5"/>
        <v>303</v>
      </c>
      <c r="V40" s="4">
        <f t="shared" si="3"/>
        <v>448</v>
      </c>
      <c r="X40" s="4">
        <f t="shared" si="4"/>
        <v>451</v>
      </c>
    </row>
    <row r="41" spans="1:24">
      <c r="A41" s="4">
        <v>1973</v>
      </c>
      <c r="B41" s="4">
        <v>80</v>
      </c>
      <c r="C41" s="4">
        <v>71</v>
      </c>
      <c r="D41" s="4">
        <v>138</v>
      </c>
      <c r="E41" s="4">
        <v>120</v>
      </c>
      <c r="F41" s="4">
        <v>223</v>
      </c>
      <c r="G41" s="4">
        <v>186</v>
      </c>
      <c r="H41" s="4">
        <v>184</v>
      </c>
      <c r="I41" s="4">
        <v>238</v>
      </c>
      <c r="J41" s="4">
        <v>194</v>
      </c>
      <c r="K41" s="4">
        <v>134</v>
      </c>
      <c r="L41" s="4">
        <v>102</v>
      </c>
      <c r="M41" s="4">
        <v>67</v>
      </c>
      <c r="N41" s="4">
        <f t="shared" si="6"/>
        <v>1737</v>
      </c>
      <c r="O41" s="4">
        <v>177</v>
      </c>
      <c r="P41" s="5">
        <f t="shared" si="7"/>
        <v>-117.97738095238105</v>
      </c>
      <c r="R41" s="4">
        <f t="shared" si="2"/>
        <v>608</v>
      </c>
      <c r="T41" s="4">
        <f t="shared" si="5"/>
        <v>322</v>
      </c>
      <c r="V41" s="4">
        <f t="shared" si="3"/>
        <v>481</v>
      </c>
      <c r="X41" s="4">
        <f t="shared" si="4"/>
        <v>430</v>
      </c>
    </row>
    <row r="42" spans="1:24">
      <c r="A42" s="4">
        <v>1974</v>
      </c>
      <c r="B42" s="4">
        <v>102</v>
      </c>
      <c r="C42" s="4">
        <v>73</v>
      </c>
      <c r="D42" s="4">
        <v>143</v>
      </c>
      <c r="E42" s="4">
        <v>181</v>
      </c>
      <c r="F42" s="4">
        <v>194</v>
      </c>
      <c r="G42" s="4">
        <v>175</v>
      </c>
      <c r="H42" s="4">
        <v>231</v>
      </c>
      <c r="I42" s="4">
        <v>212</v>
      </c>
      <c r="J42" s="4">
        <v>182</v>
      </c>
      <c r="K42" s="4">
        <v>60</v>
      </c>
      <c r="L42" s="4">
        <v>81</v>
      </c>
      <c r="M42" s="4">
        <v>77</v>
      </c>
      <c r="N42" s="4">
        <f t="shared" si="6"/>
        <v>1711</v>
      </c>
      <c r="O42" s="4">
        <v>182</v>
      </c>
      <c r="P42" s="5">
        <f t="shared" si="7"/>
        <v>-143.97738095238105</v>
      </c>
      <c r="R42" s="4">
        <f t="shared" si="2"/>
        <v>618</v>
      </c>
      <c r="T42" s="4">
        <f t="shared" si="5"/>
        <v>242</v>
      </c>
      <c r="V42" s="4">
        <f t="shared" si="3"/>
        <v>518</v>
      </c>
      <c r="X42" s="4">
        <f t="shared" si="4"/>
        <v>323</v>
      </c>
    </row>
    <row r="43" spans="1:24">
      <c r="A43" s="4">
        <v>1975</v>
      </c>
      <c r="B43" s="4">
        <v>102</v>
      </c>
      <c r="C43" s="4">
        <v>166</v>
      </c>
      <c r="D43" s="4">
        <v>111</v>
      </c>
      <c r="E43" s="4">
        <v>140</v>
      </c>
      <c r="F43" s="4">
        <v>160</v>
      </c>
      <c r="G43" s="4">
        <v>154</v>
      </c>
      <c r="H43" s="4">
        <v>260</v>
      </c>
      <c r="I43" s="4">
        <v>226</v>
      </c>
      <c r="J43" s="4">
        <v>180</v>
      </c>
      <c r="K43" s="4">
        <v>144</v>
      </c>
      <c r="L43" s="4">
        <v>74</v>
      </c>
      <c r="M43" s="4">
        <v>95</v>
      </c>
      <c r="N43" s="4">
        <f t="shared" si="6"/>
        <v>1812</v>
      </c>
      <c r="O43" s="4">
        <v>173</v>
      </c>
      <c r="P43" s="5">
        <f t="shared" si="7"/>
        <v>-42.977380952381054</v>
      </c>
      <c r="R43" s="4">
        <f t="shared" si="2"/>
        <v>640</v>
      </c>
      <c r="T43" s="4">
        <f t="shared" si="5"/>
        <v>345</v>
      </c>
      <c r="V43" s="4">
        <f t="shared" si="3"/>
        <v>411</v>
      </c>
      <c r="X43" s="4">
        <f t="shared" si="4"/>
        <v>398</v>
      </c>
    </row>
    <row r="44" spans="1:24">
      <c r="A44" s="4">
        <v>1976</v>
      </c>
      <c r="B44" s="4">
        <v>75</v>
      </c>
      <c r="C44" s="4">
        <v>135</v>
      </c>
      <c r="D44" s="4">
        <v>172</v>
      </c>
      <c r="E44" s="4">
        <v>203</v>
      </c>
      <c r="F44" s="4">
        <v>221</v>
      </c>
      <c r="G44" s="4">
        <v>310</v>
      </c>
      <c r="H44" s="4">
        <v>225</v>
      </c>
      <c r="I44" s="4">
        <v>177</v>
      </c>
      <c r="J44" s="4">
        <v>140</v>
      </c>
      <c r="K44" s="4">
        <v>142</v>
      </c>
      <c r="L44" s="4">
        <v>48</v>
      </c>
      <c r="M44" s="4">
        <v>104</v>
      </c>
      <c r="N44" s="4">
        <f t="shared" si="6"/>
        <v>1952</v>
      </c>
      <c r="O44" s="4">
        <v>157</v>
      </c>
      <c r="P44" s="5">
        <f t="shared" si="7"/>
        <v>97.022619047618946</v>
      </c>
      <c r="R44" s="4">
        <f t="shared" si="2"/>
        <v>712</v>
      </c>
      <c r="T44" s="4">
        <f t="shared" si="5"/>
        <v>305</v>
      </c>
      <c r="V44" s="4">
        <f t="shared" si="3"/>
        <v>596</v>
      </c>
      <c r="X44" s="4">
        <f t="shared" si="4"/>
        <v>330</v>
      </c>
    </row>
    <row r="45" spans="1:24">
      <c r="A45" s="4">
        <v>1977</v>
      </c>
      <c r="B45" s="4">
        <v>68</v>
      </c>
      <c r="C45" s="4">
        <v>90</v>
      </c>
      <c r="D45" s="4">
        <v>132</v>
      </c>
      <c r="E45" s="4">
        <v>113</v>
      </c>
      <c r="F45" s="4">
        <v>188</v>
      </c>
      <c r="G45" s="4">
        <v>210</v>
      </c>
      <c r="H45" s="4">
        <v>242</v>
      </c>
      <c r="I45" s="4">
        <v>161</v>
      </c>
      <c r="J45" s="4">
        <v>163</v>
      </c>
      <c r="K45" s="4">
        <v>168</v>
      </c>
      <c r="L45" s="4">
        <v>88</v>
      </c>
      <c r="M45" s="4">
        <v>90</v>
      </c>
      <c r="N45" s="4">
        <f t="shared" si="6"/>
        <v>1713</v>
      </c>
      <c r="O45" s="4">
        <v>192</v>
      </c>
      <c r="P45" s="5">
        <f t="shared" si="7"/>
        <v>-141.97738095238105</v>
      </c>
      <c r="R45" s="4">
        <f t="shared" si="2"/>
        <v>613</v>
      </c>
      <c r="T45" s="4">
        <f t="shared" si="5"/>
        <v>262</v>
      </c>
      <c r="V45" s="4">
        <f t="shared" si="3"/>
        <v>433</v>
      </c>
      <c r="X45" s="4">
        <f t="shared" si="4"/>
        <v>419</v>
      </c>
    </row>
    <row r="46" spans="1:24">
      <c r="A46" s="4">
        <v>1978</v>
      </c>
      <c r="B46" s="4">
        <v>75</v>
      </c>
      <c r="C46" s="4">
        <v>70</v>
      </c>
      <c r="D46" s="4">
        <v>134</v>
      </c>
      <c r="E46" s="4">
        <v>168</v>
      </c>
      <c r="F46" s="4">
        <v>151</v>
      </c>
      <c r="G46" s="4">
        <v>217</v>
      </c>
      <c r="H46" s="4">
        <v>205</v>
      </c>
      <c r="I46" s="4">
        <v>205</v>
      </c>
      <c r="J46" s="4">
        <v>162</v>
      </c>
      <c r="K46" s="4">
        <v>131</v>
      </c>
      <c r="L46" s="4">
        <v>166</v>
      </c>
      <c r="M46" s="4">
        <v>73</v>
      </c>
      <c r="N46" s="4">
        <f t="shared" si="6"/>
        <v>1757</v>
      </c>
      <c r="O46" s="4">
        <v>180</v>
      </c>
      <c r="P46" s="5">
        <f t="shared" si="7"/>
        <v>-97.977380952381054</v>
      </c>
      <c r="R46" s="4">
        <f t="shared" si="2"/>
        <v>627</v>
      </c>
      <c r="T46" s="4">
        <f t="shared" si="5"/>
        <v>235</v>
      </c>
      <c r="V46" s="4">
        <f t="shared" si="3"/>
        <v>453</v>
      </c>
      <c r="X46" s="4">
        <f t="shared" si="4"/>
        <v>459</v>
      </c>
    </row>
    <row r="47" spans="1:24">
      <c r="A47" s="4">
        <v>1979</v>
      </c>
      <c r="B47" s="4">
        <v>81</v>
      </c>
      <c r="C47" s="4">
        <v>54</v>
      </c>
      <c r="D47" s="4">
        <v>103</v>
      </c>
      <c r="E47" s="4">
        <v>139</v>
      </c>
      <c r="F47" s="4">
        <v>262</v>
      </c>
      <c r="G47" s="4">
        <v>182</v>
      </c>
      <c r="H47" s="4">
        <v>164</v>
      </c>
      <c r="I47" s="4">
        <v>197</v>
      </c>
      <c r="J47" s="4">
        <v>205</v>
      </c>
      <c r="K47" s="4">
        <v>148</v>
      </c>
      <c r="L47" s="4">
        <v>58</v>
      </c>
      <c r="M47" s="4">
        <v>72</v>
      </c>
      <c r="N47" s="4">
        <f t="shared" si="6"/>
        <v>1665</v>
      </c>
      <c r="O47" s="4">
        <v>201</v>
      </c>
      <c r="P47" s="5">
        <f t="shared" ref="P47:P78" si="8">N47-$N$99</f>
        <v>-189.97738095238105</v>
      </c>
      <c r="R47" s="4">
        <f t="shared" si="2"/>
        <v>543</v>
      </c>
      <c r="T47" s="4">
        <f t="shared" si="5"/>
        <v>208</v>
      </c>
      <c r="V47" s="4">
        <f t="shared" si="3"/>
        <v>504</v>
      </c>
      <c r="X47" s="4">
        <f t="shared" si="4"/>
        <v>411</v>
      </c>
    </row>
    <row r="48" spans="1:24">
      <c r="A48" s="4">
        <v>1980</v>
      </c>
      <c r="B48" s="4">
        <v>70</v>
      </c>
      <c r="C48" s="4">
        <v>135</v>
      </c>
      <c r="D48" s="4">
        <v>117</v>
      </c>
      <c r="E48" s="4">
        <v>119</v>
      </c>
      <c r="F48" s="4">
        <v>166</v>
      </c>
      <c r="G48" s="4">
        <v>165</v>
      </c>
      <c r="H48" s="4">
        <v>144</v>
      </c>
      <c r="I48" s="4">
        <v>220</v>
      </c>
      <c r="J48" s="4">
        <v>187</v>
      </c>
      <c r="K48" s="4">
        <v>87</v>
      </c>
      <c r="L48" s="4">
        <v>72</v>
      </c>
      <c r="M48" s="4">
        <v>85</v>
      </c>
      <c r="N48" s="4">
        <f t="shared" si="6"/>
        <v>1567</v>
      </c>
      <c r="O48" s="4">
        <v>198</v>
      </c>
      <c r="P48" s="5">
        <f t="shared" si="8"/>
        <v>-287.97738095238105</v>
      </c>
      <c r="R48" s="4">
        <f t="shared" si="2"/>
        <v>529</v>
      </c>
      <c r="T48" s="4">
        <f t="shared" si="5"/>
        <v>277</v>
      </c>
      <c r="V48" s="4">
        <f t="shared" si="3"/>
        <v>402</v>
      </c>
      <c r="X48" s="4">
        <f t="shared" si="4"/>
        <v>346</v>
      </c>
    </row>
    <row r="49" spans="1:24">
      <c r="A49" s="4">
        <v>1981</v>
      </c>
      <c r="B49" s="4">
        <v>87</v>
      </c>
      <c r="C49" s="4">
        <v>110</v>
      </c>
      <c r="D49" s="4">
        <v>126</v>
      </c>
      <c r="E49" s="4">
        <v>214</v>
      </c>
      <c r="F49" s="4">
        <v>165</v>
      </c>
      <c r="G49" s="4">
        <v>187</v>
      </c>
      <c r="H49" s="4">
        <v>196</v>
      </c>
      <c r="I49" s="4">
        <v>229</v>
      </c>
      <c r="J49" s="4">
        <v>127</v>
      </c>
      <c r="K49" s="4">
        <v>117</v>
      </c>
      <c r="L49" s="4">
        <v>91</v>
      </c>
      <c r="M49" s="4">
        <v>39</v>
      </c>
      <c r="N49" s="4">
        <f t="shared" si="6"/>
        <v>1688</v>
      </c>
      <c r="O49" s="4">
        <v>178</v>
      </c>
      <c r="P49" s="5">
        <f t="shared" si="8"/>
        <v>-166.97738095238105</v>
      </c>
      <c r="R49" s="4">
        <f t="shared" si="2"/>
        <v>612</v>
      </c>
      <c r="T49" s="4">
        <f t="shared" si="5"/>
        <v>282</v>
      </c>
      <c r="V49" s="4">
        <f t="shared" si="3"/>
        <v>505</v>
      </c>
      <c r="X49" s="4">
        <f t="shared" si="4"/>
        <v>335</v>
      </c>
    </row>
    <row r="50" spans="1:24">
      <c r="A50" s="4">
        <v>1982</v>
      </c>
      <c r="B50" s="4">
        <v>87</v>
      </c>
      <c r="C50" s="4">
        <v>139</v>
      </c>
      <c r="D50" s="4">
        <v>165</v>
      </c>
      <c r="E50" s="4">
        <v>187</v>
      </c>
      <c r="F50" s="4">
        <v>236</v>
      </c>
      <c r="G50" s="4">
        <v>205</v>
      </c>
      <c r="H50" s="4">
        <v>250</v>
      </c>
      <c r="I50" s="4">
        <v>177</v>
      </c>
      <c r="J50" s="4">
        <v>192</v>
      </c>
      <c r="K50" s="4">
        <v>122</v>
      </c>
      <c r="L50" s="4">
        <v>111</v>
      </c>
      <c r="M50" s="4">
        <v>68</v>
      </c>
      <c r="N50" s="4">
        <f t="shared" si="6"/>
        <v>1939</v>
      </c>
      <c r="O50" s="4">
        <v>161</v>
      </c>
      <c r="P50" s="5">
        <f t="shared" si="8"/>
        <v>84.022619047618946</v>
      </c>
      <c r="R50" s="4">
        <f t="shared" si="2"/>
        <v>632</v>
      </c>
      <c r="T50" s="4">
        <f t="shared" si="5"/>
        <v>265</v>
      </c>
      <c r="V50" s="4">
        <f t="shared" si="3"/>
        <v>588</v>
      </c>
      <c r="X50" s="4">
        <f t="shared" si="4"/>
        <v>425</v>
      </c>
    </row>
    <row r="51" spans="1:24">
      <c r="A51" s="4">
        <v>1983</v>
      </c>
      <c r="B51" s="4">
        <v>103</v>
      </c>
      <c r="C51" s="4">
        <v>91</v>
      </c>
      <c r="D51" s="4">
        <v>136</v>
      </c>
      <c r="E51" s="4">
        <v>140</v>
      </c>
      <c r="F51" s="4">
        <v>171</v>
      </c>
      <c r="G51" s="4">
        <v>198</v>
      </c>
      <c r="H51" s="4">
        <v>317</v>
      </c>
      <c r="I51" s="4">
        <v>207</v>
      </c>
      <c r="J51" s="4">
        <v>183</v>
      </c>
      <c r="K51" s="4">
        <v>156</v>
      </c>
      <c r="L51" s="4">
        <v>128</v>
      </c>
      <c r="M51" s="4">
        <v>111</v>
      </c>
      <c r="N51" s="4">
        <f t="shared" si="6"/>
        <v>1941</v>
      </c>
      <c r="O51" s="4">
        <v>156</v>
      </c>
      <c r="P51" s="5">
        <f t="shared" si="8"/>
        <v>86.022619047618946</v>
      </c>
      <c r="R51" s="4">
        <f t="shared" si="2"/>
        <v>722</v>
      </c>
      <c r="T51" s="4">
        <f t="shared" si="5"/>
        <v>262</v>
      </c>
      <c r="V51" s="4">
        <f t="shared" si="3"/>
        <v>447</v>
      </c>
      <c r="X51" s="4">
        <f t="shared" si="4"/>
        <v>467</v>
      </c>
    </row>
    <row r="52" spans="1:24">
      <c r="A52" s="4">
        <v>1984</v>
      </c>
      <c r="B52" s="4">
        <v>77</v>
      </c>
      <c r="C52" s="4">
        <v>94</v>
      </c>
      <c r="D52" s="4">
        <v>172</v>
      </c>
      <c r="E52" s="4">
        <v>174</v>
      </c>
      <c r="F52" s="4">
        <v>127</v>
      </c>
      <c r="G52" s="4">
        <v>205</v>
      </c>
      <c r="H52" s="4">
        <v>230</v>
      </c>
      <c r="I52" s="4">
        <v>183</v>
      </c>
      <c r="J52" s="4">
        <v>131</v>
      </c>
      <c r="K52" s="4">
        <v>162</v>
      </c>
      <c r="L52" s="4">
        <v>124</v>
      </c>
      <c r="M52" s="4">
        <v>92</v>
      </c>
      <c r="N52" s="4">
        <f t="shared" si="6"/>
        <v>1771</v>
      </c>
      <c r="O52" s="4">
        <v>183</v>
      </c>
      <c r="P52" s="5">
        <f t="shared" si="8"/>
        <v>-83.977380952381054</v>
      </c>
      <c r="R52" s="4">
        <f t="shared" si="2"/>
        <v>618</v>
      </c>
      <c r="T52" s="4">
        <f t="shared" si="5"/>
        <v>282</v>
      </c>
      <c r="V52" s="4">
        <f t="shared" si="3"/>
        <v>473</v>
      </c>
      <c r="X52" s="4">
        <f t="shared" si="4"/>
        <v>417</v>
      </c>
    </row>
    <row r="53" spans="1:24">
      <c r="A53" s="4">
        <v>1985</v>
      </c>
      <c r="B53" s="4">
        <v>81</v>
      </c>
      <c r="C53" s="4">
        <v>116</v>
      </c>
      <c r="D53" s="4">
        <v>111</v>
      </c>
      <c r="E53" s="4">
        <v>191</v>
      </c>
      <c r="F53" s="4">
        <v>192</v>
      </c>
      <c r="G53" s="4">
        <v>200</v>
      </c>
      <c r="H53" s="4">
        <v>270</v>
      </c>
      <c r="I53" s="4">
        <v>252</v>
      </c>
      <c r="J53" s="4">
        <v>225</v>
      </c>
      <c r="K53" s="4">
        <v>165</v>
      </c>
      <c r="L53" s="4">
        <v>45</v>
      </c>
      <c r="M53" s="4">
        <v>94</v>
      </c>
      <c r="N53" s="4">
        <f t="shared" si="6"/>
        <v>1942</v>
      </c>
      <c r="O53" s="4">
        <v>156</v>
      </c>
      <c r="P53" s="5">
        <f t="shared" si="8"/>
        <v>87.022619047618946</v>
      </c>
      <c r="R53" s="4">
        <f t="shared" si="2"/>
        <v>722</v>
      </c>
      <c r="T53" s="4">
        <f t="shared" si="5"/>
        <v>289</v>
      </c>
      <c r="V53" s="4">
        <f t="shared" si="3"/>
        <v>494</v>
      </c>
      <c r="X53" s="4">
        <f t="shared" si="4"/>
        <v>435</v>
      </c>
    </row>
    <row r="54" spans="1:24">
      <c r="A54" s="4">
        <v>1986</v>
      </c>
      <c r="B54" s="4">
        <v>58</v>
      </c>
      <c r="C54" s="4">
        <v>88</v>
      </c>
      <c r="D54" s="4">
        <v>139</v>
      </c>
      <c r="E54" s="4">
        <v>122</v>
      </c>
      <c r="F54" s="4">
        <v>182</v>
      </c>
      <c r="G54" s="4">
        <v>237</v>
      </c>
      <c r="H54" s="4">
        <v>234</v>
      </c>
      <c r="I54" s="4">
        <v>209</v>
      </c>
      <c r="J54" s="4">
        <v>175</v>
      </c>
      <c r="K54" s="4">
        <v>162</v>
      </c>
      <c r="L54" s="4">
        <v>143</v>
      </c>
      <c r="M54" s="4">
        <v>94</v>
      </c>
      <c r="N54" s="4">
        <f t="shared" si="6"/>
        <v>1843</v>
      </c>
      <c r="O54" s="4">
        <v>180</v>
      </c>
      <c r="P54" s="5">
        <f t="shared" si="8"/>
        <v>-11.977380952381054</v>
      </c>
      <c r="R54" s="4">
        <f t="shared" si="2"/>
        <v>680</v>
      </c>
      <c r="T54" s="4">
        <f t="shared" si="5"/>
        <v>240</v>
      </c>
      <c r="V54" s="4">
        <f t="shared" si="3"/>
        <v>443</v>
      </c>
      <c r="X54" s="4">
        <f t="shared" si="4"/>
        <v>480</v>
      </c>
    </row>
    <row r="55" spans="1:24">
      <c r="A55" s="4">
        <v>1987</v>
      </c>
      <c r="B55" s="4">
        <v>49</v>
      </c>
      <c r="C55" s="4">
        <v>80</v>
      </c>
      <c r="D55" s="4">
        <v>132</v>
      </c>
      <c r="E55" s="4">
        <v>181</v>
      </c>
      <c r="F55" s="4">
        <v>133</v>
      </c>
      <c r="G55" s="4">
        <v>158</v>
      </c>
      <c r="H55" s="4">
        <v>194</v>
      </c>
      <c r="I55" s="4">
        <v>187</v>
      </c>
      <c r="J55" s="4">
        <v>188</v>
      </c>
      <c r="K55" s="4">
        <v>126</v>
      </c>
      <c r="L55" s="4">
        <v>66</v>
      </c>
      <c r="M55" s="4">
        <v>53</v>
      </c>
      <c r="N55" s="4">
        <f t="shared" si="6"/>
        <v>1547</v>
      </c>
      <c r="O55" s="4">
        <v>204</v>
      </c>
      <c r="P55" s="5">
        <f t="shared" si="8"/>
        <v>-307.97738095238105</v>
      </c>
      <c r="R55" s="4">
        <f t="shared" si="2"/>
        <v>539</v>
      </c>
      <c r="T55" s="4">
        <f t="shared" si="5"/>
        <v>223</v>
      </c>
      <c r="V55" s="4">
        <f t="shared" si="3"/>
        <v>446</v>
      </c>
      <c r="X55" s="4">
        <f t="shared" si="4"/>
        <v>380</v>
      </c>
    </row>
    <row r="56" spans="1:24">
      <c r="A56" s="4">
        <v>1988</v>
      </c>
      <c r="B56" s="4">
        <v>106</v>
      </c>
      <c r="C56" s="4">
        <v>94</v>
      </c>
      <c r="D56" s="4">
        <v>81</v>
      </c>
      <c r="E56" s="4">
        <v>187</v>
      </c>
      <c r="F56" s="4">
        <v>208</v>
      </c>
      <c r="G56" s="4">
        <v>176</v>
      </c>
      <c r="H56" s="4">
        <v>252</v>
      </c>
      <c r="I56" s="4">
        <v>217</v>
      </c>
      <c r="J56" s="4">
        <v>144</v>
      </c>
      <c r="K56" s="4">
        <v>99</v>
      </c>
      <c r="L56" s="4">
        <v>96</v>
      </c>
      <c r="M56" s="4">
        <v>48</v>
      </c>
      <c r="N56" s="4">
        <f t="shared" si="6"/>
        <v>1708</v>
      </c>
      <c r="O56" s="4">
        <v>182</v>
      </c>
      <c r="P56" s="5">
        <f t="shared" si="8"/>
        <v>-146.97738095238105</v>
      </c>
      <c r="R56" s="4">
        <f t="shared" si="2"/>
        <v>645</v>
      </c>
      <c r="T56" s="4">
        <f t="shared" si="5"/>
        <v>253</v>
      </c>
      <c r="V56" s="4">
        <f t="shared" si="3"/>
        <v>476</v>
      </c>
      <c r="X56" s="4">
        <f t="shared" si="4"/>
        <v>339</v>
      </c>
    </row>
    <row r="57" spans="1:24">
      <c r="A57" s="4">
        <v>1989</v>
      </c>
      <c r="B57" s="4">
        <v>178</v>
      </c>
      <c r="C57" s="4">
        <v>141</v>
      </c>
      <c r="D57" s="4">
        <v>172</v>
      </c>
      <c r="E57" s="4">
        <v>82</v>
      </c>
      <c r="F57" s="4">
        <v>253</v>
      </c>
      <c r="G57" s="4">
        <v>183</v>
      </c>
      <c r="H57" s="4">
        <v>180</v>
      </c>
      <c r="I57" s="4">
        <v>208</v>
      </c>
      <c r="J57" s="4">
        <v>150</v>
      </c>
      <c r="K57" s="4">
        <v>173</v>
      </c>
      <c r="L57" s="4">
        <v>153</v>
      </c>
      <c r="M57" s="4">
        <v>133</v>
      </c>
      <c r="N57" s="4">
        <f t="shared" si="6"/>
        <v>2006</v>
      </c>
      <c r="O57" s="4">
        <v>160</v>
      </c>
      <c r="P57" s="5">
        <f t="shared" si="8"/>
        <v>151.02261904761895</v>
      </c>
      <c r="R57" s="4">
        <f t="shared" si="2"/>
        <v>571</v>
      </c>
      <c r="T57" s="4">
        <f t="shared" si="5"/>
        <v>367</v>
      </c>
      <c r="V57" s="4">
        <f t="shared" si="3"/>
        <v>507</v>
      </c>
      <c r="X57" s="4">
        <f t="shared" si="4"/>
        <v>476</v>
      </c>
    </row>
    <row r="58" spans="1:24">
      <c r="A58" s="4">
        <v>1990</v>
      </c>
      <c r="B58" s="4">
        <v>170</v>
      </c>
      <c r="C58" s="4">
        <v>134</v>
      </c>
      <c r="D58" s="4">
        <v>169</v>
      </c>
      <c r="E58" s="4">
        <v>123</v>
      </c>
      <c r="F58" s="4">
        <v>261</v>
      </c>
      <c r="G58" s="4">
        <v>163</v>
      </c>
      <c r="H58" s="4">
        <v>276</v>
      </c>
      <c r="I58" s="4">
        <v>281</v>
      </c>
      <c r="J58" s="4">
        <v>147</v>
      </c>
      <c r="K58" s="4">
        <v>163</v>
      </c>
      <c r="L58" s="4">
        <v>80</v>
      </c>
      <c r="M58" s="4">
        <v>73</v>
      </c>
      <c r="N58" s="4">
        <f t="shared" si="6"/>
        <v>2040</v>
      </c>
      <c r="O58" s="4">
        <v>176</v>
      </c>
      <c r="P58" s="5">
        <f t="shared" si="8"/>
        <v>185.02261904761895</v>
      </c>
      <c r="R58" s="4">
        <f t="shared" si="2"/>
        <v>720</v>
      </c>
      <c r="T58" s="344">
        <f t="shared" si="5"/>
        <v>437</v>
      </c>
      <c r="V58" s="4">
        <f t="shared" si="3"/>
        <v>553</v>
      </c>
      <c r="X58" s="4">
        <f t="shared" si="4"/>
        <v>390</v>
      </c>
    </row>
    <row r="59" spans="1:24">
      <c r="A59" s="4">
        <v>1991</v>
      </c>
      <c r="B59" s="4">
        <v>111</v>
      </c>
      <c r="C59" s="4">
        <v>147</v>
      </c>
      <c r="D59" s="4">
        <v>92</v>
      </c>
      <c r="E59" s="4">
        <v>169</v>
      </c>
      <c r="F59" s="4">
        <v>165</v>
      </c>
      <c r="G59" s="4">
        <v>183</v>
      </c>
      <c r="H59" s="4">
        <v>274</v>
      </c>
      <c r="I59" s="4">
        <v>257</v>
      </c>
      <c r="J59" s="4">
        <v>186</v>
      </c>
      <c r="K59" s="4">
        <v>124</v>
      </c>
      <c r="L59" s="4">
        <v>87</v>
      </c>
      <c r="M59" s="4">
        <v>82</v>
      </c>
      <c r="N59" s="4">
        <f t="shared" si="6"/>
        <v>1877</v>
      </c>
      <c r="O59" s="4">
        <v>173</v>
      </c>
      <c r="P59" s="5">
        <f t="shared" si="8"/>
        <v>22.022619047618946</v>
      </c>
      <c r="R59" s="4">
        <f t="shared" si="2"/>
        <v>714</v>
      </c>
      <c r="T59" s="4">
        <f t="shared" si="5"/>
        <v>331</v>
      </c>
      <c r="V59" s="4">
        <f t="shared" si="3"/>
        <v>426</v>
      </c>
      <c r="X59" s="4">
        <f t="shared" si="4"/>
        <v>397</v>
      </c>
    </row>
    <row r="60" spans="1:24">
      <c r="A60" s="4">
        <v>1992</v>
      </c>
      <c r="B60" s="4">
        <v>104</v>
      </c>
      <c r="C60" s="4">
        <v>110</v>
      </c>
      <c r="D60" s="4">
        <v>106</v>
      </c>
      <c r="E60" s="4">
        <v>155</v>
      </c>
      <c r="F60" s="4">
        <v>256</v>
      </c>
      <c r="G60" s="4">
        <v>187</v>
      </c>
      <c r="H60" s="4">
        <v>226</v>
      </c>
      <c r="I60" s="4">
        <v>279</v>
      </c>
      <c r="J60" s="4">
        <v>157</v>
      </c>
      <c r="K60" s="347">
        <v>57</v>
      </c>
      <c r="L60" s="4">
        <v>74</v>
      </c>
      <c r="M60" s="4">
        <v>87</v>
      </c>
      <c r="N60" s="4">
        <f t="shared" si="6"/>
        <v>1798</v>
      </c>
      <c r="O60" s="4">
        <v>182</v>
      </c>
      <c r="P60" s="5">
        <f t="shared" si="8"/>
        <v>-56.977380952381054</v>
      </c>
      <c r="R60" s="4">
        <f t="shared" si="2"/>
        <v>692</v>
      </c>
      <c r="T60" s="4">
        <f t="shared" si="5"/>
        <v>296</v>
      </c>
      <c r="V60" s="4">
        <f t="shared" si="3"/>
        <v>517</v>
      </c>
      <c r="X60" s="4">
        <f t="shared" si="4"/>
        <v>288</v>
      </c>
    </row>
    <row r="61" spans="1:24">
      <c r="A61" s="4">
        <v>1993</v>
      </c>
      <c r="B61" s="4">
        <v>102</v>
      </c>
      <c r="C61" s="4">
        <v>118</v>
      </c>
      <c r="D61" s="4">
        <v>149</v>
      </c>
      <c r="E61" s="4">
        <v>172</v>
      </c>
      <c r="F61" s="4">
        <v>226</v>
      </c>
      <c r="G61" s="4">
        <v>213</v>
      </c>
      <c r="H61" s="4">
        <v>190</v>
      </c>
      <c r="I61" s="4">
        <v>235</v>
      </c>
      <c r="J61" s="4">
        <v>149</v>
      </c>
      <c r="K61" s="4">
        <v>88</v>
      </c>
      <c r="L61" s="4">
        <v>62</v>
      </c>
      <c r="M61" s="4">
        <v>61</v>
      </c>
      <c r="N61" s="4">
        <f t="shared" si="6"/>
        <v>1765</v>
      </c>
      <c r="O61" s="4">
        <v>174</v>
      </c>
      <c r="P61" s="5">
        <f t="shared" si="8"/>
        <v>-89.977380952381054</v>
      </c>
      <c r="R61" s="4">
        <f t="shared" si="2"/>
        <v>638</v>
      </c>
      <c r="T61" s="4">
        <f t="shared" si="5"/>
        <v>307</v>
      </c>
      <c r="V61" s="4">
        <f t="shared" si="3"/>
        <v>547</v>
      </c>
      <c r="X61" s="4">
        <f t="shared" si="4"/>
        <v>299</v>
      </c>
    </row>
    <row r="62" spans="1:24">
      <c r="A62" s="4">
        <v>1994</v>
      </c>
      <c r="B62" s="4">
        <v>81</v>
      </c>
      <c r="C62" s="4">
        <v>77</v>
      </c>
      <c r="D62" s="4">
        <v>134</v>
      </c>
      <c r="E62" s="4">
        <v>133</v>
      </c>
      <c r="F62" s="4">
        <v>186</v>
      </c>
      <c r="G62" s="4">
        <v>204</v>
      </c>
      <c r="H62" s="4">
        <v>278</v>
      </c>
      <c r="I62" s="4">
        <v>221</v>
      </c>
      <c r="J62" s="4">
        <v>141</v>
      </c>
      <c r="K62" s="4">
        <v>169</v>
      </c>
      <c r="L62" s="4">
        <v>74</v>
      </c>
      <c r="M62" s="4">
        <v>69</v>
      </c>
      <c r="N62" s="4">
        <f t="shared" si="6"/>
        <v>1767</v>
      </c>
      <c r="O62" s="4">
        <v>176</v>
      </c>
      <c r="P62" s="5">
        <f t="shared" si="8"/>
        <v>-87.977380952381054</v>
      </c>
      <c r="R62" s="4">
        <f t="shared" si="2"/>
        <v>703</v>
      </c>
      <c r="T62" s="4">
        <f t="shared" si="5"/>
        <v>219</v>
      </c>
      <c r="V62" s="4">
        <f t="shared" si="3"/>
        <v>453</v>
      </c>
      <c r="X62" s="4">
        <f t="shared" si="4"/>
        <v>384</v>
      </c>
    </row>
    <row r="63" spans="1:24">
      <c r="A63" s="4">
        <v>1995</v>
      </c>
      <c r="B63" s="4">
        <v>85</v>
      </c>
      <c r="C63" s="4">
        <v>72</v>
      </c>
      <c r="D63" s="4">
        <v>157</v>
      </c>
      <c r="E63" s="4">
        <v>102</v>
      </c>
      <c r="F63" s="4">
        <v>183</v>
      </c>
      <c r="G63" s="4">
        <v>124</v>
      </c>
      <c r="H63" s="4">
        <v>265</v>
      </c>
      <c r="I63" s="4">
        <v>170</v>
      </c>
      <c r="J63" s="4">
        <v>122</v>
      </c>
      <c r="K63" s="4">
        <v>162</v>
      </c>
      <c r="L63" s="4">
        <v>104</v>
      </c>
      <c r="M63" s="4">
        <v>52</v>
      </c>
      <c r="N63" s="4">
        <f t="shared" si="6"/>
        <v>1598</v>
      </c>
      <c r="O63" s="4">
        <v>189</v>
      </c>
      <c r="P63" s="5">
        <f t="shared" si="8"/>
        <v>-256.97738095238105</v>
      </c>
      <c r="R63" s="4">
        <f t="shared" si="2"/>
        <v>559</v>
      </c>
      <c r="T63" s="4">
        <f t="shared" si="5"/>
        <v>226</v>
      </c>
      <c r="V63" s="4">
        <f t="shared" si="3"/>
        <v>442</v>
      </c>
      <c r="X63" s="4">
        <f t="shared" si="4"/>
        <v>388</v>
      </c>
    </row>
    <row r="64" spans="1:24">
      <c r="A64" s="4">
        <v>1996</v>
      </c>
      <c r="B64" s="4">
        <v>81</v>
      </c>
      <c r="C64" s="4">
        <v>95</v>
      </c>
      <c r="D64" s="4">
        <v>139</v>
      </c>
      <c r="E64" s="4">
        <v>150</v>
      </c>
      <c r="F64" s="4">
        <v>140</v>
      </c>
      <c r="G64" s="4">
        <v>208</v>
      </c>
      <c r="H64" s="4">
        <v>224</v>
      </c>
      <c r="I64" s="4">
        <v>164</v>
      </c>
      <c r="J64" s="4">
        <v>90</v>
      </c>
      <c r="K64" s="4">
        <v>114</v>
      </c>
      <c r="L64" s="4">
        <v>94</v>
      </c>
      <c r="M64" s="4">
        <v>77</v>
      </c>
      <c r="N64" s="4">
        <f t="shared" si="6"/>
        <v>1576</v>
      </c>
      <c r="O64" s="4">
        <v>204</v>
      </c>
      <c r="P64" s="5">
        <f t="shared" si="8"/>
        <v>-278.97738095238105</v>
      </c>
      <c r="R64" s="4">
        <f t="shared" si="2"/>
        <v>596</v>
      </c>
      <c r="T64" s="4">
        <f t="shared" si="5"/>
        <v>228</v>
      </c>
      <c r="V64" s="4">
        <f t="shared" si="3"/>
        <v>429</v>
      </c>
      <c r="X64" s="4">
        <f t="shared" si="4"/>
        <v>298</v>
      </c>
    </row>
    <row r="65" spans="1:24">
      <c r="A65" s="4">
        <v>1997</v>
      </c>
      <c r="B65" s="4">
        <v>92</v>
      </c>
      <c r="C65" s="4">
        <v>135</v>
      </c>
      <c r="D65" s="4">
        <v>102</v>
      </c>
      <c r="E65" s="4">
        <v>170</v>
      </c>
      <c r="F65" s="4">
        <v>234</v>
      </c>
      <c r="G65" s="4">
        <v>138</v>
      </c>
      <c r="H65" s="4">
        <v>162</v>
      </c>
      <c r="I65" s="4">
        <v>237</v>
      </c>
      <c r="J65" s="4">
        <v>215</v>
      </c>
      <c r="K65" s="4">
        <v>132</v>
      </c>
      <c r="L65" s="4">
        <v>105</v>
      </c>
      <c r="M65" s="4">
        <v>48</v>
      </c>
      <c r="N65" s="4">
        <f t="shared" si="6"/>
        <v>1770</v>
      </c>
      <c r="O65" s="4">
        <v>166</v>
      </c>
      <c r="P65" s="5">
        <f t="shared" si="8"/>
        <v>-84.977380952381054</v>
      </c>
      <c r="R65" s="4">
        <f t="shared" si="2"/>
        <v>537</v>
      </c>
      <c r="T65" s="4">
        <f t="shared" si="5"/>
        <v>304</v>
      </c>
      <c r="V65" s="4">
        <f t="shared" si="3"/>
        <v>506</v>
      </c>
      <c r="X65" s="4">
        <f t="shared" si="4"/>
        <v>452</v>
      </c>
    </row>
    <row r="66" spans="1:24">
      <c r="A66" s="4">
        <v>1998</v>
      </c>
      <c r="B66" s="4">
        <v>98</v>
      </c>
      <c r="C66" s="4">
        <v>175</v>
      </c>
      <c r="D66" s="4">
        <v>114</v>
      </c>
      <c r="E66" s="4">
        <v>142</v>
      </c>
      <c r="F66" s="4">
        <v>219</v>
      </c>
      <c r="G66" s="4">
        <v>206</v>
      </c>
      <c r="H66" s="4">
        <v>166</v>
      </c>
      <c r="I66" s="4">
        <v>203</v>
      </c>
      <c r="J66" s="4">
        <v>120</v>
      </c>
      <c r="K66" s="4">
        <v>68</v>
      </c>
      <c r="L66" s="4">
        <v>78</v>
      </c>
      <c r="M66" s="4">
        <v>111</v>
      </c>
      <c r="N66" s="4">
        <f t="shared" si="6"/>
        <v>1700</v>
      </c>
      <c r="O66" s="4">
        <v>163</v>
      </c>
      <c r="P66" s="5">
        <f t="shared" si="8"/>
        <v>-154.97738095238105</v>
      </c>
      <c r="R66" s="4">
        <f t="shared" si="2"/>
        <v>575</v>
      </c>
      <c r="T66" s="4">
        <f t="shared" si="5"/>
        <v>321</v>
      </c>
      <c r="V66" s="4">
        <f t="shared" si="3"/>
        <v>475</v>
      </c>
      <c r="X66" s="347">
        <f t="shared" si="4"/>
        <v>266</v>
      </c>
    </row>
    <row r="67" spans="1:24">
      <c r="A67" s="4">
        <v>1999</v>
      </c>
      <c r="B67" s="4">
        <v>127</v>
      </c>
      <c r="C67" s="4">
        <v>57</v>
      </c>
      <c r="D67" s="4">
        <v>157</v>
      </c>
      <c r="E67" s="4">
        <v>139</v>
      </c>
      <c r="F67" s="4">
        <v>169</v>
      </c>
      <c r="G67" s="4">
        <v>182</v>
      </c>
      <c r="H67" s="4">
        <v>220</v>
      </c>
      <c r="I67" s="4">
        <v>185</v>
      </c>
      <c r="J67" s="4">
        <v>209</v>
      </c>
      <c r="K67" s="4">
        <v>143</v>
      </c>
      <c r="L67" s="4">
        <v>84</v>
      </c>
      <c r="M67" s="4">
        <v>74</v>
      </c>
      <c r="N67" s="4">
        <f t="shared" si="6"/>
        <v>1746</v>
      </c>
      <c r="O67" s="4">
        <v>198</v>
      </c>
      <c r="P67" s="5">
        <f t="shared" si="8"/>
        <v>-108.97738095238105</v>
      </c>
      <c r="R67" s="4">
        <f t="shared" si="2"/>
        <v>587</v>
      </c>
      <c r="T67" s="4">
        <f t="shared" si="5"/>
        <v>295</v>
      </c>
      <c r="V67" s="4">
        <f t="shared" si="3"/>
        <v>465</v>
      </c>
      <c r="X67" s="4">
        <f t="shared" si="4"/>
        <v>436</v>
      </c>
    </row>
    <row r="68" spans="1:24">
      <c r="A68" s="4">
        <v>2000</v>
      </c>
      <c r="B68" s="4">
        <v>121</v>
      </c>
      <c r="C68" s="4">
        <v>86</v>
      </c>
      <c r="D68" s="4">
        <v>116</v>
      </c>
      <c r="E68" s="4">
        <v>189</v>
      </c>
      <c r="F68" s="4">
        <v>223</v>
      </c>
      <c r="G68" s="4">
        <v>277</v>
      </c>
      <c r="H68" s="4">
        <v>177</v>
      </c>
      <c r="I68" s="4">
        <v>253</v>
      </c>
      <c r="J68" s="4">
        <v>184</v>
      </c>
      <c r="K68" s="4">
        <v>89</v>
      </c>
      <c r="L68" s="4">
        <v>95</v>
      </c>
      <c r="M68" s="4">
        <v>71</v>
      </c>
      <c r="N68" s="4">
        <f t="shared" si="6"/>
        <v>1881</v>
      </c>
      <c r="O68" s="4">
        <v>164</v>
      </c>
      <c r="P68" s="5">
        <f t="shared" si="8"/>
        <v>26.022619047618946</v>
      </c>
      <c r="R68" s="4">
        <f t="shared" si="2"/>
        <v>707</v>
      </c>
      <c r="T68" s="4">
        <f t="shared" si="5"/>
        <v>281</v>
      </c>
      <c r="V68" s="4">
        <f t="shared" si="3"/>
        <v>528</v>
      </c>
      <c r="X68" s="4">
        <f t="shared" si="4"/>
        <v>368</v>
      </c>
    </row>
    <row r="69" spans="1:24">
      <c r="A69" s="4">
        <v>2001</v>
      </c>
      <c r="B69" s="4">
        <v>76</v>
      </c>
      <c r="C69" s="4">
        <v>94</v>
      </c>
      <c r="D69" s="4">
        <v>78</v>
      </c>
      <c r="E69" s="4">
        <v>127</v>
      </c>
      <c r="F69" s="4">
        <v>248</v>
      </c>
      <c r="G69" s="4">
        <v>215</v>
      </c>
      <c r="H69" s="4">
        <v>279</v>
      </c>
      <c r="I69" s="4">
        <v>245</v>
      </c>
      <c r="J69" s="347">
        <v>69</v>
      </c>
      <c r="K69" s="4">
        <v>196</v>
      </c>
      <c r="L69" s="4">
        <v>81</v>
      </c>
      <c r="M69" s="4">
        <v>71</v>
      </c>
      <c r="N69" s="4">
        <f t="shared" si="6"/>
        <v>1779</v>
      </c>
      <c r="O69" s="4">
        <v>176</v>
      </c>
      <c r="P69" s="5">
        <f t="shared" si="8"/>
        <v>-75.977380952381054</v>
      </c>
      <c r="R69" s="4">
        <f t="shared" si="2"/>
        <v>739</v>
      </c>
      <c r="T69" s="4">
        <f t="shared" si="5"/>
        <v>241</v>
      </c>
      <c r="V69" s="4">
        <f t="shared" si="3"/>
        <v>453</v>
      </c>
      <c r="X69" s="4">
        <f t="shared" si="4"/>
        <v>346</v>
      </c>
    </row>
    <row r="70" spans="1:24">
      <c r="A70" s="4">
        <v>2002</v>
      </c>
      <c r="B70" s="4">
        <v>145</v>
      </c>
      <c r="C70" s="4">
        <v>88</v>
      </c>
      <c r="D70" s="4">
        <v>196</v>
      </c>
      <c r="E70" s="4">
        <v>176</v>
      </c>
      <c r="F70" s="4">
        <v>188</v>
      </c>
      <c r="G70" s="4">
        <v>268</v>
      </c>
      <c r="H70" s="4">
        <v>207</v>
      </c>
      <c r="I70" s="4">
        <v>206</v>
      </c>
      <c r="J70" s="4">
        <v>145</v>
      </c>
      <c r="K70" s="4">
        <v>117</v>
      </c>
      <c r="L70" s="4">
        <v>65</v>
      </c>
      <c r="M70" s="4">
        <v>39</v>
      </c>
      <c r="N70" s="4">
        <f t="shared" si="6"/>
        <v>1840</v>
      </c>
      <c r="O70" s="4">
        <v>185</v>
      </c>
      <c r="P70" s="5">
        <f t="shared" si="8"/>
        <v>-14.977380952381054</v>
      </c>
      <c r="R70" s="4">
        <f t="shared" ref="R70:R91" si="9">SUM(G70:I70)</f>
        <v>681</v>
      </c>
      <c r="T70" s="4">
        <f t="shared" si="5"/>
        <v>304</v>
      </c>
      <c r="V70" s="4">
        <f t="shared" ref="V70:V91" si="10">SUM(D70:F70)</f>
        <v>560</v>
      </c>
      <c r="X70" s="4">
        <f t="shared" ref="X70:X90" si="11">SUM(J70:L70)</f>
        <v>327</v>
      </c>
    </row>
    <row r="71" spans="1:24">
      <c r="A71" s="4">
        <v>2003</v>
      </c>
      <c r="B71" s="4">
        <v>72</v>
      </c>
      <c r="C71" s="4">
        <v>136</v>
      </c>
      <c r="D71" s="4">
        <v>212</v>
      </c>
      <c r="E71" s="4">
        <v>196</v>
      </c>
      <c r="F71" s="4">
        <v>190</v>
      </c>
      <c r="G71" s="4">
        <v>294</v>
      </c>
      <c r="H71" s="4">
        <v>264</v>
      </c>
      <c r="I71" s="4">
        <v>305</v>
      </c>
      <c r="J71" s="4">
        <v>208</v>
      </c>
      <c r="K71" s="4">
        <v>113</v>
      </c>
      <c r="L71" s="4">
        <v>126</v>
      </c>
      <c r="M71" s="4">
        <v>99</v>
      </c>
      <c r="N71" s="4">
        <f t="shared" si="6"/>
        <v>2215</v>
      </c>
      <c r="O71" s="4">
        <v>142</v>
      </c>
      <c r="P71" s="5">
        <f t="shared" si="8"/>
        <v>360.02261904761895</v>
      </c>
      <c r="R71" s="344">
        <f t="shared" si="9"/>
        <v>863</v>
      </c>
      <c r="T71" s="4">
        <f t="shared" ref="T71:T91" si="12">SUM(M70,B71:C71)</f>
        <v>247</v>
      </c>
      <c r="V71" s="4">
        <f t="shared" si="10"/>
        <v>598</v>
      </c>
      <c r="X71" s="4">
        <f t="shared" si="11"/>
        <v>447</v>
      </c>
    </row>
    <row r="72" spans="1:24">
      <c r="A72" s="4">
        <v>2004</v>
      </c>
      <c r="B72" s="4">
        <v>62</v>
      </c>
      <c r="C72" s="4">
        <v>92</v>
      </c>
      <c r="D72" s="4">
        <v>182</v>
      </c>
      <c r="E72" s="4">
        <v>184</v>
      </c>
      <c r="F72" s="4">
        <v>199</v>
      </c>
      <c r="G72" s="4">
        <v>189</v>
      </c>
      <c r="H72" s="4">
        <v>225</v>
      </c>
      <c r="I72" s="4">
        <v>227</v>
      </c>
      <c r="J72" s="4">
        <v>183</v>
      </c>
      <c r="K72" s="4">
        <v>129</v>
      </c>
      <c r="L72" s="4">
        <v>60</v>
      </c>
      <c r="M72" s="4">
        <v>128</v>
      </c>
      <c r="N72" s="4">
        <f t="shared" si="6"/>
        <v>1860</v>
      </c>
      <c r="O72" s="4">
        <v>173</v>
      </c>
      <c r="P72" s="5">
        <f t="shared" si="8"/>
        <v>5.0226190476189458</v>
      </c>
      <c r="R72" s="4">
        <f t="shared" si="9"/>
        <v>641</v>
      </c>
      <c r="T72" s="4">
        <f t="shared" si="12"/>
        <v>253</v>
      </c>
      <c r="V72" s="4">
        <f t="shared" si="10"/>
        <v>565</v>
      </c>
      <c r="X72" s="4">
        <f t="shared" si="11"/>
        <v>372</v>
      </c>
    </row>
    <row r="73" spans="1:24">
      <c r="A73" s="4">
        <v>2005</v>
      </c>
      <c r="B73" s="6">
        <v>108</v>
      </c>
      <c r="C73" s="6">
        <v>76</v>
      </c>
      <c r="D73" s="6">
        <v>167</v>
      </c>
      <c r="E73" s="6">
        <v>173</v>
      </c>
      <c r="F73" s="6">
        <v>223</v>
      </c>
      <c r="G73" s="6">
        <v>238</v>
      </c>
      <c r="H73" s="6">
        <v>200</v>
      </c>
      <c r="I73" s="6">
        <v>179</v>
      </c>
      <c r="J73" s="6">
        <v>183</v>
      </c>
      <c r="K73" s="6">
        <v>201</v>
      </c>
      <c r="L73" s="6">
        <v>99</v>
      </c>
      <c r="M73" s="6">
        <v>71</v>
      </c>
      <c r="N73" s="4">
        <f t="shared" si="6"/>
        <v>1918</v>
      </c>
      <c r="O73" s="6">
        <v>181</v>
      </c>
      <c r="P73" s="5">
        <f t="shared" si="8"/>
        <v>63.022619047618946</v>
      </c>
      <c r="R73" s="4">
        <f t="shared" si="9"/>
        <v>617</v>
      </c>
      <c r="T73" s="4">
        <f t="shared" si="12"/>
        <v>312</v>
      </c>
      <c r="V73" s="4">
        <f t="shared" si="10"/>
        <v>563</v>
      </c>
      <c r="X73" s="4">
        <f t="shared" si="11"/>
        <v>483</v>
      </c>
    </row>
    <row r="74" spans="1:24">
      <c r="A74" s="55">
        <v>2006</v>
      </c>
      <c r="B74" s="6">
        <v>163</v>
      </c>
      <c r="C74" s="6">
        <v>93</v>
      </c>
      <c r="D74" s="6">
        <v>124</v>
      </c>
      <c r="E74" s="6">
        <v>149</v>
      </c>
      <c r="F74" s="6">
        <v>205</v>
      </c>
      <c r="G74" s="6">
        <v>271</v>
      </c>
      <c r="H74" s="345">
        <v>332</v>
      </c>
      <c r="I74" s="346">
        <v>132</v>
      </c>
      <c r="J74" s="6">
        <v>216</v>
      </c>
      <c r="K74" s="6">
        <v>170</v>
      </c>
      <c r="L74" s="6">
        <v>104</v>
      </c>
      <c r="M74" s="6">
        <v>154</v>
      </c>
      <c r="N74" s="4">
        <f t="shared" si="6"/>
        <v>2113</v>
      </c>
      <c r="O74" s="6">
        <v>159</v>
      </c>
      <c r="P74" s="5">
        <f t="shared" si="8"/>
        <v>258.02261904761895</v>
      </c>
      <c r="R74" s="4">
        <f t="shared" si="9"/>
        <v>735</v>
      </c>
      <c r="T74" s="4">
        <f t="shared" si="12"/>
        <v>327</v>
      </c>
      <c r="V74" s="4">
        <f t="shared" si="10"/>
        <v>478</v>
      </c>
      <c r="X74" s="4">
        <f t="shared" si="11"/>
        <v>490</v>
      </c>
    </row>
    <row r="75" spans="1:24">
      <c r="A75" s="4">
        <v>2007</v>
      </c>
      <c r="B75" s="4">
        <v>77</v>
      </c>
      <c r="C75" s="4">
        <v>113</v>
      </c>
      <c r="D75" s="4">
        <v>176</v>
      </c>
      <c r="E75" s="344">
        <v>317</v>
      </c>
      <c r="F75" s="4">
        <v>226</v>
      </c>
      <c r="G75" s="4">
        <v>227</v>
      </c>
      <c r="H75" s="4">
        <v>240</v>
      </c>
      <c r="I75" s="4">
        <v>184</v>
      </c>
      <c r="J75" s="4">
        <v>146</v>
      </c>
      <c r="K75" s="4">
        <v>134</v>
      </c>
      <c r="L75" s="4">
        <v>80</v>
      </c>
      <c r="M75" s="4">
        <v>98</v>
      </c>
      <c r="N75" s="4">
        <f t="shared" si="6"/>
        <v>2018</v>
      </c>
      <c r="O75" s="6">
        <v>166</v>
      </c>
      <c r="P75" s="5">
        <f t="shared" si="8"/>
        <v>163.02261904761895</v>
      </c>
      <c r="R75" s="4">
        <f t="shared" si="9"/>
        <v>651</v>
      </c>
      <c r="T75" s="4">
        <f t="shared" si="12"/>
        <v>344</v>
      </c>
      <c r="V75" s="4">
        <f t="shared" si="10"/>
        <v>719</v>
      </c>
      <c r="X75" s="4">
        <f t="shared" si="11"/>
        <v>360</v>
      </c>
    </row>
    <row r="76" spans="1:24">
      <c r="A76" s="4">
        <v>2008</v>
      </c>
      <c r="B76" s="4">
        <v>124</v>
      </c>
      <c r="C76" s="4">
        <v>199</v>
      </c>
      <c r="D76" s="4">
        <v>124</v>
      </c>
      <c r="E76" s="4">
        <v>132</v>
      </c>
      <c r="F76" s="4">
        <v>238</v>
      </c>
      <c r="G76" s="4">
        <v>184</v>
      </c>
      <c r="H76" s="4">
        <v>218</v>
      </c>
      <c r="I76" s="4">
        <v>219</v>
      </c>
      <c r="J76" s="4">
        <v>124</v>
      </c>
      <c r="K76" s="4">
        <v>139</v>
      </c>
      <c r="L76" s="4">
        <v>121</v>
      </c>
      <c r="M76" s="4">
        <v>80</v>
      </c>
      <c r="N76" s="4">
        <f t="shared" si="6"/>
        <v>1902</v>
      </c>
      <c r="O76" s="6">
        <v>170</v>
      </c>
      <c r="P76" s="5">
        <f t="shared" si="8"/>
        <v>47.022619047618946</v>
      </c>
      <c r="R76" s="4">
        <f t="shared" si="9"/>
        <v>621</v>
      </c>
      <c r="T76" s="4">
        <f t="shared" si="12"/>
        <v>421</v>
      </c>
      <c r="V76" s="4">
        <f t="shared" si="10"/>
        <v>494</v>
      </c>
      <c r="X76" s="4">
        <f t="shared" si="11"/>
        <v>384</v>
      </c>
    </row>
    <row r="77" spans="1:24">
      <c r="A77" s="4">
        <v>2009</v>
      </c>
      <c r="B77" s="4">
        <v>103</v>
      </c>
      <c r="C77" s="4">
        <v>88</v>
      </c>
      <c r="D77" s="4">
        <v>80</v>
      </c>
      <c r="E77" s="4">
        <v>239</v>
      </c>
      <c r="F77" s="4">
        <v>220</v>
      </c>
      <c r="G77" s="4">
        <v>163</v>
      </c>
      <c r="H77" s="4">
        <v>212</v>
      </c>
      <c r="I77" s="4">
        <v>266</v>
      </c>
      <c r="J77" s="4">
        <v>169</v>
      </c>
      <c r="K77" s="4">
        <v>113</v>
      </c>
      <c r="L77" s="4">
        <v>99</v>
      </c>
      <c r="M77" s="4">
        <v>57</v>
      </c>
      <c r="N77" s="4">
        <f t="shared" si="6"/>
        <v>1809</v>
      </c>
      <c r="O77" s="6">
        <v>174</v>
      </c>
      <c r="P77" s="5">
        <f t="shared" si="8"/>
        <v>-45.977380952381054</v>
      </c>
      <c r="R77" s="4">
        <f t="shared" si="9"/>
        <v>641</v>
      </c>
      <c r="T77" s="4">
        <f t="shared" si="12"/>
        <v>271</v>
      </c>
      <c r="V77" s="4">
        <f t="shared" si="10"/>
        <v>539</v>
      </c>
      <c r="X77" s="4">
        <f t="shared" si="11"/>
        <v>381</v>
      </c>
    </row>
    <row r="78" spans="1:24">
      <c r="A78" s="4">
        <v>2010</v>
      </c>
      <c r="B78" s="4">
        <v>66</v>
      </c>
      <c r="C78" s="4">
        <v>87</v>
      </c>
      <c r="D78" s="4">
        <v>150</v>
      </c>
      <c r="E78" s="4">
        <v>210</v>
      </c>
      <c r="F78" s="4">
        <v>97</v>
      </c>
      <c r="G78" s="4">
        <v>194</v>
      </c>
      <c r="H78" s="4">
        <v>252</v>
      </c>
      <c r="I78" s="4">
        <v>148</v>
      </c>
      <c r="J78" s="4">
        <v>149</v>
      </c>
      <c r="K78" s="4">
        <v>111</v>
      </c>
      <c r="L78" s="4">
        <v>89</v>
      </c>
      <c r="M78" s="4">
        <v>54</v>
      </c>
      <c r="N78" s="4">
        <f t="shared" si="6"/>
        <v>1607</v>
      </c>
      <c r="O78" s="6">
        <v>176</v>
      </c>
      <c r="P78" s="5">
        <f t="shared" si="8"/>
        <v>-247.97738095238105</v>
      </c>
      <c r="R78" s="4">
        <f t="shared" si="9"/>
        <v>594</v>
      </c>
      <c r="T78" s="4">
        <f t="shared" si="12"/>
        <v>210</v>
      </c>
      <c r="V78" s="4">
        <f t="shared" si="10"/>
        <v>457</v>
      </c>
      <c r="X78" s="4">
        <f t="shared" si="11"/>
        <v>349</v>
      </c>
    </row>
    <row r="79" spans="1:24">
      <c r="A79" s="55">
        <v>2011</v>
      </c>
      <c r="B79" s="4">
        <v>78</v>
      </c>
      <c r="C79" s="4">
        <v>114</v>
      </c>
      <c r="D79" s="4">
        <v>204</v>
      </c>
      <c r="E79" s="4">
        <v>260</v>
      </c>
      <c r="F79" s="4">
        <v>262</v>
      </c>
      <c r="G79" s="4">
        <v>163</v>
      </c>
      <c r="H79" s="4">
        <v>173</v>
      </c>
      <c r="I79" s="4">
        <v>271</v>
      </c>
      <c r="J79" s="4">
        <v>214</v>
      </c>
      <c r="K79" s="4">
        <v>188</v>
      </c>
      <c r="L79" s="344">
        <v>191</v>
      </c>
      <c r="M79" s="4">
        <v>66</v>
      </c>
      <c r="N79" s="4">
        <f>SUM(B79:M79)</f>
        <v>2184</v>
      </c>
      <c r="O79" s="6">
        <v>155</v>
      </c>
      <c r="P79" s="5">
        <f t="shared" ref="P79:P90" si="13">N79-$N$99</f>
        <v>329.02261904761895</v>
      </c>
      <c r="R79" s="6">
        <f t="shared" si="9"/>
        <v>607</v>
      </c>
      <c r="S79" s="6"/>
      <c r="T79" s="6">
        <f t="shared" si="12"/>
        <v>246</v>
      </c>
      <c r="U79" s="6"/>
      <c r="V79" s="345">
        <f t="shared" si="10"/>
        <v>726</v>
      </c>
      <c r="W79" s="6"/>
      <c r="X79" s="6">
        <f t="shared" si="11"/>
        <v>593</v>
      </c>
    </row>
    <row r="80" spans="1:24">
      <c r="A80" s="4">
        <v>2012</v>
      </c>
      <c r="B80" s="4">
        <v>79</v>
      </c>
      <c r="C80" s="4">
        <v>88</v>
      </c>
      <c r="D80" s="4">
        <v>221</v>
      </c>
      <c r="E80" s="4">
        <v>153</v>
      </c>
      <c r="F80" s="4">
        <v>246</v>
      </c>
      <c r="G80" s="4">
        <v>210</v>
      </c>
      <c r="H80" s="4">
        <v>191</v>
      </c>
      <c r="I80" s="4">
        <v>262</v>
      </c>
      <c r="J80" s="4">
        <v>152</v>
      </c>
      <c r="K80" s="4">
        <v>131</v>
      </c>
      <c r="L80" s="4">
        <v>118</v>
      </c>
      <c r="M80" s="4">
        <v>66</v>
      </c>
      <c r="N80" s="4">
        <f>SUM(B80:M80)</f>
        <v>1917</v>
      </c>
      <c r="O80" s="6">
        <v>174</v>
      </c>
      <c r="P80" s="5">
        <f t="shared" si="13"/>
        <v>62.022619047618946</v>
      </c>
      <c r="R80" s="6">
        <f t="shared" si="9"/>
        <v>663</v>
      </c>
      <c r="S80" s="6"/>
      <c r="T80" s="6">
        <f t="shared" si="12"/>
        <v>233</v>
      </c>
      <c r="U80" s="6"/>
      <c r="V80" s="6">
        <f t="shared" si="10"/>
        <v>620</v>
      </c>
      <c r="W80" s="6"/>
      <c r="X80" s="6">
        <f t="shared" si="11"/>
        <v>401</v>
      </c>
    </row>
    <row r="81" spans="1:24">
      <c r="A81" s="4">
        <v>2013</v>
      </c>
      <c r="B81" s="347">
        <v>41</v>
      </c>
      <c r="C81" s="4">
        <v>43</v>
      </c>
      <c r="D81" s="4">
        <v>103</v>
      </c>
      <c r="E81" s="4">
        <v>101</v>
      </c>
      <c r="F81" s="4">
        <v>107</v>
      </c>
      <c r="G81" s="4">
        <v>183.6</v>
      </c>
      <c r="H81" s="4">
        <v>310</v>
      </c>
      <c r="I81" s="4">
        <v>241.5</v>
      </c>
      <c r="J81" s="4">
        <v>128.9</v>
      </c>
      <c r="K81" s="4">
        <v>114</v>
      </c>
      <c r="L81" s="4">
        <v>56.5</v>
      </c>
      <c r="M81" s="4">
        <v>158</v>
      </c>
      <c r="N81" s="6">
        <f>SUM(B81:M81)</f>
        <v>1587.5</v>
      </c>
      <c r="O81" s="6">
        <v>208</v>
      </c>
      <c r="P81" s="5">
        <f t="shared" si="13"/>
        <v>-267.47738095238105</v>
      </c>
      <c r="R81" s="6">
        <f t="shared" si="9"/>
        <v>735.1</v>
      </c>
      <c r="S81" s="6"/>
      <c r="T81" s="346">
        <f t="shared" si="12"/>
        <v>150</v>
      </c>
      <c r="U81" s="6"/>
      <c r="V81" s="346">
        <f t="shared" si="10"/>
        <v>311</v>
      </c>
      <c r="W81" s="6"/>
      <c r="X81" s="6">
        <f t="shared" si="11"/>
        <v>299.39999999999998</v>
      </c>
    </row>
    <row r="82" spans="1:24">
      <c r="A82" s="4">
        <v>2014</v>
      </c>
      <c r="B82" s="4">
        <v>72</v>
      </c>
      <c r="C82" s="4">
        <v>120</v>
      </c>
      <c r="D82" s="4">
        <v>207</v>
      </c>
      <c r="E82" s="4">
        <v>140</v>
      </c>
      <c r="F82" s="4">
        <v>164</v>
      </c>
      <c r="G82" s="4">
        <v>257</v>
      </c>
      <c r="H82" s="4">
        <v>192</v>
      </c>
      <c r="I82" s="4">
        <v>152</v>
      </c>
      <c r="J82" s="4">
        <v>135</v>
      </c>
      <c r="K82" s="4">
        <v>127</v>
      </c>
      <c r="L82" s="4">
        <v>108.8</v>
      </c>
      <c r="M82" s="4">
        <v>38</v>
      </c>
      <c r="N82" s="6">
        <f t="shared" ref="N82:N91" si="14">SUM(B82:M82)</f>
        <v>1712.8</v>
      </c>
      <c r="O82" s="6">
        <v>183</v>
      </c>
      <c r="P82" s="5">
        <f t="shared" si="13"/>
        <v>-142.1773809523811</v>
      </c>
      <c r="R82" s="6">
        <f t="shared" si="9"/>
        <v>601</v>
      </c>
      <c r="S82" s="6"/>
      <c r="T82" s="6">
        <f t="shared" si="12"/>
        <v>350</v>
      </c>
      <c r="U82" s="6"/>
      <c r="V82" s="6">
        <f t="shared" si="10"/>
        <v>511</v>
      </c>
      <c r="W82" s="6"/>
      <c r="X82" s="6">
        <f t="shared" si="11"/>
        <v>370.8</v>
      </c>
    </row>
    <row r="83" spans="1:24">
      <c r="A83" s="4">
        <v>2015</v>
      </c>
      <c r="B83" s="4">
        <v>71</v>
      </c>
      <c r="C83" s="4">
        <v>134</v>
      </c>
      <c r="D83" s="4">
        <v>165</v>
      </c>
      <c r="E83" s="4">
        <v>232</v>
      </c>
      <c r="F83" s="4">
        <v>147</v>
      </c>
      <c r="G83" s="4">
        <v>205.6</v>
      </c>
      <c r="H83" s="4">
        <v>279</v>
      </c>
      <c r="I83" s="4">
        <v>275</v>
      </c>
      <c r="J83" s="4">
        <v>127.1</v>
      </c>
      <c r="K83" s="4">
        <v>105</v>
      </c>
      <c r="L83" s="4">
        <v>138.5</v>
      </c>
      <c r="M83" s="4">
        <v>166</v>
      </c>
      <c r="N83" s="6">
        <f t="shared" si="14"/>
        <v>2045.1999999999998</v>
      </c>
      <c r="O83" s="6">
        <v>162</v>
      </c>
      <c r="P83" s="5">
        <f t="shared" si="13"/>
        <v>190.22261904761876</v>
      </c>
      <c r="R83" s="6">
        <f t="shared" si="9"/>
        <v>759.6</v>
      </c>
      <c r="S83" s="6"/>
      <c r="T83" s="6">
        <f t="shared" si="12"/>
        <v>243</v>
      </c>
      <c r="U83" s="6"/>
      <c r="V83" s="6">
        <f t="shared" si="10"/>
        <v>544</v>
      </c>
      <c r="W83" s="6"/>
      <c r="X83" s="6">
        <f t="shared" si="11"/>
        <v>370.6</v>
      </c>
    </row>
    <row r="84" spans="1:24">
      <c r="A84" s="4">
        <v>2016</v>
      </c>
      <c r="B84" s="4">
        <v>69</v>
      </c>
      <c r="C84" s="4">
        <v>73</v>
      </c>
      <c r="D84" s="4">
        <v>131.9</v>
      </c>
      <c r="E84" s="4">
        <v>152.4</v>
      </c>
      <c r="F84" s="4">
        <v>167.8</v>
      </c>
      <c r="G84" s="4">
        <v>163</v>
      </c>
      <c r="H84" s="4">
        <v>224</v>
      </c>
      <c r="I84" s="4">
        <v>234.2</v>
      </c>
      <c r="J84" s="4">
        <v>218.3</v>
      </c>
      <c r="K84" s="4">
        <v>88</v>
      </c>
      <c r="L84" s="4">
        <v>72</v>
      </c>
      <c r="M84" s="4">
        <v>143</v>
      </c>
      <c r="N84" s="6">
        <f t="shared" si="14"/>
        <v>1736.6</v>
      </c>
      <c r="O84" s="4">
        <v>208</v>
      </c>
      <c r="P84" s="5">
        <f t="shared" si="13"/>
        <v>-118.37738095238115</v>
      </c>
      <c r="R84" s="6">
        <f t="shared" si="9"/>
        <v>621.20000000000005</v>
      </c>
      <c r="S84" s="6"/>
      <c r="T84" s="6">
        <f t="shared" si="12"/>
        <v>308</v>
      </c>
      <c r="U84" s="6"/>
      <c r="V84" s="6">
        <f t="shared" si="10"/>
        <v>452.1</v>
      </c>
      <c r="W84" s="6"/>
      <c r="X84" s="6">
        <f t="shared" si="11"/>
        <v>378.3</v>
      </c>
    </row>
    <row r="85" spans="1:24">
      <c r="A85" s="4">
        <v>2017</v>
      </c>
      <c r="B85" s="4">
        <v>95</v>
      </c>
      <c r="C85" s="4">
        <v>105.9</v>
      </c>
      <c r="D85" s="4">
        <v>183.2</v>
      </c>
      <c r="E85" s="4">
        <v>140.69999999999999</v>
      </c>
      <c r="F85" s="4">
        <v>226</v>
      </c>
      <c r="G85" s="4">
        <v>241.7</v>
      </c>
      <c r="H85" s="4">
        <v>209</v>
      </c>
      <c r="I85" s="4">
        <v>244</v>
      </c>
      <c r="J85" s="4">
        <v>135</v>
      </c>
      <c r="K85" s="4">
        <v>171</v>
      </c>
      <c r="L85" s="4">
        <v>57</v>
      </c>
      <c r="M85" s="4">
        <v>66</v>
      </c>
      <c r="N85" s="6">
        <f t="shared" si="14"/>
        <v>1874.5</v>
      </c>
      <c r="O85" s="4">
        <v>174</v>
      </c>
      <c r="P85" s="5">
        <f t="shared" si="13"/>
        <v>19.522619047618946</v>
      </c>
      <c r="R85" s="6">
        <f t="shared" si="9"/>
        <v>694.7</v>
      </c>
      <c r="S85" s="6"/>
      <c r="T85" s="6">
        <f t="shared" si="12"/>
        <v>343.9</v>
      </c>
      <c r="U85" s="6"/>
      <c r="V85" s="6">
        <f t="shared" si="10"/>
        <v>549.9</v>
      </c>
      <c r="W85" s="6"/>
      <c r="X85" s="6">
        <f t="shared" si="11"/>
        <v>363</v>
      </c>
    </row>
    <row r="86" spans="1:24">
      <c r="A86" s="4">
        <v>2018</v>
      </c>
      <c r="B86" s="4">
        <v>80</v>
      </c>
      <c r="C86" s="4">
        <v>58</v>
      </c>
      <c r="D86" s="4">
        <v>107</v>
      </c>
      <c r="E86" s="4">
        <v>277.2</v>
      </c>
      <c r="F86" s="4">
        <v>207</v>
      </c>
      <c r="G86" s="4">
        <v>231.8</v>
      </c>
      <c r="H86" s="4">
        <v>292</v>
      </c>
      <c r="I86" s="4">
        <v>267.10000000000002</v>
      </c>
      <c r="J86" s="4">
        <v>226</v>
      </c>
      <c r="K86" s="4">
        <v>187</v>
      </c>
      <c r="L86" s="4">
        <v>107</v>
      </c>
      <c r="M86" s="4">
        <v>53</v>
      </c>
      <c r="N86" s="6">
        <f t="shared" si="14"/>
        <v>2093.1</v>
      </c>
      <c r="O86" s="4">
        <v>165</v>
      </c>
      <c r="P86" s="5">
        <f t="shared" si="13"/>
        <v>238.12261904761885</v>
      </c>
      <c r="Q86" s="4" t="s">
        <v>21</v>
      </c>
      <c r="R86" s="6">
        <f t="shared" si="9"/>
        <v>790.9</v>
      </c>
      <c r="S86" s="6"/>
      <c r="T86" s="6">
        <f t="shared" si="12"/>
        <v>204</v>
      </c>
      <c r="U86" s="6"/>
      <c r="V86" s="6">
        <f t="shared" si="10"/>
        <v>591.20000000000005</v>
      </c>
      <c r="W86" s="6"/>
      <c r="X86" s="6">
        <f t="shared" si="11"/>
        <v>520</v>
      </c>
    </row>
    <row r="87" spans="1:24">
      <c r="A87" s="4">
        <v>2019</v>
      </c>
      <c r="B87" s="4">
        <v>56</v>
      </c>
      <c r="C87" s="4">
        <v>173</v>
      </c>
      <c r="D87" s="4">
        <v>179.9</v>
      </c>
      <c r="E87" s="4">
        <v>179.7</v>
      </c>
      <c r="F87" s="4">
        <v>139.1</v>
      </c>
      <c r="G87" s="4">
        <v>312.89999999999998</v>
      </c>
      <c r="H87" s="4">
        <v>242.5</v>
      </c>
      <c r="I87" s="4">
        <v>214.7</v>
      </c>
      <c r="J87" s="4">
        <v>198.3</v>
      </c>
      <c r="K87" s="4">
        <v>135.4</v>
      </c>
      <c r="L87" s="4">
        <v>69.400000000000006</v>
      </c>
      <c r="M87" s="4">
        <v>100.5</v>
      </c>
      <c r="N87" s="6">
        <f t="shared" si="14"/>
        <v>2001.4</v>
      </c>
      <c r="O87" s="4">
        <v>158</v>
      </c>
      <c r="P87" s="5">
        <f t="shared" si="13"/>
        <v>146.42261904761904</v>
      </c>
      <c r="R87" s="6">
        <f t="shared" si="9"/>
        <v>770.09999999999991</v>
      </c>
      <c r="S87" s="6"/>
      <c r="T87" s="6">
        <f t="shared" si="12"/>
        <v>282</v>
      </c>
      <c r="U87" s="6"/>
      <c r="V87" s="6">
        <f t="shared" si="10"/>
        <v>498.70000000000005</v>
      </c>
      <c r="W87" s="6"/>
      <c r="X87" s="6">
        <f t="shared" si="11"/>
        <v>403.1</v>
      </c>
    </row>
    <row r="88" spans="1:24">
      <c r="A88" s="4">
        <v>2020</v>
      </c>
      <c r="B88" s="4">
        <v>144</v>
      </c>
      <c r="C88" s="4">
        <v>125.6</v>
      </c>
      <c r="D88" s="4">
        <v>181.1</v>
      </c>
      <c r="E88" s="4">
        <v>299.39999999999998</v>
      </c>
      <c r="F88" s="4">
        <v>232.3</v>
      </c>
      <c r="G88" s="4">
        <v>194.2</v>
      </c>
      <c r="H88" s="4">
        <v>278</v>
      </c>
      <c r="I88" s="4">
        <v>231.2</v>
      </c>
      <c r="J88" s="4">
        <v>202</v>
      </c>
      <c r="K88" s="4">
        <v>112.2</v>
      </c>
      <c r="L88" s="4">
        <v>146</v>
      </c>
      <c r="M88" s="4">
        <v>79.2</v>
      </c>
      <c r="N88" s="6">
        <f t="shared" si="14"/>
        <v>2225.1999999999998</v>
      </c>
      <c r="O88" s="4">
        <v>161</v>
      </c>
      <c r="P88" s="5">
        <f t="shared" si="13"/>
        <v>370.22261904761876</v>
      </c>
      <c r="R88" s="6">
        <f t="shared" si="9"/>
        <v>703.4</v>
      </c>
      <c r="T88" s="6">
        <f t="shared" si="12"/>
        <v>370.1</v>
      </c>
      <c r="V88" s="6">
        <f t="shared" si="10"/>
        <v>712.8</v>
      </c>
      <c r="X88" s="6">
        <f t="shared" si="11"/>
        <v>460.2</v>
      </c>
    </row>
    <row r="89" spans="1:24">
      <c r="A89" s="4">
        <v>2021</v>
      </c>
      <c r="B89" s="4">
        <v>77.3</v>
      </c>
      <c r="C89" s="4">
        <v>149</v>
      </c>
      <c r="D89" s="4">
        <v>169.9</v>
      </c>
      <c r="E89" s="4">
        <v>200</v>
      </c>
      <c r="F89" s="4">
        <v>182</v>
      </c>
      <c r="G89" s="4">
        <v>272</v>
      </c>
      <c r="H89" s="4">
        <v>198</v>
      </c>
      <c r="I89" s="4">
        <v>162</v>
      </c>
      <c r="J89" s="4">
        <v>237.3</v>
      </c>
      <c r="K89" s="4">
        <v>173.5</v>
      </c>
      <c r="L89" s="4">
        <v>89.8</v>
      </c>
      <c r="M89" s="4">
        <v>85.7</v>
      </c>
      <c r="N89" s="6">
        <f t="shared" si="14"/>
        <v>1996.5</v>
      </c>
      <c r="P89" s="5">
        <f t="shared" si="13"/>
        <v>141.52261904761895</v>
      </c>
      <c r="R89" s="6">
        <f t="shared" si="9"/>
        <v>632</v>
      </c>
      <c r="T89" s="6">
        <f t="shared" si="12"/>
        <v>305.5</v>
      </c>
      <c r="V89" s="6">
        <f t="shared" si="10"/>
        <v>551.9</v>
      </c>
      <c r="X89" s="6">
        <f t="shared" si="11"/>
        <v>500.6</v>
      </c>
    </row>
    <row r="90" spans="1:24">
      <c r="A90" s="4">
        <v>2022</v>
      </c>
      <c r="B90" s="4">
        <v>120.9</v>
      </c>
      <c r="C90" s="4">
        <v>136.30000000000001</v>
      </c>
      <c r="D90" s="344">
        <v>258.10000000000002</v>
      </c>
      <c r="E90" s="4">
        <v>195</v>
      </c>
      <c r="F90" s="4">
        <v>229.7</v>
      </c>
      <c r="G90" s="4">
        <v>269.2</v>
      </c>
      <c r="H90" s="4">
        <v>290</v>
      </c>
      <c r="I90" s="4">
        <v>283.8</v>
      </c>
      <c r="J90" s="4">
        <v>153.69999999999999</v>
      </c>
      <c r="K90" s="4">
        <v>143.19999999999999</v>
      </c>
      <c r="L90" s="4">
        <v>116.2</v>
      </c>
      <c r="M90" s="4">
        <v>67.2</v>
      </c>
      <c r="N90" s="345">
        <f t="shared" si="14"/>
        <v>2263.2999999999997</v>
      </c>
      <c r="P90" s="5">
        <f t="shared" si="13"/>
        <v>408.32261904761867</v>
      </c>
      <c r="R90" s="6">
        <f t="shared" si="9"/>
        <v>843</v>
      </c>
      <c r="T90" s="6">
        <f t="shared" si="12"/>
        <v>342.90000000000003</v>
      </c>
      <c r="V90" s="6">
        <f t="shared" si="10"/>
        <v>682.8</v>
      </c>
      <c r="X90" s="6">
        <f t="shared" si="11"/>
        <v>413.09999999999997</v>
      </c>
    </row>
    <row r="91" spans="1:24">
      <c r="A91" s="4">
        <v>2023</v>
      </c>
      <c r="B91" s="4">
        <v>65.5</v>
      </c>
      <c r="C91" s="4">
        <v>134.5</v>
      </c>
      <c r="D91" s="4">
        <v>111.6</v>
      </c>
      <c r="E91" s="4">
        <v>114.5</v>
      </c>
      <c r="F91" s="4">
        <v>186</v>
      </c>
      <c r="G91" s="344">
        <v>323</v>
      </c>
      <c r="H91" s="4">
        <v>238.6</v>
      </c>
      <c r="I91" s="4">
        <v>218.3</v>
      </c>
      <c r="N91" s="6">
        <f t="shared" si="14"/>
        <v>1392</v>
      </c>
      <c r="P91" s="5"/>
      <c r="R91" s="6">
        <f t="shared" si="9"/>
        <v>779.90000000000009</v>
      </c>
      <c r="T91" s="6">
        <f t="shared" si="12"/>
        <v>267.2</v>
      </c>
      <c r="V91" s="6">
        <f t="shared" si="10"/>
        <v>412.1</v>
      </c>
      <c r="X91" s="6"/>
    </row>
    <row r="92" spans="1:24">
      <c r="N92" s="6"/>
      <c r="P92" s="5"/>
      <c r="R92" s="6"/>
      <c r="T92" s="6"/>
    </row>
    <row r="93" spans="1:24">
      <c r="N93" s="6"/>
      <c r="P93" s="5"/>
      <c r="R93" s="6"/>
      <c r="T93" s="6"/>
    </row>
    <row r="94" spans="1:24">
      <c r="N94" s="6"/>
      <c r="P94" s="5"/>
      <c r="Q94" s="4" t="s">
        <v>309</v>
      </c>
      <c r="R94" s="6">
        <f>AVERAGE(R5:R91)</f>
        <v>659.41744186046503</v>
      </c>
      <c r="T94" s="6">
        <f>AVERAGE(T5:T91)</f>
        <v>277.67764705882354</v>
      </c>
      <c r="V94" s="6">
        <f>AVERAGE(V5:V91)</f>
        <v>508.15697674418607</v>
      </c>
      <c r="X94" s="6">
        <f>AVERAGE(X5:X91)</f>
        <v>408.18941176470577</v>
      </c>
    </row>
    <row r="95" spans="1:24">
      <c r="N95" s="6"/>
      <c r="P95" s="5"/>
      <c r="Q95" s="4" t="s">
        <v>310</v>
      </c>
      <c r="R95" s="6">
        <f>MAX(R5:R91)</f>
        <v>863</v>
      </c>
      <c r="T95" s="6">
        <f>MAX(T5:T91)</f>
        <v>437</v>
      </c>
      <c r="V95" s="6">
        <f>MAX(V5:V91)</f>
        <v>726</v>
      </c>
      <c r="X95" s="6">
        <f>MAX(X5:X91)</f>
        <v>598</v>
      </c>
    </row>
    <row r="96" spans="1:24">
      <c r="N96" s="6"/>
      <c r="P96" s="5"/>
      <c r="Q96" s="4" t="s">
        <v>311</v>
      </c>
      <c r="R96" s="6">
        <f>MIN(R5:R91)</f>
        <v>512</v>
      </c>
      <c r="T96" s="6">
        <f>MIN(T5:T91)</f>
        <v>150</v>
      </c>
      <c r="V96" s="6">
        <f>MIN(V5:V91)</f>
        <v>311</v>
      </c>
      <c r="X96" s="6">
        <f>MIN(X5:X91)</f>
        <v>266</v>
      </c>
    </row>
    <row r="99" spans="1:50">
      <c r="A99" s="43" t="s">
        <v>55</v>
      </c>
      <c r="B99" s="44">
        <f t="shared" ref="B99:G99" si="15">AVERAGE(B5:B91)</f>
        <v>91.322093023255817</v>
      </c>
      <c r="C99" s="44">
        <f t="shared" si="15"/>
        <v>103.93372093023255</v>
      </c>
      <c r="D99" s="44">
        <f t="shared" si="15"/>
        <v>145.49651162790698</v>
      </c>
      <c r="E99" s="44">
        <f t="shared" si="15"/>
        <v>168.49883720930234</v>
      </c>
      <c r="F99" s="44">
        <f t="shared" si="15"/>
        <v>195.63837209302324</v>
      </c>
      <c r="G99" s="44">
        <f t="shared" si="15"/>
        <v>209.55813953488376</v>
      </c>
      <c r="H99" s="44">
        <f>AVERAGE(H5:H91)</f>
        <v>231.83837209302325</v>
      </c>
      <c r="I99" s="44">
        <f>AVERAGE(I5:I91)</f>
        <v>218.02093023255813</v>
      </c>
      <c r="J99" s="44">
        <f t="shared" ref="J99:N99" si="16">AVERAGE(J5:J90)</f>
        <v>174.04235294117646</v>
      </c>
      <c r="K99" s="44">
        <f t="shared" si="16"/>
        <v>141.98000000000002</v>
      </c>
      <c r="L99" s="44">
        <f t="shared" si="16"/>
        <v>92.167058823529416</v>
      </c>
      <c r="M99" s="44">
        <f t="shared" si="16"/>
        <v>82.383529411764698</v>
      </c>
      <c r="N99" s="44">
        <f t="shared" si="16"/>
        <v>1854.9773809523811</v>
      </c>
      <c r="O99" s="44">
        <f>AVERAGE(O5:O88)</f>
        <v>167.33333333333334</v>
      </c>
      <c r="Q99" s="4" t="s">
        <v>59</v>
      </c>
      <c r="S99" s="4" t="s">
        <v>1</v>
      </c>
      <c r="T99" s="4" t="s">
        <v>2</v>
      </c>
      <c r="U99" s="4" t="s">
        <v>22</v>
      </c>
      <c r="V99" s="4" t="s">
        <v>4</v>
      </c>
      <c r="W99" s="4" t="s">
        <v>5</v>
      </c>
      <c r="X99" s="4" t="s">
        <v>6</v>
      </c>
      <c r="Y99" s="4" t="s">
        <v>7</v>
      </c>
      <c r="Z99" s="4" t="s">
        <v>8</v>
      </c>
      <c r="AA99" s="4" t="s">
        <v>9</v>
      </c>
      <c r="AB99" s="4" t="s">
        <v>10</v>
      </c>
      <c r="AC99" s="4" t="s">
        <v>11</v>
      </c>
      <c r="AD99" s="4" t="s">
        <v>12</v>
      </c>
    </row>
    <row r="100" spans="1:50">
      <c r="A100" s="43" t="s">
        <v>53</v>
      </c>
      <c r="B100" s="44">
        <f t="shared" ref="B100:G100" si="17">MAX(B5:B91)</f>
        <v>178</v>
      </c>
      <c r="C100" s="44">
        <f t="shared" si="17"/>
        <v>204</v>
      </c>
      <c r="D100" s="44">
        <f t="shared" si="17"/>
        <v>258.10000000000002</v>
      </c>
      <c r="E100" s="44">
        <f t="shared" si="17"/>
        <v>317</v>
      </c>
      <c r="F100" s="44">
        <f t="shared" si="17"/>
        <v>264</v>
      </c>
      <c r="G100" s="44">
        <f t="shared" si="17"/>
        <v>323</v>
      </c>
      <c r="H100" s="44">
        <f>MAX(H5:H91)</f>
        <v>332</v>
      </c>
      <c r="I100" s="44">
        <f>MAX(I5:I91)</f>
        <v>314</v>
      </c>
      <c r="J100" s="44">
        <f t="shared" ref="J100:N100" si="18">MAX(J5:J90)</f>
        <v>286</v>
      </c>
      <c r="K100" s="44">
        <f t="shared" si="18"/>
        <v>225</v>
      </c>
      <c r="L100" s="44">
        <f t="shared" si="18"/>
        <v>191</v>
      </c>
      <c r="M100" s="44">
        <f t="shared" si="18"/>
        <v>171</v>
      </c>
      <c r="N100" s="44">
        <f t="shared" si="18"/>
        <v>2263.2999999999997</v>
      </c>
      <c r="O100" s="44">
        <f>MAX(O5:O89)</f>
        <v>208</v>
      </c>
      <c r="Q100" s="4" t="s">
        <v>68</v>
      </c>
      <c r="R100" s="4" t="s">
        <v>21</v>
      </c>
      <c r="S100" s="5">
        <f t="shared" ref="S100:AD100" si="19">AVERAGE(B49:B78)</f>
        <v>99.8</v>
      </c>
      <c r="T100" s="5">
        <f t="shared" si="19"/>
        <v>107.5</v>
      </c>
      <c r="U100" s="5">
        <f t="shared" si="19"/>
        <v>138.6</v>
      </c>
      <c r="V100" s="5">
        <f t="shared" si="19"/>
        <v>167.5</v>
      </c>
      <c r="W100" s="5">
        <f t="shared" si="19"/>
        <v>198.76666666666668</v>
      </c>
      <c r="X100" s="5">
        <f t="shared" si="19"/>
        <v>202.56666666666666</v>
      </c>
      <c r="Y100" s="5">
        <f t="shared" si="19"/>
        <v>233.66666666666666</v>
      </c>
      <c r="Z100" s="5">
        <f t="shared" si="19"/>
        <v>215.5</v>
      </c>
      <c r="AA100" s="5">
        <f t="shared" si="19"/>
        <v>160.9</v>
      </c>
      <c r="AB100" s="5">
        <f t="shared" si="19"/>
        <v>133.80000000000001</v>
      </c>
      <c r="AC100" s="5">
        <f t="shared" si="19"/>
        <v>93.933333333333337</v>
      </c>
      <c r="AD100" s="5">
        <f t="shared" si="19"/>
        <v>79.599999999999994</v>
      </c>
    </row>
    <row r="101" spans="1:50">
      <c r="A101" s="43" t="s">
        <v>54</v>
      </c>
      <c r="B101" s="44">
        <f t="array" ref="B101">MIN(IF(B5:B91&gt;0,(B5:B91),""))</f>
        <v>41</v>
      </c>
      <c r="C101" s="44">
        <f t="array" ref="C101">MIN(IF(C5:C91&gt;0,(C5:C91),""))</f>
        <v>41</v>
      </c>
      <c r="D101" s="44">
        <f t="array" ref="D101">MIN(IF(D5:D91&gt;0,(D5:D91),""))</f>
        <v>67</v>
      </c>
      <c r="E101" s="44">
        <f t="array" ref="E101">MIN(IF(E5:E91&gt;0,(E5:E91),""))</f>
        <v>82</v>
      </c>
      <c r="F101" s="44">
        <f t="array" ref="F101">MIN(IF(F5:F91&gt;0,(F5:F91),""))</f>
        <v>97</v>
      </c>
      <c r="G101" s="44">
        <f t="array" ref="G101">MIN(IF(G5:G91&gt;0,(G5:G91),""))</f>
        <v>123</v>
      </c>
      <c r="H101" s="44">
        <f t="array" ref="H101">MIN(IF(H5:H91&gt;0,(H5:H91),""))</f>
        <v>144</v>
      </c>
      <c r="I101" s="44">
        <f t="array" ref="I101">MIN(IF(I5:I90&gt;0,(I5:I90),""))</f>
        <v>132</v>
      </c>
      <c r="J101" s="44">
        <f t="array" ref="J101">MIN(IF(J5:J90&gt;0,(J5:J90),""))</f>
        <v>69</v>
      </c>
      <c r="K101" s="44">
        <f t="array" ref="K101">MIN(IF(K5:K90&gt;0,(K5:K90),""))</f>
        <v>57</v>
      </c>
      <c r="L101" s="44">
        <f t="array" ref="L101">MIN(IF(L5:L90&gt;0,(L5:L90),""))</f>
        <v>37</v>
      </c>
      <c r="M101" s="44">
        <f t="array" ref="M101">MIN(IF(M5:M90&gt;0,(M5:M90),""))</f>
        <v>31</v>
      </c>
      <c r="N101" s="44">
        <f t="array" ref="N101">MIN(IF(N5:N90&gt;0,(N5:N90),""))</f>
        <v>1547</v>
      </c>
      <c r="O101" s="44">
        <f t="array" ref="O101">MIN(IF(O5:O89&gt;0,(O5:O89),""))</f>
        <v>118</v>
      </c>
    </row>
    <row r="102" spans="1:50">
      <c r="A102" s="6" t="s">
        <v>53</v>
      </c>
      <c r="B102" s="6">
        <f>1936+MATCH(B100,B5:B91,0)</f>
        <v>1989</v>
      </c>
      <c r="C102" s="6">
        <f>1936+MATCH(C100,C5:C91,0)</f>
        <v>1959</v>
      </c>
      <c r="D102" s="6">
        <f t="shared" ref="D102:F102" si="20">1936+MATCH(D100,D5:D91,0)</f>
        <v>2022</v>
      </c>
      <c r="E102" s="6">
        <f t="shared" si="20"/>
        <v>2007</v>
      </c>
      <c r="F102" s="6">
        <f t="shared" si="20"/>
        <v>1950</v>
      </c>
      <c r="G102" s="6">
        <f t="shared" ref="G102:H102" si="21">1936+MATCH(G100,G5:G91,0)</f>
        <v>2023</v>
      </c>
      <c r="H102" s="6">
        <f t="shared" si="21"/>
        <v>2006</v>
      </c>
      <c r="I102" s="6">
        <f t="shared" ref="I102" si="22">1936+MATCH(I100,I5:I90,0)</f>
        <v>1947</v>
      </c>
      <c r="J102" s="6">
        <f t="shared" ref="J102:K102" si="23">1936+MATCH(J100,J5:J90,0)</f>
        <v>1959</v>
      </c>
      <c r="K102" s="6">
        <f t="shared" si="23"/>
        <v>1971</v>
      </c>
      <c r="L102" s="6">
        <f t="shared" ref="L102:N102" si="24">1936+MATCH(L100,L5:L90,0)</f>
        <v>2011</v>
      </c>
      <c r="M102" s="6">
        <f t="shared" si="24"/>
        <v>1972</v>
      </c>
      <c r="N102" s="6">
        <f t="shared" si="24"/>
        <v>2022</v>
      </c>
      <c r="O102" s="6">
        <f>1936+MATCH(O100,O5:O89,0)</f>
        <v>2013</v>
      </c>
    </row>
    <row r="103" spans="1:50">
      <c r="A103" s="6" t="s">
        <v>54</v>
      </c>
      <c r="B103" s="6">
        <f>1936+MATCH(B101,B5:B91,0)</f>
        <v>2013</v>
      </c>
      <c r="C103" s="6">
        <f>1936+MATCH(C101,C5:C91,0)</f>
        <v>1970</v>
      </c>
      <c r="D103" s="6">
        <f t="shared" ref="D103:F103" si="25">1936+MATCH(D101,D5:D91,0)</f>
        <v>1944</v>
      </c>
      <c r="E103" s="6">
        <f t="shared" si="25"/>
        <v>1989</v>
      </c>
      <c r="F103" s="6">
        <f t="shared" si="25"/>
        <v>1939</v>
      </c>
      <c r="G103" s="6">
        <f t="shared" ref="G103:H103" si="26">1936+MATCH(G101,G5:G91,0)</f>
        <v>1956</v>
      </c>
      <c r="H103" s="6">
        <f t="shared" si="26"/>
        <v>1980</v>
      </c>
      <c r="I103" s="6">
        <f t="shared" ref="I103" si="27">1936+MATCH(I101,I5:I90,0)</f>
        <v>2006</v>
      </c>
      <c r="J103" s="6">
        <f t="shared" ref="J103:K103" si="28">1936+MATCH(J101,J5:J90,0)</f>
        <v>2001</v>
      </c>
      <c r="K103" s="6">
        <f t="shared" si="28"/>
        <v>1992</v>
      </c>
      <c r="L103" s="6">
        <f t="shared" ref="L103:N103" si="29">1936+MATCH(L101,L5:L90,0)</f>
        <v>1964</v>
      </c>
      <c r="M103" s="6">
        <f t="shared" si="29"/>
        <v>1947</v>
      </c>
      <c r="N103" s="6">
        <f t="shared" si="29"/>
        <v>1987</v>
      </c>
      <c r="O103" s="6">
        <f>1936+MATCH(O101,O5:O89,0)</f>
        <v>1942</v>
      </c>
    </row>
    <row r="104" spans="1:50" ht="13.2">
      <c r="AS104" s="142" t="s">
        <v>253</v>
      </c>
    </row>
    <row r="105" spans="1:50" ht="13.2">
      <c r="AP105" t="s">
        <v>250</v>
      </c>
      <c r="AQ105"/>
      <c r="AR105"/>
      <c r="AT105"/>
      <c r="AU105"/>
      <c r="AV105"/>
      <c r="AW105"/>
      <c r="AX105"/>
    </row>
    <row r="106" spans="1:50" ht="13.2">
      <c r="M106" s="4" t="s">
        <v>206</v>
      </c>
      <c r="N106" s="4">
        <f>INDEX(LINEST(N19:N68,$A19:$A68),1)</f>
        <v>-1.823289315726291</v>
      </c>
      <c r="R106" s="4">
        <f>INDEX(LINEST(R19:R68,$A19:$A68),1)</f>
        <v>-0.16393757503001258</v>
      </c>
      <c r="T106" s="4">
        <f>INDEX(LINEST(T19:T68,$A19:$A68),1)</f>
        <v>0.49541416566626573</v>
      </c>
      <c r="V106" s="4">
        <f>INDEX(LINEST(V19:V68,$A19:$A68),1)</f>
        <v>-0.62919567827130873</v>
      </c>
      <c r="X106" s="4">
        <f>INDEX(LINEST(X19:X68,$A19:$A68),1)</f>
        <v>-1.4165666266506598</v>
      </c>
      <c r="AP106"/>
      <c r="AQ106"/>
      <c r="AR106"/>
      <c r="AT106"/>
      <c r="AU106"/>
      <c r="AV106"/>
      <c r="AW106"/>
      <c r="AX106"/>
    </row>
    <row r="107" spans="1:50" ht="13.2">
      <c r="N107" s="4">
        <f>INDEX(LINEST(N19:N68,$A19:$A68),2)</f>
        <v>5411.0680432172876</v>
      </c>
      <c r="R107" s="4">
        <f>INDEX(LINEST(R19:R68,$A19:$A68),2)</f>
        <v>957.89867947178982</v>
      </c>
      <c r="T107" s="4">
        <f>INDEX(LINEST(T19:T68,$A19:$A68),2)</f>
        <v>-701.39068427370785</v>
      </c>
      <c r="V107" s="4">
        <f>INDEX(LINEST(V19:V68,$A19:$A68),2)</f>
        <v>1731.3160624249704</v>
      </c>
      <c r="X107" s="4">
        <f>INDEX(LINEST(X19:X68,$A19:$A68),2)</f>
        <v>3207.4673709483782</v>
      </c>
      <c r="AP107"/>
      <c r="AQ107"/>
      <c r="AR107"/>
      <c r="AT107"/>
      <c r="AU107"/>
      <c r="AV107"/>
      <c r="AW107"/>
      <c r="AX107"/>
    </row>
    <row r="108" spans="1:50" ht="13.8" thickBot="1">
      <c r="M108" s="4" t="s">
        <v>207</v>
      </c>
      <c r="N108" s="4">
        <f>N106*$A19+N107</f>
        <v>1853.8305882352938</v>
      </c>
      <c r="R108" s="4">
        <f>R106*$A19+R107</f>
        <v>638.05647058823524</v>
      </c>
      <c r="T108" s="4">
        <f>T106*$A19+T107</f>
        <v>265.16235294117655</v>
      </c>
      <c r="V108" s="4">
        <f>V106*$A19+V107</f>
        <v>503.75529411764705</v>
      </c>
      <c r="X108" s="4">
        <f>X106*$A19+X107</f>
        <v>443.74588235294095</v>
      </c>
      <c r="AP108"/>
      <c r="AQ108"/>
      <c r="AR108"/>
      <c r="AS108"/>
      <c r="AT108"/>
      <c r="AU108"/>
      <c r="AV108"/>
      <c r="AW108"/>
      <c r="AX108"/>
    </row>
    <row r="109" spans="1:50" ht="13.2">
      <c r="M109" s="4" t="s">
        <v>208</v>
      </c>
      <c r="N109" s="4">
        <f>N106*$A68+N107</f>
        <v>1764.4894117647054</v>
      </c>
      <c r="R109" s="4">
        <f>R106*$A68+R107</f>
        <v>630.02352941176468</v>
      </c>
      <c r="T109" s="4">
        <f>T106*$A68+T107</f>
        <v>289.43764705882359</v>
      </c>
      <c r="V109" s="4">
        <f>V106*$A68+V107</f>
        <v>472.92470588235301</v>
      </c>
      <c r="X109" s="4">
        <f>X106*$A68+X107</f>
        <v>374.33411764705852</v>
      </c>
      <c r="AP109" s="116" t="s">
        <v>88</v>
      </c>
      <c r="AQ109" s="116"/>
      <c r="AR109"/>
      <c r="AS109"/>
      <c r="AT109"/>
      <c r="AU109"/>
      <c r="AV109"/>
      <c r="AW109"/>
      <c r="AX109"/>
    </row>
    <row r="110" spans="1:50" ht="13.2">
      <c r="M110" s="4" t="s">
        <v>209</v>
      </c>
      <c r="N110" s="193">
        <f>N109/N108-1</f>
        <v>-4.8192740500432873E-2</v>
      </c>
      <c r="R110" s="193">
        <f>R109/R108-1</f>
        <v>-1.2589702552604609E-2</v>
      </c>
      <c r="T110" s="193">
        <f>T109/T108-1</f>
        <v>9.1548795854260012E-2</v>
      </c>
      <c r="U110" s="5"/>
      <c r="V110" s="193">
        <f>V109/V108-1</f>
        <v>-6.1201517076451495E-2</v>
      </c>
      <c r="W110" s="5"/>
      <c r="X110" s="193">
        <f>X109/X108-1</f>
        <v>-0.15642232968524672</v>
      </c>
      <c r="AP110" t="s">
        <v>89</v>
      </c>
      <c r="AQ110">
        <v>0.30764313924795306</v>
      </c>
      <c r="AR110"/>
      <c r="AS110"/>
      <c r="AT110"/>
      <c r="AU110"/>
      <c r="AV110"/>
      <c r="AW110"/>
      <c r="AX110"/>
    </row>
    <row r="111" spans="1:50" ht="13.2">
      <c r="AP111" t="s">
        <v>90</v>
      </c>
      <c r="AQ111">
        <v>9.4644301126335442E-2</v>
      </c>
      <c r="AR111"/>
      <c r="AS111"/>
      <c r="AT111"/>
      <c r="AU111"/>
      <c r="AV111"/>
      <c r="AW111"/>
      <c r="AX111"/>
    </row>
    <row r="112" spans="1:50" ht="13.2">
      <c r="M112" s="4" t="s">
        <v>210</v>
      </c>
      <c r="N112" s="4">
        <f>INDEX(LINEST(N29:N58,$A29:$A58),1)</f>
        <v>-1.0367074527252491</v>
      </c>
      <c r="R112" s="4">
        <f>INDEX(LINEST(R29:R58,$A29:$A58),1)</f>
        <v>-1.2280311457174646</v>
      </c>
      <c r="T112" s="4">
        <f>INDEX(LINEST(T29:T58,$A29:$A58),1)</f>
        <v>1.301890989988876</v>
      </c>
      <c r="V112" s="4">
        <f>INDEX(LINEST(V29:V58,$A29:$A58),1)</f>
        <v>0.63915461624026715</v>
      </c>
      <c r="X112" s="4">
        <f>INDEX(LINEST(X29:X58,$A29:$A58),1)</f>
        <v>-1.4796440489432721</v>
      </c>
      <c r="AP112" t="s">
        <v>91</v>
      </c>
      <c r="AQ112">
        <v>8.1710648285283086E-2</v>
      </c>
      <c r="AR112"/>
      <c r="AS112"/>
      <c r="AT112"/>
      <c r="AU112"/>
      <c r="AV112"/>
      <c r="AW112"/>
      <c r="AX112"/>
    </row>
    <row r="113" spans="13:50" ht="13.2">
      <c r="N113" s="4">
        <f>INDEX(LINEST(N29:N58,$A29:$A58),2)</f>
        <v>3868.6822395253967</v>
      </c>
      <c r="R113" s="4">
        <f>INDEX(LINEST(R29:R58,$A29:$A58),2)</f>
        <v>3065.9755283648515</v>
      </c>
      <c r="T113" s="4">
        <f>INDEX(LINEST(T29:T58,$A29:$A58),2)</f>
        <v>-2294.6856507230245</v>
      </c>
      <c r="V113" s="4">
        <f>INDEX(LINEST(V29:V58,$A29:$A58),2)</f>
        <v>-781.81661104931459</v>
      </c>
      <c r="X113" s="4">
        <f>INDEX(LINEST(X29:X58,$A29:$A58),2)</f>
        <v>3345.0701520207672</v>
      </c>
      <c r="AP113" t="s">
        <v>92</v>
      </c>
      <c r="AQ113">
        <v>155.8169600970744</v>
      </c>
      <c r="AR113"/>
      <c r="AS113"/>
      <c r="AT113"/>
      <c r="AU113"/>
      <c r="AV113"/>
      <c r="AW113"/>
      <c r="AX113"/>
    </row>
    <row r="114" spans="13:50" ht="13.8" thickBot="1">
      <c r="M114" s="4" t="s">
        <v>215</v>
      </c>
      <c r="N114" s="4">
        <f>N112*$A29+N113</f>
        <v>1835.6989247311831</v>
      </c>
      <c r="R114" s="4">
        <f>R112*$A29+R113</f>
        <v>657.8064516129034</v>
      </c>
      <c r="T114" s="4">
        <f>T112*$A29+T113</f>
        <v>258.32258064516145</v>
      </c>
      <c r="V114" s="4">
        <f>V112*$A29+V113</f>
        <v>471.5655913978494</v>
      </c>
      <c r="X114" s="4">
        <f>X112*$A29+X113</f>
        <v>443.48817204301076</v>
      </c>
      <c r="AP114" s="114" t="s">
        <v>93</v>
      </c>
      <c r="AQ114" s="114">
        <v>72</v>
      </c>
      <c r="AR114"/>
      <c r="AS114"/>
      <c r="AT114"/>
      <c r="AU114"/>
      <c r="AV114"/>
      <c r="AW114"/>
      <c r="AX114"/>
    </row>
    <row r="115" spans="13:50" ht="13.2">
      <c r="M115" s="4" t="s">
        <v>216</v>
      </c>
      <c r="N115" s="4">
        <f>N112*$A58+N113</f>
        <v>1805.6344086021509</v>
      </c>
      <c r="R115" s="4">
        <f>R112*$A58+R113</f>
        <v>622.19354838709705</v>
      </c>
      <c r="T115" s="4">
        <f>T112*$A58+T113</f>
        <v>296.07741935483864</v>
      </c>
      <c r="V115" s="4">
        <f>V112*$A58+V113</f>
        <v>490.10107526881711</v>
      </c>
      <c r="X115" s="4">
        <f>X112*$A58+X113</f>
        <v>400.57849462365584</v>
      </c>
      <c r="AP115"/>
      <c r="AQ115"/>
      <c r="AR115"/>
      <c r="AS115"/>
      <c r="AT115"/>
      <c r="AU115"/>
      <c r="AV115"/>
      <c r="AW115"/>
      <c r="AX115"/>
    </row>
    <row r="116" spans="13:50" ht="13.8" thickBot="1">
      <c r="M116" s="4" t="s">
        <v>209</v>
      </c>
      <c r="N116" s="193">
        <f>N115/N114-1</f>
        <v>-1.6377694470477988E-2</v>
      </c>
      <c r="R116" s="193">
        <f>R115/R114-1</f>
        <v>-5.4138877991368961E-2</v>
      </c>
      <c r="T116" s="193">
        <f>T115/T114-1</f>
        <v>0.14615384615384519</v>
      </c>
      <c r="U116" s="5"/>
      <c r="V116" s="193">
        <f>V115/V114-1</f>
        <v>3.9306268754731422E-2</v>
      </c>
      <c r="W116" s="5"/>
      <c r="X116" s="193">
        <f>X115/X114-1</f>
        <v>-9.67549533997345E-2</v>
      </c>
      <c r="AP116" t="s">
        <v>94</v>
      </c>
      <c r="AQ116"/>
      <c r="AR116"/>
      <c r="AS116"/>
      <c r="AT116"/>
      <c r="AU116"/>
      <c r="AV116"/>
      <c r="AW116"/>
      <c r="AX116"/>
    </row>
    <row r="117" spans="13:50" ht="13.2">
      <c r="AP117" s="115"/>
      <c r="AQ117" s="115" t="s">
        <v>99</v>
      </c>
      <c r="AR117" s="115" t="s">
        <v>100</v>
      </c>
      <c r="AS117" s="115" t="s">
        <v>101</v>
      </c>
      <c r="AT117" s="115" t="s">
        <v>102</v>
      </c>
      <c r="AU117" s="115" t="s">
        <v>103</v>
      </c>
      <c r="AV117"/>
      <c r="AW117"/>
      <c r="AX117"/>
    </row>
    <row r="118" spans="13:50" ht="13.2">
      <c r="M118" s="4" t="s">
        <v>217</v>
      </c>
      <c r="N118" s="4">
        <f>INDEX(LINEST(N39:N68,$A39:$A68),1)</f>
        <v>-2.5846496106785315</v>
      </c>
      <c r="R118" s="4">
        <f>INDEX(LINEST(R39:R68,$A39:$A68),1)</f>
        <v>-0.28720800889877635</v>
      </c>
      <c r="T118" s="4">
        <f>INDEX(LINEST(T39:T68,$A39:$A68),1)</f>
        <v>8.8542825361512881E-2</v>
      </c>
      <c r="V118" s="4">
        <f>INDEX(LINEST(V39:V68,$A39:$A68),1)</f>
        <v>9.2547274749721464E-2</v>
      </c>
      <c r="X118" s="4">
        <f>INDEX(LINEST(X39:X68,$A39:$A68),1)</f>
        <v>-2.4095661846496124</v>
      </c>
      <c r="AP118" t="s">
        <v>95</v>
      </c>
      <c r="AQ118">
        <v>1</v>
      </c>
      <c r="AR118">
        <v>177665.34497747035</v>
      </c>
      <c r="AS118">
        <v>177665.34497747035</v>
      </c>
      <c r="AT118">
        <v>7.3176775571034014</v>
      </c>
      <c r="AU118">
        <v>8.5676975967299909E-3</v>
      </c>
      <c r="AV118"/>
      <c r="AW118"/>
      <c r="AX118"/>
    </row>
    <row r="119" spans="13:50" ht="13.2">
      <c r="N119" s="4">
        <f>INDEX(LINEST(N39:N68,$A39:$A68),2)</f>
        <v>6923.0218020022239</v>
      </c>
      <c r="R119" s="4">
        <f>INDEX(LINEST(R39:R68,$A39:$A68),2)</f>
        <v>1202.4181683351871</v>
      </c>
      <c r="T119" s="4">
        <f>INDEX(LINEST(T39:T68,$A39:$A68),2)</f>
        <v>107.99822024471618</v>
      </c>
      <c r="V119" s="4">
        <f>INDEX(LINEST(V39:V68,$A39:$A68),2)</f>
        <v>298.38071931776136</v>
      </c>
      <c r="X119" s="4">
        <f>INDEX(LINEST(X39:X68,$A39:$A68),2)</f>
        <v>5177.7603262884722</v>
      </c>
      <c r="AP119" t="s">
        <v>96</v>
      </c>
      <c r="AQ119">
        <v>70</v>
      </c>
      <c r="AR119">
        <v>1699524.7537725295</v>
      </c>
      <c r="AS119">
        <v>24278.925053893279</v>
      </c>
      <c r="AT119"/>
      <c r="AU119"/>
      <c r="AV119"/>
      <c r="AW119"/>
      <c r="AX119"/>
    </row>
    <row r="120" spans="13:50" ht="13.8" thickBot="1">
      <c r="M120" s="4" t="s">
        <v>218</v>
      </c>
      <c r="N120" s="4">
        <f>N118*$A39+N119</f>
        <v>1828.6774193548381</v>
      </c>
      <c r="R120" s="4">
        <f>R118*$A39+R119</f>
        <v>636.33118279569896</v>
      </c>
      <c r="T120" s="4">
        <f>T118*$A39+T119</f>
        <v>282.51612903225805</v>
      </c>
      <c r="V120" s="4">
        <f>V118*$A39+V119</f>
        <v>480.79139784946233</v>
      </c>
      <c r="X120" s="4">
        <f>X118*$A39+X119</f>
        <v>428.50537634408647</v>
      </c>
      <c r="AP120" s="114" t="s">
        <v>97</v>
      </c>
      <c r="AQ120" s="114">
        <v>71</v>
      </c>
      <c r="AR120" s="114">
        <v>1877190.0987499999</v>
      </c>
      <c r="AS120" s="114"/>
      <c r="AT120" s="114"/>
      <c r="AU120" s="114"/>
      <c r="AV120"/>
      <c r="AW120"/>
      <c r="AX120"/>
    </row>
    <row r="121" spans="13:50" ht="13.8" thickBot="1">
      <c r="M121" s="4" t="s">
        <v>208</v>
      </c>
      <c r="N121" s="4">
        <f>N118*$A68+N119</f>
        <v>1753.7225806451606</v>
      </c>
      <c r="R121" s="4">
        <f>R118*$A68+R119</f>
        <v>628.00215053763441</v>
      </c>
      <c r="T121" s="4">
        <f>T118*$A68+T119</f>
        <v>285.08387096774197</v>
      </c>
      <c r="V121" s="4">
        <f>V118*$A68+V119</f>
        <v>483.47526881720432</v>
      </c>
      <c r="X121" s="4">
        <f>X118*$A68+X119</f>
        <v>358.62795698924765</v>
      </c>
      <c r="AP121"/>
      <c r="AQ121"/>
      <c r="AR121"/>
      <c r="AS121"/>
      <c r="AT121"/>
      <c r="AU121"/>
      <c r="AV121"/>
      <c r="AW121"/>
      <c r="AX121"/>
    </row>
    <row r="122" spans="13:50" ht="13.2">
      <c r="M122" s="4" t="s">
        <v>209</v>
      </c>
      <c r="N122" s="193">
        <f>N121/N120-1</f>
        <v>-4.0988551570851572E-2</v>
      </c>
      <c r="R122" s="193">
        <f>R121/R120-1</f>
        <v>-1.308914678905293E-2</v>
      </c>
      <c r="T122" s="193">
        <f>T121/T120-1</f>
        <v>9.088833066910329E-3</v>
      </c>
      <c r="U122" s="5"/>
      <c r="V122" s="193">
        <f>V121/V120-1</f>
        <v>5.5821942317326734E-3</v>
      </c>
      <c r="W122" s="5"/>
      <c r="X122" s="193">
        <f>X121/X120-1</f>
        <v>-0.16307244485709271</v>
      </c>
      <c r="AP122" s="115"/>
      <c r="AQ122" s="115" t="s">
        <v>104</v>
      </c>
      <c r="AR122" s="115" t="s">
        <v>92</v>
      </c>
      <c r="AS122" s="115" t="s">
        <v>105</v>
      </c>
      <c r="AT122" s="115" t="s">
        <v>106</v>
      </c>
      <c r="AU122" s="115" t="s">
        <v>107</v>
      </c>
      <c r="AV122" s="115" t="s">
        <v>108</v>
      </c>
      <c r="AW122" s="115" t="s">
        <v>251</v>
      </c>
      <c r="AX122" s="115" t="s">
        <v>252</v>
      </c>
    </row>
    <row r="123" spans="13:50" ht="13.2">
      <c r="AP123" t="s">
        <v>98</v>
      </c>
      <c r="AQ123">
        <v>1673.2528251062199</v>
      </c>
      <c r="AR123">
        <v>65.528392144847842</v>
      </c>
      <c r="AS123">
        <v>25.534776153328508</v>
      </c>
      <c r="AT123">
        <v>3.3763411030775434E-37</v>
      </c>
      <c r="AU123">
        <v>1542.56056793784</v>
      </c>
      <c r="AV123">
        <v>1803.9450822745998</v>
      </c>
      <c r="AW123">
        <v>1499.7398925588986</v>
      </c>
      <c r="AX123">
        <v>1846.7657576535412</v>
      </c>
    </row>
    <row r="124" spans="13:50" ht="13.8" thickBot="1">
      <c r="M124" s="4" t="s">
        <v>220</v>
      </c>
      <c r="N124" s="4">
        <f>INDEX(LINEST(N49:N78,$A49:$A78),1)</f>
        <v>2.4680756395995571</v>
      </c>
      <c r="R124" s="4">
        <f>INDEX(LINEST(R49:R78,$A49:$A78),1)</f>
        <v>0.46718576195773098</v>
      </c>
      <c r="T124" s="4">
        <f>INDEX(LINEST(T49:T78,$A49:$A78),1)</f>
        <v>0.65761957730812037</v>
      </c>
      <c r="V124" s="4">
        <f>INDEX(LINEST(V49:V78,$A49:$A78),1)</f>
        <v>2.1899888765294775</v>
      </c>
      <c r="X124" s="4">
        <f>INDEX(LINEST(X49:X78,$A49:$A78),1)</f>
        <v>-0.70500556173526074</v>
      </c>
      <c r="AP124" s="114" t="s">
        <v>109</v>
      </c>
      <c r="AQ124" s="114">
        <v>1.8551630212526</v>
      </c>
      <c r="AR124" s="114">
        <v>0.68579678444387027</v>
      </c>
      <c r="AS124" s="114">
        <v>2.7051206178474545</v>
      </c>
      <c r="AT124" s="114">
        <v>8.5676975967300326E-3</v>
      </c>
      <c r="AU124" s="114">
        <v>0.4873844632244011</v>
      </c>
      <c r="AV124" s="114">
        <v>3.2229415792807989</v>
      </c>
      <c r="AW124" s="114">
        <v>3.9238544770004324E-2</v>
      </c>
      <c r="AX124" s="114">
        <v>3.6710874977351957</v>
      </c>
    </row>
    <row r="125" spans="13:50" ht="13.2">
      <c r="N125" s="4">
        <f>INDEX(LINEST(N49:N78,$A49:$A78),2)</f>
        <v>-3092.9116054875831</v>
      </c>
      <c r="R125" s="4">
        <f>INDEX(LINEST(R49:R78,$A49:$A78),2)</f>
        <v>-280.53585465331878</v>
      </c>
      <c r="T125" s="4">
        <f>INDEX(LINEST(T49:T78,$A49:$A78),2)</f>
        <v>-1024.3465331850209</v>
      </c>
      <c r="V125" s="4">
        <f>INDEX(LINEST(V49:V78,$A49:$A78),2)</f>
        <v>-3865.2561364479052</v>
      </c>
      <c r="X125" s="4">
        <f>INDEX(LINEST(X49:X78,$A49:$A78),2)</f>
        <v>1795.4719317760459</v>
      </c>
      <c r="AP125"/>
      <c r="AQ125"/>
      <c r="AR125"/>
      <c r="AS125"/>
      <c r="AT125"/>
      <c r="AU125"/>
      <c r="AV125"/>
      <c r="AW125"/>
      <c r="AX125"/>
    </row>
    <row r="126" spans="13:50" ht="13.2">
      <c r="M126" s="4" t="s">
        <v>223</v>
      </c>
      <c r="N126" s="4">
        <f>N124*$A49+N125</f>
        <v>1796.3462365591395</v>
      </c>
      <c r="R126" s="4">
        <f>R124*$A49+R125</f>
        <v>644.95913978494627</v>
      </c>
      <c r="T126" s="4">
        <f>T124*$A49+T125</f>
        <v>278.39784946236546</v>
      </c>
      <c r="V126" s="4">
        <f>V124*$A49+V125</f>
        <v>473.11182795699006</v>
      </c>
      <c r="X126" s="4">
        <f>X124*$A49+X125</f>
        <v>398.85591397849453</v>
      </c>
      <c r="AP126"/>
      <c r="AQ126"/>
      <c r="AR126"/>
      <c r="AS126"/>
      <c r="AT126"/>
      <c r="AU126"/>
      <c r="AV126"/>
      <c r="AW126"/>
      <c r="AX126"/>
    </row>
    <row r="127" spans="13:50" ht="13.2">
      <c r="M127" s="4" t="s">
        <v>224</v>
      </c>
      <c r="N127" s="4">
        <f>N124*$A78+N125</f>
        <v>1867.920430107527</v>
      </c>
      <c r="R127" s="4">
        <f>R124*$A78+R125</f>
        <v>658.50752688172054</v>
      </c>
      <c r="T127" s="4">
        <f>T124*$A78+T125</f>
        <v>297.4688172043011</v>
      </c>
      <c r="V127" s="4">
        <f>V124*$A78+V125</f>
        <v>536.62150537634443</v>
      </c>
      <c r="X127" s="4">
        <f>X124*$A78+X125</f>
        <v>378.4107526881719</v>
      </c>
      <c r="AP127"/>
      <c r="AQ127"/>
      <c r="AR127"/>
      <c r="AS127"/>
      <c r="AT127"/>
      <c r="AU127"/>
      <c r="AV127"/>
      <c r="AW127"/>
      <c r="AX127"/>
    </row>
    <row r="128" spans="13:50">
      <c r="M128" s="4" t="s">
        <v>209</v>
      </c>
      <c r="N128" s="193">
        <f>N127/N126-1</f>
        <v>3.984431959257817E-2</v>
      </c>
      <c r="R128" s="193">
        <f>R127/R126-1</f>
        <v>2.1006582062379708E-2</v>
      </c>
      <c r="T128" s="193">
        <f>T127/T126-1</f>
        <v>6.8502568460083291E-2</v>
      </c>
      <c r="U128" s="5"/>
      <c r="V128" s="193">
        <f>V127/V126-1</f>
        <v>0.13423819415719174</v>
      </c>
      <c r="W128" s="5"/>
      <c r="X128" s="193">
        <f>X127/X126-1</f>
        <v>-5.1259516466452548E-2</v>
      </c>
    </row>
    <row r="130" spans="13:50">
      <c r="M130" s="4" t="s">
        <v>221</v>
      </c>
      <c r="N130" s="4">
        <f>INDEX(LINEST(N59:N88,$A59:$A88),1)</f>
        <v>8.5261624026696285</v>
      </c>
      <c r="R130" s="4">
        <f>INDEX(LINEST(R59:R88,$A59:$A88),1)</f>
        <v>2.3532814238042268</v>
      </c>
      <c r="T130" s="4">
        <f>INDEX(LINEST(T59:T88,$A59:$A88),1)</f>
        <v>0.16342602892102329</v>
      </c>
      <c r="V130" s="4">
        <f>INDEX(LINEST(V59:V88,$A59:$A88),1)</f>
        <v>3.3632703003337041</v>
      </c>
      <c r="X130" s="4">
        <f>INDEX(LINEST(X59:X88,$A59:$A88),1)</f>
        <v>2.7496774193548372</v>
      </c>
    </row>
    <row r="131" spans="13:50">
      <c r="N131" s="4">
        <f>INDEX(LINEST(N59:N88,$A59:$A88),2)</f>
        <v>-15235.342031887274</v>
      </c>
      <c r="R131" s="4">
        <f>INDEX(LINEST(R59:R88,$A59:$A88),2)</f>
        <v>-4051.605895439377</v>
      </c>
      <c r="T131" s="4">
        <f>INDEX(LINEST(T59:T88,$A59:$A88),2)</f>
        <v>-45.484234334445546</v>
      </c>
      <c r="V131" s="4">
        <f>INDEX(LINEST(V59:V88,$A59:$A88),2)</f>
        <v>-6220.681920652577</v>
      </c>
      <c r="X131" s="4">
        <f>INDEX(LINEST(X59:X88,$A59:$A88),2)</f>
        <v>-5125.3313978494598</v>
      </c>
    </row>
    <row r="132" spans="13:50">
      <c r="M132" s="4" t="s">
        <v>225</v>
      </c>
      <c r="N132" s="4">
        <f>N130*$A59+N131</f>
        <v>1740.2473118279559</v>
      </c>
      <c r="R132" s="4">
        <f>R130*$A59+R131</f>
        <v>633.77741935483891</v>
      </c>
      <c r="T132" s="4">
        <f>T130*$A59+T131</f>
        <v>279.89698924731181</v>
      </c>
      <c r="V132" s="4">
        <f>V130*$A59+V131</f>
        <v>475.58924731182833</v>
      </c>
      <c r="X132" s="4">
        <f>X130*$A59+X131</f>
        <v>349.2763440860208</v>
      </c>
    </row>
    <row r="133" spans="13:50">
      <c r="M133" s="4" t="s">
        <v>226</v>
      </c>
      <c r="N133" s="4">
        <f>N130*$A88+N131</f>
        <v>1987.5060215053745</v>
      </c>
      <c r="R133" s="4">
        <f>R130*$A88+R131</f>
        <v>702.02258064516127</v>
      </c>
      <c r="T133" s="4">
        <f>T130*$A88+T131</f>
        <v>284.6363440860215</v>
      </c>
      <c r="V133" s="4">
        <f>V130*$A88+V131</f>
        <v>573.12408602150572</v>
      </c>
      <c r="X133" s="4">
        <f>X130*$A88+X131</f>
        <v>429.01698924731136</v>
      </c>
    </row>
    <row r="134" spans="13:50">
      <c r="M134" s="4" t="s">
        <v>209</v>
      </c>
      <c r="N134" s="193">
        <f>N133/N132-1</f>
        <v>0.14208251206416067</v>
      </c>
      <c r="R134" s="193">
        <f>R133/R132-1</f>
        <v>0.10768001384428194</v>
      </c>
      <c r="T134" s="193">
        <f>T133/T132-1</f>
        <v>1.6932496671202335E-2</v>
      </c>
      <c r="U134" s="5"/>
      <c r="V134" s="193">
        <f>V133/V132-1</f>
        <v>0.20508209397284172</v>
      </c>
      <c r="W134" s="5"/>
      <c r="X134" s="193">
        <f>X133/X132-1</f>
        <v>0.22830245022735296</v>
      </c>
    </row>
    <row r="135" spans="13:50" ht="13.2">
      <c r="AS135" s="142" t="s">
        <v>254</v>
      </c>
    </row>
    <row r="136" spans="13:50" ht="13.2">
      <c r="M136" s="4" t="s">
        <v>230</v>
      </c>
      <c r="N136" s="4">
        <f>INDEX(LINEST(N19:N88,$A19:$A88),1)</f>
        <v>1.3813857055375725</v>
      </c>
      <c r="R136" s="4">
        <f>INDEX(LINEST(R19:R88,$A19:$A88),1)</f>
        <v>0.87512903508004547</v>
      </c>
      <c r="T136" s="4">
        <f>INDEX(LINEST(T19:T88,$A19:$A88),1)</f>
        <v>0.28766687078995706</v>
      </c>
      <c r="V136" s="4">
        <f>INDEX(LINEST(V19:V88,$A19:$A88),1)</f>
        <v>0.81887673869302802</v>
      </c>
      <c r="X136" s="4">
        <f>INDEX(LINEST(X19:X88,$A19:$A88),1)</f>
        <v>-0.55022657685241894</v>
      </c>
      <c r="AP136" t="s">
        <v>250</v>
      </c>
      <c r="AQ136"/>
      <c r="AR136"/>
      <c r="AS136"/>
      <c r="AT136"/>
      <c r="AU136"/>
      <c r="AV136"/>
      <c r="AW136"/>
      <c r="AX136"/>
    </row>
    <row r="137" spans="13:50" ht="13.8" thickBot="1">
      <c r="N137" s="4">
        <f>INDEX(LINEST(N19:N88,$A19:$A88),2)</f>
        <v>-901.36560405913588</v>
      </c>
      <c r="R137" s="4">
        <f>INDEX(LINEST(R19:R88,$A19:$A88),2)</f>
        <v>-1088.5544134371448</v>
      </c>
      <c r="T137" s="4">
        <f>INDEX(LINEST(T19:T88,$A19:$A88),2)</f>
        <v>-292.2340005248883</v>
      </c>
      <c r="V137" s="4">
        <f>INDEX(LINEST(V19:V88,$A19:$A88),2)</f>
        <v>-1120.7411932464358</v>
      </c>
      <c r="X137" s="4">
        <f>INDEX(LINEST(X19:X88,$A19:$A88),2)</f>
        <v>1500.3377254833349</v>
      </c>
      <c r="AP137"/>
      <c r="AQ137"/>
      <c r="AR137"/>
      <c r="AS137"/>
      <c r="AT137"/>
      <c r="AU137"/>
      <c r="AV137"/>
      <c r="AW137"/>
      <c r="AX137"/>
    </row>
    <row r="138" spans="13:50" ht="13.2">
      <c r="M138" s="4" t="s">
        <v>225</v>
      </c>
      <c r="N138" s="4">
        <f>N136*$A19+N137</f>
        <v>1793.7179074446681</v>
      </c>
      <c r="R138" s="4">
        <f>R136*$A19+R137</f>
        <v>618.82233400402379</v>
      </c>
      <c r="T138" s="4">
        <f>T136*$A19+T137</f>
        <v>269.00406438631796</v>
      </c>
      <c r="V138" s="4">
        <f>V136*$A19+V137</f>
        <v>476.88732394366184</v>
      </c>
      <c r="X138" s="4">
        <f>X136*$A19+X137</f>
        <v>426.84567404426548</v>
      </c>
      <c r="AP138" s="116" t="s">
        <v>88</v>
      </c>
      <c r="AQ138" s="116"/>
      <c r="AR138"/>
      <c r="AS138"/>
      <c r="AT138"/>
      <c r="AU138"/>
      <c r="AV138"/>
      <c r="AW138"/>
      <c r="AX138"/>
    </row>
    <row r="139" spans="13:50" ht="13.2">
      <c r="M139" s="4" t="s">
        <v>226</v>
      </c>
      <c r="N139" s="4">
        <f>N136*$A88+N137</f>
        <v>1889.0335211267607</v>
      </c>
      <c r="R139" s="4">
        <f>R136*$A88+R137</f>
        <v>679.206237424547</v>
      </c>
      <c r="T139" s="4">
        <f>T136*$A88+T137</f>
        <v>288.85307847082493</v>
      </c>
      <c r="V139" s="4">
        <f>V136*$A88+V137</f>
        <v>533.38981891348067</v>
      </c>
      <c r="X139" s="4">
        <f>X136*$A88+X137</f>
        <v>388.88004024144857</v>
      </c>
      <c r="AP139" t="s">
        <v>89</v>
      </c>
      <c r="AQ139">
        <v>0.35800969852184977</v>
      </c>
      <c r="AR139"/>
      <c r="AS139"/>
      <c r="AT139"/>
      <c r="AU139"/>
      <c r="AV139"/>
      <c r="AW139"/>
      <c r="AX139"/>
    </row>
    <row r="140" spans="13:50" ht="13.2">
      <c r="M140" s="4" t="s">
        <v>209</v>
      </c>
      <c r="N140" s="193">
        <f>N139/N138-1</f>
        <v>5.3138575071639549E-2</v>
      </c>
      <c r="R140" s="193">
        <f>R139/R138-1</f>
        <v>9.7578739651841051E-2</v>
      </c>
      <c r="T140" s="193">
        <f>T139/T138-1</f>
        <v>7.3787041581653279E-2</v>
      </c>
      <c r="U140" s="5"/>
      <c r="V140" s="193">
        <f>V139/V138-1</f>
        <v>0.11848185542565171</v>
      </c>
      <c r="W140" s="5"/>
      <c r="X140" s="193">
        <f>X139/X138-1</f>
        <v>-8.8944637632381696E-2</v>
      </c>
      <c r="AP140" t="s">
        <v>90</v>
      </c>
      <c r="AQ140">
        <v>0.12817094423570577</v>
      </c>
      <c r="AR140"/>
      <c r="AS140"/>
      <c r="AT140"/>
      <c r="AU140"/>
      <c r="AV140"/>
      <c r="AW140"/>
      <c r="AX140"/>
    </row>
    <row r="141" spans="13:50" ht="13.2">
      <c r="AP141" t="s">
        <v>91</v>
      </c>
      <c r="AQ141">
        <v>0.115716243439073</v>
      </c>
      <c r="AR141"/>
      <c r="AS141"/>
      <c r="AT141"/>
      <c r="AU141"/>
      <c r="AV141"/>
      <c r="AW141"/>
      <c r="AX141"/>
    </row>
    <row r="142" spans="13:50" ht="13.2">
      <c r="AP142" t="s">
        <v>92</v>
      </c>
      <c r="AQ142">
        <v>15.317900864437711</v>
      </c>
      <c r="AR142"/>
      <c r="AS142"/>
      <c r="AT142"/>
      <c r="AU142"/>
      <c r="AV142"/>
      <c r="AW142"/>
      <c r="AX142"/>
    </row>
    <row r="143" spans="13:50" ht="13.8" thickBot="1">
      <c r="AP143" s="114" t="s">
        <v>93</v>
      </c>
      <c r="AQ143" s="114">
        <v>72</v>
      </c>
      <c r="AR143"/>
      <c r="AS143"/>
      <c r="AT143"/>
      <c r="AU143"/>
      <c r="AV143"/>
      <c r="AW143"/>
      <c r="AX143"/>
    </row>
    <row r="144" spans="13:50" ht="13.2">
      <c r="AP144"/>
      <c r="AQ144"/>
      <c r="AR144"/>
      <c r="AS144"/>
      <c r="AT144"/>
      <c r="AU144"/>
      <c r="AV144"/>
      <c r="AW144"/>
      <c r="AX144"/>
    </row>
    <row r="145" spans="42:50" ht="13.8" thickBot="1">
      <c r="AP145" t="s">
        <v>94</v>
      </c>
      <c r="AQ145"/>
      <c r="AR145"/>
      <c r="AS145"/>
      <c r="AT145"/>
      <c r="AU145"/>
      <c r="AV145"/>
      <c r="AW145"/>
      <c r="AX145"/>
    </row>
    <row r="146" spans="42:50" ht="13.2">
      <c r="AP146" s="115"/>
      <c r="AQ146" s="115" t="s">
        <v>99</v>
      </c>
      <c r="AR146" s="115" t="s">
        <v>100</v>
      </c>
      <c r="AS146" s="115" t="s">
        <v>101</v>
      </c>
      <c r="AT146" s="115" t="s">
        <v>102</v>
      </c>
      <c r="AU146" s="115" t="s">
        <v>103</v>
      </c>
      <c r="AV146"/>
      <c r="AW146"/>
      <c r="AX146"/>
    </row>
    <row r="147" spans="42:50" ht="13.2">
      <c r="AP147" t="s">
        <v>95</v>
      </c>
      <c r="AQ147">
        <v>1</v>
      </c>
      <c r="AR147">
        <v>2414.6533619525362</v>
      </c>
      <c r="AS147">
        <v>2414.6533619525362</v>
      </c>
      <c r="AT147">
        <v>10.290969355952555</v>
      </c>
      <c r="AU147">
        <v>2.0172387893291838E-3</v>
      </c>
      <c r="AV147"/>
      <c r="AW147"/>
      <c r="AX147"/>
    </row>
    <row r="148" spans="42:50" ht="13.2">
      <c r="AP148" t="s">
        <v>96</v>
      </c>
      <c r="AQ148">
        <v>70</v>
      </c>
      <c r="AR148">
        <v>16424.666082491909</v>
      </c>
      <c r="AS148">
        <v>234.63808689274157</v>
      </c>
      <c r="AT148"/>
      <c r="AU148"/>
      <c r="AV148"/>
      <c r="AW148"/>
      <c r="AX148"/>
    </row>
    <row r="149" spans="42:50" ht="13.8" thickBot="1">
      <c r="AP149" s="114" t="s">
        <v>97</v>
      </c>
      <c r="AQ149" s="114">
        <v>71</v>
      </c>
      <c r="AR149" s="114">
        <v>18839.319444444445</v>
      </c>
      <c r="AS149" s="114"/>
      <c r="AT149" s="114"/>
      <c r="AU149" s="114"/>
      <c r="AV149"/>
      <c r="AW149"/>
      <c r="AX149"/>
    </row>
    <row r="150" spans="42:50" ht="13.8" thickBot="1">
      <c r="AP150"/>
      <c r="AQ150"/>
      <c r="AR150"/>
      <c r="AS150"/>
      <c r="AT150"/>
      <c r="AU150"/>
      <c r="AV150"/>
      <c r="AW150"/>
      <c r="AX150"/>
    </row>
    <row r="151" spans="42:50" ht="13.2">
      <c r="AP151" s="115"/>
      <c r="AQ151" s="115" t="s">
        <v>104</v>
      </c>
      <c r="AR151" s="115" t="s">
        <v>92</v>
      </c>
      <c r="AS151" s="115" t="s">
        <v>105</v>
      </c>
      <c r="AT151" s="115" t="s">
        <v>106</v>
      </c>
      <c r="AU151" s="115" t="s">
        <v>107</v>
      </c>
      <c r="AV151" s="115" t="s">
        <v>108</v>
      </c>
      <c r="AW151" s="115" t="s">
        <v>251</v>
      </c>
      <c r="AX151" s="115" t="s">
        <v>252</v>
      </c>
    </row>
    <row r="152" spans="42:50" ht="13.2">
      <c r="AP152" t="s">
        <v>98</v>
      </c>
      <c r="AQ152">
        <v>-382.02354385062318</v>
      </c>
      <c r="AR152">
        <v>172.21464577946048</v>
      </c>
      <c r="AS152">
        <v>-2.2182988103105106</v>
      </c>
      <c r="AT152">
        <v>2.9780226178759372E-2</v>
      </c>
      <c r="AU152">
        <v>-725.49482458370812</v>
      </c>
      <c r="AV152">
        <v>-38.552263117538246</v>
      </c>
      <c r="AW152">
        <v>-838.03150068772334</v>
      </c>
      <c r="AX152">
        <v>73.984412986476912</v>
      </c>
    </row>
    <row r="153" spans="42:50" ht="13.8" thickBot="1">
      <c r="AP153" s="114" t="s">
        <v>109</v>
      </c>
      <c r="AQ153" s="114">
        <v>0.27865136021609127</v>
      </c>
      <c r="AR153" s="114">
        <v>8.6862640045453438E-2</v>
      </c>
      <c r="AS153" s="114">
        <v>3.207954076347193</v>
      </c>
      <c r="AT153" s="114">
        <v>2.0172387893291621E-3</v>
      </c>
      <c r="AU153" s="114">
        <v>0.10540928728301702</v>
      </c>
      <c r="AV153" s="114">
        <v>0.45189343314916552</v>
      </c>
      <c r="AW153" s="114">
        <v>4.8647374008503219E-2</v>
      </c>
      <c r="AX153" s="114">
        <v>0.50865534642367938</v>
      </c>
    </row>
  </sheetData>
  <phoneticPr fontId="4" type="noConversion"/>
  <conditionalFormatting sqref="N110">
    <cfRule type="cellIs" dxfId="641" priority="100" operator="greaterThan">
      <formula>0</formula>
    </cfRule>
    <cfRule type="cellIs" dxfId="640" priority="99" operator="lessThan">
      <formula>0</formula>
    </cfRule>
  </conditionalFormatting>
  <conditionalFormatting sqref="N116">
    <cfRule type="cellIs" dxfId="639" priority="82" operator="greaterThan">
      <formula>0</formula>
    </cfRule>
    <cfRule type="cellIs" dxfId="638" priority="81" operator="lessThan">
      <formula>0</formula>
    </cfRule>
  </conditionalFormatting>
  <conditionalFormatting sqref="N122">
    <cfRule type="cellIs" dxfId="637" priority="64" operator="greaterThan">
      <formula>0</formula>
    </cfRule>
    <cfRule type="cellIs" dxfId="636" priority="63" operator="lessThan">
      <formula>0</formula>
    </cfRule>
  </conditionalFormatting>
  <conditionalFormatting sqref="N128">
    <cfRule type="cellIs" dxfId="635" priority="46" operator="greaterThan">
      <formula>0</formula>
    </cfRule>
    <cfRule type="cellIs" dxfId="634" priority="45" operator="lessThan">
      <formula>0</formula>
    </cfRule>
  </conditionalFormatting>
  <conditionalFormatting sqref="N134">
    <cfRule type="cellIs" dxfId="633" priority="27" operator="lessThan">
      <formula>0</formula>
    </cfRule>
    <cfRule type="cellIs" dxfId="632" priority="28" operator="greaterThan">
      <formula>0</formula>
    </cfRule>
  </conditionalFormatting>
  <conditionalFormatting sqref="N140">
    <cfRule type="cellIs" dxfId="631" priority="17" operator="lessThan">
      <formula>0</formula>
    </cfRule>
    <cfRule type="cellIs" dxfId="630" priority="18" operator="greaterThan">
      <formula>0</formula>
    </cfRule>
  </conditionalFormatting>
  <conditionalFormatting sqref="R110">
    <cfRule type="cellIs" dxfId="629" priority="97" operator="lessThan">
      <formula>0</formula>
    </cfRule>
    <cfRule type="cellIs" dxfId="628" priority="98" operator="greaterThan">
      <formula>0</formula>
    </cfRule>
  </conditionalFormatting>
  <conditionalFormatting sqref="R116">
    <cfRule type="cellIs" dxfId="627" priority="80" operator="greaterThan">
      <formula>0</formula>
    </cfRule>
    <cfRule type="cellIs" dxfId="626" priority="79" operator="lessThan">
      <formula>0</formula>
    </cfRule>
  </conditionalFormatting>
  <conditionalFormatting sqref="R122">
    <cfRule type="cellIs" dxfId="625" priority="61" operator="lessThan">
      <formula>0</formula>
    </cfRule>
    <cfRule type="cellIs" dxfId="624" priority="62" operator="greaterThan">
      <formula>0</formula>
    </cfRule>
  </conditionalFormatting>
  <conditionalFormatting sqref="R128">
    <cfRule type="cellIs" dxfId="623" priority="43" operator="lessThan">
      <formula>0</formula>
    </cfRule>
    <cfRule type="cellIs" dxfId="622" priority="44" operator="greaterThan">
      <formula>0</formula>
    </cfRule>
  </conditionalFormatting>
  <conditionalFormatting sqref="R134">
    <cfRule type="cellIs" dxfId="621" priority="25" operator="lessThan">
      <formula>0</formula>
    </cfRule>
    <cfRule type="cellIs" dxfId="620" priority="26" operator="greaterThan">
      <formula>0</formula>
    </cfRule>
  </conditionalFormatting>
  <conditionalFormatting sqref="R140">
    <cfRule type="cellIs" dxfId="619" priority="8" operator="greaterThan">
      <formula>0</formula>
    </cfRule>
    <cfRule type="cellIs" dxfId="618" priority="7" operator="lessThan">
      <formula>0</formula>
    </cfRule>
  </conditionalFormatting>
  <conditionalFormatting sqref="T110">
    <cfRule type="cellIs" dxfId="617" priority="96" operator="greaterThan">
      <formula>0</formula>
    </cfRule>
    <cfRule type="cellIs" dxfId="616" priority="95" operator="lessThan">
      <formula>0</formula>
    </cfRule>
  </conditionalFormatting>
  <conditionalFormatting sqref="T116">
    <cfRule type="cellIs" dxfId="615" priority="78" operator="greaterThan">
      <formula>0</formula>
    </cfRule>
    <cfRule type="cellIs" dxfId="614" priority="77" operator="lessThan">
      <formula>0</formula>
    </cfRule>
  </conditionalFormatting>
  <conditionalFormatting sqref="T122">
    <cfRule type="cellIs" dxfId="613" priority="60" operator="greaterThan">
      <formula>0</formula>
    </cfRule>
    <cfRule type="cellIs" dxfId="612" priority="59" operator="lessThan">
      <formula>0</formula>
    </cfRule>
  </conditionalFormatting>
  <conditionalFormatting sqref="T128">
    <cfRule type="cellIs" dxfId="611" priority="41" operator="lessThan">
      <formula>0</formula>
    </cfRule>
    <cfRule type="cellIs" dxfId="610" priority="42" operator="greaterThan">
      <formula>0</formula>
    </cfRule>
  </conditionalFormatting>
  <conditionalFormatting sqref="T134">
    <cfRule type="cellIs" dxfId="609" priority="23" operator="lessThan">
      <formula>0</formula>
    </cfRule>
    <cfRule type="cellIs" dxfId="608" priority="24" operator="greaterThan">
      <formula>0</formula>
    </cfRule>
  </conditionalFormatting>
  <conditionalFormatting sqref="T140">
    <cfRule type="cellIs" dxfId="607" priority="6" operator="greaterThan">
      <formula>0</formula>
    </cfRule>
    <cfRule type="cellIs" dxfId="606" priority="5" operator="lessThan">
      <formula>0</formula>
    </cfRule>
  </conditionalFormatting>
  <conditionalFormatting sqref="V110">
    <cfRule type="cellIs" dxfId="605" priority="94" operator="greaterThan">
      <formula>0</formula>
    </cfRule>
    <cfRule type="cellIs" dxfId="604" priority="93" operator="lessThan">
      <formula>0</formula>
    </cfRule>
  </conditionalFormatting>
  <conditionalFormatting sqref="V116">
    <cfRule type="cellIs" dxfId="603" priority="75" operator="lessThan">
      <formula>0</formula>
    </cfRule>
    <cfRule type="cellIs" dxfId="602" priority="76" operator="greaterThan">
      <formula>0</formula>
    </cfRule>
  </conditionalFormatting>
  <conditionalFormatting sqref="V122">
    <cfRule type="cellIs" dxfId="601" priority="57" operator="lessThan">
      <formula>0</formula>
    </cfRule>
    <cfRule type="cellIs" dxfId="600" priority="58" operator="greaterThan">
      <formula>0</formula>
    </cfRule>
  </conditionalFormatting>
  <conditionalFormatting sqref="V128">
    <cfRule type="cellIs" dxfId="599" priority="39" operator="lessThan">
      <formula>0</formula>
    </cfRule>
    <cfRule type="cellIs" dxfId="598" priority="40" operator="greaterThan">
      <formula>0</formula>
    </cfRule>
  </conditionalFormatting>
  <conditionalFormatting sqref="V134">
    <cfRule type="cellIs" dxfId="597" priority="22" operator="greaterThan">
      <formula>0</formula>
    </cfRule>
    <cfRule type="cellIs" dxfId="596" priority="21" operator="lessThan">
      <formula>0</formula>
    </cfRule>
  </conditionalFormatting>
  <conditionalFormatting sqref="V140">
    <cfRule type="cellIs" dxfId="595" priority="4" operator="greaterThan">
      <formula>0</formula>
    </cfRule>
    <cfRule type="cellIs" dxfId="594" priority="3" operator="lessThan">
      <formula>0</formula>
    </cfRule>
  </conditionalFormatting>
  <conditionalFormatting sqref="X110">
    <cfRule type="cellIs" dxfId="593" priority="91" operator="lessThan">
      <formula>0</formula>
    </cfRule>
    <cfRule type="cellIs" dxfId="592" priority="92" operator="greaterThan">
      <formula>0</formula>
    </cfRule>
  </conditionalFormatting>
  <conditionalFormatting sqref="X116">
    <cfRule type="cellIs" dxfId="591" priority="73" operator="lessThan">
      <formula>0</formula>
    </cfRule>
    <cfRule type="cellIs" dxfId="590" priority="74" operator="greaterThan">
      <formula>0</formula>
    </cfRule>
  </conditionalFormatting>
  <conditionalFormatting sqref="X122">
    <cfRule type="cellIs" dxfId="589" priority="55" operator="lessThan">
      <formula>0</formula>
    </cfRule>
    <cfRule type="cellIs" dxfId="588" priority="56" operator="greaterThan">
      <formula>0</formula>
    </cfRule>
  </conditionalFormatting>
  <conditionalFormatting sqref="X128">
    <cfRule type="cellIs" dxfId="587" priority="38" operator="greaterThan">
      <formula>0</formula>
    </cfRule>
    <cfRule type="cellIs" dxfId="586" priority="37" operator="lessThan">
      <formula>0</formula>
    </cfRule>
  </conditionalFormatting>
  <conditionalFormatting sqref="X134">
    <cfRule type="cellIs" dxfId="585" priority="20" operator="greaterThan">
      <formula>0</formula>
    </cfRule>
    <cfRule type="cellIs" dxfId="584" priority="19" operator="lessThan">
      <formula>0</formula>
    </cfRule>
  </conditionalFormatting>
  <conditionalFormatting sqref="X140">
    <cfRule type="cellIs" dxfId="583" priority="1" operator="lessThan">
      <formula>0</formula>
    </cfRule>
    <cfRule type="cellIs" dxfId="582" priority="2" operator="greater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04"/>
  <sheetViews>
    <sheetView zoomScaleNormal="100" workbookViewId="0">
      <pane xSplit="1" ySplit="4" topLeftCell="B92" activePane="bottomRight" state="frozen"/>
      <selection pane="topRight" activeCell="B1" sqref="B1"/>
      <selection pane="bottomLeft" activeCell="A5" sqref="A5"/>
      <selection pane="bottomRight" activeCell="W79" sqref="W79"/>
    </sheetView>
  </sheetViews>
  <sheetFormatPr baseColWidth="10" defaultColWidth="6.5546875" defaultRowHeight="10.199999999999999"/>
  <cols>
    <col min="1" max="4" width="6.5546875" style="4"/>
    <col min="5" max="5" width="8.44140625" style="4" bestFit="1" customWidth="1"/>
    <col min="6" max="18" width="6.5546875" style="4"/>
    <col min="19" max="19" width="6.88671875" style="4" bestFit="1" customWidth="1"/>
    <col min="20" max="22" width="6.5546875" style="4"/>
    <col min="23" max="23" width="7.109375" style="4" bestFit="1" customWidth="1"/>
    <col min="24" max="16384" width="6.5546875" style="4"/>
  </cols>
  <sheetData>
    <row r="1" spans="1:23">
      <c r="A1" s="69" t="s">
        <v>87</v>
      </c>
    </row>
    <row r="3" spans="1:23">
      <c r="N3" s="54"/>
    </row>
    <row r="4" spans="1:23" ht="20.399999999999999">
      <c r="B4" s="4" t="s">
        <v>1</v>
      </c>
      <c r="C4" s="4" t="s">
        <v>2</v>
      </c>
      <c r="D4" s="4" t="s">
        <v>14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58</v>
      </c>
      <c r="O4" s="4" t="s">
        <v>82</v>
      </c>
      <c r="Q4" s="14" t="s">
        <v>197</v>
      </c>
      <c r="R4" s="14"/>
      <c r="S4" s="14" t="s">
        <v>198</v>
      </c>
      <c r="U4" s="14" t="s">
        <v>199</v>
      </c>
      <c r="W4" s="14" t="s">
        <v>200</v>
      </c>
    </row>
    <row r="5" spans="1:23">
      <c r="A5" s="4">
        <v>1879</v>
      </c>
      <c r="B5" s="4">
        <v>25.4</v>
      </c>
      <c r="C5" s="4">
        <v>61.9</v>
      </c>
      <c r="D5" s="4">
        <v>27.2</v>
      </c>
      <c r="E5" s="4">
        <v>107.1</v>
      </c>
      <c r="F5" s="4">
        <v>103.9</v>
      </c>
      <c r="G5" s="4">
        <v>100.9</v>
      </c>
      <c r="H5" s="4">
        <v>147.30000000000001</v>
      </c>
      <c r="I5" s="4">
        <v>145.69999999999999</v>
      </c>
      <c r="J5" s="4">
        <v>164.5</v>
      </c>
      <c r="K5" s="4">
        <v>68.5</v>
      </c>
      <c r="L5" s="4">
        <v>86.1</v>
      </c>
      <c r="M5" s="4">
        <v>39.299999999999997</v>
      </c>
      <c r="N5" s="5">
        <f>SUM(B5:M5)</f>
        <v>1077.8</v>
      </c>
      <c r="O5" s="314">
        <f t="shared" ref="O5:O36" si="0">N5-$N$156</f>
        <v>-58.047222222222217</v>
      </c>
      <c r="P5" s="5"/>
      <c r="Q5" s="4">
        <f>SUM(G5:I5)</f>
        <v>393.9</v>
      </c>
      <c r="S5" s="4" t="s">
        <v>21</v>
      </c>
      <c r="U5" s="4">
        <f>SUM(D5:F5)</f>
        <v>238.2</v>
      </c>
      <c r="W5" s="4">
        <f>SUM(J5:L5)</f>
        <v>319.10000000000002</v>
      </c>
    </row>
    <row r="6" spans="1:23">
      <c r="A6" s="4">
        <v>1880</v>
      </c>
      <c r="B6" s="4">
        <v>38.5</v>
      </c>
      <c r="C6" s="4">
        <v>25.3</v>
      </c>
      <c r="D6" s="4">
        <v>31.5</v>
      </c>
      <c r="E6" s="4">
        <v>96.7</v>
      </c>
      <c r="F6" s="4">
        <v>120.3</v>
      </c>
      <c r="G6" s="4">
        <v>199.1</v>
      </c>
      <c r="H6" s="4">
        <v>187</v>
      </c>
      <c r="I6" s="4">
        <v>121.2</v>
      </c>
      <c r="J6" s="4">
        <v>99.7</v>
      </c>
      <c r="K6" s="4">
        <v>178.4</v>
      </c>
      <c r="L6" s="4">
        <v>47.3</v>
      </c>
      <c r="M6" s="4">
        <v>90.7</v>
      </c>
      <c r="N6" s="5">
        <f>SUM(B6:M6)</f>
        <v>1235.7</v>
      </c>
      <c r="O6" s="314">
        <f t="shared" si="0"/>
        <v>99.852777777777874</v>
      </c>
      <c r="P6" s="5"/>
      <c r="Q6" s="4">
        <f t="shared" ref="Q6:Q69" si="1">SUM(G6:I6)</f>
        <v>507.3</v>
      </c>
      <c r="S6" s="4">
        <f>SUM(M5,B6:C6)</f>
        <v>103.1</v>
      </c>
      <c r="U6" s="4">
        <f t="shared" ref="U6:U69" si="2">SUM(D6:F6)</f>
        <v>248.5</v>
      </c>
      <c r="W6" s="4">
        <f t="shared" ref="W6:W69" si="3">SUM(J6:L6)</f>
        <v>325.40000000000003</v>
      </c>
    </row>
    <row r="7" spans="1:23">
      <c r="A7" s="4">
        <v>1881</v>
      </c>
      <c r="B7" s="4">
        <v>18.8</v>
      </c>
      <c r="C7" s="4">
        <v>23.2</v>
      </c>
      <c r="D7" s="4">
        <v>44.8</v>
      </c>
      <c r="E7" s="4">
        <v>80.900000000000006</v>
      </c>
      <c r="F7" s="4">
        <v>133.19999999999999</v>
      </c>
      <c r="G7" s="4">
        <v>140.4</v>
      </c>
      <c r="H7" s="4">
        <v>88.5</v>
      </c>
      <c r="I7" s="4">
        <v>149</v>
      </c>
      <c r="J7" s="4">
        <v>117.3</v>
      </c>
      <c r="K7" s="4">
        <v>82.8</v>
      </c>
      <c r="L7" s="4">
        <v>26.3</v>
      </c>
      <c r="M7" s="4">
        <v>20.2</v>
      </c>
      <c r="N7" s="5">
        <f t="shared" ref="N7:N70" si="4">SUM(B7:M7)</f>
        <v>925.39999999999986</v>
      </c>
      <c r="O7" s="314">
        <f t="shared" si="0"/>
        <v>-210.44722222222231</v>
      </c>
      <c r="P7" s="5"/>
      <c r="Q7" s="4">
        <f t="shared" si="1"/>
        <v>377.9</v>
      </c>
      <c r="S7" s="4">
        <f t="shared" ref="S7:S70" si="5">SUM(M6,B7:C7)</f>
        <v>132.69999999999999</v>
      </c>
      <c r="U7" s="4">
        <f t="shared" si="2"/>
        <v>258.89999999999998</v>
      </c>
      <c r="W7" s="4">
        <f t="shared" si="3"/>
        <v>226.4</v>
      </c>
    </row>
    <row r="8" spans="1:23">
      <c r="A8" s="4">
        <v>1882</v>
      </c>
      <c r="B8" s="4">
        <v>18.600000000000001</v>
      </c>
      <c r="C8" s="4">
        <v>8.8000000000000007</v>
      </c>
      <c r="D8" s="4">
        <v>40</v>
      </c>
      <c r="E8" s="4">
        <v>69.599999999999994</v>
      </c>
      <c r="F8" s="4">
        <v>95.2</v>
      </c>
      <c r="G8" s="4">
        <v>156.5</v>
      </c>
      <c r="H8" s="4">
        <v>180.2</v>
      </c>
      <c r="I8" s="4">
        <v>131.4</v>
      </c>
      <c r="J8" s="4">
        <v>127.5</v>
      </c>
      <c r="K8" s="4">
        <v>78.8</v>
      </c>
      <c r="L8" s="4">
        <v>89.6</v>
      </c>
      <c r="M8" s="4">
        <v>50.1</v>
      </c>
      <c r="N8" s="5">
        <f t="shared" si="4"/>
        <v>1046.3</v>
      </c>
      <c r="O8" s="314">
        <f t="shared" si="0"/>
        <v>-89.547222222222217</v>
      </c>
      <c r="P8" s="5"/>
      <c r="Q8" s="4">
        <f t="shared" si="1"/>
        <v>468.1</v>
      </c>
      <c r="S8" s="376">
        <f t="shared" si="5"/>
        <v>47.599999999999994</v>
      </c>
      <c r="U8" s="4">
        <f t="shared" si="2"/>
        <v>204.8</v>
      </c>
      <c r="W8" s="4">
        <f t="shared" si="3"/>
        <v>295.89999999999998</v>
      </c>
    </row>
    <row r="9" spans="1:23">
      <c r="A9" s="4">
        <v>1883</v>
      </c>
      <c r="B9" s="4">
        <v>31</v>
      </c>
      <c r="C9" s="4">
        <v>12.7</v>
      </c>
      <c r="D9" s="4">
        <v>42.1</v>
      </c>
      <c r="E9" s="4">
        <v>50.4</v>
      </c>
      <c r="F9" s="4">
        <v>117.9</v>
      </c>
      <c r="G9" s="4">
        <v>209.6</v>
      </c>
      <c r="H9" s="4">
        <v>202</v>
      </c>
      <c r="I9" s="4">
        <v>83.5</v>
      </c>
      <c r="J9" s="4">
        <v>115.2</v>
      </c>
      <c r="K9" s="4">
        <v>52.6</v>
      </c>
      <c r="L9" s="4">
        <v>61.4</v>
      </c>
      <c r="M9" s="4">
        <v>68.400000000000006</v>
      </c>
      <c r="N9" s="5">
        <f t="shared" si="4"/>
        <v>1046.8000000000002</v>
      </c>
      <c r="O9" s="314">
        <f t="shared" si="0"/>
        <v>-89.04722222222199</v>
      </c>
      <c r="P9" s="5"/>
      <c r="Q9" s="4">
        <f t="shared" si="1"/>
        <v>495.1</v>
      </c>
      <c r="S9" s="4">
        <f t="shared" si="5"/>
        <v>93.8</v>
      </c>
      <c r="U9" s="4">
        <f t="shared" si="2"/>
        <v>210.4</v>
      </c>
      <c r="W9" s="4">
        <f t="shared" si="3"/>
        <v>229.20000000000002</v>
      </c>
    </row>
    <row r="10" spans="1:23">
      <c r="A10" s="4">
        <v>1884</v>
      </c>
      <c r="B10" s="4">
        <v>64.900000000000006</v>
      </c>
      <c r="C10" s="4">
        <v>20.2</v>
      </c>
      <c r="D10" s="4">
        <v>41.2</v>
      </c>
      <c r="E10" s="4">
        <v>116.4</v>
      </c>
      <c r="F10" s="4">
        <v>44</v>
      </c>
      <c r="G10" s="4">
        <v>184.6</v>
      </c>
      <c r="H10" s="4">
        <v>195.7</v>
      </c>
      <c r="I10" s="4">
        <v>113</v>
      </c>
      <c r="J10" s="4">
        <v>53.4</v>
      </c>
      <c r="K10" s="4">
        <v>136</v>
      </c>
      <c r="L10" s="4">
        <v>26.8</v>
      </c>
      <c r="M10" s="4">
        <v>43.2</v>
      </c>
      <c r="N10" s="5">
        <f t="shared" si="4"/>
        <v>1039.3999999999999</v>
      </c>
      <c r="O10" s="314">
        <f t="shared" si="0"/>
        <v>-96.447222222222308</v>
      </c>
      <c r="P10" s="5"/>
      <c r="Q10" s="4">
        <f t="shared" si="1"/>
        <v>493.29999999999995</v>
      </c>
      <c r="S10" s="4">
        <f t="shared" si="5"/>
        <v>153.5</v>
      </c>
      <c r="U10" s="4">
        <f t="shared" si="2"/>
        <v>201.60000000000002</v>
      </c>
      <c r="W10" s="4">
        <f t="shared" si="3"/>
        <v>216.20000000000002</v>
      </c>
    </row>
    <row r="11" spans="1:23">
      <c r="A11" s="4">
        <v>1885</v>
      </c>
      <c r="B11" s="4">
        <v>10</v>
      </c>
      <c r="C11" s="4">
        <v>27.7</v>
      </c>
      <c r="D11" s="4">
        <v>64.3</v>
      </c>
      <c r="E11" s="4">
        <v>28.5</v>
      </c>
      <c r="F11" s="4">
        <v>118.5</v>
      </c>
      <c r="G11" s="4">
        <v>143.69999999999999</v>
      </c>
      <c r="H11" s="4">
        <v>164.4</v>
      </c>
      <c r="I11" s="4">
        <v>92.5</v>
      </c>
      <c r="J11" s="4">
        <v>136.6</v>
      </c>
      <c r="K11" s="4">
        <v>76.099999999999994</v>
      </c>
      <c r="L11" s="4">
        <v>46.2</v>
      </c>
      <c r="M11" s="4">
        <v>96.8</v>
      </c>
      <c r="N11" s="5">
        <f t="shared" si="4"/>
        <v>1005.3000000000001</v>
      </c>
      <c r="O11" s="314">
        <f t="shared" si="0"/>
        <v>-130.5472222222221</v>
      </c>
      <c r="P11" s="5"/>
      <c r="Q11" s="4">
        <f t="shared" si="1"/>
        <v>400.6</v>
      </c>
      <c r="S11" s="4">
        <f t="shared" si="5"/>
        <v>80.900000000000006</v>
      </c>
      <c r="U11" s="4">
        <f t="shared" si="2"/>
        <v>211.3</v>
      </c>
      <c r="W11" s="4">
        <f t="shared" si="3"/>
        <v>258.89999999999998</v>
      </c>
    </row>
    <row r="12" spans="1:23">
      <c r="A12" s="4">
        <v>1886</v>
      </c>
      <c r="B12" s="4">
        <v>24.4</v>
      </c>
      <c r="C12" s="4">
        <v>17.100000000000001</v>
      </c>
      <c r="D12" s="4">
        <v>43.6</v>
      </c>
      <c r="E12" s="4">
        <v>82.8</v>
      </c>
      <c r="F12" s="4">
        <v>62.5</v>
      </c>
      <c r="G12" s="4">
        <v>221.4</v>
      </c>
      <c r="H12" s="4">
        <v>97.2</v>
      </c>
      <c r="I12" s="4">
        <v>228.8</v>
      </c>
      <c r="J12" s="4">
        <v>38.200000000000003</v>
      </c>
      <c r="K12" s="4">
        <v>43</v>
      </c>
      <c r="L12" s="4">
        <v>43.6</v>
      </c>
      <c r="M12" s="4">
        <v>68.2</v>
      </c>
      <c r="N12" s="5">
        <f t="shared" si="4"/>
        <v>970.80000000000007</v>
      </c>
      <c r="O12" s="314">
        <f t="shared" si="0"/>
        <v>-165.0472222222221</v>
      </c>
      <c r="P12" s="5"/>
      <c r="Q12" s="4">
        <f t="shared" si="1"/>
        <v>547.40000000000009</v>
      </c>
      <c r="S12" s="4">
        <f t="shared" si="5"/>
        <v>138.29999999999998</v>
      </c>
      <c r="U12" s="4">
        <f t="shared" si="2"/>
        <v>188.9</v>
      </c>
      <c r="W12" s="4">
        <f t="shared" si="3"/>
        <v>124.80000000000001</v>
      </c>
    </row>
    <row r="13" spans="1:23">
      <c r="A13" s="4">
        <v>1887</v>
      </c>
      <c r="B13" s="4">
        <v>14.5</v>
      </c>
      <c r="C13" s="4">
        <v>12.5</v>
      </c>
      <c r="D13" s="4">
        <v>88.8</v>
      </c>
      <c r="E13" s="4">
        <v>29.1</v>
      </c>
      <c r="F13" s="4">
        <v>171.2</v>
      </c>
      <c r="G13" s="4">
        <v>43.5</v>
      </c>
      <c r="H13" s="4">
        <v>155</v>
      </c>
      <c r="I13" s="4">
        <v>71.8</v>
      </c>
      <c r="J13" s="4">
        <v>69.900000000000006</v>
      </c>
      <c r="K13" s="4">
        <v>64.7</v>
      </c>
      <c r="L13" s="4">
        <v>63.7</v>
      </c>
      <c r="M13" s="4">
        <v>95.2</v>
      </c>
      <c r="N13" s="5">
        <f t="shared" si="4"/>
        <v>879.90000000000009</v>
      </c>
      <c r="O13" s="314">
        <f t="shared" si="0"/>
        <v>-255.94722222222208</v>
      </c>
      <c r="P13" s="5"/>
      <c r="Q13" s="4">
        <f t="shared" si="1"/>
        <v>270.3</v>
      </c>
      <c r="S13" s="4">
        <f t="shared" si="5"/>
        <v>95.2</v>
      </c>
      <c r="U13" s="4">
        <f t="shared" si="2"/>
        <v>289.10000000000002</v>
      </c>
      <c r="W13" s="4">
        <f t="shared" si="3"/>
        <v>198.3</v>
      </c>
    </row>
    <row r="14" spans="1:23">
      <c r="A14" s="4">
        <v>1888</v>
      </c>
      <c r="B14" s="4">
        <v>43.1</v>
      </c>
      <c r="C14" s="4">
        <v>66.7</v>
      </c>
      <c r="D14" s="4">
        <v>49.4</v>
      </c>
      <c r="E14" s="4">
        <v>143.80000000000001</v>
      </c>
      <c r="F14" s="4">
        <v>69</v>
      </c>
      <c r="G14" s="4">
        <v>157.5</v>
      </c>
      <c r="H14" s="4">
        <v>128.80000000000001</v>
      </c>
      <c r="I14" s="4">
        <v>173.3</v>
      </c>
      <c r="J14" s="4">
        <v>188.7</v>
      </c>
      <c r="K14" s="4">
        <v>60.7</v>
      </c>
      <c r="L14" s="4">
        <v>21.1</v>
      </c>
      <c r="M14" s="4">
        <v>5.5</v>
      </c>
      <c r="N14" s="5">
        <f t="shared" si="4"/>
        <v>1107.5999999999999</v>
      </c>
      <c r="O14" s="314">
        <f t="shared" si="0"/>
        <v>-28.247222222222263</v>
      </c>
      <c r="P14" s="5"/>
      <c r="Q14" s="4">
        <f t="shared" si="1"/>
        <v>459.6</v>
      </c>
      <c r="S14" s="4">
        <f t="shared" si="5"/>
        <v>205</v>
      </c>
      <c r="U14" s="4">
        <f t="shared" si="2"/>
        <v>262.20000000000005</v>
      </c>
      <c r="W14" s="4">
        <f t="shared" si="3"/>
        <v>270.5</v>
      </c>
    </row>
    <row r="15" spans="1:23">
      <c r="A15" s="4">
        <v>1889</v>
      </c>
      <c r="B15" s="4">
        <v>17.399999999999999</v>
      </c>
      <c r="C15" s="4">
        <v>108.4</v>
      </c>
      <c r="D15" s="4">
        <v>50.2</v>
      </c>
      <c r="E15" s="4">
        <v>70.099999999999994</v>
      </c>
      <c r="F15" s="4">
        <v>115.1</v>
      </c>
      <c r="G15" s="4">
        <v>173.8</v>
      </c>
      <c r="H15" s="4">
        <v>140.80000000000001</v>
      </c>
      <c r="I15" s="4">
        <v>101.9</v>
      </c>
      <c r="J15" s="4">
        <v>161</v>
      </c>
      <c r="K15" s="4">
        <v>67.8</v>
      </c>
      <c r="L15" s="4">
        <v>69.599999999999994</v>
      </c>
      <c r="M15" s="4">
        <v>26</v>
      </c>
      <c r="N15" s="5">
        <f t="shared" si="4"/>
        <v>1102.0999999999999</v>
      </c>
      <c r="O15" s="314">
        <f t="shared" si="0"/>
        <v>-33.747222222222263</v>
      </c>
      <c r="P15" s="5"/>
      <c r="Q15" s="4">
        <f t="shared" si="1"/>
        <v>416.5</v>
      </c>
      <c r="S15" s="4">
        <f t="shared" si="5"/>
        <v>131.30000000000001</v>
      </c>
      <c r="U15" s="4">
        <f t="shared" si="2"/>
        <v>235.39999999999998</v>
      </c>
      <c r="W15" s="4">
        <f t="shared" si="3"/>
        <v>298.39999999999998</v>
      </c>
    </row>
    <row r="16" spans="1:23">
      <c r="A16" s="4">
        <v>1890</v>
      </c>
      <c r="B16" s="4">
        <v>34.4</v>
      </c>
      <c r="C16" s="4">
        <v>13.7</v>
      </c>
      <c r="D16" s="4">
        <v>32.700000000000003</v>
      </c>
      <c r="E16" s="4">
        <v>71.8</v>
      </c>
      <c r="F16" s="4">
        <v>69.8</v>
      </c>
      <c r="G16" s="4">
        <v>142.6</v>
      </c>
      <c r="H16" s="4">
        <v>204.5</v>
      </c>
      <c r="I16" s="4">
        <v>226.5</v>
      </c>
      <c r="J16" s="4">
        <v>125.1</v>
      </c>
      <c r="K16" s="4">
        <v>70.8</v>
      </c>
      <c r="L16" s="4">
        <v>63.9</v>
      </c>
      <c r="M16" s="4">
        <v>10.7</v>
      </c>
      <c r="N16" s="5">
        <f t="shared" si="4"/>
        <v>1066.5</v>
      </c>
      <c r="O16" s="314">
        <f t="shared" si="0"/>
        <v>-69.347222222222172</v>
      </c>
      <c r="P16" s="5"/>
      <c r="Q16" s="4">
        <f t="shared" si="1"/>
        <v>573.6</v>
      </c>
      <c r="S16" s="4">
        <f t="shared" si="5"/>
        <v>74.099999999999994</v>
      </c>
      <c r="U16" s="4">
        <f t="shared" si="2"/>
        <v>174.3</v>
      </c>
      <c r="W16" s="4">
        <f t="shared" si="3"/>
        <v>259.79999999999995</v>
      </c>
    </row>
    <row r="17" spans="1:23">
      <c r="A17" s="4">
        <v>1891</v>
      </c>
      <c r="B17" s="4">
        <v>54.9</v>
      </c>
      <c r="C17" s="4">
        <v>14.2</v>
      </c>
      <c r="D17" s="4">
        <v>70.599999999999994</v>
      </c>
      <c r="E17" s="4">
        <v>80.7</v>
      </c>
      <c r="F17" s="4">
        <v>121.7</v>
      </c>
      <c r="G17" s="4">
        <v>74.099999999999994</v>
      </c>
      <c r="H17" s="4">
        <v>194.7</v>
      </c>
      <c r="I17" s="4">
        <v>111.1</v>
      </c>
      <c r="J17" s="4">
        <v>103.2</v>
      </c>
      <c r="K17" s="4">
        <v>37.299999999999997</v>
      </c>
      <c r="L17" s="4">
        <v>46.3</v>
      </c>
      <c r="M17" s="4">
        <v>61.9</v>
      </c>
      <c r="N17" s="5">
        <f t="shared" si="4"/>
        <v>970.69999999999982</v>
      </c>
      <c r="O17" s="314">
        <f t="shared" si="0"/>
        <v>-165.14722222222235</v>
      </c>
      <c r="P17" s="5"/>
      <c r="Q17" s="4">
        <f t="shared" si="1"/>
        <v>379.9</v>
      </c>
      <c r="S17" s="4">
        <f t="shared" si="5"/>
        <v>79.8</v>
      </c>
      <c r="U17" s="4">
        <f t="shared" si="2"/>
        <v>273</v>
      </c>
      <c r="W17" s="4">
        <f t="shared" si="3"/>
        <v>186.8</v>
      </c>
    </row>
    <row r="18" spans="1:23">
      <c r="A18" s="4">
        <v>1892</v>
      </c>
      <c r="B18" s="4">
        <v>80.2</v>
      </c>
      <c r="C18" s="4">
        <v>62.8</v>
      </c>
      <c r="D18" s="4">
        <v>34.200000000000003</v>
      </c>
      <c r="E18" s="4">
        <v>123.6</v>
      </c>
      <c r="F18" s="4">
        <v>85.1</v>
      </c>
      <c r="G18" s="4">
        <v>185.5</v>
      </c>
      <c r="H18" s="4">
        <v>188.6</v>
      </c>
      <c r="I18" s="4">
        <v>62.4</v>
      </c>
      <c r="J18" s="4">
        <v>198.2</v>
      </c>
      <c r="K18" s="4">
        <v>109.1</v>
      </c>
      <c r="L18" s="4">
        <v>29.7</v>
      </c>
      <c r="M18" s="4">
        <v>27.8</v>
      </c>
      <c r="N18" s="5">
        <f t="shared" si="4"/>
        <v>1187.1999999999998</v>
      </c>
      <c r="O18" s="314">
        <f t="shared" si="0"/>
        <v>51.352777777777646</v>
      </c>
      <c r="P18" s="5"/>
      <c r="Q18" s="4">
        <f t="shared" si="1"/>
        <v>436.5</v>
      </c>
      <c r="S18" s="4">
        <f t="shared" si="5"/>
        <v>204.89999999999998</v>
      </c>
      <c r="U18" s="4">
        <f t="shared" si="2"/>
        <v>242.9</v>
      </c>
      <c r="W18" s="4">
        <f t="shared" si="3"/>
        <v>336.99999999999994</v>
      </c>
    </row>
    <row r="19" spans="1:23">
      <c r="A19" s="4">
        <v>1893</v>
      </c>
      <c r="B19" s="4">
        <v>80.5</v>
      </c>
      <c r="C19" s="4">
        <v>67.8</v>
      </c>
      <c r="D19" s="4">
        <v>30.8</v>
      </c>
      <c r="E19" s="4">
        <v>2.8</v>
      </c>
      <c r="F19" s="4">
        <v>94.8</v>
      </c>
      <c r="G19" s="4">
        <v>75.400000000000006</v>
      </c>
      <c r="H19" s="4">
        <v>249.5</v>
      </c>
      <c r="I19" s="4">
        <v>36.799999999999997</v>
      </c>
      <c r="J19" s="4">
        <v>82.7</v>
      </c>
      <c r="K19" s="4">
        <v>53.7</v>
      </c>
      <c r="L19" s="4">
        <v>89.8</v>
      </c>
      <c r="M19" s="4">
        <v>30</v>
      </c>
      <c r="N19" s="5">
        <f t="shared" si="4"/>
        <v>894.6</v>
      </c>
      <c r="O19" s="314">
        <f t="shared" si="0"/>
        <v>-241.24722222222215</v>
      </c>
      <c r="P19" s="5"/>
      <c r="Q19" s="4">
        <f t="shared" si="1"/>
        <v>361.7</v>
      </c>
      <c r="S19" s="4">
        <f t="shared" si="5"/>
        <v>176.1</v>
      </c>
      <c r="U19" s="4">
        <f t="shared" si="2"/>
        <v>128.4</v>
      </c>
      <c r="W19" s="4">
        <f t="shared" si="3"/>
        <v>226.2</v>
      </c>
    </row>
    <row r="20" spans="1:23">
      <c r="A20" s="4">
        <v>1894</v>
      </c>
      <c r="B20" s="4">
        <v>15.9</v>
      </c>
      <c r="C20" s="4">
        <v>31.2</v>
      </c>
      <c r="D20" s="4">
        <v>57</v>
      </c>
      <c r="E20" s="4">
        <v>97.3</v>
      </c>
      <c r="F20" s="4">
        <v>153.69999999999999</v>
      </c>
      <c r="G20" s="4">
        <v>100</v>
      </c>
      <c r="H20" s="4">
        <v>130.69999999999999</v>
      </c>
      <c r="I20" s="4">
        <v>125.7</v>
      </c>
      <c r="J20" s="4">
        <v>90.6</v>
      </c>
      <c r="K20" s="4">
        <v>95.1</v>
      </c>
      <c r="L20" s="4">
        <v>13.7</v>
      </c>
      <c r="M20" s="4">
        <v>31.7</v>
      </c>
      <c r="N20" s="5">
        <f t="shared" si="4"/>
        <v>942.60000000000014</v>
      </c>
      <c r="O20" s="314">
        <f t="shared" si="0"/>
        <v>-193.24722222222204</v>
      </c>
      <c r="P20" s="5"/>
      <c r="Q20" s="4">
        <f t="shared" si="1"/>
        <v>356.4</v>
      </c>
      <c r="S20" s="4">
        <f t="shared" si="5"/>
        <v>77.099999999999994</v>
      </c>
      <c r="U20" s="4">
        <f t="shared" si="2"/>
        <v>308</v>
      </c>
      <c r="W20" s="4">
        <f t="shared" si="3"/>
        <v>199.39999999999998</v>
      </c>
    </row>
    <row r="21" spans="1:23">
      <c r="A21" s="4">
        <v>1895</v>
      </c>
      <c r="B21" s="4">
        <v>35.1</v>
      </c>
      <c r="C21" s="4">
        <v>21.5</v>
      </c>
      <c r="D21" s="4">
        <v>55.2</v>
      </c>
      <c r="E21" s="4">
        <v>65.7</v>
      </c>
      <c r="F21" s="4">
        <v>131.19999999999999</v>
      </c>
      <c r="G21" s="4">
        <v>138.6</v>
      </c>
      <c r="H21" s="4">
        <v>97.6</v>
      </c>
      <c r="I21" s="4">
        <v>130.69999999999999</v>
      </c>
      <c r="J21" s="4">
        <v>21.7</v>
      </c>
      <c r="K21" s="4">
        <v>69</v>
      </c>
      <c r="L21" s="4">
        <v>60.6</v>
      </c>
      <c r="M21" s="4">
        <v>88.1</v>
      </c>
      <c r="N21" s="5">
        <f t="shared" si="4"/>
        <v>915</v>
      </c>
      <c r="O21" s="314">
        <f t="shared" si="0"/>
        <v>-220.84722222222217</v>
      </c>
      <c r="P21" s="5"/>
      <c r="Q21" s="4">
        <f t="shared" si="1"/>
        <v>366.9</v>
      </c>
      <c r="S21" s="4">
        <f t="shared" si="5"/>
        <v>88.3</v>
      </c>
      <c r="U21" s="4">
        <f t="shared" si="2"/>
        <v>252.1</v>
      </c>
      <c r="W21" s="4">
        <f t="shared" si="3"/>
        <v>151.30000000000001</v>
      </c>
    </row>
    <row r="22" spans="1:23">
      <c r="A22" s="4">
        <v>1896</v>
      </c>
      <c r="B22" s="4">
        <v>49.6</v>
      </c>
      <c r="C22" s="4">
        <v>11.8</v>
      </c>
      <c r="D22" s="4">
        <v>95.1</v>
      </c>
      <c r="E22" s="4">
        <v>145.30000000000001</v>
      </c>
      <c r="F22" s="4">
        <v>206.7</v>
      </c>
      <c r="G22" s="4">
        <v>127.5</v>
      </c>
      <c r="H22" s="4">
        <v>100.2</v>
      </c>
      <c r="I22" s="4">
        <v>247.3</v>
      </c>
      <c r="J22" s="4">
        <v>151.80000000000001</v>
      </c>
      <c r="K22" s="4">
        <v>35.5</v>
      </c>
      <c r="L22" s="4">
        <v>16.7</v>
      </c>
      <c r="M22" s="4">
        <v>19.600000000000001</v>
      </c>
      <c r="N22" s="5">
        <f t="shared" si="4"/>
        <v>1207.0999999999999</v>
      </c>
      <c r="O22" s="314">
        <f t="shared" si="0"/>
        <v>71.252777777777737</v>
      </c>
      <c r="P22" s="5"/>
      <c r="Q22" s="4">
        <f t="shared" si="1"/>
        <v>475</v>
      </c>
      <c r="S22" s="4">
        <f t="shared" si="5"/>
        <v>149.5</v>
      </c>
      <c r="U22" s="4">
        <f t="shared" si="2"/>
        <v>447.1</v>
      </c>
      <c r="W22" s="4">
        <f t="shared" si="3"/>
        <v>204</v>
      </c>
    </row>
    <row r="23" spans="1:23">
      <c r="A23" s="4">
        <v>1897</v>
      </c>
      <c r="B23" s="4">
        <v>39.4</v>
      </c>
      <c r="C23" s="4">
        <v>66.5</v>
      </c>
      <c r="D23" s="4">
        <v>59.6</v>
      </c>
      <c r="E23" s="4">
        <v>80.7</v>
      </c>
      <c r="F23" s="4">
        <v>161.6</v>
      </c>
      <c r="G23" s="4">
        <v>128</v>
      </c>
      <c r="H23" s="4">
        <v>193.9</v>
      </c>
      <c r="I23" s="4">
        <v>184.7</v>
      </c>
      <c r="J23" s="4">
        <v>138.5</v>
      </c>
      <c r="K23" s="4">
        <v>50.4</v>
      </c>
      <c r="L23" s="4">
        <v>38.200000000000003</v>
      </c>
      <c r="M23" s="4">
        <v>17</v>
      </c>
      <c r="N23" s="5">
        <f t="shared" si="4"/>
        <v>1158.5</v>
      </c>
      <c r="O23" s="314">
        <f t="shared" si="0"/>
        <v>22.652777777777828</v>
      </c>
      <c r="P23" s="5"/>
      <c r="Q23" s="4">
        <f t="shared" si="1"/>
        <v>506.59999999999997</v>
      </c>
      <c r="S23" s="4">
        <f t="shared" si="5"/>
        <v>125.5</v>
      </c>
      <c r="U23" s="4">
        <f t="shared" si="2"/>
        <v>301.89999999999998</v>
      </c>
      <c r="W23" s="4">
        <f t="shared" si="3"/>
        <v>227.10000000000002</v>
      </c>
    </row>
    <row r="24" spans="1:23">
      <c r="A24" s="4">
        <v>1898</v>
      </c>
      <c r="B24" s="4">
        <v>20.9</v>
      </c>
      <c r="C24" s="4">
        <v>116.9</v>
      </c>
      <c r="D24" s="4">
        <v>57.7</v>
      </c>
      <c r="E24" s="4">
        <v>50</v>
      </c>
      <c r="F24" s="4">
        <v>143.30000000000001</v>
      </c>
      <c r="G24" s="4">
        <v>177.3</v>
      </c>
      <c r="H24" s="4">
        <v>126.4</v>
      </c>
      <c r="I24" s="4">
        <v>56.1</v>
      </c>
      <c r="J24" s="4">
        <v>64.5</v>
      </c>
      <c r="K24" s="4">
        <v>116.9</v>
      </c>
      <c r="L24" s="4">
        <v>53.5</v>
      </c>
      <c r="M24" s="4">
        <v>31.6</v>
      </c>
      <c r="N24" s="5">
        <f t="shared" si="4"/>
        <v>1015.1</v>
      </c>
      <c r="O24" s="314">
        <f t="shared" si="0"/>
        <v>-120.74722222222215</v>
      </c>
      <c r="P24" s="5"/>
      <c r="Q24" s="4">
        <f t="shared" si="1"/>
        <v>359.80000000000007</v>
      </c>
      <c r="S24" s="4">
        <f t="shared" si="5"/>
        <v>154.80000000000001</v>
      </c>
      <c r="U24" s="4">
        <f t="shared" si="2"/>
        <v>251</v>
      </c>
      <c r="W24" s="4">
        <f t="shared" si="3"/>
        <v>234.9</v>
      </c>
    </row>
    <row r="25" spans="1:23">
      <c r="A25" s="4">
        <v>1899</v>
      </c>
      <c r="B25" s="4">
        <v>90.9</v>
      </c>
      <c r="C25" s="4">
        <v>11.8</v>
      </c>
      <c r="D25" s="4">
        <v>31.1</v>
      </c>
      <c r="E25" s="4">
        <v>92</v>
      </c>
      <c r="F25" s="4">
        <v>135.30000000000001</v>
      </c>
      <c r="G25" s="4">
        <v>119.6</v>
      </c>
      <c r="H25" s="4">
        <v>78.8</v>
      </c>
      <c r="I25" s="4">
        <v>58.5</v>
      </c>
      <c r="J25" s="4">
        <v>239.1</v>
      </c>
      <c r="K25" s="4">
        <v>47.2</v>
      </c>
      <c r="L25" s="4">
        <v>7</v>
      </c>
      <c r="M25" s="4">
        <v>78.400000000000006</v>
      </c>
      <c r="N25" s="5">
        <f t="shared" si="4"/>
        <v>989.7</v>
      </c>
      <c r="O25" s="314">
        <f t="shared" si="0"/>
        <v>-146.14722222222213</v>
      </c>
      <c r="P25" s="5"/>
      <c r="Q25" s="376">
        <f t="shared" si="1"/>
        <v>256.89999999999998</v>
      </c>
      <c r="S25" s="4">
        <f t="shared" si="5"/>
        <v>134.30000000000001</v>
      </c>
      <c r="U25" s="4">
        <f t="shared" si="2"/>
        <v>258.39999999999998</v>
      </c>
      <c r="W25" s="4">
        <f t="shared" si="3"/>
        <v>293.3</v>
      </c>
    </row>
    <row r="26" spans="1:23">
      <c r="A26" s="4">
        <v>1900</v>
      </c>
      <c r="B26" s="4">
        <v>114.1</v>
      </c>
      <c r="C26" s="4">
        <v>58</v>
      </c>
      <c r="D26" s="4">
        <v>123.2</v>
      </c>
      <c r="E26" s="4">
        <v>87.2</v>
      </c>
      <c r="F26" s="4">
        <v>109.7</v>
      </c>
      <c r="G26" s="4">
        <v>102.5</v>
      </c>
      <c r="H26" s="4">
        <v>181.3</v>
      </c>
      <c r="I26" s="4">
        <v>86.6</v>
      </c>
      <c r="J26" s="4">
        <v>66.8</v>
      </c>
      <c r="K26" s="4">
        <v>40.200000000000003</v>
      </c>
      <c r="L26" s="4">
        <v>41.2</v>
      </c>
      <c r="M26" s="4">
        <v>29.4</v>
      </c>
      <c r="N26" s="5">
        <f t="shared" si="4"/>
        <v>1040.2</v>
      </c>
      <c r="O26" s="314">
        <f t="shared" si="0"/>
        <v>-95.647222222222126</v>
      </c>
      <c r="P26" s="5"/>
      <c r="Q26" s="4">
        <f t="shared" si="1"/>
        <v>370.4</v>
      </c>
      <c r="S26" s="4">
        <f t="shared" si="5"/>
        <v>250.5</v>
      </c>
      <c r="U26" s="4">
        <f t="shared" si="2"/>
        <v>320.10000000000002</v>
      </c>
      <c r="W26" s="4">
        <f t="shared" si="3"/>
        <v>148.19999999999999</v>
      </c>
    </row>
    <row r="27" spans="1:23">
      <c r="A27" s="4">
        <v>1901</v>
      </c>
      <c r="B27" s="4">
        <v>34.799999999999997</v>
      </c>
      <c r="C27" s="4">
        <v>38.6</v>
      </c>
      <c r="D27" s="4">
        <v>65.2</v>
      </c>
      <c r="E27" s="4">
        <v>115.5</v>
      </c>
      <c r="F27" s="4">
        <v>46.3</v>
      </c>
      <c r="G27" s="4">
        <v>171.4</v>
      </c>
      <c r="H27" s="4">
        <v>127.1</v>
      </c>
      <c r="I27" s="4">
        <v>113</v>
      </c>
      <c r="J27" s="4">
        <v>74.400000000000006</v>
      </c>
      <c r="K27" s="4">
        <v>26.5</v>
      </c>
      <c r="L27" s="4">
        <v>52</v>
      </c>
      <c r="M27" s="4">
        <v>35.4</v>
      </c>
      <c r="N27" s="5">
        <f t="shared" si="4"/>
        <v>900.2</v>
      </c>
      <c r="O27" s="314">
        <f t="shared" si="0"/>
        <v>-235.64722222222213</v>
      </c>
      <c r="P27" s="5"/>
      <c r="Q27" s="4">
        <f t="shared" si="1"/>
        <v>411.5</v>
      </c>
      <c r="S27" s="4">
        <f t="shared" si="5"/>
        <v>102.79999999999998</v>
      </c>
      <c r="U27" s="4">
        <f t="shared" si="2"/>
        <v>227</v>
      </c>
      <c r="W27" s="4">
        <f t="shared" si="3"/>
        <v>152.9</v>
      </c>
    </row>
    <row r="28" spans="1:23">
      <c r="A28" s="4">
        <v>1902</v>
      </c>
      <c r="B28" s="4">
        <v>50.6</v>
      </c>
      <c r="C28" s="4">
        <v>30.3</v>
      </c>
      <c r="D28" s="4">
        <v>83.9</v>
      </c>
      <c r="E28" s="4">
        <v>25</v>
      </c>
      <c r="F28" s="4">
        <v>110.6</v>
      </c>
      <c r="G28" s="4">
        <v>146.19999999999999</v>
      </c>
      <c r="H28" s="4">
        <v>89.4</v>
      </c>
      <c r="I28" s="4">
        <v>101.3</v>
      </c>
      <c r="J28" s="4">
        <v>70.3</v>
      </c>
      <c r="K28" s="4">
        <v>71.8</v>
      </c>
      <c r="L28" s="4">
        <v>9.3000000000000007</v>
      </c>
      <c r="M28" s="4">
        <v>60.5</v>
      </c>
      <c r="N28" s="5">
        <f t="shared" si="4"/>
        <v>849.19999999999982</v>
      </c>
      <c r="O28" s="314">
        <f t="shared" si="0"/>
        <v>-286.64722222222235</v>
      </c>
      <c r="P28" s="5"/>
      <c r="Q28" s="4">
        <f t="shared" si="1"/>
        <v>336.9</v>
      </c>
      <c r="S28" s="4">
        <f t="shared" si="5"/>
        <v>116.3</v>
      </c>
      <c r="U28" s="4">
        <f t="shared" si="2"/>
        <v>219.5</v>
      </c>
      <c r="W28" s="4">
        <f t="shared" si="3"/>
        <v>151.4</v>
      </c>
    </row>
    <row r="29" spans="1:23">
      <c r="A29" s="4">
        <v>1903</v>
      </c>
      <c r="B29" s="4">
        <v>60.8</v>
      </c>
      <c r="C29" s="4">
        <v>36.299999999999997</v>
      </c>
      <c r="D29" s="4">
        <v>15.9</v>
      </c>
      <c r="E29" s="4">
        <v>127.9</v>
      </c>
      <c r="F29" s="4">
        <v>34.4</v>
      </c>
      <c r="G29" s="4">
        <v>130.5</v>
      </c>
      <c r="H29" s="4">
        <v>109.5</v>
      </c>
      <c r="I29" s="4">
        <v>87.3</v>
      </c>
      <c r="J29" s="4">
        <v>50.6</v>
      </c>
      <c r="K29" s="4">
        <v>52.3</v>
      </c>
      <c r="L29" s="4">
        <v>68.5</v>
      </c>
      <c r="M29" s="4">
        <v>33.1</v>
      </c>
      <c r="N29" s="5">
        <f t="shared" si="4"/>
        <v>807.09999999999991</v>
      </c>
      <c r="O29" s="314">
        <f t="shared" si="0"/>
        <v>-328.74722222222226</v>
      </c>
      <c r="P29" s="5"/>
      <c r="Q29" s="4">
        <f t="shared" si="1"/>
        <v>327.3</v>
      </c>
      <c r="S29" s="4">
        <f t="shared" si="5"/>
        <v>157.6</v>
      </c>
      <c r="U29" s="4">
        <f t="shared" si="2"/>
        <v>178.20000000000002</v>
      </c>
      <c r="W29" s="4">
        <f t="shared" si="3"/>
        <v>171.4</v>
      </c>
    </row>
    <row r="30" spans="1:23">
      <c r="A30" s="4">
        <v>1904</v>
      </c>
      <c r="B30" s="4">
        <v>31.1</v>
      </c>
      <c r="C30" s="4">
        <v>68.599999999999994</v>
      </c>
      <c r="D30" s="4">
        <v>45.8</v>
      </c>
      <c r="E30" s="4">
        <v>105.5</v>
      </c>
      <c r="F30" s="4">
        <v>123.7</v>
      </c>
      <c r="G30" s="4">
        <v>96.5</v>
      </c>
      <c r="H30" s="4">
        <v>52.5</v>
      </c>
      <c r="I30" s="4">
        <v>161.80000000000001</v>
      </c>
      <c r="J30" s="4">
        <v>144.80000000000001</v>
      </c>
      <c r="K30" s="4">
        <v>55.4</v>
      </c>
      <c r="L30" s="4">
        <v>92</v>
      </c>
      <c r="M30" s="4">
        <v>53.6</v>
      </c>
      <c r="N30" s="5">
        <f t="shared" si="4"/>
        <v>1031.3</v>
      </c>
      <c r="O30" s="314">
        <f t="shared" si="0"/>
        <v>-104.54722222222222</v>
      </c>
      <c r="P30" s="5"/>
      <c r="Q30" s="4">
        <f t="shared" si="1"/>
        <v>310.8</v>
      </c>
      <c r="S30" s="4">
        <f t="shared" si="5"/>
        <v>132.80000000000001</v>
      </c>
      <c r="U30" s="4">
        <f t="shared" si="2"/>
        <v>275</v>
      </c>
      <c r="W30" s="4">
        <f t="shared" si="3"/>
        <v>292.20000000000005</v>
      </c>
    </row>
    <row r="31" spans="1:23">
      <c r="A31" s="4">
        <v>1905</v>
      </c>
      <c r="B31" s="4">
        <v>65.7</v>
      </c>
      <c r="C31" s="4">
        <v>61.2</v>
      </c>
      <c r="D31" s="4">
        <v>44.4</v>
      </c>
      <c r="E31" s="4">
        <v>49</v>
      </c>
      <c r="F31" s="4">
        <v>103.2</v>
      </c>
      <c r="G31" s="4">
        <v>94.8</v>
      </c>
      <c r="H31" s="4">
        <v>92.5</v>
      </c>
      <c r="I31" s="4">
        <v>196.5</v>
      </c>
      <c r="J31" s="4">
        <v>79.3</v>
      </c>
      <c r="K31" s="4">
        <v>146.9</v>
      </c>
      <c r="L31" s="4">
        <v>49.5</v>
      </c>
      <c r="M31" s="4">
        <v>36.1</v>
      </c>
      <c r="N31" s="5">
        <f t="shared" si="4"/>
        <v>1019.0999999999999</v>
      </c>
      <c r="O31" s="314">
        <f t="shared" si="0"/>
        <v>-116.74722222222226</v>
      </c>
      <c r="P31" s="5"/>
      <c r="Q31" s="4">
        <f t="shared" si="1"/>
        <v>383.8</v>
      </c>
      <c r="S31" s="4">
        <f t="shared" si="5"/>
        <v>180.5</v>
      </c>
      <c r="U31" s="4">
        <f t="shared" si="2"/>
        <v>196.60000000000002</v>
      </c>
      <c r="W31" s="4">
        <f t="shared" si="3"/>
        <v>275.7</v>
      </c>
    </row>
    <row r="32" spans="1:23">
      <c r="A32" s="4">
        <v>1906</v>
      </c>
      <c r="B32" s="4">
        <v>33.799999999999997</v>
      </c>
      <c r="C32" s="4">
        <v>49.3</v>
      </c>
      <c r="D32" s="4">
        <v>67.8</v>
      </c>
      <c r="E32" s="4">
        <v>61.8</v>
      </c>
      <c r="F32" s="4">
        <v>102.5</v>
      </c>
      <c r="G32" s="4">
        <v>226.1</v>
      </c>
      <c r="H32" s="4">
        <v>180.9</v>
      </c>
      <c r="I32" s="4">
        <v>78.099999999999994</v>
      </c>
      <c r="J32" s="4">
        <v>94.4</v>
      </c>
      <c r="K32" s="4">
        <v>20.7</v>
      </c>
      <c r="L32" s="4">
        <v>29.4</v>
      </c>
      <c r="M32" s="4">
        <v>83.2</v>
      </c>
      <c r="N32" s="5">
        <f t="shared" si="4"/>
        <v>1028</v>
      </c>
      <c r="O32" s="314">
        <f t="shared" si="0"/>
        <v>-107.84722222222217</v>
      </c>
      <c r="P32" s="5"/>
      <c r="Q32" s="4">
        <f t="shared" si="1"/>
        <v>485.1</v>
      </c>
      <c r="S32" s="4">
        <f t="shared" si="5"/>
        <v>119.2</v>
      </c>
      <c r="U32" s="4">
        <f t="shared" si="2"/>
        <v>232.1</v>
      </c>
      <c r="W32" s="4">
        <f t="shared" si="3"/>
        <v>144.5</v>
      </c>
    </row>
    <row r="33" spans="1:23">
      <c r="A33" s="4">
        <v>1907</v>
      </c>
      <c r="B33" s="4">
        <v>100.1</v>
      </c>
      <c r="C33" s="4">
        <v>43.8</v>
      </c>
      <c r="D33" s="4">
        <v>98.6</v>
      </c>
      <c r="E33" s="4">
        <v>94.3</v>
      </c>
      <c r="F33" s="4">
        <v>73.099999999999994</v>
      </c>
      <c r="G33" s="4">
        <v>127.1</v>
      </c>
      <c r="H33" s="4">
        <v>155.69999999999999</v>
      </c>
      <c r="I33" s="4">
        <v>96</v>
      </c>
      <c r="J33" s="4">
        <v>65.400000000000006</v>
      </c>
      <c r="K33" s="4">
        <v>29.5</v>
      </c>
      <c r="L33" s="4">
        <v>13.7</v>
      </c>
      <c r="M33" s="4">
        <v>78.7</v>
      </c>
      <c r="N33" s="5">
        <f t="shared" si="4"/>
        <v>976.00000000000011</v>
      </c>
      <c r="O33" s="314">
        <f t="shared" si="0"/>
        <v>-159.84722222222206</v>
      </c>
      <c r="P33" s="5"/>
      <c r="Q33" s="4">
        <f t="shared" si="1"/>
        <v>378.79999999999995</v>
      </c>
      <c r="S33" s="4">
        <f t="shared" si="5"/>
        <v>227.10000000000002</v>
      </c>
      <c r="U33" s="4">
        <f t="shared" si="2"/>
        <v>266</v>
      </c>
      <c r="W33" s="4">
        <f t="shared" si="3"/>
        <v>108.60000000000001</v>
      </c>
    </row>
    <row r="34" spans="1:23">
      <c r="A34" s="4">
        <v>1908</v>
      </c>
      <c r="B34" s="4">
        <v>29.3</v>
      </c>
      <c r="C34" s="4">
        <v>72.599999999999994</v>
      </c>
      <c r="D34" s="4">
        <v>29.3</v>
      </c>
      <c r="E34" s="4">
        <v>117.9</v>
      </c>
      <c r="F34" s="4">
        <v>127.2</v>
      </c>
      <c r="G34" s="4">
        <v>73.5</v>
      </c>
      <c r="H34" s="4">
        <v>138.6</v>
      </c>
      <c r="I34" s="4">
        <v>156.5</v>
      </c>
      <c r="J34" s="4">
        <v>118.8</v>
      </c>
      <c r="K34" s="4">
        <v>4.0999999999999996</v>
      </c>
      <c r="L34" s="4">
        <v>38.1</v>
      </c>
      <c r="M34" s="4">
        <v>35.200000000000003</v>
      </c>
      <c r="N34" s="5">
        <f t="shared" si="4"/>
        <v>941.1</v>
      </c>
      <c r="O34" s="314">
        <f t="shared" si="0"/>
        <v>-194.74722222222215</v>
      </c>
      <c r="P34" s="5"/>
      <c r="Q34" s="4">
        <f t="shared" si="1"/>
        <v>368.6</v>
      </c>
      <c r="S34" s="4">
        <f t="shared" si="5"/>
        <v>180.6</v>
      </c>
      <c r="U34" s="4">
        <f t="shared" si="2"/>
        <v>274.40000000000003</v>
      </c>
      <c r="W34" s="4">
        <f t="shared" si="3"/>
        <v>161</v>
      </c>
    </row>
    <row r="35" spans="1:23">
      <c r="A35" s="4">
        <v>1909</v>
      </c>
      <c r="B35" s="4">
        <v>29.5</v>
      </c>
      <c r="C35" s="4">
        <v>40.1</v>
      </c>
      <c r="D35" s="4">
        <v>39.9</v>
      </c>
      <c r="E35" s="4">
        <v>50.4</v>
      </c>
      <c r="F35" s="4">
        <v>88.6</v>
      </c>
      <c r="G35" s="4">
        <v>114.8</v>
      </c>
      <c r="H35" s="4">
        <v>175.9</v>
      </c>
      <c r="I35" s="4">
        <v>118.7</v>
      </c>
      <c r="J35" s="4">
        <v>105.5</v>
      </c>
      <c r="K35" s="4">
        <v>63.7</v>
      </c>
      <c r="L35" s="4">
        <v>49.2</v>
      </c>
      <c r="M35" s="4">
        <v>97</v>
      </c>
      <c r="N35" s="5">
        <f t="shared" si="4"/>
        <v>973.30000000000018</v>
      </c>
      <c r="O35" s="314">
        <f t="shared" si="0"/>
        <v>-162.54722222222199</v>
      </c>
      <c r="P35" s="5"/>
      <c r="Q35" s="4">
        <f t="shared" si="1"/>
        <v>409.4</v>
      </c>
      <c r="S35" s="4">
        <f t="shared" si="5"/>
        <v>104.80000000000001</v>
      </c>
      <c r="U35" s="4">
        <f t="shared" si="2"/>
        <v>178.89999999999998</v>
      </c>
      <c r="W35" s="4">
        <f t="shared" si="3"/>
        <v>218.39999999999998</v>
      </c>
    </row>
    <row r="36" spans="1:23">
      <c r="A36" s="4">
        <v>1910</v>
      </c>
      <c r="B36" s="4">
        <v>117.2</v>
      </c>
      <c r="C36" s="4">
        <v>64.599999999999994</v>
      </c>
      <c r="D36" s="4">
        <v>49.3</v>
      </c>
      <c r="E36" s="4">
        <v>94.7</v>
      </c>
      <c r="F36" s="4">
        <v>109.8</v>
      </c>
      <c r="G36" s="4">
        <v>234.4</v>
      </c>
      <c r="H36" s="4">
        <v>243.3</v>
      </c>
      <c r="I36" s="4">
        <v>185.9</v>
      </c>
      <c r="J36" s="4">
        <v>130.4</v>
      </c>
      <c r="K36" s="4">
        <v>52</v>
      </c>
      <c r="L36" s="4">
        <v>120.8</v>
      </c>
      <c r="M36" s="4">
        <v>76.7</v>
      </c>
      <c r="N36" s="5">
        <f t="shared" si="4"/>
        <v>1479.1000000000001</v>
      </c>
      <c r="O36" s="314">
        <f t="shared" si="0"/>
        <v>343.25277777777796</v>
      </c>
      <c r="P36" s="5"/>
      <c r="Q36" s="4">
        <f t="shared" si="1"/>
        <v>663.6</v>
      </c>
      <c r="S36" s="4">
        <f t="shared" si="5"/>
        <v>278.79999999999995</v>
      </c>
      <c r="U36" s="4">
        <f t="shared" si="2"/>
        <v>253.8</v>
      </c>
      <c r="W36" s="4">
        <f t="shared" si="3"/>
        <v>303.2</v>
      </c>
    </row>
    <row r="37" spans="1:23">
      <c r="A37" s="4">
        <v>1911</v>
      </c>
      <c r="B37" s="4">
        <v>24.6</v>
      </c>
      <c r="C37" s="4">
        <v>34.700000000000003</v>
      </c>
      <c r="D37" s="4">
        <v>27.7</v>
      </c>
      <c r="E37" s="4">
        <v>66.900000000000006</v>
      </c>
      <c r="F37" s="4">
        <v>170.4</v>
      </c>
      <c r="G37" s="4">
        <v>182.5</v>
      </c>
      <c r="H37" s="4">
        <v>77.7</v>
      </c>
      <c r="I37" s="4">
        <v>100.8</v>
      </c>
      <c r="J37" s="4">
        <v>152.9</v>
      </c>
      <c r="K37" s="4">
        <v>65.900000000000006</v>
      </c>
      <c r="L37" s="4">
        <v>65.099999999999994</v>
      </c>
      <c r="M37" s="4">
        <v>66.2</v>
      </c>
      <c r="N37" s="5">
        <f t="shared" si="4"/>
        <v>1035.3999999999999</v>
      </c>
      <c r="O37" s="314">
        <f t="shared" ref="O37:O68" si="6">N37-$N$156</f>
        <v>-100.44722222222231</v>
      </c>
      <c r="P37" s="5"/>
      <c r="Q37" s="4">
        <f t="shared" si="1"/>
        <v>361</v>
      </c>
      <c r="S37" s="4">
        <f t="shared" si="5"/>
        <v>136</v>
      </c>
      <c r="U37" s="4">
        <f t="shared" si="2"/>
        <v>265</v>
      </c>
      <c r="W37" s="4">
        <f t="shared" si="3"/>
        <v>283.89999999999998</v>
      </c>
    </row>
    <row r="38" spans="1:23">
      <c r="A38" s="4">
        <v>1912</v>
      </c>
      <c r="B38" s="4">
        <v>109.2</v>
      </c>
      <c r="C38" s="4">
        <v>38.9</v>
      </c>
      <c r="D38" s="4">
        <v>73.900000000000006</v>
      </c>
      <c r="E38" s="4">
        <v>81.8</v>
      </c>
      <c r="F38" s="4">
        <v>185.5</v>
      </c>
      <c r="G38" s="4">
        <v>196.1</v>
      </c>
      <c r="H38" s="4">
        <v>179.2</v>
      </c>
      <c r="I38" s="4">
        <v>202.5</v>
      </c>
      <c r="J38" s="4">
        <v>143.30000000000001</v>
      </c>
      <c r="K38" s="4">
        <v>94.9</v>
      </c>
      <c r="L38" s="4">
        <v>75.400000000000006</v>
      </c>
      <c r="M38" s="4">
        <v>36.200000000000003</v>
      </c>
      <c r="N38" s="5">
        <f t="shared" si="4"/>
        <v>1416.9</v>
      </c>
      <c r="O38" s="314">
        <f t="shared" si="6"/>
        <v>281.05277777777792</v>
      </c>
      <c r="P38" s="5"/>
      <c r="Q38" s="4">
        <f t="shared" si="1"/>
        <v>577.79999999999995</v>
      </c>
      <c r="S38" s="4">
        <f t="shared" si="5"/>
        <v>214.3</v>
      </c>
      <c r="U38" s="4">
        <f t="shared" si="2"/>
        <v>341.2</v>
      </c>
      <c r="W38" s="4">
        <f t="shared" si="3"/>
        <v>313.60000000000002</v>
      </c>
    </row>
    <row r="39" spans="1:23">
      <c r="A39" s="4">
        <v>1913</v>
      </c>
      <c r="B39" s="4">
        <v>88.2</v>
      </c>
      <c r="C39" s="4">
        <v>18.3</v>
      </c>
      <c r="D39" s="4">
        <v>84.1</v>
      </c>
      <c r="E39" s="4">
        <v>75.099999999999994</v>
      </c>
      <c r="F39" s="4">
        <v>73.599999999999994</v>
      </c>
      <c r="G39" s="4">
        <v>212.6</v>
      </c>
      <c r="H39" s="4">
        <v>175.2</v>
      </c>
      <c r="I39" s="4">
        <v>182.6</v>
      </c>
      <c r="J39" s="4">
        <v>94.8</v>
      </c>
      <c r="K39" s="4">
        <v>54.5</v>
      </c>
      <c r="L39" s="4">
        <v>103.6</v>
      </c>
      <c r="M39" s="4">
        <v>91.3</v>
      </c>
      <c r="N39" s="5">
        <f t="shared" si="4"/>
        <v>1253.8999999999999</v>
      </c>
      <c r="O39" s="314">
        <f t="shared" si="6"/>
        <v>118.05277777777769</v>
      </c>
      <c r="P39" s="5"/>
      <c r="Q39" s="4">
        <f t="shared" si="1"/>
        <v>570.4</v>
      </c>
      <c r="S39" s="4">
        <f t="shared" si="5"/>
        <v>142.70000000000002</v>
      </c>
      <c r="U39" s="4">
        <f t="shared" si="2"/>
        <v>232.79999999999998</v>
      </c>
      <c r="W39" s="4">
        <f t="shared" si="3"/>
        <v>252.9</v>
      </c>
    </row>
    <row r="40" spans="1:23">
      <c r="A40" s="4">
        <v>1914</v>
      </c>
      <c r="B40" s="4">
        <v>91.1</v>
      </c>
      <c r="C40" s="4">
        <v>19.100000000000001</v>
      </c>
      <c r="D40" s="4">
        <v>127</v>
      </c>
      <c r="E40" s="4">
        <v>77.7</v>
      </c>
      <c r="F40" s="4">
        <v>153.5</v>
      </c>
      <c r="G40" s="4">
        <v>150</v>
      </c>
      <c r="H40" s="4">
        <v>153.80000000000001</v>
      </c>
      <c r="I40" s="4">
        <v>83.2</v>
      </c>
      <c r="J40" s="4">
        <v>101.7</v>
      </c>
      <c r="K40" s="4">
        <v>37.6</v>
      </c>
      <c r="L40" s="4">
        <v>60.6</v>
      </c>
      <c r="M40" s="4">
        <v>13.5</v>
      </c>
      <c r="N40" s="5">
        <f t="shared" si="4"/>
        <v>1068.8000000000002</v>
      </c>
      <c r="O40" s="314">
        <f t="shared" si="6"/>
        <v>-67.04722222222199</v>
      </c>
      <c r="P40" s="5"/>
      <c r="Q40" s="4">
        <f t="shared" si="1"/>
        <v>387</v>
      </c>
      <c r="S40" s="4">
        <f t="shared" si="5"/>
        <v>201.49999999999997</v>
      </c>
      <c r="U40" s="4">
        <f t="shared" si="2"/>
        <v>358.2</v>
      </c>
      <c r="W40" s="4">
        <f t="shared" si="3"/>
        <v>199.9</v>
      </c>
    </row>
    <row r="41" spans="1:23">
      <c r="A41" s="4">
        <v>1915</v>
      </c>
      <c r="B41" s="4">
        <v>85.3</v>
      </c>
      <c r="C41" s="4">
        <v>33.5</v>
      </c>
      <c r="D41" s="4">
        <v>81.8</v>
      </c>
      <c r="E41" s="4">
        <v>59.1</v>
      </c>
      <c r="F41" s="4">
        <v>86</v>
      </c>
      <c r="G41" s="4">
        <v>129.80000000000001</v>
      </c>
      <c r="H41" s="4">
        <v>244.3</v>
      </c>
      <c r="I41" s="4">
        <v>169.6</v>
      </c>
      <c r="J41" s="4">
        <v>133.80000000000001</v>
      </c>
      <c r="K41" s="4">
        <v>78.3</v>
      </c>
      <c r="L41" s="4">
        <v>56.1</v>
      </c>
      <c r="M41" s="4">
        <v>82.6</v>
      </c>
      <c r="N41" s="5">
        <f t="shared" si="4"/>
        <v>1240.1999999999998</v>
      </c>
      <c r="O41" s="314">
        <f t="shared" si="6"/>
        <v>104.35277777777765</v>
      </c>
      <c r="P41" s="5"/>
      <c r="Q41" s="4">
        <f t="shared" si="1"/>
        <v>543.70000000000005</v>
      </c>
      <c r="S41" s="4">
        <f t="shared" si="5"/>
        <v>132.30000000000001</v>
      </c>
      <c r="U41" s="4">
        <f t="shared" si="2"/>
        <v>226.9</v>
      </c>
      <c r="W41" s="4">
        <f t="shared" si="3"/>
        <v>268.20000000000005</v>
      </c>
    </row>
    <row r="42" spans="1:23">
      <c r="A42" s="4">
        <v>1916</v>
      </c>
      <c r="B42" s="4">
        <v>57.1</v>
      </c>
      <c r="C42" s="4">
        <v>51.1</v>
      </c>
      <c r="D42" s="4">
        <v>90.8</v>
      </c>
      <c r="E42" s="4">
        <v>61.3</v>
      </c>
      <c r="F42" s="4">
        <v>85.8</v>
      </c>
      <c r="G42" s="4">
        <v>164.6</v>
      </c>
      <c r="H42" s="4">
        <v>193.7</v>
      </c>
      <c r="I42" s="4">
        <v>148.1</v>
      </c>
      <c r="J42" s="4">
        <v>178</v>
      </c>
      <c r="K42" s="4">
        <v>95.1</v>
      </c>
      <c r="L42" s="4">
        <v>75.8</v>
      </c>
      <c r="M42" s="4">
        <v>50.7</v>
      </c>
      <c r="N42" s="5">
        <f t="shared" si="4"/>
        <v>1252.0999999999999</v>
      </c>
      <c r="O42" s="314">
        <f t="shared" si="6"/>
        <v>116.25277777777774</v>
      </c>
      <c r="P42" s="5"/>
      <c r="Q42" s="4">
        <f t="shared" si="1"/>
        <v>506.4</v>
      </c>
      <c r="S42" s="4">
        <f t="shared" si="5"/>
        <v>190.79999999999998</v>
      </c>
      <c r="U42" s="4">
        <f t="shared" si="2"/>
        <v>237.89999999999998</v>
      </c>
      <c r="W42" s="4">
        <f t="shared" si="3"/>
        <v>348.90000000000003</v>
      </c>
    </row>
    <row r="43" spans="1:23">
      <c r="A43" s="4">
        <v>1917</v>
      </c>
      <c r="B43" s="4">
        <v>76.8</v>
      </c>
      <c r="C43" s="4">
        <v>16.2</v>
      </c>
      <c r="D43" s="4">
        <v>37.1</v>
      </c>
      <c r="E43" s="4">
        <v>84.5</v>
      </c>
      <c r="F43" s="4">
        <v>39.5</v>
      </c>
      <c r="G43" s="4">
        <v>85.5</v>
      </c>
      <c r="H43" s="4">
        <v>157.4</v>
      </c>
      <c r="I43" s="4">
        <v>207.4</v>
      </c>
      <c r="J43" s="4">
        <v>80.400000000000006</v>
      </c>
      <c r="K43" s="4">
        <v>146.30000000000001</v>
      </c>
      <c r="L43" s="4">
        <v>60.6</v>
      </c>
      <c r="M43" s="4">
        <v>31.1</v>
      </c>
      <c r="N43" s="5">
        <f t="shared" si="4"/>
        <v>1022.8</v>
      </c>
      <c r="O43" s="314">
        <f t="shared" si="6"/>
        <v>-113.04722222222222</v>
      </c>
      <c r="P43" s="5"/>
      <c r="Q43" s="4">
        <f t="shared" si="1"/>
        <v>450.3</v>
      </c>
      <c r="S43" s="4">
        <f t="shared" si="5"/>
        <v>143.69999999999999</v>
      </c>
      <c r="U43" s="4">
        <f t="shared" si="2"/>
        <v>161.1</v>
      </c>
      <c r="W43" s="4">
        <f t="shared" si="3"/>
        <v>287.3</v>
      </c>
    </row>
    <row r="44" spans="1:23">
      <c r="A44" s="4">
        <v>1918</v>
      </c>
      <c r="B44" s="4">
        <v>33</v>
      </c>
      <c r="C44" s="4">
        <v>12.8</v>
      </c>
      <c r="D44" s="4">
        <v>10.3</v>
      </c>
      <c r="E44" s="4">
        <v>95.9</v>
      </c>
      <c r="F44" s="4">
        <v>100.6</v>
      </c>
      <c r="G44" s="4">
        <v>165.6</v>
      </c>
      <c r="H44" s="4">
        <v>208.7</v>
      </c>
      <c r="I44" s="4">
        <v>135.19999999999999</v>
      </c>
      <c r="J44" s="4">
        <v>124</v>
      </c>
      <c r="K44" s="4">
        <v>70.3</v>
      </c>
      <c r="L44" s="4">
        <v>31.7</v>
      </c>
      <c r="M44" s="4">
        <v>154.69999999999999</v>
      </c>
      <c r="N44" s="5">
        <f t="shared" si="4"/>
        <v>1142.8</v>
      </c>
      <c r="O44" s="314">
        <f t="shared" si="6"/>
        <v>6.9527777777777828</v>
      </c>
      <c r="P44" s="5"/>
      <c r="Q44" s="4">
        <f t="shared" si="1"/>
        <v>509.49999999999994</v>
      </c>
      <c r="S44" s="4">
        <f t="shared" si="5"/>
        <v>76.899999999999991</v>
      </c>
      <c r="U44" s="4">
        <f t="shared" si="2"/>
        <v>206.8</v>
      </c>
      <c r="W44" s="4">
        <f t="shared" si="3"/>
        <v>226</v>
      </c>
    </row>
    <row r="45" spans="1:23">
      <c r="A45" s="4">
        <v>1919</v>
      </c>
      <c r="B45" s="4">
        <v>56.7</v>
      </c>
      <c r="C45" s="4">
        <v>48.9</v>
      </c>
      <c r="D45" s="4">
        <v>95.2</v>
      </c>
      <c r="E45" s="4">
        <v>99.7</v>
      </c>
      <c r="F45" s="4">
        <v>39.700000000000003</v>
      </c>
      <c r="G45" s="4">
        <v>174.4</v>
      </c>
      <c r="H45" s="4">
        <v>207.2</v>
      </c>
      <c r="I45" s="4">
        <v>84.3</v>
      </c>
      <c r="J45" s="4">
        <v>96.1</v>
      </c>
      <c r="K45" s="4">
        <v>85.2</v>
      </c>
      <c r="L45" s="4">
        <v>74.3</v>
      </c>
      <c r="M45" s="4">
        <v>113.5</v>
      </c>
      <c r="N45" s="5">
        <f t="shared" si="4"/>
        <v>1175.2</v>
      </c>
      <c r="O45" s="314">
        <f t="shared" si="6"/>
        <v>39.352777777777874</v>
      </c>
      <c r="P45" s="5"/>
      <c r="Q45" s="4">
        <f t="shared" si="1"/>
        <v>465.90000000000003</v>
      </c>
      <c r="S45" s="4">
        <f t="shared" si="5"/>
        <v>260.29999999999995</v>
      </c>
      <c r="U45" s="4">
        <f t="shared" si="2"/>
        <v>234.60000000000002</v>
      </c>
      <c r="W45" s="4">
        <f t="shared" si="3"/>
        <v>255.60000000000002</v>
      </c>
    </row>
    <row r="46" spans="1:23">
      <c r="A46" s="4">
        <v>1920</v>
      </c>
      <c r="B46" s="4">
        <v>58.5</v>
      </c>
      <c r="C46" s="4">
        <v>16.8</v>
      </c>
      <c r="D46" s="4">
        <v>29.7</v>
      </c>
      <c r="E46" s="4">
        <v>113.2</v>
      </c>
      <c r="F46" s="4">
        <v>191</v>
      </c>
      <c r="G46" s="4">
        <v>167.4</v>
      </c>
      <c r="H46" s="4">
        <v>247.6</v>
      </c>
      <c r="I46" s="4">
        <v>82.4</v>
      </c>
      <c r="J46" s="4">
        <v>194.1</v>
      </c>
      <c r="K46" s="4">
        <v>3.7</v>
      </c>
      <c r="L46" s="4">
        <v>5.7</v>
      </c>
      <c r="M46" s="4">
        <v>34.4</v>
      </c>
      <c r="N46" s="5">
        <f t="shared" si="4"/>
        <v>1144.5000000000002</v>
      </c>
      <c r="O46" s="314">
        <f t="shared" si="6"/>
        <v>8.6527777777780557</v>
      </c>
      <c r="P46" s="5"/>
      <c r="Q46" s="4">
        <f t="shared" si="1"/>
        <v>497.4</v>
      </c>
      <c r="S46" s="4">
        <f t="shared" si="5"/>
        <v>188.8</v>
      </c>
      <c r="U46" s="4">
        <f t="shared" si="2"/>
        <v>333.9</v>
      </c>
      <c r="W46" s="4">
        <f t="shared" si="3"/>
        <v>203.49999999999997</v>
      </c>
    </row>
    <row r="47" spans="1:23">
      <c r="A47" s="4">
        <v>1921</v>
      </c>
      <c r="B47" s="4">
        <v>50.4</v>
      </c>
      <c r="C47" s="4">
        <v>17.600000000000001</v>
      </c>
      <c r="D47" s="4">
        <v>24.7</v>
      </c>
      <c r="E47" s="4">
        <v>108.8</v>
      </c>
      <c r="F47" s="4">
        <v>217.4</v>
      </c>
      <c r="G47" s="4">
        <v>227.1</v>
      </c>
      <c r="H47" s="4">
        <v>64.099999999999994</v>
      </c>
      <c r="I47" s="4">
        <v>120</v>
      </c>
      <c r="J47" s="4">
        <v>104.5</v>
      </c>
      <c r="K47" s="4">
        <v>27.6</v>
      </c>
      <c r="L47" s="4">
        <v>106</v>
      </c>
      <c r="M47" s="4">
        <v>25.8</v>
      </c>
      <c r="N47" s="5">
        <f t="shared" si="4"/>
        <v>1094</v>
      </c>
      <c r="O47" s="314">
        <f t="shared" si="6"/>
        <v>-41.847222222222172</v>
      </c>
      <c r="P47" s="5"/>
      <c r="Q47" s="4">
        <f t="shared" si="1"/>
        <v>411.2</v>
      </c>
      <c r="S47" s="4">
        <f t="shared" si="5"/>
        <v>102.4</v>
      </c>
      <c r="U47" s="4">
        <f t="shared" si="2"/>
        <v>350.9</v>
      </c>
      <c r="W47" s="4">
        <f t="shared" si="3"/>
        <v>238.1</v>
      </c>
    </row>
    <row r="48" spans="1:23">
      <c r="A48" s="4">
        <v>1922</v>
      </c>
      <c r="B48" s="4">
        <v>65.2</v>
      </c>
      <c r="C48" s="4">
        <v>52.1</v>
      </c>
      <c r="D48" s="4">
        <v>82.5</v>
      </c>
      <c r="E48" s="4">
        <v>130.1</v>
      </c>
      <c r="F48" s="4">
        <v>85.9</v>
      </c>
      <c r="G48" s="4">
        <v>179.9</v>
      </c>
      <c r="H48" s="4">
        <v>216.3</v>
      </c>
      <c r="I48" s="4">
        <v>191.2</v>
      </c>
      <c r="J48" s="4">
        <v>229.1</v>
      </c>
      <c r="K48" s="4">
        <v>149.1</v>
      </c>
      <c r="L48" s="4">
        <v>80.3</v>
      </c>
      <c r="M48" s="4">
        <v>69.5</v>
      </c>
      <c r="N48" s="5">
        <f t="shared" si="4"/>
        <v>1531.1999999999998</v>
      </c>
      <c r="O48" s="314">
        <f t="shared" si="6"/>
        <v>395.35277777777765</v>
      </c>
      <c r="P48" s="5"/>
      <c r="Q48" s="4">
        <f t="shared" si="1"/>
        <v>587.40000000000009</v>
      </c>
      <c r="S48" s="4">
        <f t="shared" si="5"/>
        <v>143.1</v>
      </c>
      <c r="U48" s="4">
        <f t="shared" si="2"/>
        <v>298.5</v>
      </c>
      <c r="W48" s="4">
        <f t="shared" si="3"/>
        <v>458.5</v>
      </c>
    </row>
    <row r="49" spans="1:23">
      <c r="A49" s="4">
        <v>1923</v>
      </c>
      <c r="B49" s="4">
        <v>103.9</v>
      </c>
      <c r="C49" s="4">
        <v>61.2</v>
      </c>
      <c r="D49" s="4">
        <v>30.9</v>
      </c>
      <c r="E49" s="4">
        <v>88.9</v>
      </c>
      <c r="F49" s="4">
        <v>74.2</v>
      </c>
      <c r="G49" s="4">
        <v>156.30000000000001</v>
      </c>
      <c r="H49" s="4">
        <v>77.099999999999994</v>
      </c>
      <c r="I49" s="4">
        <v>99.8</v>
      </c>
      <c r="J49" s="4">
        <v>85</v>
      </c>
      <c r="K49" s="4">
        <v>106.8</v>
      </c>
      <c r="L49" s="4">
        <v>91.7</v>
      </c>
      <c r="M49" s="4">
        <v>121.4</v>
      </c>
      <c r="N49" s="5">
        <f t="shared" si="4"/>
        <v>1097.2</v>
      </c>
      <c r="O49" s="314">
        <f t="shared" si="6"/>
        <v>-38.647222222222126</v>
      </c>
      <c r="P49" s="5"/>
      <c r="Q49" s="4">
        <f t="shared" si="1"/>
        <v>333.2</v>
      </c>
      <c r="S49" s="4">
        <f t="shared" si="5"/>
        <v>234.60000000000002</v>
      </c>
      <c r="U49" s="4">
        <f t="shared" si="2"/>
        <v>194</v>
      </c>
      <c r="W49" s="4">
        <f t="shared" si="3"/>
        <v>283.5</v>
      </c>
    </row>
    <row r="50" spans="1:23">
      <c r="A50" s="4">
        <v>1924</v>
      </c>
      <c r="B50" s="4">
        <v>30</v>
      </c>
      <c r="C50" s="4">
        <v>39.4</v>
      </c>
      <c r="D50" s="4">
        <v>22.9</v>
      </c>
      <c r="E50" s="4">
        <v>97.3</v>
      </c>
      <c r="F50" s="4">
        <v>163.6</v>
      </c>
      <c r="G50" s="4">
        <v>272.60000000000002</v>
      </c>
      <c r="H50" s="4">
        <v>251.4</v>
      </c>
      <c r="I50" s="4">
        <v>133.5</v>
      </c>
      <c r="J50" s="4">
        <v>108.8</v>
      </c>
      <c r="K50" s="4">
        <v>16.7</v>
      </c>
      <c r="L50" s="4">
        <v>33.6</v>
      </c>
      <c r="M50" s="4">
        <v>21</v>
      </c>
      <c r="N50" s="5">
        <f t="shared" si="4"/>
        <v>1190.8</v>
      </c>
      <c r="O50" s="314">
        <f t="shared" si="6"/>
        <v>54.952777777777783</v>
      </c>
      <c r="P50" s="5"/>
      <c r="Q50" s="4">
        <f t="shared" si="1"/>
        <v>657.5</v>
      </c>
      <c r="S50" s="4">
        <f t="shared" si="5"/>
        <v>190.8</v>
      </c>
      <c r="U50" s="4">
        <f t="shared" si="2"/>
        <v>283.79999999999995</v>
      </c>
      <c r="W50" s="4">
        <f t="shared" si="3"/>
        <v>159.1</v>
      </c>
    </row>
    <row r="51" spans="1:23">
      <c r="A51" s="4">
        <v>1925</v>
      </c>
      <c r="B51" s="4">
        <v>10</v>
      </c>
      <c r="C51" s="4">
        <v>23.1</v>
      </c>
      <c r="D51" s="4">
        <v>41.8</v>
      </c>
      <c r="E51" s="4">
        <v>89.5</v>
      </c>
      <c r="F51" s="4">
        <v>78.099999999999994</v>
      </c>
      <c r="G51" s="4">
        <v>103.2</v>
      </c>
      <c r="H51" s="4">
        <v>152.5</v>
      </c>
      <c r="I51" s="4">
        <v>138.19999999999999</v>
      </c>
      <c r="J51" s="4">
        <v>103.4</v>
      </c>
      <c r="K51" s="4">
        <v>67</v>
      </c>
      <c r="L51" s="4">
        <v>37.5</v>
      </c>
      <c r="M51" s="4">
        <v>51.4</v>
      </c>
      <c r="N51" s="5">
        <f t="shared" si="4"/>
        <v>895.69999999999993</v>
      </c>
      <c r="O51" s="314">
        <f t="shared" si="6"/>
        <v>-240.14722222222224</v>
      </c>
      <c r="P51" s="5"/>
      <c r="Q51" s="4">
        <f t="shared" si="1"/>
        <v>393.9</v>
      </c>
      <c r="S51" s="4">
        <f t="shared" si="5"/>
        <v>54.1</v>
      </c>
      <c r="U51" s="4">
        <f t="shared" si="2"/>
        <v>209.4</v>
      </c>
      <c r="W51" s="4">
        <f t="shared" si="3"/>
        <v>207.9</v>
      </c>
    </row>
    <row r="52" spans="1:23">
      <c r="A52" s="4">
        <v>1926</v>
      </c>
      <c r="B52" s="4">
        <v>26.7</v>
      </c>
      <c r="C52" s="4">
        <v>23</v>
      </c>
      <c r="D52" s="4">
        <v>40.299999999999997</v>
      </c>
      <c r="E52" s="4">
        <v>45.5</v>
      </c>
      <c r="F52" s="4">
        <v>117.5</v>
      </c>
      <c r="G52" s="4">
        <v>249.4</v>
      </c>
      <c r="H52" s="4">
        <v>200.8</v>
      </c>
      <c r="I52" s="4">
        <v>70.2</v>
      </c>
      <c r="J52" s="4">
        <v>46.3</v>
      </c>
      <c r="K52" s="4">
        <v>77.400000000000006</v>
      </c>
      <c r="L52" s="4">
        <v>33.200000000000003</v>
      </c>
      <c r="M52" s="4">
        <v>34.5</v>
      </c>
      <c r="N52" s="5">
        <f t="shared" si="4"/>
        <v>964.80000000000007</v>
      </c>
      <c r="O52" s="314">
        <f t="shared" si="6"/>
        <v>-171.0472222222221</v>
      </c>
      <c r="P52" s="5"/>
      <c r="Q52" s="4">
        <f t="shared" si="1"/>
        <v>520.40000000000009</v>
      </c>
      <c r="S52" s="4">
        <f t="shared" si="5"/>
        <v>101.1</v>
      </c>
      <c r="U52" s="4">
        <f t="shared" si="2"/>
        <v>203.3</v>
      </c>
      <c r="W52" s="4">
        <f t="shared" si="3"/>
        <v>156.9</v>
      </c>
    </row>
    <row r="53" spans="1:23">
      <c r="A53" s="4">
        <v>1927</v>
      </c>
      <c r="B53" s="4">
        <v>46.9</v>
      </c>
      <c r="C53" s="4">
        <v>35.700000000000003</v>
      </c>
      <c r="D53" s="4">
        <v>41.3</v>
      </c>
      <c r="E53" s="4">
        <v>94.3</v>
      </c>
      <c r="F53" s="4">
        <v>136.9</v>
      </c>
      <c r="G53" s="4">
        <v>130</v>
      </c>
      <c r="H53" s="4">
        <v>121.8</v>
      </c>
      <c r="I53" s="4">
        <v>149.9</v>
      </c>
      <c r="J53" s="4">
        <v>208.3</v>
      </c>
      <c r="K53" s="4">
        <v>33.1</v>
      </c>
      <c r="L53" s="4">
        <v>49.6</v>
      </c>
      <c r="M53" s="4">
        <v>28.8</v>
      </c>
      <c r="N53" s="5">
        <f t="shared" si="4"/>
        <v>1076.5999999999999</v>
      </c>
      <c r="O53" s="314">
        <f t="shared" si="6"/>
        <v>-59.247222222222263</v>
      </c>
      <c r="P53" s="5"/>
      <c r="Q53" s="4">
        <f t="shared" si="1"/>
        <v>401.70000000000005</v>
      </c>
      <c r="S53" s="4">
        <f t="shared" si="5"/>
        <v>117.10000000000001</v>
      </c>
      <c r="U53" s="4">
        <f t="shared" si="2"/>
        <v>272.5</v>
      </c>
      <c r="W53" s="4">
        <f t="shared" si="3"/>
        <v>291</v>
      </c>
    </row>
    <row r="54" spans="1:23">
      <c r="A54" s="4">
        <v>1928</v>
      </c>
      <c r="B54" s="4">
        <v>43.2</v>
      </c>
      <c r="C54" s="4">
        <v>42.4</v>
      </c>
      <c r="D54" s="4">
        <v>31.1</v>
      </c>
      <c r="E54" s="4">
        <v>45</v>
      </c>
      <c r="F54" s="4">
        <v>106.9</v>
      </c>
      <c r="G54" s="4">
        <v>98.4</v>
      </c>
      <c r="H54" s="4">
        <v>36.200000000000003</v>
      </c>
      <c r="I54" s="4">
        <v>201.4</v>
      </c>
      <c r="J54" s="4">
        <v>90.6</v>
      </c>
      <c r="K54" s="4">
        <v>59.7</v>
      </c>
      <c r="L54" s="4">
        <v>73.599999999999994</v>
      </c>
      <c r="M54" s="4">
        <v>65.5</v>
      </c>
      <c r="N54" s="5">
        <f t="shared" si="4"/>
        <v>894.00000000000011</v>
      </c>
      <c r="O54" s="314">
        <f t="shared" si="6"/>
        <v>-241.84722222222206</v>
      </c>
      <c r="P54" s="5"/>
      <c r="Q54" s="4">
        <f t="shared" si="1"/>
        <v>336</v>
      </c>
      <c r="S54" s="4">
        <f t="shared" si="5"/>
        <v>114.4</v>
      </c>
      <c r="U54" s="4">
        <f t="shared" si="2"/>
        <v>183</v>
      </c>
      <c r="W54" s="4">
        <f t="shared" si="3"/>
        <v>223.9</v>
      </c>
    </row>
    <row r="55" spans="1:23">
      <c r="A55" s="4">
        <v>1929</v>
      </c>
      <c r="B55" s="4">
        <v>56.2</v>
      </c>
      <c r="C55" s="4">
        <v>16.3</v>
      </c>
      <c r="D55" s="4">
        <v>19.100000000000001</v>
      </c>
      <c r="E55" s="4">
        <v>50.8</v>
      </c>
      <c r="F55" s="4">
        <v>78.2</v>
      </c>
      <c r="G55" s="4">
        <v>135.19999999999999</v>
      </c>
      <c r="H55" s="4">
        <v>92.4</v>
      </c>
      <c r="I55" s="4">
        <v>183.3</v>
      </c>
      <c r="J55" s="4">
        <v>63.7</v>
      </c>
      <c r="K55" s="4">
        <v>51.5</v>
      </c>
      <c r="L55" s="4">
        <v>60.9</v>
      </c>
      <c r="M55" s="4">
        <v>82.6</v>
      </c>
      <c r="N55" s="5">
        <f t="shared" si="4"/>
        <v>890.2</v>
      </c>
      <c r="O55" s="314">
        <f t="shared" si="6"/>
        <v>-245.64722222222213</v>
      </c>
      <c r="P55" s="5"/>
      <c r="Q55" s="4">
        <f t="shared" si="1"/>
        <v>410.9</v>
      </c>
      <c r="S55" s="4">
        <f t="shared" si="5"/>
        <v>138</v>
      </c>
      <c r="U55" s="4">
        <f t="shared" si="2"/>
        <v>148.10000000000002</v>
      </c>
      <c r="W55" s="4">
        <f t="shared" si="3"/>
        <v>176.1</v>
      </c>
    </row>
    <row r="56" spans="1:23">
      <c r="A56" s="4">
        <v>1930</v>
      </c>
      <c r="B56" s="4">
        <v>28.1</v>
      </c>
      <c r="C56" s="4">
        <v>24.3</v>
      </c>
      <c r="D56" s="4">
        <v>40.200000000000003</v>
      </c>
      <c r="E56" s="4">
        <v>67.400000000000006</v>
      </c>
      <c r="F56" s="4">
        <v>254.6</v>
      </c>
      <c r="G56" s="4">
        <v>67.599999999999994</v>
      </c>
      <c r="H56" s="4">
        <v>142.30000000000001</v>
      </c>
      <c r="I56" s="4">
        <v>180.5</v>
      </c>
      <c r="J56" s="4">
        <v>111.2</v>
      </c>
      <c r="K56" s="4">
        <v>126.2</v>
      </c>
      <c r="L56" s="4">
        <v>70.599999999999994</v>
      </c>
      <c r="M56" s="4">
        <v>27.1</v>
      </c>
      <c r="N56" s="5">
        <f t="shared" si="4"/>
        <v>1140.0999999999999</v>
      </c>
      <c r="O56" s="314">
        <f t="shared" si="6"/>
        <v>4.2527777777777374</v>
      </c>
      <c r="P56" s="5"/>
      <c r="Q56" s="4">
        <f t="shared" si="1"/>
        <v>390.4</v>
      </c>
      <c r="S56" s="4">
        <f t="shared" si="5"/>
        <v>135</v>
      </c>
      <c r="U56" s="4">
        <f t="shared" si="2"/>
        <v>362.2</v>
      </c>
      <c r="W56" s="4">
        <f t="shared" si="3"/>
        <v>308</v>
      </c>
    </row>
    <row r="57" spans="1:23">
      <c r="A57" s="4">
        <v>1931</v>
      </c>
      <c r="B57" s="4">
        <v>49</v>
      </c>
      <c r="C57" s="4">
        <v>65.599999999999994</v>
      </c>
      <c r="D57" s="4">
        <v>84.5</v>
      </c>
      <c r="E57" s="4">
        <v>67</v>
      </c>
      <c r="F57" s="4">
        <v>85</v>
      </c>
      <c r="G57" s="4">
        <v>103.4</v>
      </c>
      <c r="H57" s="4">
        <v>184.1</v>
      </c>
      <c r="I57" s="4">
        <v>162.6</v>
      </c>
      <c r="J57" s="4">
        <v>121.5</v>
      </c>
      <c r="K57" s="4">
        <v>81.8</v>
      </c>
      <c r="L57" s="4">
        <v>26</v>
      </c>
      <c r="M57" s="4">
        <v>41.1</v>
      </c>
      <c r="N57" s="5">
        <f t="shared" si="4"/>
        <v>1071.5999999999999</v>
      </c>
      <c r="O57" s="314">
        <f t="shared" si="6"/>
        <v>-64.247222222222263</v>
      </c>
      <c r="P57" s="5"/>
      <c r="Q57" s="4">
        <f t="shared" si="1"/>
        <v>450.1</v>
      </c>
      <c r="S57" s="4">
        <f t="shared" si="5"/>
        <v>141.69999999999999</v>
      </c>
      <c r="U57" s="4">
        <f t="shared" si="2"/>
        <v>236.5</v>
      </c>
      <c r="W57" s="4">
        <f t="shared" si="3"/>
        <v>229.3</v>
      </c>
    </row>
    <row r="58" spans="1:23">
      <c r="A58" s="4">
        <v>1932</v>
      </c>
      <c r="B58" s="4">
        <v>73.099999999999994</v>
      </c>
      <c r="C58" s="4">
        <v>21.1</v>
      </c>
      <c r="D58" s="4">
        <v>77.900000000000006</v>
      </c>
      <c r="E58" s="4">
        <v>48.5</v>
      </c>
      <c r="F58" s="4">
        <v>99.3</v>
      </c>
      <c r="G58" s="4">
        <v>136.30000000000001</v>
      </c>
      <c r="H58" s="4">
        <v>258.3</v>
      </c>
      <c r="I58" s="4">
        <v>114</v>
      </c>
      <c r="J58" s="4">
        <v>126.7</v>
      </c>
      <c r="K58" s="4">
        <v>122.4</v>
      </c>
      <c r="L58" s="4">
        <v>75</v>
      </c>
      <c r="M58" s="4">
        <v>32.9</v>
      </c>
      <c r="N58" s="5">
        <f t="shared" si="4"/>
        <v>1185.5000000000002</v>
      </c>
      <c r="O58" s="314">
        <f t="shared" si="6"/>
        <v>49.652777777778056</v>
      </c>
      <c r="P58" s="5"/>
      <c r="Q58" s="4">
        <f t="shared" si="1"/>
        <v>508.6</v>
      </c>
      <c r="S58" s="4">
        <f t="shared" si="5"/>
        <v>135.29999999999998</v>
      </c>
      <c r="U58" s="4">
        <f t="shared" si="2"/>
        <v>225.7</v>
      </c>
      <c r="W58" s="4">
        <f t="shared" si="3"/>
        <v>324.10000000000002</v>
      </c>
    </row>
    <row r="59" spans="1:23">
      <c r="A59" s="4">
        <v>1933</v>
      </c>
      <c r="B59" s="4">
        <v>71.099999999999994</v>
      </c>
      <c r="C59" s="4">
        <v>59.6</v>
      </c>
      <c r="D59" s="4">
        <v>47.3</v>
      </c>
      <c r="E59" s="4">
        <v>85.4</v>
      </c>
      <c r="F59" s="4">
        <v>259.10000000000002</v>
      </c>
      <c r="G59" s="4">
        <v>205.1</v>
      </c>
      <c r="H59" s="4">
        <v>124.8</v>
      </c>
      <c r="I59" s="4">
        <v>70.400000000000006</v>
      </c>
      <c r="J59" s="4">
        <v>113.4</v>
      </c>
      <c r="K59" s="4">
        <v>128.6</v>
      </c>
      <c r="L59" s="4">
        <v>70.900000000000006</v>
      </c>
      <c r="M59" s="4">
        <v>66.2</v>
      </c>
      <c r="N59" s="5">
        <f t="shared" si="4"/>
        <v>1301.9000000000001</v>
      </c>
      <c r="O59" s="314">
        <f t="shared" si="6"/>
        <v>166.05277777777792</v>
      </c>
      <c r="P59" s="5"/>
      <c r="Q59" s="4">
        <f t="shared" si="1"/>
        <v>400.29999999999995</v>
      </c>
      <c r="S59" s="4">
        <f t="shared" si="5"/>
        <v>163.6</v>
      </c>
      <c r="U59" s="4">
        <f t="shared" si="2"/>
        <v>391.8</v>
      </c>
      <c r="W59" s="4">
        <f t="shared" si="3"/>
        <v>312.89999999999998</v>
      </c>
    </row>
    <row r="60" spans="1:23">
      <c r="A60" s="4">
        <v>1934</v>
      </c>
      <c r="B60" s="4">
        <v>68.2</v>
      </c>
      <c r="C60" s="4">
        <v>15.3</v>
      </c>
      <c r="D60" s="4">
        <v>46.1</v>
      </c>
      <c r="E60" s="4">
        <v>23.2</v>
      </c>
      <c r="F60" s="4">
        <v>33.700000000000003</v>
      </c>
      <c r="G60" s="4">
        <v>220.9</v>
      </c>
      <c r="H60" s="4">
        <v>146.6</v>
      </c>
      <c r="I60" s="4">
        <v>219.9</v>
      </c>
      <c r="J60" s="4">
        <v>96.7</v>
      </c>
      <c r="K60" s="4">
        <v>91.7</v>
      </c>
      <c r="L60" s="4">
        <v>26.9</v>
      </c>
      <c r="M60" s="4">
        <v>40.299999999999997</v>
      </c>
      <c r="N60" s="5">
        <f t="shared" si="4"/>
        <v>1029.5</v>
      </c>
      <c r="O60" s="314">
        <f t="shared" si="6"/>
        <v>-106.34722222222217</v>
      </c>
      <c r="P60" s="5"/>
      <c r="Q60" s="4">
        <f t="shared" si="1"/>
        <v>587.4</v>
      </c>
      <c r="S60" s="4">
        <f t="shared" si="5"/>
        <v>149.70000000000002</v>
      </c>
      <c r="U60" s="376">
        <f t="shared" si="2"/>
        <v>103</v>
      </c>
      <c r="W60" s="4">
        <f t="shared" si="3"/>
        <v>215.3</v>
      </c>
    </row>
    <row r="61" spans="1:23">
      <c r="A61" s="4">
        <v>1935</v>
      </c>
      <c r="B61" s="4">
        <v>99.4</v>
      </c>
      <c r="C61" s="4">
        <v>121</v>
      </c>
      <c r="D61" s="4">
        <v>50.5</v>
      </c>
      <c r="E61" s="4">
        <v>104.6</v>
      </c>
      <c r="F61" s="4">
        <v>155</v>
      </c>
      <c r="G61" s="4">
        <v>120.4</v>
      </c>
      <c r="H61" s="4">
        <v>114.4</v>
      </c>
      <c r="I61" s="4">
        <v>111</v>
      </c>
      <c r="J61" s="4">
        <v>49.8</v>
      </c>
      <c r="K61" s="4">
        <v>157.4</v>
      </c>
      <c r="L61" s="4">
        <v>37.1</v>
      </c>
      <c r="M61" s="4">
        <v>76.2</v>
      </c>
      <c r="N61" s="5">
        <f t="shared" si="4"/>
        <v>1196.8</v>
      </c>
      <c r="O61" s="314">
        <f t="shared" si="6"/>
        <v>60.952777777777783</v>
      </c>
      <c r="P61" s="5"/>
      <c r="Q61" s="4">
        <f t="shared" si="1"/>
        <v>345.8</v>
      </c>
      <c r="S61" s="4">
        <f t="shared" si="5"/>
        <v>260.7</v>
      </c>
      <c r="U61" s="4">
        <f t="shared" si="2"/>
        <v>310.10000000000002</v>
      </c>
      <c r="W61" s="4">
        <f t="shared" si="3"/>
        <v>244.29999999999998</v>
      </c>
    </row>
    <row r="62" spans="1:23">
      <c r="A62" s="4">
        <v>1936</v>
      </c>
      <c r="B62" s="4">
        <v>106.6</v>
      </c>
      <c r="C62" s="4">
        <v>60.3</v>
      </c>
      <c r="D62" s="4">
        <v>44.3</v>
      </c>
      <c r="E62" s="4">
        <v>91.9</v>
      </c>
      <c r="F62" s="4">
        <v>144</v>
      </c>
      <c r="G62" s="4">
        <v>240.3</v>
      </c>
      <c r="H62" s="4">
        <v>193.7</v>
      </c>
      <c r="I62" s="4">
        <v>130.5</v>
      </c>
      <c r="J62" s="4">
        <v>180.3</v>
      </c>
      <c r="K62" s="4">
        <v>126.6</v>
      </c>
      <c r="L62" s="4">
        <v>44.3</v>
      </c>
      <c r="M62" s="4">
        <v>55.9</v>
      </c>
      <c r="N62" s="5">
        <f t="shared" si="4"/>
        <v>1418.7</v>
      </c>
      <c r="O62" s="314">
        <f t="shared" si="6"/>
        <v>282.85277777777787</v>
      </c>
      <c r="P62" s="5"/>
      <c r="Q62" s="4">
        <f t="shared" si="1"/>
        <v>564.5</v>
      </c>
      <c r="S62" s="4">
        <f t="shared" si="5"/>
        <v>243.10000000000002</v>
      </c>
      <c r="U62" s="4">
        <f t="shared" si="2"/>
        <v>280.2</v>
      </c>
      <c r="W62" s="4">
        <f t="shared" si="3"/>
        <v>351.2</v>
      </c>
    </row>
    <row r="63" spans="1:23">
      <c r="A63" s="4">
        <v>1937</v>
      </c>
      <c r="B63" s="4">
        <v>52</v>
      </c>
      <c r="C63" s="4">
        <v>150.1</v>
      </c>
      <c r="D63" s="4">
        <v>78.7</v>
      </c>
      <c r="E63" s="4">
        <v>78.099999999999994</v>
      </c>
      <c r="F63" s="4">
        <v>79</v>
      </c>
      <c r="G63" s="4">
        <v>146.5</v>
      </c>
      <c r="H63" s="4">
        <v>97.9</v>
      </c>
      <c r="I63" s="4">
        <v>231.6</v>
      </c>
      <c r="J63" s="4">
        <v>204.1</v>
      </c>
      <c r="K63" s="4">
        <v>71.7</v>
      </c>
      <c r="L63" s="4">
        <v>71.599999999999994</v>
      </c>
      <c r="M63" s="4">
        <v>67.2</v>
      </c>
      <c r="N63" s="5">
        <f t="shared" si="4"/>
        <v>1328.5</v>
      </c>
      <c r="O63" s="314">
        <f t="shared" si="6"/>
        <v>192.65277777777783</v>
      </c>
      <c r="P63" s="5"/>
      <c r="Q63" s="4">
        <f t="shared" si="1"/>
        <v>476</v>
      </c>
      <c r="S63" s="4">
        <f t="shared" si="5"/>
        <v>258</v>
      </c>
      <c r="U63" s="4">
        <f t="shared" si="2"/>
        <v>235.8</v>
      </c>
      <c r="W63" s="4">
        <f t="shared" si="3"/>
        <v>347.4</v>
      </c>
    </row>
    <row r="64" spans="1:23">
      <c r="A64" s="4">
        <v>1938</v>
      </c>
      <c r="B64" s="4">
        <v>125.5</v>
      </c>
      <c r="C64" s="4">
        <v>56.1</v>
      </c>
      <c r="D64" s="4">
        <v>52.6</v>
      </c>
      <c r="E64" s="4">
        <v>90.3</v>
      </c>
      <c r="F64" s="4">
        <v>107</v>
      </c>
      <c r="G64" s="4">
        <v>173.8</v>
      </c>
      <c r="H64" s="4">
        <v>158.4</v>
      </c>
      <c r="I64" s="4">
        <v>173.4</v>
      </c>
      <c r="J64" s="4">
        <v>89.9</v>
      </c>
      <c r="K64" s="4">
        <v>69.2</v>
      </c>
      <c r="L64" s="4">
        <v>21.3</v>
      </c>
      <c r="M64" s="4">
        <v>70.3</v>
      </c>
      <c r="N64" s="5">
        <f t="shared" si="4"/>
        <v>1187.8</v>
      </c>
      <c r="O64" s="314">
        <f t="shared" si="6"/>
        <v>51.952777777777783</v>
      </c>
      <c r="P64" s="5"/>
      <c r="Q64" s="4">
        <f t="shared" si="1"/>
        <v>505.6</v>
      </c>
      <c r="S64" s="4">
        <f t="shared" si="5"/>
        <v>248.79999999999998</v>
      </c>
      <c r="U64" s="4">
        <f t="shared" si="2"/>
        <v>249.9</v>
      </c>
      <c r="W64" s="4">
        <f t="shared" si="3"/>
        <v>180.40000000000003</v>
      </c>
    </row>
    <row r="65" spans="1:23">
      <c r="A65" s="4">
        <v>1939</v>
      </c>
      <c r="B65" s="4">
        <v>64.8</v>
      </c>
      <c r="C65" s="4">
        <v>30.4</v>
      </c>
      <c r="D65" s="4">
        <v>185.1</v>
      </c>
      <c r="E65" s="4">
        <v>36.700000000000003</v>
      </c>
      <c r="F65" s="4">
        <v>286.5</v>
      </c>
      <c r="G65" s="4">
        <v>136.4</v>
      </c>
      <c r="H65" s="4">
        <v>167.9</v>
      </c>
      <c r="I65" s="4">
        <v>100.9</v>
      </c>
      <c r="J65" s="4">
        <v>183.3</v>
      </c>
      <c r="K65" s="4">
        <v>193.7</v>
      </c>
      <c r="L65" s="4">
        <v>83.9</v>
      </c>
      <c r="M65" s="4">
        <v>112.3</v>
      </c>
      <c r="N65" s="5">
        <f t="shared" si="4"/>
        <v>1581.9</v>
      </c>
      <c r="O65" s="314">
        <f t="shared" si="6"/>
        <v>446.05277777777792</v>
      </c>
      <c r="P65" s="5"/>
      <c r="Q65" s="4">
        <f t="shared" si="1"/>
        <v>405.20000000000005</v>
      </c>
      <c r="S65" s="4">
        <f t="shared" si="5"/>
        <v>165.5</v>
      </c>
      <c r="U65" s="348">
        <f t="shared" si="2"/>
        <v>508.3</v>
      </c>
      <c r="W65" s="4">
        <f t="shared" si="3"/>
        <v>460.9</v>
      </c>
    </row>
    <row r="66" spans="1:23">
      <c r="A66" s="4">
        <v>1940</v>
      </c>
      <c r="B66" s="4">
        <v>63.6</v>
      </c>
      <c r="C66" s="4">
        <v>61.1</v>
      </c>
      <c r="D66" s="4">
        <v>102.4</v>
      </c>
      <c r="E66" s="4">
        <v>66.8</v>
      </c>
      <c r="F66" s="4">
        <v>272.2</v>
      </c>
      <c r="G66" s="4">
        <v>135</v>
      </c>
      <c r="H66" s="4">
        <v>117.2</v>
      </c>
      <c r="I66" s="4">
        <v>149.6</v>
      </c>
      <c r="J66" s="4">
        <v>206</v>
      </c>
      <c r="K66" s="4">
        <v>49.7</v>
      </c>
      <c r="L66" s="4">
        <v>69.599999999999994</v>
      </c>
      <c r="M66" s="4">
        <v>53.2</v>
      </c>
      <c r="N66" s="5">
        <f t="shared" si="4"/>
        <v>1346.4</v>
      </c>
      <c r="O66" s="314">
        <f t="shared" si="6"/>
        <v>210.55277777777792</v>
      </c>
      <c r="P66" s="5"/>
      <c r="Q66" s="4">
        <f t="shared" si="1"/>
        <v>401.79999999999995</v>
      </c>
      <c r="S66" s="4">
        <f t="shared" si="5"/>
        <v>237</v>
      </c>
      <c r="U66" s="4">
        <f t="shared" si="2"/>
        <v>441.4</v>
      </c>
      <c r="W66" s="4">
        <f t="shared" si="3"/>
        <v>325.29999999999995</v>
      </c>
    </row>
    <row r="67" spans="1:23">
      <c r="A67" s="4">
        <v>1941</v>
      </c>
      <c r="B67" s="4">
        <v>54.6</v>
      </c>
      <c r="C67" s="4">
        <v>41.4</v>
      </c>
      <c r="D67" s="4">
        <v>42.4</v>
      </c>
      <c r="E67" s="4">
        <v>78.3</v>
      </c>
      <c r="F67" s="4">
        <v>140.1</v>
      </c>
      <c r="G67" s="4">
        <v>84.3</v>
      </c>
      <c r="H67" s="4">
        <v>235.1</v>
      </c>
      <c r="I67" s="4">
        <v>218.6</v>
      </c>
      <c r="J67" s="4">
        <v>81.099999999999994</v>
      </c>
      <c r="K67" s="4">
        <v>153</v>
      </c>
      <c r="L67" s="4">
        <v>48.1</v>
      </c>
      <c r="M67" s="4">
        <v>46.9</v>
      </c>
      <c r="N67" s="5">
        <f t="shared" si="4"/>
        <v>1223.9000000000001</v>
      </c>
      <c r="O67" s="314">
        <f t="shared" si="6"/>
        <v>88.052777777777919</v>
      </c>
      <c r="P67" s="5"/>
      <c r="Q67" s="4">
        <f t="shared" si="1"/>
        <v>538</v>
      </c>
      <c r="S67" s="4">
        <f t="shared" si="5"/>
        <v>149.20000000000002</v>
      </c>
      <c r="U67" s="4">
        <f t="shared" si="2"/>
        <v>260.79999999999995</v>
      </c>
      <c r="W67" s="4">
        <f t="shared" si="3"/>
        <v>282.2</v>
      </c>
    </row>
    <row r="68" spans="1:23">
      <c r="A68" s="4">
        <v>1942</v>
      </c>
      <c r="B68" s="4">
        <v>107.7</v>
      </c>
      <c r="C68" s="4">
        <v>52.1</v>
      </c>
      <c r="D68" s="4">
        <v>33</v>
      </c>
      <c r="E68" s="4">
        <v>65.3</v>
      </c>
      <c r="F68" s="4">
        <v>99.6</v>
      </c>
      <c r="G68" s="4">
        <v>125.4</v>
      </c>
      <c r="H68" s="4">
        <v>139</v>
      </c>
      <c r="I68" s="4">
        <v>105.6</v>
      </c>
      <c r="J68" s="4">
        <v>53.9</v>
      </c>
      <c r="K68" s="4">
        <v>60.4</v>
      </c>
      <c r="L68" s="4">
        <v>52.3</v>
      </c>
      <c r="M68" s="4">
        <v>20.2</v>
      </c>
      <c r="N68" s="5">
        <f t="shared" si="4"/>
        <v>914.5</v>
      </c>
      <c r="O68" s="314">
        <f t="shared" si="6"/>
        <v>-221.34722222222217</v>
      </c>
      <c r="P68" s="5"/>
      <c r="Q68" s="4">
        <f t="shared" si="1"/>
        <v>370</v>
      </c>
      <c r="S68" s="4">
        <f t="shared" si="5"/>
        <v>206.7</v>
      </c>
      <c r="U68" s="4">
        <f t="shared" si="2"/>
        <v>197.89999999999998</v>
      </c>
      <c r="W68" s="4">
        <f t="shared" si="3"/>
        <v>166.6</v>
      </c>
    </row>
    <row r="69" spans="1:23">
      <c r="A69" s="4">
        <v>1943</v>
      </c>
      <c r="B69" s="4">
        <v>26.3</v>
      </c>
      <c r="C69" s="4">
        <v>33.4</v>
      </c>
      <c r="D69" s="4">
        <v>40.1</v>
      </c>
      <c r="E69" s="4">
        <v>53.1</v>
      </c>
      <c r="F69" s="4">
        <v>87</v>
      </c>
      <c r="G69" s="4">
        <v>155.5</v>
      </c>
      <c r="H69" s="4">
        <v>108.3</v>
      </c>
      <c r="I69" s="4">
        <v>67.099999999999994</v>
      </c>
      <c r="J69" s="4">
        <v>128.69999999999999</v>
      </c>
      <c r="K69" s="4">
        <v>2.7</v>
      </c>
      <c r="L69" s="4">
        <v>40.9</v>
      </c>
      <c r="M69" s="4">
        <v>33.1</v>
      </c>
      <c r="N69" s="5">
        <f t="shared" si="4"/>
        <v>776.2</v>
      </c>
      <c r="O69" s="314">
        <f t="shared" ref="O69:O100" si="7">N69-$N$156</f>
        <v>-359.64722222222213</v>
      </c>
      <c r="P69" s="5"/>
      <c r="Q69" s="4">
        <f t="shared" si="1"/>
        <v>330.9</v>
      </c>
      <c r="S69" s="4">
        <f t="shared" si="5"/>
        <v>79.900000000000006</v>
      </c>
      <c r="U69" s="4">
        <f t="shared" si="2"/>
        <v>180.2</v>
      </c>
      <c r="W69" s="4">
        <f t="shared" si="3"/>
        <v>172.29999999999998</v>
      </c>
    </row>
    <row r="70" spans="1:23">
      <c r="A70" s="4">
        <v>1944</v>
      </c>
      <c r="B70" s="4">
        <v>68.2</v>
      </c>
      <c r="C70" s="4">
        <v>96.8</v>
      </c>
      <c r="D70" s="4">
        <v>111.6</v>
      </c>
      <c r="E70" s="4">
        <v>68.900000000000006</v>
      </c>
      <c r="F70" s="4">
        <v>73.3</v>
      </c>
      <c r="G70" s="4">
        <v>178.8</v>
      </c>
      <c r="H70" s="4">
        <v>194.6</v>
      </c>
      <c r="I70" s="4">
        <v>122.5</v>
      </c>
      <c r="J70" s="4">
        <v>186.2</v>
      </c>
      <c r="K70" s="4">
        <v>72.7</v>
      </c>
      <c r="L70" s="4">
        <v>167.5</v>
      </c>
      <c r="M70" s="4">
        <v>49.1</v>
      </c>
      <c r="N70" s="5">
        <f t="shared" si="4"/>
        <v>1390.2</v>
      </c>
      <c r="O70" s="314">
        <f t="shared" si="7"/>
        <v>254.35277777777787</v>
      </c>
      <c r="P70" s="5"/>
      <c r="Q70" s="4">
        <f t="shared" ref="Q70:Q133" si="8">SUM(G70:I70)</f>
        <v>495.9</v>
      </c>
      <c r="S70" s="4">
        <f t="shared" si="5"/>
        <v>198.10000000000002</v>
      </c>
      <c r="U70" s="4">
        <f t="shared" ref="U70:U133" si="9">SUM(D70:F70)</f>
        <v>253.8</v>
      </c>
      <c r="W70" s="4">
        <f t="shared" ref="W70:W133" si="10">SUM(J70:L70)</f>
        <v>426.4</v>
      </c>
    </row>
    <row r="71" spans="1:23">
      <c r="A71" s="4">
        <v>1945</v>
      </c>
      <c r="B71" s="4">
        <v>49.8</v>
      </c>
      <c r="C71" s="4">
        <v>64.599999999999994</v>
      </c>
      <c r="D71" s="4">
        <v>70.599999999999994</v>
      </c>
      <c r="E71" s="4">
        <v>83.3</v>
      </c>
      <c r="F71" s="4">
        <v>70.900000000000006</v>
      </c>
      <c r="G71" s="4">
        <v>161.9</v>
      </c>
      <c r="H71" s="4">
        <v>63.4</v>
      </c>
      <c r="I71" s="4">
        <v>98.6</v>
      </c>
      <c r="J71" s="4">
        <v>164.3</v>
      </c>
      <c r="K71" s="4">
        <v>50.3</v>
      </c>
      <c r="L71" s="4">
        <v>21.3</v>
      </c>
      <c r="M71" s="4">
        <v>88.7</v>
      </c>
      <c r="N71" s="5">
        <f t="shared" ref="N71:N134" si="11">SUM(B71:M71)</f>
        <v>987.7</v>
      </c>
      <c r="O71" s="314">
        <f t="shared" si="7"/>
        <v>-148.14722222222213</v>
      </c>
      <c r="P71" s="5"/>
      <c r="Q71" s="4">
        <f t="shared" si="8"/>
        <v>323.89999999999998</v>
      </c>
      <c r="S71" s="4">
        <f t="shared" ref="S71:S134" si="12">SUM(M70,B71:C71)</f>
        <v>163.5</v>
      </c>
      <c r="U71" s="4">
        <f t="shared" si="9"/>
        <v>224.79999999999998</v>
      </c>
      <c r="W71" s="4">
        <f t="shared" si="10"/>
        <v>235.90000000000003</v>
      </c>
    </row>
    <row r="72" spans="1:23">
      <c r="A72" s="4">
        <v>1946</v>
      </c>
      <c r="B72" s="4">
        <v>26.7</v>
      </c>
      <c r="C72" s="4">
        <v>84.8</v>
      </c>
      <c r="D72" s="4">
        <v>28</v>
      </c>
      <c r="E72" s="4">
        <v>28.2</v>
      </c>
      <c r="F72" s="4">
        <v>146.6</v>
      </c>
      <c r="G72" s="4">
        <v>139.19999999999999</v>
      </c>
      <c r="H72" s="4">
        <v>280.10000000000002</v>
      </c>
      <c r="I72" s="4">
        <v>93.8</v>
      </c>
      <c r="J72" s="4">
        <v>61.8</v>
      </c>
      <c r="K72" s="4">
        <v>57.8</v>
      </c>
      <c r="L72" s="4">
        <v>29.6</v>
      </c>
      <c r="M72" s="4">
        <v>55.7</v>
      </c>
      <c r="N72" s="5">
        <f t="shared" si="11"/>
        <v>1032.2999999999997</v>
      </c>
      <c r="O72" s="314">
        <f t="shared" si="7"/>
        <v>-103.54722222222244</v>
      </c>
      <c r="P72" s="5"/>
      <c r="Q72" s="4">
        <f t="shared" si="8"/>
        <v>513.1</v>
      </c>
      <c r="S72" s="4">
        <f t="shared" si="12"/>
        <v>200.2</v>
      </c>
      <c r="U72" s="4">
        <f t="shared" si="9"/>
        <v>202.8</v>
      </c>
      <c r="W72" s="4">
        <f t="shared" si="10"/>
        <v>149.19999999999999</v>
      </c>
    </row>
    <row r="73" spans="1:23">
      <c r="A73" s="4">
        <v>1947</v>
      </c>
      <c r="B73" s="4">
        <v>52.8</v>
      </c>
      <c r="C73" s="4">
        <v>36.5</v>
      </c>
      <c r="D73" s="4">
        <v>89.3</v>
      </c>
      <c r="E73" s="4">
        <v>51.6</v>
      </c>
      <c r="F73" s="4">
        <v>66.099999999999994</v>
      </c>
      <c r="G73" s="4">
        <v>74.599999999999994</v>
      </c>
      <c r="H73" s="4">
        <v>168.4</v>
      </c>
      <c r="I73" s="4">
        <v>35.4</v>
      </c>
      <c r="J73" s="4">
        <v>24</v>
      </c>
      <c r="K73" s="4">
        <v>21</v>
      </c>
      <c r="L73" s="4">
        <v>170.4</v>
      </c>
      <c r="M73" s="4">
        <v>77.3</v>
      </c>
      <c r="N73" s="5">
        <f t="shared" si="11"/>
        <v>867.39999999999986</v>
      </c>
      <c r="O73" s="314">
        <f t="shared" si="7"/>
        <v>-268.44722222222231</v>
      </c>
      <c r="P73" s="5"/>
      <c r="Q73" s="4">
        <f t="shared" si="8"/>
        <v>278.39999999999998</v>
      </c>
      <c r="S73" s="4">
        <f t="shared" si="12"/>
        <v>145</v>
      </c>
      <c r="U73" s="4">
        <f t="shared" si="9"/>
        <v>207</v>
      </c>
      <c r="W73" s="4">
        <f t="shared" si="10"/>
        <v>215.4</v>
      </c>
    </row>
    <row r="74" spans="1:23">
      <c r="A74" s="4">
        <v>1948</v>
      </c>
      <c r="B74" s="4">
        <v>78.5</v>
      </c>
      <c r="C74" s="4">
        <v>59.2</v>
      </c>
      <c r="D74" s="4">
        <v>50.1</v>
      </c>
      <c r="E74" s="4">
        <v>42</v>
      </c>
      <c r="F74" s="4">
        <v>83.9</v>
      </c>
      <c r="G74" s="4">
        <v>202.4</v>
      </c>
      <c r="H74" s="4">
        <v>168.7</v>
      </c>
      <c r="I74" s="4">
        <v>130.19999999999999</v>
      </c>
      <c r="J74" s="4">
        <v>75.599999999999994</v>
      </c>
      <c r="K74" s="4">
        <v>57.4</v>
      </c>
      <c r="L74" s="4">
        <v>34.1</v>
      </c>
      <c r="M74" s="4">
        <v>20.9</v>
      </c>
      <c r="N74" s="5">
        <f t="shared" si="11"/>
        <v>1003</v>
      </c>
      <c r="O74" s="314">
        <f t="shared" si="7"/>
        <v>-132.84722222222217</v>
      </c>
      <c r="P74" s="5"/>
      <c r="Q74" s="4">
        <f t="shared" si="8"/>
        <v>501.3</v>
      </c>
      <c r="S74" s="4">
        <f t="shared" si="12"/>
        <v>215</v>
      </c>
      <c r="U74" s="4">
        <f t="shared" si="9"/>
        <v>176</v>
      </c>
      <c r="W74" s="4">
        <f t="shared" si="10"/>
        <v>167.1</v>
      </c>
    </row>
    <row r="75" spans="1:23">
      <c r="A75" s="4">
        <v>1949</v>
      </c>
      <c r="B75" s="4">
        <v>37.200000000000003</v>
      </c>
      <c r="C75" s="4">
        <v>23.5</v>
      </c>
      <c r="D75" s="4">
        <v>36.200000000000003</v>
      </c>
      <c r="E75" s="4">
        <v>65.7</v>
      </c>
      <c r="F75" s="4">
        <v>276.8</v>
      </c>
      <c r="G75" s="4">
        <v>77.7</v>
      </c>
      <c r="H75" s="4">
        <v>113.5</v>
      </c>
      <c r="I75" s="4">
        <v>158.5</v>
      </c>
      <c r="J75" s="4">
        <v>65.5</v>
      </c>
      <c r="K75" s="4">
        <v>30.5</v>
      </c>
      <c r="L75" s="4">
        <v>55.9</v>
      </c>
      <c r="M75" s="4">
        <v>98</v>
      </c>
      <c r="N75" s="5">
        <f t="shared" si="11"/>
        <v>1039</v>
      </c>
      <c r="O75" s="314">
        <f t="shared" si="7"/>
        <v>-96.847222222222172</v>
      </c>
      <c r="P75" s="5"/>
      <c r="Q75" s="4">
        <f t="shared" si="8"/>
        <v>349.7</v>
      </c>
      <c r="S75" s="4">
        <f t="shared" si="12"/>
        <v>81.599999999999994</v>
      </c>
      <c r="U75" s="4">
        <f t="shared" si="9"/>
        <v>378.70000000000005</v>
      </c>
      <c r="W75" s="4">
        <f t="shared" si="10"/>
        <v>151.9</v>
      </c>
    </row>
    <row r="76" spans="1:23">
      <c r="A76" s="4">
        <v>1950</v>
      </c>
      <c r="B76" s="4">
        <v>70.3</v>
      </c>
      <c r="C76" s="4">
        <v>47.4</v>
      </c>
      <c r="D76" s="4">
        <v>30.7</v>
      </c>
      <c r="E76" s="4">
        <v>123.3</v>
      </c>
      <c r="F76" s="4">
        <v>34.1</v>
      </c>
      <c r="G76" s="4">
        <v>56.4</v>
      </c>
      <c r="H76" s="4">
        <v>107.8</v>
      </c>
      <c r="I76" s="4">
        <v>161.1</v>
      </c>
      <c r="J76" s="4">
        <v>128.1</v>
      </c>
      <c r="K76" s="4">
        <v>32.200000000000003</v>
      </c>
      <c r="L76" s="4">
        <v>137.5</v>
      </c>
      <c r="M76" s="4">
        <v>26.2</v>
      </c>
      <c r="N76" s="5">
        <f t="shared" si="11"/>
        <v>955.10000000000014</v>
      </c>
      <c r="O76" s="314">
        <f t="shared" si="7"/>
        <v>-180.74722222222204</v>
      </c>
      <c r="P76" s="5"/>
      <c r="Q76" s="4">
        <f t="shared" si="8"/>
        <v>325.29999999999995</v>
      </c>
      <c r="S76" s="4">
        <f t="shared" si="12"/>
        <v>215.70000000000002</v>
      </c>
      <c r="U76" s="4">
        <f t="shared" si="9"/>
        <v>188.1</v>
      </c>
      <c r="W76" s="4">
        <f t="shared" si="10"/>
        <v>297.8</v>
      </c>
    </row>
    <row r="77" spans="1:23">
      <c r="A77" s="4">
        <v>1951</v>
      </c>
      <c r="B77" s="4">
        <v>111.3</v>
      </c>
      <c r="C77" s="4">
        <v>73.3</v>
      </c>
      <c r="D77" s="4">
        <v>78.099999999999994</v>
      </c>
      <c r="E77" s="4">
        <v>31.4</v>
      </c>
      <c r="F77" s="4">
        <v>103.3</v>
      </c>
      <c r="G77" s="4">
        <v>208.6</v>
      </c>
      <c r="H77" s="4">
        <v>176.9</v>
      </c>
      <c r="I77" s="4">
        <v>128.69999999999999</v>
      </c>
      <c r="J77" s="4">
        <v>81.599999999999994</v>
      </c>
      <c r="K77" s="4">
        <v>6.4</v>
      </c>
      <c r="L77" s="4">
        <v>59.5</v>
      </c>
      <c r="M77" s="4">
        <v>36.4</v>
      </c>
      <c r="N77" s="5">
        <f t="shared" si="11"/>
        <v>1095.5</v>
      </c>
      <c r="O77" s="314">
        <f t="shared" si="7"/>
        <v>-40.347222222222172</v>
      </c>
      <c r="P77" s="5"/>
      <c r="Q77" s="4">
        <f t="shared" si="8"/>
        <v>514.20000000000005</v>
      </c>
      <c r="S77" s="4">
        <f t="shared" si="12"/>
        <v>210.8</v>
      </c>
      <c r="U77" s="4">
        <f t="shared" si="9"/>
        <v>212.8</v>
      </c>
      <c r="W77" s="4">
        <f t="shared" si="10"/>
        <v>147.5</v>
      </c>
    </row>
    <row r="78" spans="1:23">
      <c r="A78" s="4">
        <v>1952</v>
      </c>
      <c r="B78" s="4">
        <v>75.5</v>
      </c>
      <c r="C78" s="4">
        <v>88.6</v>
      </c>
      <c r="D78" s="4">
        <v>86.8</v>
      </c>
      <c r="E78" s="4">
        <v>84.1</v>
      </c>
      <c r="F78" s="4">
        <v>95.5</v>
      </c>
      <c r="G78" s="4">
        <v>110.4</v>
      </c>
      <c r="H78" s="4">
        <v>43.5</v>
      </c>
      <c r="I78" s="4">
        <v>120.9</v>
      </c>
      <c r="J78" s="4">
        <v>171.7</v>
      </c>
      <c r="K78" s="4">
        <v>106.6</v>
      </c>
      <c r="L78" s="4">
        <v>129.9</v>
      </c>
      <c r="M78" s="4">
        <v>71.5</v>
      </c>
      <c r="N78" s="5">
        <f t="shared" si="11"/>
        <v>1185</v>
      </c>
      <c r="O78" s="314">
        <f t="shared" si="7"/>
        <v>49.152777777777828</v>
      </c>
      <c r="P78" s="5"/>
      <c r="Q78" s="4">
        <f t="shared" si="8"/>
        <v>274.8</v>
      </c>
      <c r="S78" s="4">
        <f t="shared" si="12"/>
        <v>200.5</v>
      </c>
      <c r="U78" s="4">
        <f t="shared" si="9"/>
        <v>266.39999999999998</v>
      </c>
      <c r="W78" s="4">
        <f t="shared" si="10"/>
        <v>408.19999999999993</v>
      </c>
    </row>
    <row r="79" spans="1:23">
      <c r="A79" s="4">
        <v>1953</v>
      </c>
      <c r="B79" s="4">
        <v>36.6</v>
      </c>
      <c r="C79" s="4">
        <v>56.1</v>
      </c>
      <c r="D79" s="4">
        <v>20.2</v>
      </c>
      <c r="E79" s="4">
        <v>105.6</v>
      </c>
      <c r="F79" s="4">
        <v>96.7</v>
      </c>
      <c r="G79" s="4">
        <v>157.80000000000001</v>
      </c>
      <c r="H79" s="4">
        <v>269.5</v>
      </c>
      <c r="I79" s="4">
        <v>72.2</v>
      </c>
      <c r="J79" s="4">
        <v>43.1</v>
      </c>
      <c r="K79" s="4">
        <v>37</v>
      </c>
      <c r="L79" s="4">
        <v>22.8</v>
      </c>
      <c r="M79" s="4">
        <v>40.700000000000003</v>
      </c>
      <c r="N79" s="5">
        <f t="shared" si="11"/>
        <v>958.30000000000007</v>
      </c>
      <c r="O79" s="314">
        <f t="shared" si="7"/>
        <v>-177.5472222222221</v>
      </c>
      <c r="P79" s="5"/>
      <c r="Q79" s="4">
        <f t="shared" si="8"/>
        <v>499.5</v>
      </c>
      <c r="S79" s="4">
        <f t="shared" si="12"/>
        <v>164.2</v>
      </c>
      <c r="U79" s="4">
        <f t="shared" si="9"/>
        <v>222.5</v>
      </c>
      <c r="W79" s="376">
        <f t="shared" si="10"/>
        <v>102.89999999999999</v>
      </c>
    </row>
    <row r="80" spans="1:23">
      <c r="A80" s="4">
        <v>1954</v>
      </c>
      <c r="B80" s="4">
        <v>94.2</v>
      </c>
      <c r="C80" s="4">
        <v>24.5</v>
      </c>
      <c r="D80" s="4">
        <v>36.6</v>
      </c>
      <c r="E80" s="4">
        <v>71.599999999999994</v>
      </c>
      <c r="F80" s="4">
        <v>112.6</v>
      </c>
      <c r="G80" s="4">
        <v>124.9</v>
      </c>
      <c r="H80" s="4">
        <v>294</v>
      </c>
      <c r="I80" s="4">
        <v>160.19999999999999</v>
      </c>
      <c r="J80" s="4">
        <v>179.9</v>
      </c>
      <c r="K80" s="4">
        <v>96.6</v>
      </c>
      <c r="L80" s="4">
        <v>29.3</v>
      </c>
      <c r="M80" s="4">
        <v>85.4</v>
      </c>
      <c r="N80" s="5">
        <f t="shared" si="11"/>
        <v>1309.8</v>
      </c>
      <c r="O80" s="314">
        <f t="shared" si="7"/>
        <v>173.95277777777778</v>
      </c>
      <c r="P80" s="5"/>
      <c r="Q80" s="4">
        <f t="shared" si="8"/>
        <v>579.09999999999991</v>
      </c>
      <c r="S80" s="4">
        <f t="shared" si="12"/>
        <v>159.4</v>
      </c>
      <c r="U80" s="4">
        <f t="shared" si="9"/>
        <v>220.79999999999998</v>
      </c>
      <c r="W80" s="4">
        <f t="shared" si="10"/>
        <v>305.8</v>
      </c>
    </row>
    <row r="81" spans="1:23">
      <c r="A81" s="4">
        <v>1955</v>
      </c>
      <c r="B81" s="4">
        <v>99.8</v>
      </c>
      <c r="C81" s="4">
        <v>116.1</v>
      </c>
      <c r="D81" s="4">
        <v>48.6</v>
      </c>
      <c r="E81" s="4">
        <v>96.9</v>
      </c>
      <c r="F81" s="4">
        <v>117</v>
      </c>
      <c r="G81" s="4">
        <v>135.6</v>
      </c>
      <c r="H81" s="4">
        <v>294.7</v>
      </c>
      <c r="I81" s="4">
        <v>69</v>
      </c>
      <c r="J81" s="4">
        <v>129.9</v>
      </c>
      <c r="K81" s="4">
        <v>86.1</v>
      </c>
      <c r="L81" s="4">
        <v>25.3</v>
      </c>
      <c r="M81" s="4">
        <v>73.7</v>
      </c>
      <c r="N81" s="5">
        <f t="shared" si="11"/>
        <v>1292.7</v>
      </c>
      <c r="O81" s="314">
        <f t="shared" si="7"/>
        <v>156.85277777777787</v>
      </c>
      <c r="P81" s="5"/>
      <c r="Q81" s="4">
        <f t="shared" si="8"/>
        <v>499.29999999999995</v>
      </c>
      <c r="S81" s="4">
        <f t="shared" si="12"/>
        <v>301.29999999999995</v>
      </c>
      <c r="U81" s="4">
        <f t="shared" si="9"/>
        <v>262.5</v>
      </c>
      <c r="W81" s="4">
        <f t="shared" si="10"/>
        <v>241.3</v>
      </c>
    </row>
    <row r="82" spans="1:23">
      <c r="A82" s="4">
        <v>1956</v>
      </c>
      <c r="B82" s="4">
        <v>90.5</v>
      </c>
      <c r="C82" s="4">
        <v>26.7</v>
      </c>
      <c r="D82" s="4">
        <v>69.7</v>
      </c>
      <c r="E82" s="4">
        <v>83.1</v>
      </c>
      <c r="F82" s="4">
        <v>126.3</v>
      </c>
      <c r="G82" s="4">
        <v>251.9</v>
      </c>
      <c r="H82" s="4">
        <v>174.9</v>
      </c>
      <c r="I82" s="4">
        <v>169.1</v>
      </c>
      <c r="J82" s="4">
        <v>69.7</v>
      </c>
      <c r="K82" s="4">
        <v>134.19999999999999</v>
      </c>
      <c r="L82" s="4">
        <v>40.6</v>
      </c>
      <c r="M82" s="4">
        <v>30.5</v>
      </c>
      <c r="N82" s="5">
        <f t="shared" si="11"/>
        <v>1267.2</v>
      </c>
      <c r="O82" s="314">
        <f t="shared" si="7"/>
        <v>131.35277777777787</v>
      </c>
      <c r="P82" s="5"/>
      <c r="Q82" s="4">
        <f t="shared" si="8"/>
        <v>595.9</v>
      </c>
      <c r="S82" s="4">
        <f t="shared" si="12"/>
        <v>190.89999999999998</v>
      </c>
      <c r="U82" s="4">
        <f t="shared" si="9"/>
        <v>279.10000000000002</v>
      </c>
      <c r="W82" s="4">
        <f t="shared" si="10"/>
        <v>244.49999999999997</v>
      </c>
    </row>
    <row r="83" spans="1:23">
      <c r="A83" s="4">
        <v>1957</v>
      </c>
      <c r="B83" s="4">
        <v>31.2</v>
      </c>
      <c r="C83" s="4">
        <v>101.7</v>
      </c>
      <c r="D83" s="4">
        <v>61.1</v>
      </c>
      <c r="E83" s="4">
        <v>68.8</v>
      </c>
      <c r="F83" s="4">
        <v>103.9</v>
      </c>
      <c r="G83" s="4">
        <v>297.7</v>
      </c>
      <c r="H83" s="4">
        <v>185</v>
      </c>
      <c r="I83" s="4">
        <v>150.69999999999999</v>
      </c>
      <c r="J83" s="4">
        <v>101</v>
      </c>
      <c r="K83" s="4">
        <v>19.2</v>
      </c>
      <c r="L83" s="4">
        <v>39.200000000000003</v>
      </c>
      <c r="M83" s="4">
        <v>20.7</v>
      </c>
      <c r="N83" s="5">
        <f t="shared" si="11"/>
        <v>1180.2000000000003</v>
      </c>
      <c r="O83" s="314">
        <f t="shared" si="7"/>
        <v>44.352777777778101</v>
      </c>
      <c r="P83" s="5"/>
      <c r="Q83" s="4">
        <f t="shared" si="8"/>
        <v>633.4</v>
      </c>
      <c r="S83" s="4">
        <f t="shared" si="12"/>
        <v>163.4</v>
      </c>
      <c r="U83" s="4">
        <f t="shared" si="9"/>
        <v>233.8</v>
      </c>
      <c r="W83" s="4">
        <f t="shared" si="10"/>
        <v>159.4</v>
      </c>
    </row>
    <row r="84" spans="1:23">
      <c r="A84" s="4">
        <v>1958</v>
      </c>
      <c r="B84" s="4">
        <v>60.5</v>
      </c>
      <c r="C84" s="4">
        <v>148</v>
      </c>
      <c r="D84" s="4">
        <v>69.599999999999994</v>
      </c>
      <c r="E84" s="4">
        <v>95.9</v>
      </c>
      <c r="F84" s="4">
        <v>78.599999999999994</v>
      </c>
      <c r="G84" s="4">
        <v>148.6</v>
      </c>
      <c r="H84" s="4">
        <v>132.6</v>
      </c>
      <c r="I84" s="4">
        <v>80.3</v>
      </c>
      <c r="J84" s="4">
        <v>107</v>
      </c>
      <c r="K84" s="4">
        <v>123.6</v>
      </c>
      <c r="L84" s="4">
        <v>51.3</v>
      </c>
      <c r="M84" s="4">
        <v>75.400000000000006</v>
      </c>
      <c r="N84" s="5">
        <f t="shared" si="11"/>
        <v>1171.4000000000001</v>
      </c>
      <c r="O84" s="314">
        <f t="shared" si="7"/>
        <v>35.552777777777919</v>
      </c>
      <c r="P84" s="5"/>
      <c r="Q84" s="4">
        <f t="shared" si="8"/>
        <v>361.5</v>
      </c>
      <c r="S84" s="4">
        <f t="shared" si="12"/>
        <v>229.2</v>
      </c>
      <c r="U84" s="4">
        <f t="shared" si="9"/>
        <v>244.1</v>
      </c>
      <c r="W84" s="4">
        <f t="shared" si="10"/>
        <v>281.89999999999998</v>
      </c>
    </row>
    <row r="85" spans="1:23">
      <c r="A85" s="4">
        <v>1959</v>
      </c>
      <c r="B85" s="4">
        <v>102.8</v>
      </c>
      <c r="C85" s="4">
        <v>17.899999999999999</v>
      </c>
      <c r="D85" s="4">
        <v>44.3</v>
      </c>
      <c r="E85" s="4">
        <v>74.599999999999994</v>
      </c>
      <c r="F85" s="4">
        <v>128.9</v>
      </c>
      <c r="G85" s="4">
        <v>175</v>
      </c>
      <c r="H85" s="4">
        <v>106.4</v>
      </c>
      <c r="I85" s="4">
        <v>90.9</v>
      </c>
      <c r="J85" s="4">
        <v>22.1</v>
      </c>
      <c r="K85" s="4">
        <v>49.6</v>
      </c>
      <c r="L85" s="4">
        <v>53.1</v>
      </c>
      <c r="M85" s="4">
        <v>44.4</v>
      </c>
      <c r="N85" s="5">
        <f t="shared" si="11"/>
        <v>910</v>
      </c>
      <c r="O85" s="314">
        <f t="shared" si="7"/>
        <v>-225.84722222222217</v>
      </c>
      <c r="P85" s="5"/>
      <c r="Q85" s="4">
        <f t="shared" si="8"/>
        <v>372.29999999999995</v>
      </c>
      <c r="S85" s="4">
        <f t="shared" si="12"/>
        <v>196.1</v>
      </c>
      <c r="U85" s="4">
        <f t="shared" si="9"/>
        <v>247.8</v>
      </c>
      <c r="W85" s="4">
        <f t="shared" si="10"/>
        <v>124.80000000000001</v>
      </c>
    </row>
    <row r="86" spans="1:23">
      <c r="A86" s="4">
        <v>1960</v>
      </c>
      <c r="B86" s="4">
        <v>87.5</v>
      </c>
      <c r="C86" s="4">
        <v>51.1</v>
      </c>
      <c r="D86" s="4">
        <v>73.900000000000006</v>
      </c>
      <c r="E86" s="4">
        <v>79.599999999999994</v>
      </c>
      <c r="F86" s="4">
        <v>131</v>
      </c>
      <c r="G86" s="4">
        <v>234.9</v>
      </c>
      <c r="H86" s="4">
        <v>174.6</v>
      </c>
      <c r="I86" s="4">
        <v>126.4</v>
      </c>
      <c r="J86" s="4">
        <v>69.7</v>
      </c>
      <c r="K86" s="4">
        <v>87.3</v>
      </c>
      <c r="L86" s="4">
        <v>53.1</v>
      </c>
      <c r="M86" s="4">
        <v>64.8</v>
      </c>
      <c r="N86" s="5">
        <f t="shared" si="11"/>
        <v>1233.8999999999999</v>
      </c>
      <c r="O86" s="314">
        <f t="shared" si="7"/>
        <v>98.052777777777692</v>
      </c>
      <c r="P86" s="5"/>
      <c r="Q86" s="4">
        <f t="shared" si="8"/>
        <v>535.9</v>
      </c>
      <c r="S86" s="4">
        <f t="shared" si="12"/>
        <v>183</v>
      </c>
      <c r="U86" s="4">
        <f t="shared" si="9"/>
        <v>284.5</v>
      </c>
      <c r="W86" s="4">
        <f t="shared" si="10"/>
        <v>210.1</v>
      </c>
    </row>
    <row r="87" spans="1:23">
      <c r="A87" s="4">
        <v>1961</v>
      </c>
      <c r="B87" s="4">
        <v>39.9</v>
      </c>
      <c r="C87" s="4">
        <v>39.200000000000003</v>
      </c>
      <c r="D87" s="4">
        <v>54.8</v>
      </c>
      <c r="E87" s="4">
        <v>77.8</v>
      </c>
      <c r="F87" s="4">
        <v>227.3</v>
      </c>
      <c r="G87" s="4">
        <v>132</v>
      </c>
      <c r="H87" s="4">
        <v>108.8</v>
      </c>
      <c r="I87" s="4">
        <v>133.19999999999999</v>
      </c>
      <c r="J87" s="4">
        <v>60.8</v>
      </c>
      <c r="K87" s="4">
        <v>64.8</v>
      </c>
      <c r="L87" s="4">
        <v>26.3</v>
      </c>
      <c r="M87" s="4">
        <v>94.9</v>
      </c>
      <c r="N87" s="5">
        <f t="shared" si="11"/>
        <v>1059.8</v>
      </c>
      <c r="O87" s="314">
        <f t="shared" si="7"/>
        <v>-76.047222222222217</v>
      </c>
      <c r="P87" s="5"/>
      <c r="Q87" s="4">
        <f t="shared" si="8"/>
        <v>374</v>
      </c>
      <c r="S87" s="4">
        <f t="shared" si="12"/>
        <v>143.89999999999998</v>
      </c>
      <c r="U87" s="4">
        <f t="shared" si="9"/>
        <v>359.9</v>
      </c>
      <c r="W87" s="4">
        <f t="shared" si="10"/>
        <v>151.9</v>
      </c>
    </row>
    <row r="88" spans="1:23">
      <c r="A88" s="4">
        <v>1962</v>
      </c>
      <c r="B88" s="4">
        <v>103.7</v>
      </c>
      <c r="C88" s="4">
        <v>70.5</v>
      </c>
      <c r="D88" s="4">
        <v>59.8</v>
      </c>
      <c r="E88" s="4">
        <v>58.8</v>
      </c>
      <c r="F88" s="4">
        <v>192.7</v>
      </c>
      <c r="G88" s="4">
        <v>105.6</v>
      </c>
      <c r="H88" s="4">
        <v>107.1</v>
      </c>
      <c r="I88" s="4">
        <v>92.8</v>
      </c>
      <c r="J88" s="4">
        <v>90.5</v>
      </c>
      <c r="K88" s="4">
        <v>14.2</v>
      </c>
      <c r="L88" s="4">
        <v>48.3</v>
      </c>
      <c r="M88" s="4">
        <v>119.2</v>
      </c>
      <c r="N88" s="5">
        <f t="shared" si="11"/>
        <v>1063.2</v>
      </c>
      <c r="O88" s="314">
        <f t="shared" si="7"/>
        <v>-72.647222222222126</v>
      </c>
      <c r="P88" s="5"/>
      <c r="Q88" s="4">
        <f t="shared" si="8"/>
        <v>305.5</v>
      </c>
      <c r="S88" s="4">
        <f t="shared" si="12"/>
        <v>269.10000000000002</v>
      </c>
      <c r="U88" s="4">
        <f t="shared" si="9"/>
        <v>311.29999999999995</v>
      </c>
      <c r="W88" s="4">
        <f t="shared" si="10"/>
        <v>153</v>
      </c>
    </row>
    <row r="89" spans="1:23">
      <c r="A89" s="4">
        <v>1963</v>
      </c>
      <c r="B89" s="4">
        <v>48.4</v>
      </c>
      <c r="C89" s="4">
        <v>32.1</v>
      </c>
      <c r="D89" s="4">
        <v>57</v>
      </c>
      <c r="E89" s="4">
        <v>85.4</v>
      </c>
      <c r="F89" s="4">
        <v>152.69999999999999</v>
      </c>
      <c r="G89" s="4">
        <v>181.5</v>
      </c>
      <c r="H89" s="4">
        <v>141</v>
      </c>
      <c r="I89" s="4">
        <v>181.7</v>
      </c>
      <c r="J89" s="4">
        <v>143.9</v>
      </c>
      <c r="K89" s="4">
        <v>37.4</v>
      </c>
      <c r="L89" s="4">
        <v>73.900000000000006</v>
      </c>
      <c r="M89" s="4">
        <v>26.4</v>
      </c>
      <c r="N89" s="5">
        <f t="shared" si="11"/>
        <v>1161.4000000000001</v>
      </c>
      <c r="O89" s="314">
        <f t="shared" si="7"/>
        <v>25.552777777777919</v>
      </c>
      <c r="P89" s="5"/>
      <c r="Q89" s="4">
        <f t="shared" si="8"/>
        <v>504.2</v>
      </c>
      <c r="S89" s="4">
        <f t="shared" si="12"/>
        <v>199.7</v>
      </c>
      <c r="U89" s="4">
        <f t="shared" si="9"/>
        <v>295.10000000000002</v>
      </c>
      <c r="W89" s="4">
        <f t="shared" si="10"/>
        <v>255.20000000000002</v>
      </c>
    </row>
    <row r="90" spans="1:23">
      <c r="A90" s="4">
        <v>1964</v>
      </c>
      <c r="B90" s="4">
        <v>31</v>
      </c>
      <c r="C90" s="4">
        <v>51</v>
      </c>
      <c r="D90" s="4">
        <v>91</v>
      </c>
      <c r="E90" s="4">
        <v>72.900000000000006</v>
      </c>
      <c r="F90" s="4">
        <v>224.2</v>
      </c>
      <c r="G90" s="4">
        <v>111.9</v>
      </c>
      <c r="H90" s="4">
        <v>72.2</v>
      </c>
      <c r="I90" s="4">
        <v>152.4</v>
      </c>
      <c r="J90" s="4">
        <v>83.7</v>
      </c>
      <c r="K90" s="4">
        <v>131.30000000000001</v>
      </c>
      <c r="L90" s="4">
        <v>91.8</v>
      </c>
      <c r="M90" s="4">
        <v>67.099999999999994</v>
      </c>
      <c r="N90" s="5">
        <f t="shared" si="11"/>
        <v>1180.5</v>
      </c>
      <c r="O90" s="314">
        <f t="shared" si="7"/>
        <v>44.652777777777828</v>
      </c>
      <c r="P90" s="5"/>
      <c r="Q90" s="4">
        <f t="shared" si="8"/>
        <v>336.5</v>
      </c>
      <c r="S90" s="4">
        <f t="shared" si="12"/>
        <v>108.4</v>
      </c>
      <c r="U90" s="4">
        <f t="shared" si="9"/>
        <v>388.1</v>
      </c>
      <c r="W90" s="4">
        <f t="shared" si="10"/>
        <v>306.8</v>
      </c>
    </row>
    <row r="91" spans="1:23">
      <c r="A91" s="4">
        <v>1965</v>
      </c>
      <c r="B91" s="4">
        <v>48.7</v>
      </c>
      <c r="C91" s="4">
        <v>107.7</v>
      </c>
      <c r="D91" s="4">
        <v>68.900000000000006</v>
      </c>
      <c r="E91" s="4">
        <v>207.7</v>
      </c>
      <c r="F91" s="4">
        <v>214.1</v>
      </c>
      <c r="G91" s="4">
        <v>255.7</v>
      </c>
      <c r="H91" s="4">
        <v>217.3</v>
      </c>
      <c r="I91" s="4">
        <v>77.7</v>
      </c>
      <c r="J91" s="4">
        <v>108.2</v>
      </c>
      <c r="K91" s="4">
        <v>6.3</v>
      </c>
      <c r="L91" s="4">
        <v>91.4</v>
      </c>
      <c r="M91" s="4">
        <v>100.8</v>
      </c>
      <c r="N91" s="5">
        <f t="shared" si="11"/>
        <v>1504.5</v>
      </c>
      <c r="O91" s="314">
        <f t="shared" si="7"/>
        <v>368.65277777777783</v>
      </c>
      <c r="P91" s="5"/>
      <c r="Q91" s="4">
        <f t="shared" si="8"/>
        <v>550.70000000000005</v>
      </c>
      <c r="S91" s="4">
        <f t="shared" si="12"/>
        <v>223.5</v>
      </c>
      <c r="U91" s="4">
        <f t="shared" si="9"/>
        <v>490.70000000000005</v>
      </c>
      <c r="W91" s="4">
        <f t="shared" si="10"/>
        <v>205.9</v>
      </c>
    </row>
    <row r="92" spans="1:23">
      <c r="A92" s="4">
        <v>1966</v>
      </c>
      <c r="B92" s="4">
        <v>37.1</v>
      </c>
      <c r="C92" s="4">
        <v>80.900000000000006</v>
      </c>
      <c r="D92" s="4">
        <v>126.3</v>
      </c>
      <c r="E92" s="4">
        <v>101.6</v>
      </c>
      <c r="F92" s="4">
        <v>212.2</v>
      </c>
      <c r="G92" s="4">
        <v>149.80000000000001</v>
      </c>
      <c r="H92" s="4">
        <v>218.3</v>
      </c>
      <c r="I92" s="4">
        <v>222.7</v>
      </c>
      <c r="J92" s="4">
        <v>63.5</v>
      </c>
      <c r="K92" s="4">
        <v>111.6</v>
      </c>
      <c r="L92" s="4">
        <v>76.099999999999994</v>
      </c>
      <c r="M92" s="4">
        <v>95.5</v>
      </c>
      <c r="N92" s="5">
        <f t="shared" si="11"/>
        <v>1495.5999999999997</v>
      </c>
      <c r="O92" s="314">
        <f t="shared" si="7"/>
        <v>359.75277777777751</v>
      </c>
      <c r="P92" s="5"/>
      <c r="Q92" s="4">
        <f t="shared" si="8"/>
        <v>590.79999999999995</v>
      </c>
      <c r="S92" s="4">
        <f t="shared" si="12"/>
        <v>218.8</v>
      </c>
      <c r="U92" s="4">
        <f t="shared" si="9"/>
        <v>440.09999999999997</v>
      </c>
      <c r="W92" s="4">
        <f t="shared" si="10"/>
        <v>251.2</v>
      </c>
    </row>
    <row r="93" spans="1:23">
      <c r="A93" s="4">
        <v>1967</v>
      </c>
      <c r="B93" s="4">
        <v>95.4</v>
      </c>
      <c r="C93" s="4">
        <v>32.6</v>
      </c>
      <c r="D93" s="4">
        <v>100.9</v>
      </c>
      <c r="E93" s="4">
        <v>86.1</v>
      </c>
      <c r="F93" s="4">
        <v>114.5</v>
      </c>
      <c r="G93" s="4">
        <v>202.2</v>
      </c>
      <c r="H93" s="4">
        <v>174.5</v>
      </c>
      <c r="I93" s="4">
        <v>98.6</v>
      </c>
      <c r="J93" s="4">
        <v>153.1</v>
      </c>
      <c r="K93" s="4">
        <v>66.099999999999994</v>
      </c>
      <c r="L93" s="4">
        <v>48.1</v>
      </c>
      <c r="M93" s="4">
        <v>52.1</v>
      </c>
      <c r="N93" s="5">
        <f t="shared" si="11"/>
        <v>1224.1999999999998</v>
      </c>
      <c r="O93" s="314">
        <f t="shared" si="7"/>
        <v>88.352777777777646</v>
      </c>
      <c r="P93" s="5"/>
      <c r="Q93" s="4">
        <f t="shared" si="8"/>
        <v>475.29999999999995</v>
      </c>
      <c r="S93" s="4">
        <f t="shared" si="12"/>
        <v>223.5</v>
      </c>
      <c r="U93" s="4">
        <f t="shared" si="9"/>
        <v>301.5</v>
      </c>
      <c r="W93" s="4">
        <f t="shared" si="10"/>
        <v>267.3</v>
      </c>
    </row>
    <row r="94" spans="1:23">
      <c r="A94" s="4">
        <v>1968</v>
      </c>
      <c r="B94" s="4">
        <v>140.6</v>
      </c>
      <c r="C94" s="4">
        <v>61.2</v>
      </c>
      <c r="D94" s="4">
        <v>31.4</v>
      </c>
      <c r="E94" s="4">
        <v>64.2</v>
      </c>
      <c r="F94" s="4">
        <v>150.4</v>
      </c>
      <c r="G94" s="4">
        <v>146.30000000000001</v>
      </c>
      <c r="H94" s="4">
        <v>184.7</v>
      </c>
      <c r="I94" s="4">
        <v>176.2</v>
      </c>
      <c r="J94" s="4">
        <v>100.7</v>
      </c>
      <c r="K94" s="4">
        <v>96.4</v>
      </c>
      <c r="L94" s="4">
        <v>22.1</v>
      </c>
      <c r="M94" s="4">
        <v>32.9</v>
      </c>
      <c r="N94" s="5">
        <f t="shared" si="11"/>
        <v>1207.1000000000004</v>
      </c>
      <c r="O94" s="314">
        <f t="shared" si="7"/>
        <v>71.252777777778192</v>
      </c>
      <c r="P94" s="5"/>
      <c r="Q94" s="4">
        <f t="shared" si="8"/>
        <v>507.2</v>
      </c>
      <c r="S94" s="4">
        <f t="shared" si="12"/>
        <v>253.89999999999998</v>
      </c>
      <c r="U94" s="4">
        <f t="shared" si="9"/>
        <v>246</v>
      </c>
      <c r="W94" s="4">
        <f t="shared" si="10"/>
        <v>219.20000000000002</v>
      </c>
    </row>
    <row r="95" spans="1:23">
      <c r="A95" s="4">
        <v>1969</v>
      </c>
      <c r="B95" s="4">
        <v>65.3</v>
      </c>
      <c r="C95" s="4">
        <v>43.9</v>
      </c>
      <c r="D95" s="4">
        <v>48.1</v>
      </c>
      <c r="E95" s="4">
        <v>77.599999999999994</v>
      </c>
      <c r="F95" s="4">
        <v>73.099999999999994</v>
      </c>
      <c r="G95" s="4">
        <v>176.6</v>
      </c>
      <c r="H95" s="4">
        <v>162.4</v>
      </c>
      <c r="I95" s="4">
        <v>198.4</v>
      </c>
      <c r="J95" s="4">
        <v>34.4</v>
      </c>
      <c r="K95" s="4">
        <v>19.600000000000001</v>
      </c>
      <c r="L95" s="4">
        <v>93.7</v>
      </c>
      <c r="M95" s="4">
        <v>74.400000000000006</v>
      </c>
      <c r="N95" s="5">
        <f t="shared" si="11"/>
        <v>1067.5</v>
      </c>
      <c r="O95" s="314">
        <f t="shared" si="7"/>
        <v>-68.347222222222172</v>
      </c>
      <c r="P95" s="5"/>
      <c r="Q95" s="4">
        <f t="shared" si="8"/>
        <v>537.4</v>
      </c>
      <c r="S95" s="4">
        <f t="shared" si="12"/>
        <v>142.1</v>
      </c>
      <c r="U95" s="4">
        <f t="shared" si="9"/>
        <v>198.79999999999998</v>
      </c>
      <c r="W95" s="4">
        <f t="shared" si="10"/>
        <v>147.69999999999999</v>
      </c>
    </row>
    <row r="96" spans="1:23">
      <c r="A96" s="4">
        <v>1970</v>
      </c>
      <c r="B96" s="4">
        <v>47.4</v>
      </c>
      <c r="C96" s="4">
        <v>165.5</v>
      </c>
      <c r="D96" s="4">
        <v>68.3</v>
      </c>
      <c r="E96" s="4">
        <v>134.69999999999999</v>
      </c>
      <c r="F96" s="4">
        <v>116.8</v>
      </c>
      <c r="G96" s="4">
        <v>91.9</v>
      </c>
      <c r="H96" s="4">
        <v>102.9</v>
      </c>
      <c r="I96" s="4">
        <v>277.8</v>
      </c>
      <c r="J96" s="4">
        <v>81.400000000000006</v>
      </c>
      <c r="K96" s="4">
        <v>79.599999999999994</v>
      </c>
      <c r="L96" s="4">
        <v>60</v>
      </c>
      <c r="M96" s="4">
        <v>33.1</v>
      </c>
      <c r="N96" s="5">
        <f t="shared" si="11"/>
        <v>1259.3999999999999</v>
      </c>
      <c r="O96" s="314">
        <f t="shared" si="7"/>
        <v>123.55277777777769</v>
      </c>
      <c r="P96" s="5"/>
      <c r="Q96" s="4">
        <f t="shared" si="8"/>
        <v>472.6</v>
      </c>
      <c r="S96" s="4">
        <f t="shared" si="12"/>
        <v>287.3</v>
      </c>
      <c r="U96" s="4">
        <f t="shared" si="9"/>
        <v>319.8</v>
      </c>
      <c r="W96" s="4">
        <f t="shared" si="10"/>
        <v>221</v>
      </c>
    </row>
    <row r="97" spans="1:23">
      <c r="A97" s="4">
        <v>1971</v>
      </c>
      <c r="B97" s="4">
        <v>5.5</v>
      </c>
      <c r="C97" s="4">
        <v>84.5</v>
      </c>
      <c r="D97" s="4">
        <v>40.5</v>
      </c>
      <c r="E97" s="4">
        <v>43.6</v>
      </c>
      <c r="F97" s="4">
        <v>192.1</v>
      </c>
      <c r="G97" s="4">
        <v>221.5</v>
      </c>
      <c r="H97" s="4">
        <v>82.1</v>
      </c>
      <c r="I97" s="4">
        <v>179</v>
      </c>
      <c r="J97" s="4">
        <v>70.8</v>
      </c>
      <c r="K97" s="4">
        <v>19.7</v>
      </c>
      <c r="L97" s="4">
        <v>80.400000000000006</v>
      </c>
      <c r="M97" s="4">
        <v>27.8</v>
      </c>
      <c r="N97" s="5">
        <f t="shared" si="11"/>
        <v>1047.5</v>
      </c>
      <c r="O97" s="314">
        <f t="shared" si="7"/>
        <v>-88.347222222222172</v>
      </c>
      <c r="P97" s="5"/>
      <c r="Q97" s="4">
        <f t="shared" si="8"/>
        <v>482.6</v>
      </c>
      <c r="S97" s="4">
        <f t="shared" si="12"/>
        <v>123.1</v>
      </c>
      <c r="U97" s="4">
        <f t="shared" si="9"/>
        <v>276.2</v>
      </c>
      <c r="W97" s="4">
        <f t="shared" si="10"/>
        <v>170.9</v>
      </c>
    </row>
    <row r="98" spans="1:23">
      <c r="A98" s="4">
        <v>1972</v>
      </c>
      <c r="B98" s="4">
        <v>14</v>
      </c>
      <c r="C98" s="4">
        <v>11.7</v>
      </c>
      <c r="D98" s="4">
        <v>10.4</v>
      </c>
      <c r="E98" s="4">
        <v>127</v>
      </c>
      <c r="F98" s="4">
        <v>72.5</v>
      </c>
      <c r="G98" s="4">
        <v>132.9</v>
      </c>
      <c r="H98" s="4">
        <v>196</v>
      </c>
      <c r="I98" s="4">
        <v>66.900000000000006</v>
      </c>
      <c r="J98" s="4">
        <v>72.2</v>
      </c>
      <c r="K98" s="4">
        <v>43.5</v>
      </c>
      <c r="L98" s="4">
        <v>148.30000000000001</v>
      </c>
      <c r="M98" s="4">
        <v>7</v>
      </c>
      <c r="N98" s="5">
        <f t="shared" si="11"/>
        <v>902.40000000000009</v>
      </c>
      <c r="O98" s="314">
        <f t="shared" si="7"/>
        <v>-233.44722222222208</v>
      </c>
      <c r="P98" s="5"/>
      <c r="Q98" s="4">
        <f t="shared" si="8"/>
        <v>395.79999999999995</v>
      </c>
      <c r="S98" s="4">
        <f t="shared" si="12"/>
        <v>53.5</v>
      </c>
      <c r="U98" s="4">
        <f t="shared" si="9"/>
        <v>209.9</v>
      </c>
      <c r="W98" s="4">
        <f t="shared" si="10"/>
        <v>264</v>
      </c>
    </row>
    <row r="99" spans="1:23">
      <c r="A99" s="4">
        <v>1973</v>
      </c>
      <c r="B99" s="4">
        <v>53.4</v>
      </c>
      <c r="C99" s="4">
        <v>54.4</v>
      </c>
      <c r="D99" s="4">
        <v>45.6</v>
      </c>
      <c r="E99" s="4">
        <v>86.3</v>
      </c>
      <c r="F99" s="4">
        <v>60.3</v>
      </c>
      <c r="G99" s="4">
        <v>211.8</v>
      </c>
      <c r="H99" s="4">
        <v>135.6</v>
      </c>
      <c r="I99" s="4">
        <v>95.2</v>
      </c>
      <c r="J99" s="4">
        <v>92.4</v>
      </c>
      <c r="K99" s="4">
        <v>104.7</v>
      </c>
      <c r="L99" s="4">
        <v>128.9</v>
      </c>
      <c r="M99" s="4">
        <v>47.5</v>
      </c>
      <c r="N99" s="5">
        <f t="shared" si="11"/>
        <v>1116.1000000000001</v>
      </c>
      <c r="O99" s="314">
        <f t="shared" si="7"/>
        <v>-19.747222222222035</v>
      </c>
      <c r="P99" s="5"/>
      <c r="Q99" s="4">
        <f t="shared" si="8"/>
        <v>442.59999999999997</v>
      </c>
      <c r="S99" s="4">
        <f t="shared" si="12"/>
        <v>114.8</v>
      </c>
      <c r="U99" s="4">
        <f t="shared" si="9"/>
        <v>192.2</v>
      </c>
      <c r="W99" s="4">
        <f t="shared" si="10"/>
        <v>326</v>
      </c>
    </row>
    <row r="100" spans="1:23">
      <c r="A100" s="4">
        <v>1974</v>
      </c>
      <c r="B100" s="4">
        <v>48</v>
      </c>
      <c r="C100" s="4">
        <v>69.2</v>
      </c>
      <c r="D100" s="4">
        <v>35.4</v>
      </c>
      <c r="E100" s="4">
        <v>85.4</v>
      </c>
      <c r="F100" s="4">
        <v>125.2</v>
      </c>
      <c r="G100" s="4">
        <v>145.1</v>
      </c>
      <c r="H100" s="4">
        <v>175.6</v>
      </c>
      <c r="I100" s="4">
        <v>193</v>
      </c>
      <c r="J100" s="4">
        <v>157</v>
      </c>
      <c r="K100" s="4">
        <v>99.1</v>
      </c>
      <c r="L100" s="4">
        <v>68.400000000000006</v>
      </c>
      <c r="M100" s="4">
        <v>107.5</v>
      </c>
      <c r="N100" s="5">
        <f t="shared" si="11"/>
        <v>1308.9000000000001</v>
      </c>
      <c r="O100" s="314">
        <f t="shared" si="7"/>
        <v>173.05277777777792</v>
      </c>
      <c r="P100" s="5"/>
      <c r="Q100" s="4">
        <f t="shared" si="8"/>
        <v>513.70000000000005</v>
      </c>
      <c r="S100" s="4">
        <f t="shared" si="12"/>
        <v>164.7</v>
      </c>
      <c r="U100" s="4">
        <f t="shared" si="9"/>
        <v>246</v>
      </c>
      <c r="W100" s="4">
        <f t="shared" si="10"/>
        <v>324.5</v>
      </c>
    </row>
    <row r="101" spans="1:23">
      <c r="A101" s="4">
        <v>1975</v>
      </c>
      <c r="B101" s="4">
        <v>36.9</v>
      </c>
      <c r="C101" s="4">
        <v>20.2</v>
      </c>
      <c r="D101" s="4">
        <v>62.4</v>
      </c>
      <c r="E101" s="4">
        <v>62.9</v>
      </c>
      <c r="F101" s="4">
        <v>87.4</v>
      </c>
      <c r="G101" s="4">
        <v>188.1</v>
      </c>
      <c r="H101" s="4">
        <v>212.5</v>
      </c>
      <c r="I101" s="4">
        <v>209.2</v>
      </c>
      <c r="J101" s="4">
        <v>86.2</v>
      </c>
      <c r="K101" s="4">
        <v>62.4</v>
      </c>
      <c r="L101" s="4">
        <v>66.900000000000006</v>
      </c>
      <c r="M101" s="4">
        <v>20.3</v>
      </c>
      <c r="N101" s="5">
        <f t="shared" si="11"/>
        <v>1115.4000000000001</v>
      </c>
      <c r="O101" s="314">
        <f t="shared" ref="O101:O132" si="13">N101-$N$156</f>
        <v>-20.447222222222081</v>
      </c>
      <c r="P101" s="5"/>
      <c r="Q101" s="4">
        <f t="shared" si="8"/>
        <v>609.79999999999995</v>
      </c>
      <c r="S101" s="4">
        <f t="shared" si="12"/>
        <v>164.6</v>
      </c>
      <c r="U101" s="4">
        <f t="shared" si="9"/>
        <v>212.7</v>
      </c>
      <c r="W101" s="4">
        <f t="shared" si="10"/>
        <v>215.5</v>
      </c>
    </row>
    <row r="102" spans="1:23">
      <c r="A102" s="4">
        <v>1976</v>
      </c>
      <c r="B102" s="4">
        <v>63.2</v>
      </c>
      <c r="C102" s="4">
        <v>20</v>
      </c>
      <c r="D102" s="4">
        <v>28.8</v>
      </c>
      <c r="E102" s="4">
        <v>79.599999999999994</v>
      </c>
      <c r="F102" s="4">
        <v>130.9</v>
      </c>
      <c r="G102" s="4">
        <v>120.1</v>
      </c>
      <c r="H102" s="4">
        <v>148.19999999999999</v>
      </c>
      <c r="I102" s="4">
        <v>87.4</v>
      </c>
      <c r="J102" s="4">
        <v>81.400000000000006</v>
      </c>
      <c r="K102" s="4">
        <v>42.4</v>
      </c>
      <c r="L102" s="4">
        <v>47.8</v>
      </c>
      <c r="M102" s="4">
        <v>63.8</v>
      </c>
      <c r="N102" s="5">
        <f t="shared" si="11"/>
        <v>913.5999999999998</v>
      </c>
      <c r="O102" s="314">
        <f t="shared" si="13"/>
        <v>-222.24722222222238</v>
      </c>
      <c r="P102" s="5"/>
      <c r="Q102" s="4">
        <f t="shared" si="8"/>
        <v>355.69999999999993</v>
      </c>
      <c r="S102" s="4">
        <f t="shared" si="12"/>
        <v>103.5</v>
      </c>
      <c r="U102" s="4">
        <f t="shared" si="9"/>
        <v>239.3</v>
      </c>
      <c r="W102" s="4">
        <f t="shared" si="10"/>
        <v>171.60000000000002</v>
      </c>
    </row>
    <row r="103" spans="1:23">
      <c r="A103" s="4">
        <v>1977</v>
      </c>
      <c r="B103" s="4">
        <v>61.2</v>
      </c>
      <c r="C103" s="4">
        <v>97.9</v>
      </c>
      <c r="D103" s="4">
        <v>46.1</v>
      </c>
      <c r="E103" s="4">
        <v>153.80000000000001</v>
      </c>
      <c r="F103" s="4">
        <v>51.7</v>
      </c>
      <c r="G103" s="4">
        <v>126</v>
      </c>
      <c r="H103" s="4">
        <v>220</v>
      </c>
      <c r="I103" s="4">
        <v>213.8</v>
      </c>
      <c r="J103" s="4">
        <v>120.3</v>
      </c>
      <c r="K103" s="4">
        <v>58.9</v>
      </c>
      <c r="L103" s="4">
        <v>114.5</v>
      </c>
      <c r="M103" s="4">
        <v>62.4</v>
      </c>
      <c r="N103" s="5">
        <f t="shared" si="11"/>
        <v>1326.6000000000001</v>
      </c>
      <c r="O103" s="314">
        <f t="shared" si="13"/>
        <v>190.75277777777796</v>
      </c>
      <c r="P103" s="5"/>
      <c r="Q103" s="4">
        <f t="shared" si="8"/>
        <v>559.79999999999995</v>
      </c>
      <c r="S103" s="4">
        <f t="shared" si="12"/>
        <v>222.9</v>
      </c>
      <c r="U103" s="4">
        <f t="shared" si="9"/>
        <v>251.60000000000002</v>
      </c>
      <c r="W103" s="4">
        <f t="shared" si="10"/>
        <v>293.7</v>
      </c>
    </row>
    <row r="104" spans="1:23">
      <c r="A104" s="4">
        <v>1978</v>
      </c>
      <c r="B104" s="4">
        <v>50.2</v>
      </c>
      <c r="C104" s="4">
        <v>101.7</v>
      </c>
      <c r="D104" s="4">
        <v>104.4</v>
      </c>
      <c r="E104" s="4">
        <v>51</v>
      </c>
      <c r="F104" s="4">
        <v>144.19999999999999</v>
      </c>
      <c r="G104" s="4">
        <v>167.2</v>
      </c>
      <c r="H104" s="4">
        <v>175.3</v>
      </c>
      <c r="I104" s="4">
        <v>219.2</v>
      </c>
      <c r="J104" s="4">
        <v>138.69999999999999</v>
      </c>
      <c r="K104" s="4">
        <v>112.7</v>
      </c>
      <c r="L104" s="4">
        <v>27.1</v>
      </c>
      <c r="M104" s="4">
        <v>34.299999999999997</v>
      </c>
      <c r="N104" s="5">
        <f t="shared" si="11"/>
        <v>1326</v>
      </c>
      <c r="O104" s="314">
        <f t="shared" si="13"/>
        <v>190.15277777777783</v>
      </c>
      <c r="P104" s="5"/>
      <c r="Q104" s="4">
        <f t="shared" si="8"/>
        <v>561.70000000000005</v>
      </c>
      <c r="S104" s="4">
        <f t="shared" si="12"/>
        <v>214.3</v>
      </c>
      <c r="U104" s="4">
        <f t="shared" si="9"/>
        <v>299.60000000000002</v>
      </c>
      <c r="W104" s="4">
        <f t="shared" si="10"/>
        <v>278.5</v>
      </c>
    </row>
    <row r="105" spans="1:23">
      <c r="A105" s="4">
        <v>1979</v>
      </c>
      <c r="B105" s="4">
        <v>75.099999999999994</v>
      </c>
      <c r="C105" s="4">
        <v>66.599999999999994</v>
      </c>
      <c r="D105" s="4">
        <v>107.2</v>
      </c>
      <c r="E105" s="4">
        <v>174.5</v>
      </c>
      <c r="F105" s="4">
        <v>76.2</v>
      </c>
      <c r="G105" s="4">
        <v>366.6</v>
      </c>
      <c r="H105" s="4">
        <v>114.4</v>
      </c>
      <c r="I105" s="4">
        <v>123.2</v>
      </c>
      <c r="J105" s="4">
        <v>140.5</v>
      </c>
      <c r="K105" s="4">
        <v>26.2</v>
      </c>
      <c r="L105" s="4">
        <v>186.3</v>
      </c>
      <c r="M105" s="4">
        <v>62.6</v>
      </c>
      <c r="N105" s="5">
        <f t="shared" si="11"/>
        <v>1519.3999999999999</v>
      </c>
      <c r="O105" s="314">
        <f t="shared" si="13"/>
        <v>383.55277777777769</v>
      </c>
      <c r="P105" s="5"/>
      <c r="Q105" s="4">
        <f t="shared" si="8"/>
        <v>604.20000000000005</v>
      </c>
      <c r="S105" s="4">
        <f t="shared" si="12"/>
        <v>176</v>
      </c>
      <c r="U105" s="4">
        <f t="shared" si="9"/>
        <v>357.9</v>
      </c>
      <c r="W105" s="4">
        <f t="shared" si="10"/>
        <v>353</v>
      </c>
    </row>
    <row r="106" spans="1:23">
      <c r="A106" s="4">
        <v>1980</v>
      </c>
      <c r="B106" s="4">
        <v>71.5</v>
      </c>
      <c r="C106" s="4">
        <v>46.5</v>
      </c>
      <c r="D106" s="4">
        <v>65</v>
      </c>
      <c r="E106" s="4">
        <v>174.6</v>
      </c>
      <c r="F106" s="4">
        <v>68.8</v>
      </c>
      <c r="G106" s="4">
        <v>190.8</v>
      </c>
      <c r="H106" s="4">
        <v>187.3</v>
      </c>
      <c r="I106" s="4">
        <v>70.7</v>
      </c>
      <c r="J106" s="4">
        <v>87.6</v>
      </c>
      <c r="K106" s="4">
        <v>125.9</v>
      </c>
      <c r="L106" s="4">
        <v>55.5</v>
      </c>
      <c r="M106" s="4">
        <v>64.900000000000006</v>
      </c>
      <c r="N106" s="5">
        <f t="shared" si="11"/>
        <v>1209.1000000000001</v>
      </c>
      <c r="O106" s="314">
        <f t="shared" si="13"/>
        <v>73.252777777777965</v>
      </c>
      <c r="P106" s="5"/>
      <c r="Q106" s="4">
        <f t="shared" si="8"/>
        <v>448.8</v>
      </c>
      <c r="S106" s="4">
        <f t="shared" si="12"/>
        <v>180.6</v>
      </c>
      <c r="U106" s="4">
        <f t="shared" si="9"/>
        <v>308.39999999999998</v>
      </c>
      <c r="W106" s="4">
        <f t="shared" si="10"/>
        <v>269</v>
      </c>
    </row>
    <row r="107" spans="1:23">
      <c r="A107" s="4">
        <v>1981</v>
      </c>
      <c r="B107" s="4">
        <v>80.2</v>
      </c>
      <c r="C107" s="4">
        <v>37.1</v>
      </c>
      <c r="D107" s="4">
        <v>69.3</v>
      </c>
      <c r="E107" s="4">
        <v>47.4</v>
      </c>
      <c r="F107" s="4">
        <v>144.19999999999999</v>
      </c>
      <c r="G107" s="4">
        <v>101.1</v>
      </c>
      <c r="H107" s="4">
        <v>239.1</v>
      </c>
      <c r="I107" s="4">
        <v>81.5</v>
      </c>
      <c r="J107" s="4">
        <v>207.2</v>
      </c>
      <c r="K107" s="350">
        <v>226.5</v>
      </c>
      <c r="L107" s="4">
        <v>66.5</v>
      </c>
      <c r="M107" s="4">
        <v>149.19999999999999</v>
      </c>
      <c r="N107" s="5">
        <f t="shared" si="11"/>
        <v>1449.3000000000002</v>
      </c>
      <c r="O107" s="314">
        <f t="shared" si="13"/>
        <v>313.45277777777801</v>
      </c>
      <c r="P107" s="5"/>
      <c r="Q107" s="4">
        <f t="shared" si="8"/>
        <v>421.7</v>
      </c>
      <c r="S107" s="4">
        <f t="shared" si="12"/>
        <v>182.20000000000002</v>
      </c>
      <c r="U107" s="4">
        <f t="shared" si="9"/>
        <v>260.89999999999998</v>
      </c>
      <c r="W107" s="348">
        <f t="shared" si="10"/>
        <v>500.2</v>
      </c>
    </row>
    <row r="108" spans="1:23">
      <c r="A108" s="4">
        <v>1982</v>
      </c>
      <c r="B108" s="4">
        <v>135.5</v>
      </c>
      <c r="C108" s="4">
        <v>13.6</v>
      </c>
      <c r="D108" s="4">
        <v>63.8</v>
      </c>
      <c r="E108" s="4">
        <v>50.2</v>
      </c>
      <c r="F108" s="4">
        <v>65</v>
      </c>
      <c r="G108" s="4">
        <v>178.9</v>
      </c>
      <c r="H108" s="4">
        <v>197.6</v>
      </c>
      <c r="I108" s="4">
        <v>259.3</v>
      </c>
      <c r="J108" s="4">
        <v>68.7</v>
      </c>
      <c r="K108" s="4">
        <v>54.9</v>
      </c>
      <c r="L108" s="4">
        <v>42</v>
      </c>
      <c r="M108" s="4">
        <v>87</v>
      </c>
      <c r="N108" s="5">
        <f t="shared" si="11"/>
        <v>1216.5000000000002</v>
      </c>
      <c r="O108" s="314">
        <f t="shared" si="13"/>
        <v>80.652777777778056</v>
      </c>
      <c r="P108" s="5"/>
      <c r="Q108" s="4">
        <f t="shared" si="8"/>
        <v>635.79999999999995</v>
      </c>
      <c r="S108" s="4">
        <f t="shared" si="12"/>
        <v>298.3</v>
      </c>
      <c r="U108" s="4">
        <f t="shared" si="9"/>
        <v>179</v>
      </c>
      <c r="W108" s="4">
        <f t="shared" si="10"/>
        <v>165.6</v>
      </c>
    </row>
    <row r="109" spans="1:23">
      <c r="A109" s="4">
        <v>1983</v>
      </c>
      <c r="B109" s="5">
        <v>68</v>
      </c>
      <c r="C109" s="5">
        <v>44.2</v>
      </c>
      <c r="D109" s="5">
        <v>68.3</v>
      </c>
      <c r="E109" s="5">
        <v>70</v>
      </c>
      <c r="F109" s="5">
        <v>136.69999999999999</v>
      </c>
      <c r="G109" s="5">
        <v>199.2</v>
      </c>
      <c r="H109" s="5">
        <v>72.8</v>
      </c>
      <c r="I109" s="5">
        <v>188.6</v>
      </c>
      <c r="J109" s="5">
        <v>141.30000000000001</v>
      </c>
      <c r="K109" s="5">
        <v>44.9</v>
      </c>
      <c r="L109" s="5">
        <v>48</v>
      </c>
      <c r="M109" s="5">
        <v>55.5</v>
      </c>
      <c r="N109" s="5">
        <f t="shared" si="11"/>
        <v>1137.5</v>
      </c>
      <c r="O109" s="314">
        <f t="shared" si="13"/>
        <v>1.6527777777778283</v>
      </c>
      <c r="P109" s="5"/>
      <c r="Q109" s="4">
        <f t="shared" si="8"/>
        <v>460.6</v>
      </c>
      <c r="S109" s="4">
        <f t="shared" si="12"/>
        <v>199.2</v>
      </c>
      <c r="U109" s="4">
        <f t="shared" si="9"/>
        <v>275</v>
      </c>
      <c r="W109" s="4">
        <f t="shared" si="10"/>
        <v>234.20000000000002</v>
      </c>
    </row>
    <row r="110" spans="1:23">
      <c r="A110" s="4">
        <v>1984</v>
      </c>
      <c r="B110" s="5">
        <v>54.9</v>
      </c>
      <c r="C110" s="5">
        <v>45.5</v>
      </c>
      <c r="D110" s="5">
        <v>35.700000000000003</v>
      </c>
      <c r="E110" s="5">
        <v>58</v>
      </c>
      <c r="F110" s="5">
        <v>102.6</v>
      </c>
      <c r="G110" s="5">
        <v>157.69999999999999</v>
      </c>
      <c r="H110" s="5">
        <v>117.2</v>
      </c>
      <c r="I110" s="5">
        <v>122</v>
      </c>
      <c r="J110" s="5">
        <v>221.4</v>
      </c>
      <c r="K110" s="5">
        <v>42.5</v>
      </c>
      <c r="L110" s="5">
        <v>37.5</v>
      </c>
      <c r="M110" s="5">
        <v>51.5</v>
      </c>
      <c r="N110" s="5">
        <f t="shared" si="11"/>
        <v>1046.5</v>
      </c>
      <c r="O110" s="314">
        <f t="shared" si="13"/>
        <v>-89.347222222222172</v>
      </c>
      <c r="P110" s="5"/>
      <c r="Q110" s="4">
        <f t="shared" si="8"/>
        <v>396.9</v>
      </c>
      <c r="S110" s="4">
        <f t="shared" si="12"/>
        <v>155.9</v>
      </c>
      <c r="U110" s="4">
        <f t="shared" si="9"/>
        <v>196.3</v>
      </c>
      <c r="W110" s="4">
        <f t="shared" si="10"/>
        <v>301.39999999999998</v>
      </c>
    </row>
    <row r="111" spans="1:23">
      <c r="A111" s="4">
        <v>1985</v>
      </c>
      <c r="B111" s="5">
        <v>74.099999999999994</v>
      </c>
      <c r="C111" s="5">
        <v>48.3</v>
      </c>
      <c r="D111" s="5">
        <v>73.3</v>
      </c>
      <c r="E111" s="5">
        <v>79.599999999999994</v>
      </c>
      <c r="F111" s="5">
        <v>168</v>
      </c>
      <c r="G111" s="5">
        <v>150.5</v>
      </c>
      <c r="H111" s="5">
        <v>101.6</v>
      </c>
      <c r="I111" s="5">
        <v>231.4</v>
      </c>
      <c r="J111" s="5">
        <v>43.7</v>
      </c>
      <c r="K111" s="5">
        <v>34.6</v>
      </c>
      <c r="L111" s="5">
        <v>114.8</v>
      </c>
      <c r="M111" s="5">
        <v>35.1</v>
      </c>
      <c r="N111" s="5">
        <f t="shared" si="11"/>
        <v>1155</v>
      </c>
      <c r="O111" s="314">
        <f t="shared" si="13"/>
        <v>19.152777777777828</v>
      </c>
      <c r="P111" s="5"/>
      <c r="Q111" s="4">
        <f t="shared" si="8"/>
        <v>483.5</v>
      </c>
      <c r="S111" s="4">
        <f t="shared" si="12"/>
        <v>173.89999999999998</v>
      </c>
      <c r="U111" s="4">
        <f t="shared" si="9"/>
        <v>320.89999999999998</v>
      </c>
      <c r="W111" s="4">
        <f t="shared" si="10"/>
        <v>193.10000000000002</v>
      </c>
    </row>
    <row r="112" spans="1:23">
      <c r="A112" s="4">
        <v>1986</v>
      </c>
      <c r="B112" s="5">
        <v>101.3</v>
      </c>
      <c r="C112" s="5">
        <v>25.2</v>
      </c>
      <c r="D112" s="5">
        <v>52.8</v>
      </c>
      <c r="E112" s="5">
        <v>117.8</v>
      </c>
      <c r="F112" s="5">
        <v>168.8</v>
      </c>
      <c r="G112" s="5">
        <v>131.1</v>
      </c>
      <c r="H112" s="5">
        <v>175.4</v>
      </c>
      <c r="I112" s="5">
        <v>150.5</v>
      </c>
      <c r="J112" s="5">
        <v>24.6</v>
      </c>
      <c r="K112" s="5">
        <v>70.900000000000006</v>
      </c>
      <c r="L112" s="5">
        <v>32.6</v>
      </c>
      <c r="M112" s="5">
        <v>73.2</v>
      </c>
      <c r="N112" s="5">
        <f t="shared" si="11"/>
        <v>1124.2</v>
      </c>
      <c r="O112" s="314">
        <f t="shared" si="13"/>
        <v>-11.647222222222126</v>
      </c>
      <c r="P112" s="5"/>
      <c r="Q112" s="4">
        <f t="shared" si="8"/>
        <v>457</v>
      </c>
      <c r="S112" s="4">
        <f t="shared" si="12"/>
        <v>161.6</v>
      </c>
      <c r="U112" s="4">
        <f t="shared" si="9"/>
        <v>339.4</v>
      </c>
      <c r="W112" s="4">
        <f t="shared" si="10"/>
        <v>128.1</v>
      </c>
    </row>
    <row r="113" spans="1:23">
      <c r="A113" s="4">
        <v>1987</v>
      </c>
      <c r="B113" s="5">
        <v>76</v>
      </c>
      <c r="C113" s="5">
        <v>74.3</v>
      </c>
      <c r="D113" s="5">
        <v>63.5</v>
      </c>
      <c r="E113" s="5">
        <v>81</v>
      </c>
      <c r="F113" s="5">
        <v>138.9</v>
      </c>
      <c r="G113" s="5">
        <v>179.2</v>
      </c>
      <c r="H113" s="5">
        <v>190.7</v>
      </c>
      <c r="I113" s="5">
        <v>85.3</v>
      </c>
      <c r="J113" s="5">
        <v>124.2</v>
      </c>
      <c r="K113" s="5">
        <v>26.5</v>
      </c>
      <c r="L113" s="5">
        <v>73.099999999999994</v>
      </c>
      <c r="M113" s="5">
        <v>77.8</v>
      </c>
      <c r="N113" s="5">
        <f t="shared" si="11"/>
        <v>1190.5</v>
      </c>
      <c r="O113" s="314">
        <f t="shared" si="13"/>
        <v>54.652777777777828</v>
      </c>
      <c r="P113" s="5"/>
      <c r="Q113" s="4">
        <f t="shared" si="8"/>
        <v>455.2</v>
      </c>
      <c r="S113" s="4">
        <f t="shared" si="12"/>
        <v>223.5</v>
      </c>
      <c r="U113" s="4">
        <f t="shared" si="9"/>
        <v>283.39999999999998</v>
      </c>
      <c r="W113" s="4">
        <f t="shared" si="10"/>
        <v>223.79999999999998</v>
      </c>
    </row>
    <row r="114" spans="1:23">
      <c r="A114" s="4">
        <v>1988</v>
      </c>
      <c r="B114" s="5">
        <v>42.2</v>
      </c>
      <c r="C114" s="5">
        <v>77.8</v>
      </c>
      <c r="D114" s="5">
        <v>156</v>
      </c>
      <c r="E114" s="5">
        <v>83.2</v>
      </c>
      <c r="F114" s="5">
        <v>81.5</v>
      </c>
      <c r="G114" s="5">
        <v>130.30000000000001</v>
      </c>
      <c r="H114" s="5">
        <v>192.2</v>
      </c>
      <c r="I114" s="5">
        <v>195.5</v>
      </c>
      <c r="J114" s="5">
        <v>76.2</v>
      </c>
      <c r="K114" s="5">
        <v>91.4</v>
      </c>
      <c r="L114" s="5">
        <v>75.7</v>
      </c>
      <c r="M114" s="5">
        <v>143</v>
      </c>
      <c r="N114" s="5">
        <f t="shared" si="11"/>
        <v>1345.0000000000002</v>
      </c>
      <c r="O114" s="314">
        <f t="shared" si="13"/>
        <v>209.15277777777806</v>
      </c>
      <c r="P114" s="5"/>
      <c r="Q114" s="4">
        <f t="shared" si="8"/>
        <v>518</v>
      </c>
      <c r="S114" s="4">
        <f t="shared" si="12"/>
        <v>197.8</v>
      </c>
      <c r="U114" s="4">
        <f t="shared" si="9"/>
        <v>320.7</v>
      </c>
      <c r="W114" s="4">
        <f t="shared" si="10"/>
        <v>243.3</v>
      </c>
    </row>
    <row r="115" spans="1:23">
      <c r="A115" s="4">
        <v>1989</v>
      </c>
      <c r="B115" s="5">
        <v>21.4</v>
      </c>
      <c r="C115" s="5">
        <v>57.5</v>
      </c>
      <c r="D115" s="5">
        <v>30.6</v>
      </c>
      <c r="E115" s="5">
        <v>95.7</v>
      </c>
      <c r="F115" s="5">
        <v>70.7</v>
      </c>
      <c r="G115" s="5">
        <v>135.5</v>
      </c>
      <c r="H115" s="5">
        <v>218.4</v>
      </c>
      <c r="I115" s="5">
        <v>136.6</v>
      </c>
      <c r="J115" s="5">
        <v>214.5</v>
      </c>
      <c r="K115" s="5">
        <v>92.7</v>
      </c>
      <c r="L115" s="5">
        <v>56.1</v>
      </c>
      <c r="M115" s="5">
        <v>54.7</v>
      </c>
      <c r="N115" s="5">
        <f t="shared" si="11"/>
        <v>1184.3999999999999</v>
      </c>
      <c r="O115" s="314">
        <f t="shared" si="13"/>
        <v>48.552777777777692</v>
      </c>
      <c r="P115" s="5"/>
      <c r="Q115" s="4">
        <f t="shared" si="8"/>
        <v>490.5</v>
      </c>
      <c r="S115" s="4">
        <f t="shared" si="12"/>
        <v>221.9</v>
      </c>
      <c r="U115" s="4">
        <f t="shared" si="9"/>
        <v>197</v>
      </c>
      <c r="W115" s="4">
        <f t="shared" si="10"/>
        <v>363.3</v>
      </c>
    </row>
    <row r="116" spans="1:23">
      <c r="A116" s="4">
        <v>1990</v>
      </c>
      <c r="B116" s="5">
        <v>33.200000000000003</v>
      </c>
      <c r="C116" s="5">
        <v>106.2</v>
      </c>
      <c r="D116" s="5">
        <v>64</v>
      </c>
      <c r="E116" s="5">
        <v>105</v>
      </c>
      <c r="F116" s="5">
        <v>161.69999999999999</v>
      </c>
      <c r="G116" s="5">
        <v>237</v>
      </c>
      <c r="H116" s="5">
        <v>192.1</v>
      </c>
      <c r="I116" s="5">
        <v>173.3</v>
      </c>
      <c r="J116" s="5">
        <v>118.3</v>
      </c>
      <c r="K116" s="5">
        <v>115.8</v>
      </c>
      <c r="L116" s="5">
        <v>79.599999999999994</v>
      </c>
      <c r="M116" s="5">
        <v>50.9</v>
      </c>
      <c r="N116" s="5">
        <f t="shared" si="11"/>
        <v>1437.1</v>
      </c>
      <c r="O116" s="314">
        <f t="shared" si="13"/>
        <v>301.25277777777774</v>
      </c>
      <c r="P116" s="5"/>
      <c r="Q116" s="4">
        <f t="shared" si="8"/>
        <v>602.40000000000009</v>
      </c>
      <c r="S116" s="4">
        <f t="shared" si="12"/>
        <v>194.10000000000002</v>
      </c>
      <c r="U116" s="4">
        <f t="shared" si="9"/>
        <v>330.7</v>
      </c>
      <c r="W116" s="4">
        <f t="shared" si="10"/>
        <v>313.7</v>
      </c>
    </row>
    <row r="117" spans="1:23">
      <c r="A117" s="4">
        <v>1991</v>
      </c>
      <c r="B117" s="5">
        <v>48.2</v>
      </c>
      <c r="C117" s="5">
        <v>17.600000000000001</v>
      </c>
      <c r="D117" s="5">
        <v>51.9</v>
      </c>
      <c r="E117" s="5">
        <v>76.599999999999994</v>
      </c>
      <c r="F117" s="5">
        <v>150.30000000000001</v>
      </c>
      <c r="G117" s="5">
        <v>198.4</v>
      </c>
      <c r="H117" s="5">
        <v>121.6</v>
      </c>
      <c r="I117" s="5">
        <v>59.9</v>
      </c>
      <c r="J117" s="5">
        <v>86.1</v>
      </c>
      <c r="K117" s="5">
        <v>32.799999999999997</v>
      </c>
      <c r="L117" s="5">
        <v>69.400000000000006</v>
      </c>
      <c r="M117" s="5">
        <v>65.099999999999994</v>
      </c>
      <c r="N117" s="5">
        <f t="shared" si="11"/>
        <v>977.9</v>
      </c>
      <c r="O117" s="314">
        <f t="shared" si="13"/>
        <v>-157.94722222222219</v>
      </c>
      <c r="P117" s="5"/>
      <c r="Q117" s="4">
        <f t="shared" si="8"/>
        <v>379.9</v>
      </c>
      <c r="S117" s="4">
        <f t="shared" si="12"/>
        <v>116.69999999999999</v>
      </c>
      <c r="U117" s="4">
        <f t="shared" si="9"/>
        <v>278.8</v>
      </c>
      <c r="W117" s="4">
        <f t="shared" si="10"/>
        <v>188.3</v>
      </c>
    </row>
    <row r="118" spans="1:23">
      <c r="A118" s="4">
        <v>1992</v>
      </c>
      <c r="B118" s="5">
        <v>8.8000000000000007</v>
      </c>
      <c r="C118" s="5">
        <v>70.7</v>
      </c>
      <c r="D118" s="5">
        <v>122.8</v>
      </c>
      <c r="E118" s="5">
        <v>82.1</v>
      </c>
      <c r="F118" s="5">
        <v>16.600000000000001</v>
      </c>
      <c r="G118" s="5">
        <v>155.69999999999999</v>
      </c>
      <c r="H118" s="5">
        <v>160.5</v>
      </c>
      <c r="I118" s="5">
        <v>137.1</v>
      </c>
      <c r="J118" s="5">
        <v>71.3</v>
      </c>
      <c r="K118" s="5">
        <v>96.1</v>
      </c>
      <c r="L118" s="5">
        <v>199.3</v>
      </c>
      <c r="M118" s="5">
        <v>53.1</v>
      </c>
      <c r="N118" s="5">
        <f t="shared" si="11"/>
        <v>1174.0999999999999</v>
      </c>
      <c r="O118" s="314">
        <f t="shared" si="13"/>
        <v>38.252777777777737</v>
      </c>
      <c r="P118" s="5"/>
      <c r="Q118" s="4">
        <f t="shared" si="8"/>
        <v>453.29999999999995</v>
      </c>
      <c r="S118" s="4">
        <f t="shared" si="12"/>
        <v>144.6</v>
      </c>
      <c r="U118" s="4">
        <f t="shared" si="9"/>
        <v>221.49999999999997</v>
      </c>
      <c r="W118" s="4">
        <f t="shared" si="10"/>
        <v>366.7</v>
      </c>
    </row>
    <row r="119" spans="1:23">
      <c r="A119" s="4">
        <v>1993</v>
      </c>
      <c r="B119" s="5">
        <v>61.8</v>
      </c>
      <c r="C119" s="5">
        <v>27.5</v>
      </c>
      <c r="D119" s="5">
        <v>49.3</v>
      </c>
      <c r="E119" s="5">
        <v>58.3</v>
      </c>
      <c r="F119" s="5">
        <v>137.6</v>
      </c>
      <c r="G119" s="5">
        <v>158.69999999999999</v>
      </c>
      <c r="H119" s="5">
        <v>346.5</v>
      </c>
      <c r="I119" s="5">
        <v>216.8</v>
      </c>
      <c r="J119" s="5">
        <v>103.2</v>
      </c>
      <c r="K119" s="5">
        <v>76.7</v>
      </c>
      <c r="L119" s="5">
        <v>37.6</v>
      </c>
      <c r="M119" s="5">
        <v>71.900000000000006</v>
      </c>
      <c r="N119" s="5">
        <f t="shared" si="11"/>
        <v>1345.9</v>
      </c>
      <c r="O119" s="314">
        <f t="shared" si="13"/>
        <v>210.05277777777792</v>
      </c>
      <c r="P119" s="5"/>
      <c r="Q119" s="348">
        <f t="shared" si="8"/>
        <v>722</v>
      </c>
      <c r="S119" s="4">
        <f t="shared" si="12"/>
        <v>142.4</v>
      </c>
      <c r="U119" s="4">
        <f t="shared" si="9"/>
        <v>245.2</v>
      </c>
      <c r="W119" s="4">
        <f t="shared" si="10"/>
        <v>217.5</v>
      </c>
    </row>
    <row r="120" spans="1:23">
      <c r="A120" s="4">
        <v>1994</v>
      </c>
      <c r="B120" s="5">
        <v>68.8</v>
      </c>
      <c r="C120" s="5">
        <v>32.799999999999997</v>
      </c>
      <c r="D120" s="5">
        <v>86.2</v>
      </c>
      <c r="E120" s="5">
        <v>110.4</v>
      </c>
      <c r="F120" s="5">
        <v>107.3</v>
      </c>
      <c r="G120" s="5">
        <v>78.3</v>
      </c>
      <c r="H120" s="5">
        <v>141.9</v>
      </c>
      <c r="I120" s="5">
        <v>120.1</v>
      </c>
      <c r="J120" s="5">
        <v>93.8</v>
      </c>
      <c r="K120" s="5">
        <v>49.7</v>
      </c>
      <c r="L120" s="5">
        <v>73.3</v>
      </c>
      <c r="M120" s="5">
        <v>83.6</v>
      </c>
      <c r="N120" s="5">
        <f t="shared" si="11"/>
        <v>1046.2</v>
      </c>
      <c r="O120" s="314">
        <f t="shared" si="13"/>
        <v>-89.647222222222126</v>
      </c>
      <c r="P120" s="5"/>
      <c r="Q120" s="4">
        <f t="shared" si="8"/>
        <v>340.29999999999995</v>
      </c>
      <c r="S120" s="4">
        <f t="shared" si="12"/>
        <v>173.5</v>
      </c>
      <c r="U120" s="4">
        <f t="shared" si="9"/>
        <v>303.90000000000003</v>
      </c>
      <c r="W120" s="4">
        <f t="shared" si="10"/>
        <v>216.8</v>
      </c>
    </row>
    <row r="121" spans="1:23">
      <c r="A121" s="4">
        <v>1995</v>
      </c>
      <c r="B121" s="5">
        <v>45</v>
      </c>
      <c r="C121" s="5">
        <v>52.6</v>
      </c>
      <c r="D121" s="5">
        <v>71.3</v>
      </c>
      <c r="E121" s="5">
        <v>103.5</v>
      </c>
      <c r="F121" s="5">
        <v>107</v>
      </c>
      <c r="G121" s="5">
        <v>217.3</v>
      </c>
      <c r="H121" s="5">
        <v>116.9</v>
      </c>
      <c r="I121" s="5">
        <v>213.3</v>
      </c>
      <c r="J121" s="5">
        <v>56.8</v>
      </c>
      <c r="K121" s="5">
        <v>38.5</v>
      </c>
      <c r="L121" s="5">
        <v>105.9</v>
      </c>
      <c r="M121" s="5">
        <v>90.5</v>
      </c>
      <c r="N121" s="5">
        <f t="shared" si="11"/>
        <v>1218.6000000000001</v>
      </c>
      <c r="O121" s="314">
        <f t="shared" si="13"/>
        <v>82.752777777777965</v>
      </c>
      <c r="P121" s="5"/>
      <c r="Q121" s="4">
        <f t="shared" si="8"/>
        <v>547.5</v>
      </c>
      <c r="S121" s="4">
        <f t="shared" si="12"/>
        <v>181.2</v>
      </c>
      <c r="U121" s="4">
        <f t="shared" si="9"/>
        <v>281.8</v>
      </c>
      <c r="W121" s="4">
        <f t="shared" si="10"/>
        <v>201.2</v>
      </c>
    </row>
    <row r="122" spans="1:23">
      <c r="A122" s="4">
        <v>1996</v>
      </c>
      <c r="B122" s="5">
        <v>13.8</v>
      </c>
      <c r="C122" s="5">
        <v>31.5</v>
      </c>
      <c r="D122" s="5">
        <v>58.8</v>
      </c>
      <c r="E122" s="5">
        <v>59.7</v>
      </c>
      <c r="F122" s="5">
        <v>135.30000000000001</v>
      </c>
      <c r="G122" s="5">
        <v>101.8</v>
      </c>
      <c r="H122" s="5">
        <v>153.19999999999999</v>
      </c>
      <c r="I122" s="5">
        <v>184.9</v>
      </c>
      <c r="J122" s="5">
        <v>101.8</v>
      </c>
      <c r="K122" s="5">
        <v>108.2</v>
      </c>
      <c r="L122" s="5">
        <v>92</v>
      </c>
      <c r="M122" s="5">
        <v>41.7</v>
      </c>
      <c r="N122" s="5">
        <f t="shared" si="11"/>
        <v>1082.7</v>
      </c>
      <c r="O122" s="314">
        <f t="shared" si="13"/>
        <v>-53.147222222222126</v>
      </c>
      <c r="P122" s="5"/>
      <c r="Q122" s="4">
        <f t="shared" si="8"/>
        <v>439.9</v>
      </c>
      <c r="S122" s="4">
        <f t="shared" si="12"/>
        <v>135.80000000000001</v>
      </c>
      <c r="U122" s="4">
        <f t="shared" si="9"/>
        <v>253.8</v>
      </c>
      <c r="W122" s="4">
        <f t="shared" si="10"/>
        <v>302</v>
      </c>
    </row>
    <row r="123" spans="1:23">
      <c r="A123" s="4">
        <v>1997</v>
      </c>
      <c r="B123" s="349">
        <v>1.8</v>
      </c>
      <c r="C123" s="5">
        <v>58.5</v>
      </c>
      <c r="D123" s="5">
        <v>67.3</v>
      </c>
      <c r="E123" s="5">
        <v>93.4</v>
      </c>
      <c r="F123" s="5">
        <v>42.5</v>
      </c>
      <c r="G123" s="5">
        <v>172.4</v>
      </c>
      <c r="H123" s="5">
        <v>240.4</v>
      </c>
      <c r="I123" s="5">
        <v>45.7</v>
      </c>
      <c r="J123" s="5">
        <v>31.9</v>
      </c>
      <c r="K123" s="5">
        <v>94.7</v>
      </c>
      <c r="L123" s="5">
        <v>18.899999999999999</v>
      </c>
      <c r="M123" s="5">
        <v>95.6</v>
      </c>
      <c r="N123" s="5">
        <f t="shared" si="11"/>
        <v>963.1</v>
      </c>
      <c r="O123" s="314">
        <f t="shared" si="13"/>
        <v>-172.74722222222215</v>
      </c>
      <c r="P123" s="5"/>
      <c r="Q123" s="4">
        <f t="shared" si="8"/>
        <v>458.5</v>
      </c>
      <c r="S123" s="4">
        <f t="shared" si="12"/>
        <v>102</v>
      </c>
      <c r="U123" s="4">
        <f t="shared" si="9"/>
        <v>203.2</v>
      </c>
      <c r="W123" s="4">
        <f t="shared" si="10"/>
        <v>145.5</v>
      </c>
    </row>
    <row r="124" spans="1:23">
      <c r="A124" s="4">
        <v>1998</v>
      </c>
      <c r="B124" s="5">
        <v>39.799999999999997</v>
      </c>
      <c r="C124" s="5">
        <v>28</v>
      </c>
      <c r="D124" s="5">
        <v>101.2</v>
      </c>
      <c r="E124" s="5">
        <v>47.4</v>
      </c>
      <c r="F124" s="5">
        <v>56.9</v>
      </c>
      <c r="G124" s="5">
        <v>138.9</v>
      </c>
      <c r="H124" s="5">
        <v>117.4</v>
      </c>
      <c r="I124" s="5">
        <v>66.599999999999994</v>
      </c>
      <c r="J124" s="5">
        <v>163.19999999999999</v>
      </c>
      <c r="K124" s="5">
        <v>149.6</v>
      </c>
      <c r="L124" s="5">
        <v>92.3</v>
      </c>
      <c r="M124" s="5">
        <v>40.4</v>
      </c>
      <c r="N124" s="5">
        <f t="shared" si="11"/>
        <v>1041.7</v>
      </c>
      <c r="O124" s="314">
        <f t="shared" si="13"/>
        <v>-94.147222222222126</v>
      </c>
      <c r="P124" s="5"/>
      <c r="Q124" s="4">
        <f t="shared" si="8"/>
        <v>322.89999999999998</v>
      </c>
      <c r="S124" s="4">
        <f t="shared" si="12"/>
        <v>163.39999999999998</v>
      </c>
      <c r="U124" s="4">
        <f t="shared" si="9"/>
        <v>205.5</v>
      </c>
      <c r="W124" s="4">
        <f t="shared" si="10"/>
        <v>405.09999999999997</v>
      </c>
    </row>
    <row r="125" spans="1:23">
      <c r="A125" s="4">
        <v>1999</v>
      </c>
      <c r="B125" s="5">
        <v>59.8</v>
      </c>
      <c r="C125" s="5">
        <v>118.7</v>
      </c>
      <c r="D125" s="5">
        <v>47.4</v>
      </c>
      <c r="E125" s="5">
        <v>92.7</v>
      </c>
      <c r="F125" s="350">
        <v>350.7</v>
      </c>
      <c r="G125" s="5">
        <v>162.5</v>
      </c>
      <c r="H125" s="5">
        <v>156</v>
      </c>
      <c r="I125" s="5">
        <v>119</v>
      </c>
      <c r="J125" s="5">
        <v>135.69999999999999</v>
      </c>
      <c r="K125" s="5">
        <v>42</v>
      </c>
      <c r="L125" s="5">
        <v>134</v>
      </c>
      <c r="M125" s="5">
        <v>109.7</v>
      </c>
      <c r="N125" s="5">
        <f t="shared" si="11"/>
        <v>1528.2</v>
      </c>
      <c r="O125" s="314">
        <f t="shared" si="13"/>
        <v>392.35277777777787</v>
      </c>
      <c r="P125" s="5"/>
      <c r="Q125" s="4">
        <f t="shared" si="8"/>
        <v>437.5</v>
      </c>
      <c r="S125" s="4">
        <f t="shared" si="12"/>
        <v>218.89999999999998</v>
      </c>
      <c r="U125" s="4">
        <f t="shared" si="9"/>
        <v>490.79999999999995</v>
      </c>
      <c r="W125" s="4">
        <f t="shared" si="10"/>
        <v>311.7</v>
      </c>
    </row>
    <row r="126" spans="1:23">
      <c r="A126" s="4">
        <v>2000</v>
      </c>
      <c r="B126" s="5">
        <v>30</v>
      </c>
      <c r="C126" s="5">
        <v>80.2</v>
      </c>
      <c r="D126" s="5">
        <v>151.4</v>
      </c>
      <c r="E126" s="5">
        <v>54.9</v>
      </c>
      <c r="F126" s="5">
        <v>153.69999999999999</v>
      </c>
      <c r="G126" s="5">
        <v>142.19999999999999</v>
      </c>
      <c r="H126" s="5">
        <v>174.3</v>
      </c>
      <c r="I126" s="5">
        <v>200.6</v>
      </c>
      <c r="J126" s="5">
        <v>141.30000000000001</v>
      </c>
      <c r="K126" s="5">
        <v>99.7</v>
      </c>
      <c r="L126" s="5">
        <v>54.9</v>
      </c>
      <c r="M126" s="5">
        <v>27.5</v>
      </c>
      <c r="N126" s="5">
        <f t="shared" si="11"/>
        <v>1310.7000000000003</v>
      </c>
      <c r="O126" s="314">
        <f t="shared" si="13"/>
        <v>174.8527777777781</v>
      </c>
      <c r="P126" s="5"/>
      <c r="Q126" s="4">
        <f t="shared" si="8"/>
        <v>517.1</v>
      </c>
      <c r="S126" s="4">
        <f t="shared" si="12"/>
        <v>219.89999999999998</v>
      </c>
      <c r="U126" s="4">
        <f t="shared" si="9"/>
        <v>360</v>
      </c>
      <c r="W126" s="4">
        <f t="shared" si="10"/>
        <v>295.89999999999998</v>
      </c>
    </row>
    <row r="127" spans="1:23">
      <c r="A127" s="4">
        <v>2001</v>
      </c>
      <c r="B127" s="5">
        <v>68.099999999999994</v>
      </c>
      <c r="C127" s="5">
        <v>66.400000000000006</v>
      </c>
      <c r="D127" s="5">
        <v>116.2</v>
      </c>
      <c r="E127" s="5">
        <v>110.7</v>
      </c>
      <c r="F127" s="5">
        <v>62.8</v>
      </c>
      <c r="G127" s="5">
        <v>218.3</v>
      </c>
      <c r="H127" s="5">
        <v>96.7</v>
      </c>
      <c r="I127" s="5">
        <v>162.6</v>
      </c>
      <c r="J127" s="5">
        <v>162.1</v>
      </c>
      <c r="K127" s="5">
        <v>34.5</v>
      </c>
      <c r="L127" s="5">
        <v>101.8</v>
      </c>
      <c r="M127" s="5">
        <v>76.7</v>
      </c>
      <c r="N127" s="5">
        <f t="shared" si="11"/>
        <v>1276.9000000000001</v>
      </c>
      <c r="O127" s="314">
        <f t="shared" si="13"/>
        <v>141.05277777777792</v>
      </c>
      <c r="P127" s="5"/>
      <c r="Q127" s="4">
        <f t="shared" si="8"/>
        <v>477.6</v>
      </c>
      <c r="S127" s="4">
        <f t="shared" si="12"/>
        <v>162</v>
      </c>
      <c r="U127" s="4">
        <f t="shared" si="9"/>
        <v>289.7</v>
      </c>
      <c r="W127" s="4">
        <f t="shared" si="10"/>
        <v>298.39999999999998</v>
      </c>
    </row>
    <row r="128" spans="1:23">
      <c r="A128" s="4">
        <v>2002</v>
      </c>
      <c r="B128" s="5">
        <v>10.3</v>
      </c>
      <c r="C128" s="5">
        <v>68.5</v>
      </c>
      <c r="D128" s="5">
        <v>99.2</v>
      </c>
      <c r="E128" s="5">
        <v>72.5</v>
      </c>
      <c r="F128" s="5">
        <v>95.2</v>
      </c>
      <c r="G128" s="5">
        <v>154.1</v>
      </c>
      <c r="H128" s="5">
        <v>150.9</v>
      </c>
      <c r="I128" s="5">
        <v>190.8</v>
      </c>
      <c r="J128" s="5">
        <v>220.3</v>
      </c>
      <c r="K128" s="5">
        <v>82.1</v>
      </c>
      <c r="L128" s="5">
        <v>134.19999999999999</v>
      </c>
      <c r="M128" s="5">
        <v>60.6</v>
      </c>
      <c r="N128" s="5">
        <f t="shared" si="11"/>
        <v>1338.6999999999998</v>
      </c>
      <c r="O128" s="314">
        <f t="shared" si="13"/>
        <v>202.85277777777765</v>
      </c>
      <c r="P128" s="5"/>
      <c r="Q128" s="4">
        <f t="shared" si="8"/>
        <v>495.8</v>
      </c>
      <c r="S128" s="4">
        <f t="shared" si="12"/>
        <v>155.5</v>
      </c>
      <c r="U128" s="4">
        <f t="shared" si="9"/>
        <v>266.89999999999998</v>
      </c>
      <c r="W128" s="4">
        <f t="shared" si="10"/>
        <v>436.59999999999997</v>
      </c>
    </row>
    <row r="129" spans="1:23">
      <c r="A129" s="4">
        <v>2003</v>
      </c>
      <c r="B129" s="5">
        <v>67</v>
      </c>
      <c r="C129" s="5">
        <v>51.3</v>
      </c>
      <c r="D129" s="5">
        <v>32.700000000000003</v>
      </c>
      <c r="E129" s="5">
        <v>26.5</v>
      </c>
      <c r="F129" s="5">
        <v>81.7</v>
      </c>
      <c r="G129" s="5">
        <v>80</v>
      </c>
      <c r="H129" s="5">
        <v>150.4</v>
      </c>
      <c r="I129" s="5">
        <v>81.5</v>
      </c>
      <c r="J129" s="5">
        <v>45</v>
      </c>
      <c r="K129" s="5">
        <v>135.19999999999999</v>
      </c>
      <c r="L129" s="5">
        <v>48.5</v>
      </c>
      <c r="M129" s="5">
        <v>37.1</v>
      </c>
      <c r="N129" s="5">
        <f t="shared" si="11"/>
        <v>836.9</v>
      </c>
      <c r="O129" s="314">
        <f t="shared" si="13"/>
        <v>-298.94722222222219</v>
      </c>
      <c r="P129" s="5"/>
      <c r="Q129" s="4">
        <f t="shared" si="8"/>
        <v>311.89999999999998</v>
      </c>
      <c r="S129" s="4">
        <f t="shared" si="12"/>
        <v>178.89999999999998</v>
      </c>
      <c r="U129" s="4">
        <f t="shared" si="9"/>
        <v>140.9</v>
      </c>
      <c r="W129" s="4">
        <f t="shared" si="10"/>
        <v>228.7</v>
      </c>
    </row>
    <row r="130" spans="1:23">
      <c r="A130" s="4">
        <v>2004</v>
      </c>
      <c r="B130" s="5">
        <v>112.7</v>
      </c>
      <c r="C130" s="5">
        <v>43.1</v>
      </c>
      <c r="D130" s="5">
        <v>67.7</v>
      </c>
      <c r="E130" s="5">
        <v>54.7</v>
      </c>
      <c r="F130" s="5">
        <v>100.9</v>
      </c>
      <c r="G130" s="5">
        <v>157.30000000000001</v>
      </c>
      <c r="H130" s="5">
        <v>171.2</v>
      </c>
      <c r="I130" s="5">
        <v>85.7</v>
      </c>
      <c r="J130" s="5">
        <v>94.4</v>
      </c>
      <c r="K130" s="5">
        <v>76.900000000000006</v>
      </c>
      <c r="L130" s="5">
        <v>50.9</v>
      </c>
      <c r="M130" s="5">
        <v>45.5</v>
      </c>
      <c r="N130" s="5">
        <f t="shared" si="11"/>
        <v>1061</v>
      </c>
      <c r="O130" s="314">
        <f t="shared" si="13"/>
        <v>-74.847222222222172</v>
      </c>
      <c r="P130" s="5"/>
      <c r="Q130" s="4">
        <f t="shared" si="8"/>
        <v>414.2</v>
      </c>
      <c r="S130" s="4">
        <f t="shared" si="12"/>
        <v>192.9</v>
      </c>
      <c r="U130" s="4">
        <f t="shared" si="9"/>
        <v>223.3</v>
      </c>
      <c r="W130" s="4">
        <f t="shared" si="10"/>
        <v>222.20000000000002</v>
      </c>
    </row>
    <row r="131" spans="1:23">
      <c r="A131" s="4">
        <v>2005</v>
      </c>
      <c r="B131" s="5">
        <v>55.1</v>
      </c>
      <c r="C131" s="5">
        <v>74</v>
      </c>
      <c r="D131" s="5">
        <v>43.4</v>
      </c>
      <c r="E131" s="5">
        <v>119.1</v>
      </c>
      <c r="F131" s="5">
        <v>131</v>
      </c>
      <c r="G131" s="5">
        <v>69.3</v>
      </c>
      <c r="H131" s="5">
        <v>184</v>
      </c>
      <c r="I131" s="5">
        <v>252.2</v>
      </c>
      <c r="J131" s="5">
        <v>59.3</v>
      </c>
      <c r="K131" s="5">
        <v>45.3</v>
      </c>
      <c r="L131" s="5">
        <v>43.2</v>
      </c>
      <c r="M131" s="5">
        <v>54.7</v>
      </c>
      <c r="N131" s="5">
        <f t="shared" si="11"/>
        <v>1130.6000000000001</v>
      </c>
      <c r="O131" s="314">
        <f t="shared" si="13"/>
        <v>-5.2472222222220353</v>
      </c>
      <c r="P131" s="5"/>
      <c r="Q131" s="4">
        <f t="shared" si="8"/>
        <v>505.5</v>
      </c>
      <c r="S131" s="4">
        <f t="shared" si="12"/>
        <v>174.6</v>
      </c>
      <c r="U131" s="4">
        <f t="shared" si="9"/>
        <v>293.5</v>
      </c>
      <c r="W131" s="4">
        <f t="shared" si="10"/>
        <v>147.80000000000001</v>
      </c>
    </row>
    <row r="132" spans="1:23">
      <c r="A132" s="55">
        <v>2006</v>
      </c>
      <c r="B132" s="5">
        <v>40</v>
      </c>
      <c r="C132" s="5">
        <v>39.5</v>
      </c>
      <c r="D132" s="5">
        <v>102.5</v>
      </c>
      <c r="E132" s="5">
        <v>160.1</v>
      </c>
      <c r="F132" s="5">
        <v>112.3</v>
      </c>
      <c r="G132" s="5">
        <v>152.4</v>
      </c>
      <c r="H132" s="349">
        <v>29.3</v>
      </c>
      <c r="I132" s="5">
        <v>245.3</v>
      </c>
      <c r="J132" s="5">
        <v>68.900000000000006</v>
      </c>
      <c r="K132" s="5">
        <v>67.900000000000006</v>
      </c>
      <c r="L132" s="5">
        <v>50.4</v>
      </c>
      <c r="M132" s="5">
        <v>43.3</v>
      </c>
      <c r="N132" s="5">
        <f t="shared" si="11"/>
        <v>1111.9000000000001</v>
      </c>
      <c r="O132" s="314">
        <f t="shared" si="13"/>
        <v>-23.947222222222081</v>
      </c>
      <c r="P132" s="5"/>
      <c r="Q132" s="4">
        <f t="shared" si="8"/>
        <v>427</v>
      </c>
      <c r="S132" s="4">
        <f t="shared" si="12"/>
        <v>134.19999999999999</v>
      </c>
      <c r="U132" s="4">
        <f t="shared" si="9"/>
        <v>374.90000000000003</v>
      </c>
      <c r="W132" s="4">
        <f t="shared" si="10"/>
        <v>187.20000000000002</v>
      </c>
    </row>
    <row r="133" spans="1:23">
      <c r="A133" s="4">
        <v>2007</v>
      </c>
      <c r="B133" s="5">
        <v>60.8</v>
      </c>
      <c r="C133" s="5">
        <v>52</v>
      </c>
      <c r="D133" s="5">
        <v>48.8</v>
      </c>
      <c r="E133" s="5">
        <v>17.3</v>
      </c>
      <c r="F133" s="5">
        <v>237.7</v>
      </c>
      <c r="G133" s="5">
        <v>107.9</v>
      </c>
      <c r="H133" s="5">
        <v>211.7</v>
      </c>
      <c r="I133" s="5">
        <v>206.5</v>
      </c>
      <c r="J133" s="5">
        <v>162.69999999999999</v>
      </c>
      <c r="K133" s="5">
        <v>42.1</v>
      </c>
      <c r="L133" s="5">
        <v>72.599999999999994</v>
      </c>
      <c r="M133" s="5">
        <v>76.900000000000006</v>
      </c>
      <c r="N133" s="5">
        <f t="shared" si="11"/>
        <v>1297</v>
      </c>
      <c r="O133" s="314">
        <f t="shared" ref="O133:O148" si="14">N133-$N$156</f>
        <v>161.15277777777783</v>
      </c>
      <c r="P133" s="5"/>
      <c r="Q133" s="4">
        <f t="shared" si="8"/>
        <v>526.1</v>
      </c>
      <c r="S133" s="4">
        <f t="shared" si="12"/>
        <v>156.1</v>
      </c>
      <c r="U133" s="4">
        <f t="shared" si="9"/>
        <v>303.79999999999995</v>
      </c>
      <c r="W133" s="4">
        <f t="shared" si="10"/>
        <v>277.39999999999998</v>
      </c>
    </row>
    <row r="134" spans="1:23">
      <c r="A134" s="4">
        <v>2008</v>
      </c>
      <c r="B134" s="5">
        <v>41.4</v>
      </c>
      <c r="C134" s="5">
        <v>14.1</v>
      </c>
      <c r="D134" s="5">
        <v>69.400000000000006</v>
      </c>
      <c r="E134" s="5">
        <v>153.19999999999999</v>
      </c>
      <c r="F134" s="5">
        <v>94.2</v>
      </c>
      <c r="G134" s="5">
        <v>87.9</v>
      </c>
      <c r="H134" s="5">
        <v>170</v>
      </c>
      <c r="I134" s="5">
        <v>170.9</v>
      </c>
      <c r="J134" s="5">
        <v>70.099999999999994</v>
      </c>
      <c r="K134" s="5">
        <v>73.5</v>
      </c>
      <c r="L134" s="5">
        <v>51.1</v>
      </c>
      <c r="M134" s="5">
        <v>44.8</v>
      </c>
      <c r="N134" s="5">
        <f t="shared" si="11"/>
        <v>1040.6000000000001</v>
      </c>
      <c r="O134" s="314">
        <f t="shared" si="14"/>
        <v>-95.247222222222035</v>
      </c>
      <c r="P134" s="5"/>
      <c r="Q134" s="4">
        <f t="shared" ref="Q134:Q149" si="15">SUM(G134:I134)</f>
        <v>428.79999999999995</v>
      </c>
      <c r="S134" s="4">
        <f t="shared" si="12"/>
        <v>132.4</v>
      </c>
      <c r="U134" s="4">
        <f t="shared" ref="U134:U149" si="16">SUM(D134:F134)</f>
        <v>316.8</v>
      </c>
      <c r="W134" s="4">
        <f t="shared" ref="W134:W148" si="17">SUM(J134:L134)</f>
        <v>194.7</v>
      </c>
    </row>
    <row r="135" spans="1:23">
      <c r="A135" s="4">
        <v>2009</v>
      </c>
      <c r="B135" s="5">
        <v>24.3</v>
      </c>
      <c r="C135" s="5">
        <v>69.900000000000006</v>
      </c>
      <c r="D135" s="5">
        <v>74.599999999999994</v>
      </c>
      <c r="E135" s="5">
        <v>27</v>
      </c>
      <c r="F135" s="5">
        <v>142.19999999999999</v>
      </c>
      <c r="G135" s="5">
        <v>209.2</v>
      </c>
      <c r="H135" s="5">
        <v>102.4</v>
      </c>
      <c r="I135" s="5">
        <v>73.8</v>
      </c>
      <c r="J135" s="5">
        <v>79.3</v>
      </c>
      <c r="K135" s="5">
        <v>81.400000000000006</v>
      </c>
      <c r="L135" s="5">
        <v>71</v>
      </c>
      <c r="M135" s="5">
        <v>75.2</v>
      </c>
      <c r="N135" s="5">
        <f>SUM(B135:M135)</f>
        <v>1030.3</v>
      </c>
      <c r="O135" s="314">
        <f t="shared" si="14"/>
        <v>-105.54722222222222</v>
      </c>
      <c r="P135" s="5"/>
      <c r="Q135" s="4">
        <f t="shared" si="15"/>
        <v>385.40000000000003</v>
      </c>
      <c r="S135" s="4">
        <f t="shared" ref="S135:S149" si="18">SUM(M134,B135:C135)</f>
        <v>139</v>
      </c>
      <c r="U135" s="4">
        <f t="shared" si="16"/>
        <v>243.79999999999998</v>
      </c>
      <c r="W135" s="4">
        <f t="shared" si="17"/>
        <v>231.7</v>
      </c>
    </row>
    <row r="136" spans="1:23">
      <c r="A136" s="55">
        <v>2010</v>
      </c>
      <c r="B136" s="5">
        <v>42.3</v>
      </c>
      <c r="C136" s="5">
        <v>42.5</v>
      </c>
      <c r="D136" s="5">
        <v>31</v>
      </c>
      <c r="E136" s="5">
        <v>38.9</v>
      </c>
      <c r="F136" s="5">
        <v>129</v>
      </c>
      <c r="G136" s="5">
        <v>184.5</v>
      </c>
      <c r="H136" s="5">
        <v>188</v>
      </c>
      <c r="I136" s="5">
        <v>242.4</v>
      </c>
      <c r="J136" s="5">
        <v>67.3</v>
      </c>
      <c r="K136" s="5">
        <v>62.4</v>
      </c>
      <c r="L136" s="5">
        <v>45.4</v>
      </c>
      <c r="M136" s="5">
        <v>69.599999999999994</v>
      </c>
      <c r="N136" s="5">
        <f>SUM(B136:M136)</f>
        <v>1143.3</v>
      </c>
      <c r="O136" s="314">
        <f t="shared" si="14"/>
        <v>7.4527777777777828</v>
      </c>
      <c r="P136" s="5"/>
      <c r="Q136" s="4">
        <f t="shared" si="15"/>
        <v>614.9</v>
      </c>
      <c r="S136" s="4">
        <f t="shared" si="18"/>
        <v>160</v>
      </c>
      <c r="U136" s="4">
        <f t="shared" si="16"/>
        <v>198.9</v>
      </c>
      <c r="W136" s="4">
        <f t="shared" si="17"/>
        <v>175.1</v>
      </c>
    </row>
    <row r="137" spans="1:23">
      <c r="A137" s="4">
        <v>2011</v>
      </c>
      <c r="B137" s="5">
        <v>53.2</v>
      </c>
      <c r="C137" s="5">
        <v>13.2</v>
      </c>
      <c r="D137" s="5">
        <v>65.400000000000006</v>
      </c>
      <c r="E137" s="5">
        <v>27.8</v>
      </c>
      <c r="F137" s="5">
        <v>176.3</v>
      </c>
      <c r="G137" s="5">
        <v>250.6</v>
      </c>
      <c r="H137" s="5">
        <v>200.2</v>
      </c>
      <c r="I137" s="5">
        <v>166.4</v>
      </c>
      <c r="J137" s="5">
        <v>89.9</v>
      </c>
      <c r="K137" s="5">
        <v>76.599999999999994</v>
      </c>
      <c r="L137" s="349">
        <v>0.2</v>
      </c>
      <c r="M137" s="5">
        <v>127.1</v>
      </c>
      <c r="N137" s="5">
        <f>SUM(B137:M137)</f>
        <v>1246.8999999999999</v>
      </c>
      <c r="O137" s="314">
        <f t="shared" si="14"/>
        <v>111.05277777777769</v>
      </c>
      <c r="P137" s="5"/>
      <c r="Q137" s="4">
        <f t="shared" si="15"/>
        <v>617.19999999999993</v>
      </c>
      <c r="S137" s="4">
        <f t="shared" si="18"/>
        <v>136</v>
      </c>
      <c r="U137" s="4">
        <f t="shared" si="16"/>
        <v>269.5</v>
      </c>
      <c r="W137" s="4">
        <f t="shared" si="17"/>
        <v>166.7</v>
      </c>
    </row>
    <row r="138" spans="1:23">
      <c r="A138" s="4">
        <v>2012</v>
      </c>
      <c r="B138" s="5">
        <v>91.7</v>
      </c>
      <c r="C138" s="5">
        <v>25.4</v>
      </c>
      <c r="D138" s="5">
        <v>34.799999999999997</v>
      </c>
      <c r="E138" s="5">
        <v>79.599999999999994</v>
      </c>
      <c r="F138" s="5">
        <v>82.1</v>
      </c>
      <c r="G138" s="5">
        <v>179.2</v>
      </c>
      <c r="H138" s="5">
        <v>79.900000000000006</v>
      </c>
      <c r="I138" s="5">
        <v>256.8</v>
      </c>
      <c r="J138" s="5">
        <v>131.19999999999999</v>
      </c>
      <c r="K138" s="5">
        <v>92.7</v>
      </c>
      <c r="L138" s="5">
        <v>63.7</v>
      </c>
      <c r="M138" s="5">
        <v>80.3</v>
      </c>
      <c r="N138" s="5">
        <f t="shared" ref="N138:N149" si="19">SUM(B138:M138)</f>
        <v>1197.4000000000001</v>
      </c>
      <c r="O138" s="314">
        <f t="shared" si="14"/>
        <v>61.552777777777919</v>
      </c>
      <c r="P138" s="5"/>
      <c r="Q138" s="4">
        <f t="shared" si="15"/>
        <v>515.90000000000009</v>
      </c>
      <c r="S138" s="4">
        <f t="shared" si="18"/>
        <v>244.20000000000002</v>
      </c>
      <c r="U138" s="4">
        <f t="shared" si="16"/>
        <v>196.5</v>
      </c>
      <c r="W138" s="4">
        <f t="shared" si="17"/>
        <v>287.59999999999997</v>
      </c>
    </row>
    <row r="139" spans="1:23">
      <c r="A139" s="4">
        <v>2013</v>
      </c>
      <c r="B139" s="5">
        <v>93.8</v>
      </c>
      <c r="C139" s="5">
        <v>88</v>
      </c>
      <c r="D139" s="5">
        <v>59.1</v>
      </c>
      <c r="E139" s="5">
        <v>25.5</v>
      </c>
      <c r="F139" s="5">
        <v>161.1</v>
      </c>
      <c r="G139" s="5">
        <v>209.1</v>
      </c>
      <c r="H139" s="5">
        <v>57.7</v>
      </c>
      <c r="I139" s="5">
        <v>186.7</v>
      </c>
      <c r="J139" s="5">
        <v>158.5</v>
      </c>
      <c r="K139" s="5">
        <v>102.7</v>
      </c>
      <c r="L139" s="5">
        <v>73.8</v>
      </c>
      <c r="M139" s="5">
        <v>17</v>
      </c>
      <c r="N139" s="5">
        <f t="shared" si="19"/>
        <v>1233</v>
      </c>
      <c r="O139" s="314">
        <f t="shared" si="14"/>
        <v>97.152777777777828</v>
      </c>
      <c r="P139" s="5"/>
      <c r="Q139" s="4">
        <f t="shared" si="15"/>
        <v>453.5</v>
      </c>
      <c r="S139" s="4">
        <f t="shared" si="18"/>
        <v>262.10000000000002</v>
      </c>
      <c r="U139" s="4">
        <f t="shared" si="16"/>
        <v>245.7</v>
      </c>
      <c r="W139" s="4">
        <f t="shared" si="17"/>
        <v>335</v>
      </c>
    </row>
    <row r="140" spans="1:23">
      <c r="A140" s="55">
        <v>2014</v>
      </c>
      <c r="B140" s="5">
        <v>64</v>
      </c>
      <c r="C140" s="5">
        <v>17.8</v>
      </c>
      <c r="D140" s="5">
        <v>51.2</v>
      </c>
      <c r="E140" s="5">
        <v>66</v>
      </c>
      <c r="F140" s="5">
        <v>131</v>
      </c>
      <c r="G140" s="5">
        <v>83</v>
      </c>
      <c r="H140" s="5">
        <v>189</v>
      </c>
      <c r="I140" s="5">
        <v>145</v>
      </c>
      <c r="J140" s="5">
        <v>100</v>
      </c>
      <c r="K140" s="5">
        <v>110</v>
      </c>
      <c r="L140" s="5">
        <v>38</v>
      </c>
      <c r="M140" s="5">
        <v>64</v>
      </c>
      <c r="N140" s="5">
        <f t="shared" si="19"/>
        <v>1059</v>
      </c>
      <c r="O140" s="314">
        <f t="shared" si="14"/>
        <v>-76.847222222222172</v>
      </c>
      <c r="P140" s="5"/>
      <c r="Q140" s="4">
        <f t="shared" si="15"/>
        <v>417</v>
      </c>
      <c r="S140" s="4">
        <f t="shared" si="18"/>
        <v>98.8</v>
      </c>
      <c r="U140" s="4">
        <f t="shared" si="16"/>
        <v>248.2</v>
      </c>
      <c r="W140" s="4">
        <f t="shared" si="17"/>
        <v>248</v>
      </c>
    </row>
    <row r="141" spans="1:23">
      <c r="A141" s="4">
        <v>2015</v>
      </c>
      <c r="B141" s="5">
        <v>82</v>
      </c>
      <c r="C141" s="5">
        <v>36</v>
      </c>
      <c r="D141" s="5">
        <v>61</v>
      </c>
      <c r="E141" s="5">
        <v>75</v>
      </c>
      <c r="F141" s="5">
        <v>213</v>
      </c>
      <c r="G141" s="5">
        <v>132.5</v>
      </c>
      <c r="H141" s="5">
        <v>45</v>
      </c>
      <c r="I141" s="5">
        <v>109.3</v>
      </c>
      <c r="J141" s="5">
        <v>83.5</v>
      </c>
      <c r="K141" s="5">
        <v>76</v>
      </c>
      <c r="L141" s="5">
        <v>56.3</v>
      </c>
      <c r="M141" s="5">
        <v>52</v>
      </c>
      <c r="N141" s="5">
        <f t="shared" si="19"/>
        <v>1021.5999999999999</v>
      </c>
      <c r="O141" s="314">
        <f t="shared" si="14"/>
        <v>-114.24722222222226</v>
      </c>
      <c r="P141" s="5"/>
      <c r="Q141" s="4">
        <f t="shared" si="15"/>
        <v>286.8</v>
      </c>
      <c r="S141" s="4">
        <f t="shared" si="18"/>
        <v>182</v>
      </c>
      <c r="U141" s="4">
        <f t="shared" si="16"/>
        <v>349</v>
      </c>
      <c r="W141" s="4">
        <f t="shared" si="17"/>
        <v>215.8</v>
      </c>
    </row>
    <row r="142" spans="1:23">
      <c r="A142" s="4">
        <v>2016</v>
      </c>
      <c r="B142" s="4">
        <v>120</v>
      </c>
      <c r="C142" s="4">
        <v>85.7</v>
      </c>
      <c r="D142" s="4">
        <v>38.799999999999997</v>
      </c>
      <c r="E142" s="4">
        <v>90.2</v>
      </c>
      <c r="F142" s="4">
        <v>223.4</v>
      </c>
      <c r="G142" s="4">
        <v>255.6</v>
      </c>
      <c r="H142" s="4">
        <v>240</v>
      </c>
      <c r="I142" s="4">
        <v>136.4</v>
      </c>
      <c r="J142" s="4">
        <v>86.5</v>
      </c>
      <c r="K142" s="4">
        <v>52</v>
      </c>
      <c r="L142" s="4">
        <v>69</v>
      </c>
      <c r="M142" s="4">
        <v>6.3</v>
      </c>
      <c r="N142" s="5">
        <f t="shared" si="19"/>
        <v>1403.9</v>
      </c>
      <c r="O142" s="314">
        <f t="shared" si="14"/>
        <v>268.05277777777792</v>
      </c>
      <c r="P142" s="5" t="s">
        <v>21</v>
      </c>
      <c r="Q142" s="4">
        <f t="shared" si="15"/>
        <v>632</v>
      </c>
      <c r="S142" s="4">
        <f t="shared" si="18"/>
        <v>257.7</v>
      </c>
      <c r="U142" s="4">
        <f t="shared" si="16"/>
        <v>352.4</v>
      </c>
      <c r="W142" s="4">
        <f t="shared" si="17"/>
        <v>207.5</v>
      </c>
    </row>
    <row r="143" spans="1:23">
      <c r="A143" s="4">
        <v>2017</v>
      </c>
      <c r="B143" s="4">
        <v>77</v>
      </c>
      <c r="C143" s="4">
        <v>60.4</v>
      </c>
      <c r="D143" s="4">
        <v>73.2</v>
      </c>
      <c r="E143" s="4">
        <v>119.8</v>
      </c>
      <c r="F143" s="4">
        <v>152.9</v>
      </c>
      <c r="G143" s="4">
        <v>137.9</v>
      </c>
      <c r="H143" s="4">
        <v>191</v>
      </c>
      <c r="I143" s="4">
        <v>170</v>
      </c>
      <c r="J143" s="4">
        <v>129</v>
      </c>
      <c r="K143" s="4">
        <v>71</v>
      </c>
      <c r="L143" s="4">
        <v>90</v>
      </c>
      <c r="M143" s="4">
        <v>92</v>
      </c>
      <c r="N143" s="5">
        <f t="shared" si="19"/>
        <v>1364.2</v>
      </c>
      <c r="O143" s="314">
        <f t="shared" si="14"/>
        <v>228.35277777777787</v>
      </c>
      <c r="P143" s="5"/>
      <c r="Q143" s="4">
        <f t="shared" si="15"/>
        <v>498.9</v>
      </c>
      <c r="S143" s="4">
        <f t="shared" si="18"/>
        <v>143.69999999999999</v>
      </c>
      <c r="U143" s="4">
        <f t="shared" si="16"/>
        <v>345.9</v>
      </c>
      <c r="W143" s="4">
        <f t="shared" si="17"/>
        <v>290</v>
      </c>
    </row>
    <row r="144" spans="1:23">
      <c r="A144" s="4">
        <v>2018</v>
      </c>
      <c r="B144" s="4">
        <v>132</v>
      </c>
      <c r="C144" s="4">
        <v>50</v>
      </c>
      <c r="D144" s="4">
        <v>33</v>
      </c>
      <c r="E144" s="4">
        <v>31.8</v>
      </c>
      <c r="F144" s="4">
        <v>154</v>
      </c>
      <c r="G144" s="4">
        <v>107.3</v>
      </c>
      <c r="H144" s="4">
        <v>77</v>
      </c>
      <c r="I144" s="4">
        <v>187.6</v>
      </c>
      <c r="J144" s="4">
        <v>144</v>
      </c>
      <c r="K144" s="4">
        <v>51</v>
      </c>
      <c r="L144" s="4">
        <v>20</v>
      </c>
      <c r="M144" s="4">
        <v>104</v>
      </c>
      <c r="N144" s="5">
        <f t="shared" si="19"/>
        <v>1091.7</v>
      </c>
      <c r="O144" s="314">
        <f t="shared" si="14"/>
        <v>-44.147222222222126</v>
      </c>
      <c r="P144" s="5"/>
      <c r="Q144" s="4">
        <f t="shared" si="15"/>
        <v>371.9</v>
      </c>
      <c r="S144" s="4">
        <f t="shared" si="18"/>
        <v>274</v>
      </c>
      <c r="U144" s="4">
        <f t="shared" si="16"/>
        <v>218.8</v>
      </c>
      <c r="W144" s="4">
        <f t="shared" si="17"/>
        <v>215</v>
      </c>
    </row>
    <row r="145" spans="1:23">
      <c r="A145" s="4">
        <v>2019</v>
      </c>
      <c r="B145" s="348">
        <v>163.19999999999999</v>
      </c>
      <c r="C145" s="4">
        <v>53.1</v>
      </c>
      <c r="D145" s="4">
        <v>50.8</v>
      </c>
      <c r="E145" s="4">
        <v>71.599999999999994</v>
      </c>
      <c r="F145" s="4">
        <v>250.5</v>
      </c>
      <c r="G145" s="4">
        <v>48</v>
      </c>
      <c r="H145" s="4">
        <v>103.9</v>
      </c>
      <c r="I145" s="4">
        <v>184.7</v>
      </c>
      <c r="J145" s="4">
        <v>132.19999999999999</v>
      </c>
      <c r="K145" s="4">
        <v>127.6</v>
      </c>
      <c r="L145" s="4">
        <v>44.1</v>
      </c>
      <c r="M145" s="4">
        <v>56</v>
      </c>
      <c r="N145" s="5">
        <f t="shared" si="19"/>
        <v>1285.6999999999998</v>
      </c>
      <c r="O145" s="314">
        <f t="shared" si="14"/>
        <v>149.85277777777765</v>
      </c>
      <c r="Q145" s="4">
        <f t="shared" si="15"/>
        <v>336.6</v>
      </c>
      <c r="S145" s="348">
        <f t="shared" si="18"/>
        <v>320.3</v>
      </c>
      <c r="U145" s="4">
        <f t="shared" si="16"/>
        <v>372.9</v>
      </c>
      <c r="W145" s="4">
        <f t="shared" si="17"/>
        <v>303.89999999999998</v>
      </c>
    </row>
    <row r="146" spans="1:23">
      <c r="A146" s="4">
        <v>2020</v>
      </c>
      <c r="B146" s="4">
        <v>35.5</v>
      </c>
      <c r="C146" s="4">
        <v>146.80000000000001</v>
      </c>
      <c r="D146" s="4">
        <v>70.599999999999994</v>
      </c>
      <c r="E146" s="4">
        <v>53.5</v>
      </c>
      <c r="F146" s="4">
        <v>79.2</v>
      </c>
      <c r="G146" s="4">
        <v>251.5</v>
      </c>
      <c r="H146" s="4">
        <v>169.7</v>
      </c>
      <c r="I146" s="4">
        <v>217.2</v>
      </c>
      <c r="J146" s="4">
        <v>76.099999999999994</v>
      </c>
      <c r="K146" s="4">
        <v>99.1</v>
      </c>
      <c r="L146" s="4">
        <v>22</v>
      </c>
      <c r="M146" s="4">
        <v>31.7</v>
      </c>
      <c r="N146" s="5">
        <f t="shared" si="19"/>
        <v>1252.8999999999999</v>
      </c>
      <c r="O146" s="314">
        <f t="shared" si="14"/>
        <v>117.05277777777769</v>
      </c>
      <c r="Q146" s="4">
        <f t="shared" si="15"/>
        <v>638.4</v>
      </c>
      <c r="S146" s="4">
        <f t="shared" si="18"/>
        <v>238.3</v>
      </c>
      <c r="U146" s="4">
        <f t="shared" si="16"/>
        <v>203.3</v>
      </c>
      <c r="W146" s="4">
        <f t="shared" si="17"/>
        <v>197.2</v>
      </c>
    </row>
    <row r="147" spans="1:23">
      <c r="A147" s="4">
        <v>2021</v>
      </c>
      <c r="B147" s="4">
        <v>111.6</v>
      </c>
      <c r="C147" s="4">
        <v>44.9</v>
      </c>
      <c r="D147" s="4">
        <v>72.5</v>
      </c>
      <c r="E147" s="4">
        <v>53.4</v>
      </c>
      <c r="F147" s="4">
        <v>131</v>
      </c>
      <c r="G147" s="4">
        <v>175</v>
      </c>
      <c r="H147" s="4">
        <v>230</v>
      </c>
      <c r="I147" s="4">
        <v>195</v>
      </c>
      <c r="J147" s="4">
        <v>76.099999999999994</v>
      </c>
      <c r="K147" s="4">
        <v>26.8</v>
      </c>
      <c r="L147" s="4">
        <v>54.4</v>
      </c>
      <c r="M147" s="4">
        <v>70.099999999999994</v>
      </c>
      <c r="N147" s="5">
        <f t="shared" si="19"/>
        <v>1240.8</v>
      </c>
      <c r="O147" s="314">
        <f t="shared" si="14"/>
        <v>104.95277777777778</v>
      </c>
      <c r="Q147" s="4">
        <f t="shared" si="15"/>
        <v>600</v>
      </c>
      <c r="S147" s="4">
        <f t="shared" si="18"/>
        <v>188.2</v>
      </c>
      <c r="U147" s="4">
        <f t="shared" si="16"/>
        <v>256.89999999999998</v>
      </c>
      <c r="W147" s="4">
        <f t="shared" si="17"/>
        <v>157.29999999999998</v>
      </c>
    </row>
    <row r="148" spans="1:23">
      <c r="A148" s="4">
        <v>2022</v>
      </c>
      <c r="B148" s="4">
        <v>54.6</v>
      </c>
      <c r="C148" s="4">
        <v>60.2</v>
      </c>
      <c r="D148" s="4">
        <v>12.8</v>
      </c>
      <c r="E148" s="4">
        <v>68.8</v>
      </c>
      <c r="F148" s="4">
        <v>162.9</v>
      </c>
      <c r="G148" s="4">
        <v>138.69999999999999</v>
      </c>
      <c r="H148" s="4">
        <v>102.3</v>
      </c>
      <c r="I148" s="4">
        <v>114.2</v>
      </c>
      <c r="J148" s="4">
        <v>137.6</v>
      </c>
      <c r="K148" s="4">
        <v>117</v>
      </c>
      <c r="L148" s="4">
        <v>63.5</v>
      </c>
      <c r="M148" s="4">
        <v>84</v>
      </c>
      <c r="N148" s="5">
        <f t="shared" si="19"/>
        <v>1116.5999999999999</v>
      </c>
      <c r="O148" s="314">
        <f t="shared" si="14"/>
        <v>-19.247222222222263</v>
      </c>
      <c r="Q148" s="4">
        <f t="shared" si="15"/>
        <v>355.2</v>
      </c>
      <c r="S148" s="4">
        <f t="shared" si="18"/>
        <v>184.89999999999998</v>
      </c>
      <c r="U148" s="4">
        <f t="shared" si="16"/>
        <v>244.5</v>
      </c>
      <c r="W148" s="4">
        <f t="shared" si="17"/>
        <v>318.10000000000002</v>
      </c>
    </row>
    <row r="149" spans="1:23">
      <c r="A149" s="4">
        <v>2023</v>
      </c>
      <c r="B149" s="4">
        <v>37</v>
      </c>
      <c r="C149" s="4">
        <v>56</v>
      </c>
      <c r="D149" s="4">
        <v>61</v>
      </c>
      <c r="E149" s="4">
        <v>119.4</v>
      </c>
      <c r="F149" s="4">
        <v>191</v>
      </c>
      <c r="G149" s="349">
        <v>37</v>
      </c>
      <c r="H149" s="4">
        <v>116</v>
      </c>
      <c r="I149" s="4">
        <v>233.6</v>
      </c>
      <c r="N149" s="5">
        <f t="shared" si="19"/>
        <v>851</v>
      </c>
      <c r="Q149" s="4">
        <f t="shared" si="15"/>
        <v>386.6</v>
      </c>
      <c r="S149" s="4">
        <f t="shared" si="18"/>
        <v>177</v>
      </c>
      <c r="U149" s="4">
        <f t="shared" si="16"/>
        <v>371.4</v>
      </c>
    </row>
    <row r="151" spans="1:23">
      <c r="P151" s="4" t="s">
        <v>309</v>
      </c>
      <c r="Q151" s="6">
        <f>AVERAGE(Q5:Q149)</f>
        <v>455.62620689655193</v>
      </c>
      <c r="S151" s="6">
        <f>AVERAGE(S5:S149)</f>
        <v>169.85833333333341</v>
      </c>
      <c r="U151" s="6">
        <f>AVERAGE(U5:U149)</f>
        <v>265.23862068965531</v>
      </c>
      <c r="W151" s="6">
        <f>AVERAGE(W5:W149)</f>
        <v>245.42152777777787</v>
      </c>
    </row>
    <row r="152" spans="1:23">
      <c r="P152" s="4" t="s">
        <v>310</v>
      </c>
      <c r="Q152" s="4">
        <f>MAX(Q5:Q149)</f>
        <v>722</v>
      </c>
      <c r="S152" s="4">
        <f>MAX(S5:S149)</f>
        <v>320.3</v>
      </c>
      <c r="U152" s="4">
        <f>MAX(U5:U149)</f>
        <v>508.3</v>
      </c>
      <c r="W152" s="4">
        <f>MAX(W5:W149)</f>
        <v>500.2</v>
      </c>
    </row>
    <row r="153" spans="1:23">
      <c r="P153" s="4" t="s">
        <v>311</v>
      </c>
      <c r="Q153" s="4">
        <f>MIN(Q5:Q149)</f>
        <v>256.89999999999998</v>
      </c>
      <c r="S153" s="4">
        <f>MIN(S5:S149)</f>
        <v>47.599999999999994</v>
      </c>
      <c r="U153" s="4">
        <f>MIN(U5:U149)</f>
        <v>103</v>
      </c>
      <c r="W153" s="4">
        <f>MIN(W5:W149)</f>
        <v>102.89999999999999</v>
      </c>
    </row>
    <row r="154" spans="1:23">
      <c r="O154" s="5">
        <f>SUM(O5:O146)</f>
        <v>-85.705555555544493</v>
      </c>
      <c r="P154" s="69"/>
    </row>
    <row r="155" spans="1:23">
      <c r="O155" s="5"/>
      <c r="P155" s="69"/>
    </row>
    <row r="156" spans="1:23">
      <c r="A156" s="43" t="s">
        <v>55</v>
      </c>
      <c r="B156" s="44">
        <f t="shared" ref="B156:G156" si="20">AVERAGE(B5:B149)</f>
        <v>59.244827586206895</v>
      </c>
      <c r="C156" s="44">
        <f t="shared" si="20"/>
        <v>51.308275862068953</v>
      </c>
      <c r="D156" s="44">
        <f t="shared" si="20"/>
        <v>60.275862068965516</v>
      </c>
      <c r="E156" s="44">
        <f t="shared" si="20"/>
        <v>80.178620689655205</v>
      </c>
      <c r="F156" s="44">
        <f t="shared" si="20"/>
        <v>124.78413793103456</v>
      </c>
      <c r="G156" s="44">
        <f t="shared" si="20"/>
        <v>154.90965517241378</v>
      </c>
      <c r="H156" s="44">
        <f>AVERAGE(H5:H149)</f>
        <v>157.3158620689656</v>
      </c>
      <c r="I156" s="44">
        <f>AVERAGE(I5:I149)</f>
        <v>143.40068965517244</v>
      </c>
      <c r="J156" s="44">
        <f t="shared" ref="J156:N156" si="21">AVERAGE(J5:J148)</f>
        <v>109.86944444444448</v>
      </c>
      <c r="K156" s="44">
        <f t="shared" si="21"/>
        <v>73.590972222222234</v>
      </c>
      <c r="L156" s="44">
        <f t="shared" si="21"/>
        <v>61.961111111111123</v>
      </c>
      <c r="M156" s="44">
        <f t="shared" si="21"/>
        <v>59.143750000000004</v>
      </c>
      <c r="N156" s="44">
        <f t="shared" si="21"/>
        <v>1135.8472222222222</v>
      </c>
    </row>
    <row r="157" spans="1:23">
      <c r="A157" s="43" t="s">
        <v>53</v>
      </c>
      <c r="B157" s="44">
        <f t="shared" ref="B157:G157" si="22">MAX(B5:B149)</f>
        <v>163.19999999999999</v>
      </c>
      <c r="C157" s="44">
        <f t="shared" si="22"/>
        <v>165.5</v>
      </c>
      <c r="D157" s="44">
        <f t="shared" si="22"/>
        <v>185.1</v>
      </c>
      <c r="E157" s="44">
        <f t="shared" si="22"/>
        <v>207.7</v>
      </c>
      <c r="F157" s="44">
        <f t="shared" si="22"/>
        <v>350.7</v>
      </c>
      <c r="G157" s="44">
        <f t="shared" si="22"/>
        <v>366.6</v>
      </c>
      <c r="H157" s="44">
        <f>MAX(H5:H149)</f>
        <v>346.5</v>
      </c>
      <c r="I157" s="44">
        <f>MAX(I5:I149)</f>
        <v>277.8</v>
      </c>
      <c r="J157" s="44">
        <f t="shared" ref="J157:N157" si="23">MAX(J5:J148)</f>
        <v>239.1</v>
      </c>
      <c r="K157" s="44">
        <f t="shared" si="23"/>
        <v>226.5</v>
      </c>
      <c r="L157" s="44">
        <f t="shared" si="23"/>
        <v>199.3</v>
      </c>
      <c r="M157" s="44">
        <f t="shared" si="23"/>
        <v>154.69999999999999</v>
      </c>
      <c r="N157" s="44">
        <f t="shared" si="23"/>
        <v>1581.9</v>
      </c>
      <c r="O157" s="44">
        <f t="shared" ref="O157" si="24">MAX(O5:O146)</f>
        <v>446.05277777777792</v>
      </c>
    </row>
    <row r="158" spans="1:23">
      <c r="A158" s="43" t="s">
        <v>54</v>
      </c>
      <c r="B158" s="44">
        <f t="array" ref="B158">MIN(IF(B5:B149&gt;0,(B5:B149),""))</f>
        <v>1.8</v>
      </c>
      <c r="C158" s="44">
        <f t="array" ref="C158">MIN(IF(C5:C149&gt;0,(C5:C149),""))</f>
        <v>8.8000000000000007</v>
      </c>
      <c r="D158" s="44">
        <f t="array" ref="D158">MIN(IF(D5:D149&gt;0,(D5:D149),""))</f>
        <v>10.3</v>
      </c>
      <c r="E158" s="44">
        <f t="array" ref="E158">MIN(IF(E5:E149&gt;0,(E5:E149),""))</f>
        <v>2.8</v>
      </c>
      <c r="F158" s="44">
        <f t="array" ref="F158">MIN(IF(F5:F149&gt;0,(F5:F149),""))</f>
        <v>16.600000000000001</v>
      </c>
      <c r="G158" s="44">
        <f t="array" ref="G158">MIN(IF(G5:G149&gt;0,(G5:G149),""))</f>
        <v>37</v>
      </c>
      <c r="H158" s="44">
        <f t="array" ref="H158">MIN(IF(H5:H149&gt;0,(H5:H149),""))</f>
        <v>29.3</v>
      </c>
      <c r="I158" s="44">
        <f t="array" ref="I158">MIN(IF(I5:I149&gt;0,(I5:I149),""))</f>
        <v>35.4</v>
      </c>
      <c r="J158" s="44">
        <f t="array" ref="J158">MIN(IF(J5:J148&gt;0,(J5:J148),""))</f>
        <v>21.7</v>
      </c>
      <c r="K158" s="44">
        <f t="array" ref="K158">MIN(IF(K5:K148&gt;0,(K5:K148),""))</f>
        <v>2.7</v>
      </c>
      <c r="L158" s="44">
        <f t="array" ref="L158">MIN(IF(L5:L148&gt;0,(L5:L148),""))</f>
        <v>0.2</v>
      </c>
      <c r="M158" s="44">
        <f t="array" ref="M158">MIN(IF(M5:M148&gt;0,(M5:M148),""))</f>
        <v>5.5</v>
      </c>
      <c r="N158" s="44">
        <f t="array" ref="N158">MIN(IF(N5:N148&gt;0,(N5:N148),""))</f>
        <v>776.2</v>
      </c>
      <c r="O158" s="44">
        <f t="array" ref="O158">MIN(IF(O5:O147&gt;0,(O5:O147),""))</f>
        <v>1.6527777777778283</v>
      </c>
    </row>
    <row r="159" spans="1:23">
      <c r="A159" s="6" t="s">
        <v>53</v>
      </c>
      <c r="B159" s="6">
        <f>1878+MATCH(B157,B5:B149,0)</f>
        <v>2019</v>
      </c>
      <c r="C159" s="6">
        <f>1878+MATCH(C157,C5:C149,0)</f>
        <v>1970</v>
      </c>
      <c r="D159" s="6">
        <f t="shared" ref="D159:F159" si="25">1878+MATCH(D157,D5:D149,0)</f>
        <v>1939</v>
      </c>
      <c r="E159" s="6">
        <f t="shared" si="25"/>
        <v>1965</v>
      </c>
      <c r="F159" s="6">
        <f t="shared" si="25"/>
        <v>1999</v>
      </c>
      <c r="G159" s="6">
        <f t="shared" ref="G159:H159" si="26">1878+MATCH(G157,G5:G149,0)</f>
        <v>1979</v>
      </c>
      <c r="H159" s="6">
        <f t="shared" si="26"/>
        <v>1993</v>
      </c>
      <c r="I159" s="6">
        <f t="shared" ref="I159" si="27">1878+MATCH(I157,I5:I149,0)</f>
        <v>1970</v>
      </c>
      <c r="J159" s="6">
        <f t="shared" ref="J159:K159" si="28">1878+MATCH(J157,J5:J148,0)</f>
        <v>1899</v>
      </c>
      <c r="K159" s="6">
        <f t="shared" si="28"/>
        <v>1981</v>
      </c>
      <c r="L159" s="6">
        <f t="shared" ref="L159:N159" si="29">1878+MATCH(L157,L5:L148,0)</f>
        <v>1992</v>
      </c>
      <c r="M159" s="6">
        <f t="shared" si="29"/>
        <v>1918</v>
      </c>
      <c r="N159" s="6">
        <f t="shared" si="29"/>
        <v>1939</v>
      </c>
      <c r="O159" s="6">
        <f t="shared" ref="O159" si="30">1878+MATCH(O157,O5:O147,0)</f>
        <v>1939</v>
      </c>
    </row>
    <row r="160" spans="1:23">
      <c r="A160" s="6" t="s">
        <v>54</v>
      </c>
      <c r="B160" s="6">
        <f>1878+MATCH(B158,B5:B149,0)</f>
        <v>1997</v>
      </c>
      <c r="C160" s="6">
        <f>1878+MATCH(C158,C5:C149,0)</f>
        <v>1882</v>
      </c>
      <c r="D160" s="6">
        <f t="shared" ref="D160:F160" si="31">1878+MATCH(D158,D5:D149,0)</f>
        <v>1918</v>
      </c>
      <c r="E160" s="6">
        <f t="shared" si="31"/>
        <v>1893</v>
      </c>
      <c r="F160" s="6">
        <f t="shared" si="31"/>
        <v>1992</v>
      </c>
      <c r="G160" s="6">
        <f t="shared" ref="G160:H160" si="32">1878+MATCH(G158,G5:G149,0)</f>
        <v>2023</v>
      </c>
      <c r="H160" s="6">
        <f t="shared" si="32"/>
        <v>2006</v>
      </c>
      <c r="I160" s="6">
        <f t="shared" ref="I160" si="33">1878+MATCH(I158,I5:I149,0)</f>
        <v>1947</v>
      </c>
      <c r="J160" s="6">
        <f t="shared" ref="J160:K160" si="34">1878+MATCH(J158,J5:J148,0)</f>
        <v>1895</v>
      </c>
      <c r="K160" s="6">
        <f t="shared" si="34"/>
        <v>1943</v>
      </c>
      <c r="L160" s="6">
        <f t="shared" ref="L160:N160" si="35">1878+MATCH(L158,L5:L148,0)</f>
        <v>2011</v>
      </c>
      <c r="M160" s="6">
        <f t="shared" si="35"/>
        <v>1888</v>
      </c>
      <c r="N160" s="6">
        <f t="shared" si="35"/>
        <v>1943</v>
      </c>
      <c r="O160" s="6">
        <f t="shared" ref="O160" si="36">1878+MATCH(O158,O5:O147,0)</f>
        <v>1983</v>
      </c>
    </row>
    <row r="162" spans="5:31">
      <c r="N162" s="4" t="s">
        <v>228</v>
      </c>
      <c r="Q162" s="4" t="s">
        <v>211</v>
      </c>
      <c r="S162" s="4" t="s">
        <v>212</v>
      </c>
      <c r="U162" s="4" t="s">
        <v>213</v>
      </c>
      <c r="W162" s="4" t="s">
        <v>214</v>
      </c>
    </row>
    <row r="164" spans="5:31">
      <c r="M164" s="4" t="s">
        <v>219</v>
      </c>
      <c r="N164" s="4">
        <f>INDEX(LINEST(N27:N126,$A27:$A126),1)</f>
        <v>1.5485064506450645</v>
      </c>
      <c r="Q164" s="4">
        <f>INDEX(LINEST(Q27:Q126,$A27:$A126),1)</f>
        <v>0.55444884488448831</v>
      </c>
      <c r="S164" s="4">
        <f>INDEX(LINEST(S27:S126,$A27:$A126),1)</f>
        <v>0.26912511251125126</v>
      </c>
      <c r="U164" s="4">
        <f>INDEX(LINEST(U27:U126,$A27:$A126),1)</f>
        <v>0.48257785778577866</v>
      </c>
      <c r="W164" s="4">
        <f>INDEX(LINEST(W27:W126,$A27:$A126),1)</f>
        <v>0.28164596459645963</v>
      </c>
    </row>
    <row r="165" spans="5:31">
      <c r="N165" s="4">
        <f>INDEX(LINEST(N27:N126,$A27:$A126),2)</f>
        <v>-1870.7938319831985</v>
      </c>
      <c r="Q165" s="4">
        <f>INDEX(LINEST(Q27:Q126,$A27:$A126),2)</f>
        <v>-620.50347194719438</v>
      </c>
      <c r="S165" s="4">
        <f>INDEX(LINEST(S27:S126,$A27:$A126),2)</f>
        <v>-350.22353195319556</v>
      </c>
      <c r="U165" s="4">
        <f>INDEX(LINEST(U27:U126,$A27:$A126),2)</f>
        <v>-675.01211161116134</v>
      </c>
      <c r="W165" s="4">
        <f>INDEX(LINEST(W27:W126,$A27:$A126),2)</f>
        <v>-301.67345394539461</v>
      </c>
    </row>
    <row r="166" spans="5:31">
      <c r="M166" s="4" t="s">
        <v>207</v>
      </c>
      <c r="N166" s="4">
        <f>N164*$A27+N165</f>
        <v>1072.9169306930692</v>
      </c>
      <c r="Q166" s="4">
        <f>Q164*$A27+Q165</f>
        <v>433.50378217821799</v>
      </c>
      <c r="S166" s="4">
        <f>S164*$A27+S165</f>
        <v>161.3833069306931</v>
      </c>
      <c r="U166" s="4">
        <f>U164*$A27+U165</f>
        <v>242.36839603960391</v>
      </c>
      <c r="W166" s="4">
        <f>W164*$A27+W165</f>
        <v>233.73552475247516</v>
      </c>
    </row>
    <row r="167" spans="5:31">
      <c r="M167" s="4" t="s">
        <v>208</v>
      </c>
      <c r="N167" s="4">
        <f>N164*$A126+N165</f>
        <v>1226.2190693069304</v>
      </c>
      <c r="Q167" s="4">
        <f>Q164*$A126+Q165</f>
        <v>488.39421782178215</v>
      </c>
      <c r="S167" s="4">
        <f>S164*$A126+S165</f>
        <v>188.02669306930693</v>
      </c>
      <c r="U167" s="4">
        <f>U164*$A126+U165</f>
        <v>290.14360396039604</v>
      </c>
      <c r="W167" s="4">
        <f>W164*$A126+W165</f>
        <v>261.61847524752466</v>
      </c>
    </row>
    <row r="168" spans="5:31">
      <c r="M168" s="4" t="s">
        <v>209</v>
      </c>
      <c r="N168" s="193">
        <f>N167/N166-1</f>
        <v>0.14288351150804668</v>
      </c>
      <c r="Q168" s="193">
        <f>Q167/Q166-1</f>
        <v>0.1266204307786134</v>
      </c>
      <c r="S168" s="193">
        <f>S167/S166-1</f>
        <v>0.16509381698353698</v>
      </c>
      <c r="T168" s="5"/>
      <c r="U168" s="193">
        <f>U167/U166-1</f>
        <v>0.19711814205753742</v>
      </c>
      <c r="V168" s="5"/>
      <c r="W168" s="193">
        <f>W167/W166-1</f>
        <v>0.11929273705645471</v>
      </c>
    </row>
    <row r="169" spans="5:31">
      <c r="Q169" s="193"/>
      <c r="S169" s="193"/>
      <c r="T169" s="5"/>
      <c r="U169" s="193"/>
      <c r="V169" s="5"/>
      <c r="W169" s="193"/>
    </row>
    <row r="170" spans="5:31">
      <c r="M170" s="4" t="s">
        <v>206</v>
      </c>
      <c r="N170" s="4">
        <f>INDEX(LINEST(N77:N126,$A77:$A126),1)</f>
        <v>0.87179351740696354</v>
      </c>
      <c r="Q170" s="4">
        <f>INDEX(LINEST(Q77:Q126,$A77:$A126),1)</f>
        <v>4.5719087635054827E-2</v>
      </c>
      <c r="S170" s="4">
        <f>INDEX(LINEST(S77:S126,$A77:$A126),1)</f>
        <v>-0.63660984393757536</v>
      </c>
      <c r="U170" s="4">
        <f>INDEX(LINEST(U77:U126,$A77:$A126),1)</f>
        <v>0.29187995198079209</v>
      </c>
      <c r="W170" s="4">
        <f>INDEX(LINEST(W77:W126,$A77:$A126),1)</f>
        <v>1.3486530612244902</v>
      </c>
    </row>
    <row r="171" spans="5:31">
      <c r="N171" s="4">
        <f>INDEX(LINEST(N77:N126,$A77:$A126),2)</f>
        <v>-530.4820936374565</v>
      </c>
      <c r="Q171" s="4">
        <f>INDEX(LINEST(Q77:Q126,$A77:$A126),2)</f>
        <v>390.38794237694935</v>
      </c>
      <c r="S171" s="4">
        <f>INDEX(LINEST(S77:S126,$A77:$A126),2)</f>
        <v>1441.4987466986802</v>
      </c>
      <c r="U171" s="4">
        <f>INDEX(LINEST(U77:U126,$A77:$A126),2)</f>
        <v>-297.26484513805485</v>
      </c>
      <c r="W171" s="4">
        <f>INDEX(LINEST(W77:W126,$A77:$A126),2)</f>
        <v>-2416.4701224489804</v>
      </c>
    </row>
    <row r="172" spans="5:31" ht="13.2">
      <c r="E172" s="192"/>
      <c r="M172" s="4" t="s">
        <v>207</v>
      </c>
      <c r="N172" s="4">
        <f>N170*$A77+N171</f>
        <v>1170.3870588235293</v>
      </c>
      <c r="Q172" s="4">
        <f>Q170*$A77+Q171</f>
        <v>479.58588235294133</v>
      </c>
      <c r="S172" s="4">
        <f>S170*$A77+S171</f>
        <v>199.47294117647061</v>
      </c>
      <c r="U172" s="4">
        <f>U170*$A77+U171</f>
        <v>272.19294117647053</v>
      </c>
      <c r="W172" s="4">
        <f>W170*$A77+W171</f>
        <v>214.75199999999995</v>
      </c>
    </row>
    <row r="173" spans="5:31">
      <c r="M173" s="4" t="s">
        <v>208</v>
      </c>
      <c r="N173" s="4">
        <f>N170*$A126+N171</f>
        <v>1213.1049411764707</v>
      </c>
      <c r="Q173" s="4">
        <f>Q170*$A126+Q171</f>
        <v>481.82611764705899</v>
      </c>
      <c r="S173" s="4">
        <f>S170*$A126+S171</f>
        <v>168.27905882352957</v>
      </c>
      <c r="U173" s="4">
        <f>U170*$A126+U171</f>
        <v>286.49505882352935</v>
      </c>
      <c r="W173" s="4">
        <f>W170*$A126+W171</f>
        <v>280.83600000000024</v>
      </c>
    </row>
    <row r="174" spans="5:31">
      <c r="M174" s="4" t="s">
        <v>209</v>
      </c>
      <c r="N174" s="193">
        <f>N173/N172-1</f>
        <v>3.64989359980461E-2</v>
      </c>
      <c r="Q174" s="193">
        <f>Q173/Q172-1</f>
        <v>4.6711869063507105E-3</v>
      </c>
      <c r="S174" s="193">
        <f>S173/S172-1</f>
        <v>-0.15638152307256703</v>
      </c>
      <c r="T174" s="5"/>
      <c r="U174" s="193">
        <f>U173/U172-1</f>
        <v>5.2544043152780828E-2</v>
      </c>
      <c r="V174" s="5"/>
      <c r="W174" s="193">
        <f>W173/W172-1</f>
        <v>0.30772239606616147</v>
      </c>
      <c r="X174" s="5"/>
      <c r="Y174" s="5"/>
      <c r="Z174" s="5"/>
      <c r="AA174" s="5"/>
      <c r="AB174" s="5"/>
      <c r="AC174" s="5"/>
      <c r="AD174" s="5"/>
      <c r="AE174" s="5"/>
    </row>
    <row r="176" spans="5:31">
      <c r="M176" s="4" t="s">
        <v>210</v>
      </c>
      <c r="N176" s="4">
        <f>INDEX(LINEST(N87:N116,$A87:$A116),1)</f>
        <v>2.4942380422691892</v>
      </c>
      <c r="Q176" s="4">
        <f>INDEX(LINEST(Q87:Q116,$A87:$A116),1)</f>
        <v>2.4491879866518373</v>
      </c>
      <c r="S176" s="4">
        <f>INDEX(LINEST(S87:S116,$A87:$A116),1)</f>
        <v>0.33793103448275896</v>
      </c>
      <c r="U176" s="4">
        <f>INDEX(LINEST(U87:U116,$A87:$A116),1)</f>
        <v>-2.5574193548387094</v>
      </c>
      <c r="W176" s="4">
        <f>INDEX(LINEST(W87:W116,$A87:$A116),1)</f>
        <v>2.3730367074527257</v>
      </c>
    </row>
    <row r="177" spans="13:23">
      <c r="N177" s="4">
        <f>INDEX(LINEST(N87:N116,$A87:$A116),2)</f>
        <v>-3717.5605858361168</v>
      </c>
      <c r="Q177" s="4">
        <f>INDEX(LINEST(Q87:Q116,$A87:$A116),2)</f>
        <v>-4353.3542009640387</v>
      </c>
      <c r="S177" s="4">
        <f>INDEX(LINEST(S87:S116,$A87:$A116),2)</f>
        <v>-481.02942528735701</v>
      </c>
      <c r="U177" s="4">
        <f>INDEX(LINEST(U87:U116,$A87:$A116),2)</f>
        <v>5340.4619354838705</v>
      </c>
      <c r="W177" s="4">
        <f>INDEX(LINEST(W87:W116,$A87:$A116),2)</f>
        <v>-4437.5140155728595</v>
      </c>
    </row>
    <row r="178" spans="13:23">
      <c r="M178" s="4" t="s">
        <v>215</v>
      </c>
      <c r="N178" s="4">
        <f>N176*$A87+N177</f>
        <v>1173.6402150537633</v>
      </c>
      <c r="Q178" s="4">
        <f>Q176*$A87+Q177</f>
        <v>449.50344086021414</v>
      </c>
      <c r="S178" s="4">
        <f>S176*$A87+S177</f>
        <v>181.65333333333336</v>
      </c>
      <c r="U178" s="4">
        <f>U176*$A87+U177</f>
        <v>325.36258064516096</v>
      </c>
      <c r="W178" s="4">
        <f>W176*$A87+W177</f>
        <v>216.01096774193593</v>
      </c>
    </row>
    <row r="179" spans="13:23">
      <c r="M179" s="4" t="s">
        <v>216</v>
      </c>
      <c r="N179" s="4">
        <f>N176*$A116+N177</f>
        <v>1245.9731182795695</v>
      </c>
      <c r="Q179" s="4">
        <f>Q176*$A116+Q177</f>
        <v>520.5298924731178</v>
      </c>
      <c r="S179" s="4">
        <f>S176*$A116+S177</f>
        <v>191.45333333333332</v>
      </c>
      <c r="U179" s="4">
        <f>U176*$A116+U177</f>
        <v>251.19741935483853</v>
      </c>
      <c r="W179" s="4">
        <f>W176*$A116+W177</f>
        <v>284.82903225806422</v>
      </c>
    </row>
    <row r="180" spans="13:23">
      <c r="M180" s="4" t="s">
        <v>209</v>
      </c>
      <c r="N180" s="193">
        <f>N179/N178-1</f>
        <v>6.1631241242438684E-2</v>
      </c>
      <c r="Q180" s="193">
        <f>Q179/Q178-1</f>
        <v>0.15801091861940009</v>
      </c>
      <c r="S180" s="193">
        <f>S179/S178-1</f>
        <v>5.3948913681737931E-2</v>
      </c>
      <c r="T180" s="5"/>
      <c r="U180" s="193">
        <f>U179/U178-1</f>
        <v>-0.22794619203984812</v>
      </c>
      <c r="V180" s="5"/>
      <c r="W180" s="193">
        <f>W179/W178-1</f>
        <v>0.31858597383047638</v>
      </c>
    </row>
    <row r="182" spans="13:23">
      <c r="M182" s="4" t="s">
        <v>217</v>
      </c>
      <c r="N182" s="4">
        <f>INDEX(LINEST(N97:N126,$A97:$A126),1)</f>
        <v>2.0974638487207988</v>
      </c>
      <c r="Q182" s="4">
        <f>INDEX(LINEST(Q97:Q126,$A97:$A126),1)</f>
        <v>-1.1260066740823129</v>
      </c>
      <c r="S182" s="4">
        <f>INDEX(LINEST(S97:S126,$A97:$A126),1)</f>
        <v>1.0331034482758614</v>
      </c>
      <c r="U182" s="4">
        <f>INDEX(LINEST(U97:U126,$A97:$A126),1)</f>
        <v>2.2847608453837598</v>
      </c>
      <c r="W182" s="4">
        <f>INDEX(LINEST(W97:W126,$A97:$A126),1)</f>
        <v>0.37230255839821957</v>
      </c>
    </row>
    <row r="183" spans="13:23">
      <c r="N183" s="4">
        <f>INDEX(LINEST(N97:N126,$A97:$A126),2)</f>
        <v>-2972.5111383018129</v>
      </c>
      <c r="Q183" s="4">
        <f>INDEX(LINEST(Q97:Q126,$A97:$A126),2)</f>
        <v>2719.5262513904327</v>
      </c>
      <c r="S183" s="4">
        <f>INDEX(LINEST(S97:S126,$A97:$A126),2)</f>
        <v>-1880.4002298850562</v>
      </c>
      <c r="U183" s="4">
        <f>INDEX(LINEST(U97:U126,$A97:$A126),2)</f>
        <v>-4265.0059918427887</v>
      </c>
      <c r="W183" s="4">
        <f>INDEX(LINEST(W97:W126,$A97:$A126),2)</f>
        <v>-473.07006303299829</v>
      </c>
    </row>
    <row r="184" spans="13:23">
      <c r="M184" s="4" t="s">
        <v>218</v>
      </c>
      <c r="N184" s="4">
        <f>N182*$A97+N183</f>
        <v>1161.5901075268812</v>
      </c>
      <c r="Q184" s="4">
        <f>Q182*$A97+Q183</f>
        <v>500.16709677419385</v>
      </c>
      <c r="S184" s="4">
        <f>S182*$A97+S183</f>
        <v>155.84666666666658</v>
      </c>
      <c r="U184" s="4">
        <f>U182*$A97+U183</f>
        <v>238.25763440860192</v>
      </c>
      <c r="W184" s="4">
        <f>W182*$A97+W183</f>
        <v>260.73827956989248</v>
      </c>
    </row>
    <row r="185" spans="13:23">
      <c r="M185" s="4" t="s">
        <v>208</v>
      </c>
      <c r="N185" s="4">
        <f>N182*$A126+N183</f>
        <v>1222.416559139785</v>
      </c>
      <c r="Q185" s="4">
        <f>Q182*$A126+Q183</f>
        <v>467.51290322580689</v>
      </c>
      <c r="S185" s="4">
        <f>S182*$A126+S183</f>
        <v>185.80666666666662</v>
      </c>
      <c r="U185" s="4">
        <f>U182*$A126+U183</f>
        <v>304.51569892473071</v>
      </c>
      <c r="W185" s="4">
        <f>W182*$A126+W183</f>
        <v>271.53505376344083</v>
      </c>
    </row>
    <row r="186" spans="13:23">
      <c r="M186" s="4" t="s">
        <v>209</v>
      </c>
      <c r="N186" s="193">
        <f>N185/N184-1</f>
        <v>5.23648154531966E-2</v>
      </c>
      <c r="Q186" s="193">
        <f>Q185/Q184-1</f>
        <v>-6.5286568746702356E-2</v>
      </c>
      <c r="S186" s="193">
        <f>S185/S184-1</f>
        <v>0.19224023612952945</v>
      </c>
      <c r="T186" s="5"/>
      <c r="U186" s="193">
        <f>U185/U184-1</f>
        <v>0.27809419278669978</v>
      </c>
      <c r="V186" s="5"/>
      <c r="W186" s="193">
        <f>W185/W184-1</f>
        <v>4.1408473705351057E-2</v>
      </c>
    </row>
    <row r="188" spans="13:23">
      <c r="M188" s="4" t="s">
        <v>220</v>
      </c>
      <c r="N188" s="4">
        <f>INDEX(LINEST(N107:N136,$A107:$A136),1)</f>
        <v>-3.8615127919911032</v>
      </c>
      <c r="Q188" s="4">
        <f>INDEX(LINEST(Q107:Q136,$A107:$A136),1)</f>
        <v>-1.1041379310344817</v>
      </c>
      <c r="S188" s="4">
        <f>INDEX(LINEST(S107:S136,$A107:$A136),1)</f>
        <v>-1.7626251390433825</v>
      </c>
      <c r="U188" s="4">
        <f>INDEX(LINEST(U107:U136,$A107:$A136),1)</f>
        <v>0.56892102335928707</v>
      </c>
      <c r="W188" s="4">
        <f>INDEX(LINEST(W107:W136,$A107:$A136),1)</f>
        <v>-1.5540823136818698</v>
      </c>
    </row>
    <row r="189" spans="13:23">
      <c r="N189" s="4">
        <f>INDEX(LINEST(N107:N136,$A107:$A136),2)</f>
        <v>8880.3921097515795</v>
      </c>
      <c r="Q189" s="4">
        <f>INDEX(LINEST(Q107:Q136,$A107:$A136),2)</f>
        <v>2674.2305747126411</v>
      </c>
      <c r="S189" s="4">
        <f>INDEX(LINEST(S107:S136,$A107:$A136),2)</f>
        <v>3690.3984649610697</v>
      </c>
      <c r="U189" s="4">
        <f>INDEX(LINEST(U107:U136,$A107:$A136),2)</f>
        <v>-861.93856878012411</v>
      </c>
      <c r="W189" s="4">
        <f>INDEX(LINEST(W107:W136,$A107:$A136),2)</f>
        <v>3358.4112569521708</v>
      </c>
    </row>
    <row r="190" spans="13:23">
      <c r="M190" s="4" t="s">
        <v>223</v>
      </c>
      <c r="N190" s="4">
        <f>N188*$A107+N189</f>
        <v>1230.7352688172041</v>
      </c>
      <c r="Q190" s="4">
        <f>Q188*$A107+Q189</f>
        <v>486.93333333333294</v>
      </c>
      <c r="S190" s="4">
        <f>S188*$A107+S189</f>
        <v>198.63806451612891</v>
      </c>
      <c r="U190" s="4">
        <f>U188*$A107+U189</f>
        <v>265.09397849462357</v>
      </c>
      <c r="W190" s="4">
        <f>W188*$A107+W189</f>
        <v>279.77419354838685</v>
      </c>
    </row>
    <row r="191" spans="13:23">
      <c r="M191" s="4" t="s">
        <v>224</v>
      </c>
      <c r="N191" s="4">
        <f>N188*$A136+N189</f>
        <v>1118.7513978494617</v>
      </c>
      <c r="Q191" s="4">
        <f>Q188*$A136+Q189</f>
        <v>454.91333333333296</v>
      </c>
      <c r="S191" s="4">
        <f>S188*$A136+S189</f>
        <v>147.52193548387095</v>
      </c>
      <c r="U191" s="4">
        <f>U188*$A136+U189</f>
        <v>281.59268817204293</v>
      </c>
      <c r="W191" s="4">
        <f>W188*$A136+W189</f>
        <v>234.70580645161272</v>
      </c>
    </row>
    <row r="192" spans="13:23">
      <c r="M192" s="4" t="s">
        <v>209</v>
      </c>
      <c r="N192" s="193">
        <f>N191/N190-1</f>
        <v>-9.0989405930784972E-2</v>
      </c>
      <c r="Q192" s="193">
        <f>Q191/Q190-1</f>
        <v>-6.5758488499452317E-2</v>
      </c>
      <c r="S192" s="193">
        <f>S191/S190-1</f>
        <v>-0.2573329998798265</v>
      </c>
      <c r="T192" s="5"/>
      <c r="U192" s="193">
        <f>U191/U190-1</f>
        <v>6.2237210256942843E-2</v>
      </c>
      <c r="V192" s="5"/>
      <c r="W192" s="193">
        <f>W191/W190-1</f>
        <v>-0.16108843537414963</v>
      </c>
    </row>
    <row r="194" spans="13:23">
      <c r="M194" s="4" t="s">
        <v>221</v>
      </c>
      <c r="N194" s="4">
        <f>INDEX(LINEST(N117:N146,$A117:$A146),1)</f>
        <v>2.7857174638487185</v>
      </c>
      <c r="Q194" s="4">
        <f>INDEX(LINEST(Q117:Q146,$A117:$A146),1)</f>
        <v>0.61955506117908876</v>
      </c>
      <c r="S194" s="4">
        <f>INDEX(LINEST(S117:S146,$A117:$A146),1)</f>
        <v>3.042157953281424</v>
      </c>
      <c r="U194" s="4">
        <f>INDEX(LINEST(U117:U146,$A117:$A146),1)</f>
        <v>0.50407119021134594</v>
      </c>
      <c r="W194" s="4">
        <f>INDEX(LINEST(W117:W146,$A117:$A146),1)</f>
        <v>-1.0844048943270315</v>
      </c>
    </row>
    <row r="195" spans="13:23">
      <c r="N195" s="4">
        <f>INDEX(LINEST(N117:N146,$A117:$A146),2)</f>
        <v>-4416.3363737486052</v>
      </c>
      <c r="Q195" s="4">
        <f>INDEX(LINEST(Q117:Q146,$A117:$A146),2)</f>
        <v>-776.70767519466267</v>
      </c>
      <c r="S195" s="4">
        <f>INDEX(LINEST(S117:S146,$A117:$A146),2)</f>
        <v>-5923.011108639229</v>
      </c>
      <c r="U195" s="4">
        <f>INDEX(LINEST(U117:U146,$A117:$A146),2)</f>
        <v>-734.27477196885434</v>
      </c>
      <c r="W195" s="4">
        <f>INDEX(LINEST(W117:W146,$A117:$A146),2)</f>
        <v>2425.3473489061948</v>
      </c>
    </row>
    <row r="196" spans="13:23">
      <c r="M196" s="4" t="s">
        <v>225</v>
      </c>
      <c r="N196" s="4">
        <f>N194*$A117+N195</f>
        <v>1130.0270967741935</v>
      </c>
      <c r="Q196" s="4">
        <f>Q194*$A117+Q195</f>
        <v>456.82645161290316</v>
      </c>
      <c r="S196" s="4">
        <f>S194*$A117+S195</f>
        <v>133.92537634408654</v>
      </c>
      <c r="U196" s="4">
        <f>U194*$A117+U195</f>
        <v>269.33096774193541</v>
      </c>
      <c r="W196" s="4">
        <f>W194*$A117+W195</f>
        <v>266.297204301075</v>
      </c>
    </row>
    <row r="197" spans="13:23">
      <c r="M197" s="4" t="s">
        <v>226</v>
      </c>
      <c r="N197" s="4">
        <f>N194*$A146+N195</f>
        <v>1210.8129032258066</v>
      </c>
      <c r="Q197" s="4">
        <f>Q194*$A146+Q195</f>
        <v>474.79354838709673</v>
      </c>
      <c r="S197" s="4">
        <f>S194*$A146+S195</f>
        <v>222.14795698924718</v>
      </c>
      <c r="U197" s="4">
        <f>U194*$A146+U195</f>
        <v>283.94903225806445</v>
      </c>
      <c r="W197" s="4">
        <f>W194*$A146+W195</f>
        <v>234.84946236559108</v>
      </c>
    </row>
    <row r="198" spans="13:23">
      <c r="M198" s="4" t="s">
        <v>209</v>
      </c>
      <c r="N198" s="193">
        <f>N197/N196-1</f>
        <v>7.1490149822271087E-2</v>
      </c>
      <c r="Q198" s="193">
        <f>Q197/Q196-1</f>
        <v>3.9330246115910628E-2</v>
      </c>
      <c r="S198" s="193">
        <f>S197/S196-1</f>
        <v>0.6587443175705221</v>
      </c>
      <c r="T198" s="5"/>
      <c r="U198" s="193">
        <f>U197/U196-1</f>
        <v>5.4275468724174436E-2</v>
      </c>
      <c r="V198" s="5"/>
      <c r="W198" s="193">
        <f>W197/W196-1</f>
        <v>-0.1180926477167562</v>
      </c>
    </row>
    <row r="200" spans="13:23">
      <c r="M200" s="194" t="s">
        <v>270</v>
      </c>
      <c r="N200" s="4">
        <f>INDEX(LINEST(N27:N146,$A27:$A146),1)</f>
        <v>1.0756778248489476</v>
      </c>
      <c r="Q200" s="4">
        <f>INDEX(LINEST(Q27:Q146,$A27:$A146),1)</f>
        <v>0.37597784568372822</v>
      </c>
      <c r="S200" s="4">
        <f>INDEX(LINEST(S27:S146,$A27:$A146),1)</f>
        <v>0.26609903465518436</v>
      </c>
      <c r="U200" s="4">
        <f>INDEX(LINEST(U27:U146,$A27:$A146),1)</f>
        <v>0.33301305646225438</v>
      </c>
      <c r="W200" s="4">
        <f>INDEX(LINEST(W27:W146,$A27:$A146),1)</f>
        <v>0.12604555871935524</v>
      </c>
    </row>
    <row r="201" spans="13:23">
      <c r="N201" s="4">
        <f>INDEX(LINEST(N27:N146,$A27:$A146),2)</f>
        <v>-955.69720894969532</v>
      </c>
      <c r="Q201" s="4">
        <f>INDEX(LINEST(Q27:Q146,$A27:$A146),2)</f>
        <v>-275.01873312961567</v>
      </c>
      <c r="S201" s="4">
        <f>INDEX(LINEST(S27:S146,$A27:$A146),2)</f>
        <v>-344.91049077482222</v>
      </c>
      <c r="U201" s="4">
        <f>INDEX(LINEST(U27:U146,$A27:$A146),2)</f>
        <v>-385.53626386091628</v>
      </c>
      <c r="W201" s="4">
        <f>INDEX(LINEST(W27:W146,$A27:$A146),2)</f>
        <v>-0.16065120262931032</v>
      </c>
    </row>
    <row r="202" spans="13:23">
      <c r="M202" s="4" t="s">
        <v>227</v>
      </c>
      <c r="N202" s="4">
        <f>N200*$A27+N201</f>
        <v>1089.1663360881541</v>
      </c>
      <c r="Q202" s="4">
        <f>Q200*$A27+Q201</f>
        <v>439.71515151515172</v>
      </c>
      <c r="S202" s="4">
        <f>S200*$A27+S201</f>
        <v>160.94377410468326</v>
      </c>
      <c r="U202" s="4">
        <f>U200*$A27+U201</f>
        <v>247.52155647382926</v>
      </c>
      <c r="W202" s="4">
        <f>W200*$A27+W201</f>
        <v>239.45195592286501</v>
      </c>
    </row>
    <row r="203" spans="13:23">
      <c r="M203" s="4" t="s">
        <v>226</v>
      </c>
      <c r="N203" s="4">
        <f>N200*$A146+N201</f>
        <v>1217.1719972451788</v>
      </c>
      <c r="Q203" s="4">
        <f>Q200*$A146+Q201</f>
        <v>484.45651515151536</v>
      </c>
      <c r="S203" s="4">
        <f>S200*$A146+S201</f>
        <v>192.6095592286502</v>
      </c>
      <c r="U203" s="4">
        <f>U200*$A146+U201</f>
        <v>287.15011019283759</v>
      </c>
      <c r="W203" s="4">
        <f>W200*$A146+W201</f>
        <v>254.4513774104683</v>
      </c>
    </row>
    <row r="204" spans="13:23">
      <c r="M204" s="4" t="s">
        <v>209</v>
      </c>
      <c r="N204" s="193">
        <f>N203/N202-1</f>
        <v>0.11752627391769122</v>
      </c>
      <c r="Q204" s="193">
        <f>Q203/Q202-1</f>
        <v>0.10175078907832891</v>
      </c>
      <c r="S204" s="193">
        <f>S203/S202-1</f>
        <v>0.19675060622954232</v>
      </c>
      <c r="T204" s="5"/>
      <c r="U204" s="193">
        <f>U203/U202-1</f>
        <v>0.16010142422968432</v>
      </c>
      <c r="V204" s="5"/>
      <c r="W204" s="193">
        <f>W203/W202-1</f>
        <v>6.2640630475514048E-2</v>
      </c>
    </row>
  </sheetData>
  <phoneticPr fontId="4" type="noConversion"/>
  <conditionalFormatting sqref="N168">
    <cfRule type="cellIs" dxfId="581" priority="13" operator="lessThan">
      <formula>0</formula>
    </cfRule>
    <cfRule type="cellIs" dxfId="580" priority="14" operator="greaterThan">
      <formula>0</formula>
    </cfRule>
  </conditionalFormatting>
  <conditionalFormatting sqref="N174">
    <cfRule type="cellIs" dxfId="579" priority="11" operator="lessThan">
      <formula>0</formula>
    </cfRule>
    <cfRule type="cellIs" dxfId="578" priority="12" operator="greaterThan">
      <formula>0</formula>
    </cfRule>
  </conditionalFormatting>
  <conditionalFormatting sqref="N180">
    <cfRule type="cellIs" dxfId="577" priority="10" operator="greaterThan">
      <formula>0</formula>
    </cfRule>
    <cfRule type="cellIs" dxfId="576" priority="9" operator="lessThan">
      <formula>0</formula>
    </cfRule>
  </conditionalFormatting>
  <conditionalFormatting sqref="N186">
    <cfRule type="cellIs" dxfId="575" priority="7" operator="lessThan">
      <formula>0</formula>
    </cfRule>
    <cfRule type="cellIs" dxfId="574" priority="8" operator="greaterThan">
      <formula>0</formula>
    </cfRule>
  </conditionalFormatting>
  <conditionalFormatting sqref="N192">
    <cfRule type="cellIs" dxfId="573" priority="5" operator="lessThan">
      <formula>0</formula>
    </cfRule>
    <cfRule type="cellIs" dxfId="572" priority="6" operator="greaterThan">
      <formula>0</formula>
    </cfRule>
  </conditionalFormatting>
  <conditionalFormatting sqref="N198">
    <cfRule type="cellIs" dxfId="571" priority="3" operator="lessThan">
      <formula>0</formula>
    </cfRule>
    <cfRule type="cellIs" dxfId="570" priority="4" operator="greaterThan">
      <formula>0</formula>
    </cfRule>
  </conditionalFormatting>
  <conditionalFormatting sqref="N204">
    <cfRule type="cellIs" dxfId="569" priority="2" operator="greaterThan">
      <formula>0</formula>
    </cfRule>
    <cfRule type="cellIs" dxfId="568" priority="1" operator="lessThan">
      <formula>0</formula>
    </cfRule>
  </conditionalFormatting>
  <conditionalFormatting sqref="Q168:Q169">
    <cfRule type="cellIs" dxfId="567" priority="70" operator="greaterThan">
      <formula>0</formula>
    </cfRule>
    <cfRule type="cellIs" dxfId="566" priority="69" operator="lessThan">
      <formula>0</formula>
    </cfRule>
  </conditionalFormatting>
  <conditionalFormatting sqref="Q174">
    <cfRule type="cellIs" dxfId="565" priority="105" operator="lessThan">
      <formula>0</formula>
    </cfRule>
    <cfRule type="cellIs" dxfId="564" priority="106" operator="greaterThan">
      <formula>0</formula>
    </cfRule>
  </conditionalFormatting>
  <conditionalFormatting sqref="Q180">
    <cfRule type="cellIs" dxfId="563" priority="97" operator="lessThan">
      <formula>0</formula>
    </cfRule>
    <cfRule type="cellIs" dxfId="562" priority="98" operator="greaterThan">
      <formula>0</formula>
    </cfRule>
  </conditionalFormatting>
  <conditionalFormatting sqref="Q186">
    <cfRule type="cellIs" dxfId="561" priority="84" operator="greaterThan">
      <formula>0</formula>
    </cfRule>
    <cfRule type="cellIs" dxfId="560" priority="83" operator="lessThan">
      <formula>0</formula>
    </cfRule>
  </conditionalFormatting>
  <conditionalFormatting sqref="Q192">
    <cfRule type="cellIs" dxfId="559" priority="55" operator="lessThan">
      <formula>0</formula>
    </cfRule>
    <cfRule type="cellIs" dxfId="558" priority="56" operator="greaterThan">
      <formula>0</formula>
    </cfRule>
  </conditionalFormatting>
  <conditionalFormatting sqref="Q198">
    <cfRule type="cellIs" dxfId="557" priority="41" operator="lessThan">
      <formula>0</formula>
    </cfRule>
    <cfRule type="cellIs" dxfId="556" priority="42" operator="greaterThan">
      <formula>0</formula>
    </cfRule>
  </conditionalFormatting>
  <conditionalFormatting sqref="Q204">
    <cfRule type="cellIs" dxfId="555" priority="27" operator="lessThan">
      <formula>0</formula>
    </cfRule>
    <cfRule type="cellIs" dxfId="554" priority="28" operator="greaterThan">
      <formula>0</formula>
    </cfRule>
  </conditionalFormatting>
  <conditionalFormatting sqref="S168:S169">
    <cfRule type="cellIs" dxfId="553" priority="61" operator="lessThan">
      <formula>0</formula>
    </cfRule>
    <cfRule type="cellIs" dxfId="552" priority="62" operator="greaterThan">
      <formula>0</formula>
    </cfRule>
  </conditionalFormatting>
  <conditionalFormatting sqref="S174">
    <cfRule type="cellIs" dxfId="551" priority="104" operator="greaterThan">
      <formula>0</formula>
    </cfRule>
    <cfRule type="cellIs" dxfId="550" priority="103" operator="lessThan">
      <formula>0</formula>
    </cfRule>
  </conditionalFormatting>
  <conditionalFormatting sqref="S180">
    <cfRule type="cellIs" dxfId="549" priority="90" operator="greaterThan">
      <formula>0</formula>
    </cfRule>
    <cfRule type="cellIs" dxfId="548" priority="89" operator="lessThan">
      <formula>0</formula>
    </cfRule>
  </conditionalFormatting>
  <conditionalFormatting sqref="S186">
    <cfRule type="cellIs" dxfId="547" priority="76" operator="greaterThan">
      <formula>0</formula>
    </cfRule>
    <cfRule type="cellIs" dxfId="546" priority="75" operator="lessThan">
      <formula>0</formula>
    </cfRule>
  </conditionalFormatting>
  <conditionalFormatting sqref="S192">
    <cfRule type="cellIs" dxfId="545" priority="47" operator="lessThan">
      <formula>0</formula>
    </cfRule>
    <cfRule type="cellIs" dxfId="544" priority="48" operator="greaterThan">
      <formula>0</formula>
    </cfRule>
  </conditionalFormatting>
  <conditionalFormatting sqref="S198">
    <cfRule type="cellIs" dxfId="543" priority="33" operator="lessThan">
      <formula>0</formula>
    </cfRule>
    <cfRule type="cellIs" dxfId="542" priority="34" operator="greaterThan">
      <formula>0</formula>
    </cfRule>
  </conditionalFormatting>
  <conditionalFormatting sqref="S204">
    <cfRule type="cellIs" dxfId="541" priority="19" operator="lessThan">
      <formula>0</formula>
    </cfRule>
    <cfRule type="cellIs" dxfId="540" priority="20" operator="greaterThan">
      <formula>0</formula>
    </cfRule>
  </conditionalFormatting>
  <conditionalFormatting sqref="U168:U169">
    <cfRule type="cellIs" dxfId="539" priority="59" operator="lessThan">
      <formula>0</formula>
    </cfRule>
    <cfRule type="cellIs" dxfId="538" priority="60" operator="greaterThan">
      <formula>0</formula>
    </cfRule>
  </conditionalFormatting>
  <conditionalFormatting sqref="U174">
    <cfRule type="cellIs" dxfId="537" priority="102" operator="greaterThan">
      <formula>0</formula>
    </cfRule>
    <cfRule type="cellIs" dxfId="536" priority="101" operator="lessThan">
      <formula>0</formula>
    </cfRule>
  </conditionalFormatting>
  <conditionalFormatting sqref="U180">
    <cfRule type="cellIs" dxfId="535" priority="88" operator="greaterThan">
      <formula>0</formula>
    </cfRule>
    <cfRule type="cellIs" dxfId="534" priority="87" operator="lessThan">
      <formula>0</formula>
    </cfRule>
  </conditionalFormatting>
  <conditionalFormatting sqref="U186">
    <cfRule type="cellIs" dxfId="533" priority="74" operator="greaterThan">
      <formula>0</formula>
    </cfRule>
    <cfRule type="cellIs" dxfId="532" priority="73" operator="lessThan">
      <formula>0</formula>
    </cfRule>
  </conditionalFormatting>
  <conditionalFormatting sqref="U192">
    <cfRule type="cellIs" dxfId="531" priority="46" operator="greaterThan">
      <formula>0</formula>
    </cfRule>
    <cfRule type="cellIs" dxfId="530" priority="45" operator="lessThan">
      <formula>0</formula>
    </cfRule>
  </conditionalFormatting>
  <conditionalFormatting sqref="U198">
    <cfRule type="cellIs" dxfId="529" priority="32" operator="greaterThan">
      <formula>0</formula>
    </cfRule>
    <cfRule type="cellIs" dxfId="528" priority="31" operator="lessThan">
      <formula>0</formula>
    </cfRule>
  </conditionalFormatting>
  <conditionalFormatting sqref="U204">
    <cfRule type="cellIs" dxfId="527" priority="18" operator="greaterThan">
      <formula>0</formula>
    </cfRule>
    <cfRule type="cellIs" dxfId="526" priority="17" operator="lessThan">
      <formula>0</formula>
    </cfRule>
  </conditionalFormatting>
  <conditionalFormatting sqref="W168:W169">
    <cfRule type="cellIs" dxfId="525" priority="57" operator="lessThan">
      <formula>0</formula>
    </cfRule>
    <cfRule type="cellIs" dxfId="524" priority="58" operator="greaterThan">
      <formula>0</formula>
    </cfRule>
  </conditionalFormatting>
  <conditionalFormatting sqref="W174">
    <cfRule type="cellIs" dxfId="523" priority="99" operator="lessThan">
      <formula>0</formula>
    </cfRule>
    <cfRule type="cellIs" dxfId="522" priority="100" operator="greaterThan">
      <formula>0</formula>
    </cfRule>
  </conditionalFormatting>
  <conditionalFormatting sqref="W180">
    <cfRule type="cellIs" dxfId="521" priority="85" operator="lessThan">
      <formula>0</formula>
    </cfRule>
    <cfRule type="cellIs" dxfId="520" priority="86" operator="greaterThan">
      <formula>0</formula>
    </cfRule>
  </conditionalFormatting>
  <conditionalFormatting sqref="W186">
    <cfRule type="cellIs" dxfId="519" priority="71" operator="lessThan">
      <formula>0</formula>
    </cfRule>
    <cfRule type="cellIs" dxfId="518" priority="72" operator="greaterThan">
      <formula>0</formula>
    </cfRule>
  </conditionalFormatting>
  <conditionalFormatting sqref="W192">
    <cfRule type="cellIs" dxfId="517" priority="44" operator="greaterThan">
      <formula>0</formula>
    </cfRule>
    <cfRule type="cellIs" dxfId="516" priority="43" operator="lessThan">
      <formula>0</formula>
    </cfRule>
  </conditionalFormatting>
  <conditionalFormatting sqref="W198">
    <cfRule type="cellIs" dxfId="515" priority="30" operator="greaterThan">
      <formula>0</formula>
    </cfRule>
    <cfRule type="cellIs" dxfId="514" priority="29" operator="lessThan">
      <formula>0</formula>
    </cfRule>
  </conditionalFormatting>
  <conditionalFormatting sqref="W204">
    <cfRule type="cellIs" dxfId="513" priority="15" operator="lessThan">
      <formula>0</formula>
    </cfRule>
    <cfRule type="cellIs" dxfId="512" priority="16" operator="greater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260"/>
  <sheetViews>
    <sheetView zoomScale="90" zoomScaleNormal="90" workbookViewId="0">
      <pane xSplit="1" ySplit="3" topLeftCell="B217" activePane="bottomRight" state="frozen"/>
      <selection pane="topRight" activeCell="B1" sqref="B1"/>
      <selection pane="bottomLeft" activeCell="A4" sqref="A4"/>
      <selection pane="bottomRight" activeCell="K255" sqref="K255"/>
    </sheetView>
  </sheetViews>
  <sheetFormatPr baseColWidth="10" defaultRowHeight="13.2"/>
  <cols>
    <col min="1" max="1" width="9.44140625" customWidth="1"/>
    <col min="2" max="2" width="8.88671875" customWidth="1"/>
    <col min="3" max="3" width="9.44140625" customWidth="1"/>
    <col min="4" max="4" width="9" customWidth="1"/>
    <col min="5" max="5" width="9.109375" customWidth="1"/>
    <col min="6" max="6" width="8.6640625" customWidth="1"/>
    <col min="7" max="7" width="9.109375" customWidth="1"/>
    <col min="8" max="8" width="8.5546875" customWidth="1"/>
    <col min="9" max="9" width="9.6640625" customWidth="1"/>
    <col min="10" max="10" width="9" customWidth="1"/>
    <col min="11" max="11" width="9.33203125" customWidth="1"/>
    <col min="12" max="12" width="9.109375" customWidth="1"/>
    <col min="13" max="13" width="10.109375" customWidth="1"/>
    <col min="14" max="15" width="9" customWidth="1"/>
    <col min="16" max="16" width="9.88671875" customWidth="1"/>
    <col min="17" max="18" width="9.33203125" style="17" customWidth="1"/>
    <col min="19" max="19" width="9.109375" customWidth="1"/>
    <col min="20" max="20" width="8.88671875" customWidth="1"/>
    <col min="22" max="22" width="10.5546875" customWidth="1"/>
    <col min="23" max="23" width="10.33203125" customWidth="1"/>
    <col min="24" max="24" width="9.88671875" customWidth="1"/>
    <col min="25" max="25" width="9.6640625" customWidth="1"/>
  </cols>
  <sheetData>
    <row r="1" spans="1:28" ht="15.6">
      <c r="A1" s="378" t="s">
        <v>299</v>
      </c>
      <c r="B1" s="378"/>
      <c r="C1" s="378"/>
      <c r="D1" s="378"/>
      <c r="E1" s="378"/>
      <c r="F1" s="378"/>
      <c r="G1" s="378"/>
      <c r="H1" s="378"/>
      <c r="I1" s="378"/>
      <c r="J1" s="378"/>
      <c r="K1" s="378"/>
      <c r="L1" s="378"/>
      <c r="M1" s="378"/>
      <c r="N1" s="378"/>
      <c r="O1" s="16"/>
      <c r="P1" s="16"/>
      <c r="Q1" s="378" t="s">
        <v>46</v>
      </c>
      <c r="R1" s="378"/>
      <c r="S1" s="378"/>
      <c r="T1" s="378"/>
      <c r="V1" s="16"/>
      <c r="W1" s="378" t="s">
        <v>158</v>
      </c>
      <c r="X1" s="378"/>
      <c r="Y1" s="378"/>
      <c r="Z1" s="378"/>
      <c r="AB1" s="292" t="s">
        <v>288</v>
      </c>
    </row>
    <row r="2" spans="1:28" ht="13.8" thickBot="1">
      <c r="W2" s="17"/>
      <c r="X2" s="17"/>
    </row>
    <row r="3" spans="1:28" s="1" customFormat="1" ht="13.8" thickBot="1">
      <c r="A3" s="179"/>
      <c r="B3" s="35" t="s">
        <v>1</v>
      </c>
      <c r="C3" s="36" t="s">
        <v>2</v>
      </c>
      <c r="D3" s="36" t="s">
        <v>14</v>
      </c>
      <c r="E3" s="36" t="s">
        <v>4</v>
      </c>
      <c r="F3" s="36" t="s">
        <v>5</v>
      </c>
      <c r="G3" s="36" t="s">
        <v>6</v>
      </c>
      <c r="H3" s="36" t="s">
        <v>7</v>
      </c>
      <c r="I3" s="36" t="s">
        <v>8</v>
      </c>
      <c r="J3" s="36" t="s">
        <v>9</v>
      </c>
      <c r="K3" s="36" t="s">
        <v>10</v>
      </c>
      <c r="L3" s="36" t="s">
        <v>11</v>
      </c>
      <c r="M3" s="36" t="s">
        <v>12</v>
      </c>
      <c r="N3" s="37" t="s">
        <v>13</v>
      </c>
      <c r="P3" s="50"/>
      <c r="Q3" s="8" t="s">
        <v>26</v>
      </c>
      <c r="R3" s="48" t="s">
        <v>27</v>
      </c>
      <c r="S3" s="48" t="s">
        <v>28</v>
      </c>
      <c r="T3" s="20" t="s">
        <v>29</v>
      </c>
      <c r="V3" s="50"/>
      <c r="W3" s="68" t="s">
        <v>40</v>
      </c>
      <c r="X3" s="48" t="s">
        <v>41</v>
      </c>
      <c r="Y3" s="48" t="s">
        <v>42</v>
      </c>
      <c r="Z3" s="20" t="s">
        <v>43</v>
      </c>
      <c r="AB3" s="50" t="s">
        <v>289</v>
      </c>
    </row>
    <row r="4" spans="1:28">
      <c r="A4" s="234">
        <v>1781</v>
      </c>
      <c r="B4" s="112">
        <f>(TempMittel_korr!C5-TempMittel_korr!$C$252)</f>
        <v>0.17610513739546008</v>
      </c>
      <c r="C4" s="28">
        <f>(TempMittel_korr!D5-TempMittel_korr!$D$252)</f>
        <v>0.14528370735267315</v>
      </c>
      <c r="D4" s="28">
        <f>(TempMittel_korr!E5-TempMittel_korr!$E$252)</f>
        <v>1.0276782158502586</v>
      </c>
      <c r="E4" s="28">
        <f>(TempMittel_korr!F5-TempMittel_korr!$F$252)</f>
        <v>3.2880165289256231</v>
      </c>
      <c r="F4" s="28">
        <f>(TempMittel_korr!G5-TempMittel_korr!$G$252)</f>
        <v>2.2195718837116765</v>
      </c>
      <c r="G4" s="28">
        <f>(TempMittel_korr!H5-TempMittel_korr!$H$252)</f>
        <v>1.3974802516437244</v>
      </c>
      <c r="H4" s="28">
        <f>(TempMittel_korr!I5-TempMittel_korr!$I$252)</f>
        <v>0.58080446037435962</v>
      </c>
      <c r="I4" s="28">
        <f>(TempMittel_korr!J5-TempMittel_korr!$J$252)</f>
        <v>1.9181335457321218</v>
      </c>
      <c r="J4" s="28">
        <f>(TempMittel_korr!K5-TempMittel_korr!$K$252)</f>
        <v>1.1054863683860514</v>
      </c>
      <c r="K4" s="28">
        <f>(TempMittel_korr!L5-TempMittel_korr!$L$252)</f>
        <v>-2.7916288989602762</v>
      </c>
      <c r="L4" s="28">
        <f>(TempMittel_korr!M5-TempMittel_korr!$M$252)</f>
        <v>-0.58415977961432475</v>
      </c>
      <c r="M4" s="100">
        <f>(TempMittel_korr!N5-TempMittel_korr!$N$252)</f>
        <v>2.1310583844308177</v>
      </c>
      <c r="N4" s="77">
        <f>(TempMittel_korr!Q5-TempMittel_korr!$Q$252)</f>
        <v>0.89364765163552384</v>
      </c>
      <c r="O4" s="2"/>
      <c r="P4" s="234">
        <v>1781</v>
      </c>
      <c r="Q4" s="87">
        <f>(AVERAGE(D4+TempMittel_korr!$E$252,E4+TempMittel_korr!$F$252,F4+TempMittel_korr!$G$252)-TempMittel_korr!$AP$252)</f>
        <v>2.1795863386285514</v>
      </c>
      <c r="R4" s="42">
        <f>(AVERAGE(G4+TempMittel_korr!$H$252,H4+TempMittel_korr!$I$252,I4+TempMittel_korr!$J$252)-TempMittel_korr!$AF$252)</f>
        <v>1.2988060859167376</v>
      </c>
      <c r="S4" s="42">
        <f>(AVERAGE(J4+TempMittel_korr!$K$252,K4+TempMittel_korr!$L$252,L4+TempMittel_korr!$M$252)-TempMittel_korr!$AU$252)</f>
        <v>-0.75676743672951297</v>
      </c>
      <c r="T4" s="113"/>
      <c r="V4" s="234">
        <v>1781</v>
      </c>
      <c r="W4" s="87">
        <f>(AVERAGE(B4+TempMittel_korr!$C$252,C4+TempMittel_korr!$D$252,D4+TempMittel_korr!$E$252)-AVERAGE(TempMittel_korr!$C$252:'TempMittel_korr'!$E$252))</f>
        <v>0.44968902019946377</v>
      </c>
      <c r="X4" s="42">
        <f>(AVERAGE(E4+TempMittel_korr!$F$252,F4+TempMittel_korr!$G$252,G4+TempMittel_korr!$H$252)-AVERAGE(TempMittel_korr!$F$252:'TempMittel_korr'!$H$252))</f>
        <v>2.3016895547603422</v>
      </c>
      <c r="Y4" s="42">
        <f>(AVERAGE(H4+TempMittel_korr!$I$252,I4+TempMittel_korr!$J$252,J4+TempMittel_korr!$K$252)-AVERAGE(TempMittel_korr!$I$252:'TempMittel_korr'!$K$252))</f>
        <v>1.2014747914975086</v>
      </c>
      <c r="Z4" s="113">
        <f>(AVERAGE(K4+TempMittel_korr!$L$252,L4+TempMittel_korr!$M$252,M4+TempMittel_korr!$N$252)-AVERAGE(TempMittel_korr!$L$252:'TempMittel_korr'!$N$252))</f>
        <v>-0.41491009804792744</v>
      </c>
      <c r="AB4" s="293"/>
    </row>
    <row r="5" spans="1:28">
      <c r="A5" s="176">
        <v>1782</v>
      </c>
      <c r="B5" s="29">
        <f>(TempMittel_korr!C6-TempMittel_korr!$C$252)</f>
        <v>0.8115890083632018</v>
      </c>
      <c r="C5" s="9">
        <f>(TempMittel_korr!D6-TempMittel_korr!$D$252)</f>
        <v>-4.5154305783616122</v>
      </c>
      <c r="D5" s="9">
        <f>(TempMittel_korr!E6-TempMittel_korr!$E$252)</f>
        <v>-1.4368379131819986</v>
      </c>
      <c r="E5" s="9">
        <f>(TempMittel_korr!F6-TempMittel_korr!$F$252)</f>
        <v>-1.7553168044077099</v>
      </c>
      <c r="F5" s="9">
        <f>(TempMittel_korr!G6-TempMittel_korr!$G$252)</f>
        <v>-0.77075069693348475</v>
      </c>
      <c r="G5" s="9">
        <f>(TempMittel_korr!H6-TempMittel_korr!$H$252)</f>
        <v>2.4241469183103881</v>
      </c>
      <c r="H5" s="9">
        <f>(TempMittel_korr!I6-TempMittel_korr!$I$252)</f>
        <v>2.0549980087614532</v>
      </c>
      <c r="I5" s="9">
        <f>(TempMittel_korr!J6-TempMittel_korr!$J$252)</f>
        <v>-0.43025355104207641</v>
      </c>
      <c r="J5" s="9">
        <f>(TempMittel_korr!K6-TempMittel_korr!$K$252)</f>
        <v>-0.92451363161394973</v>
      </c>
      <c r="K5" s="9">
        <f>(TempMittel_korr!L6-TempMittel_korr!$L$252)</f>
        <v>-3.6529192215409219</v>
      </c>
      <c r="L5" s="9">
        <f>(TempMittel_korr!M6-TempMittel_korr!$M$252)</f>
        <v>-5.0141597796143254</v>
      </c>
      <c r="M5" s="15">
        <f>(TempMittel_korr!N6-TempMittel_korr!$N$252)</f>
        <v>-1.5399093575046665</v>
      </c>
      <c r="N5" s="78">
        <f>(TempMittel_korr!Q6-TempMittel_korr!$Q$252)</f>
        <v>-1.1934756360357088</v>
      </c>
      <c r="O5" s="2"/>
      <c r="P5" s="176">
        <v>1782</v>
      </c>
      <c r="Q5" s="29">
        <f>(AVERAGE(D5+TempMittel_korr!$E$252,E5+TempMittel_korr!$F$252,F5+TempMittel_korr!$G$252)-TempMittel_korr!$AP$252)</f>
        <v>-1.3198043423750327</v>
      </c>
      <c r="R5" s="9">
        <f>(AVERAGE(G5+TempMittel_korr!$H$252,H5+TempMittel_korr!$I$252,I5+TempMittel_korr!$J$252)-TempMittel_korr!$AF$252)</f>
        <v>1.3496304586765913</v>
      </c>
      <c r="S5" s="9">
        <f>(AVERAGE(J5+TempMittel_korr!$K$252,K5+TempMittel_korr!$L$252,L5+TempMittel_korr!$M$252)-TempMittel_korr!$AU$252)</f>
        <v>-3.1971975442563956</v>
      </c>
      <c r="T5" s="12">
        <f>(AVERAGE(B5+TempMittel_korr!$C$252,C5+TempMittel_korr!$D$252,M4+TempMittel_korr!$N$252)-TempMittel_korr!$AK$252)</f>
        <v>-0.52357654780923268</v>
      </c>
      <c r="V5" s="176">
        <v>1782</v>
      </c>
      <c r="W5" s="29">
        <f>(AVERAGE(B5+TempMittel_korr!$C$252,C5+TempMittel_korr!$D$252,D5+TempMittel_korr!$E$252)-AVERAGE(TempMittel_korr!$C$252:'TempMittel_korr'!$E$252))</f>
        <v>-1.7135598277268032</v>
      </c>
      <c r="X5" s="9">
        <f>(AVERAGE(E5+TempMittel_korr!$F$252,F5+TempMittel_korr!$G$252,G5+TempMittel_korr!$H$252)-AVERAGE(TempMittel_korr!$F$252:'TempMittel_korr'!$H$252))</f>
        <v>-3.3973527676936399E-2</v>
      </c>
      <c r="Y5" s="9">
        <f>(AVERAGE(H5+TempMittel_korr!$I$252,I5+TempMittel_korr!$J$252,J5+TempMittel_korr!$K$252)-AVERAGE(TempMittel_korr!$I$252:'TempMittel_korr'!$K$252))</f>
        <v>0.23341027536847392</v>
      </c>
      <c r="Z5" s="12">
        <f>(AVERAGE(K5+TempMittel_korr!$L$252,L5+TempMittel_korr!$M$252,M5+TempMittel_korr!$N$252)-AVERAGE(TempMittel_korr!$L$252:'TempMittel_korr'!$N$252))</f>
        <v>-3.4023294528866379</v>
      </c>
      <c r="AB5" s="78">
        <f>AVERAGE(M4,B5:D5)</f>
        <v>-0.75240527468739782</v>
      </c>
    </row>
    <row r="6" spans="1:28">
      <c r="A6" s="176">
        <v>1783</v>
      </c>
      <c r="B6" s="29">
        <f>(TempMittel_korr!C7-TempMittel_korr!$C$252)</f>
        <v>2.4341696535244925</v>
      </c>
      <c r="C6" s="9">
        <f>(TempMittel_korr!D7-TempMittel_korr!$D$252)</f>
        <v>1.2809979930669586</v>
      </c>
      <c r="D6" s="9">
        <f>(TempMittel_korr!E7-TempMittel_korr!$E$252)</f>
        <v>-1.9045798486658696</v>
      </c>
      <c r="E6" s="9">
        <f>(TempMittel_korr!F7-TempMittel_korr!$F$252)</f>
        <v>0.69801652892562238</v>
      </c>
      <c r="F6" s="9">
        <f>(TempMittel_korr!G7-TempMittel_korr!$G$252)</f>
        <v>0.68086220629231953</v>
      </c>
      <c r="G6" s="9">
        <f>(TempMittel_korr!H7-TempMittel_korr!$H$252)</f>
        <v>-0.26918641502294527</v>
      </c>
      <c r="H6" s="9">
        <f>(TempMittel_korr!I7-TempMittel_korr!$I$252)</f>
        <v>0.94854639585822653</v>
      </c>
      <c r="I6" s="9">
        <f>(TempMittel_korr!J7-TempMittel_korr!$J$252)</f>
        <v>-0.52702774459046609</v>
      </c>
      <c r="J6" s="9">
        <f>(TempMittel_korr!K7-TempMittel_korr!$K$252)</f>
        <v>0.15215303505271827</v>
      </c>
      <c r="K6" s="9">
        <f>(TempMittel_korr!L7-TempMittel_korr!$L$252)</f>
        <v>0.83095174620101364</v>
      </c>
      <c r="L6" s="9">
        <f>(TempMittel_korr!M7-TempMittel_korr!$M$252)</f>
        <v>-1.1474931129476587</v>
      </c>
      <c r="M6" s="15">
        <f>(TempMittel_korr!N7-TempMittel_korr!$N$252)</f>
        <v>-1.6786190349240213</v>
      </c>
      <c r="N6" s="78">
        <f>(TempMittel_korr!Q7-TempMittel_korr!$Q$252)</f>
        <v>0.12597641875881216</v>
      </c>
      <c r="O6" s="2"/>
      <c r="P6" s="176">
        <v>1783</v>
      </c>
      <c r="Q6" s="29">
        <f>(AVERAGE(D6+TempMittel_korr!$E$252,E6+TempMittel_korr!$F$252,F6+TempMittel_korr!$G$252)-TempMittel_korr!$AP$252)</f>
        <v>-0.17406957534994305</v>
      </c>
      <c r="R6" s="9">
        <f>(AVERAGE(G6+TempMittel_korr!$H$252,H6+TempMittel_korr!$I$252,I6+TempMittel_korr!$J$252)-TempMittel_korr!$AF$252)</f>
        <v>5.0777412081611573E-2</v>
      </c>
      <c r="S6" s="9">
        <f>(AVERAGE(J6+TempMittel_korr!$K$252,K6+TempMittel_korr!$L$252,L6+TempMittel_korr!$M$252)-TempMittel_korr!$AU$252)</f>
        <v>-5.4796110564638845E-2</v>
      </c>
      <c r="T6" s="12">
        <f>(AVERAGE(B6+TempMittel_korr!$C$252,C6+TempMittel_korr!$D$252,M5+TempMittel_korr!$N$252)-TempMittel_korr!$AK$252)</f>
        <v>0.72577061040889324</v>
      </c>
      <c r="V6" s="176">
        <v>1783</v>
      </c>
      <c r="W6" s="29">
        <f>(AVERAGE(B6+TempMittel_korr!$C$252,C6+TempMittel_korr!$D$252,D6+TempMittel_korr!$E$252)-AVERAGE(TempMittel_korr!$C$252:'TempMittel_korr'!$E$252))</f>
        <v>0.60352926597519374</v>
      </c>
      <c r="X6" s="9">
        <f>(AVERAGE(E6+TempMittel_korr!$F$252,F6+TempMittel_korr!$G$252,G6+TempMittel_korr!$H$252)-AVERAGE(TempMittel_korr!$F$252:'TempMittel_korr'!$H$252))</f>
        <v>0.3698974400649977</v>
      </c>
      <c r="Y6" s="9">
        <f>(AVERAGE(H6+TempMittel_korr!$I$252,I6+TempMittel_korr!$J$252,J6+TempMittel_korr!$K$252)-AVERAGE(TempMittel_korr!$I$252:'TempMittel_korr'!$K$252))</f>
        <v>0.19122389544015839</v>
      </c>
      <c r="Z6" s="12">
        <f>(AVERAGE(K6+TempMittel_korr!$L$252,L6+TempMittel_korr!$M$252,M6+TempMittel_korr!$N$252)-AVERAGE(TempMittel_korr!$L$252:'TempMittel_korr'!$N$252))</f>
        <v>-0.66505346722355574</v>
      </c>
      <c r="AB6" s="78">
        <f t="shared" ref="AB6:AB69" si="0">AVERAGE(M5,B6:D6)</f>
        <v>6.7669610105228761E-2</v>
      </c>
    </row>
    <row r="7" spans="1:28">
      <c r="A7" s="176">
        <v>1784</v>
      </c>
      <c r="B7" s="29">
        <f>(TempMittel_korr!C8-TempMittel_korr!$C$252)</f>
        <v>-3.7238948626045376</v>
      </c>
      <c r="C7" s="9">
        <f>(TempMittel_korr!D8-TempMittel_korr!$D$252)</f>
        <v>-3.674667031563585</v>
      </c>
      <c r="D7" s="9">
        <f>(TempMittel_korr!E8-TempMittel_korr!$E$252)</f>
        <v>-1.5884508164078048</v>
      </c>
      <c r="E7" s="9">
        <f>(TempMittel_korr!F8-TempMittel_korr!$F$252)</f>
        <v>-3.6553168044077102</v>
      </c>
      <c r="F7" s="9">
        <f>(TempMittel_korr!G8-TempMittel_korr!$G$252)</f>
        <v>2.461507367582648</v>
      </c>
      <c r="G7" s="9">
        <f>(TempMittel_korr!H8-TempMittel_korr!$H$252)</f>
        <v>-0.24585308168961184</v>
      </c>
      <c r="H7" s="9">
        <f>(TempMittel_korr!I8-TempMittel_korr!$I$252)</f>
        <v>-0.19984070091596529</v>
      </c>
      <c r="I7" s="9">
        <f>(TempMittel_korr!J8-TempMittel_korr!$J$252)</f>
        <v>-1.40122129297756</v>
      </c>
      <c r="J7" s="9">
        <f>(TempMittel_korr!K8-TempMittel_korr!$K$252)</f>
        <v>2.3921530350527185</v>
      </c>
      <c r="K7" s="9">
        <f>(TempMittel_korr!L8-TempMittel_korr!$L$252)</f>
        <v>-5.2077579312183406</v>
      </c>
      <c r="L7" s="9">
        <f>(TempMittel_korr!M8-TempMittel_korr!$M$252)</f>
        <v>-1.2408264462809924</v>
      </c>
      <c r="M7" s="15">
        <f>(TempMittel_korr!N8-TempMittel_korr!$N$252)</f>
        <v>-4.1399093575046644</v>
      </c>
      <c r="N7" s="78">
        <f>(TempMittel_korr!Q8-TempMittel_korr!$Q$252)</f>
        <v>-1.685804403158996</v>
      </c>
      <c r="O7" s="2"/>
      <c r="P7" s="235">
        <v>1784</v>
      </c>
      <c r="Q7" s="29">
        <f>(AVERAGE(D7+TempMittel_korr!$E$252,E7+TempMittel_korr!$F$252,F7+TempMittel_korr!$G$252)-TempMittel_korr!$AP$252)</f>
        <v>-0.92625595527825677</v>
      </c>
      <c r="R7" s="9">
        <f>(AVERAGE(G7+TempMittel_korr!$H$252,H7+TempMittel_korr!$I$252,I7+TempMittel_korr!$J$252)-TempMittel_korr!$AF$252)</f>
        <v>-0.61563835852770765</v>
      </c>
      <c r="S7" s="9">
        <f>(AVERAGE(J7+TempMittel_korr!$K$252,K7+TempMittel_korr!$L$252,L7+TempMittel_korr!$M$252)-TempMittel_korr!$AU$252)</f>
        <v>-1.3521437808155339</v>
      </c>
      <c r="T7" s="12">
        <f>(AVERAGE(B7+TempMittel_korr!$C$252,C7+TempMittel_korr!$D$252,M6+TempMittel_korr!$N$252)-TempMittel_korr!$AK$252)</f>
        <v>-3.0250424623174164</v>
      </c>
      <c r="V7" s="176">
        <v>1784</v>
      </c>
      <c r="W7" s="29">
        <f>(AVERAGE(B7+TempMittel_korr!$C$252,C7+TempMittel_korr!$D$252,D7+TempMittel_korr!$E$252)-AVERAGE(TempMittel_korr!$C$252:'TempMittel_korr'!$E$252))</f>
        <v>-2.9956709035253088</v>
      </c>
      <c r="X7" s="9">
        <f>(AVERAGE(E7+TempMittel_korr!$F$252,F7+TempMittel_korr!$G$252,G7+TempMittel_korr!$H$252)-AVERAGE(TempMittel_korr!$F$252:'TempMittel_korr'!$H$252))</f>
        <v>-0.47988750617155773</v>
      </c>
      <c r="Y7" s="9">
        <f>(AVERAGE(H7+TempMittel_korr!$I$252,I7+TempMittel_korr!$J$252,J7+TempMittel_korr!$K$252)-AVERAGE(TempMittel_korr!$I$252:'TempMittel_korr'!$K$252))</f>
        <v>0.26369701371973164</v>
      </c>
      <c r="Z7" s="12">
        <f>(AVERAGE(K7+TempMittel_korr!$L$252,L7+TempMittel_korr!$M$252,M7+TempMittel_korr!$N$252)-AVERAGE(TempMittel_korr!$L$252:'TempMittel_korr'!$N$252))</f>
        <v>-3.529497911667999</v>
      </c>
      <c r="AB7" s="78">
        <f t="shared" si="0"/>
        <v>-2.6664079363749873</v>
      </c>
    </row>
    <row r="8" spans="1:28">
      <c r="A8" s="176">
        <v>1785</v>
      </c>
      <c r="B8" s="29">
        <f>(TempMittel_korr!C9-TempMittel_korr!$C$252)</f>
        <v>2.1148148148148147</v>
      </c>
      <c r="C8" s="9">
        <f>(TempMittel_korr!D9-TempMittel_korr!$D$252)</f>
        <v>-5.7797162926473291</v>
      </c>
      <c r="D8" s="9">
        <f>(TempMittel_korr!E9-TempMittel_korr!$E$252)</f>
        <v>-7.7497411389884512</v>
      </c>
      <c r="E8" s="9">
        <f>(TempMittel_korr!F9-TempMittel_korr!$F$252)</f>
        <v>-4.5786501377410431</v>
      </c>
      <c r="F8" s="9">
        <f>(TempMittel_korr!G9-TempMittel_korr!$G$252)</f>
        <v>-1.3288152130625175</v>
      </c>
      <c r="G8" s="9">
        <f>(TempMittel_korr!H9-TempMittel_korr!$H$252)</f>
        <v>-1.8258530816896119</v>
      </c>
      <c r="H8" s="9">
        <f>(TempMittel_korr!I9-TempMittel_korr!$I$252)</f>
        <v>-2.3869374751095123</v>
      </c>
      <c r="I8" s="9">
        <f>(TempMittel_korr!J9-TempMittel_korr!$J$252)</f>
        <v>-1.9786406478162721</v>
      </c>
      <c r="J8" s="9">
        <f>(TempMittel_korr!K9-TempMittel_korr!$K$252)</f>
        <v>2.0621530350527202</v>
      </c>
      <c r="K8" s="9">
        <f>(TempMittel_korr!L9-TempMittel_korr!$L$252)</f>
        <v>-1.5174353505731792</v>
      </c>
      <c r="L8" s="9">
        <f>(TempMittel_korr!M9-TempMittel_korr!$M$252)</f>
        <v>-0.27749311294765855</v>
      </c>
      <c r="M8" s="15">
        <f>(TempMittel_korr!N9-TempMittel_korr!$N$252)</f>
        <v>-1.407651292988537</v>
      </c>
      <c r="N8" s="78">
        <f>(TempMittel_korr!Q9-TempMittel_korr!$Q$252)</f>
        <v>-2.0260783757617364</v>
      </c>
      <c r="O8" s="2"/>
      <c r="P8" s="176">
        <v>1785</v>
      </c>
      <c r="Q8" s="29">
        <f>(AVERAGE(D8+TempMittel_korr!$E$252,E8+TempMittel_korr!$F$252,F8+TempMittel_korr!$G$252)-TempMittel_korr!$AP$252)</f>
        <v>-4.5512380341313055</v>
      </c>
      <c r="R8" s="9">
        <f>(AVERAGE(G8+TempMittel_korr!$H$252,H8+TempMittel_korr!$I$252,I8+TempMittel_korr!$J$252)-TempMittel_korr!$AF$252)</f>
        <v>-2.0638104015384613</v>
      </c>
      <c r="S8" s="9">
        <f>(AVERAGE(J8+TempMittel_korr!$K$252,K8+TempMittel_korr!$L$252,L8+TempMittel_korr!$M$252)-TempMittel_korr!$AU$252)</f>
        <v>8.9074857177296352E-2</v>
      </c>
      <c r="T8" s="12">
        <f>(AVERAGE(B8+TempMittel_korr!$C$252,C8+TempMittel_korr!$D$252,M7+TempMittel_korr!$N$252)-TempMittel_korr!$AK$252)</f>
        <v>-2.6009190977324286</v>
      </c>
      <c r="V8" s="235">
        <v>1785</v>
      </c>
      <c r="W8" s="29">
        <f>(AVERAGE(B8+TempMittel_korr!$C$252,C8+TempMittel_korr!$D$252,D8+TempMittel_korr!$E$252)-AVERAGE(TempMittel_korr!$C$252:'TempMittel_korr'!$E$252))</f>
        <v>-3.8048808722736549</v>
      </c>
      <c r="X8" s="9">
        <f>(AVERAGE(E8+TempMittel_korr!$F$252,F8+TempMittel_korr!$G$252,G8+TempMittel_korr!$H$252)-AVERAGE(TempMittel_korr!$F$252:'TempMittel_korr'!$H$252))</f>
        <v>-2.5777728108310569</v>
      </c>
      <c r="Y8" s="9">
        <f>(AVERAGE(H8+TempMittel_korr!$I$252,I8+TempMittel_korr!$J$252,J8+TempMittel_korr!$K$252)-AVERAGE(TempMittel_korr!$I$252:'TempMittel_korr'!$K$252))</f>
        <v>-0.76780836262435415</v>
      </c>
      <c r="Z8" s="12">
        <f>(AVERAGE(K8+TempMittel_korr!$L$252,L8+TempMittel_korr!$M$252,M8+TempMittel_korr!$N$252)-AVERAGE(TempMittel_korr!$L$252:'TempMittel_korr'!$N$252))</f>
        <v>-1.0675265855031248</v>
      </c>
      <c r="AB8" s="78">
        <f t="shared" si="0"/>
        <v>-3.8886379935814075</v>
      </c>
    </row>
    <row r="9" spans="1:28">
      <c r="A9" s="176">
        <v>1786</v>
      </c>
      <c r="B9" s="29">
        <f>(TempMittel_korr!C10-TempMittel_korr!$C$252)</f>
        <v>1.3793309438470736</v>
      </c>
      <c r="C9" s="9">
        <f>(TempMittel_korr!D10-TempMittel_korr!$D$252)</f>
        <v>-2.3332877212187553</v>
      </c>
      <c r="D9" s="9">
        <f>(TempMittel_korr!E10-TempMittel_korr!$E$252)</f>
        <v>-2.3336121067303859</v>
      </c>
      <c r="E9" s="9">
        <f>(TempMittel_korr!F10-TempMittel_korr!$F$252)</f>
        <v>1.1246831955922891</v>
      </c>
      <c r="F9" s="9">
        <f>(TempMittel_korr!G10-TempMittel_korr!$G$252)</f>
        <v>-1.3901055356431637</v>
      </c>
      <c r="G9" s="9">
        <f>(TempMittel_korr!H10-TempMittel_korr!$H$252)</f>
        <v>0.23414691831038681</v>
      </c>
      <c r="H9" s="9">
        <f>(TempMittel_korr!I10-TempMittel_korr!$I$252)</f>
        <v>-3.7675826363998386</v>
      </c>
      <c r="I9" s="9">
        <f>(TempMittel_korr!J10-TempMittel_korr!$J$252)</f>
        <v>-2.9367051639453035</v>
      </c>
      <c r="J9" s="9">
        <f>(TempMittel_korr!K10-TempMittel_korr!$K$252)</f>
        <v>-2.6811802982806157</v>
      </c>
      <c r="K9" s="9">
        <f>(TempMittel_korr!L10-TempMittel_korr!$L$252)</f>
        <v>-4.1916288989602766</v>
      </c>
      <c r="L9" s="9">
        <f>(TempMittel_korr!M10-TempMittel_korr!$M$252)</f>
        <v>-3.1274931129476582</v>
      </c>
      <c r="M9" s="15">
        <f>(TempMittel_korr!N10-TempMittel_korr!$N$252)</f>
        <v>-0.63023193814982748</v>
      </c>
      <c r="N9" s="78">
        <f>(TempMittel_korr!Q10-TempMittel_korr!$Q$252)</f>
        <v>-1.7151194716521481</v>
      </c>
      <c r="O9" s="2"/>
      <c r="P9" s="235">
        <v>1786</v>
      </c>
      <c r="Q9" s="29">
        <f>(AVERAGE(D9+TempMittel_korr!$E$252,E9+TempMittel_korr!$F$252,F9+TempMittel_korr!$G$252)-TempMittel_korr!$AP$252)</f>
        <v>-0.86518068646105473</v>
      </c>
      <c r="R9" s="9">
        <f>(AVERAGE(G9+TempMittel_korr!$H$252,H9+TempMittel_korr!$I$252,I9+TempMittel_korr!$J$252)-TempMittel_korr!$AF$252)</f>
        <v>-2.1567136273449155</v>
      </c>
      <c r="S9" s="9">
        <f>(AVERAGE(J9+TempMittel_korr!$K$252,K9+TempMittel_korr!$L$252,L9+TempMittel_korr!$M$252)-TempMittel_korr!$AU$252)</f>
        <v>-3.3334341033961796</v>
      </c>
      <c r="T9" s="12">
        <f>(AVERAGE(B9+TempMittel_korr!$C$252,C9+TempMittel_korr!$D$252,M8+TempMittel_korr!$N$252)-TempMittel_korr!$AK$252)</f>
        <v>-0.78651817607344099</v>
      </c>
      <c r="V9" s="176">
        <v>1786</v>
      </c>
      <c r="W9" s="29">
        <f>(AVERAGE(B9+TempMittel_korr!$C$252,C9+TempMittel_korr!$D$252,D9+TempMittel_korr!$E$252)-AVERAGE(TempMittel_korr!$C$252:'TempMittel_korr'!$E$252))</f>
        <v>-1.0958562947006891</v>
      </c>
      <c r="X9" s="9">
        <f>(AVERAGE(E9+TempMittel_korr!$F$252,F9+TempMittel_korr!$G$252,G9+TempMittel_korr!$H$252)-AVERAGE(TempMittel_korr!$F$252:'TempMittel_korr'!$H$252))</f>
        <v>-1.0425140580162306E-2</v>
      </c>
      <c r="Y9" s="9">
        <f>(AVERAGE(H9+TempMittel_korr!$I$252,I9+TempMittel_korr!$J$252,J9+TempMittel_korr!$K$252)-AVERAGE(TempMittel_korr!$I$252:'TempMittel_korr'!$K$252))</f>
        <v>-3.1284893662085871</v>
      </c>
      <c r="Z9" s="12">
        <f>(AVERAGE(K9+TempMittel_korr!$L$252,L9+TempMittel_korr!$M$252,M9+TempMittel_korr!$N$252)-AVERAGE(TempMittel_korr!$L$252:'TempMittel_korr'!$N$252))</f>
        <v>-2.6497846500192539</v>
      </c>
      <c r="AB9" s="78">
        <f t="shared" si="0"/>
        <v>-1.1738050442726511</v>
      </c>
    </row>
    <row r="10" spans="1:28">
      <c r="A10" s="176">
        <v>1787</v>
      </c>
      <c r="B10" s="29">
        <f>(TempMittel_korr!C11-TempMittel_korr!$C$252)</f>
        <v>-2.0626045400238944</v>
      </c>
      <c r="C10" s="9">
        <f>(TempMittel_korr!D11-TempMittel_korr!$D$252)</f>
        <v>1.4667122787812445</v>
      </c>
      <c r="D10" s="9">
        <f>(TempMittel_korr!E11-TempMittel_korr!$E$252)</f>
        <v>1.4502588610115501</v>
      </c>
      <c r="E10" s="9">
        <f>(TempMittel_korr!F11-TempMittel_korr!$F$252)</f>
        <v>-2.1486501377410439</v>
      </c>
      <c r="F10" s="9">
        <f>(TempMittel_korr!G11-TempMittel_korr!$G$252)</f>
        <v>-3.3513958582238077</v>
      </c>
      <c r="G10" s="9">
        <f>(TempMittel_korr!H11-TempMittel_korr!$H$252)</f>
        <v>0.44414691831038944</v>
      </c>
      <c r="H10" s="9">
        <f>(TempMittel_korr!I11-TempMittel_korr!$I$252)</f>
        <v>-1.2837116686579009</v>
      </c>
      <c r="I10" s="9">
        <f>(TempMittel_korr!J11-TempMittel_korr!$J$252)</f>
        <v>0.85039161024824672</v>
      </c>
      <c r="J10" s="9">
        <f>(TempMittel_korr!K11-TempMittel_korr!$K$252)</f>
        <v>-0.13784696494728088</v>
      </c>
      <c r="K10" s="9">
        <f>(TempMittel_korr!L11-TempMittel_korr!$L$252)</f>
        <v>1.6341775526526261</v>
      </c>
      <c r="L10" s="9">
        <f>(TempMittel_korr!M11-TempMittel_korr!$M$252)</f>
        <v>-0.84082644628099157</v>
      </c>
      <c r="M10" s="15">
        <f>(TempMittel_korr!N11-TempMittel_korr!$N$252)</f>
        <v>4.2923487070114632</v>
      </c>
      <c r="N10" s="78">
        <f>(TempMittel_korr!Q11-TempMittel_korr!$Q$252)</f>
        <v>2.9538062594427927E-2</v>
      </c>
      <c r="O10" s="2"/>
      <c r="P10" s="176">
        <v>1787</v>
      </c>
      <c r="Q10" s="29">
        <f>(AVERAGE(D10+TempMittel_korr!$E$252,E10+TempMittel_korr!$F$252,F10+TempMittel_korr!$G$252)-TempMittel_korr!$AP$252)</f>
        <v>-1.348764915851735</v>
      </c>
      <c r="R10" s="9">
        <f>(AVERAGE(G10+TempMittel_korr!$H$252,H10+TempMittel_korr!$I$252,I10+TempMittel_korr!$J$252)-TempMittel_korr!$AF$252)</f>
        <v>3.6089533002492402E-3</v>
      </c>
      <c r="S10" s="9">
        <f>(AVERAGE(J10+TempMittel_korr!$K$252,K10+TempMittel_korr!$L$252,L10+TempMittel_korr!$M$252)-TempMittel_korr!$AU$252)</f>
        <v>0.2185013804747884</v>
      </c>
      <c r="T10" s="12">
        <f>(AVERAGE(B10+TempMittel_korr!$C$252,C10+TempMittel_korr!$D$252,M9+TempMittel_korr!$N$252)-TempMittel_korr!$AK$252)</f>
        <v>-0.40802355241752752</v>
      </c>
      <c r="V10" s="176">
        <v>1787</v>
      </c>
      <c r="W10" s="29">
        <f>(AVERAGE(B10+TempMittel_korr!$C$252,C10+TempMittel_korr!$D$252,D10+TempMittel_korr!$E$252)-AVERAGE(TempMittel_korr!$C$252:'TempMittel_korr'!$E$252))</f>
        <v>0.28478886658963337</v>
      </c>
      <c r="X10" s="9">
        <f>(AVERAGE(E10+TempMittel_korr!$F$252,F10+TempMittel_korr!$G$252,G10+TempMittel_korr!$H$252)-AVERAGE(TempMittel_korr!$F$252:'TempMittel_korr'!$H$252))</f>
        <v>-1.6852996925514878</v>
      </c>
      <c r="Y10" s="9">
        <f>(AVERAGE(H10+TempMittel_korr!$I$252,I10+TempMittel_korr!$J$252,J10+TempMittel_korr!$K$252)-AVERAGE(TempMittel_korr!$I$252:'TempMittel_korr'!$K$252))</f>
        <v>-0.19038900778564738</v>
      </c>
      <c r="Z10" s="12">
        <f>(AVERAGE(K10+TempMittel_korr!$L$252,L10+TempMittel_korr!$M$252,M10+TempMittel_korr!$N$252)-AVERAGE(TempMittel_korr!$L$252:'TempMittel_korr'!$N$252))</f>
        <v>1.6952332711276989</v>
      </c>
      <c r="AB10" s="78">
        <f t="shared" si="0"/>
        <v>5.6033665404768229E-2</v>
      </c>
    </row>
    <row r="11" spans="1:28">
      <c r="A11" s="176">
        <v>1788</v>
      </c>
      <c r="B11" s="29">
        <f>(TempMittel_korr!C12-TempMittel_korr!$C$252)</f>
        <v>-0.46260454002389473</v>
      </c>
      <c r="C11" s="9">
        <f>(TempMittel_korr!D12-TempMittel_korr!$D$252)</f>
        <v>2.7667122787812444</v>
      </c>
      <c r="D11" s="9">
        <f>(TempMittel_korr!E12-TempMittel_korr!$E$252)</f>
        <v>0.35025886101155002</v>
      </c>
      <c r="E11" s="9">
        <f>(TempMittel_korr!F12-TempMittel_korr!$F$252)</f>
        <v>-0.34865013774104359</v>
      </c>
      <c r="F11" s="9">
        <f>(TempMittel_korr!G12-TempMittel_korr!$G$252)</f>
        <v>1.0486041417761918</v>
      </c>
      <c r="G11" s="9">
        <f>(TempMittel_korr!H12-TempMittel_korr!$H$252)</f>
        <v>1.1441469183103905</v>
      </c>
      <c r="H11" s="9">
        <f>(TempMittel_korr!I12-TempMittel_korr!$I$252)</f>
        <v>1.9162883313420966</v>
      </c>
      <c r="I11" s="9">
        <f>(TempMittel_korr!J12-TempMittel_korr!$J$252)</f>
        <v>-1.2496083897517547</v>
      </c>
      <c r="J11" s="9">
        <f>(TempMittel_korr!K12-TempMittel_korr!$K$252)</f>
        <v>1.3621530350527191</v>
      </c>
      <c r="K11" s="9">
        <f>(TempMittel_korr!L12-TempMittel_korr!$L$252)</f>
        <v>-2.0658224473473732</v>
      </c>
      <c r="L11" s="9">
        <f>(TempMittel_korr!M12-TempMittel_korr!$M$252)</f>
        <v>-2.8408264462809916</v>
      </c>
      <c r="M11" s="15">
        <f>(TempMittel_korr!N12-TempMittel_korr!$N$252)</f>
        <v>-10.107651292988537</v>
      </c>
      <c r="N11" s="78">
        <f>(TempMittel_korr!Q12-TempMittel_korr!$Q$252)</f>
        <v>-0.72991399220009168</v>
      </c>
      <c r="O11" s="2"/>
      <c r="P11" s="176">
        <v>1788</v>
      </c>
      <c r="Q11" s="29">
        <f>(AVERAGE(D11+TempMittel_korr!$E$252,E11+TempMittel_korr!$F$252,F11+TempMittel_korr!$G$252)-TempMittel_korr!$AP$252)</f>
        <v>0.35123508414826521</v>
      </c>
      <c r="R11" s="9">
        <f>(AVERAGE(G11+TempMittel_korr!$H$252,H11+TempMittel_korr!$I$252,I11+TempMittel_korr!$J$252)-TempMittel_korr!$AF$252)</f>
        <v>0.60360895330024888</v>
      </c>
      <c r="S11" s="9">
        <f>(AVERAGE(J11+TempMittel_korr!$K$252,K11+TempMittel_korr!$L$252,L11+TempMittel_korr!$M$252)-TempMittel_korr!$AU$252)</f>
        <v>-1.1814986195252128</v>
      </c>
      <c r="T11" s="12">
        <f>(AVERAGE(B11+TempMittel_korr!$C$252,C11+TempMittel_korr!$D$252,M10+TempMittel_korr!$N$252)-TempMittel_korr!$AK$252)</f>
        <v>2.1995033293029023</v>
      </c>
      <c r="V11" s="176">
        <v>1788</v>
      </c>
      <c r="W11" s="29">
        <f>(AVERAGE(B11+TempMittel_korr!$C$252,C11+TempMittel_korr!$D$252,D11+TempMittel_korr!$E$252)-AVERAGE(TempMittel_korr!$C$252:'TempMittel_korr'!$E$252))</f>
        <v>0.88478886658963307</v>
      </c>
      <c r="X11" s="9">
        <f>(AVERAGE(E11+TempMittel_korr!$F$252,F11+TempMittel_korr!$G$252,G11+TempMittel_korr!$H$252)-AVERAGE(TempMittel_korr!$F$252:'TempMittel_korr'!$H$252))</f>
        <v>0.61470030744851378</v>
      </c>
      <c r="Y11" s="9">
        <f>(AVERAGE(H11+TempMittel_korr!$I$252,I11+TempMittel_korr!$J$252,J11+TempMittel_korr!$K$252)-AVERAGE(TempMittel_korr!$I$252:'TempMittel_korr'!$K$252))</f>
        <v>0.67627765888101798</v>
      </c>
      <c r="Z11" s="154">
        <f>(AVERAGE(K11+TempMittel_korr!$L$252,L11+TempMittel_korr!$M$252,M11+TempMittel_korr!$N$252)-AVERAGE(TempMittel_korr!$L$252:'TempMittel_korr'!$N$252))</f>
        <v>-5.0047667288723003</v>
      </c>
      <c r="AB11" s="78">
        <f t="shared" si="0"/>
        <v>1.7366788266950908</v>
      </c>
    </row>
    <row r="12" spans="1:28">
      <c r="A12" s="176">
        <v>1789</v>
      </c>
      <c r="B12" s="29">
        <f>(TempMittel_korr!C13-TempMittel_korr!$C$252)</f>
        <v>0.41158900836320167</v>
      </c>
      <c r="C12" s="9">
        <f>(TempMittel_korr!D13-TempMittel_korr!$D$252)</f>
        <v>0.13456942163838748</v>
      </c>
      <c r="D12" s="9">
        <f>(TempMittel_korr!E13-TempMittel_korr!$E$252)</f>
        <v>-5.275547590601354</v>
      </c>
      <c r="E12" s="9">
        <f>(TempMittel_korr!F13-TempMittel_korr!$F$252)</f>
        <v>1.4413498622589547</v>
      </c>
      <c r="F12" s="9">
        <f>(TempMittel_korr!G13-TempMittel_korr!$G$252)</f>
        <v>2.5647331740342505</v>
      </c>
      <c r="G12" s="9">
        <f>(TempMittel_korr!H13-TempMittel_korr!$H$252)</f>
        <v>-2.5991864150229436</v>
      </c>
      <c r="H12" s="9">
        <f>(TempMittel_korr!I13-TempMittel_korr!$I$252)</f>
        <v>-0.89984070091596635</v>
      </c>
      <c r="I12" s="9">
        <f>(TempMittel_korr!J13-TempMittel_korr!$J$252)</f>
        <v>-0.87218903491304722</v>
      </c>
      <c r="J12" s="9">
        <f>(TempMittel_korr!K13-TempMittel_korr!$K$252)</f>
        <v>-1.1545136316139484</v>
      </c>
      <c r="K12" s="9">
        <f>(TempMittel_korr!L13-TempMittel_korr!$L$252)</f>
        <v>-1.1625966408957611</v>
      </c>
      <c r="L12" s="9">
        <f>(TempMittel_korr!M13-TempMittel_korr!$M$252)</f>
        <v>-2.2774931129476581</v>
      </c>
      <c r="M12" s="15">
        <f>(TempMittel_korr!N13-TempMittel_korr!$N$252)</f>
        <v>1.6213809650759794</v>
      </c>
      <c r="N12" s="78">
        <f>(TempMittel_korr!Q13-TempMittel_korr!$Q$252)</f>
        <v>-0.66607837576173701</v>
      </c>
      <c r="O12" s="2"/>
      <c r="P12" s="235">
        <v>1789</v>
      </c>
      <c r="Q12" s="29">
        <f>(AVERAGE(D12+TempMittel_korr!$E$252,E12+TempMittel_korr!$F$252,F12+TempMittel_korr!$G$252)-TempMittel_korr!$AP$252)</f>
        <v>-0.42199072230335055</v>
      </c>
      <c r="R12" s="9">
        <f>(AVERAGE(G12+TempMittel_korr!$H$252,H12+TempMittel_korr!$I$252,I12+TempMittel_korr!$J$252)-TempMittel_korr!$AF$252)</f>
        <v>-1.4570720502839833</v>
      </c>
      <c r="S12" s="9">
        <f>(AVERAGE(J12+TempMittel_korr!$K$252,K12+TempMittel_korr!$L$252,L12+TempMittel_korr!$M$252)-TempMittel_korr!$AU$252)</f>
        <v>-1.5315344618191196</v>
      </c>
      <c r="T12" s="12">
        <f>(AVERAGE(B12+TempMittel_korr!$C$252,C12+TempMittel_korr!$D$252,M11+TempMittel_korr!$N$252)-TempMittel_korr!$AK$252)</f>
        <v>-3.1864797736156847</v>
      </c>
      <c r="V12" s="176">
        <v>1789</v>
      </c>
      <c r="W12" s="29">
        <f>(AVERAGE(B12+TempMittel_korr!$C$252,C12+TempMittel_korr!$D$252,D12+TempMittel_korr!$E$252)-AVERAGE(TempMittel_korr!$C$252:'TempMittel_korr'!$E$252))</f>
        <v>-1.5764630535332551</v>
      </c>
      <c r="X12" s="9">
        <f>(AVERAGE(E12+TempMittel_korr!$F$252,F12+TempMittel_korr!$G$252,G12+TempMittel_korr!$H$252)-AVERAGE(TempMittel_korr!$F$252:'TempMittel_korr'!$H$252))</f>
        <v>0.46896554042342053</v>
      </c>
      <c r="Y12" s="9">
        <f>(AVERAGE(H12+TempMittel_korr!$I$252,I12+TempMittel_korr!$J$252,J12+TempMittel_korr!$K$252)-AVERAGE(TempMittel_korr!$I$252:'TempMittel_korr'!$K$252))</f>
        <v>-0.97551445581432183</v>
      </c>
      <c r="Z12" s="12">
        <f>(AVERAGE(K12+TempMittel_korr!$L$252,L12+TempMittel_korr!$M$252,M12+TempMittel_korr!$N$252)-AVERAGE(TempMittel_korr!$L$252:'TempMittel_korr'!$N$252))</f>
        <v>-0.60623626292247978</v>
      </c>
      <c r="AB12" s="78">
        <f t="shared" si="0"/>
        <v>-3.7092601133970757</v>
      </c>
    </row>
    <row r="13" spans="1:28">
      <c r="A13" s="176">
        <v>1790</v>
      </c>
      <c r="B13" s="29">
        <f>(TempMittel_korr!C14-TempMittel_korr!$C$252)</f>
        <v>0.80191158900836346</v>
      </c>
      <c r="C13" s="9">
        <f>(TempMittel_korr!D14-TempMittel_korr!$D$252)</f>
        <v>1.5417122787812447</v>
      </c>
      <c r="D13" s="9">
        <f>(TempMittel_korr!E14-TempMittel_korr!$E$252)</f>
        <v>-0.21748307447232085</v>
      </c>
      <c r="E13" s="9">
        <f>(TempMittel_korr!F14-TempMittel_korr!$F$252)</f>
        <v>-2.1586501377410436</v>
      </c>
      <c r="F13" s="9">
        <f>(TempMittel_korr!G14-TempMittel_korr!$G$252)</f>
        <v>1.4518299482278021</v>
      </c>
      <c r="G13" s="9">
        <f>(TempMittel_korr!H14-TempMittel_korr!$H$252)</f>
        <v>0.80081358497705502</v>
      </c>
      <c r="H13" s="9">
        <f>(TempMittel_korr!I14-TempMittel_korr!$I$252)</f>
        <v>-2.0450019912385482</v>
      </c>
      <c r="I13" s="9">
        <f>(TempMittel_korr!J14-TempMittel_korr!$J$252)</f>
        <v>0.42458515863534174</v>
      </c>
      <c r="J13" s="9">
        <f>(TempMittel_korr!K14-TempMittel_korr!$K$252)</f>
        <v>-1.2345136316139467</v>
      </c>
      <c r="K13" s="9">
        <f>(TempMittel_korr!L14-TempMittel_korr!$L$252)</f>
        <v>0.8599840042655309</v>
      </c>
      <c r="L13" s="9">
        <f>(TempMittel_korr!M14-TempMittel_korr!$M$252)</f>
        <v>0.20250688705234099</v>
      </c>
      <c r="M13" s="15">
        <f>(TempMittel_korr!N14-TempMittel_korr!$N$252)</f>
        <v>-0.67539322847240768</v>
      </c>
      <c r="N13" s="78">
        <f>(TempMittel_korr!Q14-TempMittel_korr!$Q$252)</f>
        <v>-1.950303329598313E-2</v>
      </c>
      <c r="O13" s="2"/>
      <c r="P13" s="176">
        <v>1790</v>
      </c>
      <c r="Q13" s="29">
        <f>(AVERAGE(D13+TempMittel_korr!$E$252,E13+TempMittel_korr!$F$252,F13+TempMittel_korr!$G$252)-TempMittel_korr!$AP$252)</f>
        <v>-0.3069369588624884</v>
      </c>
      <c r="R13" s="9">
        <f>(AVERAGE(G13+TempMittel_korr!$H$252,H13+TempMittel_korr!$I$252,I13+TempMittel_korr!$J$252)-TempMittel_korr!$AF$252)</f>
        <v>-0.27320108254204634</v>
      </c>
      <c r="S13" s="9">
        <f>(AVERAGE(J13+TempMittel_korr!$K$252,K13+TempMittel_korr!$L$252,L13+TempMittel_korr!$M$252)-TempMittel_korr!$AU$252)</f>
        <v>-5.7340913432022411E-2</v>
      </c>
      <c r="T13" s="12">
        <f>(AVERAGE(B13+TempMittel_korr!$C$252,C13+TempMittel_korr!$D$252,M12+TempMittel_korr!$N$252)-TempMittel_korr!$AK$252)</f>
        <v>1.3223527916684941</v>
      </c>
      <c r="V13" s="176">
        <v>1790</v>
      </c>
      <c r="W13" s="29">
        <f>(AVERAGE(B13+TempMittel_korr!$C$252,C13+TempMittel_korr!$D$252,D13+TempMittel_korr!$E$252)-AVERAGE(TempMittel_korr!$C$252:'TempMittel_korr'!$E$252))</f>
        <v>0.70871359777242893</v>
      </c>
      <c r="X13" s="9">
        <f>(AVERAGE(E13+TempMittel_korr!$F$252,F13+TempMittel_korr!$G$252,G13+TempMittel_korr!$H$252)-AVERAGE(TempMittel_korr!$F$252:'TempMittel_korr'!$H$252))</f>
        <v>3.133113182127012E-2</v>
      </c>
      <c r="Y13" s="9">
        <f>(AVERAGE(H13+TempMittel_korr!$I$252,I13+TempMittel_korr!$J$252,J13+TempMittel_korr!$K$252)-AVERAGE(TempMittel_korr!$I$252:'TempMittel_korr'!$K$252))</f>
        <v>-0.95164348807238675</v>
      </c>
      <c r="Z13" s="12">
        <f>(AVERAGE(K13+TempMittel_korr!$L$252,L13+TempMittel_korr!$M$252,M13+TempMittel_korr!$N$252)-AVERAGE(TempMittel_korr!$L$252:'TempMittel_korr'!$N$252))</f>
        <v>0.12903255428182137</v>
      </c>
      <c r="AB13" s="78">
        <f t="shared" si="0"/>
        <v>0.93688043959831668</v>
      </c>
    </row>
    <row r="14" spans="1:28">
      <c r="A14" s="176">
        <v>1791</v>
      </c>
      <c r="B14" s="29">
        <f>(TempMittel_korr!C15-TempMittel_korr!$C$252)</f>
        <v>2.3664277180406215</v>
      </c>
      <c r="C14" s="9">
        <f>(TempMittel_korr!D15-TempMittel_korr!$D$252)</f>
        <v>-1.108287721218755</v>
      </c>
      <c r="D14" s="9">
        <f>(TempMittel_korr!E15-TempMittel_korr!$E$252)</f>
        <v>0.10509757068896874</v>
      </c>
      <c r="E14" s="9">
        <f>(TempMittel_korr!F15-TempMittel_korr!$F$252)</f>
        <v>2.998016528925624</v>
      </c>
      <c r="F14" s="9">
        <f>(TempMittel_korr!G15-TempMittel_korr!$G$252)</f>
        <v>-0.80623456790122816</v>
      </c>
      <c r="G14" s="9">
        <f>(TempMittel_korr!H15-TempMittel_korr!$H$252)</f>
        <v>-0.65251974835627813</v>
      </c>
      <c r="H14" s="9">
        <f>(TempMittel_korr!I15-TempMittel_korr!$I$252)</f>
        <v>-0.73209876543209695</v>
      </c>
      <c r="I14" s="9">
        <f>(TempMittel_korr!J15-TempMittel_korr!$J$252)</f>
        <v>1.1374883844417933</v>
      </c>
      <c r="J14" s="9">
        <f>(TempMittel_korr!K15-TempMittel_korr!$K$252)</f>
        <v>-1.1378469649472809</v>
      </c>
      <c r="K14" s="9">
        <f>(TempMittel_korr!L15-TempMittel_korr!$L$252)</f>
        <v>-0.45614502799253298</v>
      </c>
      <c r="L14" s="9">
        <f>(TempMittel_korr!M15-TempMittel_korr!$M$252)</f>
        <v>-1.2874931129476583</v>
      </c>
      <c r="M14" s="15">
        <f>(TempMittel_korr!N15-TempMittel_korr!$N$252)</f>
        <v>9.2348707011463027E-2</v>
      </c>
      <c r="N14" s="78">
        <f>(TempMittel_korr!Q15-TempMittel_korr!$Q$252)</f>
        <v>6.515450095059272E-2</v>
      </c>
      <c r="O14" s="2"/>
      <c r="P14" s="176">
        <v>1791</v>
      </c>
      <c r="Q14" s="29">
        <f>(AVERAGE(D14+TempMittel_korr!$E$252,E14+TempMittel_korr!$F$252,F14+TempMittel_korr!$G$252)-TempMittel_korr!$AP$252)</f>
        <v>0.76679063970381911</v>
      </c>
      <c r="R14" s="9">
        <f>(AVERAGE(G14+TempMittel_korr!$H$252,H14+TempMittel_korr!$I$252,I14+TempMittel_korr!$J$252)-TempMittel_korr!$AF$252)</f>
        <v>-8.237670978219036E-2</v>
      </c>
      <c r="S14" s="9">
        <f>(AVERAGE(J14+TempMittel_korr!$K$252,K14+TempMittel_korr!$L$252,L14+TempMittel_korr!$M$252)-TempMittel_korr!$AU$252)</f>
        <v>-0.96049503529582037</v>
      </c>
      <c r="T14" s="12">
        <f>(AVERAGE(B14+TempMittel_korr!$C$252,C14+TempMittel_korr!$D$252,M13+TempMittel_korr!$N$252)-TempMittel_korr!$AK$252)</f>
        <v>0.19493343682978459</v>
      </c>
      <c r="V14" s="176">
        <v>1791</v>
      </c>
      <c r="W14" s="29">
        <f>(AVERAGE(B14+TempMittel_korr!$C$252,C14+TempMittel_korr!$D$252,D14+TempMittel_korr!$E$252)-AVERAGE(TempMittel_korr!$C$252:'TempMittel_korr'!$E$252))</f>
        <v>0.45441252250361164</v>
      </c>
      <c r="X14" s="9">
        <f>(AVERAGE(E14+TempMittel_korr!$F$252,F14+TempMittel_korr!$G$252,G14+TempMittel_korr!$H$252)-AVERAGE(TempMittel_korr!$F$252:'TempMittel_korr'!$H$252))</f>
        <v>0.5130874042227056</v>
      </c>
      <c r="Y14" s="9">
        <f>(AVERAGE(H14+TempMittel_korr!$I$252,I14+TempMittel_korr!$J$252,J14+TempMittel_korr!$K$252)-AVERAGE(TempMittel_korr!$I$252:'TempMittel_korr'!$K$252))</f>
        <v>-0.24415244864586327</v>
      </c>
      <c r="Z14" s="12">
        <f>(AVERAGE(K14+TempMittel_korr!$L$252,L14+TempMittel_korr!$M$252,M14+TempMittel_korr!$N$252)-AVERAGE(TempMittel_korr!$L$252:'TempMittel_korr'!$N$252))</f>
        <v>-0.5504298113095758</v>
      </c>
      <c r="AB14" s="78">
        <f t="shared" si="0"/>
        <v>0.17196108475960686</v>
      </c>
    </row>
    <row r="15" spans="1:28">
      <c r="A15" s="176">
        <v>1792</v>
      </c>
      <c r="B15" s="29">
        <f>(TempMittel_korr!C16-TempMittel_korr!$C$252)</f>
        <v>0.56320191158900768</v>
      </c>
      <c r="C15" s="9">
        <f>(TempMittel_korr!D16-TempMittel_korr!$D$252)</f>
        <v>-1.4298394453566858</v>
      </c>
      <c r="D15" s="9">
        <f>(TempMittel_korr!E16-TempMittel_korr!$E$252)</f>
        <v>1.8180007964954201</v>
      </c>
      <c r="E15" s="9">
        <f>(TempMittel_korr!F16-TempMittel_korr!$F$252)</f>
        <v>1.8880165289256237</v>
      </c>
      <c r="F15" s="9">
        <f>(TempMittel_korr!G16-TempMittel_korr!$G$252)</f>
        <v>-1.4352668259657442</v>
      </c>
      <c r="G15" s="9">
        <f>(TempMittel_korr!H16-TempMittel_korr!$H$252)</f>
        <v>0.12414691831038915</v>
      </c>
      <c r="H15" s="9">
        <f>(TempMittel_korr!I16-TempMittel_korr!$I$252)</f>
        <v>-0.19338908801274179</v>
      </c>
      <c r="I15" s="9">
        <f>(TempMittel_korr!J16-TempMittel_korr!$J$252)</f>
        <v>0.54393999734502074</v>
      </c>
      <c r="J15" s="9">
        <f>(TempMittel_korr!K16-TempMittel_korr!$K$252)</f>
        <v>-2.3645136316139475</v>
      </c>
      <c r="K15" s="9">
        <f>(TempMittel_korr!L16-TempMittel_korr!$L$252)</f>
        <v>0.47288723007198019</v>
      </c>
      <c r="L15" s="9">
        <f>(TempMittel_korr!M16-TempMittel_korr!$M$252)</f>
        <v>-0.52415977961432447</v>
      </c>
      <c r="M15" s="15">
        <f>(TempMittel_korr!N16-TempMittel_korr!$N$252)</f>
        <v>-1.1753932284724078</v>
      </c>
      <c r="N15" s="78">
        <f>(TempMittel_korr!Q16-TempMittel_korr!$Q$252)</f>
        <v>-0.13100988261105151</v>
      </c>
      <c r="O15" s="2"/>
      <c r="P15" s="176">
        <v>1792</v>
      </c>
      <c r="Q15" s="29">
        <f>(AVERAGE(D15+TempMittel_korr!$E$252,E15+TempMittel_korr!$F$252,F15+TempMittel_korr!$G$252)-TempMittel_korr!$AP$252)</f>
        <v>0.75808096228446509</v>
      </c>
      <c r="R15" s="9">
        <f>(AVERAGE(G15+TempMittel_korr!$H$252,H15+TempMittel_korr!$I$252,I15+TempMittel_korr!$J$252)-TempMittel_korr!$AF$252)</f>
        <v>0.15823260921422744</v>
      </c>
      <c r="S15" s="9">
        <f>(AVERAGE(J15+TempMittel_korr!$K$252,K15+TempMittel_korr!$L$252,L15+TempMittel_korr!$M$252)-TempMittel_korr!$AU$252)</f>
        <v>-0.80526206038542814</v>
      </c>
      <c r="T15" s="12">
        <f>(AVERAGE(B15+TempMittel_korr!$C$252,C15+TempMittel_korr!$D$252,M14+TempMittel_korr!$N$252)-TempMittel_korr!$AK$252)</f>
        <v>-0.25741176153877365</v>
      </c>
      <c r="V15" s="176">
        <v>1792</v>
      </c>
      <c r="W15" s="29">
        <f>(AVERAGE(B15+TempMittel_korr!$C$252,C15+TempMittel_korr!$D$252,D15+TempMittel_korr!$E$252)-AVERAGE(TempMittel_korr!$C$252:'TempMittel_korr'!$E$252))</f>
        <v>0.31712108757591367</v>
      </c>
      <c r="X15" s="9">
        <f>(AVERAGE(E15+TempMittel_korr!$F$252,F15+TempMittel_korr!$G$252,G15+TempMittel_korr!$H$252)-AVERAGE(TempMittel_korr!$F$252:'TempMittel_korr'!$H$252))</f>
        <v>0.19229887375675681</v>
      </c>
      <c r="Y15" s="9">
        <f>(AVERAGE(H15+TempMittel_korr!$I$252,I15+TempMittel_korr!$J$252,J15+TempMittel_korr!$K$252)-AVERAGE(TempMittel_korr!$I$252:'TempMittel_korr'!$K$252))</f>
        <v>-0.67132090742722461</v>
      </c>
      <c r="Z15" s="12">
        <f>(AVERAGE(K15+TempMittel_korr!$L$252,L15+TempMittel_korr!$M$252,M15+TempMittel_korr!$N$252)-AVERAGE(TempMittel_korr!$L$252:'TempMittel_korr'!$N$252))</f>
        <v>-0.40888859267158395</v>
      </c>
      <c r="AB15" s="78">
        <f t="shared" si="0"/>
        <v>0.26092799243480125</v>
      </c>
    </row>
    <row r="16" spans="1:28">
      <c r="A16" s="176">
        <v>1793</v>
      </c>
      <c r="B16" s="29">
        <f>(TempMittel_korr!C17-TempMittel_korr!$C$252)</f>
        <v>-1.8626045400238946</v>
      </c>
      <c r="C16" s="9">
        <f>(TempMittel_korr!D17-TempMittel_korr!$D$252)</f>
        <v>1.5667122787812446</v>
      </c>
      <c r="D16" s="9">
        <f>(TempMittel_korr!E17-TempMittel_korr!$E$252)</f>
        <v>0.85025886101155002</v>
      </c>
      <c r="E16" s="9">
        <f>(TempMittel_korr!F17-TempMittel_korr!$F$252)</f>
        <v>-1.5486501377410433</v>
      </c>
      <c r="F16" s="9">
        <f>(TempMittel_korr!G17-TempMittel_korr!$G$252)</f>
        <v>-1.3513958582238086</v>
      </c>
      <c r="G16" s="9">
        <f>(TempMittel_korr!H17-TempMittel_korr!$H$252)</f>
        <v>-1.0558530816896106</v>
      </c>
      <c r="H16" s="9">
        <f>(TempMittel_korr!I17-TempMittel_korr!$I$252)</f>
        <v>2.5162883313420981</v>
      </c>
      <c r="I16" s="9">
        <f>(TempMittel_korr!J17-TempMittel_korr!$J$252)</f>
        <v>2.2503916102482435</v>
      </c>
      <c r="J16" s="9">
        <f>(TempMittel_korr!K17-TempMittel_korr!$K$252)</f>
        <v>-0.83784696494728017</v>
      </c>
      <c r="K16" s="9">
        <f>(TempMittel_korr!L17-TempMittel_korr!$L$252)</f>
        <v>2.4341775526526268</v>
      </c>
      <c r="L16" s="9">
        <f>(TempMittel_korr!M17-TempMittel_korr!$M$252)</f>
        <v>1.4591735537190078</v>
      </c>
      <c r="M16" s="15">
        <f>(TempMittel_korr!N17-TempMittel_korr!$N$252)</f>
        <v>1.3923487070114631</v>
      </c>
      <c r="N16" s="78">
        <f>(TempMittel_korr!Q17-TempMittel_korr!$Q$252)</f>
        <v>0.49392162423826402</v>
      </c>
      <c r="O16" s="2"/>
      <c r="P16" s="176">
        <v>1793</v>
      </c>
      <c r="Q16" s="29">
        <f>(AVERAGE(D16+TempMittel_korr!$E$252,E16+TempMittel_korr!$F$252,F16+TempMittel_korr!$G$252)-TempMittel_korr!$AP$252)</f>
        <v>-0.68209824918506889</v>
      </c>
      <c r="R16" s="9">
        <f>(AVERAGE(G16+TempMittel_korr!$H$252,H16+TempMittel_korr!$I$252,I16+TempMittel_korr!$J$252)-TempMittel_korr!$AF$252)</f>
        <v>1.2369422866335817</v>
      </c>
      <c r="S16" s="9">
        <f>(AVERAGE(J16+TempMittel_korr!$K$252,K16+TempMittel_korr!$L$252,L16+TempMittel_korr!$M$252)-TempMittel_korr!$AU$252)</f>
        <v>1.0185013804747891</v>
      </c>
      <c r="T16" s="12">
        <f>(AVERAGE(B16+TempMittel_korr!$C$252,C16+TempMittel_korr!$D$252,M15+TempMittel_korr!$N$252)-TempMittel_korr!$AK$252)</f>
        <v>-0.48974398252505447</v>
      </c>
      <c r="V16" s="176">
        <v>1793</v>
      </c>
      <c r="W16" s="29">
        <f>(AVERAGE(B16+TempMittel_korr!$C$252,C16+TempMittel_korr!$D$252,D16+TempMittel_korr!$E$252)-AVERAGE(TempMittel_korr!$C$252:'TempMittel_korr'!$E$252))</f>
        <v>0.18478886658963328</v>
      </c>
      <c r="X16" s="9">
        <f>(AVERAGE(E16+TempMittel_korr!$F$252,F16+TempMittel_korr!$G$252,G16+TempMittel_korr!$H$252)-AVERAGE(TempMittel_korr!$F$252:'TempMittel_korr'!$H$252))</f>
        <v>-1.3186330258848216</v>
      </c>
      <c r="Y16" s="9">
        <f>(AVERAGE(H16+TempMittel_korr!$I$252,I16+TempMittel_korr!$J$252,J16+TempMittel_korr!$K$252)-AVERAGE(TempMittel_korr!$I$252:'TempMittel_korr'!$K$252))</f>
        <v>1.3096109922143526</v>
      </c>
      <c r="Z16" s="12">
        <f>(AVERAGE(K16+TempMittel_korr!$L$252,L16+TempMittel_korr!$M$252,M16+TempMittel_korr!$N$252)-AVERAGE(TempMittel_korr!$L$252:'TempMittel_korr'!$N$252))</f>
        <v>1.7618999377943663</v>
      </c>
      <c r="AB16" s="78">
        <f t="shared" si="0"/>
        <v>-0.15525665717587694</v>
      </c>
    </row>
    <row r="17" spans="1:28">
      <c r="A17" s="176">
        <v>1794</v>
      </c>
      <c r="B17" s="29">
        <f>(TempMittel_korr!C18-TempMittel_korr!$C$252)</f>
        <v>-0.20776583034647533</v>
      </c>
      <c r="C17" s="9">
        <f>(TempMittel_korr!D18-TempMittel_korr!$D$252)</f>
        <v>3.6309979930669583</v>
      </c>
      <c r="D17" s="9">
        <f>(TempMittel_korr!E18-TempMittel_korr!$E$252)</f>
        <v>4.0083233771405826</v>
      </c>
      <c r="E17" s="9">
        <f>(TempMittel_korr!F18-TempMittel_korr!$F$252)</f>
        <v>4.1480165289256226</v>
      </c>
      <c r="F17" s="9">
        <f>(TempMittel_korr!G18-TempMittel_korr!$G$252)</f>
        <v>0.2744105933890939</v>
      </c>
      <c r="G17" s="9">
        <f>(TempMittel_korr!H18-TempMittel_korr!$H$252)</f>
        <v>0.49748025164372578</v>
      </c>
      <c r="H17" s="9">
        <f>(TempMittel_korr!I18-TempMittel_korr!$I$252)</f>
        <v>2.8227399442453223</v>
      </c>
      <c r="I17" s="9">
        <f>(TempMittel_korr!J18-TempMittel_korr!$J$252)</f>
        <v>-1.2689632284614323</v>
      </c>
      <c r="J17" s="9">
        <f>(TempMittel_korr!K18-TempMittel_korr!$K$252)</f>
        <v>-2.5845136316139463</v>
      </c>
      <c r="K17" s="9">
        <f>(TempMittel_korr!L18-TempMittel_korr!$L$252)</f>
        <v>-1.210983737669955</v>
      </c>
      <c r="L17" s="9">
        <f>(TempMittel_korr!M18-TempMittel_korr!$M$252)</f>
        <v>0.88917355371900886</v>
      </c>
      <c r="M17" s="15">
        <f>(TempMittel_korr!N18-TempMittel_korr!$N$252)</f>
        <v>-2.1302319381498274</v>
      </c>
      <c r="N17" s="78">
        <f>(TempMittel_korr!Q18-TempMittel_korr!$Q$252)</f>
        <v>0.72296272012867391</v>
      </c>
      <c r="O17" s="2"/>
      <c r="P17" s="176">
        <v>1794</v>
      </c>
      <c r="Q17" s="29">
        <f>(AVERAGE(D17+TempMittel_korr!$E$252,E17+TempMittel_korr!$F$252,F17+TempMittel_korr!$G$252)-TempMittel_korr!$AP$252)</f>
        <v>2.811414295617797</v>
      </c>
      <c r="R17" s="9">
        <f>(AVERAGE(G17+TempMittel_korr!$H$252,H17+TempMittel_korr!$I$252,I17+TempMittel_korr!$J$252)-TempMittel_korr!$AF$252)</f>
        <v>0.68375232247587547</v>
      </c>
      <c r="S17" s="9">
        <f>(AVERAGE(J17+TempMittel_korr!$K$252,K17+TempMittel_korr!$L$252,L17+TempMittel_korr!$M$252)-TempMittel_korr!$AU$252)</f>
        <v>-0.96877460518829484</v>
      </c>
      <c r="T17" s="12">
        <f>(AVERAGE(B17+TempMittel_korr!$C$252,C17+TempMittel_korr!$D$252,M16+TempMittel_korr!$N$252)-TempMittel_korr!$AK$252)</f>
        <v>1.6058781372906137</v>
      </c>
      <c r="V17" s="176">
        <v>1794</v>
      </c>
      <c r="W17" s="29">
        <f>(AVERAGE(B17+TempMittel_korr!$C$252,C17+TempMittel_korr!$D$252,D17+TempMittel_korr!$E$252)-AVERAGE(TempMittel_korr!$C$252:'TempMittel_korr'!$E$252))</f>
        <v>2.4771851799536888</v>
      </c>
      <c r="X17" s="9">
        <f>(AVERAGE(E17+TempMittel_korr!$F$252,F17+TempMittel_korr!$G$252,G17+TempMittel_korr!$H$252)-AVERAGE(TempMittel_korr!$F$252:'TempMittel_korr'!$H$252))</f>
        <v>1.6399691246528132</v>
      </c>
      <c r="Y17" s="9">
        <f>(AVERAGE(H17+TempMittel_korr!$I$252,I17+TempMittel_korr!$J$252,J17+TempMittel_korr!$K$252)-AVERAGE(TempMittel_korr!$I$252:'TempMittel_korr'!$K$252))</f>
        <v>-0.3435789719433533</v>
      </c>
      <c r="Z17" s="12">
        <f>(AVERAGE(K17+TempMittel_korr!$L$252,L17+TempMittel_korr!$M$252,M17+TempMittel_korr!$N$252)-AVERAGE(TempMittel_korr!$L$252:'TempMittel_korr'!$N$252))</f>
        <v>-0.81734737403359081</v>
      </c>
      <c r="AB17" s="78">
        <f t="shared" si="0"/>
        <v>2.2059760617181321</v>
      </c>
    </row>
    <row r="18" spans="1:28">
      <c r="A18" s="176">
        <v>1795</v>
      </c>
      <c r="B18" s="29">
        <f>(TempMittel_korr!C19-TempMittel_korr!$C$252)</f>
        <v>-5.6690561529271211</v>
      </c>
      <c r="C18" s="9">
        <f>(TempMittel_korr!D19-TempMittel_korr!$D$252)</f>
        <v>0.24885513592410158</v>
      </c>
      <c r="D18" s="9">
        <f>(TempMittel_korr!E19-TempMittel_korr!$E$252)</f>
        <v>-0.28199920350457908</v>
      </c>
      <c r="E18" s="9">
        <f>(TempMittel_korr!F19-TempMittel_korr!$F$252)</f>
        <v>3.0480165289256229</v>
      </c>
      <c r="F18" s="9">
        <f>(TempMittel_korr!G19-TempMittel_korr!$G$252)</f>
        <v>0.42279769016328927</v>
      </c>
      <c r="G18" s="9">
        <f>(TempMittel_korr!H19-TempMittel_korr!$H$252)</f>
        <v>0.61081358497705729</v>
      </c>
      <c r="H18" s="9">
        <f>(TempMittel_korr!I19-TempMittel_korr!$I$252)</f>
        <v>-3.3579052170449994</v>
      </c>
      <c r="I18" s="9">
        <f>(TempMittel_korr!J19-TempMittel_korr!$J$252)</f>
        <v>0.51813354573211967</v>
      </c>
      <c r="J18" s="9">
        <f>(TempMittel_korr!K19-TempMittel_korr!$K$252)</f>
        <v>1.6721530350527196</v>
      </c>
      <c r="K18" s="9">
        <f>(TempMittel_korr!L19-TempMittel_korr!$L$252)</f>
        <v>4.5890162623300457</v>
      </c>
      <c r="L18" s="9">
        <f>(TempMittel_korr!M19-TempMittel_korr!$M$252)</f>
        <v>-2.6474931129476587</v>
      </c>
      <c r="M18" s="15">
        <f>(TempMittel_korr!N19-TempMittel_korr!$N$252)</f>
        <v>3.334284190882431</v>
      </c>
      <c r="N18" s="78">
        <f>(TempMittel_korr!Q19-TempMittel_korr!$Q$252)</f>
        <v>0.20953806259442853</v>
      </c>
      <c r="O18" s="2"/>
      <c r="P18" s="176">
        <v>1795</v>
      </c>
      <c r="Q18" s="29">
        <f>(AVERAGE(D18+TempMittel_korr!$E$252,E18+TempMittel_korr!$F$252,F18+TempMittel_korr!$G$252)-TempMittel_korr!$AP$252)</f>
        <v>1.0641024676608097</v>
      </c>
      <c r="R18" s="9">
        <f>(AVERAGE(G18+TempMittel_korr!$H$252,H18+TempMittel_korr!$I$252,I18+TempMittel_korr!$J$252)-TempMittel_korr!$AF$252)</f>
        <v>-0.74298602877860276</v>
      </c>
      <c r="S18" s="9">
        <f>(AVERAGE(J18+TempMittel_korr!$K$252,K18+TempMittel_korr!$L$252,L18+TempMittel_korr!$M$252)-TempMittel_korr!$AU$252)</f>
        <v>1.2045587281450398</v>
      </c>
      <c r="T18" s="12">
        <f>(AVERAGE(B18+TempMittel_korr!$C$252,C18+TempMittel_korr!$D$252,M17+TempMittel_korr!$N$252)-TempMittel_korr!$AK$252)</f>
        <v>-2.5161264710043172</v>
      </c>
      <c r="V18" s="176">
        <v>1795</v>
      </c>
      <c r="W18" s="29">
        <f>(AVERAGE(B18+TempMittel_korr!$C$252,C18+TempMittel_korr!$D$252,D18+TempMittel_korr!$E$252)-AVERAGE(TempMittel_korr!$C$252:'TempMittel_korr'!$E$252))</f>
        <v>-1.9007334068358661</v>
      </c>
      <c r="X18" s="9">
        <f>(AVERAGE(E18+TempMittel_korr!$F$252,F18+TempMittel_korr!$G$252,G18+TempMittel_korr!$H$252)-AVERAGE(TempMittel_korr!$F$252:'TempMittel_korr'!$H$252))</f>
        <v>1.3605426013553217</v>
      </c>
      <c r="Y18" s="9">
        <f>(AVERAGE(H18+TempMittel_korr!$I$252,I18+TempMittel_korr!$J$252,J18+TempMittel_korr!$K$252)-AVERAGE(TempMittel_korr!$I$252:'TempMittel_korr'!$K$252))</f>
        <v>-0.38920621208672124</v>
      </c>
      <c r="Z18" s="12">
        <f>(AVERAGE(K18+TempMittel_korr!$L$252,L18+TempMittel_korr!$M$252,M18+TempMittel_korr!$N$252)-AVERAGE(TempMittel_korr!$L$252:'TempMittel_korr'!$N$252))</f>
        <v>1.7586024467549395</v>
      </c>
      <c r="AB18" s="78">
        <f t="shared" si="0"/>
        <v>-1.9581080396643564</v>
      </c>
    </row>
    <row r="19" spans="1:28">
      <c r="A19" s="176">
        <v>1796</v>
      </c>
      <c r="B19" s="29">
        <f>(TempMittel_korr!C20-TempMittel_korr!$C$252)</f>
        <v>7.5309438470728791</v>
      </c>
      <c r="C19" s="9">
        <f>(TempMittel_korr!D20-TempMittel_korr!$D$252)</f>
        <v>-0.67466703156358299</v>
      </c>
      <c r="D19" s="9">
        <f>(TempMittel_korr!E20-TempMittel_korr!$E$252)</f>
        <v>-3.0981282357626441</v>
      </c>
      <c r="E19" s="9">
        <f>(TempMittel_korr!F20-TempMittel_korr!$F$252)</f>
        <v>-1.5286501377410437</v>
      </c>
      <c r="F19" s="9">
        <f>(TempMittel_korr!G20-TempMittel_korr!$G$252)</f>
        <v>6.7958980485869347E-2</v>
      </c>
      <c r="G19" s="9">
        <f>(TempMittel_korr!H20-TempMittel_korr!$H$252)</f>
        <v>-0.46585308168961426</v>
      </c>
      <c r="H19" s="9">
        <f>(TempMittel_korr!I20-TempMittel_korr!$I$252)</f>
        <v>-0.1353245718837055</v>
      </c>
      <c r="I19" s="9">
        <f>(TempMittel_korr!J20-TempMittel_korr!$J$252)</f>
        <v>-0.7721890349130458</v>
      </c>
      <c r="J19" s="9">
        <f>(TempMittel_korr!K20-TempMittel_korr!$K$252)</f>
        <v>2.1021530350527211</v>
      </c>
      <c r="K19" s="9">
        <f>(TempMittel_korr!L20-TempMittel_korr!$L$252)</f>
        <v>-1.8367901892828575</v>
      </c>
      <c r="L19" s="9">
        <f>(TempMittel_korr!M20-TempMittel_korr!$M$252)</f>
        <v>-1.9008264462809916</v>
      </c>
      <c r="M19" s="15">
        <f>(TempMittel_korr!N20-TempMittel_korr!$N$252)</f>
        <v>-2.0882964542788587</v>
      </c>
      <c r="N19" s="78">
        <f>(TempMittel_korr!Q20-TempMittel_korr!$Q$252)</f>
        <v>-0.22498248535077803</v>
      </c>
      <c r="O19" s="2"/>
      <c r="P19" s="176">
        <v>1796</v>
      </c>
      <c r="Q19" s="29">
        <f>(AVERAGE(D19+TempMittel_korr!$E$252,E19+TempMittel_korr!$F$252,F19+TempMittel_korr!$G$252)-TempMittel_korr!$AP$252)</f>
        <v>-1.5184423352065743</v>
      </c>
      <c r="R19" s="9">
        <f>(AVERAGE(G19+TempMittel_korr!$H$252,H19+TempMittel_korr!$I$252,I19+TempMittel_korr!$J$252)-TempMittel_korr!$AF$252)</f>
        <v>-0.45778889616211771</v>
      </c>
      <c r="S19" s="9">
        <f>(AVERAGE(J19+TempMittel_korr!$K$252,K19+TempMittel_korr!$L$252,L19+TempMittel_korr!$M$252)-TempMittel_korr!$AU$252)</f>
        <v>-0.54515453350370624</v>
      </c>
      <c r="T19" s="12">
        <f>(AVERAGE(B19+TempMittel_korr!$C$252,C19+TempMittel_korr!$D$252,M18+TempMittel_korr!$N$252)-TempMittel_korr!$AK$252)</f>
        <v>3.3975381828438738</v>
      </c>
      <c r="V19" s="176">
        <v>1796</v>
      </c>
      <c r="W19" s="29">
        <f>(AVERAGE(B19+TempMittel_korr!$C$252,C19+TempMittel_korr!$D$252,D19+TempMittel_korr!$E$252)-AVERAGE(TempMittel_korr!$C$252:'TempMittel_korr'!$E$252))</f>
        <v>1.2527161932488839</v>
      </c>
      <c r="X19" s="9">
        <f>(AVERAGE(E19+TempMittel_korr!$F$252,F19+TempMittel_korr!$G$252,G19+TempMittel_korr!$H$252)-AVERAGE(TempMittel_korr!$F$252:'TempMittel_korr'!$H$252))</f>
        <v>-0.64218141298159637</v>
      </c>
      <c r="Y19" s="9">
        <f>(AVERAGE(H19+TempMittel_korr!$I$252,I19+TempMittel_korr!$J$252,J19+TempMittel_korr!$K$252)-AVERAGE(TempMittel_korr!$I$252:'TempMittel_korr'!$K$252))</f>
        <v>0.39821314275198816</v>
      </c>
      <c r="Z19" s="12">
        <f>(AVERAGE(K19+TempMittel_korr!$L$252,L19+TempMittel_korr!$M$252,M19+TempMittel_korr!$N$252)-AVERAGE(TempMittel_korr!$L$252:'TempMittel_korr'!$N$252))</f>
        <v>-1.941971029947569</v>
      </c>
      <c r="AB19" s="78">
        <f t="shared" si="0"/>
        <v>1.7731081926572707</v>
      </c>
    </row>
    <row r="20" spans="1:28">
      <c r="A20" s="176">
        <v>1797</v>
      </c>
      <c r="B20" s="29">
        <f>(TempMittel_korr!C21-TempMittel_korr!$C$252)</f>
        <v>1.4814814814815502E-2</v>
      </c>
      <c r="C20" s="9">
        <f>(TempMittel_korr!D21-TempMittel_korr!$D$252)</f>
        <v>1.7774265644955307</v>
      </c>
      <c r="D20" s="9">
        <f>(TempMittel_korr!E21-TempMittel_korr!$E$252)</f>
        <v>-2.0465153325368375</v>
      </c>
      <c r="E20" s="9">
        <f>(TempMittel_korr!F21-TempMittel_korr!$F$252)</f>
        <v>1.7680165289256227</v>
      </c>
      <c r="F20" s="9">
        <f>(TempMittel_korr!G21-TempMittel_korr!$G$252)</f>
        <v>2.7582815611310298</v>
      </c>
      <c r="G20" s="9">
        <f>(TempMittel_korr!H21-TempMittel_korr!$H$252)</f>
        <v>-2.2625197483562811</v>
      </c>
      <c r="H20" s="9">
        <f>(TempMittel_korr!I21-TempMittel_korr!$I$252)</f>
        <v>1.5743528474711272</v>
      </c>
      <c r="I20" s="9">
        <f>(TempMittel_korr!J21-TempMittel_korr!$J$252)</f>
        <v>1.1923270941192108</v>
      </c>
      <c r="J20" s="9">
        <f>(TempMittel_korr!K21-TempMittel_korr!$K$252)</f>
        <v>0.36215303505271557</v>
      </c>
      <c r="K20" s="9">
        <f>(TempMittel_korr!L21-TempMittel_korr!$L$252)</f>
        <v>-0.5367901892828586</v>
      </c>
      <c r="L20" s="9">
        <f>(TempMittel_korr!M21-TempMittel_korr!$M$252)</f>
        <v>2.1625068870523423</v>
      </c>
      <c r="M20" s="15">
        <f>(TempMittel_korr!N21-TempMittel_korr!$N$252)</f>
        <v>1.5117035457211403</v>
      </c>
      <c r="N20" s="78">
        <f>(TempMittel_korr!Q21-TempMittel_korr!$Q$252)</f>
        <v>0.69035998040264701</v>
      </c>
      <c r="O20" s="2"/>
      <c r="P20" s="176">
        <v>1797</v>
      </c>
      <c r="Q20" s="29">
        <f>(AVERAGE(D20+TempMittel_korr!$E$252,E20+TempMittel_korr!$F$252,F20+TempMittel_korr!$G$252)-TempMittel_korr!$AP$252)</f>
        <v>0.82775838163930349</v>
      </c>
      <c r="R20" s="9">
        <f>(AVERAGE(G20+TempMittel_korr!$H$252,H20+TempMittel_korr!$I$252,I20+TempMittel_korr!$J$252)-TempMittel_korr!$AF$252)</f>
        <v>0.16805339774469097</v>
      </c>
      <c r="S20" s="9">
        <f>(AVERAGE(J20+TempMittel_korr!$K$252,K20+TempMittel_korr!$L$252,L20+TempMittel_korr!$M$252)-TempMittel_korr!$AU$252)</f>
        <v>0.66262324427406849</v>
      </c>
      <c r="T20" s="12">
        <f>(AVERAGE(B20+TempMittel_korr!$C$252,C20+TempMittel_korr!$D$252,M19+TempMittel_korr!$N$252)-TempMittel_korr!$AK$252)</f>
        <v>-9.8000510942872543E-2</v>
      </c>
      <c r="V20" s="176">
        <v>1797</v>
      </c>
      <c r="W20" s="29">
        <f>(AVERAGE(B20+TempMittel_korr!$C$252,C20+TempMittel_korr!$D$252,D20+TempMittel_korr!$E$252)-AVERAGE(TempMittel_korr!$C$252:'TempMittel_korr'!$E$252))</f>
        <v>-8.4757984408830644E-2</v>
      </c>
      <c r="X20" s="9">
        <f>(AVERAGE(E20+TempMittel_korr!$F$252,F20+TempMittel_korr!$G$252,G20+TempMittel_korr!$H$252)-AVERAGE(TempMittel_korr!$F$252:'TempMittel_korr'!$H$252))</f>
        <v>0.75459278056679047</v>
      </c>
      <c r="Y20" s="9">
        <f>(AVERAGE(H20+TempMittel_korr!$I$252,I20+TempMittel_korr!$J$252,J20+TempMittel_korr!$K$252)-AVERAGE(TempMittel_korr!$I$252:'TempMittel_korr'!$K$252))</f>
        <v>1.0429443255476833</v>
      </c>
      <c r="Z20" s="12">
        <f>(AVERAGE(K20+TempMittel_korr!$L$252,L20+TempMittel_korr!$M$252,M20+TempMittel_korr!$N$252)-AVERAGE(TempMittel_korr!$L$252:'TempMittel_korr'!$N$252))</f>
        <v>1.0458067478302078</v>
      </c>
      <c r="AB20" s="78">
        <f t="shared" si="0"/>
        <v>-0.58564260187633743</v>
      </c>
    </row>
    <row r="21" spans="1:28">
      <c r="A21" s="176">
        <v>1798</v>
      </c>
      <c r="B21" s="29">
        <f>(TempMittel_korr!C22-TempMittel_korr!$C$252)</f>
        <v>-0.92712066905615309</v>
      </c>
      <c r="C21" s="9">
        <f>(TempMittel_korr!D22-TempMittel_korr!$D$252)</f>
        <v>-0.16543057836161257</v>
      </c>
      <c r="D21" s="9">
        <f>(TempMittel_korr!E22-TempMittel_korr!$E$252)</f>
        <v>-0.62716049382715944</v>
      </c>
      <c r="E21" s="9">
        <f>(TempMittel_korr!F22-TempMittel_korr!$F$252)</f>
        <v>0.67801652892562281</v>
      </c>
      <c r="F21" s="9">
        <f>(TempMittel_korr!G22-TempMittel_korr!$G$252)</f>
        <v>0.67118478693748429</v>
      </c>
      <c r="G21" s="9">
        <f>(TempMittel_korr!H22-TempMittel_korr!$H$252)</f>
        <v>0.22081358497705494</v>
      </c>
      <c r="H21" s="9">
        <f>(TempMittel_korr!I22-TempMittel_korr!$I$252)</f>
        <v>-0.87403424930306173</v>
      </c>
      <c r="I21" s="9">
        <f>(TempMittel_korr!J22-TempMittel_korr!$J$252)</f>
        <v>-0.10444709942917285</v>
      </c>
      <c r="J21" s="9">
        <f>(TempMittel_korr!K22-TempMittel_korr!$K$252)</f>
        <v>0.70881970171938669</v>
      </c>
      <c r="K21" s="9">
        <f>(TempMittel_korr!L22-TempMittel_korr!$L$252)</f>
        <v>-0.34001599573447017</v>
      </c>
      <c r="L21" s="9">
        <f>(TempMittel_korr!M22-TempMittel_korr!$M$252)</f>
        <v>-1.2108264462809917</v>
      </c>
      <c r="M21" s="15">
        <f>(TempMittel_korr!N22-TempMittel_korr!$N$252)</f>
        <v>-4.3205545187949888</v>
      </c>
      <c r="N21" s="78">
        <f>(TempMittel_korr!Q22-TempMittel_korr!$Q$252)</f>
        <v>-0.5263523483644752</v>
      </c>
      <c r="O21" s="2"/>
      <c r="P21" s="176">
        <v>1798</v>
      </c>
      <c r="Q21" s="29">
        <f>(AVERAGE(D21+TempMittel_korr!$E$252,E21+TempMittel_korr!$F$252,F21+TempMittel_korr!$G$252)-TempMittel_korr!$AP$252)</f>
        <v>0.2418444031446807</v>
      </c>
      <c r="R21" s="9">
        <f>(AVERAGE(G21+TempMittel_korr!$H$252,H21+TempMittel_korr!$I$252,I21+TempMittel_korr!$J$252)-TempMittel_korr!$AF$252)</f>
        <v>-0.25255592125172122</v>
      </c>
      <c r="S21" s="9">
        <f>(AVERAGE(J21+TempMittel_korr!$K$252,K21+TempMittel_korr!$L$252,L21+TempMittel_korr!$M$252)-TempMittel_korr!$AU$252)</f>
        <v>-0.28067424676535513</v>
      </c>
      <c r="T21" s="12">
        <f>(AVERAGE(B21+TempMittel_korr!$C$252,C21+TempMittel_korr!$D$252,M20+TempMittel_korr!$N$252)-TempMittel_korr!$AK$252)</f>
        <v>0.14040194681442308</v>
      </c>
      <c r="V21" s="176">
        <v>1798</v>
      </c>
      <c r="W21" s="29">
        <f>(AVERAGE(B21+TempMittel_korr!$C$252,C21+TempMittel_korr!$D$252,D21+TempMittel_korr!$E$252)-AVERAGE(TempMittel_korr!$C$252:'TempMittel_korr'!$E$252))</f>
        <v>-0.57323724708164181</v>
      </c>
      <c r="X21" s="9">
        <f>(AVERAGE(E21+TempMittel_korr!$F$252,F21+TempMittel_korr!$G$252,G21+TempMittel_korr!$H$252)-AVERAGE(TempMittel_korr!$F$252:'TempMittel_korr'!$H$252))</f>
        <v>0.52333830028005401</v>
      </c>
      <c r="Y21" s="9">
        <f>(AVERAGE(H21+TempMittel_korr!$I$252,I21+TempMittel_korr!$J$252,J21+TempMittel_korr!$K$252)-AVERAGE(TempMittel_korr!$I$252:'TempMittel_korr'!$K$252))</f>
        <v>-8.9887215670950482E-2</v>
      </c>
      <c r="Z21" s="12">
        <f>(AVERAGE(K21+TempMittel_korr!$L$252,L21+TempMittel_korr!$M$252,M21+TempMittel_korr!$N$252)-AVERAGE(TempMittel_korr!$L$252:'TempMittel_korr'!$N$252))</f>
        <v>-1.95713232027015</v>
      </c>
      <c r="AB21" s="78">
        <f t="shared" si="0"/>
        <v>-5.20020488809462E-2</v>
      </c>
    </row>
    <row r="22" spans="1:28">
      <c r="A22" s="176">
        <v>1799</v>
      </c>
      <c r="B22" s="29">
        <f>(TempMittel_korr!C23-TempMittel_korr!$C$252)</f>
        <v>-2.0626045400238944</v>
      </c>
      <c r="C22" s="9">
        <f>(TempMittel_korr!D23-TempMittel_korr!$D$252)</f>
        <v>1.7667122787812448</v>
      </c>
      <c r="D22" s="9">
        <f>(TempMittel_korr!E23-TempMittel_korr!$E$252)</f>
        <v>-0.94974113898845003</v>
      </c>
      <c r="E22" s="9">
        <f>(TempMittel_korr!F23-TempMittel_korr!$F$252)</f>
        <v>-1.9486501377410437</v>
      </c>
      <c r="F22" s="9">
        <f>(TempMittel_korr!G23-TempMittel_korr!$G$252)</f>
        <v>-1.1513958582238075</v>
      </c>
      <c r="G22" s="9">
        <f>(TempMittel_korr!H23-TempMittel_korr!$H$252)</f>
        <v>-1.8558530816896095</v>
      </c>
      <c r="H22" s="9">
        <f>(TempMittel_korr!I23-TempMittel_korr!$I$252)</f>
        <v>-1.5837116686579016</v>
      </c>
      <c r="I22" s="9">
        <f>(TempMittel_korr!J23-TempMittel_korr!$J$252)</f>
        <v>0.65039161024824566</v>
      </c>
      <c r="J22" s="9">
        <f>(TempMittel_korr!K23-TempMittel_korr!$K$252)</f>
        <v>-0.43784696494728159</v>
      </c>
      <c r="K22" s="9">
        <f>(TempMittel_korr!L23-TempMittel_korr!$L$252)</f>
        <v>-0.86582244734737301</v>
      </c>
      <c r="L22" s="9">
        <f>(TempMittel_korr!M23-TempMittel_korr!$M$252)</f>
        <v>0.15917355371900799</v>
      </c>
      <c r="M22" s="15">
        <f>(TempMittel_korr!N23-TempMittel_korr!$N$252)</f>
        <v>-5.0076512929885366</v>
      </c>
      <c r="N22" s="78">
        <f>(TempMittel_korr!Q23-TempMittel_korr!$Q$252)</f>
        <v>-1.1241605675425577</v>
      </c>
      <c r="O22" s="2"/>
      <c r="P22" s="235">
        <v>1799</v>
      </c>
      <c r="Q22" s="29">
        <f>(AVERAGE(D22+TempMittel_korr!$E$252,E22+TempMittel_korr!$F$252,F22+TempMittel_korr!$G$252)-TempMittel_korr!$AP$252)</f>
        <v>-1.348764915851735</v>
      </c>
      <c r="R22" s="9">
        <f>(AVERAGE(G22+TempMittel_korr!$H$252,H22+TempMittel_korr!$I$252,I22+TempMittel_korr!$J$252)-TempMittel_korr!$AF$252)</f>
        <v>-0.92972438003308255</v>
      </c>
      <c r="S22" s="9">
        <f>(AVERAGE(J22+TempMittel_korr!$K$252,K22+TempMittel_korr!$L$252,L22+TempMittel_korr!$M$252)-TempMittel_korr!$AU$252)</f>
        <v>-0.38149861952521213</v>
      </c>
      <c r="T22" s="12">
        <f>(AVERAGE(B22+TempMittel_korr!$C$252,C22+TempMittel_korr!$D$252,M21+TempMittel_korr!$N$252)-TempMittel_korr!$AK$252)</f>
        <v>-1.5381310792992482</v>
      </c>
      <c r="V22" s="235">
        <v>1799</v>
      </c>
      <c r="W22" s="29">
        <f>(AVERAGE(B22+TempMittel_korr!$C$252,C22+TempMittel_korr!$D$252,D22+TempMittel_korr!$E$252)-AVERAGE(TempMittel_korr!$C$252:'TempMittel_korr'!$E$252))</f>
        <v>-0.41521113341036675</v>
      </c>
      <c r="X22" s="9">
        <f>(AVERAGE(E22+TempMittel_korr!$F$252,F22+TempMittel_korr!$G$252,G22+TempMittel_korr!$H$252)-AVERAGE(TempMittel_korr!$F$252:'TempMittel_korr'!$H$252))</f>
        <v>-1.6519663592181537</v>
      </c>
      <c r="Y22" s="9">
        <f>(AVERAGE(H22+TempMittel_korr!$I$252,I22+TempMittel_korr!$J$252,J22+TempMittel_korr!$K$252)-AVERAGE(TempMittel_korr!$I$252:'TempMittel_korr'!$K$252))</f>
        <v>-0.4570556744523131</v>
      </c>
      <c r="Z22" s="12">
        <f>(AVERAGE(K22+TempMittel_korr!$L$252,L22+TempMittel_korr!$M$252,M22+TempMittel_korr!$N$252)-AVERAGE(TempMittel_korr!$L$252:'TempMittel_korr'!$N$252))</f>
        <v>-1.9047667288723003</v>
      </c>
      <c r="AB22" s="78">
        <f t="shared" si="0"/>
        <v>-1.3915469797565221</v>
      </c>
    </row>
    <row r="23" spans="1:28">
      <c r="A23" s="176">
        <v>1800</v>
      </c>
      <c r="B23" s="29">
        <f>(TempMittel_korr!C24-TempMittel_korr!$C$252)</f>
        <v>2.8277180406212663</v>
      </c>
      <c r="C23" s="9">
        <f>(TempMittel_korr!D24-TempMittel_korr!$D$252)</f>
        <v>-0.94400200693304037</v>
      </c>
      <c r="D23" s="9">
        <f>(TempMittel_korr!E24-TempMittel_korr!$E$252)</f>
        <v>-3.3949024293110313</v>
      </c>
      <c r="E23" s="9">
        <f>(TempMittel_korr!F24-TempMittel_korr!$F$252)</f>
        <v>6.2080165289256213</v>
      </c>
      <c r="F23" s="9">
        <f>(TempMittel_korr!G24-TempMittel_korr!$G$252)</f>
        <v>1.9582815611310309</v>
      </c>
      <c r="G23" s="9">
        <f>(TempMittel_korr!H24-TempMittel_korr!$H$252)</f>
        <v>-2.8791864150229447</v>
      </c>
      <c r="H23" s="9">
        <f>(TempMittel_korr!I24-TempMittel_korr!$I$252)</f>
        <v>-0.51919553962564713</v>
      </c>
      <c r="I23" s="9">
        <f>(TempMittel_korr!J24-TempMittel_korr!$J$252)</f>
        <v>0.86006902960308551</v>
      </c>
      <c r="J23" s="9">
        <f>(TempMittel_korr!K24-TempMittel_korr!$K$252)</f>
        <v>-1.7846964947279886E-2</v>
      </c>
      <c r="K23" s="9">
        <f>(TempMittel_korr!L24-TempMittel_korr!$L$252)</f>
        <v>-1.6819514796054378</v>
      </c>
      <c r="L23" s="9">
        <f>(TempMittel_korr!M24-TempMittel_korr!$M$252)</f>
        <v>0.25584022038567511</v>
      </c>
      <c r="M23" s="15">
        <f>(TempMittel_korr!N24-TempMittel_korr!$N$252)</f>
        <v>1.195574513463076</v>
      </c>
      <c r="N23" s="78">
        <f>(TempMittel_korr!Q24-TempMittel_korr!$Q$252)</f>
        <v>0.33419559684100442</v>
      </c>
      <c r="O23" s="2"/>
      <c r="P23" s="176">
        <v>1800</v>
      </c>
      <c r="Q23" s="29">
        <f>(AVERAGE(D23+TempMittel_korr!$E$252,E23+TempMittel_korr!$F$252,F23+TempMittel_korr!$G$252)-TempMittel_korr!$AP$252)</f>
        <v>1.5916293493812397</v>
      </c>
      <c r="R23" s="9">
        <f>(AVERAGE(G23+TempMittel_korr!$H$252,H23+TempMittel_korr!$I$252,I23+TempMittel_korr!$J$252)-TempMittel_korr!$AF$252)</f>
        <v>-0.84610430834849737</v>
      </c>
      <c r="S23" s="9">
        <f>(AVERAGE(J23+TempMittel_korr!$K$252,K23+TempMittel_korr!$L$252,L23+TempMittel_korr!$M$252)-TempMittel_korr!$AU$252)</f>
        <v>-0.4813194080556773</v>
      </c>
      <c r="T23" s="12">
        <f>(AVERAGE(B23+TempMittel_korr!$C$252,C23+TempMittel_korr!$D$252,M22+TempMittel_korr!$N$252)-TempMittel_korr!$AK$252)</f>
        <v>-1.0406272390534721</v>
      </c>
      <c r="V23" s="176">
        <v>1800</v>
      </c>
      <c r="W23" s="29">
        <f>(AVERAGE(B23+TempMittel_korr!$C$252,C23+TempMittel_korr!$D$252,D23+TempMittel_korr!$E$252)-AVERAGE(TempMittel_korr!$C$252:'TempMittel_korr'!$E$252))</f>
        <v>-0.50372879854093511</v>
      </c>
      <c r="X23" s="9">
        <f>(AVERAGE(E23+TempMittel_korr!$F$252,F23+TempMittel_korr!$G$252,G23+TempMittel_korr!$H$252)-AVERAGE(TempMittel_korr!$F$252:'TempMittel_korr'!$H$252))</f>
        <v>1.7623705583445695</v>
      </c>
      <c r="Y23" s="9">
        <f>(AVERAGE(H23+TempMittel_korr!$I$252,I23+TempMittel_korr!$J$252,J23+TempMittel_korr!$K$252)-AVERAGE(TempMittel_korr!$I$252:'TempMittel_korr'!$K$252))</f>
        <v>0.1076755083433838</v>
      </c>
      <c r="Z23" s="12">
        <f>(AVERAGE(K23+TempMittel_korr!$L$252,L23+TempMittel_korr!$M$252,M23+TempMittel_korr!$N$252)-AVERAGE(TempMittel_korr!$L$252:'TempMittel_korr'!$N$252))</f>
        <v>-7.6845581918895345E-2</v>
      </c>
      <c r="AB23" s="78">
        <f t="shared" si="0"/>
        <v>-1.6297094221528354</v>
      </c>
    </row>
    <row r="24" spans="1:28">
      <c r="A24" s="176">
        <v>1801</v>
      </c>
      <c r="B24" s="29">
        <f>(TempMittel_korr!C25-TempMittel_korr!$C$252)</f>
        <v>1.7954599761051377</v>
      </c>
      <c r="C24" s="9">
        <f>(TempMittel_korr!D25-TempMittel_korr!$D$252)</f>
        <v>-0.19757343550446915</v>
      </c>
      <c r="D24" s="9">
        <f>(TempMittel_korr!E25-TempMittel_korr!$E$252)</f>
        <v>1.2857427319792916</v>
      </c>
      <c r="E24" s="9">
        <f>(TempMittel_korr!F25-TempMittel_korr!$F$252)</f>
        <v>0.54134986225895787</v>
      </c>
      <c r="F24" s="9">
        <f>(TempMittel_korr!G25-TempMittel_korr!$G$252)</f>
        <v>1.5840880127439334</v>
      </c>
      <c r="G24" s="9">
        <f>(TempMittel_korr!H25-TempMittel_korr!$H$252)</f>
        <v>-2.4125197483562744</v>
      </c>
      <c r="H24" s="9">
        <f>(TempMittel_korr!I25-TempMittel_korr!$I$252)</f>
        <v>-1.2256471525288717</v>
      </c>
      <c r="I24" s="9">
        <f>(TempMittel_korr!J25-TempMittel_korr!$J$252)</f>
        <v>-1.5141245187840173</v>
      </c>
      <c r="J24" s="9">
        <f>(TempMittel_korr!K25-TempMittel_korr!$K$252)</f>
        <v>0.12881970171938306</v>
      </c>
      <c r="K24" s="9">
        <f>(TempMittel_korr!L25-TempMittel_korr!$L$252)</f>
        <v>0.66966142362036862</v>
      </c>
      <c r="L24" s="9">
        <f>(TempMittel_korr!M25-TempMittel_korr!$M$252)</f>
        <v>1.3791735537190077</v>
      </c>
      <c r="M24" s="15">
        <f>(TempMittel_korr!N25-TempMittel_korr!$N$252)</f>
        <v>-0.68829645427885955</v>
      </c>
      <c r="N24" s="78">
        <f>(TempMittel_korr!Q25-TempMittel_korr!$Q$252)</f>
        <v>0.12460655574511215</v>
      </c>
      <c r="O24" s="2"/>
      <c r="P24" s="176">
        <v>1801</v>
      </c>
      <c r="Q24" s="29">
        <f>(AVERAGE(D24+TempMittel_korr!$E$252,E24+TempMittel_korr!$F$252,F24+TempMittel_korr!$G$252)-TempMittel_korr!$AP$252)</f>
        <v>1.1382243314600924</v>
      </c>
      <c r="R24" s="9">
        <f>(AVERAGE(G24+TempMittel_korr!$H$252,H24+TempMittel_korr!$I$252,I24+TempMittel_korr!$J$252)-TempMittel_korr!$AF$252)</f>
        <v>-1.7174304732230503</v>
      </c>
      <c r="S24" s="9">
        <f>(AVERAGE(J24+TempMittel_korr!$K$252,K24+TempMittel_korr!$L$252,L24+TempMittel_korr!$M$252)-TempMittel_korr!$AU$252)</f>
        <v>0.7258848930195887</v>
      </c>
      <c r="T24" s="12">
        <f>(AVERAGE(B24+TempMittel_korr!$C$252,C24+TempMittel_korr!$D$252,M23+TempMittel_korr!$N$252)-TempMittel_korr!$AK$252)</f>
        <v>0.93183819873454643</v>
      </c>
      <c r="V24" s="176">
        <v>1801</v>
      </c>
      <c r="W24" s="29">
        <f>(AVERAGE(B24+TempMittel_korr!$C$252,C24+TempMittel_korr!$D$252,D24+TempMittel_korr!$E$252)-AVERAGE(TempMittel_korr!$C$252:'TempMittel_korr'!$E$252))</f>
        <v>0.96120975752665316</v>
      </c>
      <c r="X24" s="9">
        <f>(AVERAGE(E24+TempMittel_korr!$F$252,F24+TempMittel_korr!$G$252,G24+TempMittel_korr!$H$252)-AVERAGE(TempMittel_korr!$F$252:'TempMittel_korr'!$H$252))</f>
        <v>-9.5693957784462214E-2</v>
      </c>
      <c r="Y24" s="9">
        <f>(AVERAGE(H24+TempMittel_korr!$I$252,I24+TempMittel_korr!$J$252,J24+TempMittel_korr!$K$252)-AVERAGE(TempMittel_korr!$I$252:'TempMittel_korr'!$K$252))</f>
        <v>-0.87031732319783828</v>
      </c>
      <c r="Z24" s="12">
        <f>(AVERAGE(K24+TempMittel_korr!$L$252,L24+TempMittel_korr!$M$252,M24+TempMittel_korr!$N$252)-AVERAGE(TempMittel_korr!$L$252:'TempMittel_korr'!$N$252))</f>
        <v>0.45351284102017209</v>
      </c>
      <c r="AB24" s="78">
        <f t="shared" si="0"/>
        <v>1.0198009465107589</v>
      </c>
    </row>
    <row r="25" spans="1:28">
      <c r="A25" s="176">
        <v>1802</v>
      </c>
      <c r="B25" s="29">
        <f>(TempMittel_korr!C26-TempMittel_korr!$C$252)</f>
        <v>-3.0722819593787314</v>
      </c>
      <c r="C25" s="9">
        <f>(TempMittel_korr!D26-TempMittel_korr!$D$252)</f>
        <v>0.15956942163838761</v>
      </c>
      <c r="D25" s="9">
        <f>(TempMittel_korr!E26-TempMittel_korr!$E$252)</f>
        <v>5.0258861011549527E-2</v>
      </c>
      <c r="E25" s="9">
        <f>(TempMittel_korr!F26-TempMittel_korr!$F$252)</f>
        <v>0.59801652892562451</v>
      </c>
      <c r="F25" s="9">
        <f>(TempMittel_korr!G26-TempMittel_korr!$G$252)</f>
        <v>-0.44171843886897122</v>
      </c>
      <c r="G25" s="9">
        <f>(TempMittel_korr!H26-TempMittel_korr!$H$252)</f>
        <v>1.7208135849770567</v>
      </c>
      <c r="H25" s="9">
        <f>(TempMittel_korr!I26-TempMittel_korr!$I$252)</f>
        <v>-1.1385503783353155</v>
      </c>
      <c r="I25" s="9">
        <f>(TempMittel_korr!J26-TempMittel_korr!$J$252)</f>
        <v>3.25039161024824</v>
      </c>
      <c r="J25" s="9">
        <f>(TempMittel_korr!K26-TempMittel_korr!$K$252)</f>
        <v>-0.12118029828061694</v>
      </c>
      <c r="K25" s="9">
        <f>(TempMittel_korr!L26-TempMittel_korr!$L$252)</f>
        <v>3.3180485203945649</v>
      </c>
      <c r="L25" s="9">
        <f>(TempMittel_korr!M26-TempMittel_korr!$M$252)</f>
        <v>-0.26415977961432513</v>
      </c>
      <c r="M25" s="15">
        <f>(TempMittel_korr!N26-TempMittel_korr!$N$252)</f>
        <v>-0.37861903492402116</v>
      </c>
      <c r="N25" s="78">
        <f>(TempMittel_korr!Q26-TempMittel_korr!$Q$252)</f>
        <v>0.31364765163552466</v>
      </c>
      <c r="O25" s="2"/>
      <c r="P25" s="176">
        <v>1802</v>
      </c>
      <c r="Q25" s="29">
        <f>(AVERAGE(D25+TempMittel_korr!$E$252,E25+TempMittel_korr!$F$252,F25+TempMittel_korr!$G$252)-TempMittel_korr!$AP$252)</f>
        <v>7.0016446155433343E-2</v>
      </c>
      <c r="R25" s="9">
        <f>(AVERAGE(G25+TempMittel_korr!$H$252,H25+TempMittel_korr!$I$252,I25+TempMittel_korr!$J$252)-TempMittel_korr!$AF$252)</f>
        <v>1.2775516056299985</v>
      </c>
      <c r="S25" s="9">
        <f>(AVERAGE(J25+TempMittel_korr!$K$252,K25+TempMittel_korr!$L$252,L25+TempMittel_korr!$M$252)-TempMittel_korr!$AU$252)</f>
        <v>0.97756948083321138</v>
      </c>
      <c r="T25" s="12">
        <f>(AVERAGE(B25+TempMittel_korr!$C$252,C25+TempMittel_korr!$D$252,M24+TempMittel_korr!$N$252)-TempMittel_korr!$AK$252)</f>
        <v>-1.1996518166264363</v>
      </c>
      <c r="V25" s="176">
        <v>1802</v>
      </c>
      <c r="W25" s="29">
        <f>(AVERAGE(B25+TempMittel_korr!$C$252,C25+TempMittel_korr!$D$252,D25+TempMittel_korr!$E$252)-AVERAGE(TempMittel_korr!$C$252:'TempMittel_korr'!$E$252))</f>
        <v>-0.95415122557626475</v>
      </c>
      <c r="X25" s="9">
        <f>(AVERAGE(E25+TempMittel_korr!$F$252,F25+TempMittel_korr!$G$252,G25+TempMittel_korr!$H$252)-AVERAGE(TempMittel_korr!$F$252:'TempMittel_korr'!$H$252))</f>
        <v>0.62570389167790275</v>
      </c>
      <c r="Y25" s="9">
        <f>(AVERAGE(H25+TempMittel_korr!$I$252,I25+TempMittel_korr!$J$252,J25+TempMittel_korr!$K$252)-AVERAGE(TempMittel_korr!$I$252:'TempMittel_korr'!$K$252))</f>
        <v>0.66355364454410015</v>
      </c>
      <c r="Z25" s="12">
        <f>(AVERAGE(K25+TempMittel_korr!$L$252,L25+TempMittel_korr!$M$252,M25+TempMittel_korr!$N$252)-AVERAGE(TempMittel_korr!$L$252:'TempMittel_korr'!$N$252))</f>
        <v>0.89175656861874009</v>
      </c>
      <c r="AB25" s="78">
        <f t="shared" si="0"/>
        <v>-0.88768753275191348</v>
      </c>
    </row>
    <row r="26" spans="1:28">
      <c r="A26" s="176">
        <v>1803</v>
      </c>
      <c r="B26" s="29">
        <f>(TempMittel_korr!C27-TempMittel_korr!$C$252)</f>
        <v>-2.2561529271206693</v>
      </c>
      <c r="C26" s="9">
        <f>(TempMittel_korr!D27-TempMittel_korr!$D$252)</f>
        <v>-3.8047162926473277</v>
      </c>
      <c r="D26" s="9">
        <f>(TempMittel_korr!E27-TempMittel_korr!$E$252)</f>
        <v>-0.74006371963361151</v>
      </c>
      <c r="E26" s="9">
        <f>(TempMittel_korr!F27-TempMittel_korr!$F$252)</f>
        <v>3.0613498622589566</v>
      </c>
      <c r="F26" s="9">
        <f>(TempMittel_korr!G27-TempMittel_korr!$G$252)</f>
        <v>-2.857847471127033</v>
      </c>
      <c r="G26" s="9">
        <f>(TempMittel_korr!H27-TempMittel_korr!$H$252)</f>
        <v>-1.2891864150229413</v>
      </c>
      <c r="H26" s="9">
        <f>(TempMittel_korr!I27-TempMittel_korr!$I$252)</f>
        <v>0.62273994424532653</v>
      </c>
      <c r="I26" s="9">
        <f>(TempMittel_korr!J27-TempMittel_korr!$J$252)</f>
        <v>0.41813354573212003</v>
      </c>
      <c r="J26" s="9">
        <f>(TempMittel_korr!K27-TempMittel_korr!$K$252)</f>
        <v>-2.9045136316139484</v>
      </c>
      <c r="K26" s="9">
        <f>(TempMittel_korr!L27-TempMittel_korr!$L$252)</f>
        <v>-2.2593708344441472</v>
      </c>
      <c r="L26" s="9">
        <f>(TempMittel_korr!M27-TempMittel_korr!$M$252)</f>
        <v>3.2506887052341948E-2</v>
      </c>
      <c r="M26" s="15">
        <f>(TempMittel_korr!N27-TempMittel_korr!$N$252)</f>
        <v>0.76331644894694728</v>
      </c>
      <c r="N26" s="78">
        <f>(TempMittel_korr!Q27-TempMittel_korr!$Q$252)</f>
        <v>-0.91046193740557069</v>
      </c>
      <c r="O26" s="2"/>
      <c r="P26" s="176">
        <v>1803</v>
      </c>
      <c r="Q26" s="29">
        <f>(AVERAGE(D26+TempMittel_korr!$E$252,E26+TempMittel_korr!$F$252,F26+TempMittel_korr!$G$252)-TempMittel_korr!$AP$252)</f>
        <v>-0.17768964703452994</v>
      </c>
      <c r="R26" s="9">
        <f>(AVERAGE(G26+TempMittel_korr!$H$252,H26+TempMittel_korr!$I$252,I26+TempMittel_korr!$J$252)-TempMittel_korr!$AF$252)</f>
        <v>-8.2770975015160175E-2</v>
      </c>
      <c r="S26" s="9">
        <f>(AVERAGE(J26+TempMittel_korr!$K$252,K26+TempMittel_korr!$L$252,L26+TempMittel_korr!$M$252)-TempMittel_korr!$AU$252)</f>
        <v>-1.7104591930019142</v>
      </c>
      <c r="T26" s="12">
        <f>(AVERAGE(B26+TempMittel_korr!$C$252,C26+TempMittel_korr!$D$252,M25+TempMittel_korr!$N$252)-TempMittel_korr!$AK$252)</f>
        <v>-2.1458115708507073</v>
      </c>
      <c r="V26" s="235">
        <v>1803</v>
      </c>
      <c r="W26" s="29">
        <f>(AVERAGE(B26+TempMittel_korr!$C$252,C26+TempMittel_korr!$D$252,D26+TempMittel_korr!$E$252)-AVERAGE(TempMittel_korr!$C$252:'TempMittel_korr'!$E$252))</f>
        <v>-2.2669776464672027</v>
      </c>
      <c r="X26" s="9">
        <f>(AVERAGE(E26+TempMittel_korr!$F$252,F26+TempMittel_korr!$G$252,G26+TempMittel_korr!$H$252)-AVERAGE(TempMittel_korr!$F$252:'TempMittel_korr'!$H$252))</f>
        <v>-0.36189467463034042</v>
      </c>
      <c r="Y26" s="9">
        <f>(AVERAGE(H26+TempMittel_korr!$I$252,I26+TempMittel_korr!$J$252,J26+TempMittel_korr!$K$252)-AVERAGE(TempMittel_korr!$I$252:'TempMittel_korr'!$K$252))</f>
        <v>-0.62121338054550179</v>
      </c>
      <c r="Z26" s="12">
        <f>(AVERAGE(K26+TempMittel_korr!$L$252,L26+TempMittel_korr!$M$252,M26+TempMittel_korr!$N$252)-AVERAGE(TempMittel_korr!$L$252:'TempMittel_korr'!$N$252))</f>
        <v>-0.48784916614828555</v>
      </c>
      <c r="AB26" s="78">
        <f t="shared" si="0"/>
        <v>-1.7948879935814073</v>
      </c>
    </row>
    <row r="27" spans="1:28">
      <c r="A27" s="176">
        <v>1804</v>
      </c>
      <c r="B27" s="29">
        <f>(TempMittel_korr!C28-TempMittel_korr!$C$252)</f>
        <v>4.8599761051373953</v>
      </c>
      <c r="C27" s="9">
        <f>(TempMittel_korr!D28-TempMittel_korr!$D$252)</f>
        <v>-4.04708082466703</v>
      </c>
      <c r="D27" s="9">
        <f>(TempMittel_korr!E28-TempMittel_korr!$E$252)</f>
        <v>-1.111031461569095</v>
      </c>
      <c r="E27" s="9">
        <f>(TempMittel_korr!F28-TempMittel_korr!$F$252)</f>
        <v>-0.73198347107437822</v>
      </c>
      <c r="F27" s="9">
        <f>(TempMittel_korr!G28-TempMittel_korr!$G$252)</f>
        <v>1.3937654320987747</v>
      </c>
      <c r="G27" s="9">
        <f>(TempMittel_korr!H28-TempMittel_korr!$H$252)</f>
        <v>0.21748025164372464</v>
      </c>
      <c r="H27" s="9">
        <f>(TempMittel_korr!I28-TempMittel_korr!$I$252)</f>
        <v>-0.74822779769016279</v>
      </c>
      <c r="I27" s="9">
        <f>(TempMittel_korr!J28-TempMittel_korr!$J$252)</f>
        <v>-0.68186645426788139</v>
      </c>
      <c r="J27" s="9">
        <f>(TempMittel_korr!K28-TempMittel_korr!$K$252)</f>
        <v>0.75548636838604999</v>
      </c>
      <c r="K27" s="9">
        <f>(TempMittel_korr!L28-TempMittel_korr!$L$252)</f>
        <v>0.3245001332977866</v>
      </c>
      <c r="L27" s="9">
        <f>(TempMittel_korr!M28-TempMittel_korr!$M$252)</f>
        <v>-1.1274931129476591</v>
      </c>
      <c r="M27" s="15">
        <f>(TempMittel_korr!N28-TempMittel_korr!$N$252)</f>
        <v>-2.0947480671820857</v>
      </c>
      <c r="N27" s="78">
        <f>(TempMittel_korr!Q28-TempMittel_korr!$Q$252)</f>
        <v>-0.22525645795351679</v>
      </c>
      <c r="O27" s="2"/>
      <c r="P27" s="176">
        <v>1804</v>
      </c>
      <c r="Q27" s="29">
        <f>(AVERAGE(D27+TempMittel_korr!$E$252,E27+TempMittel_korr!$F$252,F27+TempMittel_korr!$G$252)-TempMittel_korr!$AP$252)</f>
        <v>-0.1485857043822012</v>
      </c>
      <c r="R27" s="9">
        <f>(AVERAGE(G27+TempMittel_korr!$H$252,H27+TempMittel_korr!$I$252,I27+TempMittel_korr!$J$252)-TempMittel_korr!$AF$252)</f>
        <v>-0.40420466677143629</v>
      </c>
      <c r="S27" s="9">
        <f>(AVERAGE(J27+TempMittel_korr!$K$252,K27+TempMittel_korr!$L$252,L27+TempMittel_korr!$M$252)-TempMittel_korr!$AU$252)</f>
        <v>-1.5835537087936835E-2</v>
      </c>
      <c r="T27" s="12">
        <f>(AVERAGE(B27+TempMittel_korr!$C$252,C27+TempMittel_korr!$D$252,M26+TempMittel_korr!$N$252)-TempMittel_korr!$AK$252)</f>
        <v>0.52608842385240251</v>
      </c>
      <c r="V27" s="176">
        <v>1804</v>
      </c>
      <c r="W27" s="29">
        <f>(AVERAGE(B27+TempMittel_korr!$C$252,C27+TempMittel_korr!$D$252,D27+TempMittel_korr!$E$252)-AVERAGE(TempMittel_korr!$C$252:'TempMittel_korr'!$E$252))</f>
        <v>-9.9378727032910064E-2</v>
      </c>
      <c r="X27" s="9">
        <f>(AVERAGE(E27+TempMittel_korr!$F$252,F27+TempMittel_korr!$G$252,G27+TempMittel_korr!$H$252)-AVERAGE(TempMittel_korr!$F$252:'TempMittel_korr'!$H$252))</f>
        <v>0.29308740422270674</v>
      </c>
      <c r="Y27" s="9">
        <f>(AVERAGE(H27+TempMittel_korr!$I$252,I27+TempMittel_korr!$J$252,J27+TempMittel_korr!$K$252)-AVERAGE(TempMittel_korr!$I$252:'TempMittel_korr'!$K$252))</f>
        <v>-0.22486929452399984</v>
      </c>
      <c r="Z27" s="12">
        <f>(AVERAGE(K27+TempMittel_korr!$L$252,L27+TempMittel_korr!$M$252,M27+TempMittel_korr!$N$252)-AVERAGE(TempMittel_korr!$L$252:'TempMittel_korr'!$N$252))</f>
        <v>-0.96591368227731955</v>
      </c>
      <c r="AB27" s="78">
        <f t="shared" si="0"/>
        <v>0.11629506696205427</v>
      </c>
    </row>
    <row r="28" spans="1:28">
      <c r="A28" s="176">
        <v>1805</v>
      </c>
      <c r="B28" s="29">
        <f>(TempMittel_korr!C29-TempMittel_korr!$C$252)</f>
        <v>-0.55615292712066866</v>
      </c>
      <c r="C28" s="9">
        <f>(TempMittel_korr!D29-TempMittel_korr!$D$252)</f>
        <v>-0.26543057836161221</v>
      </c>
      <c r="D28" s="9">
        <f>(TempMittel_korr!E29-TempMittel_korr!$E$252)</f>
        <v>-1.8432895260852238</v>
      </c>
      <c r="E28" s="9">
        <f>(TempMittel_korr!F29-TempMittel_korr!$F$252)</f>
        <v>-2.2419834710743771</v>
      </c>
      <c r="F28" s="9">
        <f>(TempMittel_korr!G29-TempMittel_korr!$G$252)</f>
        <v>-2.0191377937076807</v>
      </c>
      <c r="G28" s="9">
        <f>(TempMittel_korr!H29-TempMittel_korr!$H$252)</f>
        <v>-1.4625197483562786</v>
      </c>
      <c r="H28" s="9">
        <f>(TempMittel_korr!I29-TempMittel_korr!$I$252)</f>
        <v>-1.86758263639984</v>
      </c>
      <c r="I28" s="9">
        <f>(TempMittel_korr!J29-TempMittel_korr!$J$252)</f>
        <v>-2.1076729058807864</v>
      </c>
      <c r="J28" s="9">
        <f>(TempMittel_korr!K29-TempMittel_korr!$K$252)</f>
        <v>-4.4513631613947169E-2</v>
      </c>
      <c r="K28" s="9">
        <f>(TempMittel_korr!L29-TempMittel_korr!$L$252)</f>
        <v>-3.4529192215409212</v>
      </c>
      <c r="L28" s="9">
        <f>(TempMittel_korr!M29-TempMittel_korr!$M$252)</f>
        <v>-2.9974931129476583</v>
      </c>
      <c r="M28" s="15">
        <f>(TempMittel_korr!N29-TempMittel_korr!$N$252)</f>
        <v>-1.0044254865369244</v>
      </c>
      <c r="N28" s="78">
        <f>(TempMittel_korr!Q29-TempMittel_korr!$Q$252)</f>
        <v>-1.6586811154877648</v>
      </c>
      <c r="O28" s="2"/>
      <c r="P28" s="235">
        <v>1805</v>
      </c>
      <c r="Q28" s="29">
        <f>(AVERAGE(D28+TempMittel_korr!$E$252,E28+TempMittel_korr!$F$252,F28+TempMittel_korr!$G$252)-TempMittel_korr!$AP$252)</f>
        <v>-2.0336394678230616</v>
      </c>
      <c r="R28" s="9">
        <f>(AVERAGE(G28+TempMittel_korr!$H$252,H28+TempMittel_korr!$I$252,I28+TempMittel_korr!$J$252)-TempMittel_korr!$AF$252)</f>
        <v>-1.8125917635456297</v>
      </c>
      <c r="S28" s="9">
        <f>(AVERAGE(J28+TempMittel_korr!$K$252,K28+TempMittel_korr!$L$252,L28+TempMittel_korr!$M$252)-TempMittel_korr!$AU$252)</f>
        <v>-2.1649753220341728</v>
      </c>
      <c r="T28" s="12">
        <f>(AVERAGE(B28+TempMittel_korr!$C$252,C28+TempMittel_korr!$D$252,M27+TempMittel_korr!$N$252)-TempMittel_korr!$AK$252)</f>
        <v>-0.971426010174824</v>
      </c>
      <c r="V28" s="235">
        <v>1805</v>
      </c>
      <c r="W28" s="29">
        <f>(AVERAGE(B28+TempMittel_korr!$C$252,C28+TempMittel_korr!$D$252,D28+TempMittel_korr!$E$252)-AVERAGE(TempMittel_korr!$C$252:'TempMittel_korr'!$E$252))</f>
        <v>-0.8882910105225017</v>
      </c>
      <c r="X28" s="9">
        <f>(AVERAGE(E28+TempMittel_korr!$F$252,F28+TempMittel_korr!$G$252,G28+TempMittel_korr!$H$252)-AVERAGE(TempMittel_korr!$F$252:'TempMittel_korr'!$H$252))</f>
        <v>-1.9078803377127791</v>
      </c>
      <c r="Y28" s="9">
        <f>(AVERAGE(H28+TempMittel_korr!$I$252,I28+TempMittel_korr!$J$252,J28+TempMittel_korr!$K$252)-AVERAGE(TempMittel_korr!$I$252:'TempMittel_korr'!$K$252))</f>
        <v>-1.3399230579648602</v>
      </c>
      <c r="Z28" s="12">
        <f>(AVERAGE(K28+TempMittel_korr!$L$252,L28+TempMittel_korr!$M$252,M28+TempMittel_korr!$N$252)-AVERAGE(TempMittel_korr!$L$252:'TempMittel_korr'!$N$252))</f>
        <v>-2.4849459403418344</v>
      </c>
      <c r="AB28" s="78">
        <f t="shared" si="0"/>
        <v>-1.1899052746873977</v>
      </c>
    </row>
    <row r="29" spans="1:28">
      <c r="A29" s="176">
        <v>1806</v>
      </c>
      <c r="B29" s="29">
        <f>(TempMittel_korr!C30-TempMittel_korr!$C$252)</f>
        <v>1.905137395459976</v>
      </c>
      <c r="C29" s="9">
        <f>(TempMittel_korr!D30-TempMittel_korr!$D$252)</f>
        <v>1.8202837073526732</v>
      </c>
      <c r="D29" s="9">
        <f>(TempMittel_korr!E30-TempMittel_korr!$E$252)</f>
        <v>-0.34974113898845038</v>
      </c>
      <c r="E29" s="9">
        <f>(TempMittel_korr!F30-TempMittel_korr!$F$252)</f>
        <v>-3.4019834710743768</v>
      </c>
      <c r="F29" s="9">
        <f>(TempMittel_korr!G30-TempMittel_korr!$G$252)</f>
        <v>3.9550557546794156</v>
      </c>
      <c r="G29" s="9">
        <f>(TempMittel_korr!H30-TempMittel_korr!$H$252)</f>
        <v>0.86081358497705551</v>
      </c>
      <c r="H29" s="9">
        <f>(TempMittel_korr!I30-TempMittel_korr!$I$252)</f>
        <v>-0.17080844285144892</v>
      </c>
      <c r="I29" s="9">
        <f>(TempMittel_korr!J30-TempMittel_korr!$J$252)</f>
        <v>-0.28831806717110808</v>
      </c>
      <c r="J29" s="9">
        <f>(TempMittel_korr!K30-TempMittel_korr!$K$252)</f>
        <v>-0.17118029828061232</v>
      </c>
      <c r="K29" s="9">
        <f>(TempMittel_korr!L30-TempMittel_korr!$L$252)</f>
        <v>-0.45614502799253387</v>
      </c>
      <c r="L29" s="9">
        <f>(TempMittel_korr!M30-TempMittel_korr!$M$252)</f>
        <v>2.432506887052341</v>
      </c>
      <c r="M29" s="15">
        <f>(TempMittel_korr!N30-TempMittel_korr!$N$252)</f>
        <v>4.947187416688883</v>
      </c>
      <c r="N29" s="78">
        <f>(TempMittel_korr!Q30-TempMittel_korr!$Q$252)</f>
        <v>0.93474354204648336</v>
      </c>
      <c r="O29" s="2"/>
      <c r="P29" s="176">
        <v>1806</v>
      </c>
      <c r="Q29" s="29">
        <f>(AVERAGE(D29+TempMittel_korr!$E$252,E29+TempMittel_korr!$F$252,F29+TempMittel_korr!$G$252)-TempMittel_korr!$AP$252)</f>
        <v>6.8941177338228243E-2</v>
      </c>
      <c r="R29" s="9">
        <f>(AVERAGE(G29+TempMittel_korr!$H$252,H29+TempMittel_korr!$I$252,I29+TempMittel_korr!$J$252)-TempMittel_korr!$AF$252)</f>
        <v>0.13389569165150306</v>
      </c>
      <c r="S29" s="9">
        <f>(AVERAGE(J29+TempMittel_korr!$K$252,K29+TempMittel_korr!$L$252,L29+TempMittel_korr!$M$252)-TempMittel_korr!$AU$252)</f>
        <v>0.60172718692640181</v>
      </c>
      <c r="T29" s="12">
        <f>(AVERAGE(B29+TempMittel_korr!$C$252,C29+TempMittel_korr!$D$252,M28+TempMittel_korr!$N$252)-TempMittel_korr!$AK$252)</f>
        <v>0.90768305280520656</v>
      </c>
      <c r="V29" s="176">
        <v>1806</v>
      </c>
      <c r="W29" s="29">
        <f>(AVERAGE(B29+TempMittel_korr!$C$252,C29+TempMittel_korr!$D$252,D29+TempMittel_korr!$E$252)-AVERAGE(TempMittel_korr!$C$252:'TempMittel_korr'!$E$252))</f>
        <v>1.125226654608066</v>
      </c>
      <c r="X29" s="9">
        <f>(AVERAGE(E29+TempMittel_korr!$F$252,F29+TempMittel_korr!$G$252,G29+TempMittel_korr!$H$252)-AVERAGE(TempMittel_korr!$F$252:'TempMittel_korr'!$H$252))</f>
        <v>0.47129528952736344</v>
      </c>
      <c r="Y29" s="9">
        <f>(AVERAGE(H29+TempMittel_korr!$I$252,I29+TempMittel_korr!$J$252,J29+TempMittel_korr!$K$252)-AVERAGE(TempMittel_korr!$I$252:'TempMittel_korr'!$K$252))</f>
        <v>-0.21010226943439037</v>
      </c>
      <c r="Z29" s="12">
        <f>(AVERAGE(K29+TempMittel_korr!$L$252,L29+TempMittel_korr!$M$252,M29+TempMittel_korr!$N$252)-AVERAGE(TempMittel_korr!$L$252:'TempMittel_korr'!$N$252))</f>
        <v>2.3078497585828961</v>
      </c>
      <c r="AB29" s="78">
        <f t="shared" si="0"/>
        <v>0.59281361932181864</v>
      </c>
    </row>
    <row r="30" spans="1:28">
      <c r="A30" s="176">
        <v>1807</v>
      </c>
      <c r="B30" s="29">
        <f>(TempMittel_korr!C31-TempMittel_korr!$C$252)</f>
        <v>-2.210991636798088</v>
      </c>
      <c r="C30" s="9">
        <f>(TempMittel_korr!D31-TempMittel_korr!$D$252)</f>
        <v>1.2702837073526732</v>
      </c>
      <c r="D30" s="9">
        <f>(TempMittel_korr!E31-TempMittel_korr!$E$252)</f>
        <v>-4.5239346873755464</v>
      </c>
      <c r="E30" s="9">
        <f>(TempMittel_korr!F31-TempMittel_korr!$F$252)</f>
        <v>-1.5919834710743777</v>
      </c>
      <c r="F30" s="9">
        <f>(TempMittel_korr!G31-TempMittel_korr!$G$252)</f>
        <v>2.9486041417761903</v>
      </c>
      <c r="G30" s="9">
        <f>(TempMittel_korr!H31-TempMittel_korr!$H$252)</f>
        <v>-7.9186415022942214E-2</v>
      </c>
      <c r="H30" s="9">
        <f>(TempMittel_korr!I31-TempMittel_korr!$I$252)</f>
        <v>3.2517722023098425</v>
      </c>
      <c r="I30" s="9">
        <f>(TempMittel_korr!J31-TempMittel_korr!$J$252)</f>
        <v>4.3374883844417909</v>
      </c>
      <c r="J30" s="9">
        <f>(TempMittel_korr!K31-TempMittel_korr!$K$252)</f>
        <v>-1.6545136316139502</v>
      </c>
      <c r="K30" s="9">
        <f>(TempMittel_korr!L31-TempMittel_korr!$L$252)</f>
        <v>2.4890162623300425</v>
      </c>
      <c r="L30" s="9">
        <f>(TempMittel_korr!M31-TempMittel_korr!$M$252)</f>
        <v>1.7225068870523415</v>
      </c>
      <c r="M30" s="15">
        <f>(TempMittel_korr!N31-TempMittel_korr!$N$252)</f>
        <v>-0.88829645427885906</v>
      </c>
      <c r="N30" s="78">
        <f>(TempMittel_korr!Q31-TempMittel_korr!$Q$252)</f>
        <v>0.43227778862182387</v>
      </c>
      <c r="O30" s="2"/>
      <c r="P30" s="176">
        <v>1807</v>
      </c>
      <c r="Q30" s="29">
        <f>(AVERAGE(D30+TempMittel_korr!$E$252,E30+TempMittel_korr!$F$252,F30+TempMittel_korr!$G$252)-TempMittel_korr!$AP$252)</f>
        <v>-1.0546072097585455</v>
      </c>
      <c r="R30" s="9">
        <f>(AVERAGE(G30+TempMittel_korr!$H$252,H30+TempMittel_korr!$I$252,I30+TempMittel_korr!$J$252)-TempMittel_korr!$AF$252)</f>
        <v>2.5033580572429006</v>
      </c>
      <c r="S30" s="9">
        <f>(AVERAGE(J30+TempMittel_korr!$K$252,K30+TempMittel_korr!$L$252,L30+TempMittel_korr!$M$252)-TempMittel_korr!$AU$252)</f>
        <v>0.85233650592281318</v>
      </c>
      <c r="T30" s="12">
        <f>(AVERAGE(B30+TempMittel_korr!$C$252,C30+TempMittel_korr!$D$252,M29+TempMittel_korr!$N$252)-TempMittel_korr!$AK$252)</f>
        <v>1.3361776764611208</v>
      </c>
      <c r="V30" s="176">
        <v>1807</v>
      </c>
      <c r="W30" s="29">
        <f>(AVERAGE(B30+TempMittel_korr!$C$252,C30+TempMittel_korr!$D$252,D30+TempMittel_korr!$E$252)-AVERAGE(TempMittel_korr!$C$252:'TempMittel_korr'!$E$252))</f>
        <v>-1.8215475389403206</v>
      </c>
      <c r="X30" s="9">
        <f>(AVERAGE(E30+TempMittel_korr!$F$252,F30+TempMittel_korr!$G$252,G30+TempMittel_korr!$H$252)-AVERAGE(TempMittel_korr!$F$252:'TempMittel_korr'!$H$252))</f>
        <v>0.42581141855962379</v>
      </c>
      <c r="Y30" s="9">
        <f>(AVERAGE(H30+TempMittel_korr!$I$252,I30+TempMittel_korr!$J$252,J30+TempMittel_korr!$K$252)-AVERAGE(TempMittel_korr!$I$252:'TempMittel_korr'!$K$252))</f>
        <v>1.9782489850458926</v>
      </c>
      <c r="Z30" s="12">
        <f>(AVERAGE(K30+TempMittel_korr!$L$252,L30+TempMittel_korr!$M$252,M30+TempMittel_korr!$N$252)-AVERAGE(TempMittel_korr!$L$252:'TempMittel_korr'!$N$252))</f>
        <v>1.1077422317011751</v>
      </c>
      <c r="AB30" s="78">
        <f t="shared" si="0"/>
        <v>-0.1293638000330195</v>
      </c>
    </row>
    <row r="31" spans="1:28">
      <c r="A31" s="176">
        <v>1808</v>
      </c>
      <c r="B31" s="29">
        <f>(TempMittel_korr!C32-TempMittel_korr!$C$252)</f>
        <v>-1.5045400238948616</v>
      </c>
      <c r="C31" s="9">
        <f>(TempMittel_korr!D32-TempMittel_korr!$D$252)</f>
        <v>-2.8160463419084101</v>
      </c>
      <c r="D31" s="9">
        <f>(TempMittel_korr!E32-TempMittel_korr!$E$252)</f>
        <v>-5.3787733970529672</v>
      </c>
      <c r="E31" s="9">
        <f>(TempMittel_korr!F32-TempMittel_korr!$F$252)</f>
        <v>-1.5553168044077101</v>
      </c>
      <c r="F31" s="9">
        <f>(TempMittel_korr!G32-TempMittel_korr!$G$252)</f>
        <v>4.4357009159697398</v>
      </c>
      <c r="G31" s="9">
        <f>(TempMittel_korr!H32-TempMittel_korr!$H$252)</f>
        <v>-0.43251974835627749</v>
      </c>
      <c r="H31" s="9">
        <f>(TempMittel_korr!I32-TempMittel_korr!$I$252)</f>
        <v>2.7517722023098425</v>
      </c>
      <c r="I31" s="9">
        <f>(TempMittel_korr!J32-TempMittel_korr!$J$252)</f>
        <v>1.9858754812159809</v>
      </c>
      <c r="J31" s="9">
        <f>(TempMittel_korr!K32-TempMittel_korr!$K$252)</f>
        <v>0.43548636838605148</v>
      </c>
      <c r="K31" s="9">
        <f>(TempMittel_korr!L32-TempMittel_korr!$L$252)</f>
        <v>-2.7174353505731794</v>
      </c>
      <c r="L31" s="9">
        <f>(TempMittel_korr!M32-TempMittel_korr!$M$252)</f>
        <v>0.42917355371900845</v>
      </c>
      <c r="M31" s="15">
        <f>(TempMittel_korr!N32-TempMittel_korr!$N$252)</f>
        <v>-4.6399093575046653</v>
      </c>
      <c r="N31" s="78">
        <f>(TempMittel_korr!Q32-TempMittel_korr!$Q$252)</f>
        <v>-0.74224275932337935</v>
      </c>
      <c r="O31" s="2"/>
      <c r="P31" s="176">
        <v>1808</v>
      </c>
      <c r="Q31" s="29">
        <f>(AVERAGE(D31+TempMittel_korr!$E$252,E31+TempMittel_korr!$F$252,F31+TempMittel_korr!$G$252)-TempMittel_korr!$AP$252)</f>
        <v>-0.83163229936427996</v>
      </c>
      <c r="R31" s="9">
        <f>(AVERAGE(G31+TempMittel_korr!$H$252,H31+TempMittel_korr!$I$252,I31+TempMittel_korr!$J$252)-TempMittel_korr!$AF$252)</f>
        <v>1.4350426450565177</v>
      </c>
      <c r="S31" s="9">
        <f>(AVERAGE(J31+TempMittel_korr!$K$252,K31+TempMittel_korr!$L$252,L31+TempMittel_korr!$M$252)-TempMittel_korr!$AU$252)</f>
        <v>-0.61759180948937065</v>
      </c>
      <c r="T31" s="12">
        <f>(AVERAGE(B31+TempMittel_korr!$C$252,C31+TempMittel_korr!$D$252,M30+TempMittel_korr!$N$252)-TempMittel_korr!$AK$252)</f>
        <v>-1.7356097593140787</v>
      </c>
      <c r="V31" s="176">
        <v>1808</v>
      </c>
      <c r="W31" s="29">
        <f>(AVERAGE(B31+TempMittel_korr!$C$252,C31+TempMittel_korr!$D$252,D31+TempMittel_korr!$E$252)-AVERAGE(TempMittel_korr!$C$252:'TempMittel_korr'!$E$252))</f>
        <v>-3.2331199209520793</v>
      </c>
      <c r="X31" s="9">
        <f>(AVERAGE(E31+TempMittel_korr!$F$252,F31+TempMittel_korr!$G$252,G31+TempMittel_korr!$H$252)-AVERAGE(TempMittel_korr!$F$252:'TempMittel_korr'!$H$252))</f>
        <v>0.81595478773525087</v>
      </c>
      <c r="Y31" s="9">
        <f>(AVERAGE(H31+TempMittel_korr!$I$252,I31+TempMittel_korr!$J$252,J31+TempMittel_korr!$K$252)-AVERAGE(TempMittel_korr!$I$252:'TempMittel_korr'!$K$252))</f>
        <v>1.7243780173039589</v>
      </c>
      <c r="Z31" s="12">
        <f>(AVERAGE(K31+TempMittel_korr!$L$252,L31+TempMittel_korr!$M$252,M31+TempMittel_korr!$N$252)-AVERAGE(TempMittel_korr!$L$252:'TempMittel_korr'!$N$252))</f>
        <v>-2.3093903847862789</v>
      </c>
      <c r="AB31" s="78">
        <f t="shared" si="0"/>
        <v>-2.6469140542837746</v>
      </c>
    </row>
    <row r="32" spans="1:28">
      <c r="A32" s="176">
        <v>1809</v>
      </c>
      <c r="B32" s="29">
        <f>(TempMittel_korr!C33-TempMittel_korr!$C$252)</f>
        <v>2.8890083632019117</v>
      </c>
      <c r="C32" s="9">
        <f>(TempMittel_korr!D33-TempMittel_korr!$D$252)</f>
        <v>4.3952837073526734</v>
      </c>
      <c r="D32" s="9">
        <f>(TempMittel_korr!E33-TempMittel_korr!$E$252)</f>
        <v>1.6438072481083241</v>
      </c>
      <c r="E32" s="9">
        <f>(TempMittel_korr!F33-TempMittel_korr!$F$252)</f>
        <v>-1.788650137741044</v>
      </c>
      <c r="F32" s="9">
        <f>(TempMittel_korr!G33-TempMittel_korr!$G$252)</f>
        <v>3.1744105933890943</v>
      </c>
      <c r="G32" s="9">
        <f>(TempMittel_korr!H33-TempMittel_korr!$H$252)</f>
        <v>1.9041469183103903</v>
      </c>
      <c r="H32" s="9">
        <f>(TempMittel_korr!I33-TempMittel_korr!$I$252)</f>
        <v>0.67757865392274219</v>
      </c>
      <c r="I32" s="9">
        <f>(TempMittel_korr!J33-TempMittel_korr!$J$252)</f>
        <v>1.0826496747643759</v>
      </c>
      <c r="J32" s="9">
        <f>(TempMittel_korr!K33-TempMittel_korr!$K$252)</f>
        <v>-0.25451363161394802</v>
      </c>
      <c r="K32" s="9">
        <f>(TempMittel_korr!L33-TempMittel_korr!$L$252)</f>
        <v>-1.4077579312183408</v>
      </c>
      <c r="L32" s="9">
        <f>(TempMittel_korr!M33-TempMittel_korr!$M$252)</f>
        <v>-1.6608264462809919</v>
      </c>
      <c r="M32" s="15">
        <f>(TempMittel_korr!N33-TempMittel_korr!$N$252)</f>
        <v>0.67299386830178554</v>
      </c>
      <c r="N32" s="78">
        <f>(TempMittel_korr!Q33-TempMittel_korr!$Q$252)</f>
        <v>0.9385791584848393</v>
      </c>
      <c r="O32" s="2"/>
      <c r="P32" s="176">
        <v>1809</v>
      </c>
      <c r="Q32" s="29">
        <f>(AVERAGE(D32+TempMittel_korr!$E$252,E32+TempMittel_korr!$F$252,F32+TempMittel_korr!$G$252)-TempMittel_korr!$AP$252)</f>
        <v>1.0110200303848238</v>
      </c>
      <c r="R32" s="9">
        <f>(AVERAGE(G32+TempMittel_korr!$H$252,H32+TempMittel_korr!$I$252,I32+TempMittel_korr!$J$252)-TempMittel_korr!$AF$252)</f>
        <v>1.2214584156658415</v>
      </c>
      <c r="S32" s="9">
        <f>(AVERAGE(J32+TempMittel_korr!$K$252,K32+TempMittel_korr!$L$252,L32+TempMittel_korr!$M$252)-TempMittel_korr!$AU$252)</f>
        <v>-1.1076993363710903</v>
      </c>
      <c r="T32" s="12">
        <f>(AVERAGE(B32+TempMittel_korr!$C$252,C32+TempMittel_korr!$D$252,M31+TempMittel_korr!$N$252)-TempMittel_korr!$AK$252)</f>
        <v>0.88214541839660476</v>
      </c>
      <c r="V32" s="176">
        <v>1809</v>
      </c>
      <c r="W32" s="29">
        <f>(AVERAGE(B32+TempMittel_korr!$C$252,C32+TempMittel_korr!$D$252,D32+TempMittel_korr!$E$252)-AVERAGE(TempMittel_korr!$C$252:'TempMittel_korr'!$E$252))</f>
        <v>2.9760331062209695</v>
      </c>
      <c r="X32" s="9">
        <f>(AVERAGE(E32+TempMittel_korr!$F$252,F32+TempMittel_korr!$G$252,G32+TempMittel_korr!$H$252)-AVERAGE(TempMittel_korr!$F$252:'TempMittel_korr'!$H$252))</f>
        <v>1.0966357913194802</v>
      </c>
      <c r="Y32" s="9">
        <f>(AVERAGE(H32+TempMittel_korr!$I$252,I32+TempMittel_korr!$J$252,J32+TempMittel_korr!$K$252)-AVERAGE(TempMittel_korr!$I$252:'TempMittel_korr'!$K$252))</f>
        <v>0.50190489902438884</v>
      </c>
      <c r="Z32" s="12">
        <f>(AVERAGE(K32+TempMittel_korr!$L$252,L32+TempMittel_korr!$M$252,M32+TempMittel_korr!$N$252)-AVERAGE(TempMittel_korr!$L$252:'TempMittel_korr'!$N$252))</f>
        <v>-0.79853016973251556</v>
      </c>
      <c r="AB32" s="78">
        <f t="shared" si="0"/>
        <v>1.0720474902895609</v>
      </c>
    </row>
    <row r="33" spans="1:28">
      <c r="A33" s="176">
        <v>1810</v>
      </c>
      <c r="B33" s="29">
        <f>(TempMittel_korr!C34-TempMittel_korr!$C$252)</f>
        <v>8.3632019115893463E-3</v>
      </c>
      <c r="C33" s="9">
        <f>(TempMittel_korr!D34-TempMittel_korr!$D$252)</f>
        <v>-1.3797162926473272</v>
      </c>
      <c r="D33" s="9">
        <f>(TempMittel_korr!E34-TempMittel_korr!$E$252)</f>
        <v>3.1018717642373543</v>
      </c>
      <c r="E33" s="9">
        <f>(TempMittel_korr!F34-TempMittel_korr!$F$252)</f>
        <v>0.76134986225895585</v>
      </c>
      <c r="F33" s="9">
        <f>(TempMittel_korr!G34-TempMittel_korr!$G$252)</f>
        <v>2.796991238550385</v>
      </c>
      <c r="G33" s="9">
        <f>(TempMittel_korr!H34-TempMittel_korr!$H$252)</f>
        <v>0.2241469183103888</v>
      </c>
      <c r="H33" s="9">
        <f>(TempMittel_korr!I34-TempMittel_korr!$I$252)</f>
        <v>0.94854639585822831</v>
      </c>
      <c r="I33" s="9">
        <f>(TempMittel_korr!J34-TempMittel_korr!$J$252)</f>
        <v>0.80845612637727626</v>
      </c>
      <c r="J33" s="9">
        <f>(TempMittel_korr!K34-TempMittel_korr!$K$252)</f>
        <v>4.3188197017193826</v>
      </c>
      <c r="K33" s="9">
        <f>(TempMittel_korr!L34-TempMittel_korr!$L$252)</f>
        <v>1.5051452945881101</v>
      </c>
      <c r="L33" s="9">
        <f>(TempMittel_korr!M34-TempMittel_korr!$M$252)</f>
        <v>1.6258402203856748</v>
      </c>
      <c r="M33" s="15">
        <f>(TempMittel_korr!N34-TempMittel_korr!$N$252)</f>
        <v>1.1084777392695275</v>
      </c>
      <c r="N33" s="78">
        <f>(TempMittel_korr!Q34-TempMittel_korr!$Q$252)</f>
        <v>1.3443325831423723</v>
      </c>
      <c r="O33" s="2"/>
      <c r="P33" s="176">
        <v>1810</v>
      </c>
      <c r="Q33" s="29">
        <f>(AVERAGE(D33+TempMittel_korr!$E$252,E33+TempMittel_korr!$F$252,F33+TempMittel_korr!$G$252)-TempMittel_korr!$AP$252)</f>
        <v>2.2212350841482635</v>
      </c>
      <c r="R33" s="9">
        <f>(AVERAGE(G33+TempMittel_korr!$H$252,H33+TempMittel_korr!$I$252,I33+TempMittel_korr!$J$252)-TempMittel_korr!$AF$252)</f>
        <v>0.66038314684863586</v>
      </c>
      <c r="S33" s="9">
        <f>(AVERAGE(J33+TempMittel_korr!$K$252,K33+TempMittel_korr!$L$252,L33+TempMittel_korr!$M$252)-TempMittel_korr!$AU$252)</f>
        <v>2.4832684055643917</v>
      </c>
      <c r="T33" s="12">
        <f>(AVERAGE(B33+TempMittel_korr!$C$252,C33+TempMittel_korr!$D$252,M32+TempMittel_korr!$N$252)-TempMittel_korr!$AK$252)</f>
        <v>-0.23210189343135257</v>
      </c>
      <c r="V33" s="236">
        <v>1810</v>
      </c>
      <c r="W33" s="29">
        <f>(AVERAGE(B33+TempMittel_korr!$C$252,C33+TempMittel_korr!$D$252,D33+TempMittel_korr!$E$252)-AVERAGE(TempMittel_korr!$C$252:'TempMittel_korr'!$E$252))</f>
        <v>0.57683955783387209</v>
      </c>
      <c r="X33" s="9">
        <f>(AVERAGE(E33+TempMittel_korr!$F$252,F33+TempMittel_korr!$G$252,G33+TempMittel_korr!$H$252)-AVERAGE(TempMittel_korr!$F$252:'TempMittel_korr'!$H$252))</f>
        <v>1.2608293397065768</v>
      </c>
      <c r="Y33" s="9">
        <f>(AVERAGE(H33+TempMittel_korr!$I$252,I33+TempMittel_korr!$J$252,J33+TempMittel_korr!$K$252)-AVERAGE(TempMittel_korr!$I$252:'TempMittel_korr'!$K$252))</f>
        <v>2.0252740746516267</v>
      </c>
      <c r="Z33" s="12">
        <f>(AVERAGE(K33+TempMittel_korr!$L$252,L33+TempMittel_korr!$M$252,M33+TempMittel_korr!$N$252)-AVERAGE(TempMittel_korr!$L$252:'TempMittel_korr'!$N$252))</f>
        <v>1.4131544180811035</v>
      </c>
      <c r="AB33" s="78">
        <f t="shared" si="0"/>
        <v>0.60087813545085056</v>
      </c>
    </row>
    <row r="34" spans="1:28">
      <c r="A34" s="176">
        <v>1811</v>
      </c>
      <c r="B34" s="29">
        <f>(TempMittel_korr!C35-TempMittel_korr!$C$252)</f>
        <v>-4.2626045400238946</v>
      </c>
      <c r="C34" s="9">
        <f>(TempMittel_korr!D35-TempMittel_korr!$D$252)</f>
        <v>0.56671227878124464</v>
      </c>
      <c r="D34" s="9">
        <f>(TempMittel_korr!E35-TempMittel_korr!$E$252)</f>
        <v>2.1502588610115501</v>
      </c>
      <c r="E34" s="9">
        <f>(TempMittel_korr!F35-TempMittel_korr!$F$252)</f>
        <v>1.5513498622589568</v>
      </c>
      <c r="F34" s="9">
        <f>(TempMittel_korr!G35-TempMittel_korr!$G$252)</f>
        <v>4.0486041417761918</v>
      </c>
      <c r="G34" s="9">
        <f>(TempMittel_korr!H35-TempMittel_korr!$H$252)</f>
        <v>3.5441469183103909</v>
      </c>
      <c r="H34" s="9">
        <f>(TempMittel_korr!I35-TempMittel_korr!$I$252)</f>
        <v>1.5162883313420981</v>
      </c>
      <c r="I34" s="9">
        <f>(TempMittel_korr!J35-TempMittel_korr!$J$252)</f>
        <v>-0.2496083897517547</v>
      </c>
      <c r="J34" s="9">
        <f>(TempMittel_korr!K35-TempMittel_korr!$K$252)</f>
        <v>0.26215303505271947</v>
      </c>
      <c r="K34" s="9">
        <f>(TempMittel_korr!L35-TempMittel_korr!$L$252)</f>
        <v>4.5341775526526265</v>
      </c>
      <c r="L34" s="9">
        <f>(TempMittel_korr!M35-TempMittel_korr!$M$252)</f>
        <v>1.5591735537190083</v>
      </c>
      <c r="M34" s="15">
        <f>(TempMittel_korr!N35-TempMittel_korr!$N$252)</f>
        <v>9.2348707011463027E-2</v>
      </c>
      <c r="N34" s="78">
        <f>(TempMittel_korr!Q35-TempMittel_korr!$Q$252)</f>
        <v>1.265154500950592</v>
      </c>
      <c r="O34" s="2"/>
      <c r="P34" s="176">
        <v>1811</v>
      </c>
      <c r="Q34" s="29">
        <f>(AVERAGE(D34+TempMittel_korr!$E$252,E34+TempMittel_korr!$F$252,F34+TempMittel_korr!$G$252)-TempMittel_korr!$AP$252)</f>
        <v>2.5845684174815977</v>
      </c>
      <c r="R34" s="9">
        <f>(AVERAGE(G34+TempMittel_korr!$H$252,H34+TempMittel_korr!$I$252,I34+TempMittel_korr!$J$252)-TempMittel_korr!$AF$252)</f>
        <v>1.6036089533002489</v>
      </c>
      <c r="S34" s="9">
        <f>(AVERAGE(J34+TempMittel_korr!$K$252,K34+TempMittel_korr!$L$252,L34+TempMittel_korr!$M$252)-TempMittel_korr!$AU$252)</f>
        <v>2.1185013804747879</v>
      </c>
      <c r="T34" s="12">
        <f>(AVERAGE(B34+TempMittel_korr!$C$252,C34+TempMittel_korr!$D$252,M32+TempMittel_korr!$N$252)-TempMittel_korr!$AK$252)</f>
        <v>-1.0069482836003234</v>
      </c>
      <c r="V34" s="176">
        <v>1811</v>
      </c>
      <c r="W34" s="29">
        <f>(AVERAGE(B34+TempMittel_korr!$C$252,C34+TempMittel_korr!$D$252,D34+TempMittel_korr!$E$252)-AVERAGE(TempMittel_korr!$C$252:'TempMittel_korr'!$E$252))</f>
        <v>-0.51521113341036684</v>
      </c>
      <c r="X34" s="9">
        <f>(AVERAGE(E34+TempMittel_korr!$F$252,F34+TempMittel_korr!$G$252,G34+TempMittel_korr!$H$252)-AVERAGE(TempMittel_korr!$F$252:'TempMittel_korr'!$H$252))</f>
        <v>3.0480336407818456</v>
      </c>
      <c r="Y34" s="9">
        <f>(AVERAGE(H34+TempMittel_korr!$I$252,I34+TempMittel_korr!$J$252,J34+TempMittel_korr!$K$252)-AVERAGE(TempMittel_korr!$I$252:'TempMittel_korr'!$K$252))</f>
        <v>0.50961099221435369</v>
      </c>
      <c r="Z34" s="12">
        <f>(AVERAGE(K34+TempMittel_korr!$L$252,L34+TempMittel_korr!$M$252,M34+TempMittel_korr!$N$252)-AVERAGE(TempMittel_korr!$L$252:'TempMittel_korr'!$N$252))</f>
        <v>2.0618999377943661</v>
      </c>
      <c r="AB34" s="78">
        <f t="shared" si="0"/>
        <v>-0.10928891524039308</v>
      </c>
    </row>
    <row r="35" spans="1:28">
      <c r="A35" s="176">
        <v>1812</v>
      </c>
      <c r="B35" s="29">
        <f>(TempMittel_korr!C36-TempMittel_korr!$C$252)</f>
        <v>-2.7626045400238946</v>
      </c>
      <c r="C35" s="9">
        <f>(TempMittel_korr!D36-TempMittel_korr!$D$252)</f>
        <v>1.0667122787812446</v>
      </c>
      <c r="D35" s="9">
        <f>(TempMittel_korr!E36-TempMittel_korr!$E$252)</f>
        <v>-0.34974113898845005</v>
      </c>
      <c r="E35" s="9">
        <f>(TempMittel_korr!F36-TempMittel_korr!$F$252)</f>
        <v>-3.9486501377410437</v>
      </c>
      <c r="F35" s="9">
        <f>(TempMittel_korr!G36-TempMittel_korr!$G$252)</f>
        <v>1.0486041417761918</v>
      </c>
      <c r="G35" s="9">
        <f>(TempMittel_korr!H36-TempMittel_korr!$H$252)</f>
        <v>4.4146918310389083E-2</v>
      </c>
      <c r="H35" s="9">
        <f>(TempMittel_korr!I36-TempMittel_korr!$I$252)</f>
        <v>-1.9837116686579019</v>
      </c>
      <c r="I35" s="9">
        <f>(TempMittel_korr!J36-TempMittel_korr!$J$252)</f>
        <v>-1.2496083897517547</v>
      </c>
      <c r="J35" s="9">
        <f>(TempMittel_korr!K36-TempMittel_korr!$K$252)</f>
        <v>-1.2378469649472805</v>
      </c>
      <c r="K35" s="9">
        <f>(TempMittel_korr!L36-TempMittel_korr!$L$252)</f>
        <v>2.0341775526526265</v>
      </c>
      <c r="L35" s="9">
        <f>(TempMittel_korr!M36-TempMittel_korr!$M$252)</f>
        <v>-2.4408264462809917</v>
      </c>
      <c r="M35" s="15">
        <f>(TempMittel_korr!N36-TempMittel_korr!$N$252)</f>
        <v>-6.907651292988537</v>
      </c>
      <c r="N35" s="78">
        <f>(TempMittel_korr!Q36-TempMittel_korr!$Q$252)</f>
        <v>-1.4348454990494073</v>
      </c>
      <c r="O35" s="2"/>
      <c r="P35" s="176">
        <v>1812</v>
      </c>
      <c r="Q35" s="29">
        <f>(AVERAGE(D35+TempMittel_korr!$E$252,E35+TempMittel_korr!$F$252,F35+TempMittel_korr!$G$252)-TempMittel_korr!$AP$252)</f>
        <v>-1.0820982491850684</v>
      </c>
      <c r="R35" s="9">
        <f>(AVERAGE(G35+TempMittel_korr!$H$252,H35+TempMittel_korr!$I$252,I35+TempMittel_korr!$J$252)-TempMittel_korr!$AF$252)</f>
        <v>-1.063057713366419</v>
      </c>
      <c r="S35" s="9">
        <f>(AVERAGE(J35+TempMittel_korr!$K$252,K35+TempMittel_korr!$L$252,L35+TempMittel_korr!$M$252)-TempMittel_korr!$AU$252)</f>
        <v>-0.5481652861918791</v>
      </c>
      <c r="T35" s="12">
        <f>(AVERAGE(B35+TempMittel_korr!$C$252,C35+TempMittel_korr!$D$252,M33+TempMittel_korr!$N$252)-TempMittel_korr!$AK$252)</f>
        <v>-0.19512032661107592</v>
      </c>
      <c r="V35" s="235">
        <v>1812</v>
      </c>
      <c r="W35" s="29">
        <f>(AVERAGE(B35+TempMittel_korr!$C$252,C35+TempMittel_korr!$D$252,D35+TempMittel_korr!$E$252)-AVERAGE(TempMittel_korr!$C$252:'TempMittel_korr'!$E$252))</f>
        <v>-0.68187780007703336</v>
      </c>
      <c r="X35" s="9">
        <f>(AVERAGE(E35+TempMittel_korr!$F$252,F35+TempMittel_korr!$G$252,G35+TempMittel_korr!$H$252)-AVERAGE(TempMittel_korr!$F$252:'TempMittel_korr'!$H$252))</f>
        <v>-0.95196635921815442</v>
      </c>
      <c r="Y35" s="9">
        <f>(AVERAGE(H35+TempMittel_korr!$I$252,I35+TempMittel_korr!$J$252,J35+TempMittel_korr!$K$252)-AVERAGE(TempMittel_korr!$I$252:'TempMittel_korr'!$K$252))</f>
        <v>-1.4903890077856463</v>
      </c>
      <c r="Z35" s="12">
        <f>(AVERAGE(K35+TempMittel_korr!$L$252,L35+TempMittel_korr!$M$252,M35+TempMittel_korr!$N$252)-AVERAGE(TempMittel_korr!$L$252:'TempMittel_korr'!$N$252))</f>
        <v>-2.4381000622056344</v>
      </c>
      <c r="AB35" s="78">
        <f t="shared" si="0"/>
        <v>-0.48832117330490921</v>
      </c>
    </row>
    <row r="36" spans="1:28">
      <c r="A36" s="176">
        <v>1813</v>
      </c>
      <c r="B36" s="29">
        <f>(TempMittel_korr!C37-TempMittel_korr!$C$252)</f>
        <v>-3.7045400238948636</v>
      </c>
      <c r="C36" s="9">
        <f>(TempMittel_korr!D37-TempMittel_korr!$D$252)</f>
        <v>1.9917122787812442</v>
      </c>
      <c r="D36" s="9">
        <f>(TempMittel_korr!E37-TempMittel_korr!$E$252)</f>
        <v>-1.8174830744723209</v>
      </c>
      <c r="E36" s="9">
        <f>(TempMittel_korr!F37-TempMittel_korr!$F$252)</f>
        <v>1.0180165289256227</v>
      </c>
      <c r="F36" s="9">
        <f>(TempMittel_korr!G37-TempMittel_korr!$G$252)</f>
        <v>0.35182994822780422</v>
      </c>
      <c r="G36" s="9">
        <f>(TempMittel_korr!H37-TempMittel_korr!$H$252)</f>
        <v>-2.7125197483562768</v>
      </c>
      <c r="H36" s="9">
        <f>(TempMittel_korr!I37-TempMittel_korr!$I$252)</f>
        <v>-3.1579052170449948</v>
      </c>
      <c r="I36" s="9">
        <f>(TempMittel_korr!J37-TempMittel_korr!$J$252)</f>
        <v>-3.4850922607194992</v>
      </c>
      <c r="J36" s="9">
        <f>(TempMittel_korr!K37-TempMittel_korr!$K$252)</f>
        <v>-2.4111802982806161</v>
      </c>
      <c r="K36" s="9">
        <f>(TempMittel_korr!L37-TempMittel_korr!$L$252)</f>
        <v>-0.8206611570247917</v>
      </c>
      <c r="L36" s="9">
        <f>(TempMittel_korr!M37-TempMittel_korr!$M$252)</f>
        <v>-2.340826446280992</v>
      </c>
      <c r="M36" s="15">
        <f>(TempMittel_korr!N37-TempMittel_korr!$N$252)</f>
        <v>0.26331644894694684</v>
      </c>
      <c r="N36" s="78">
        <f>(TempMittel_korr!Q37-TempMittel_korr!$Q$252)</f>
        <v>-1.4200509785014619</v>
      </c>
      <c r="O36" s="2"/>
      <c r="P36" s="176">
        <v>1813</v>
      </c>
      <c r="Q36" s="29">
        <f>(AVERAGE(D36+TempMittel_korr!$E$252,E36+TempMittel_korr!$F$252,F36+TempMittel_korr!$G$252)-TempMittel_korr!$AP$252)</f>
        <v>-0.14804806997359954</v>
      </c>
      <c r="R36" s="9">
        <f>(AVERAGE(G36+TempMittel_korr!$H$252,H36+TempMittel_korr!$I$252,I36+TempMittel_korr!$J$252)-TempMittel_korr!$AF$252)</f>
        <v>-3.1185057420402522</v>
      </c>
      <c r="S36" s="9">
        <f>(AVERAGE(J36+TempMittel_korr!$K$252,K36+TempMittel_korr!$L$252,L36+TempMittel_korr!$M$252)-TempMittel_korr!$AU$252)</f>
        <v>-1.8575559671954638</v>
      </c>
      <c r="T36" s="12">
        <f>(AVERAGE(B36+TempMittel_korr!$C$252,C36+TempMittel_korr!$D$252,M33+TempMittel_korr!$N$252)-TempMittel_korr!$AK$252)</f>
        <v>-0.20076548790139892</v>
      </c>
      <c r="V36" s="235">
        <v>1813</v>
      </c>
      <c r="W36" s="29">
        <f>(AVERAGE(B36+TempMittel_korr!$C$252,C36+TempMittel_korr!$D$252,D36+TempMittel_korr!$E$252)-AVERAGE(TempMittel_korr!$C$252:'TempMittel_korr'!$E$252))</f>
        <v>-1.1767702731953136</v>
      </c>
      <c r="X36" s="9">
        <f>(AVERAGE(E36+TempMittel_korr!$F$252,F36+TempMittel_korr!$G$252,G36+TempMittel_korr!$H$252)-AVERAGE(TempMittel_korr!$F$252:'TempMittel_korr'!$H$252))</f>
        <v>-0.44755775706761725</v>
      </c>
      <c r="Y36" s="9">
        <f>(AVERAGE(H36+TempMittel_korr!$I$252,I36+TempMittel_korr!$J$252,J36+TempMittel_korr!$K$252)-AVERAGE(TempMittel_korr!$I$252:'TempMittel_korr'!$K$252))</f>
        <v>-3.0180592586817045</v>
      </c>
      <c r="Z36" s="12">
        <f>(AVERAGE(K36+TempMittel_korr!$L$252,L36+TempMittel_korr!$M$252,M36+TempMittel_korr!$N$252)-AVERAGE(TempMittel_korr!$L$252:'TempMittel_korr'!$N$252))</f>
        <v>-0.96605705145294585</v>
      </c>
      <c r="AB36" s="78">
        <f t="shared" si="0"/>
        <v>-2.6094905281436191</v>
      </c>
    </row>
    <row r="37" spans="1:28">
      <c r="A37" s="176">
        <v>1814</v>
      </c>
      <c r="B37" s="29">
        <f>(TempMittel_korr!C38-TempMittel_korr!$C$252)</f>
        <v>-1.9464755077658307</v>
      </c>
      <c r="C37" s="9">
        <f>(TempMittel_korr!D38-TempMittel_korr!$D$252)</f>
        <v>-7.1654305783616126</v>
      </c>
      <c r="D37" s="9">
        <f>(TempMittel_korr!E38-TempMittel_korr!$E$252)</f>
        <v>-1.9658701712465141</v>
      </c>
      <c r="E37" s="9">
        <f>(TempMittel_korr!F38-TempMittel_korr!$F$252)</f>
        <v>1.9446831955922903</v>
      </c>
      <c r="F37" s="9">
        <f>(TempMittel_korr!G38-TempMittel_korr!$G$252)</f>
        <v>-2.4352668259657433</v>
      </c>
      <c r="G37" s="9">
        <f>(TempMittel_korr!H38-TempMittel_korr!$H$252)</f>
        <v>-2.5758530816896137</v>
      </c>
      <c r="H37" s="9">
        <f>(TempMittel_korr!I38-TempMittel_korr!$I$252)</f>
        <v>-2.5647152528872397E-2</v>
      </c>
      <c r="I37" s="9">
        <f>(TempMittel_korr!J38-TempMittel_korr!$J$252)</f>
        <v>-1.633479357493691</v>
      </c>
      <c r="J37" s="9">
        <f>(TempMittel_korr!K38-TempMittel_korr!$K$252)</f>
        <v>-3.1845136316139477</v>
      </c>
      <c r="K37" s="9">
        <f>(TempMittel_korr!L38-TempMittel_korr!$L$252)</f>
        <v>-1.4335643828312454</v>
      </c>
      <c r="L37" s="9">
        <f>(TempMittel_korr!M38-TempMittel_korr!$M$252)</f>
        <v>1.2591735537190085</v>
      </c>
      <c r="M37" s="15">
        <f>(TempMittel_korr!N38-TempMittel_korr!$N$252)</f>
        <v>1.6310583844308182</v>
      </c>
      <c r="N37" s="78">
        <f>(TempMittel_korr!Q38-TempMittel_korr!$Q$252)</f>
        <v>-1.4153934442548879</v>
      </c>
      <c r="O37" s="2"/>
      <c r="P37" s="235">
        <v>1814</v>
      </c>
      <c r="Q37" s="29">
        <f>(AVERAGE(D37+TempMittel_korr!$E$252,E37+TempMittel_korr!$F$252,F37+TempMittel_korr!$G$252)-TempMittel_korr!$AP$252)</f>
        <v>-0.81765380474062432</v>
      </c>
      <c r="R37" s="9">
        <f>(AVERAGE(G37+TempMittel_korr!$H$252,H37+TempMittel_korr!$I$252,I37+TempMittel_korr!$J$252)-TempMittel_korr!$AF$252)</f>
        <v>-1.4116598639040561</v>
      </c>
      <c r="S37" s="9">
        <f>(AVERAGE(J37+TempMittel_korr!$K$252,K37+TempMittel_korr!$L$252,L37+TempMittel_korr!$M$252)-TempMittel_korr!$AU$252)</f>
        <v>-1.1196348202420578</v>
      </c>
      <c r="T37" s="12">
        <f>(AVERAGE(B37+TempMittel_korr!$C$252,C37+TempMittel_korr!$D$252,M36+TempMittel_korr!$N$252)-TempMittel_korr!$AK$252)</f>
        <v>-2.9488453650135336</v>
      </c>
      <c r="V37" s="176">
        <v>1814</v>
      </c>
      <c r="W37" s="29">
        <f>(AVERAGE(B37+TempMittel_korr!$C$252,C37+TempMittel_korr!$D$252,D37+TempMittel_korr!$E$252)-AVERAGE(TempMittel_korr!$C$252:'TempMittel_korr'!$E$252))</f>
        <v>-3.6925920857913193</v>
      </c>
      <c r="X37" s="9">
        <f>(AVERAGE(E37+TempMittel_korr!$F$252,F37+TempMittel_korr!$G$252,G37+TempMittel_korr!$H$252)-AVERAGE(TempMittel_korr!$F$252:'TempMittel_korr'!$H$252))</f>
        <v>-1.0221455706876892</v>
      </c>
      <c r="Y37" s="9">
        <f>(AVERAGE(H37+TempMittel_korr!$I$252,I37+TempMittel_korr!$J$252,J37+TempMittel_korr!$K$252)-AVERAGE(TempMittel_korr!$I$252:'TempMittel_korr'!$K$252))</f>
        <v>-1.6145467138788394</v>
      </c>
      <c r="Z37" s="12">
        <f>(AVERAGE(K37+TempMittel_korr!$L$252,L37+TempMittel_korr!$M$252,M37+TempMittel_korr!$N$252)-AVERAGE(TempMittel_korr!$L$252:'TempMittel_korr'!$N$252))</f>
        <v>0.48555585177286043</v>
      </c>
      <c r="AB37" s="78">
        <f t="shared" si="0"/>
        <v>-2.7036149521067525</v>
      </c>
    </row>
    <row r="38" spans="1:28">
      <c r="A38" s="176">
        <v>1815</v>
      </c>
      <c r="B38" s="29">
        <f>(TempMittel_korr!C39-TempMittel_korr!$C$252)</f>
        <v>-5.7722819593787333</v>
      </c>
      <c r="C38" s="9">
        <f>(TempMittel_korr!D39-TempMittel_korr!$D$252)</f>
        <v>3.1024265644955302</v>
      </c>
      <c r="D38" s="9">
        <f>(TempMittel_korr!E39-TempMittel_korr!$E$252)</f>
        <v>2.5180007964954205</v>
      </c>
      <c r="E38" s="9">
        <f>(TempMittel_korr!F39-TempMittel_korr!$F$252)</f>
        <v>0.79801652892562203</v>
      </c>
      <c r="F38" s="9">
        <f>(TempMittel_korr!G39-TempMittel_korr!$G$252)</f>
        <v>0.89699123855038287</v>
      </c>
      <c r="G38" s="9">
        <f>(TempMittel_korr!H39-TempMittel_korr!$H$252)</f>
        <v>-1.5291864150229415</v>
      </c>
      <c r="H38" s="9">
        <f>(TempMittel_korr!I39-TempMittel_korr!$I$252)</f>
        <v>-3.19338908801274</v>
      </c>
      <c r="I38" s="9">
        <f>(TempMittel_korr!J39-TempMittel_korr!$J$252)</f>
        <v>-2.3528341962033661</v>
      </c>
      <c r="J38" s="9">
        <f>(TempMittel_korr!K39-TempMittel_korr!$K$252)</f>
        <v>-0.90451363161394838</v>
      </c>
      <c r="K38" s="9">
        <f>(TempMittel_korr!L39-TempMittel_korr!$L$252)</f>
        <v>-0.24324180218608404</v>
      </c>
      <c r="L38" s="9">
        <f>(TempMittel_korr!M39-TempMittel_korr!$M$252)</f>
        <v>-3.7141597796143246</v>
      </c>
      <c r="M38" s="15">
        <f>(TempMittel_korr!N39-TempMittel_korr!$N$252)</f>
        <v>-2.7850706478272467</v>
      </c>
      <c r="N38" s="78">
        <f>(TempMittel_korr!Q39-TempMittel_korr!$Q$252)</f>
        <v>-1.1225167319261207</v>
      </c>
      <c r="O38" s="2"/>
      <c r="P38" s="176">
        <v>1815</v>
      </c>
      <c r="Q38" s="29">
        <f>(AVERAGE(D38+TempMittel_korr!$E$252,E38+TempMittel_korr!$F$252,F38+TempMittel_korr!$G$252)-TempMittel_korr!$AP$252)</f>
        <v>1.4055003171231739</v>
      </c>
      <c r="R38" s="9">
        <f>(AVERAGE(G38+TempMittel_korr!$H$252,H38+TempMittel_korr!$I$252,I38+TempMittel_korr!$J$252)-TempMittel_korr!$AF$252)</f>
        <v>-2.3584698997463462</v>
      </c>
      <c r="S38" s="9">
        <f>(AVERAGE(J38+TempMittel_korr!$K$252,K38+TempMittel_korr!$L$252,L38+TempMittel_korr!$M$252)-TempMittel_korr!$AU$252)</f>
        <v>-1.6206384044714488</v>
      </c>
      <c r="T38" s="12">
        <f>(AVERAGE(B38+TempMittel_korr!$C$252,C38+TempMittel_korr!$D$252,M37+TempMittel_korr!$N$252)-TempMittel_korr!$AK$252)</f>
        <v>-0.34558115610416351</v>
      </c>
      <c r="V38" s="176">
        <v>1815</v>
      </c>
      <c r="W38" s="29">
        <f>(AVERAGE(B38+TempMittel_korr!$C$252,C38+TempMittel_korr!$D$252,D38+TempMittel_korr!$E$252)-AVERAGE(TempMittel_korr!$C$252:'TempMittel_korr'!$E$252))</f>
        <v>-5.0618199462594382E-2</v>
      </c>
      <c r="X38" s="9">
        <f>(AVERAGE(E38+TempMittel_korr!$F$252,F38+TempMittel_korr!$G$252,G38+TempMittel_korr!$H$252)-AVERAGE(TempMittel_korr!$F$252:'TempMittel_korr'!$H$252))</f>
        <v>5.5273784151021133E-2</v>
      </c>
      <c r="Y38" s="9">
        <f>(AVERAGE(H38+TempMittel_korr!$I$252,I38+TempMittel_korr!$J$252,J38+TempMittel_korr!$K$252)-AVERAGE(TempMittel_korr!$I$252:'TempMittel_korr'!$K$252))</f>
        <v>-2.1502456386100199</v>
      </c>
      <c r="Z38" s="12">
        <f>(AVERAGE(K38+TempMittel_korr!$L$252,L38+TempMittel_korr!$M$252,M38+TempMittel_korr!$N$252)-AVERAGE(TempMittel_korr!$L$252:'TempMittel_korr'!$N$252))</f>
        <v>-2.2474907432092182</v>
      </c>
      <c r="AB38" s="78">
        <f t="shared" si="0"/>
        <v>0.3698009465107589</v>
      </c>
    </row>
    <row r="39" spans="1:28">
      <c r="A39" s="176">
        <v>1816</v>
      </c>
      <c r="B39" s="29">
        <f>(TempMittel_korr!C40-TempMittel_korr!$C$252)</f>
        <v>-1.8206690561529273</v>
      </c>
      <c r="C39" s="9">
        <f>(TempMittel_korr!D40-TempMittel_korr!$D$252)</f>
        <v>-3.2125980660463425</v>
      </c>
      <c r="D39" s="9">
        <f>(TempMittel_korr!E40-TempMittel_korr!$E$252)</f>
        <v>-2.4529669454400631</v>
      </c>
      <c r="E39" s="9">
        <f>(TempMittel_korr!F40-TempMittel_korr!$F$252)</f>
        <v>-0.81198347107437741</v>
      </c>
      <c r="F39" s="9">
        <f>(TempMittel_korr!G40-TempMittel_korr!$G$252)</f>
        <v>-2.8352668259657436</v>
      </c>
      <c r="G39" s="9">
        <f>(TempMittel_korr!H40-TempMittel_korr!$H$252)</f>
        <v>-3.3025197483562767</v>
      </c>
      <c r="H39" s="9">
        <f>(TempMittel_korr!I40-TempMittel_korr!$I$252)</f>
        <v>-3.4998407009159678</v>
      </c>
      <c r="I39" s="9">
        <f>(TempMittel_korr!J40-TempMittel_korr!$J$252)</f>
        <v>-3.3979954865259465</v>
      </c>
      <c r="J39" s="9">
        <f>(TempMittel_korr!K40-TempMittel_korr!$K$252)</f>
        <v>-2.1045136316139477</v>
      </c>
      <c r="K39" s="9">
        <f>(TempMittel_korr!L40-TempMittel_korr!$L$252)</f>
        <v>-0.12388696347640682</v>
      </c>
      <c r="L39" s="9">
        <f>(TempMittel_korr!M40-TempMittel_korr!$M$252)</f>
        <v>-2.8808264462809916</v>
      </c>
      <c r="M39" s="15">
        <f>(TempMittel_korr!N40-TempMittel_korr!$N$252)</f>
        <v>-1.827006131698214</v>
      </c>
      <c r="N39" s="78">
        <f>(TempMittel_korr!Q40-TempMittel_korr!$Q$252)</f>
        <v>-2.3542975538439279</v>
      </c>
      <c r="O39" s="2"/>
      <c r="P39" s="235">
        <v>1816</v>
      </c>
      <c r="Q39" s="29">
        <f>(AVERAGE(D39+TempMittel_korr!$E$252,E39+TempMittel_korr!$F$252,F39+TempMittel_korr!$G$252)-TempMittel_korr!$AP$252)</f>
        <v>-2.0322416183606959</v>
      </c>
      <c r="R39" s="9">
        <f>(AVERAGE(G39+TempMittel_korr!$H$252,H39+TempMittel_korr!$I$252,I39+TempMittel_korr!$J$252)-TempMittel_korr!$AF$252)</f>
        <v>-3.4001186452660619</v>
      </c>
      <c r="S39" s="9">
        <f>(AVERAGE(J39+TempMittel_korr!$K$252,K39+TempMittel_korr!$L$252,L39+TempMittel_korr!$M$252)-TempMittel_korr!$AU$252)</f>
        <v>-1.7030756804571121</v>
      </c>
      <c r="T39" s="12">
        <f>(AVERAGE(B39+TempMittel_korr!$C$252,C39+TempMittel_korr!$D$252,M38+TempMittel_korr!$N$252)-TempMittel_korr!$AK$252)</f>
        <v>-2.605428075962207</v>
      </c>
      <c r="V39" s="235">
        <v>1816</v>
      </c>
      <c r="W39" s="29">
        <f>(AVERAGE(B39+TempMittel_korr!$C$252,C39+TempMittel_korr!$D$252,D39+TempMittel_korr!$E$252)-AVERAGE(TempMittel_korr!$C$252:'TempMittel_korr'!$E$252))</f>
        <v>-2.4954113558797775</v>
      </c>
      <c r="X39" s="9">
        <f>(AVERAGE(E39+TempMittel_korr!$F$252,F39+TempMittel_korr!$G$252,G39+TempMittel_korr!$H$252)-AVERAGE(TempMittel_korr!$F$252:'TempMittel_korr'!$H$252))</f>
        <v>-2.3165900151321326</v>
      </c>
      <c r="Y39" s="9">
        <f>(AVERAGE(H39+TempMittel_korr!$I$252,I39+TempMittel_korr!$J$252,J39+TempMittel_korr!$K$252)-AVERAGE(TempMittel_korr!$I$252:'TempMittel_korr'!$K$252))</f>
        <v>-3.0007832730186212</v>
      </c>
      <c r="Z39" s="12">
        <f>(AVERAGE(K39+TempMittel_korr!$L$252,L39+TempMittel_korr!$M$252,M39+TempMittel_korr!$N$252)-AVERAGE(TempMittel_korr!$L$252:'TempMittel_korr'!$N$252))</f>
        <v>-1.6105731804852039</v>
      </c>
      <c r="AB39" s="78">
        <f t="shared" si="0"/>
        <v>-2.5678261788666448</v>
      </c>
    </row>
    <row r="40" spans="1:28">
      <c r="A40" s="176">
        <v>1817</v>
      </c>
      <c r="B40" s="29">
        <f>(TempMittel_korr!C41-TempMittel_korr!$C$252)</f>
        <v>2.4954599761051375</v>
      </c>
      <c r="C40" s="9">
        <f>(TempMittel_korr!D41-TempMittel_korr!$D$252)</f>
        <v>1.0738551359241018</v>
      </c>
      <c r="D40" s="9">
        <f>(TempMittel_korr!E41-TempMittel_korr!$E$252)</f>
        <v>-2.5529669454400628</v>
      </c>
      <c r="E40" s="9">
        <f>(TempMittel_korr!F41-TempMittel_korr!$F$252)</f>
        <v>-6.41531680440771</v>
      </c>
      <c r="F40" s="9">
        <f>(TempMittel_korr!G41-TempMittel_korr!$G$252)</f>
        <v>-1.0610732775786484</v>
      </c>
      <c r="G40" s="9">
        <f>(TempMittel_korr!H41-TempMittel_korr!$H$252)</f>
        <v>0.91748025164372393</v>
      </c>
      <c r="H40" s="9">
        <f>(TempMittel_korr!I41-TempMittel_korr!$I$252)</f>
        <v>-1.8740342493030635</v>
      </c>
      <c r="I40" s="9">
        <f>(TempMittel_korr!J41-TempMittel_korr!$J$252)</f>
        <v>-1.6141245187840099</v>
      </c>
      <c r="J40" s="9">
        <f>(TempMittel_korr!K41-TempMittel_korr!$K$252)</f>
        <v>1.8288197017193859</v>
      </c>
      <c r="K40" s="9">
        <f>(TempMittel_korr!L41-TempMittel_korr!$L$252)</f>
        <v>-5.0142095441215666</v>
      </c>
      <c r="L40" s="9">
        <f>(TempMittel_korr!M41-TempMittel_korr!$M$252)</f>
        <v>2.3425068870523402</v>
      </c>
      <c r="M40" s="15">
        <f>(TempMittel_korr!N41-TempMittel_korr!$N$252)</f>
        <v>-1.4431351639562791</v>
      </c>
      <c r="N40" s="78">
        <f>(TempMittel_korr!Q41-TempMittel_korr!$Q$252)</f>
        <v>-0.95868111548776369</v>
      </c>
      <c r="O40" s="2"/>
      <c r="P40" s="176">
        <v>1817</v>
      </c>
      <c r="Q40" s="29">
        <f>(AVERAGE(D40+TempMittel_korr!$E$252,E40+TempMittel_korr!$F$252,F40+TempMittel_korr!$G$252)-TempMittel_korr!$AP$252)</f>
        <v>-3.3419548800094416</v>
      </c>
      <c r="R40" s="9">
        <f>(AVERAGE(G40+TempMittel_korr!$H$252,H40+TempMittel_korr!$I$252,I40+TempMittel_korr!$J$252)-TempMittel_korr!$AF$252)</f>
        <v>-0.85689283881444567</v>
      </c>
      <c r="S40" s="9">
        <f>(AVERAGE(J40+TempMittel_korr!$K$252,K40+TempMittel_korr!$L$252,L40+TempMittel_korr!$M$252)-TempMittel_korr!$AU$252)</f>
        <v>-0.28096098511660994</v>
      </c>
      <c r="T40" s="12">
        <f>(AVERAGE(B40+TempMittel_korr!$C$252,C40+TempMittel_korr!$D$252,M39+TempMittel_korr!$N$252)-TempMittel_korr!$AK$252)</f>
        <v>0.58145417415697342</v>
      </c>
      <c r="V40" s="176">
        <v>1817</v>
      </c>
      <c r="W40" s="29">
        <f>(AVERAGE(B40+TempMittel_korr!$C$252,C40+TempMittel_korr!$D$252,D40+TempMittel_korr!$E$252)-AVERAGE(TempMittel_korr!$C$252:'TempMittel_korr'!$E$252))</f>
        <v>0.33878272219639199</v>
      </c>
      <c r="X40" s="9">
        <f>(AVERAGE(E40+TempMittel_korr!$F$252,F40+TempMittel_korr!$G$252,G40+TempMittel_korr!$H$252)-AVERAGE(TempMittel_korr!$F$252:'TempMittel_korr'!$H$252))</f>
        <v>-2.1863032767808788</v>
      </c>
      <c r="Y40" s="9">
        <f>(AVERAGE(H40+TempMittel_korr!$I$252,I40+TempMittel_korr!$J$252,J40+TempMittel_korr!$K$252)-AVERAGE(TempMittel_korr!$I$252:'TempMittel_korr'!$K$252))</f>
        <v>-0.55311302212256308</v>
      </c>
      <c r="Z40" s="12">
        <f>(AVERAGE(K40+TempMittel_korr!$L$252,L40+TempMittel_korr!$M$252,M40+TempMittel_korr!$N$252)-AVERAGE(TempMittel_korr!$L$252:'TempMittel_korr'!$N$252))</f>
        <v>-1.3716126070085017</v>
      </c>
      <c r="AB40" s="78">
        <f t="shared" si="0"/>
        <v>-0.20266449127725938</v>
      </c>
    </row>
    <row r="41" spans="1:28">
      <c r="A41" s="176">
        <v>1818</v>
      </c>
      <c r="B41" s="29">
        <f>(TempMittel_korr!C42-TempMittel_korr!$C$252)</f>
        <v>1.6083632019115892</v>
      </c>
      <c r="C41" s="9">
        <f>(TempMittel_korr!D42-TempMittel_korr!$D$252)</f>
        <v>0.74528370735267324</v>
      </c>
      <c r="D41" s="9">
        <f>(TempMittel_korr!E42-TempMittel_korr!$E$252)</f>
        <v>-0.59490242931103077</v>
      </c>
      <c r="E41" s="9">
        <f>(TempMittel_korr!F42-TempMittel_korr!$F$252)</f>
        <v>2.2446831955922892</v>
      </c>
      <c r="F41" s="9">
        <f>(TempMittel_korr!G42-TempMittel_korr!$G$252)</f>
        <v>-0.88042811628832496</v>
      </c>
      <c r="G41" s="9">
        <f>(TempMittel_korr!H42-TempMittel_korr!$H$252)</f>
        <v>0.8274802516437223</v>
      </c>
      <c r="H41" s="9">
        <f>(TempMittel_korr!I42-TempMittel_korr!$I$252)</f>
        <v>-0.24177618478693397</v>
      </c>
      <c r="I41" s="9">
        <f>(TempMittel_korr!J42-TempMittel_korr!$J$252)</f>
        <v>-2.3463825833001355</v>
      </c>
      <c r="J41" s="9">
        <f>(TempMittel_korr!K42-TempMittel_korr!$K$252)</f>
        <v>-0.47118029828061303</v>
      </c>
      <c r="K41" s="9">
        <f>(TempMittel_korr!L42-TempMittel_korr!$L$252)</f>
        <v>-0.65937083444414935</v>
      </c>
      <c r="L41" s="9">
        <f>(TempMittel_korr!M42-TempMittel_korr!$M$252)</f>
        <v>1.6958402203856751</v>
      </c>
      <c r="M41" s="15">
        <f>(TempMittel_korr!N42-TempMittel_korr!$N$252)</f>
        <v>-1.2528125833111177</v>
      </c>
      <c r="N41" s="78">
        <f>(TempMittel_korr!Q42-TempMittel_korr!$Q$252)</f>
        <v>4.7072309169770676E-2</v>
      </c>
      <c r="O41" s="2"/>
      <c r="P41" s="176">
        <v>1818</v>
      </c>
      <c r="Q41" s="29">
        <f>(AVERAGE(D41+TempMittel_korr!$E$252,E41+TempMittel_korr!$F$252,F41+TempMittel_korr!$G$252)-TempMittel_korr!$AP$252)</f>
        <v>0.25761501246367757</v>
      </c>
      <c r="R41" s="9">
        <f>(AVERAGE(G41+TempMittel_korr!$H$252,H41+TempMittel_korr!$I$252,I41+TempMittel_korr!$J$252)-TempMittel_korr!$AF$252)</f>
        <v>-0.58689283881444432</v>
      </c>
      <c r="S41" s="9">
        <f>(AVERAGE(J41+TempMittel_korr!$K$252,K41+TempMittel_korr!$L$252,L41+TempMittel_korr!$M$252)-TempMittel_korr!$AU$252)</f>
        <v>0.18842969588697489</v>
      </c>
      <c r="T41" s="12">
        <f>(AVERAGE(B41+TempMittel_korr!$C$252,C41+TempMittel_korr!$D$252,M40+TempMittel_korr!$N$252)-TempMittel_korr!$AK$252)</f>
        <v>0.30418842914929289</v>
      </c>
      <c r="V41" s="176">
        <v>1818</v>
      </c>
      <c r="W41" s="29">
        <f>(AVERAGE(B41+TempMittel_korr!$C$252,C41+TempMittel_korr!$D$252,D41+TempMittel_korr!$E$252)-AVERAGE(TempMittel_korr!$C$252:'TempMittel_korr'!$E$252))</f>
        <v>0.58624815998441038</v>
      </c>
      <c r="X41" s="9">
        <f>(AVERAGE(E41+TempMittel_korr!$F$252,F41+TempMittel_korr!$G$252,G41+TempMittel_korr!$H$252)-AVERAGE(TempMittel_korr!$F$252:'TempMittel_korr'!$H$252))</f>
        <v>0.73057844364922886</v>
      </c>
      <c r="Y41" s="9">
        <f>(AVERAGE(H41+TempMittel_korr!$I$252,I41+TempMittel_korr!$J$252,J41+TempMittel_korr!$K$252)-AVERAGE(TempMittel_korr!$I$252:'TempMittel_korr'!$K$252))</f>
        <v>-1.0197796887892281</v>
      </c>
      <c r="Z41" s="12">
        <f>(AVERAGE(K41+TempMittel_korr!$L$252,L41+TempMittel_korr!$M$252,M41+TempMittel_korr!$N$252)-AVERAGE(TempMittel_korr!$L$252:'TempMittel_korr'!$N$252))</f>
        <v>-7.211439912319717E-2</v>
      </c>
      <c r="AB41" s="78">
        <f t="shared" si="0"/>
        <v>7.8902328999238158E-2</v>
      </c>
    </row>
    <row r="42" spans="1:28">
      <c r="A42" s="176">
        <v>1819</v>
      </c>
      <c r="B42" s="29">
        <f>(TempMittel_korr!C43-TempMittel_korr!$C$252)</f>
        <v>1.8019115890083635</v>
      </c>
      <c r="C42" s="9">
        <f>(TempMittel_korr!D43-TempMittel_korr!$D$252)</f>
        <v>0.14528370735267315</v>
      </c>
      <c r="D42" s="9">
        <f>(TempMittel_korr!E43-TempMittel_korr!$E$252)</f>
        <v>9.5420151334130621E-2</v>
      </c>
      <c r="E42" s="9">
        <f>(TempMittel_korr!F43-TempMittel_korr!$F$252)</f>
        <v>1.3813498622589568</v>
      </c>
      <c r="F42" s="9">
        <f>(TempMittel_korr!G43-TempMittel_korr!$G$252)</f>
        <v>1.0131202708084519</v>
      </c>
      <c r="G42" s="9">
        <f>(TempMittel_korr!H43-TempMittel_korr!$H$252)</f>
        <v>-0.18918641502294165</v>
      </c>
      <c r="H42" s="9">
        <f>(TempMittel_korr!I43-TempMittel_korr!$I$252)</f>
        <v>0.10015929908403542</v>
      </c>
      <c r="I42" s="9">
        <f>(TempMittel_korr!J43-TempMittel_korr!$J$252)</f>
        <v>-0.83670516394530736</v>
      </c>
      <c r="J42" s="9">
        <f>(TempMittel_korr!K43-TempMittel_korr!$K$252)</f>
        <v>0.5521530350527204</v>
      </c>
      <c r="K42" s="9">
        <f>(TempMittel_korr!L43-TempMittel_korr!$L$252)</f>
        <v>-1.1077579312183401</v>
      </c>
      <c r="L42" s="9">
        <f>(TempMittel_korr!M43-TempMittel_korr!$M$252)</f>
        <v>-1.1408264462809918</v>
      </c>
      <c r="M42" s="15">
        <f>(TempMittel_korr!N43-TempMittel_korr!$N$252)</f>
        <v>-1.0947480671820862</v>
      </c>
      <c r="N42" s="78">
        <f>(TempMittel_korr!Q43-TempMittel_korr!$Q$252)</f>
        <v>6.5976418758811661E-2</v>
      </c>
      <c r="O42" s="2"/>
      <c r="P42" s="176">
        <v>1819</v>
      </c>
      <c r="Q42" s="29">
        <f>(AVERAGE(D42+TempMittel_korr!$E$252,E42+TempMittel_korr!$F$252,F42+TempMittel_korr!$G$252)-TempMittel_korr!$AP$252)</f>
        <v>0.8311275572665453</v>
      </c>
      <c r="R42" s="9">
        <f>(AVERAGE(G42+TempMittel_korr!$H$252,H42+TempMittel_korr!$I$252,I42+TempMittel_korr!$J$252)-TempMittel_korr!$AF$252)</f>
        <v>-0.30857742662806587</v>
      </c>
      <c r="S42" s="9">
        <f>(AVERAGE(J42+TempMittel_korr!$K$252,K42+TempMittel_korr!$L$252,L42+TempMittel_korr!$M$252)-TempMittel_korr!$AU$252)</f>
        <v>-0.5654771141488677</v>
      </c>
      <c r="T42" s="12">
        <f>(AVERAGE(B42+TempMittel_korr!$C$252,C42+TempMittel_korr!$D$252,M41+TempMittel_korr!$N$252)-TempMittel_korr!$AK$252)</f>
        <v>0.23214541839660452</v>
      </c>
      <c r="V42" s="176">
        <v>1819</v>
      </c>
      <c r="W42" s="29">
        <f>(AVERAGE(B42+TempMittel_korr!$C$252,C42+TempMittel_korr!$D$252,D42+TempMittel_korr!$E$252)-AVERAGE(TempMittel_korr!$C$252:'TempMittel_korr'!$E$252))</f>
        <v>0.68087181589838897</v>
      </c>
      <c r="X42" s="9">
        <f>(AVERAGE(E42+TempMittel_korr!$F$252,F42+TempMittel_korr!$G$252,G42+TempMittel_korr!$H$252)-AVERAGE(TempMittel_korr!$F$252:'TempMittel_korr'!$H$252))</f>
        <v>0.73509457268148815</v>
      </c>
      <c r="Y42" s="9">
        <f>(AVERAGE(H42+TempMittel_korr!$I$252,I42+TempMittel_korr!$J$252,J42+TempMittel_korr!$K$252)-AVERAGE(TempMittel_korr!$I$252:'TempMittel_korr'!$K$252))</f>
        <v>-6.1464276602851697E-2</v>
      </c>
      <c r="Z42" s="12">
        <f>(AVERAGE(K42+TempMittel_korr!$L$252,L42+TempMittel_korr!$M$252,M42+TempMittel_korr!$N$252)-AVERAGE(TempMittel_korr!$L$252:'TempMittel_korr'!$N$252))</f>
        <v>-1.114444148227139</v>
      </c>
      <c r="AB42" s="78">
        <f t="shared" si="0"/>
        <v>0.19745071609601239</v>
      </c>
    </row>
    <row r="43" spans="1:28">
      <c r="A43" s="176">
        <v>1820</v>
      </c>
      <c r="B43" s="29">
        <f>(TempMittel_korr!C44-TempMittel_korr!$C$252)</f>
        <v>-3.8529271206690554</v>
      </c>
      <c r="C43" s="9">
        <f>(TempMittel_korr!D44-TempMittel_korr!$D$252)</f>
        <v>0.49774676153986541</v>
      </c>
      <c r="D43" s="9">
        <f>(TempMittel_korr!E44-TempMittel_korr!$E$252)</f>
        <v>-2.7949024293110307</v>
      </c>
      <c r="E43" s="9">
        <f>(TempMittel_korr!F44-TempMittel_korr!$F$252)</f>
        <v>1.5580165289256227</v>
      </c>
      <c r="F43" s="9">
        <f>(TempMittel_korr!G44-TempMittel_korr!$G$252)</f>
        <v>0.86795898048586828</v>
      </c>
      <c r="G43" s="9">
        <f>(TempMittel_korr!H44-TempMittel_korr!$H$252)</f>
        <v>-2.9791864150229461</v>
      </c>
      <c r="H43" s="9">
        <f>(TempMittel_korr!I44-TempMittel_korr!$I$252)</f>
        <v>-1.5933890880127386</v>
      </c>
      <c r="I43" s="9">
        <f>(TempMittel_korr!J44-TempMittel_korr!$J$252)</f>
        <v>1.8439399973450215</v>
      </c>
      <c r="J43" s="9">
        <f>(TempMittel_korr!K44-TempMittel_korr!$K$252)</f>
        <v>-2.9978469649472821</v>
      </c>
      <c r="K43" s="9">
        <f>(TempMittel_korr!L44-TempMittel_korr!$L$252)</f>
        <v>-1.952919221540923</v>
      </c>
      <c r="L43" s="9">
        <f>(TempMittel_korr!M44-TempMittel_korr!$M$252)</f>
        <v>-2.5841597796143252</v>
      </c>
      <c r="M43" s="15">
        <f>(TempMittel_korr!N44-TempMittel_korr!$N$252)</f>
        <v>-2.6205545187949881</v>
      </c>
      <c r="N43" s="78">
        <f>(TempMittel_korr!Q44-TempMittel_korr!$Q$252)</f>
        <v>-1.3899139922000927</v>
      </c>
      <c r="O43" s="2"/>
      <c r="P43" s="235">
        <v>1820</v>
      </c>
      <c r="Q43" s="29">
        <f>(AVERAGE(D43+TempMittel_korr!$E$252,E43+TempMittel_korr!$F$252,F43+TempMittel_korr!$G$252)-TempMittel_korr!$AP$252)</f>
        <v>-0.12181151083381447</v>
      </c>
      <c r="R43" s="9">
        <f>(AVERAGE(G43+TempMittel_korr!$H$252,H43+TempMittel_korr!$I$252,I43+TempMittel_korr!$J$252)-TempMittel_korr!$AF$252)</f>
        <v>-0.9095451685635485</v>
      </c>
      <c r="S43" s="9">
        <f>(AVERAGE(J43+TempMittel_korr!$K$252,K43+TempMittel_korr!$L$252,L43+TempMittel_korr!$M$252)-TempMittel_korr!$AU$252)</f>
        <v>-2.5116419887008403</v>
      </c>
      <c r="T43" s="12">
        <f>(AVERAGE(B43+TempMittel_korr!$C$252,C43+TempMittel_korr!$D$252,M42+TempMittel_korr!$N$252)-TempMittel_korr!$AK$252)</f>
        <v>-1.4826249613904603</v>
      </c>
      <c r="V43" s="235">
        <v>1820</v>
      </c>
      <c r="W43" s="29">
        <f>(AVERAGE(B43+TempMittel_korr!$C$252,C43+TempMittel_korr!$D$252,D43+TempMittel_korr!$E$252)-AVERAGE(TempMittel_korr!$C$252:'TempMittel_korr'!$E$252))</f>
        <v>-2.0500275961467405</v>
      </c>
      <c r="X43" s="9">
        <f>(AVERAGE(E43+TempMittel_korr!$F$252,F43+TempMittel_korr!$G$252,G43+TempMittel_korr!$H$252)-AVERAGE(TempMittel_korr!$F$252:'TempMittel_korr'!$H$252))</f>
        <v>-0.18440363520381808</v>
      </c>
      <c r="Y43" s="9">
        <f>(AVERAGE(H43+TempMittel_korr!$I$252,I43+TempMittel_korr!$J$252,J43+TempMittel_korr!$K$252)-AVERAGE(TempMittel_korr!$I$252:'TempMittel_korr'!$K$252))</f>
        <v>-0.91576535187166641</v>
      </c>
      <c r="Z43" s="12">
        <f>(AVERAGE(K43+TempMittel_korr!$L$252,L43+TempMittel_korr!$M$252,M43+TempMittel_korr!$N$252)-AVERAGE(TempMittel_korr!$L$252:'TempMittel_korr'!$N$252))</f>
        <v>-2.385877839983412</v>
      </c>
      <c r="AB43" s="78">
        <f t="shared" si="0"/>
        <v>-1.8112077139055767</v>
      </c>
    </row>
    <row r="44" spans="1:28">
      <c r="A44" s="176">
        <v>1821</v>
      </c>
      <c r="B44" s="29">
        <f>(TempMittel_korr!C45-TempMittel_korr!$C$252)</f>
        <v>1.279330943847073</v>
      </c>
      <c r="C44" s="9">
        <f>(TempMittel_korr!D45-TempMittel_korr!$D$252)</f>
        <v>-1.422573435504469</v>
      </c>
      <c r="D44" s="9">
        <f>(TempMittel_korr!E45-TempMittel_korr!$E$252)</f>
        <v>-0.13038630027877263</v>
      </c>
      <c r="E44" s="9">
        <f>(TempMittel_korr!F45-TempMittel_korr!$F$252)</f>
        <v>1.9046831955922894</v>
      </c>
      <c r="F44" s="9">
        <f>(TempMittel_korr!G45-TempMittel_korr!$G$252)</f>
        <v>-2.0546216646754232</v>
      </c>
      <c r="G44" s="9">
        <f>(TempMittel_korr!H45-TempMittel_korr!$H$252)</f>
        <v>-3.6425197483562783</v>
      </c>
      <c r="H44" s="9">
        <f>(TempMittel_korr!I45-TempMittel_korr!$I$252)</f>
        <v>-2.9159697331740304</v>
      </c>
      <c r="I44" s="9">
        <f>(TempMittel_korr!J45-TempMittel_korr!$J$252)</f>
        <v>-3.9930970396914844E-2</v>
      </c>
      <c r="J44" s="9">
        <f>(TempMittel_korr!K45-TempMittel_korr!$K$252)</f>
        <v>-9.1180298280614025E-2</v>
      </c>
      <c r="K44" s="9">
        <f>(TempMittel_korr!L45-TempMittel_korr!$L$252)</f>
        <v>-1.0561450279925362</v>
      </c>
      <c r="L44" s="9">
        <f>(TempMittel_korr!M45-TempMittel_korr!$M$252)</f>
        <v>3.7891735537190074</v>
      </c>
      <c r="M44" s="15">
        <f>(TempMittel_korr!N45-TempMittel_korr!$N$252)</f>
        <v>3.2568648360437207</v>
      </c>
      <c r="N44" s="78">
        <f>(TempMittel_korr!Q45-TempMittel_korr!$Q$252)</f>
        <v>-8.1420841515161158E-2</v>
      </c>
      <c r="O44" s="2"/>
      <c r="P44" s="176">
        <v>1821</v>
      </c>
      <c r="Q44" s="29">
        <f>(AVERAGE(D44+TempMittel_korr!$E$252,E44+TempMittel_korr!$F$252,F44+TempMittel_korr!$G$252)-TempMittel_korr!$AP$252)</f>
        <v>-9.2277460654603516E-2</v>
      </c>
      <c r="R44" s="9">
        <f>(AVERAGE(G44+TempMittel_korr!$H$252,H44+TempMittel_korr!$I$252,I44+TempMittel_korr!$J$252)-TempMittel_korr!$AF$252)</f>
        <v>-2.1994734839757371</v>
      </c>
      <c r="S44" s="9">
        <f>(AVERAGE(J44+TempMittel_korr!$K$252,K44+TempMittel_korr!$L$252,L44+TempMittel_korr!$M$252)-TempMittel_korr!$AU$252)</f>
        <v>0.88061607581528811</v>
      </c>
      <c r="T44" s="12">
        <f>(AVERAGE(B44+TempMittel_korr!$C$252,C44+TempMittel_korr!$D$252,M43+TempMittel_korr!$N$252)-TempMittel_korr!$AK$252)</f>
        <v>-0.92058115610416302</v>
      </c>
      <c r="V44" s="176">
        <v>1821</v>
      </c>
      <c r="W44" s="29">
        <f>(AVERAGE(B44+TempMittel_korr!$C$252,C44+TempMittel_korr!$D$252,D44+TempMittel_korr!$E$252)-AVERAGE(TempMittel_korr!$C$252:'TempMittel_korr'!$E$252))</f>
        <v>-9.1209597312056467E-2</v>
      </c>
      <c r="X44" s="9">
        <f>(AVERAGE(E44+TempMittel_korr!$F$252,F44+TempMittel_korr!$G$252,G44+TempMittel_korr!$H$252)-AVERAGE(TempMittel_korr!$F$252:'TempMittel_korr'!$H$252))</f>
        <v>-1.2641527391464695</v>
      </c>
      <c r="Y44" s="9">
        <f>(AVERAGE(H44+TempMittel_korr!$I$252,I44+TempMittel_korr!$J$252,J44+TempMittel_korr!$K$252)-AVERAGE(TempMittel_korr!$I$252:'TempMittel_korr'!$K$252))</f>
        <v>-1.0156936672838555</v>
      </c>
      <c r="Z44" s="12">
        <f>(AVERAGE(K44+TempMittel_korr!$L$252,L44+TempMittel_korr!$M$252,M44+TempMittel_korr!$N$252)-AVERAGE(TempMittel_korr!$L$252:'TempMittel_korr'!$N$252))</f>
        <v>1.996631120590064</v>
      </c>
      <c r="AB44" s="78">
        <f t="shared" si="0"/>
        <v>-0.72354582768278919</v>
      </c>
    </row>
    <row r="45" spans="1:28">
      <c r="A45" s="176">
        <v>1822</v>
      </c>
      <c r="B45" s="29">
        <f>(TempMittel_korr!C46-TempMittel_korr!$C$252)</f>
        <v>-1.456152927120669</v>
      </c>
      <c r="C45" s="9">
        <f>(TempMittel_korr!D46-TempMittel_korr!$D$252)</f>
        <v>2.0809979930669593</v>
      </c>
      <c r="D45" s="9">
        <f>(TempMittel_korr!E46-TempMittel_korr!$E$252)</f>
        <v>4.3276782158502609</v>
      </c>
      <c r="E45" s="9">
        <f>(TempMittel_korr!F46-TempMittel_korr!$F$252)</f>
        <v>1.0513498622589559</v>
      </c>
      <c r="F45" s="9">
        <f>(TempMittel_korr!G46-TempMittel_korr!$G$252)</f>
        <v>2.500217045001996</v>
      </c>
      <c r="G45" s="9">
        <f>(TempMittel_korr!H46-TempMittel_korr!$H$252)</f>
        <v>4.6774802516437237</v>
      </c>
      <c r="H45" s="9">
        <f>(TempMittel_korr!I46-TempMittel_korr!$I$252)</f>
        <v>0.40015929908403081</v>
      </c>
      <c r="I45" s="9">
        <f>(TempMittel_korr!J46-TempMittel_korr!$J$252)</f>
        <v>-1.0625116155582113</v>
      </c>
      <c r="J45" s="9">
        <f>(TempMittel_korr!K46-TempMittel_korr!$K$252)</f>
        <v>-0.89118029828061118</v>
      </c>
      <c r="K45" s="9">
        <f>(TempMittel_korr!L46-TempMittel_korr!$L$252)</f>
        <v>2.4374033591042403</v>
      </c>
      <c r="L45" s="9">
        <f>(TempMittel_korr!M46-TempMittel_korr!$M$252)</f>
        <v>3.8358402203856778</v>
      </c>
      <c r="M45" s="15">
        <f>(TempMittel_korr!N46-TempMittel_korr!$N$252)</f>
        <v>-4.9850706478272473</v>
      </c>
      <c r="N45" s="78">
        <f>(TempMittel_korr!Q46-TempMittel_korr!$Q$252)</f>
        <v>1.0637846379368936</v>
      </c>
      <c r="O45" s="2"/>
      <c r="P45" s="236">
        <v>1822</v>
      </c>
      <c r="Q45" s="29">
        <f>(AVERAGE(D45+TempMittel_korr!$E$252,E45+TempMittel_korr!$F$252,F45+TempMittel_korr!$G$252)-TempMittel_korr!$AP$252)</f>
        <v>2.6275791701697697</v>
      </c>
      <c r="R45" s="9">
        <f>(AVERAGE(G45+TempMittel_korr!$H$252,H45+TempMittel_korr!$I$252,I45+TempMittel_korr!$J$252)-TempMittel_korr!$AF$252)</f>
        <v>1.3383759783898537</v>
      </c>
      <c r="S45" s="9">
        <f>(AVERAGE(J45+TempMittel_korr!$K$252,K45+TempMittel_korr!$L$252,L45+TempMittel_korr!$M$252)-TempMittel_korr!$AU$252)</f>
        <v>1.7940210937364398</v>
      </c>
      <c r="T45" s="12">
        <f>(AVERAGE(B45+TempMittel_korr!$C$252,C45+TempMittel_korr!$D$252,M44+TempMittel_korr!$N$252)-TempMittel_korr!$AK$252)</f>
        <v>1.2945878147099685</v>
      </c>
      <c r="V45" s="176">
        <v>1822</v>
      </c>
      <c r="W45" s="29">
        <f>(AVERAGE(B45+TempMittel_korr!$C$252,C45+TempMittel_korr!$D$252,D45+TempMittel_korr!$E$252)-AVERAGE(TempMittel_korr!$C$252:'TempMittel_korr'!$E$252))</f>
        <v>1.6508410939321836</v>
      </c>
      <c r="X45" s="9">
        <f>(AVERAGE(E45+TempMittel_korr!$F$252,F45+TempMittel_korr!$G$252,G45+TempMittel_korr!$H$252)-AVERAGE(TempMittel_korr!$F$252:'TempMittel_korr'!$H$252))</f>
        <v>2.7430157196348901</v>
      </c>
      <c r="Y45" s="9">
        <f>(AVERAGE(H45+TempMittel_korr!$I$252,I45+TempMittel_korr!$J$252,J45+TempMittel_korr!$K$252)-AVERAGE(TempMittel_korr!$I$252:'TempMittel_korr'!$K$252))</f>
        <v>-0.51784420491826566</v>
      </c>
      <c r="Z45" s="12">
        <f>(AVERAGE(K45+TempMittel_korr!$L$252,L45+TempMittel_korr!$M$252,M45+TempMittel_korr!$N$252)-AVERAGE(TempMittel_korr!$L$252:'TempMittel_korr'!$N$252))</f>
        <v>0.42939097722089015</v>
      </c>
      <c r="AB45" s="78">
        <f t="shared" si="0"/>
        <v>2.0523470294600679</v>
      </c>
    </row>
    <row r="46" spans="1:28">
      <c r="A46" s="176">
        <v>1823</v>
      </c>
      <c r="B46" s="29">
        <f>(TempMittel_korr!C47-TempMittel_korr!$C$252)</f>
        <v>-2.1206690561529262</v>
      </c>
      <c r="C46" s="9">
        <f>(TempMittel_korr!D47-TempMittel_korr!$D$252)</f>
        <v>0.65242656449553016</v>
      </c>
      <c r="D46" s="9">
        <f>(TempMittel_korr!E47-TempMittel_korr!$E$252)</f>
        <v>-1.2303863002787723</v>
      </c>
      <c r="E46" s="9">
        <f>(TempMittel_korr!F47-TempMittel_korr!$F$252)</f>
        <v>-1.8186501377410438</v>
      </c>
      <c r="F46" s="9">
        <f>(TempMittel_korr!G47-TempMittel_korr!$G$252)</f>
        <v>1.3679589804858683</v>
      </c>
      <c r="G46" s="9">
        <f>(TempMittel_korr!H47-TempMittel_korr!$H$252)</f>
        <v>-1.6958530816896094</v>
      </c>
      <c r="H46" s="9">
        <f>(TempMittel_korr!I47-TempMittel_korr!$I$252)</f>
        <v>-2.2320987654320934</v>
      </c>
      <c r="I46" s="9">
        <f>(TempMittel_korr!J47-TempMittel_korr!$J$252)</f>
        <v>0.40200451347405242</v>
      </c>
      <c r="J46" s="9">
        <f>(TempMittel_korr!K47-TempMittel_korr!$K$252)</f>
        <v>0.59548636838605162</v>
      </c>
      <c r="K46" s="9">
        <f>(TempMittel_korr!L47-TempMittel_korr!$L$252)</f>
        <v>-0.50130631831511518</v>
      </c>
      <c r="L46" s="9">
        <f>(TempMittel_korr!M47-TempMittel_korr!$M$252)</f>
        <v>-0.67415977961432505</v>
      </c>
      <c r="M46" s="15">
        <f>(TempMittel_korr!N47-TempMittel_korr!$N$252)</f>
        <v>0.56654225539855974</v>
      </c>
      <c r="N46" s="78">
        <f>(TempMittel_korr!Q47-TempMittel_korr!$Q$252)</f>
        <v>-0.55594138946036598</v>
      </c>
      <c r="O46" s="2"/>
      <c r="P46" s="235">
        <v>1823</v>
      </c>
      <c r="Q46" s="29">
        <f>(AVERAGE(D46+TempMittel_korr!$E$252,E46+TempMittel_korr!$F$252,F46+TempMittel_korr!$G$252)-TempMittel_korr!$AP$252)</f>
        <v>-0.55919502337861715</v>
      </c>
      <c r="R46" s="9">
        <f>(AVERAGE(G46+TempMittel_korr!$H$252,H46+TempMittel_korr!$I$252,I46+TempMittel_korr!$J$252)-TempMittel_korr!$AF$252)</f>
        <v>-1.1753157778825454</v>
      </c>
      <c r="S46" s="9">
        <f>(AVERAGE(J46+TempMittel_korr!$K$252,K46+TempMittel_korr!$L$252,L46+TempMittel_korr!$M$252)-TempMittel_korr!$AU$252)</f>
        <v>-0.19332657651446006</v>
      </c>
      <c r="T46" s="12">
        <f>(AVERAGE(B46+TempMittel_korr!$C$252,C46+TempMittel_korr!$D$252,M45+TempMittel_korr!$N$252)-TempMittel_korr!$AK$252)</f>
        <v>-2.1504198657815827</v>
      </c>
      <c r="V46" s="235">
        <v>1823</v>
      </c>
      <c r="W46" s="29">
        <f>(AVERAGE(B46+TempMittel_korr!$C$252,C46+TempMittel_korr!$D$252,D46+TempMittel_korr!$E$252)-AVERAGE(TempMittel_korr!$C$252:'TempMittel_korr'!$E$252))</f>
        <v>-0.8995429306453897</v>
      </c>
      <c r="X46" s="9">
        <f>(AVERAGE(E46+TempMittel_korr!$F$252,F46+TempMittel_korr!$G$252,G46+TempMittel_korr!$H$252)-AVERAGE(TempMittel_korr!$F$252:'TempMittel_korr'!$H$252))</f>
        <v>-0.71551474631492873</v>
      </c>
      <c r="Y46" s="9">
        <f>(AVERAGE(H46+TempMittel_korr!$I$252,I46+TempMittel_korr!$J$252,J46+TempMittel_korr!$K$252)-AVERAGE(TempMittel_korr!$I$252:'TempMittel_korr'!$K$252))</f>
        <v>-0.41153596119066549</v>
      </c>
      <c r="Z46" s="12">
        <f>(AVERAGE(K46+TempMittel_korr!$L$252,L46+TempMittel_korr!$M$252,M46+TempMittel_korr!$N$252)-AVERAGE(TempMittel_korr!$L$252:'TempMittel_korr'!$N$252))</f>
        <v>-0.20297461417695972</v>
      </c>
      <c r="AB46" s="78">
        <f t="shared" si="0"/>
        <v>-1.9209248599408539</v>
      </c>
    </row>
    <row r="47" spans="1:28">
      <c r="A47" s="176">
        <v>1824</v>
      </c>
      <c r="B47" s="29">
        <f>(TempMittel_korr!C48-TempMittel_korr!$C$252)</f>
        <v>-1.8658303464755082</v>
      </c>
      <c r="C47" s="9">
        <f>(TempMittel_korr!D48-TempMittel_korr!$D$252)</f>
        <v>1.832229520160555</v>
      </c>
      <c r="D47" s="9">
        <f>(TempMittel_korr!E48-TempMittel_korr!$E$252)</f>
        <v>-2.5981282357626436</v>
      </c>
      <c r="E47" s="9">
        <f>(TempMittel_korr!F48-TempMittel_korr!$F$252)</f>
        <v>-2.6419834710743775</v>
      </c>
      <c r="F47" s="9">
        <f>(TempMittel_korr!G48-TempMittel_korr!$G$252)</f>
        <v>-1.2739765033850947</v>
      </c>
      <c r="G47" s="9">
        <f>(TempMittel_korr!H48-TempMittel_korr!$H$252)</f>
        <v>-1.4058530816896084</v>
      </c>
      <c r="H47" s="9">
        <f>(TempMittel_korr!I48-TempMittel_korr!$I$252)</f>
        <v>0.21951413779371087</v>
      </c>
      <c r="I47" s="9">
        <f>(TempMittel_korr!J48-TempMittel_korr!$J$252)</f>
        <v>-0.92380193813884937</v>
      </c>
      <c r="J47" s="9">
        <f>(TempMittel_korr!K48-TempMittel_korr!$K$252)</f>
        <v>1.0354863683860529</v>
      </c>
      <c r="K47" s="9">
        <f>(TempMittel_korr!L48-TempMittel_korr!$L$252)</f>
        <v>-0.35614502799253422</v>
      </c>
      <c r="L47" s="9">
        <f>(TempMittel_korr!M48-TempMittel_korr!$M$252)</f>
        <v>1.7491735537190083</v>
      </c>
      <c r="M47" s="15">
        <f>(TempMittel_korr!N48-TempMittel_korr!$N$252)</f>
        <v>3.4988003199146887</v>
      </c>
      <c r="N47" s="78">
        <f>(TempMittel_korr!Q48-TempMittel_korr!$Q$252)</f>
        <v>-0.2342975538439287</v>
      </c>
      <c r="O47" s="2"/>
      <c r="P47" s="176">
        <v>1824</v>
      </c>
      <c r="Q47" s="29">
        <f>(AVERAGE(D47+TempMittel_korr!$E$252,E47+TempMittel_korr!$F$252,F47+TempMittel_korr!$G$252)-TempMittel_korr!$AP$252)</f>
        <v>-2.1701986076080066</v>
      </c>
      <c r="R47" s="9">
        <f>(AVERAGE(G47+TempMittel_korr!$H$252,H47+TempMittel_korr!$I$252,I47+TempMittel_korr!$J$252)-TempMittel_korr!$AF$252)</f>
        <v>-0.70338029401157698</v>
      </c>
      <c r="S47" s="9">
        <f>(AVERAGE(J47+TempMittel_korr!$K$252,K47+TempMittel_korr!$L$252,L47+TempMittel_korr!$M$252)-TempMittel_korr!$AU$252)</f>
        <v>0.80950496470417921</v>
      </c>
      <c r="T47" s="12">
        <f>(AVERAGE(B47+TempMittel_korr!$C$252,C47+TempMittel_korr!$D$252,M46+TempMittel_korr!$N$252)-TempMittel_korr!$AK$252)</f>
        <v>0.1783316570745006</v>
      </c>
      <c r="V47" s="176">
        <v>1824</v>
      </c>
      <c r="W47" s="29">
        <f>(AVERAGE(B47+TempMittel_korr!$C$252,C47+TempMittel_korr!$D$252,D47+TempMittel_korr!$E$252)-AVERAGE(TempMittel_korr!$C$252:'TempMittel_korr'!$E$252))</f>
        <v>-0.87724302069253235</v>
      </c>
      <c r="X47" s="9">
        <f>(AVERAGE(E47+TempMittel_korr!$F$252,F47+TempMittel_korr!$G$252,G47+TempMittel_korr!$H$252)-AVERAGE(TempMittel_korr!$F$252:'TempMittel_korr'!$H$252))</f>
        <v>-1.7739376853830278</v>
      </c>
      <c r="Y47" s="9">
        <f>(AVERAGE(H47+TempMittel_korr!$I$252,I47+TempMittel_korr!$J$252,J47+TempMittel_korr!$K$252)-AVERAGE(TempMittel_korr!$I$252:'TempMittel_korr'!$K$252))</f>
        <v>0.11039952268030184</v>
      </c>
      <c r="Z47" s="12">
        <f>(AVERAGE(K47+TempMittel_korr!$L$252,L47+TempMittel_korr!$M$252,M47+TempMittel_korr!$N$252)-AVERAGE(TempMittel_korr!$L$252:'TempMittel_korr'!$N$252))</f>
        <v>1.6306096152137206</v>
      </c>
      <c r="AB47" s="78">
        <f t="shared" si="0"/>
        <v>-0.51629670166975927</v>
      </c>
    </row>
    <row r="48" spans="1:28">
      <c r="A48" s="176">
        <v>1825</v>
      </c>
      <c r="B48" s="29">
        <f>(TempMittel_korr!C49-TempMittel_korr!$C$252)</f>
        <v>-1.6367980884109916</v>
      </c>
      <c r="C48" s="9">
        <f>(TempMittel_korr!D49-TempMittel_korr!$D$252)</f>
        <v>-1.9832877212187545</v>
      </c>
      <c r="D48" s="9">
        <f>(TempMittel_korr!E49-TempMittel_korr!$E$252)</f>
        <v>-3.2787733970529658</v>
      </c>
      <c r="E48" s="9">
        <f>(TempMittel_korr!F49-TempMittel_korr!$F$252)</f>
        <v>1.6113498622589582</v>
      </c>
      <c r="F48" s="9">
        <f>(TempMittel_korr!G49-TempMittel_korr!$G$252)</f>
        <v>-0.15139585822380752</v>
      </c>
      <c r="G48" s="9">
        <f>(TempMittel_korr!H49-TempMittel_korr!$H$252)</f>
        <v>-1.4025197483562781</v>
      </c>
      <c r="H48" s="9">
        <f>(TempMittel_korr!I49-TempMittel_korr!$I$252)</f>
        <v>-1.0417761847869347</v>
      </c>
      <c r="I48" s="9">
        <f>(TempMittel_korr!J49-TempMittel_korr!$J$252)</f>
        <v>-0.87541484136466252</v>
      </c>
      <c r="J48" s="9">
        <f>(TempMittel_korr!K49-TempMittel_korr!$K$252)</f>
        <v>3.1118552294099544E-2</v>
      </c>
      <c r="K48" s="9">
        <f>(TempMittel_korr!L49-TempMittel_korr!$L$252)</f>
        <v>-1.1593708344441476</v>
      </c>
      <c r="L48" s="9">
        <f>(TempMittel_korr!M49-TempMittel_korr!$M$252)</f>
        <v>0.31917355371900857</v>
      </c>
      <c r="M48" s="15">
        <f>(TempMittel_korr!N49-TempMittel_korr!$N$252)</f>
        <v>4.5278325779792059</v>
      </c>
      <c r="N48" s="78">
        <f>(TempMittel_korr!Q49-TempMittel_korr!$Q$252)</f>
        <v>-0.40561545653641762</v>
      </c>
      <c r="O48" s="2"/>
      <c r="P48" s="176">
        <v>1825</v>
      </c>
      <c r="Q48" s="29">
        <f>(AVERAGE(D48+TempMittel_korr!$E$252,E48+TempMittel_korr!$F$252,F48+TempMittel_korr!$G$252)-TempMittel_korr!$AP$252)</f>
        <v>-0.6051090018732399</v>
      </c>
      <c r="R48" s="9">
        <f>(AVERAGE(G48+TempMittel_korr!$H$252,H48+TempMittel_korr!$I$252,I48+TempMittel_korr!$J$252)-TempMittel_korr!$AF$252)</f>
        <v>-1.1065702581692882</v>
      </c>
      <c r="S48" s="9">
        <f>(AVERAGE(J48+TempMittel_korr!$K$252,K48+TempMittel_korr!$L$252,L48+TempMittel_korr!$M$252)-TempMittel_korr!$AU$252)</f>
        <v>-0.26969290947701019</v>
      </c>
      <c r="T48" s="12">
        <f>(AVERAGE(B48+TempMittel_korr!$C$252,C48+TempMittel_korr!$D$252,M47+TempMittel_korr!$N$252)-TempMittel_korr!$AK$252)</f>
        <v>-3.9743982525054511E-2</v>
      </c>
      <c r="V48" s="176">
        <v>1825</v>
      </c>
      <c r="W48" s="29">
        <f>(AVERAGE(B48+TempMittel_korr!$C$252,C48+TempMittel_korr!$D$252,D48+TempMittel_korr!$E$252)-AVERAGE(TempMittel_korr!$C$252:'TempMittel_korr'!$E$252))</f>
        <v>-2.2996197355609045</v>
      </c>
      <c r="X48" s="9">
        <f>(AVERAGE(E48+TempMittel_korr!$F$252,F48+TempMittel_korr!$G$252,G48+TempMittel_korr!$H$252)-AVERAGE(TempMittel_korr!$F$252:'TempMittel_korr'!$H$252))</f>
        <v>1.9144751892957501E-2</v>
      </c>
      <c r="Y48" s="9">
        <f>(AVERAGE(H48+TempMittel_korr!$I$252,I48+TempMittel_korr!$J$252,J48+TempMittel_korr!$K$252)-AVERAGE(TempMittel_korr!$I$252:'TempMittel_korr'!$K$252))</f>
        <v>-0.62869082461916648</v>
      </c>
      <c r="Z48" s="12">
        <f>(AVERAGE(K48+TempMittel_korr!$L$252,L48+TempMittel_korr!$M$252,M48+TempMittel_korr!$N$252)-AVERAGE(TempMittel_korr!$L$252:'TempMittel_korr'!$N$252))</f>
        <v>1.2292117657513555</v>
      </c>
      <c r="AB48" s="78">
        <f t="shared" si="0"/>
        <v>-0.85001472169200576</v>
      </c>
    </row>
    <row r="49" spans="1:28">
      <c r="A49" s="176">
        <v>1826</v>
      </c>
      <c r="B49" s="29">
        <f>(TempMittel_korr!C50-TempMittel_korr!$C$252)</f>
        <v>-5.2658303464755098</v>
      </c>
      <c r="C49" s="9">
        <f>(TempMittel_korr!D50-TempMittel_korr!$D$252)</f>
        <v>2.5702837073526732</v>
      </c>
      <c r="D49" s="9">
        <f>(TempMittel_korr!E50-TempMittel_korr!$E$252)</f>
        <v>0.46638789326961461</v>
      </c>
      <c r="E49" s="9">
        <f>(TempMittel_korr!F50-TempMittel_korr!$F$252)</f>
        <v>-1.1453168044077096</v>
      </c>
      <c r="F49" s="9">
        <f>(TempMittel_korr!G50-TempMittel_korr!$G$252)</f>
        <v>-3.0159119872560671</v>
      </c>
      <c r="G49" s="9">
        <f>(TempMittel_korr!H50-TempMittel_korr!$H$252)</f>
        <v>-1.1058530816896113</v>
      </c>
      <c r="H49" s="9">
        <f>(TempMittel_korr!I50-TempMittel_korr!$I$252)</f>
        <v>0.44532058940661479</v>
      </c>
      <c r="I49" s="9">
        <f>(TempMittel_korr!J50-TempMittel_korr!$J$252)</f>
        <v>2.6020045134740535</v>
      </c>
      <c r="J49" s="9">
        <f>(TempMittel_korr!K50-TempMittel_korr!$K$252)</f>
        <v>1.4221530350527178</v>
      </c>
      <c r="K49" s="9">
        <f>(TempMittel_korr!L50-TempMittel_korr!$L$252)</f>
        <v>0.75998400426553037</v>
      </c>
      <c r="L49" s="9">
        <f>(TempMittel_korr!M50-TempMittel_korr!$M$252)</f>
        <v>-2.824159779614325</v>
      </c>
      <c r="M49" s="15">
        <f>(TempMittel_korr!N50-TempMittel_korr!$N$252)</f>
        <v>-0.24958677685950492</v>
      </c>
      <c r="N49" s="78">
        <f>(TempMittel_korr!Q50-TempMittel_korr!$Q$252)</f>
        <v>-0.45703727987132492</v>
      </c>
      <c r="O49" s="2"/>
      <c r="P49" s="176">
        <v>1826</v>
      </c>
      <c r="Q49" s="29">
        <f>(AVERAGE(D49+TempMittel_korr!$E$252,E49+TempMittel_korr!$F$252,F49+TempMittel_korr!$G$252)-TempMittel_korr!$AP$252)</f>
        <v>-1.2304495036653549</v>
      </c>
      <c r="R49" s="9">
        <f>(AVERAGE(G49+TempMittel_korr!$H$252,H49+TempMittel_korr!$I$252,I49+TempMittel_korr!$J$252)-TempMittel_korr!$AF$252)</f>
        <v>0.64715734039702255</v>
      </c>
      <c r="S49" s="9">
        <f>(AVERAGE(J49+TempMittel_korr!$K$252,K49+TempMittel_korr!$L$252,L49+TempMittel_korr!$M$252)-TempMittel_korr!$AU$252)</f>
        <v>-0.21400758009868959</v>
      </c>
      <c r="T49" s="12">
        <f>(AVERAGE(B49+TempMittel_korr!$C$252,C49+TempMittel_korr!$D$252,M48+TempMittel_korr!$N$252)-TempMittel_korr!$AK$252)</f>
        <v>0.61144649366542148</v>
      </c>
      <c r="V49" s="176">
        <v>1826</v>
      </c>
      <c r="W49" s="29">
        <f>(AVERAGE(B49+TempMittel_korr!$C$252,C49+TempMittel_korr!$D$252,D49+TempMittel_korr!$E$252)-AVERAGE(TempMittel_korr!$C$252:'TempMittel_korr'!$E$252))</f>
        <v>-0.74305291528440764</v>
      </c>
      <c r="X49" s="9">
        <f>(AVERAGE(E49+TempMittel_korr!$F$252,F49+TempMittel_korr!$G$252,G49+TempMittel_korr!$H$252)-AVERAGE(TempMittel_korr!$F$252:'TempMittel_korr'!$H$252))</f>
        <v>-1.7556939577844632</v>
      </c>
      <c r="Y49" s="9">
        <f>(AVERAGE(H49+TempMittel_korr!$I$252,I49+TempMittel_korr!$J$252,J49+TempMittel_korr!$K$252)-AVERAGE(TempMittel_korr!$I$252:'TempMittel_korr'!$K$252))</f>
        <v>1.4898260459777966</v>
      </c>
      <c r="Z49" s="12">
        <f>(AVERAGE(K49+TempMittel_korr!$L$252,L49+TempMittel_korr!$M$252,M49+TempMittel_korr!$N$252)-AVERAGE(TempMittel_korr!$L$252:'TempMittel_korr'!$N$252))</f>
        <v>-0.77125418406943314</v>
      </c>
      <c r="AB49" s="78">
        <f t="shared" si="0"/>
        <v>0.57466845803149602</v>
      </c>
    </row>
    <row r="50" spans="1:28">
      <c r="A50" s="176">
        <v>1827</v>
      </c>
      <c r="B50" s="29">
        <f>(TempMittel_korr!C51-TempMittel_korr!$C$252)</f>
        <v>-3.4529271206690568</v>
      </c>
      <c r="C50" s="9">
        <f>(TempMittel_korr!D51-TempMittel_korr!$D$252)</f>
        <v>-3.9190020069330389</v>
      </c>
      <c r="D50" s="9">
        <f>(TempMittel_korr!E51-TempMittel_korr!$E$252)</f>
        <v>0.26961369972122684</v>
      </c>
      <c r="E50" s="9">
        <f>(TempMittel_korr!F51-TempMittel_korr!$F$252)</f>
        <v>0.8080165289256227</v>
      </c>
      <c r="F50" s="9">
        <f>(TempMittel_korr!G51-TempMittel_korr!$G$252)</f>
        <v>1.861507367582643</v>
      </c>
      <c r="G50" s="9">
        <f>(TempMittel_korr!H51-TempMittel_korr!$H$252)</f>
        <v>-0.89251974835627834</v>
      </c>
      <c r="H50" s="9">
        <f>(TempMittel_korr!I51-TempMittel_korr!$I$252)</f>
        <v>1.4033851055356461</v>
      </c>
      <c r="I50" s="9">
        <f>(TempMittel_korr!J51-TempMittel_korr!$J$252)</f>
        <v>-2.0947696800743394</v>
      </c>
      <c r="J50" s="9">
        <f>(TempMittel_korr!K51-TempMittel_korr!$K$252)</f>
        <v>0.14548636838605056</v>
      </c>
      <c r="K50" s="9">
        <f>(TempMittel_korr!L51-TempMittel_korr!$L$252)</f>
        <v>0.84708077845907948</v>
      </c>
      <c r="L50" s="9">
        <f>(TempMittel_korr!M51-TempMittel_korr!$M$252)</f>
        <v>-4.697493112947658</v>
      </c>
      <c r="M50" s="15">
        <f>(TempMittel_korr!N51-TempMittel_korr!$N$252)</f>
        <v>3.0310583844308177</v>
      </c>
      <c r="N50" s="78">
        <f>(TempMittel_korr!Q51-TempMittel_korr!$Q$252)</f>
        <v>-0.51566741685762718</v>
      </c>
      <c r="O50" s="2"/>
      <c r="P50" s="176">
        <v>1827</v>
      </c>
      <c r="Q50" s="29">
        <f>(AVERAGE(D50+TempMittel_korr!$E$252,E50+TempMittel_korr!$F$252,F50+TempMittel_korr!$G$252)-TempMittel_korr!$AP$252)</f>
        <v>0.98087666120919614</v>
      </c>
      <c r="R50" s="9">
        <f>(AVERAGE(G50+TempMittel_korr!$H$252,H50+TempMittel_korr!$I$252,I50+TempMittel_korr!$J$252)-TempMittel_korr!$AF$252)</f>
        <v>-0.52796810763165425</v>
      </c>
      <c r="S50" s="9">
        <f>(AVERAGE(J50+TempMittel_korr!$K$252,K50+TempMittel_korr!$L$252,L50+TempMittel_korr!$M$252)-TempMittel_korr!$AU$252)</f>
        <v>-1.234975322034173</v>
      </c>
      <c r="T50" s="12">
        <f>(AVERAGE(B50+TempMittel_korr!$C$252,C50+TempMittel_korr!$D$252,M49+TempMittel_korr!$N$252)-TempMittel_korr!$AK$252)</f>
        <v>-2.5398207874405685</v>
      </c>
      <c r="V50" s="176">
        <v>1827</v>
      </c>
      <c r="W50" s="29">
        <f>(AVERAGE(B50+TempMittel_korr!$C$252,C50+TempMittel_korr!$D$252,D50+TempMittel_korr!$E$252)-AVERAGE(TempMittel_korr!$C$252:'TempMittel_korr'!$E$252))</f>
        <v>-2.3674384759602898</v>
      </c>
      <c r="X50" s="9">
        <f>(AVERAGE(E50+TempMittel_korr!$F$252,F50+TempMittel_korr!$G$252,G50+TempMittel_korr!$H$252)-AVERAGE(TempMittel_korr!$F$252:'TempMittel_korr'!$H$252))</f>
        <v>0.59233471605066335</v>
      </c>
      <c r="Y50" s="9">
        <f>(AVERAGE(H50+TempMittel_korr!$I$252,I50+TempMittel_korr!$J$252,J50+TempMittel_korr!$K$252)-AVERAGE(TempMittel_korr!$I$252:'TempMittel_korr'!$K$252))</f>
        <v>-0.18196606871754994</v>
      </c>
      <c r="Z50" s="12">
        <f>(AVERAGE(K50+TempMittel_korr!$L$252,L50+TempMittel_korr!$M$252,M50+TempMittel_korr!$N$252)-AVERAGE(TempMittel_korr!$L$252:'TempMittel_korr'!$N$252))</f>
        <v>-0.27311798335258652</v>
      </c>
      <c r="AB50" s="78">
        <f t="shared" si="0"/>
        <v>-1.8379755511850937</v>
      </c>
    </row>
    <row r="51" spans="1:28">
      <c r="A51" s="176">
        <v>1828</v>
      </c>
      <c r="B51" s="29">
        <f>(TempMittel_korr!C52-TempMittel_korr!$C$252)</f>
        <v>2.7470728793309442</v>
      </c>
      <c r="C51" s="9">
        <f>(TempMittel_korr!D52-TempMittel_korr!$D$252)</f>
        <v>-0.85742565225323752</v>
      </c>
      <c r="D51" s="9">
        <f>(TempMittel_korr!E52-TempMittel_korr!$E$252)</f>
        <v>-0.50457984866586902</v>
      </c>
      <c r="E51" s="9">
        <f>(TempMittel_korr!F52-TempMittel_korr!$F$252)</f>
        <v>-0.20198347107437797</v>
      </c>
      <c r="F51" s="9">
        <f>(TempMittel_korr!G52-TempMittel_korr!$G$252)</f>
        <v>0.39699123855038287</v>
      </c>
      <c r="G51" s="9">
        <f>(TempMittel_korr!H52-TempMittel_korr!$H$252)</f>
        <v>-8.2519748356279621E-2</v>
      </c>
      <c r="H51" s="9">
        <f>(TempMittel_korr!I52-TempMittel_korr!$I$252)</f>
        <v>-0.31919553962564429</v>
      </c>
      <c r="I51" s="9">
        <f>(TempMittel_korr!J52-TempMittel_korr!$J$252)</f>
        <v>-2.4012212929775636</v>
      </c>
      <c r="J51" s="9">
        <f>(TempMittel_korr!K52-TempMittel_korr!$K$252)</f>
        <v>-0.34451363161394966</v>
      </c>
      <c r="K51" s="9">
        <f>(TempMittel_korr!L52-TempMittel_korr!$L$252)</f>
        <v>-1.5658224473473723</v>
      </c>
      <c r="L51" s="9">
        <f>(TempMittel_korr!M52-TempMittel_korr!$M$252)</f>
        <v>1.3325068870523418</v>
      </c>
      <c r="M51" s="15">
        <f>(TempMittel_korr!N52-TempMittel_korr!$N$252)</f>
        <v>1.7633164489469473</v>
      </c>
      <c r="N51" s="78">
        <f>(TempMittel_korr!Q52-TempMittel_korr!$Q$252)</f>
        <v>3.7846379368930982E-3</v>
      </c>
      <c r="O51" s="2"/>
      <c r="P51" s="176">
        <v>1828</v>
      </c>
      <c r="Q51" s="29">
        <f>(AVERAGE(D51+TempMittel_korr!$E$252,E51+TempMittel_korr!$F$252,F51+TempMittel_korr!$G$252)-TempMittel_korr!$AP$252)</f>
        <v>-0.10202656459725645</v>
      </c>
      <c r="R51" s="9">
        <f>(AVERAGE(G51+TempMittel_korr!$H$252,H51+TempMittel_korr!$I$252,I51+TempMittel_korr!$J$252)-TempMittel_korr!$AF$252)</f>
        <v>-0.93431219365315954</v>
      </c>
      <c r="S51" s="9">
        <f>(AVERAGE(J51+TempMittel_korr!$K$252,K51+TempMittel_korr!$L$252,L51+TempMittel_korr!$M$252)-TempMittel_korr!$AU$252)</f>
        <v>-0.19260973063632303</v>
      </c>
      <c r="T51" s="12">
        <f>(AVERAGE(B51+TempMittel_korr!$C$252,C51+TempMittel_korr!$D$252,M50+TempMittel_korr!$N$252)-TempMittel_korr!$AK$252)</f>
        <v>1.6409197178828063</v>
      </c>
      <c r="V51" s="176">
        <v>1828</v>
      </c>
      <c r="W51" s="29">
        <f>(AVERAGE(B51+TempMittel_korr!$C$252,C51+TempMittel_korr!$D$252,D51+TempMittel_korr!$E$252)-AVERAGE(TempMittel_korr!$C$252:'TempMittel_korr'!$E$252))</f>
        <v>0.46168912613727908</v>
      </c>
      <c r="X51" s="9">
        <f>(AVERAGE(E51+TempMittel_korr!$F$252,F51+TempMittel_korr!$G$252,G51+TempMittel_korr!$H$252)-AVERAGE(TempMittel_korr!$F$252:'TempMittel_korr'!$H$252))</f>
        <v>3.7496006373240576E-2</v>
      </c>
      <c r="Y51" s="9">
        <f>(AVERAGE(H51+TempMittel_korr!$I$252,I51+TempMittel_korr!$J$252,J51+TempMittel_korr!$K$252)-AVERAGE(TempMittel_korr!$I$252:'TempMittel_korr'!$K$252))</f>
        <v>-1.021643488072387</v>
      </c>
      <c r="Z51" s="12">
        <f>(AVERAGE(K51+TempMittel_korr!$L$252,L51+TempMittel_korr!$M$252,M51+TempMittel_korr!$N$252)-AVERAGE(TempMittel_korr!$L$252:'TempMittel_korr'!$N$252))</f>
        <v>0.51000029621730603</v>
      </c>
      <c r="AB51" s="78">
        <f t="shared" si="0"/>
        <v>1.1040314407106639</v>
      </c>
    </row>
    <row r="52" spans="1:28">
      <c r="A52" s="176">
        <v>1829</v>
      </c>
      <c r="B52" s="29">
        <f>(TempMittel_korr!C53-TempMittel_korr!$C$252)</f>
        <v>-4.0722819593787323</v>
      </c>
      <c r="C52" s="9">
        <f>(TempMittel_korr!D53-TempMittel_korr!$D$252)</f>
        <v>-3.690430578361612</v>
      </c>
      <c r="D52" s="9">
        <f>(TempMittel_korr!E53-TempMittel_korr!$E$252)</f>
        <v>-1.1690959776981271</v>
      </c>
      <c r="E52" s="9">
        <f>(TempMittel_korr!F53-TempMittel_korr!$F$252)</f>
        <v>-3.5316804407710123E-2</v>
      </c>
      <c r="F52" s="9">
        <f>(TempMittel_korr!G53-TempMittel_korr!$G$252)</f>
        <v>-0.95139585822380823</v>
      </c>
      <c r="G52" s="9">
        <f>(TempMittel_korr!H53-TempMittel_korr!$H$252)</f>
        <v>-2.3558530816896113</v>
      </c>
      <c r="H52" s="9">
        <f>(TempMittel_korr!I53-TempMittel_korr!$I$252)</f>
        <v>-0.42887295898047917</v>
      </c>
      <c r="I52" s="9">
        <f>(TempMittel_korr!J53-TempMittel_korr!$J$252)</f>
        <v>-2.7334793574936889</v>
      </c>
      <c r="J52" s="9">
        <f>(TempMittel_korr!K53-TempMittel_korr!$K$252)</f>
        <v>-2.1078469649472815</v>
      </c>
      <c r="K52" s="9">
        <f>(TempMittel_korr!L53-TempMittel_korr!$L$252)</f>
        <v>-2.6045321247667284</v>
      </c>
      <c r="L52" s="9">
        <f>(TempMittel_korr!M53-TempMittel_korr!$M$252)</f>
        <v>-3.5108264462809915</v>
      </c>
      <c r="M52" s="15">
        <f>(TempMittel_korr!N53-TempMittel_korr!$N$252)</f>
        <v>-7.1463609704078914</v>
      </c>
      <c r="N52" s="78">
        <f>(TempMittel_korr!Q53-TempMittel_korr!$Q$252)</f>
        <v>-2.5564893346658448</v>
      </c>
      <c r="O52" s="2"/>
      <c r="P52" s="235">
        <v>1829</v>
      </c>
      <c r="Q52" s="29">
        <f>(AVERAGE(D52+TempMittel_korr!$E$252,E52+TempMittel_korr!$F$252,F52+TempMittel_korr!$G$252)-TempMittel_korr!$AP$252)</f>
        <v>-0.71743875097718313</v>
      </c>
      <c r="R52" s="9">
        <f>(AVERAGE(G52+TempMittel_korr!$H$252,H52+TempMittel_korr!$I$252,I52+TempMittel_korr!$J$252)-TempMittel_korr!$AF$252)</f>
        <v>-1.8394017993879235</v>
      </c>
      <c r="S52" s="9">
        <f>(AVERAGE(J52+TempMittel_korr!$K$252,K52+TempMittel_korr!$L$252,L52+TempMittel_korr!$M$252)-TempMittel_korr!$AU$252)</f>
        <v>-2.7410685119983302</v>
      </c>
      <c r="T52" s="12">
        <f>(AVERAGE(B52+TempMittel_korr!$C$252,C52+TempMittel_korr!$D$252,M51+TempMittel_korr!$N$252)-TempMittel_korr!$AK$252)</f>
        <v>-1.999114182217834</v>
      </c>
      <c r="V52" s="235">
        <v>1829</v>
      </c>
      <c r="W52" s="29">
        <f>(AVERAGE(B52+TempMittel_korr!$C$252,C52+TempMittel_korr!$D$252,D52+TempMittel_korr!$E$252)-AVERAGE(TempMittel_korr!$C$252:'TempMittel_korr'!$E$252))</f>
        <v>-2.9772695051461571</v>
      </c>
      <c r="X52" s="9">
        <f>(AVERAGE(E52+TempMittel_korr!$F$252,F52+TempMittel_korr!$G$252,G52+TempMittel_korr!$H$252)-AVERAGE(TempMittel_korr!$F$252:'TempMittel_korr'!$H$252))</f>
        <v>-1.1141885814403771</v>
      </c>
      <c r="Y52" s="9">
        <f>(AVERAGE(H52+TempMittel_korr!$I$252,I52+TempMittel_korr!$J$252,J52+TempMittel_korr!$K$252)-AVERAGE(TempMittel_korr!$I$252:'TempMittel_korr'!$K$252))</f>
        <v>-1.756733093807151</v>
      </c>
      <c r="Z52" s="12">
        <f>(AVERAGE(K52+TempMittel_korr!$L$252,L52+TempMittel_korr!$M$252,M52+TempMittel_korr!$N$252)-AVERAGE(TempMittel_korr!$L$252:'TempMittel_korr'!$N$252))</f>
        <v>-4.4205731804852038</v>
      </c>
      <c r="AB52" s="78">
        <f t="shared" si="0"/>
        <v>-1.792123016622881</v>
      </c>
    </row>
    <row r="53" spans="1:28">
      <c r="A53" s="176">
        <v>1830</v>
      </c>
      <c r="B53" s="29">
        <f>(TempMittel_korr!C54-TempMittel_korr!$C$252)</f>
        <v>-6.6077658303464748</v>
      </c>
      <c r="C53" s="9">
        <f>(TempMittel_korr!D54-TempMittel_korr!$D$252)</f>
        <v>-3.008287721218756</v>
      </c>
      <c r="D53" s="9">
        <f>(TempMittel_korr!E54-TempMittel_korr!$E$252)</f>
        <v>1.3599362803663884</v>
      </c>
      <c r="E53" s="9">
        <f>(TempMittel_korr!F54-TempMittel_korr!$F$252)</f>
        <v>2.0913498622589577</v>
      </c>
      <c r="F53" s="9">
        <f>(TempMittel_korr!G54-TempMittel_korr!$G$252)</f>
        <v>0.90344285145360992</v>
      </c>
      <c r="G53" s="9">
        <f>(TempMittel_korr!H54-TempMittel_korr!$H$252)</f>
        <v>-0.75918641502294548</v>
      </c>
      <c r="H53" s="9">
        <f>(TempMittel_korr!I54-TempMittel_korr!$I$252)</f>
        <v>0.20338510553564682</v>
      </c>
      <c r="I53" s="9">
        <f>(TempMittel_korr!J54-TempMittel_korr!$J$252)</f>
        <v>-0.83993097039691733</v>
      </c>
      <c r="J53" s="9">
        <f>(TempMittel_korr!K54-TempMittel_korr!$K$252)</f>
        <v>-3.0678469649472806</v>
      </c>
      <c r="K53" s="9">
        <f>(TempMittel_korr!L54-TempMittel_korr!$L$252)</f>
        <v>-1.6819514796054387</v>
      </c>
      <c r="L53" s="9">
        <f>(TempMittel_korr!M54-TempMittel_korr!$M$252)</f>
        <v>1.3725068870523414</v>
      </c>
      <c r="M53" s="15">
        <f>(TempMittel_korr!N54-TempMittel_korr!$N$252)</f>
        <v>-1.2334577446014401</v>
      </c>
      <c r="N53" s="78">
        <f>(TempMittel_korr!Q54-TempMittel_korr!$Q$252)</f>
        <v>-0.92361262233707908</v>
      </c>
      <c r="O53" s="2"/>
      <c r="P53" s="176">
        <v>1830</v>
      </c>
      <c r="Q53" s="29">
        <f>(AVERAGE(D53+TempMittel_korr!$E$252,E53+TempMittel_korr!$F$252,F53+TempMittel_korr!$G$252)-TempMittel_korr!$AP$252)</f>
        <v>1.4527404604923513</v>
      </c>
      <c r="R53" s="9">
        <f>(AVERAGE(G53+TempMittel_korr!$H$252,H53+TempMittel_korr!$I$252,I53+TempMittel_korr!$J$252)-TempMittel_korr!$AF$252)</f>
        <v>-0.46524409329473215</v>
      </c>
      <c r="S53" s="9">
        <f>(AVERAGE(J53+TempMittel_korr!$K$252,K53+TempMittel_korr!$L$252,L53+TempMittel_korr!$M$252)-TempMittel_korr!$AU$252)</f>
        <v>-1.125763852500123</v>
      </c>
      <c r="T53" s="12">
        <f>(AVERAGE(B53+TempMittel_korr!$C$252,C53+TempMittel_korr!$D$252,M52+TempMittel_korr!$N$252)-TempMittel_korr!$AK$252)</f>
        <v>-5.5867869932777428</v>
      </c>
      <c r="V53" s="176">
        <v>1830</v>
      </c>
      <c r="W53" s="29">
        <f>(AVERAGE(B53+TempMittel_korr!$C$252,C53+TempMittel_korr!$D$252,D53+TempMittel_korr!$E$252)-AVERAGE(TempMittel_korr!$C$252:'TempMittel_korr'!$E$252))</f>
        <v>-2.7520390903996144</v>
      </c>
      <c r="X53" s="9">
        <f>(AVERAGE(E53+TempMittel_korr!$F$252,F53+TempMittel_korr!$G$252,G53+TempMittel_korr!$H$252)-AVERAGE(TempMittel_korr!$F$252:'TempMittel_korr'!$H$252))</f>
        <v>0.74520209956320826</v>
      </c>
      <c r="Y53" s="9">
        <f>(AVERAGE(H53+TempMittel_korr!$I$252,I53+TempMittel_korr!$J$252,J53+TempMittel_korr!$K$252)-AVERAGE(TempMittel_korr!$I$252:'TempMittel_korr'!$K$252))</f>
        <v>-1.2347976099361837</v>
      </c>
      <c r="Z53" s="12">
        <f>(AVERAGE(K53+TempMittel_korr!$L$252,L53+TempMittel_korr!$M$252,M53+TempMittel_korr!$N$252)-AVERAGE(TempMittel_korr!$L$252:'TempMittel_korr'!$N$252))</f>
        <v>-0.51430077905151217</v>
      </c>
      <c r="AB53" s="78">
        <f t="shared" si="0"/>
        <v>-3.8506195604016837</v>
      </c>
    </row>
    <row r="54" spans="1:28">
      <c r="A54" s="176">
        <v>1831</v>
      </c>
      <c r="B54" s="29">
        <f>(TempMittel_korr!C55-TempMittel_korr!$C$252)</f>
        <v>-1.4335722819593784</v>
      </c>
      <c r="C54" s="9">
        <f>(TempMittel_korr!D55-TempMittel_korr!$D$252)</f>
        <v>1.1202837073526735</v>
      </c>
      <c r="D54" s="9">
        <f>(TempMittel_korr!E55-TempMittel_korr!$E$252)</f>
        <v>0.35025886101154979</v>
      </c>
      <c r="E54" s="9">
        <f>(TempMittel_korr!F55-TempMittel_korr!$F$252)</f>
        <v>1.9346831955922896</v>
      </c>
      <c r="F54" s="9">
        <f>(TempMittel_korr!G55-TempMittel_korr!$G$252)</f>
        <v>-0.7642990840302577</v>
      </c>
      <c r="G54" s="9">
        <f>(TempMittel_korr!H55-TempMittel_korr!$H$252)</f>
        <v>-1.7491864150229439</v>
      </c>
      <c r="H54" s="9">
        <f>(TempMittel_korr!I55-TempMittel_korr!$I$252)</f>
        <v>-0.61919553962564144</v>
      </c>
      <c r="I54" s="9">
        <f>(TempMittel_korr!J55-TempMittel_korr!$J$252)</f>
        <v>-0.63993097039691627</v>
      </c>
      <c r="J54" s="9">
        <f>(TempMittel_korr!K55-TempMittel_korr!$K$252)</f>
        <v>-2.17784696494728</v>
      </c>
      <c r="K54" s="9">
        <f>(TempMittel_korr!L55-TempMittel_korr!$L$252)</f>
        <v>4.1406291655558531</v>
      </c>
      <c r="L54" s="9">
        <f>(TempMittel_korr!M55-TempMittel_korr!$M$252)</f>
        <v>-1.5174931129476588</v>
      </c>
      <c r="M54" s="15">
        <f>(TempMittel_korr!N55-TempMittel_korr!$N$252)</f>
        <v>-0.26894161556918228</v>
      </c>
      <c r="N54" s="78">
        <f>(TempMittel_korr!Q55-TempMittel_korr!$Q$252)</f>
        <v>-0.12991399220009203</v>
      </c>
      <c r="O54" s="2"/>
      <c r="P54" s="176">
        <v>1831</v>
      </c>
      <c r="Q54" s="29">
        <f>(AVERAGE(D54+TempMittel_korr!$E$252,E54+TempMittel_korr!$F$252,F54+TempMittel_korr!$G$252)-TempMittel_korr!$AP$252)</f>
        <v>0.5080451199905589</v>
      </c>
      <c r="R54" s="9">
        <f>(AVERAGE(G54+TempMittel_korr!$H$252,H54+TempMittel_korr!$I$252,I54+TempMittel_korr!$J$252)-TempMittel_korr!$AF$252)</f>
        <v>-1.0027709750151637</v>
      </c>
      <c r="S54" s="9">
        <f>(AVERAGE(J54+TempMittel_korr!$K$252,K54+TempMittel_korr!$L$252,L54+TempMittel_korr!$M$252)-TempMittel_korr!$AU$252)</f>
        <v>0.14842969588697574</v>
      </c>
      <c r="T54" s="12">
        <f>(AVERAGE(B54+TempMittel_korr!$C$252,C54+TempMittel_korr!$D$252,M53+TempMittel_korr!$N$252)-TempMittel_korr!$AK$252)</f>
        <v>-0.51489759235608346</v>
      </c>
      <c r="V54" s="176">
        <v>1831</v>
      </c>
      <c r="W54" s="29">
        <f>(AVERAGE(B54+TempMittel_korr!$C$252,C54+TempMittel_korr!$D$252,D54+TempMittel_korr!$E$252)-AVERAGE(TempMittel_korr!$C$252:'TempMittel_korr'!$E$252))</f>
        <v>1.2323428801614633E-2</v>
      </c>
      <c r="X54" s="9">
        <f>(AVERAGE(E54+TempMittel_korr!$F$252,F54+TempMittel_korr!$G$252,G54+TempMittel_korr!$H$252)-AVERAGE(TempMittel_korr!$F$252:'TempMittel_korr'!$H$252))</f>
        <v>-0.19293410115363763</v>
      </c>
      <c r="Y54" s="9">
        <f>(AVERAGE(H54+TempMittel_korr!$I$252,I54+TempMittel_korr!$J$252,J54+TempMittel_korr!$K$252)-AVERAGE(TempMittel_korr!$I$252:'TempMittel_korr'!$K$252))</f>
        <v>-1.1456578249899483</v>
      </c>
      <c r="Z54" s="12">
        <f>(AVERAGE(K54+TempMittel_korr!$L$252,L54+TempMittel_korr!$M$252,M54+TempMittel_korr!$N$252)-AVERAGE(TempMittel_korr!$L$252:'TempMittel_korr'!$N$252))</f>
        <v>0.78473147901300422</v>
      </c>
      <c r="AB54" s="78">
        <f t="shared" si="0"/>
        <v>-0.2991218645491488</v>
      </c>
    </row>
    <row r="55" spans="1:28">
      <c r="A55" s="176">
        <v>1832</v>
      </c>
      <c r="B55" s="29">
        <f>(TempMittel_korr!C56-TempMittel_korr!$C$252)</f>
        <v>0.82449223416965367</v>
      </c>
      <c r="C55" s="9">
        <f>(TempMittel_korr!D56-TempMittel_korr!$D$252)</f>
        <v>3.9126071884693303E-2</v>
      </c>
      <c r="D55" s="9">
        <f>(TempMittel_korr!E56-TempMittel_korr!$E$252)</f>
        <v>-0.43683791318199838</v>
      </c>
      <c r="E55" s="9">
        <f>(TempMittel_korr!F56-TempMittel_korr!$F$252)</f>
        <v>0.45468319559228831</v>
      </c>
      <c r="F55" s="9">
        <f>(TempMittel_korr!G56-TempMittel_korr!$G$252)</f>
        <v>-1.9255894066109054</v>
      </c>
      <c r="G55" s="9">
        <f>(TempMittel_korr!H56-TempMittel_korr!$H$252)</f>
        <v>-1.9291864150229419</v>
      </c>
      <c r="H55" s="9">
        <f>(TempMittel_korr!I56-TempMittel_korr!$I$252)</f>
        <v>-1.2643568299482215</v>
      </c>
      <c r="I55" s="9">
        <f>(TempMittel_korr!J56-TempMittel_korr!$J$252)</f>
        <v>0.9665206425063122</v>
      </c>
      <c r="J55" s="9">
        <f>(TempMittel_korr!K56-TempMittel_korr!$K$252)</f>
        <v>-1.011180298280614</v>
      </c>
      <c r="K55" s="9">
        <f>(TempMittel_korr!L56-TempMittel_korr!$L$252)</f>
        <v>-1.0754998667022129</v>
      </c>
      <c r="L55" s="9">
        <f>(TempMittel_korr!M56-TempMittel_korr!$M$252)</f>
        <v>-1.134159779614325</v>
      </c>
      <c r="M55" s="15">
        <f>(TempMittel_korr!N56-TempMittel_korr!$N$252)</f>
        <v>-1.2786190349240205</v>
      </c>
      <c r="N55" s="78">
        <f>(TempMittel_korr!Q56-TempMittel_korr!$Q$252)</f>
        <v>-0.64607837576173743</v>
      </c>
      <c r="O55" s="2"/>
      <c r="P55" s="176">
        <v>1832</v>
      </c>
      <c r="Q55" s="29">
        <f>(AVERAGE(D55+TempMittel_korr!$E$252,E55+TempMittel_korr!$F$252,F55+TempMittel_korr!$G$252)-TempMittel_korr!$AP$252)</f>
        <v>-0.63475057893417297</v>
      </c>
      <c r="R55" s="9">
        <f>(AVERAGE(G55+TempMittel_korr!$H$252,H55+TempMittel_korr!$I$252,I55+TempMittel_korr!$J$252)-TempMittel_korr!$AF$252)</f>
        <v>-0.74234086748828076</v>
      </c>
      <c r="S55" s="9">
        <f>(AVERAGE(J55+TempMittel_korr!$K$252,K55+TempMittel_korr!$L$252,L55+TempMittel_korr!$M$252)-TempMittel_korr!$AU$252)</f>
        <v>-1.0736133148657148</v>
      </c>
      <c r="T55" s="12">
        <f>(AVERAGE(B55+TempMittel_korr!$C$252,C55+TempMittel_korr!$D$252,M54+TempMittel_korr!$N$252)-TempMittel_korr!$AK$252)</f>
        <v>0.19891007754168655</v>
      </c>
      <c r="V55" s="176">
        <v>1832</v>
      </c>
      <c r="W55" s="29">
        <f>(AVERAGE(B55+TempMittel_korr!$C$252,C55+TempMittel_korr!$D$252,D55+TempMittel_korr!$E$252)-AVERAGE(TempMittel_korr!$C$252:'TempMittel_korr'!$E$252))</f>
        <v>0.14226013095744949</v>
      </c>
      <c r="X55" s="9">
        <f>(AVERAGE(E55+TempMittel_korr!$F$252,F55+TempMittel_korr!$G$252,G55+TempMittel_korr!$H$252)-AVERAGE(TempMittel_korr!$F$252:'TempMittel_korr'!$H$252))</f>
        <v>-1.1333642086805202</v>
      </c>
      <c r="Y55" s="9">
        <f>(AVERAGE(H55+TempMittel_korr!$I$252,I55+TempMittel_korr!$J$252,J55+TempMittel_korr!$K$252)-AVERAGE(TempMittel_korr!$I$252:'TempMittel_korr'!$K$252))</f>
        <v>-0.43633882857417383</v>
      </c>
      <c r="Z55" s="12">
        <f>(AVERAGE(K55+TempMittel_korr!$L$252,L55+TempMittel_korr!$M$252,M55+TempMittel_korr!$N$252)-AVERAGE(TempMittel_korr!$L$252:'TempMittel_korr'!$N$252))</f>
        <v>-1.1627595604135192</v>
      </c>
      <c r="AB55" s="78">
        <f t="shared" si="0"/>
        <v>3.9459694325791578E-2</v>
      </c>
    </row>
    <row r="56" spans="1:28">
      <c r="A56" s="176">
        <v>1833</v>
      </c>
      <c r="B56" s="29">
        <f>(TempMittel_korr!C57-TempMittel_korr!$C$252)</f>
        <v>-2.0271206690561536</v>
      </c>
      <c r="C56" s="9">
        <f>(TempMittel_korr!D57-TempMittel_korr!$D$252)</f>
        <v>2.8381408502098155</v>
      </c>
      <c r="D56" s="9">
        <f>(TempMittel_korr!E57-TempMittel_korr!$E$252)</f>
        <v>-1.0690959776981275</v>
      </c>
      <c r="E56" s="9">
        <f>(TempMittel_korr!F57-TempMittel_korr!$F$252)</f>
        <v>-2.7053168044077105</v>
      </c>
      <c r="F56" s="9">
        <f>(TempMittel_korr!G57-TempMittel_korr!$G$252)</f>
        <v>3.6905396256471583</v>
      </c>
      <c r="G56" s="9">
        <f>(TempMittel_korr!H57-TempMittel_korr!$H$252)</f>
        <v>1.3108135849770548</v>
      </c>
      <c r="H56" s="9">
        <f>(TempMittel_korr!I57-TempMittel_korr!$I$252)</f>
        <v>-3.570808442851451</v>
      </c>
      <c r="I56" s="9">
        <f>(TempMittel_korr!J57-TempMittel_korr!$J$252)</f>
        <v>-4.0076729058807867</v>
      </c>
      <c r="J56" s="9">
        <f>(TempMittel_korr!K57-TempMittel_korr!$K$252)</f>
        <v>-2.5545136316139487</v>
      </c>
      <c r="K56" s="9">
        <f>(TempMittel_korr!L57-TempMittel_korr!$L$252)</f>
        <v>-0.17227406025059899</v>
      </c>
      <c r="L56" s="9">
        <f>(TempMittel_korr!M57-TempMittel_korr!$M$252)</f>
        <v>-0.41082644628099207</v>
      </c>
      <c r="M56" s="15">
        <f>(TempMittel_korr!N57-TempMittel_korr!$N$252)</f>
        <v>2.36654225539856</v>
      </c>
      <c r="N56" s="78">
        <f>(TempMittel_korr!Q57-TempMittel_korr!$Q$252)</f>
        <v>-0.53977700589872324</v>
      </c>
      <c r="O56" s="2"/>
      <c r="P56" s="176">
        <v>1833</v>
      </c>
      <c r="Q56" s="29">
        <f>(AVERAGE(D56+TempMittel_korr!$E$252,E56+TempMittel_korr!$F$252,F56+TempMittel_korr!$G$252)-TempMittel_korr!$AP$252)</f>
        <v>-2.6793589686860741E-2</v>
      </c>
      <c r="R56" s="9">
        <f>(AVERAGE(G56+TempMittel_korr!$H$252,H56+TempMittel_korr!$I$252,I56+TempMittel_korr!$J$252)-TempMittel_korr!$AF$252)</f>
        <v>-2.089222587918389</v>
      </c>
      <c r="S56" s="9">
        <f>(AVERAGE(J56+TempMittel_korr!$K$252,K56+TempMittel_korr!$L$252,L56+TempMittel_korr!$M$252)-TempMittel_korr!$AU$252)</f>
        <v>-1.0458713793818442</v>
      </c>
      <c r="T56" s="12">
        <f>(AVERAGE(B56+TempMittel_korr!$C$252,C56+TempMittel_korr!$D$252,M55+TempMittel_korr!$N$252)-TempMittel_korr!$AK$252)</f>
        <v>-0.15518177054348792</v>
      </c>
      <c r="V56" s="176">
        <v>1833</v>
      </c>
      <c r="W56" s="29">
        <f>(AVERAGE(B56+TempMittel_korr!$C$252,C56+TempMittel_korr!$D$252,D56+TempMittel_korr!$E$252)-AVERAGE(TempMittel_korr!$C$252:'TempMittel_korr'!$E$252))</f>
        <v>-8.6025265514821925E-2</v>
      </c>
      <c r="X56" s="9">
        <f>(AVERAGE(E56+TempMittel_korr!$F$252,F56+TempMittel_korr!$G$252,G56+TempMittel_korr!$H$252)-AVERAGE(TempMittel_korr!$F$252:'TempMittel_korr'!$H$252))</f>
        <v>0.76534546873883436</v>
      </c>
      <c r="Y56" s="9">
        <f>(AVERAGE(H56+TempMittel_korr!$I$252,I56+TempMittel_korr!$J$252,J56+TempMittel_korr!$K$252)-AVERAGE(TempMittel_korr!$I$252:'TempMittel_korr'!$K$252))</f>
        <v>-3.3776649934487288</v>
      </c>
      <c r="Z56" s="12">
        <f>(AVERAGE(K56+TempMittel_korr!$L$252,L56+TempMittel_korr!$M$252,M56+TempMittel_korr!$N$252)-AVERAGE(TempMittel_korr!$L$252:'TempMittel_korr'!$N$252))</f>
        <v>0.59448058295565653</v>
      </c>
      <c r="AB56" s="78">
        <f t="shared" si="0"/>
        <v>-0.38417370786712152</v>
      </c>
    </row>
    <row r="57" spans="1:28">
      <c r="A57" s="176">
        <v>1834</v>
      </c>
      <c r="B57" s="29">
        <f>(TempMittel_korr!C58-TempMittel_korr!$C$252)</f>
        <v>3.8502986857825565</v>
      </c>
      <c r="C57" s="9">
        <f>(TempMittel_korr!D58-TempMittel_korr!$D$252)</f>
        <v>5.2426564495530847E-2</v>
      </c>
      <c r="D57" s="9">
        <f>(TempMittel_korr!E58-TempMittel_korr!$E$252)</f>
        <v>-1.2819992035045791</v>
      </c>
      <c r="E57" s="9">
        <f>(TempMittel_korr!F58-TempMittel_korr!$F$252)</f>
        <v>-2.7153168044077098</v>
      </c>
      <c r="F57" s="9">
        <f>(TempMittel_korr!G58-TempMittel_korr!$G$252)</f>
        <v>3.1163460772600651</v>
      </c>
      <c r="G57" s="9">
        <f>(TempMittel_korr!H58-TempMittel_korr!$H$252)</f>
        <v>2.0574802516437263</v>
      </c>
      <c r="H57" s="9">
        <f>(TempMittel_korr!I58-TempMittel_korr!$I$252)</f>
        <v>2.3291915571485458</v>
      </c>
      <c r="I57" s="9">
        <f>(TempMittel_korr!J58-TempMittel_korr!$J$252)</f>
        <v>0.56329483605469655</v>
      </c>
      <c r="J57" s="9">
        <f>(TempMittel_korr!K58-TempMittel_korr!$K$252)</f>
        <v>3.0388197017193903</v>
      </c>
      <c r="K57" s="9">
        <f>(TempMittel_korr!L58-TempMittel_korr!$L$252)</f>
        <v>-0.5238869634764054</v>
      </c>
      <c r="L57" s="9">
        <f>(TempMittel_korr!M58-TempMittel_korr!$M$252)</f>
        <v>1.2506887052341487E-2</v>
      </c>
      <c r="M57" s="15">
        <f>(TempMittel_korr!N58-TempMittel_korr!$N$252)</f>
        <v>-1.278619034924021</v>
      </c>
      <c r="N57" s="78">
        <f>(TempMittel_korr!Q58-TempMittel_korr!$Q$252)</f>
        <v>0.78378463793689424</v>
      </c>
      <c r="O57" s="2"/>
      <c r="P57" s="176">
        <v>1834</v>
      </c>
      <c r="Q57" s="29">
        <f>(AVERAGE(D57+TempMittel_korr!$E$252,E57+TempMittel_korr!$F$252,F57+TempMittel_korr!$G$252)-TempMittel_korr!$AP$252)</f>
        <v>-0.29249251441804258</v>
      </c>
      <c r="R57" s="9">
        <f>(AVERAGE(G57+TempMittel_korr!$H$252,H57+TempMittel_korr!$I$252,I57+TempMittel_korr!$J$252)-TempMittel_korr!$AF$252)</f>
        <v>1.6499888816156592</v>
      </c>
      <c r="S57" s="9">
        <f>(AVERAGE(J57+TempMittel_korr!$K$252,K57+TempMittel_korr!$L$252,L57+TempMittel_korr!$M$252)-TempMittel_korr!$AU$252)</f>
        <v>0.84247987509844613</v>
      </c>
      <c r="T57" s="12">
        <f>(AVERAGE(B57+TempMittel_korr!$C$252,C57+TempMittel_korr!$D$252,M56+TempMittel_korr!$N$252)-TempMittel_korr!$AK$252)</f>
        <v>2.0904403492721806</v>
      </c>
      <c r="V57" s="176">
        <v>1834</v>
      </c>
      <c r="W57" s="29">
        <f>(AVERAGE(B57+TempMittel_korr!$C$252,C57+TempMittel_korr!$D$252,D57+TempMittel_korr!$E$252)-AVERAGE(TempMittel_korr!$C$252:'TempMittel_korr'!$E$252))</f>
        <v>0.87357534892450261</v>
      </c>
      <c r="X57" s="9">
        <f>(AVERAGE(E57+TempMittel_korr!$F$252,F57+TempMittel_korr!$G$252,G57+TempMittel_korr!$H$252)-AVERAGE(TempMittel_korr!$F$252:'TempMittel_korr'!$H$252))</f>
        <v>0.81950317483202717</v>
      </c>
      <c r="Y57" s="9">
        <f>(AVERAGE(H57+TempMittel_korr!$I$252,I57+TempMittel_korr!$J$252,J57+TempMittel_korr!$K$252)-AVERAGE(TempMittel_korr!$I$252:'TempMittel_korr'!$K$252))</f>
        <v>1.9771020316408787</v>
      </c>
      <c r="Z57" s="12">
        <f>(AVERAGE(K57+TempMittel_korr!$L$252,L57+TempMittel_korr!$M$252,M57+TempMittel_korr!$N$252)-AVERAGE(TempMittel_korr!$L$252:'TempMittel_korr'!$N$252))</f>
        <v>-0.59666637044936133</v>
      </c>
      <c r="AB57" s="78">
        <f t="shared" si="0"/>
        <v>1.246817075543017</v>
      </c>
    </row>
    <row r="58" spans="1:28">
      <c r="A58" s="176">
        <v>1835</v>
      </c>
      <c r="B58" s="29">
        <f>(TempMittel_korr!C59-TempMittel_korr!$C$252)</f>
        <v>1.0406212664277179</v>
      </c>
      <c r="C58" s="9">
        <f>(TempMittel_korr!D59-TempMittel_korr!$D$252)</f>
        <v>0.21314085020981555</v>
      </c>
      <c r="D58" s="9">
        <f>(TempMittel_korr!E59-TempMittel_korr!$E$252)</f>
        <v>-2.1239346873755469</v>
      </c>
      <c r="E58" s="9">
        <f>(TempMittel_korr!F59-TempMittel_korr!$F$252)</f>
        <v>-2.1653168044077096</v>
      </c>
      <c r="F58" s="9">
        <f>(TempMittel_korr!G59-TempMittel_korr!$G$252)</f>
        <v>-0.14171843886897051</v>
      </c>
      <c r="G58" s="9">
        <f>(TempMittel_korr!H59-TempMittel_korr!$H$252)</f>
        <v>-0.20251974835627529</v>
      </c>
      <c r="H58" s="9">
        <f>(TempMittel_korr!I59-TempMittel_korr!$I$252)</f>
        <v>1.5517722023098397</v>
      </c>
      <c r="I58" s="9">
        <f>(TempMittel_korr!J59-TempMittel_korr!$J$252)</f>
        <v>-1.2205761316872401</v>
      </c>
      <c r="J58" s="9">
        <f>(TempMittel_korr!K59-TempMittel_korr!$K$252)</f>
        <v>-0.12451363161394724</v>
      </c>
      <c r="K58" s="9">
        <f>(TempMittel_korr!L59-TempMittel_korr!$L$252)</f>
        <v>-3.0690482537989854</v>
      </c>
      <c r="L58" s="9">
        <f>(TempMittel_korr!M59-TempMittel_korr!$M$252)</f>
        <v>-4.3341597796143256</v>
      </c>
      <c r="M58" s="15">
        <f>(TempMittel_korr!N59-TempMittel_korr!$N$252)</f>
        <v>-2.8237803252466014</v>
      </c>
      <c r="N58" s="78">
        <f>(TempMittel_korr!Q59-TempMittel_korr!$Q$252)</f>
        <v>-1.1134756360357088</v>
      </c>
      <c r="O58" s="2"/>
      <c r="P58" s="176">
        <v>1835</v>
      </c>
      <c r="Q58" s="29">
        <f>(AVERAGE(D58+TempMittel_korr!$E$252,E58+TempMittel_korr!$F$252,F58+TempMittel_korr!$G$252)-TempMittel_korr!$AP$252)</f>
        <v>-1.475825847751377</v>
      </c>
      <c r="R58" s="9">
        <f>(AVERAGE(G58+TempMittel_korr!$H$252,H58+TempMittel_korr!$I$252,I58+TempMittel_korr!$J$252)-TempMittel_korr!$AF$252)</f>
        <v>4.2892107422112247E-2</v>
      </c>
      <c r="S58" s="9">
        <f>(AVERAGE(J58+TempMittel_korr!$K$252,K58+TempMittel_korr!$L$252,L58+TempMittel_korr!$M$252)-TempMittel_korr!$AU$252)</f>
        <v>-2.5092405550090833</v>
      </c>
      <c r="T58" s="12">
        <f>(AVERAGE(B58+TempMittel_korr!$C$252,C58+TempMittel_korr!$D$252,M57+TempMittel_korr!$N$252)-TempMittel_korr!$AK$252)</f>
        <v>-7.6011253821972602E-3</v>
      </c>
      <c r="V58" s="176">
        <v>1835</v>
      </c>
      <c r="W58" s="29">
        <f>(AVERAGE(B58+TempMittel_korr!$C$252,C58+TempMittel_korr!$D$252,D58+TempMittel_korr!$E$252)-AVERAGE(TempMittel_korr!$C$252:'TempMittel_korr'!$E$252))</f>
        <v>-0.29005752357933778</v>
      </c>
      <c r="X58" s="9">
        <f>(AVERAGE(E58+TempMittel_korr!$F$252,F58+TempMittel_korr!$G$252,G58+TempMittel_korr!$H$252)-AVERAGE(TempMittel_korr!$F$252:'TempMittel_korr'!$H$252))</f>
        <v>-0.8365183305443189</v>
      </c>
      <c r="Y58" s="9">
        <f>(AVERAGE(H58+TempMittel_korr!$I$252,I58+TempMittel_korr!$J$252,J58+TempMittel_korr!$K$252)-AVERAGE(TempMittel_korr!$I$252:'TempMittel_korr'!$K$252))</f>
        <v>6.8894146336216266E-2</v>
      </c>
      <c r="Z58" s="12">
        <f>(AVERAGE(K58+TempMittel_korr!$L$252,L58+TempMittel_korr!$M$252,M58+TempMittel_korr!$N$252)-AVERAGE(TempMittel_korr!$L$252:'TempMittel_korr'!$N$252))</f>
        <v>-3.4089961195533038</v>
      </c>
      <c r="AB58" s="78">
        <f t="shared" si="0"/>
        <v>-0.53719790141550861</v>
      </c>
    </row>
    <row r="59" spans="1:28">
      <c r="A59" s="176">
        <v>1836</v>
      </c>
      <c r="B59" s="29">
        <f>(TempMittel_korr!C60-TempMittel_korr!$C$252)</f>
        <v>-1.3432497013142162</v>
      </c>
      <c r="C59" s="9">
        <f>(TempMittel_korr!D60-TempMittel_korr!$D$252)</f>
        <v>-1.6091497901842724</v>
      </c>
      <c r="D59" s="9">
        <f>(TempMittel_korr!E60-TempMittel_korr!$E$252)</f>
        <v>3.6599362803663871</v>
      </c>
      <c r="E59" s="9">
        <f>(TempMittel_korr!F60-TempMittel_korr!$F$252)</f>
        <v>-1.8253168044077102</v>
      </c>
      <c r="F59" s="9">
        <f>(TempMittel_korr!G60-TempMittel_korr!$G$252)</f>
        <v>-3.2255894066109052</v>
      </c>
      <c r="G59" s="9">
        <f>(TempMittel_korr!H60-TempMittel_korr!$H$252)</f>
        <v>0.33414691831039178</v>
      </c>
      <c r="H59" s="9">
        <f>(TempMittel_korr!I60-TempMittel_korr!$I$252)</f>
        <v>0.17112704101952048</v>
      </c>
      <c r="I59" s="9">
        <f>(TempMittel_korr!J60-TempMittel_korr!$J$252)</f>
        <v>8.456126377273776E-3</v>
      </c>
      <c r="J59" s="9">
        <f>(TempMittel_korr!K60-TempMittel_korr!$K$252)</f>
        <v>-2.0245136316139511</v>
      </c>
      <c r="K59" s="9">
        <f>(TempMittel_korr!L60-TempMittel_korr!$L$252)</f>
        <v>0.14062916555585314</v>
      </c>
      <c r="L59" s="9">
        <f>(TempMittel_korr!M60-TempMittel_korr!$M$252)</f>
        <v>-1.4841597796143251</v>
      </c>
      <c r="M59" s="15">
        <f>(TempMittel_korr!N60-TempMittel_korr!$N$252)</f>
        <v>-0.89474806718208588</v>
      </c>
      <c r="N59" s="78">
        <f>(TempMittel_korr!Q60-TempMittel_korr!$Q$252)</f>
        <v>-0.66059892370694229</v>
      </c>
      <c r="O59" s="2"/>
      <c r="P59" s="176">
        <v>1836</v>
      </c>
      <c r="Q59" s="29">
        <f>(AVERAGE(D59+TempMittel_korr!$E$252,E59+TempMittel_korr!$F$252,F59+TempMittel_korr!$G$252)-TempMittel_korr!$AP$252)</f>
        <v>-0.46249251441804429</v>
      </c>
      <c r="R59" s="9">
        <f>(AVERAGE(G59+TempMittel_korr!$H$252,H59+TempMittel_korr!$I$252,I59+TempMittel_korr!$J$252)-TempMittel_korr!$AF$252)</f>
        <v>0.17124336190239831</v>
      </c>
      <c r="S59" s="9">
        <f>(AVERAGE(J59+TempMittel_korr!$K$252,K59+TempMittel_korr!$L$252,L59+TempMittel_korr!$M$252)-TempMittel_korr!$AU$252)</f>
        <v>-1.1226814152241378</v>
      </c>
      <c r="T59" s="12">
        <f>(AVERAGE(B59+TempMittel_korr!$C$252,C59+TempMittel_korr!$D$252,M58+TempMittel_korr!$N$252)-TempMittel_korr!$AK$252)</f>
        <v>-1.9247087582017317</v>
      </c>
      <c r="V59" s="176">
        <v>1836</v>
      </c>
      <c r="W59" s="29">
        <f>(AVERAGE(B59+TempMittel_korr!$C$252,C59+TempMittel_korr!$D$252,D59+TempMittel_korr!$E$252)-AVERAGE(TempMittel_korr!$C$252:'TempMittel_korr'!$E$252))</f>
        <v>0.23584559628929941</v>
      </c>
      <c r="X59" s="9">
        <f>(AVERAGE(E59+TempMittel_korr!$F$252,F59+TempMittel_korr!$G$252,G59+TempMittel_korr!$H$252)-AVERAGE(TempMittel_korr!$F$252:'TempMittel_korr'!$H$252))</f>
        <v>-1.5722530975694085</v>
      </c>
      <c r="Y59" s="9">
        <f>(AVERAGE(H59+TempMittel_korr!$I$252,I59+TempMittel_korr!$J$252,J59+TempMittel_korr!$K$252)-AVERAGE(TempMittel_korr!$I$252:'TempMittel_korr'!$K$252))</f>
        <v>-0.61497682140572074</v>
      </c>
      <c r="Z59" s="12">
        <f>(AVERAGE(K59+TempMittel_korr!$L$252,L59+TempMittel_korr!$M$252,M59+TempMittel_korr!$N$252)-AVERAGE(TempMittel_korr!$L$252:'TempMittel_korr'!$N$252))</f>
        <v>-0.7460928937468525</v>
      </c>
      <c r="AB59" s="78">
        <f t="shared" si="0"/>
        <v>-0.52906088409467578</v>
      </c>
    </row>
    <row r="60" spans="1:28">
      <c r="A60" s="176">
        <v>1837</v>
      </c>
      <c r="B60" s="29">
        <f>(TempMittel_korr!C61-TempMittel_korr!$C$252)</f>
        <v>-0.32066905615292729</v>
      </c>
      <c r="C60" s="9">
        <f>(TempMittel_korr!D61-TempMittel_korr!$D$252)</f>
        <v>-0.52257343550446977</v>
      </c>
      <c r="D60" s="9">
        <f>(TempMittel_korr!E61-TempMittel_korr!$E$252)</f>
        <v>-4.5303863002787716</v>
      </c>
      <c r="E60" s="9">
        <f>(TempMittel_korr!F61-TempMittel_korr!$F$252)</f>
        <v>-3.0953168044077106</v>
      </c>
      <c r="F60" s="9">
        <f>(TempMittel_korr!G61-TempMittel_korr!$G$252)</f>
        <v>-3.8578474711270347</v>
      </c>
      <c r="G60" s="9">
        <f>(TempMittel_korr!H61-TempMittel_korr!$H$252)</f>
        <v>0.71311243555176951</v>
      </c>
      <c r="H60" s="9">
        <f>(TempMittel_korr!I61-TempMittel_korr!$I$252)</f>
        <v>-2.1675826363998372</v>
      </c>
      <c r="I60" s="9">
        <f>(TempMittel_korr!J61-TempMittel_korr!$J$252)</f>
        <v>1.8020045134740528</v>
      </c>
      <c r="J60" s="9">
        <f>(TempMittel_korr!K61-TempMittel_korr!$K$252)</f>
        <v>-3.2111802982806132</v>
      </c>
      <c r="K60" s="9">
        <f>(TempMittel_korr!L61-TempMittel_korr!$L$252)</f>
        <v>-1.778725673153823</v>
      </c>
      <c r="L60" s="9">
        <f>(TempMittel_korr!M61-TempMittel_korr!$M$252)</f>
        <v>-2.4808264462809921</v>
      </c>
      <c r="M60" s="15">
        <f>(TempMittel_korr!N61-TempMittel_korr!$N$252)</f>
        <v>3.7509997334043699E-2</v>
      </c>
      <c r="N60" s="78">
        <f>(TempMittel_korr!Q61-TempMittel_korr!$Q$252)</f>
        <v>-1.6146565524268279</v>
      </c>
      <c r="O60" s="2"/>
      <c r="P60" s="176">
        <v>1837</v>
      </c>
      <c r="Q60" s="29">
        <f>(AVERAGE(D60+TempMittel_korr!$E$252,E60+TempMittel_korr!$F$252,F60+TempMittel_korr!$G$252)-TempMittel_korr!$AP$252)</f>
        <v>-3.8266860628051402</v>
      </c>
      <c r="R60" s="9">
        <f>(AVERAGE(G60+TempMittel_korr!$H$252,H60+TempMittel_korr!$I$252,I60+TempMittel_korr!$J$252)-TempMittel_korr!$AF$252)</f>
        <v>0.11584477087533251</v>
      </c>
      <c r="S60" s="9">
        <f>(AVERAGE(J60+TempMittel_korr!$K$252,K60+TempMittel_korr!$L$252,L60+TempMittel_korr!$M$252)-TempMittel_korr!$AU$252)</f>
        <v>-2.4902441392384729</v>
      </c>
      <c r="T60" s="12">
        <f>(AVERAGE(B60+TempMittel_korr!$C$252,C60+TempMittel_korr!$D$252,M59+TempMittel_korr!$N$252)-TempMittel_korr!$AK$252)</f>
        <v>-0.5786456722331963</v>
      </c>
      <c r="V60" s="235">
        <v>1837</v>
      </c>
      <c r="W60" s="29">
        <f>(AVERAGE(B60+TempMittel_korr!$C$252,C60+TempMittel_korr!$D$252,D60+TempMittel_korr!$E$252)-AVERAGE(TempMittel_korr!$C$252:'TempMittel_korr'!$E$252))</f>
        <v>-1.7912095973120565</v>
      </c>
      <c r="X60" s="9">
        <f>(AVERAGE(E60+TempMittel_korr!$F$252,F60+TempMittel_korr!$G$252,G60+TempMittel_korr!$H$252)-AVERAGE(TempMittel_korr!$F$252:'TempMittel_korr'!$H$252))</f>
        <v>-2.0800172799943253</v>
      </c>
      <c r="Y60" s="9">
        <f>(AVERAGE(H60+TempMittel_korr!$I$252,I60+TempMittel_korr!$J$252,J60+TempMittel_korr!$K$252)-AVERAGE(TempMittel_korr!$I$252:'TempMittel_korr'!$K$252))</f>
        <v>-1.192252807068801</v>
      </c>
      <c r="Z60" s="12">
        <f>(AVERAGE(K60+TempMittel_korr!$L$252,L60+TempMittel_korr!$M$252,M60+TempMittel_korr!$N$252)-AVERAGE(TempMittel_korr!$L$252:'TempMittel_korr'!$N$252))</f>
        <v>-1.4073473740335904</v>
      </c>
      <c r="AB60" s="78">
        <f t="shared" si="0"/>
        <v>-1.5670942147795637</v>
      </c>
    </row>
    <row r="61" spans="1:28">
      <c r="A61" s="176">
        <v>1838</v>
      </c>
      <c r="B61" s="29">
        <f>(TempMittel_korr!C62-TempMittel_korr!$C$252)</f>
        <v>-4.1787335722819599</v>
      </c>
      <c r="C61" s="9">
        <f>(TempMittel_korr!D62-TempMittel_korr!$D$252)</f>
        <v>-2.1190020069330417</v>
      </c>
      <c r="D61" s="9">
        <f>(TempMittel_korr!E62-TempMittel_korr!$E$252)</f>
        <v>-1.2271604938271599</v>
      </c>
      <c r="E61" s="9">
        <f>(TempMittel_korr!F62-TempMittel_korr!$F$252)</f>
        <v>-4.0086501377410437</v>
      </c>
      <c r="F61" s="9">
        <f>(TempMittel_korr!G62-TempMittel_korr!$G$252)</f>
        <v>-0.15462166467541927</v>
      </c>
      <c r="G61" s="9">
        <f>(TempMittel_korr!H62-TempMittel_korr!$H$252)</f>
        <v>-1.0125197483562793</v>
      </c>
      <c r="H61" s="9">
        <f>(TempMittel_korr!I62-TempMittel_korr!$I$252)</f>
        <v>-1.4030665073675799</v>
      </c>
      <c r="I61" s="9">
        <f>(TempMittel_korr!J62-TempMittel_korr!$J$252)</f>
        <v>-2.2592858091065935</v>
      </c>
      <c r="J61" s="9">
        <f>(TempMittel_korr!K62-TempMittel_korr!$K$252)</f>
        <v>8.8197017193838434E-3</v>
      </c>
      <c r="K61" s="9">
        <f>(TempMittel_korr!L62-TempMittel_korr!$L$252)</f>
        <v>-1.64001599573447</v>
      </c>
      <c r="L61" s="9">
        <f>(TempMittel_korr!M62-TempMittel_korr!$M$252)</f>
        <v>0.69917355371900936</v>
      </c>
      <c r="M61" s="15">
        <f>(TempMittel_korr!N62-TempMittel_korr!$N$252)</f>
        <v>-2.3495867768595051</v>
      </c>
      <c r="N61" s="78">
        <f>(TempMittel_korr!Q62-TempMittel_korr!$Q$252)</f>
        <v>-1.6315578278165299</v>
      </c>
      <c r="P61" s="235">
        <v>1838</v>
      </c>
      <c r="Q61" s="29">
        <f>(AVERAGE(D61+TempMittel_korr!$E$252,E61+TempMittel_korr!$F$252,F61+TempMittel_korr!$G$252)-TempMittel_korr!$AP$252)</f>
        <v>-1.7956466362818424</v>
      </c>
      <c r="R61" s="9">
        <f>(AVERAGE(G61+TempMittel_korr!$H$252,H61+TempMittel_korr!$I$252,I61+TempMittel_korr!$J$252)-TempMittel_korr!$AF$252)</f>
        <v>-1.5582906882768128</v>
      </c>
      <c r="S61" s="9">
        <f>(AVERAGE(J61+TempMittel_korr!$K$252,K61+TempMittel_korr!$L$252,L61+TempMittel_korr!$M$252)-TempMittel_korr!$AU$252)</f>
        <v>-0.31067424676535627</v>
      </c>
      <c r="T61" s="12">
        <f>(AVERAGE(B61+TempMittel_korr!$C$252,C61+TempMittel_korr!$D$252,M60+TempMittel_korr!$N$252)-TempMittel_korr!$AK$252)</f>
        <v>-2.086057346580354</v>
      </c>
      <c r="V61" s="235">
        <v>1838</v>
      </c>
      <c r="W61" s="29">
        <f>(AVERAGE(B61+TempMittel_korr!$C$252,C61+TempMittel_korr!$D$252,D61+TempMittel_korr!$E$252)-AVERAGE(TempMittel_korr!$C$252:'TempMittel_korr'!$E$252))</f>
        <v>-2.5082986910140543</v>
      </c>
      <c r="X61" s="9">
        <f>(AVERAGE(E61+TempMittel_korr!$F$252,F61+TempMittel_korr!$G$252,G61+TempMittel_korr!$H$252)-AVERAGE(TempMittel_korr!$F$252:'TempMittel_korr'!$H$252))</f>
        <v>-1.7252638502575808</v>
      </c>
      <c r="Y61" s="9">
        <f>(AVERAGE(H61+TempMittel_korr!$I$252,I61+TempMittel_korr!$J$252,J61+TempMittel_korr!$K$252)-AVERAGE(TempMittel_korr!$I$252:'TempMittel_korr'!$K$252))</f>
        <v>-1.2178442049182649</v>
      </c>
      <c r="Z61" s="12">
        <f>(AVERAGE(K61+TempMittel_korr!$L$252,L61+TempMittel_korr!$M$252,M61+TempMittel_korr!$N$252)-AVERAGE(TempMittel_korr!$L$252:'TempMittel_korr'!$N$252))</f>
        <v>-1.0968097396249881</v>
      </c>
      <c r="AB61" s="78">
        <f t="shared" si="0"/>
        <v>-1.8718465189270295</v>
      </c>
    </row>
    <row r="62" spans="1:28">
      <c r="A62" s="176">
        <v>1839</v>
      </c>
      <c r="B62" s="29">
        <f>(TempMittel_korr!C63-TempMittel_korr!$C$252)</f>
        <v>-2.8400238948626058</v>
      </c>
      <c r="C62" s="9">
        <f>(TempMittel_korr!D63-TempMittel_korr!$D$252)</f>
        <v>-0.49043057836161319</v>
      </c>
      <c r="D62" s="9">
        <f>(TempMittel_korr!E63-TempMittel_korr!$E$252)</f>
        <v>-3.0723217841497403</v>
      </c>
      <c r="E62" s="9">
        <f>(TempMittel_korr!F63-TempMittel_korr!$F$252)</f>
        <v>-4.4386501377410434</v>
      </c>
      <c r="F62" s="9">
        <f>(TempMittel_korr!G63-TempMittel_korr!$G$252)</f>
        <v>-1.8062345679012282</v>
      </c>
      <c r="G62" s="9">
        <f>(TempMittel_korr!H63-TempMittel_korr!$H$252)</f>
        <v>2.7774802516437251</v>
      </c>
      <c r="H62" s="9">
        <f>(TempMittel_korr!I63-TempMittel_korr!$I$252)</f>
        <v>0.71306252489048205</v>
      </c>
      <c r="I62" s="9">
        <f>(TempMittel_korr!J63-TempMittel_korr!$J$252)</f>
        <v>-2.7786406478162728</v>
      </c>
      <c r="J62" s="9">
        <f>(TempMittel_korr!K63-TempMittel_korr!$K$252)</f>
        <v>0.2588197017193874</v>
      </c>
      <c r="K62" s="9">
        <f>(TempMittel_korr!L63-TempMittel_korr!$L$252)</f>
        <v>1.1890162623300471</v>
      </c>
      <c r="L62" s="9">
        <f>(TempMittel_korr!M63-TempMittel_korr!$M$252)</f>
        <v>2.8358402203856752</v>
      </c>
      <c r="M62" s="15">
        <f>(TempMittel_korr!N63-TempMittel_korr!$N$252)</f>
        <v>1.963316448946947</v>
      </c>
      <c r="N62" s="78">
        <f>(TempMittel_korr!Q63-TempMittel_korr!$Q$252)</f>
        <v>-0.4753934442548875</v>
      </c>
      <c r="P62" s="176">
        <v>1839</v>
      </c>
      <c r="Q62" s="29">
        <f>(AVERAGE(D62+TempMittel_korr!$E$252,E62+TempMittel_korr!$F$252,F62+TempMittel_korr!$G$252)-TempMittel_korr!$AP$252)</f>
        <v>-3.1045713674646387</v>
      </c>
      <c r="R62" s="9">
        <f>(AVERAGE(G62+TempMittel_korr!$H$252,H62+TempMittel_korr!$I$252,I62+TempMittel_korr!$J$252)-TempMittel_korr!$AF$252)</f>
        <v>0.23730070957264893</v>
      </c>
      <c r="S62" s="9">
        <f>(AVERAGE(J62+TempMittel_korr!$K$252,K62+TempMittel_korr!$L$252,L62+TempMittel_korr!$M$252)-TempMittel_korr!$AU$252)</f>
        <v>1.4278920614783726</v>
      </c>
      <c r="T62" s="12">
        <f>(AVERAGE(B62+TempMittel_korr!$C$252,C62+TempMittel_korr!$D$252,M61+TempMittel_korr!$N$252)-TempMittel_korr!$AK$252)</f>
        <v>-1.8926625693146095</v>
      </c>
      <c r="V62" s="176">
        <v>1839</v>
      </c>
      <c r="W62" s="29">
        <f>(AVERAGE(B62+TempMittel_korr!$C$252,C62+TempMittel_korr!$D$252,D62+TempMittel_korr!$E$252)-AVERAGE(TempMittel_korr!$C$252:'TempMittel_korr'!$E$252))</f>
        <v>-2.1342587524579866</v>
      </c>
      <c r="X62" s="9">
        <f>(AVERAGE(E62+TempMittel_korr!$F$252,F62+TempMittel_korr!$G$252,G62+TempMittel_korr!$H$252)-AVERAGE(TempMittel_korr!$F$252:'TempMittel_korr'!$H$252))</f>
        <v>-1.155801484666183</v>
      </c>
      <c r="Y62" s="9">
        <f>(AVERAGE(H62+TempMittel_korr!$I$252,I62+TempMittel_korr!$J$252,J62+TempMittel_korr!$K$252)-AVERAGE(TempMittel_korr!$I$252:'TempMittel_korr'!$K$252))</f>
        <v>-0.60225280706880291</v>
      </c>
      <c r="Z62" s="12">
        <f>(AVERAGE(K62+TempMittel_korr!$L$252,L62+TempMittel_korr!$M$252,M62+TempMittel_korr!$N$252)-AVERAGE(TempMittel_korr!$L$252:'TempMittel_korr'!$N$252))</f>
        <v>1.9960576438875561</v>
      </c>
      <c r="AB62" s="78">
        <f t="shared" si="0"/>
        <v>-2.1880907585583662</v>
      </c>
    </row>
    <row r="63" spans="1:28">
      <c r="A63" s="176">
        <v>1840</v>
      </c>
      <c r="B63" s="29">
        <f>(TempMittel_korr!C64-TempMittel_korr!$C$252)</f>
        <v>1.5470728793309436</v>
      </c>
      <c r="C63" s="9">
        <f>(TempMittel_korr!D64-TempMittel_korr!$D$252)</f>
        <v>-2.1712187557015143</v>
      </c>
      <c r="D63" s="9">
        <f>(TempMittel_korr!E64-TempMittel_korr!$E$252)</f>
        <v>-5.7787733970529658</v>
      </c>
      <c r="E63" s="9">
        <f>(TempMittel_korr!F64-TempMittel_korr!$F$252)</f>
        <v>0.71134986225895691</v>
      </c>
      <c r="F63" s="9">
        <f>(TempMittel_korr!G64-TempMittel_korr!$G$252)</f>
        <v>-1.0772023098367107</v>
      </c>
      <c r="G63" s="9">
        <f>(TempMittel_korr!H64-TempMittel_korr!$H$252)</f>
        <v>-0.67585308168961156</v>
      </c>
      <c r="H63" s="9">
        <f>(TempMittel_korr!I64-TempMittel_korr!$I$252)</f>
        <v>-2.9514536041417703</v>
      </c>
      <c r="I63" s="9">
        <f>(TempMittel_korr!J64-TempMittel_korr!$J$252)</f>
        <v>-0.82702774459046324</v>
      </c>
      <c r="J63" s="9">
        <f>(TempMittel_korr!K64-TempMittel_korr!$K$252)</f>
        <v>-1.3145136316139503</v>
      </c>
      <c r="K63" s="9">
        <f>(TempMittel_korr!L64-TempMittel_korr!$L$252)</f>
        <v>-3.7496934150893084</v>
      </c>
      <c r="L63" s="9">
        <f>(TempMittel_korr!M64-TempMittel_korr!$M$252)</f>
        <v>1.6491735537190082</v>
      </c>
      <c r="M63" s="15">
        <f>(TempMittel_korr!N64-TempMittel_korr!$N$252)</f>
        <v>-3.904425486536923</v>
      </c>
      <c r="N63" s="78">
        <f>(TempMittel_korr!Q64-TempMittel_korr!$Q$252)</f>
        <v>-1.5597770058987228</v>
      </c>
      <c r="P63" s="176">
        <v>1840</v>
      </c>
      <c r="Q63" s="29">
        <f>(AVERAGE(D63+TempMittel_korr!$E$252,E63+TempMittel_korr!$F$252,F63+TempMittel_korr!$G$252)-TempMittel_korr!$AP$252)</f>
        <v>-2.0470444857442081</v>
      </c>
      <c r="R63" s="9">
        <f>(AVERAGE(G63+TempMittel_korr!$H$252,H63+TempMittel_korr!$I$252,I63+TempMittel_korr!$J$252)-TempMittel_korr!$AF$252)</f>
        <v>-1.484778143473946</v>
      </c>
      <c r="S63" s="9">
        <f>(AVERAGE(J63+TempMittel_korr!$K$252,K63+TempMittel_korr!$L$252,L63+TempMittel_korr!$M$252)-TempMittel_korr!$AU$252)</f>
        <v>-1.1383444976614134</v>
      </c>
      <c r="T63" s="12">
        <f>(AVERAGE(B63+TempMittel_korr!$C$252,C63+TempMittel_korr!$D$252,M62+TempMittel_korr!$N$252)-TempMittel_korr!$AK$252)</f>
        <v>0.44707470490542378</v>
      </c>
      <c r="V63" s="235">
        <v>1840</v>
      </c>
      <c r="W63" s="29">
        <f>(AVERAGE(B63+TempMittel_korr!$C$252,C63+TempMittel_korr!$D$252,D63+TempMittel_korr!$E$252)-AVERAGE(TempMittel_korr!$C$252:'TempMittel_korr'!$E$252))</f>
        <v>-2.1343064244745125</v>
      </c>
      <c r="X63" s="9">
        <f>(AVERAGE(E63+TempMittel_korr!$F$252,F63+TempMittel_korr!$G$252,G63+TempMittel_korr!$H$252)-AVERAGE(TempMittel_korr!$F$252:'TempMittel_korr'!$H$252))</f>
        <v>-0.3472351764224566</v>
      </c>
      <c r="Y63" s="9">
        <f>(AVERAGE(H63+TempMittel_korr!$I$252,I63+TempMittel_korr!$J$252,J63+TempMittel_korr!$K$252)-AVERAGE(TempMittel_korr!$I$252:'TempMittel_korr'!$K$252))</f>
        <v>-1.6976649934487291</v>
      </c>
      <c r="Z63" s="12">
        <f>(AVERAGE(K63+TempMittel_korr!$L$252,L63+TempMittel_korr!$M$252,M63+TempMittel_korr!$N$252)-AVERAGE(TempMittel_korr!$L$252:'TempMittel_korr'!$N$252))</f>
        <v>-2.0016484493024076</v>
      </c>
      <c r="AB63" s="78">
        <f t="shared" si="0"/>
        <v>-1.1099007061191473</v>
      </c>
    </row>
    <row r="64" spans="1:28">
      <c r="A64" s="176">
        <v>1841</v>
      </c>
      <c r="B64" s="29">
        <f>(TempMittel_korr!C65-TempMittel_korr!$C$252)</f>
        <v>-2.1722819593787328</v>
      </c>
      <c r="C64" s="9">
        <f>(TempMittel_korr!D65-TempMittel_korr!$D$252)</f>
        <v>-0.75114486407589864</v>
      </c>
      <c r="D64" s="9">
        <f>(TempMittel_korr!E65-TempMittel_korr!$E$252)</f>
        <v>2.4921943448825168</v>
      </c>
      <c r="E64" s="9">
        <f>(TempMittel_korr!F65-TempMittel_korr!$F$252)</f>
        <v>0.28801652892562402</v>
      </c>
      <c r="F64" s="9">
        <f>(TempMittel_korr!G65-TempMittel_korr!$G$252)</f>
        <v>3.8905396256471576</v>
      </c>
      <c r="G64" s="9">
        <f>(TempMittel_korr!H65-TempMittel_korr!$H$252)</f>
        <v>-2.4325197483562757</v>
      </c>
      <c r="H64" s="9">
        <f>(TempMittel_korr!I65-TempMittel_korr!$I$252)</f>
        <v>-2.5772600557546745</v>
      </c>
      <c r="I64" s="9">
        <f>(TempMittel_korr!J65-TempMittel_korr!$J$252)</f>
        <v>-1.3560600026549778</v>
      </c>
      <c r="J64" s="9">
        <f>(TempMittel_korr!K65-TempMittel_korr!$K$252)</f>
        <v>0.92215303505272139</v>
      </c>
      <c r="K64" s="9">
        <f>(TempMittel_korr!L65-TempMittel_korr!$L$252)</f>
        <v>0.76320981071714122</v>
      </c>
      <c r="L64" s="9">
        <f>(TempMittel_korr!M65-TempMittel_korr!$M$252)</f>
        <v>0.10584022038567475</v>
      </c>
      <c r="M64" s="15">
        <f>(TempMittel_korr!N65-TempMittel_korr!$N$252)</f>
        <v>0.96976806185017261</v>
      </c>
      <c r="N64" s="78">
        <f>(TempMittel_korr!Q65-TempMittel_korr!$Q$252)</f>
        <v>2.8990117388948633E-2</v>
      </c>
      <c r="P64" s="176">
        <v>1841</v>
      </c>
      <c r="Q64" s="29">
        <f>(AVERAGE(D64+TempMittel_korr!$E$252,E64+TempMittel_korr!$F$252,F64+TempMittel_korr!$G$252)-TempMittel_korr!$AP$252)</f>
        <v>2.2247476289511319</v>
      </c>
      <c r="R64" s="9">
        <f>(AVERAGE(G64+TempMittel_korr!$H$252,H64+TempMittel_korr!$I$252,I64+TempMittel_korr!$J$252)-TempMittel_korr!$AF$252)</f>
        <v>-2.1219466022553064</v>
      </c>
      <c r="S64" s="9">
        <f>(AVERAGE(J64+TempMittel_korr!$K$252,K64+TempMittel_korr!$L$252,L64+TempMittel_korr!$M$252)-TempMittel_korr!$AU$252)</f>
        <v>0.59706768871851601</v>
      </c>
      <c r="T64" s="12">
        <f>(AVERAGE(B64+TempMittel_korr!$C$252,C64+TempMittel_korr!$D$252,M63+TempMittel_korr!$N$252)-TempMittel_korr!$AK$252)</f>
        <v>-2.2752662559505534</v>
      </c>
      <c r="V64" s="176">
        <v>1841</v>
      </c>
      <c r="W64" s="29">
        <f>(AVERAGE(B64+TempMittel_korr!$C$252,C64+TempMittel_korr!$D$252,D64+TempMittel_korr!$E$252)-AVERAGE(TempMittel_korr!$C$252:'TempMittel_korr'!$E$252))</f>
        <v>-0.1437441595240383</v>
      </c>
      <c r="X64" s="9">
        <f>(AVERAGE(E64+TempMittel_korr!$F$252,F64+TempMittel_korr!$G$252,G64+TempMittel_korr!$H$252)-AVERAGE(TempMittel_korr!$F$252:'TempMittel_korr'!$H$252))</f>
        <v>0.58201213540550079</v>
      </c>
      <c r="Y64" s="9">
        <f>(AVERAGE(H64+TempMittel_korr!$I$252,I64+TempMittel_korr!$J$252,J64+TempMittel_korr!$K$252)-AVERAGE(TempMittel_korr!$I$252:'TempMittel_korr'!$K$252))</f>
        <v>-1.00372234111898</v>
      </c>
      <c r="Z64" s="12">
        <f>(AVERAGE(K64+TempMittel_korr!$L$252,L64+TempMittel_korr!$M$252,M64+TempMittel_korr!$N$252)-AVERAGE(TempMittel_korr!$L$252:'TempMittel_korr'!$N$252))</f>
        <v>0.6129393643176626</v>
      </c>
      <c r="AB64" s="78">
        <f t="shared" si="0"/>
        <v>-1.0839144912772594</v>
      </c>
    </row>
    <row r="65" spans="1:28">
      <c r="A65" s="176">
        <v>1842</v>
      </c>
      <c r="B65" s="29">
        <f>(TempMittel_korr!C66-TempMittel_korr!$C$252)</f>
        <v>-5.6271206690561542</v>
      </c>
      <c r="C65" s="9">
        <f>(TempMittel_korr!D66-TempMittel_korr!$D$252)</f>
        <v>-0.15828772121875589</v>
      </c>
      <c r="D65" s="9">
        <f>(TempMittel_korr!E66-TempMittel_korr!$E$252)</f>
        <v>-0.5078056551174821</v>
      </c>
      <c r="E65" s="9">
        <f>(TempMittel_korr!F66-TempMittel_korr!$F$252)</f>
        <v>-1.8819834710743772</v>
      </c>
      <c r="F65" s="9">
        <f>(TempMittel_korr!G66-TempMittel_korr!$G$252)</f>
        <v>-0.50300876144961748</v>
      </c>
      <c r="G65" s="9">
        <f>(TempMittel_korr!H66-TempMittel_korr!$H$252)</f>
        <v>0.63748025164372457</v>
      </c>
      <c r="H65" s="9">
        <f>(TempMittel_korr!I66-TempMittel_korr!$I$252)</f>
        <v>-1.1966148944643535</v>
      </c>
      <c r="I65" s="9">
        <f>(TempMittel_korr!J66-TempMittel_korr!$J$252)</f>
        <v>1.4503916102482428</v>
      </c>
      <c r="J65" s="9">
        <f>(TempMittel_korr!K66-TempMittel_korr!$K$252)</f>
        <v>-1.5845136316139463</v>
      </c>
      <c r="K65" s="9">
        <f>(TempMittel_korr!L66-TempMittel_korr!$L$252)</f>
        <v>-4.8593708344441477</v>
      </c>
      <c r="L65" s="9">
        <f>(TempMittel_korr!M66-TempMittel_korr!$M$252)</f>
        <v>-2.9341597796143244</v>
      </c>
      <c r="M65" s="15">
        <f>(TempMittel_korr!N66-TempMittel_korr!$N$252)</f>
        <v>3.3310583844308184</v>
      </c>
      <c r="N65" s="78">
        <f>(TempMittel_korr!Q66-TempMittel_korr!$Q$252)</f>
        <v>-1.150187964802833</v>
      </c>
      <c r="P65" s="176">
        <v>1842</v>
      </c>
      <c r="Q65" s="29">
        <f>(AVERAGE(D65+TempMittel_korr!$E$252,E65+TempMittel_korr!$F$252,F65+TempMittel_korr!$G$252)-TempMittel_korr!$AP$252)</f>
        <v>-0.9631018334144601</v>
      </c>
      <c r="R65" s="9">
        <f>(AVERAGE(G65+TempMittel_korr!$H$252,H65+TempMittel_korr!$I$252,I65+TempMittel_korr!$J$252)-TempMittel_korr!$AF$252)</f>
        <v>0.29708565580920876</v>
      </c>
      <c r="S65" s="9">
        <f>(AVERAGE(J65+TempMittel_korr!$K$252,K65+TempMittel_korr!$L$252,L65+TempMittel_korr!$M$252)-TempMittel_korr!$AU$252)</f>
        <v>-3.1260147485574699</v>
      </c>
      <c r="T65" s="12">
        <f>(AVERAGE(B65+TempMittel_korr!$C$252,C65+TempMittel_korr!$D$252,M64+TempMittel_korr!$N$252)-TempMittel_korr!$AK$252)</f>
        <v>-1.6045289287616147</v>
      </c>
      <c r="V65" s="235">
        <v>1842</v>
      </c>
      <c r="W65" s="29">
        <f>(AVERAGE(B65+TempMittel_korr!$C$252,C65+TempMittel_korr!$D$252,D65+TempMittel_korr!$E$252)-AVERAGE(TempMittel_korr!$C$252:'TempMittel_korr'!$E$252))</f>
        <v>-2.0977380151307976</v>
      </c>
      <c r="X65" s="9">
        <f>(AVERAGE(E65+TempMittel_korr!$F$252,F65+TempMittel_korr!$G$252,G65+TempMittel_korr!$H$252)-AVERAGE(TempMittel_korr!$F$252:'TempMittel_korr'!$H$252))</f>
        <v>-0.58250399362675687</v>
      </c>
      <c r="Y65" s="9">
        <f>(AVERAGE(H65+TempMittel_korr!$I$252,I65+TempMittel_korr!$J$252,J65+TempMittel_korr!$K$252)-AVERAGE(TempMittel_korr!$I$252:'TempMittel_korr'!$K$252))</f>
        <v>-0.44357897194335472</v>
      </c>
      <c r="Z65" s="12">
        <f>(AVERAGE(K65+TempMittel_korr!$L$252,L65+TempMittel_korr!$M$252,M65+TempMittel_korr!$N$252)-AVERAGE(TempMittel_korr!$L$252:'TempMittel_korr'!$N$252))</f>
        <v>-1.4874907432092177</v>
      </c>
      <c r="AB65" s="78">
        <f t="shared" si="0"/>
        <v>-1.3308614958855551</v>
      </c>
    </row>
    <row r="66" spans="1:28">
      <c r="A66" s="176">
        <v>1843</v>
      </c>
      <c r="B66" s="29">
        <f>(TempMittel_korr!C67-TempMittel_korr!$C$252)</f>
        <v>-0.27228195937873334</v>
      </c>
      <c r="C66" s="9">
        <f>(TempMittel_korr!D67-TempMittel_korr!$D$252)</f>
        <v>3.0381408502098157</v>
      </c>
      <c r="D66" s="9">
        <f>(TempMittel_korr!E67-TempMittel_korr!$E$252)</f>
        <v>-1.5239346873755477</v>
      </c>
      <c r="E66" s="9">
        <f>(TempMittel_korr!F67-TempMittel_korr!$F$252)</f>
        <v>-1.0053168044077099</v>
      </c>
      <c r="F66" s="9">
        <f>(TempMittel_korr!G67-TempMittel_korr!$G$252)</f>
        <v>-2.6804281162883266</v>
      </c>
      <c r="G66" s="9">
        <f>(TempMittel_korr!H67-TempMittel_korr!$H$252)</f>
        <v>-3.8591864150229434</v>
      </c>
      <c r="H66" s="9">
        <f>(TempMittel_korr!I67-TempMittel_korr!$I$252)</f>
        <v>-2.9320987654320927</v>
      </c>
      <c r="I66" s="9">
        <f>(TempMittel_korr!J67-TempMittel_korr!$J$252)</f>
        <v>-0.88186645426788424</v>
      </c>
      <c r="J66" s="9">
        <f>(TempMittel_korr!K67-TempMittel_korr!$K$252)</f>
        <v>-1.5411802982806133</v>
      </c>
      <c r="K66" s="9">
        <f>(TempMittel_korr!L67-TempMittel_korr!$L$252)</f>
        <v>-1.0142095441215666</v>
      </c>
      <c r="L66" s="9">
        <f>(TempMittel_korr!M67-TempMittel_korr!$M$252)</f>
        <v>-0.10749311294765818</v>
      </c>
      <c r="M66" s="15">
        <f>(TempMittel_korr!N67-TempMittel_korr!$N$252)</f>
        <v>1.0955745134630759</v>
      </c>
      <c r="N66" s="78">
        <f>(TempMittel_korr!Q67-TempMittel_korr!$Q$252)</f>
        <v>-0.99183180041927077</v>
      </c>
      <c r="P66" s="176">
        <v>1843</v>
      </c>
      <c r="Q66" s="29">
        <f>(AVERAGE(D66+TempMittel_korr!$E$252,E66+TempMittel_korr!$F$252,F66+TempMittel_korr!$G$252)-TempMittel_korr!$AP$252)</f>
        <v>-1.7353957402244964</v>
      </c>
      <c r="R66" s="9">
        <f>(AVERAGE(G66+TempMittel_korr!$H$252,H66+TempMittel_korr!$I$252,I66+TempMittel_korr!$J$252)-TempMittel_korr!$AF$252)</f>
        <v>-2.5577172115743032</v>
      </c>
      <c r="S66" s="9">
        <f>(AVERAGE(J66+TempMittel_korr!$K$252,K66+TempMittel_korr!$L$252,L66+TempMittel_korr!$M$252)-TempMittel_korr!$AU$252)</f>
        <v>-0.88762765178327552</v>
      </c>
      <c r="T66" s="12">
        <f>(AVERAGE(B66+TempMittel_korr!$C$252,C66+TempMittel_korr!$D$252,M65+TempMittel_korr!$N$252)-TempMittel_korr!$AK$252)</f>
        <v>2.032990272467265</v>
      </c>
      <c r="V66" s="176">
        <v>1843</v>
      </c>
      <c r="W66" s="29">
        <f>(AVERAGE(B66+TempMittel_korr!$C$252,C66+TempMittel_korr!$D$252,D66+TempMittel_korr!$E$252)-AVERAGE(TempMittel_korr!$C$252:'TempMittel_korr'!$E$252))</f>
        <v>0.41397473448517808</v>
      </c>
      <c r="X66" s="9">
        <f>(AVERAGE(E66+TempMittel_korr!$F$252,F66+TempMittel_korr!$G$252,G66+TempMittel_korr!$H$252)-AVERAGE(TempMittel_korr!$F$252:'TempMittel_korr'!$H$252))</f>
        <v>-2.514977111906326</v>
      </c>
      <c r="Y66" s="9">
        <f>(AVERAGE(H66+TempMittel_korr!$I$252,I66+TempMittel_korr!$J$252,J66+TempMittel_korr!$K$252)-AVERAGE(TempMittel_korr!$I$252:'TempMittel_korr'!$K$252))</f>
        <v>-1.7850485059935313</v>
      </c>
      <c r="Z66" s="12">
        <f>(AVERAGE(K66+TempMittel_korr!$L$252,L66+TempMittel_korr!$M$252,M66+TempMittel_korr!$N$252)-AVERAGE(TempMittel_korr!$L$252:'TempMittel_korr'!$N$252))</f>
        <v>-8.7093812020495598E-3</v>
      </c>
      <c r="AB66" s="78">
        <f t="shared" si="0"/>
        <v>1.1432456469715881</v>
      </c>
    </row>
    <row r="67" spans="1:28">
      <c r="A67" s="176">
        <v>1844</v>
      </c>
      <c r="B67" s="29">
        <f>(TempMittel_korr!C68-TempMittel_korr!$C$252)</f>
        <v>-3.5916367980884099</v>
      </c>
      <c r="C67" s="9">
        <f>(TempMittel_korr!D68-TempMittel_korr!$D$252)</f>
        <v>-3.0091497901842725</v>
      </c>
      <c r="D67" s="9">
        <f>(TempMittel_korr!E68-TempMittel_korr!$E$252)</f>
        <v>-2.7174830744723208</v>
      </c>
      <c r="E67" s="9">
        <f>(TempMittel_korr!F68-TempMittel_korr!$F$252)</f>
        <v>0.88801652892562455</v>
      </c>
      <c r="F67" s="9">
        <f>(TempMittel_korr!G68-TempMittel_korr!$G$252)</f>
        <v>-2.3933313420947764</v>
      </c>
      <c r="G67" s="9">
        <f>(TempMittel_korr!H68-TempMittel_korr!$H$252)</f>
        <v>0.59748025164372542</v>
      </c>
      <c r="H67" s="9">
        <f>(TempMittel_korr!I68-TempMittel_korr!$I$252)</f>
        <v>-3.0385503783353194</v>
      </c>
      <c r="I67" s="9">
        <f>(TempMittel_korr!J68-TempMittel_korr!$J$252)</f>
        <v>-4.0076729058807867</v>
      </c>
      <c r="J67" s="9">
        <f>(TempMittel_korr!K68-TempMittel_korr!$K$252)</f>
        <v>-0.1378469649472791</v>
      </c>
      <c r="K67" s="9">
        <f>(TempMittel_korr!L68-TempMittel_korr!$L$252)</f>
        <v>-0.3529192215409207</v>
      </c>
      <c r="L67" s="9">
        <f>(TempMittel_korr!M68-TempMittel_korr!$M$252)</f>
        <v>0.41250688705234184</v>
      </c>
      <c r="M67" s="15">
        <f>(TempMittel_korr!N68-TempMittel_korr!$N$252)</f>
        <v>-2.7753932284724074</v>
      </c>
      <c r="N67" s="78">
        <f>(TempMittel_korr!Q68-TempMittel_korr!$Q$252)</f>
        <v>-1.6934756360357088</v>
      </c>
      <c r="P67" s="176">
        <v>1844</v>
      </c>
      <c r="Q67" s="29">
        <f>(AVERAGE(D67+TempMittel_korr!$E$252,E67+TempMittel_korr!$F$252,F67+TempMittel_korr!$G$252)-TempMittel_korr!$AP$252)</f>
        <v>-1.4064351667477926</v>
      </c>
      <c r="R67" s="9">
        <f>(AVERAGE(G67+TempMittel_korr!$H$252,H67+TempMittel_korr!$I$252,I67+TempMittel_korr!$J$252)-TempMittel_korr!$AF$252)</f>
        <v>-2.1495810108574567</v>
      </c>
      <c r="S67" s="9">
        <f>(AVERAGE(J67+TempMittel_korr!$K$252,K67+TempMittel_korr!$L$252,L67+TempMittel_korr!$M$252)-TempMittel_korr!$AU$252)</f>
        <v>-2.6086433145282584E-2</v>
      </c>
      <c r="T67" s="12">
        <f>(AVERAGE(B67+TempMittel_korr!$C$252,C67+TempMittel_korr!$D$252,M66+TempMittel_korr!$N$252)-TempMittel_korr!$AK$252)</f>
        <v>-1.8343861775565704</v>
      </c>
      <c r="V67" s="235">
        <v>1844</v>
      </c>
      <c r="W67" s="29">
        <f>(AVERAGE(B67+TempMittel_korr!$C$252,C67+TempMittel_korr!$D$252,D67+TempMittel_korr!$E$252)-AVERAGE(TempMittel_korr!$C$252:'TempMittel_korr'!$E$252))</f>
        <v>-3.1060898875816676</v>
      </c>
      <c r="X67" s="9">
        <f>(AVERAGE(E67+TempMittel_korr!$F$252,F67+TempMittel_korr!$G$252,G67+TempMittel_korr!$H$252)-AVERAGE(TempMittel_korr!$F$252:'TempMittel_korr'!$H$252))</f>
        <v>-0.30261152050847606</v>
      </c>
      <c r="Y67" s="9">
        <f>(AVERAGE(H67+TempMittel_korr!$I$252,I67+TempMittel_korr!$J$252,J67+TempMittel_korr!$K$252)-AVERAGE(TempMittel_korr!$I$252:'TempMittel_korr'!$K$252))</f>
        <v>-2.3946900830544635</v>
      </c>
      <c r="Z67" s="12">
        <f>(AVERAGE(K67+TempMittel_korr!$L$252,L67+TempMittel_korr!$M$252,M67+TempMittel_korr!$N$252)-AVERAGE(TempMittel_korr!$L$252:'TempMittel_korr'!$N$252))</f>
        <v>-0.90526852098699528</v>
      </c>
      <c r="AB67" s="78">
        <f t="shared" si="0"/>
        <v>-2.0556737873204818</v>
      </c>
    </row>
    <row r="68" spans="1:28">
      <c r="A68" s="176">
        <v>1845</v>
      </c>
      <c r="B68" s="29">
        <f>(TempMittel_korr!C69-TempMittel_korr!$C$252)</f>
        <v>1.4373954599761052</v>
      </c>
      <c r="C68" s="9">
        <f>(TempMittel_korr!D69-TempMittel_korr!$D$252)</f>
        <v>-7.4725734355044713</v>
      </c>
      <c r="D68" s="9">
        <f>(TempMittel_korr!E69-TempMittel_korr!$E$252)</f>
        <v>-4.9400637196336117</v>
      </c>
      <c r="E68" s="9">
        <f>(TempMittel_korr!F69-TempMittel_korr!$F$252)</f>
        <v>-0.1219834710743779</v>
      </c>
      <c r="F68" s="9">
        <f>(TempMittel_korr!G69-TempMittel_korr!$G$252)</f>
        <v>-4.2610732775786477</v>
      </c>
      <c r="G68" s="9">
        <f>(TempMittel_korr!H69-TempMittel_korr!$H$252)</f>
        <v>0.33081358497705615</v>
      </c>
      <c r="H68" s="9">
        <f>(TempMittel_korr!I69-TempMittel_korr!$I$252)</f>
        <v>-0.3514536041417724</v>
      </c>
      <c r="I68" s="9">
        <f>(TempMittel_korr!J69-TempMittel_korr!$J$252)</f>
        <v>-3.3367051639453038</v>
      </c>
      <c r="J68" s="9">
        <f>(TempMittel_korr!K69-TempMittel_korr!$K$252)</f>
        <v>-0.71784696494727918</v>
      </c>
      <c r="K68" s="9">
        <f>(TempMittel_korr!L69-TempMittel_korr!$L$252)</f>
        <v>-0.29485470541188974</v>
      </c>
      <c r="L68" s="9">
        <f>(TempMittel_korr!M69-TempMittel_korr!$M$252)</f>
        <v>2.095840220385675</v>
      </c>
      <c r="M68" s="15">
        <f>(TempMittel_korr!N69-TempMittel_korr!$N$252)</f>
        <v>2.4606771527592164E-2</v>
      </c>
      <c r="N68" s="78">
        <f>(TempMittel_korr!Q69-TempMittel_korr!$Q$252)</f>
        <v>-1.4307359100083117</v>
      </c>
      <c r="P68" s="176">
        <v>1845</v>
      </c>
      <c r="Q68" s="29">
        <f>(AVERAGE(D68+TempMittel_korr!$E$252,E68+TempMittel_korr!$F$252,F68+TempMittel_korr!$G$252)-TempMittel_korr!$AP$252)</f>
        <v>-3.1065426936295135</v>
      </c>
      <c r="R68" s="9">
        <f>(AVERAGE(G68+TempMittel_korr!$H$252,H68+TempMittel_korr!$I$252,I68+TempMittel_korr!$J$252)-TempMittel_korr!$AF$252)</f>
        <v>-1.1191150610366698</v>
      </c>
      <c r="S68" s="9">
        <f>(AVERAGE(J68+TempMittel_korr!$K$252,K68+TempMittel_korr!$L$252,L68+TempMittel_korr!$M$252)-TempMittel_korr!$AU$252)</f>
        <v>0.36104618334217253</v>
      </c>
      <c r="T68" s="12">
        <f>(AVERAGE(B68+TempMittel_korr!$C$252,C68+TempMittel_korr!$D$252,M67+TempMittel_korr!$N$252)-TempMittel_korr!$AK$252)</f>
        <v>-2.9361725539536261</v>
      </c>
      <c r="V68" s="176">
        <v>1845</v>
      </c>
      <c r="W68" s="29">
        <f>(AVERAGE(B68+TempMittel_korr!$C$252,C68+TempMittel_korr!$D$252,D68+TempMittel_korr!$E$252)-AVERAGE(TempMittel_korr!$C$252:'TempMittel_korr'!$E$252))</f>
        <v>-3.6584138983873258</v>
      </c>
      <c r="X68" s="9">
        <f>(AVERAGE(E68+TempMittel_korr!$F$252,F68+TempMittel_korr!$G$252,G68+TempMittel_korr!$H$252)-AVERAGE(TempMittel_korr!$F$252:'TempMittel_korr'!$H$252))</f>
        <v>-1.3507477212253232</v>
      </c>
      <c r="Y68" s="9">
        <f>(AVERAGE(H68+TempMittel_korr!$I$252,I68+TempMittel_korr!$J$252,J68+TempMittel_korr!$K$252)-AVERAGE(TempMittel_korr!$I$252:'TempMittel_korr'!$K$252))</f>
        <v>-1.4686685776781196</v>
      </c>
      <c r="Z68" s="12">
        <f>(AVERAGE(K68+TempMittel_korr!$L$252,L68+TempMittel_korr!$M$252,M68+TempMittel_korr!$N$252)-AVERAGE(TempMittel_korr!$L$252:'TempMittel_korr'!$N$252))</f>
        <v>0.60853076216712587</v>
      </c>
      <c r="AB68" s="78">
        <f t="shared" si="0"/>
        <v>-3.4376587309085962</v>
      </c>
    </row>
    <row r="69" spans="1:28">
      <c r="A69" s="176">
        <v>1846</v>
      </c>
      <c r="B69" s="29">
        <f>(TempMittel_korr!C70-TempMittel_korr!$C$252)</f>
        <v>1.6761051373954601</v>
      </c>
      <c r="C69" s="9">
        <f>(TempMittel_korr!D70-TempMittel_korr!$D$252)</f>
        <v>1.6595694216383872</v>
      </c>
      <c r="D69" s="9">
        <f>(TempMittel_korr!E70-TempMittel_korr!$E$252)</f>
        <v>1.3373556352050986</v>
      </c>
      <c r="E69" s="9">
        <f>(TempMittel_korr!F70-TempMittel_korr!$F$252)</f>
        <v>-0.29865013774104465</v>
      </c>
      <c r="F69" s="9">
        <f>(TempMittel_korr!G70-TempMittel_korr!$G$252)</f>
        <v>0.5873138191955487</v>
      </c>
      <c r="G69" s="9">
        <f>(TempMittel_korr!H70-TempMittel_korr!$H$252)</f>
        <v>2.4708135849770585</v>
      </c>
      <c r="H69" s="9">
        <f>(TempMittel_korr!I70-TempMittel_korr!$I$252)</f>
        <v>1.113062524890486</v>
      </c>
      <c r="I69" s="9">
        <f>(TempMittel_korr!J70-TempMittel_korr!$J$252)</f>
        <v>0.61168193282888872</v>
      </c>
      <c r="J69" s="9">
        <f>(TempMittel_korr!K70-TempMittel_korr!$K$252)</f>
        <v>0.58215303505271976</v>
      </c>
      <c r="K69" s="9">
        <f>(TempMittel_korr!L70-TempMittel_korr!$L$252)</f>
        <v>0.25353239136230421</v>
      </c>
      <c r="L69" s="9">
        <f>(TempMittel_korr!M70-TempMittel_korr!$M$252)</f>
        <v>-0.79749311294765857</v>
      </c>
      <c r="M69" s="15">
        <f>(TempMittel_korr!N70-TempMittel_korr!$N$252)</f>
        <v>-5.3431351639562781</v>
      </c>
      <c r="N69" s="78">
        <f>(TempMittel_korr!Q70-TempMittel_korr!$Q$252)</f>
        <v>0.31583943245744184</v>
      </c>
      <c r="P69" s="176">
        <v>1846</v>
      </c>
      <c r="Q69" s="29">
        <f>(AVERAGE(D69+TempMittel_korr!$E$252,E69+TempMittel_korr!$F$252,F69+TempMittel_korr!$G$252)-TempMittel_korr!$AP$252)</f>
        <v>0.54317056801923336</v>
      </c>
      <c r="R69" s="9">
        <f>(AVERAGE(G69+TempMittel_korr!$H$252,H69+TempMittel_korr!$I$252,I69+TempMittel_korr!$J$252)-TempMittel_korr!$AF$252)</f>
        <v>1.3985193475654807</v>
      </c>
      <c r="S69" s="9">
        <f>(AVERAGE(J69+TempMittel_korr!$K$252,K69+TempMittel_korr!$L$252,L69+TempMittel_korr!$M$252)-TempMittel_korr!$AU$252)</f>
        <v>1.273077115579202E-2</v>
      </c>
      <c r="T69" s="12">
        <f>(AVERAGE(B69+TempMittel_korr!$C$252,C69+TempMittel_korr!$D$252,M68+TempMittel_korr!$N$252)-TempMittel_korr!$AK$252)</f>
        <v>1.1207782909004447</v>
      </c>
      <c r="V69" s="176">
        <v>1846</v>
      </c>
      <c r="W69" s="29">
        <f>(AVERAGE(B69+TempMittel_korr!$C$252,C69+TempMittel_korr!$D$252,D69+TempMittel_korr!$E$252)-AVERAGE(TempMittel_korr!$C$252:'TempMittel_korr'!$E$252))</f>
        <v>1.557676731412982</v>
      </c>
      <c r="X69" s="9">
        <f>(AVERAGE(E69+TempMittel_korr!$F$252,F69+TempMittel_korr!$G$252,G69+TempMittel_korr!$H$252)-AVERAGE(TempMittel_korr!$F$252:'TempMittel_korr'!$H$252))</f>
        <v>0.91982575547718604</v>
      </c>
      <c r="Y69" s="9">
        <f>(AVERAGE(H69+TempMittel_korr!$I$252,I69+TempMittel_korr!$J$252,J69+TempMittel_korr!$K$252)-AVERAGE(TempMittel_korr!$I$252:'TempMittel_korr'!$K$252))</f>
        <v>0.76896583092403148</v>
      </c>
      <c r="Z69" s="12">
        <f>(AVERAGE(K69+TempMittel_korr!$L$252,L69+TempMittel_korr!$M$252,M69+TempMittel_korr!$N$252)-AVERAGE(TempMittel_korr!$L$252:'TempMittel_korr'!$N$252))</f>
        <v>-1.9623652951805441</v>
      </c>
      <c r="AB69" s="78">
        <f t="shared" si="0"/>
        <v>1.1744092414416345</v>
      </c>
    </row>
    <row r="70" spans="1:28">
      <c r="A70" s="176">
        <v>1847</v>
      </c>
      <c r="B70" s="29">
        <f>(TempMittel_korr!C71-TempMittel_korr!$C$252)</f>
        <v>0.96965352449223463</v>
      </c>
      <c r="C70" s="9">
        <f>(TempMittel_korr!D71-TempMittel_korr!$D$252)</f>
        <v>-3.8618591497901846</v>
      </c>
      <c r="D70" s="9">
        <f>(TempMittel_korr!E71-TempMittel_korr!$E$252)</f>
        <v>-1.9400637196336119</v>
      </c>
      <c r="E70" s="9">
        <f>(TempMittel_korr!F71-TempMittel_korr!$F$252)</f>
        <v>-4.2353168044077103</v>
      </c>
      <c r="F70" s="9">
        <f>(TempMittel_korr!G71-TempMittel_korr!$G$252)</f>
        <v>3.0421525288729665</v>
      </c>
      <c r="G70" s="9">
        <f>(TempMittel_korr!H71-TempMittel_korr!$H$252)</f>
        <v>-3.6191864150229449</v>
      </c>
      <c r="H70" s="9">
        <f>(TempMittel_korr!I71-TempMittel_korr!$I$252)</f>
        <v>-0.17726005575467596</v>
      </c>
      <c r="I70" s="9">
        <f>(TempMittel_korr!J71-TempMittel_korr!$J$252)</f>
        <v>-0.64315677684852623</v>
      </c>
      <c r="J70" s="9">
        <f>(TempMittel_korr!K71-TempMittel_korr!$K$252)</f>
        <v>-3.3978469649472807</v>
      </c>
      <c r="K70" s="9">
        <f>(TempMittel_korr!L71-TempMittel_korr!$L$252)</f>
        <v>-0.81098373766995291</v>
      </c>
      <c r="L70" s="9">
        <f>(TempMittel_korr!M71-TempMittel_korr!$M$252)</f>
        <v>1.5491735537190086</v>
      </c>
      <c r="M70" s="15">
        <f>(TempMittel_korr!N71-TempMittel_korr!$N$252)</f>
        <v>-1.2915222607304724</v>
      </c>
      <c r="N70" s="78">
        <f>(TempMittel_korr!Q71-TempMittel_korr!$Q$252)</f>
        <v>-1.1584071428850233</v>
      </c>
      <c r="P70" s="235">
        <v>1847</v>
      </c>
      <c r="Q70" s="29">
        <f>(AVERAGE(D70+TempMittel_korr!$E$252,E70+TempMittel_korr!$F$252,F70+TempMittel_korr!$G$252)-TempMittel_korr!$AP$252)</f>
        <v>-1.0432452025900867</v>
      </c>
      <c r="R70" s="9">
        <f>(AVERAGE(G70+TempMittel_korr!$H$252,H70+TempMittel_korr!$I$252,I70+TempMittel_korr!$J$252)-TempMittel_korr!$AF$252)</f>
        <v>-1.4798677492087116</v>
      </c>
      <c r="S70" s="9">
        <f>(AVERAGE(J70+TempMittel_korr!$K$252,K70+TempMittel_korr!$L$252,L70+TempMittel_korr!$M$252)-TempMittel_korr!$AU$252)</f>
        <v>-0.88655238296607131</v>
      </c>
      <c r="T70" s="12">
        <f>(AVERAGE(B70+TempMittel_korr!$C$252,C70+TempMittel_korr!$D$252,M69+TempMittel_korr!$N$252)-TempMittel_korr!$AK$252)</f>
        <v>-2.744429082371445</v>
      </c>
      <c r="V70" s="235">
        <v>1847</v>
      </c>
      <c r="W70" s="29">
        <f>(AVERAGE(B70+TempMittel_korr!$C$252,C70+TempMittel_korr!$D$252,D70+TempMittel_korr!$E$252)-AVERAGE(TempMittel_korr!$C$252:'TempMittel_korr'!$E$252))</f>
        <v>-1.610756448310521</v>
      </c>
      <c r="X70" s="9">
        <f>(AVERAGE(E70+TempMittel_korr!$F$252,F70+TempMittel_korr!$G$252,G70+TempMittel_korr!$H$252)-AVERAGE(TempMittel_korr!$F$252:'TempMittel_korr'!$H$252))</f>
        <v>-1.6041168968525632</v>
      </c>
      <c r="Y70" s="9">
        <f>(AVERAGE(H70+TempMittel_korr!$I$252,I70+TempMittel_korr!$J$252,J70+TempMittel_korr!$K$252)-AVERAGE(TempMittel_korr!$I$252:'TempMittel_korr'!$K$252))</f>
        <v>-1.4060879325168294</v>
      </c>
      <c r="Z70" s="12">
        <f>(AVERAGE(K70+TempMittel_korr!$L$252,L70+TempMittel_korr!$M$252,M70+TempMittel_korr!$N$252)-AVERAGE(TempMittel_korr!$L$252:'TempMittel_korr'!$N$252))</f>
        <v>-0.18444414822713862</v>
      </c>
      <c r="AB70" s="78">
        <f t="shared" ref="AB70:AB133" si="1">AVERAGE(M69,B70:D70)</f>
        <v>-2.5438511272219597</v>
      </c>
    </row>
    <row r="71" spans="1:28">
      <c r="A71" s="176">
        <v>1848</v>
      </c>
      <c r="B71" s="29">
        <f>(TempMittel_korr!C72-TempMittel_korr!$C$252)</f>
        <v>-7.0948626045400207</v>
      </c>
      <c r="C71" s="9">
        <f>(TempMittel_korr!D72-TempMittel_korr!$D$252)</f>
        <v>2.0632640029191758</v>
      </c>
      <c r="D71" s="9">
        <f>(TempMittel_korr!E72-TempMittel_korr!$E$252)</f>
        <v>7.9291119076066119E-2</v>
      </c>
      <c r="E71" s="9">
        <f>(TempMittel_korr!F72-TempMittel_korr!$F$252)</f>
        <v>1.3280165289256232</v>
      </c>
      <c r="F71" s="9">
        <f>(TempMittel_korr!G72-TempMittel_korr!$G$252)</f>
        <v>-0.19978295499800147</v>
      </c>
      <c r="G71" s="9">
        <f>(TempMittel_korr!H72-TempMittel_korr!$H$252)</f>
        <v>0.93081358497705757</v>
      </c>
      <c r="H71" s="9">
        <f>(TempMittel_korr!I72-TempMittel_korr!$I$252)</f>
        <v>-0.68371166865790123</v>
      </c>
      <c r="I71" s="9">
        <f>(TempMittel_korr!J72-TempMittel_korr!$J$252)</f>
        <v>-0.62702774459046573</v>
      </c>
      <c r="J71" s="9">
        <f>(TempMittel_korr!K72-TempMittel_korr!$K$252)</f>
        <v>-1.1611802982806143</v>
      </c>
      <c r="K71" s="9">
        <f>(TempMittel_korr!L72-TempMittel_korr!$L$252)</f>
        <v>0.13417755265262521</v>
      </c>
      <c r="L71" s="9">
        <f>(TempMittel_korr!M72-TempMittel_korr!$M$252)</f>
        <v>-2.237493112947659</v>
      </c>
      <c r="M71" s="15">
        <f>(TempMittel_korr!N72-TempMittel_korr!$N$252)</f>
        <v>2.2407358037856575</v>
      </c>
      <c r="N71" s="78">
        <f>(TempMittel_korr!Q72-TempMittel_korr!$Q$252)</f>
        <v>-0.44799618398091479</v>
      </c>
      <c r="P71" s="176">
        <v>1848</v>
      </c>
      <c r="Q71" s="29">
        <f>(AVERAGE(D71+TempMittel_korr!$E$252,E71+TempMittel_korr!$F$252,F71+TempMittel_korr!$G$252)-TempMittel_korr!$AP$252)</f>
        <v>0.40367236013392827</v>
      </c>
      <c r="R71" s="9">
        <f>(AVERAGE(G71+TempMittel_korr!$H$252,H71+TempMittel_korr!$I$252,I71+TempMittel_korr!$J$252)-TempMittel_korr!$AF$252)</f>
        <v>-0.12664194275709839</v>
      </c>
      <c r="S71" s="9">
        <f>(AVERAGE(J71+TempMittel_korr!$K$252,K71+TempMittel_korr!$L$252,L71+TempMittel_korr!$M$252)-TempMittel_korr!$AU$252)</f>
        <v>-1.08816528619188</v>
      </c>
      <c r="T71" s="12">
        <f>(AVERAGE(B71+TempMittel_korr!$C$252,C71+TempMittel_korr!$D$252,M70+TempMittel_korr!$N$252)-TempMittel_korr!$AK$252)</f>
        <v>-2.107022440070474</v>
      </c>
      <c r="V71" s="176">
        <v>1848</v>
      </c>
      <c r="W71" s="29">
        <f>(AVERAGE(B71+TempMittel_korr!$C$252,C71+TempMittel_korr!$D$252,D71+TempMittel_korr!$E$252)-AVERAGE(TempMittel_korr!$C$252:'TempMittel_korr'!$E$252))</f>
        <v>-1.65076916084826</v>
      </c>
      <c r="X71" s="9">
        <f>(AVERAGE(E71+TempMittel_korr!$F$252,F71+TempMittel_korr!$G$252,G71+TempMittel_korr!$H$252)-AVERAGE(TempMittel_korr!$F$252:'TempMittel_korr'!$H$252))</f>
        <v>0.68634905296822701</v>
      </c>
      <c r="Y71" s="9">
        <f>(AVERAGE(H71+TempMittel_korr!$I$252,I71+TempMittel_korr!$J$252,J71+TempMittel_korr!$K$252)-AVERAGE(TempMittel_korr!$I$252:'TempMittel_korr'!$K$252))</f>
        <v>-0.82397323717632887</v>
      </c>
      <c r="Z71" s="12">
        <f>(AVERAGE(K71+TempMittel_korr!$L$252,L71+TempMittel_korr!$M$252,M71+TempMittel_korr!$N$252)-AVERAGE(TempMittel_korr!$L$252:'TempMittel_korr'!$N$252))</f>
        <v>4.5806747830207772E-2</v>
      </c>
      <c r="AB71" s="78">
        <f t="shared" si="1"/>
        <v>-1.5609574358188127</v>
      </c>
    </row>
    <row r="72" spans="1:28">
      <c r="A72" s="176">
        <v>1849</v>
      </c>
      <c r="B72" s="29">
        <f>(TempMittel_korr!C73-TempMittel_korr!$C$252)</f>
        <v>9.5459976105137789E-2</v>
      </c>
      <c r="C72" s="9">
        <f>(TempMittel_korr!D73-TempMittel_korr!$D$252)</f>
        <v>0.8202837073526732</v>
      </c>
      <c r="D72" s="9">
        <f>(TempMittel_korr!E73-TempMittel_korr!$E$252)</f>
        <v>-2.6400637196336119</v>
      </c>
      <c r="E72" s="9">
        <f>(TempMittel_korr!F73-TempMittel_korr!$F$252)</f>
        <v>-2.2819834710743763</v>
      </c>
      <c r="F72" s="9">
        <f>(TempMittel_korr!G73-TempMittel_korr!$G$252)</f>
        <v>-0.1255894066109029</v>
      </c>
      <c r="G72" s="9">
        <f>(TempMittel_korr!H73-TempMittel_korr!$H$252)</f>
        <v>0.93748025164371995</v>
      </c>
      <c r="H72" s="9">
        <f>(TempMittel_korr!I73-TempMittel_korr!$I$252)</f>
        <v>-0.63855037833532435</v>
      </c>
      <c r="I72" s="9">
        <f>(TempMittel_korr!J73-TempMittel_korr!$J$252)</f>
        <v>-2.2883180671711099</v>
      </c>
      <c r="J72" s="9">
        <f>(TempMittel_korr!K73-TempMittel_korr!$K$252)</f>
        <v>-0.93118029828061388</v>
      </c>
      <c r="K72" s="9">
        <f>(TempMittel_korr!L73-TempMittel_korr!$L$252)</f>
        <v>2.7725939749400297E-2</v>
      </c>
      <c r="L72" s="9">
        <f>(TempMittel_korr!M73-TempMittel_korr!$M$252)</f>
        <v>-1.6941597796143255</v>
      </c>
      <c r="M72" s="15">
        <f>(TempMittel_korr!N73-TempMittel_korr!$N$252)</f>
        <v>-2.8108770994401491</v>
      </c>
      <c r="N72" s="78">
        <f>(TempMittel_korr!Q73-TempMittel_korr!$Q$252)</f>
        <v>-0.96744823877543507</v>
      </c>
      <c r="P72" s="176">
        <v>1849</v>
      </c>
      <c r="Q72" s="29">
        <f>(AVERAGE(D72+TempMittel_korr!$E$252,E72+TempMittel_korr!$F$252,F72+TempMittel_korr!$G$252)-TempMittel_korr!$AP$252)</f>
        <v>-1.6813814033069319</v>
      </c>
      <c r="R72" s="9">
        <f>(AVERAGE(G72+TempMittel_korr!$H$252,H72+TempMittel_korr!$I$252,I72+TempMittel_korr!$J$252)-TempMittel_korr!$AF$252)</f>
        <v>-0.66312939795423276</v>
      </c>
      <c r="S72" s="9">
        <f>(AVERAGE(J72+TempMittel_korr!$K$252,K72+TempMittel_korr!$L$252,L72+TempMittel_korr!$M$252)-TempMittel_korr!$AU$252)</f>
        <v>-0.86587137938184267</v>
      </c>
      <c r="T72" s="12">
        <f>(AVERAGE(B72+TempMittel_korr!$C$252,C72+TempMittel_korr!$D$252,M71+TempMittel_korr!$N$252)-TempMittel_korr!$AK$252)</f>
        <v>1.0528443431277879</v>
      </c>
      <c r="V72" s="235">
        <v>1849</v>
      </c>
      <c r="W72" s="29">
        <f>(AVERAGE(B72+TempMittel_korr!$C$252,C72+TempMittel_korr!$D$252,D72+TempMittel_korr!$E$252)-AVERAGE(TempMittel_korr!$C$252:'TempMittel_korr'!$E$252))</f>
        <v>-0.57477334539193392</v>
      </c>
      <c r="X72" s="9">
        <f>(AVERAGE(E72+TempMittel_korr!$F$252,F72+TempMittel_korr!$G$252,G72+TempMittel_korr!$H$252)-AVERAGE(TempMittel_korr!$F$252:'TempMittel_korr'!$H$252))</f>
        <v>-0.49003087534718759</v>
      </c>
      <c r="Y72" s="9">
        <f>(AVERAGE(H72+TempMittel_korr!$I$252,I72+TempMittel_korr!$J$252,J72+TempMittel_korr!$K$252)-AVERAGE(TempMittel_korr!$I$252:'TempMittel_korr'!$K$252))</f>
        <v>-1.286016247929016</v>
      </c>
      <c r="Z72" s="12">
        <f>(AVERAGE(K72+TempMittel_korr!$L$252,L72+TempMittel_korr!$M$252,M72+TempMittel_korr!$N$252)-AVERAGE(TempMittel_korr!$L$252:'TempMittel_korr'!$N$252))</f>
        <v>-1.4924369797683579</v>
      </c>
      <c r="AB72" s="78">
        <f t="shared" si="1"/>
        <v>0.12910394190246421</v>
      </c>
    </row>
    <row r="73" spans="1:28">
      <c r="A73" s="176">
        <v>1850</v>
      </c>
      <c r="B73" s="29">
        <f>(TempMittel_korr!C74-TempMittel_korr!$C$252)</f>
        <v>-4.8787335722819609</v>
      </c>
      <c r="C73" s="9">
        <f>(TempMittel_korr!D74-TempMittel_korr!$D$252)</f>
        <v>2.2774265644955305</v>
      </c>
      <c r="D73" s="9">
        <f>(TempMittel_korr!E74-TempMittel_korr!$E$252)</f>
        <v>-3.2207088809239339</v>
      </c>
      <c r="E73" s="9">
        <f>(TempMittel_korr!F74-TempMittel_korr!$F$252)</f>
        <v>-0.87531680440770998</v>
      </c>
      <c r="F73" s="9">
        <f>(TempMittel_korr!G74-TempMittel_korr!$G$252)</f>
        <v>-2.4901055356431634</v>
      </c>
      <c r="G73" s="9">
        <f>(TempMittel_korr!H74-TempMittel_korr!$H$252)</f>
        <v>-0.42251974835627948</v>
      </c>
      <c r="H73" s="9">
        <f>(TempMittel_korr!I74-TempMittel_korr!$I$252)</f>
        <v>-1.5708084428514475</v>
      </c>
      <c r="I73" s="9">
        <f>(TempMittel_korr!J74-TempMittel_korr!$J$252)</f>
        <v>-0.88186645426788601</v>
      </c>
      <c r="J73" s="9">
        <f>(TempMittel_korr!K74-TempMittel_korr!$K$252)</f>
        <v>-3.0778469649472804</v>
      </c>
      <c r="K73" s="9">
        <f>(TempMittel_korr!L74-TempMittel_korr!$L$252)</f>
        <v>-4.1174353505731789</v>
      </c>
      <c r="L73" s="9">
        <f>(TempMittel_korr!M74-TempMittel_korr!$M$252)</f>
        <v>0.20250688705234143</v>
      </c>
      <c r="M73" s="15">
        <f>(TempMittel_korr!N74-TempMittel_korr!$N$252)</f>
        <v>-5.6038389762730456E-2</v>
      </c>
      <c r="N73" s="78">
        <f>(TempMittel_korr!Q74-TempMittel_korr!$Q$252)</f>
        <v>-1.6227907045288603</v>
      </c>
      <c r="P73" s="235">
        <v>1850</v>
      </c>
      <c r="Q73" s="29">
        <f>(AVERAGE(D73+TempMittel_korr!$E$252,E73+TempMittel_korr!$F$252,F73+TempMittel_korr!$G$252)-TempMittel_korr!$AP$252)</f>
        <v>-2.19421294452557</v>
      </c>
      <c r="R73" s="9">
        <f>(AVERAGE(G73+TempMittel_korr!$H$252,H73+TempMittel_korr!$I$252,I73+TempMittel_korr!$J$252)-TempMittel_korr!$AF$252)</f>
        <v>-0.95839821515853352</v>
      </c>
      <c r="S73" s="9">
        <f>(AVERAGE(J73+TempMittel_korr!$K$252,K73+TempMittel_korr!$L$252,L73+TempMittel_korr!$M$252)-TempMittel_korr!$AU$252)</f>
        <v>-2.3309251428227027</v>
      </c>
      <c r="T73" s="12">
        <f>(AVERAGE(B73+TempMittel_korr!$C$252,C73+TempMittel_korr!$D$252,M72+TempMittel_korr!$N$252)-TempMittel_korr!$AK$252)</f>
        <v>-1.8033768550288951</v>
      </c>
      <c r="V73" s="235">
        <v>1850</v>
      </c>
      <c r="W73" s="29">
        <f>(AVERAGE(B73+TempMittel_korr!$C$252,C73+TempMittel_korr!$D$252,D73+TempMittel_korr!$E$252)-AVERAGE(TempMittel_korr!$C$252:'TempMittel_korr'!$E$252))</f>
        <v>-1.9406719629034548</v>
      </c>
      <c r="X73" s="9">
        <f>(AVERAGE(E73+TempMittel_korr!$F$252,F73+TempMittel_korr!$G$252,G73+TempMittel_korr!$H$252)-AVERAGE(TempMittel_korr!$F$252:'TempMittel_korr'!$H$252))</f>
        <v>-1.2626473628023849</v>
      </c>
      <c r="Y73" s="9">
        <f>(AVERAGE(H73+TempMittel_korr!$I$252,I73+TempMittel_korr!$J$252,J73+TempMittel_korr!$K$252)-AVERAGE(TempMittel_korr!$I$252:'TempMittel_korr'!$K$252))</f>
        <v>-1.8435072873555391</v>
      </c>
      <c r="Z73" s="12">
        <f>(AVERAGE(K73+TempMittel_korr!$L$252,L73+TempMittel_korr!$M$252,M73+TempMittel_korr!$N$252)-AVERAGE(TempMittel_korr!$L$252:'TempMittel_korr'!$N$252))</f>
        <v>-1.3236556177611891</v>
      </c>
      <c r="AB73" s="78">
        <f t="shared" si="1"/>
        <v>-2.1582232470376281</v>
      </c>
    </row>
    <row r="74" spans="1:28">
      <c r="A74" s="176">
        <v>1851</v>
      </c>
      <c r="B74" s="29">
        <f>(TempMittel_korr!C75-TempMittel_korr!$C$252)</f>
        <v>2.318040621266428</v>
      </c>
      <c r="C74" s="9">
        <f>(TempMittel_korr!D75-TempMittel_korr!$D$252)</f>
        <v>-0.55114486407589847</v>
      </c>
      <c r="D74" s="9">
        <f>(TempMittel_korr!E75-TempMittel_korr!$E$252)</f>
        <v>-1.3142572680207079</v>
      </c>
      <c r="E74" s="9">
        <f>(TempMittel_korr!F75-TempMittel_korr!$F$252)</f>
        <v>1.1280165289256221</v>
      </c>
      <c r="F74" s="9">
        <f>(TempMittel_korr!G75-TempMittel_korr!$G$252)</f>
        <v>-4.0062345679012266</v>
      </c>
      <c r="G74" s="9">
        <f>(TempMittel_korr!H75-TempMittel_korr!$H$252)</f>
        <v>0.37081358497705885</v>
      </c>
      <c r="H74" s="9">
        <f>(TempMittel_korr!I75-TempMittel_korr!$I$252)</f>
        <v>-1.6127439267224197</v>
      </c>
      <c r="I74" s="9">
        <f>(TempMittel_korr!J75-TempMittel_korr!$J$252)</f>
        <v>-0.58186645426788353</v>
      </c>
      <c r="J74" s="9">
        <f>(TempMittel_korr!K75-TempMittel_korr!$K$252)</f>
        <v>-3.9311802982806157</v>
      </c>
      <c r="K74" s="9">
        <f>(TempMittel_korr!L75-TempMittel_korr!$L$252)</f>
        <v>0.79546787523327289</v>
      </c>
      <c r="L74" s="9">
        <f>(TempMittel_korr!M75-TempMittel_korr!$M$252)</f>
        <v>-6.1008264462809914</v>
      </c>
      <c r="M74" s="15">
        <f>(TempMittel_korr!N75-TempMittel_korr!$N$252)</f>
        <v>0.11815515862436643</v>
      </c>
      <c r="N74" s="78">
        <f>(TempMittel_korr!Q75-TempMittel_korr!$Q$252)</f>
        <v>-1.099777005898722</v>
      </c>
      <c r="P74" s="176">
        <v>1851</v>
      </c>
      <c r="Q74" s="29">
        <f>(AVERAGE(D74+TempMittel_korr!$E$252,E74+TempMittel_korr!$F$252,F74+TempMittel_korr!$G$252)-TempMittel_korr!$AP$252)</f>
        <v>-1.3963276398660724</v>
      </c>
      <c r="R74" s="9">
        <f>(AVERAGE(G74+TempMittel_korr!$H$252,H74+TempMittel_korr!$I$252,I74+TempMittel_korr!$J$252)-TempMittel_korr!$AF$252)</f>
        <v>-0.60793226533774458</v>
      </c>
      <c r="S74" s="9">
        <f>(AVERAGE(J74+TempMittel_korr!$K$252,K74+TempMittel_korr!$L$252,L74+TempMittel_korr!$M$252)-TempMittel_korr!$AU$252)</f>
        <v>-3.0788462897761075</v>
      </c>
      <c r="T74" s="12">
        <f>(AVERAGE(B74+TempMittel_korr!$C$252,C74+TempMittel_korr!$D$252,M73+TempMittel_korr!$N$252)-TempMittel_korr!$AK$252)</f>
        <v>0.57097030318923125</v>
      </c>
      <c r="V74" s="176">
        <v>1851</v>
      </c>
      <c r="W74" s="29">
        <f>(AVERAGE(B74+TempMittel_korr!$C$252,C74+TempMittel_korr!$D$252,D74+TempMittel_korr!$E$252)-AVERAGE(TempMittel_korr!$C$252:'TempMittel_korr'!$E$252))</f>
        <v>0.15087949638994036</v>
      </c>
      <c r="X74" s="9">
        <f>(AVERAGE(E74+TempMittel_korr!$F$252,F74+TempMittel_korr!$G$252,G74+TempMittel_korr!$H$252)-AVERAGE(TempMittel_korr!$F$252:'TempMittel_korr'!$H$252))</f>
        <v>-0.83580148466618276</v>
      </c>
      <c r="Y74" s="9">
        <f>(AVERAGE(H74+TempMittel_korr!$I$252,I74+TempMittel_korr!$J$252,J74+TempMittel_korr!$K$252)-AVERAGE(TempMittel_korr!$I$252:'TempMittel_korr'!$K$252))</f>
        <v>-2.0419302264236396</v>
      </c>
      <c r="Z74" s="12">
        <f>(AVERAGE(K74+TempMittel_korr!$L$252,L74+TempMittel_korr!$M$252,M74+TempMittel_korr!$N$252)-AVERAGE(TempMittel_korr!$L$252:'TempMittel_korr'!$N$252))</f>
        <v>-1.7290678041411174</v>
      </c>
      <c r="AB74" s="78">
        <f t="shared" si="1"/>
        <v>9.9150024851772767E-2</v>
      </c>
    </row>
    <row r="75" spans="1:28">
      <c r="A75" s="176">
        <v>1852</v>
      </c>
      <c r="B75" s="29">
        <f>(TempMittel_korr!C76-TempMittel_korr!$C$252)</f>
        <v>3.4212664277180402</v>
      </c>
      <c r="C75" s="9">
        <f>(TempMittel_korr!D76-TempMittel_korr!$D$252)</f>
        <v>-0.88501185914978975</v>
      </c>
      <c r="D75" s="9">
        <f>(TempMittel_korr!E76-TempMittel_korr!$E$252)</f>
        <v>-3.0078056551174814</v>
      </c>
      <c r="E75" s="9">
        <f>(TempMittel_korr!F76-TempMittel_korr!$F$252)</f>
        <v>-2.5219834710743769</v>
      </c>
      <c r="F75" s="9">
        <f>(TempMittel_korr!G76-TempMittel_korr!$G$252)</f>
        <v>0.47763639984070849</v>
      </c>
      <c r="G75" s="9">
        <f>(TempMittel_korr!H76-TempMittel_korr!$H$252)</f>
        <v>0.45414691831038922</v>
      </c>
      <c r="H75" s="9">
        <f>(TempMittel_korr!I76-TempMittel_korr!$I$252)</f>
        <v>1.3775786539227415</v>
      </c>
      <c r="I75" s="9">
        <f>(TempMittel_korr!J76-TempMittel_korr!$J$252)</f>
        <v>-1.2212929775579084E-3</v>
      </c>
      <c r="J75" s="9">
        <f>(TempMittel_korr!K76-TempMittel_korr!$K$252)</f>
        <v>-0.84451363161394788</v>
      </c>
      <c r="K75" s="9">
        <f>(TempMittel_korr!L76-TempMittel_korr!$L$252)</f>
        <v>-0.94646760863769597</v>
      </c>
      <c r="L75" s="9">
        <f>(TempMittel_korr!M76-TempMittel_korr!$M$252)</f>
        <v>5.3291735537190092</v>
      </c>
      <c r="M75" s="15">
        <f>(TempMittel_korr!N76-TempMittel_korr!$N$252)</f>
        <v>5.3471874166888824</v>
      </c>
      <c r="N75" s="78">
        <f>(TempMittel_korr!Q76-TempMittel_korr!$Q$252)</f>
        <v>0.69885313108757785</v>
      </c>
      <c r="P75" s="176">
        <v>1852</v>
      </c>
      <c r="Q75" s="29">
        <f>(AVERAGE(D75+TempMittel_korr!$E$252,E75+TempMittel_korr!$F$252,F75+TempMittel_korr!$G$252)-TempMittel_korr!$AP$252)</f>
        <v>-1.6828867796510179</v>
      </c>
      <c r="R75" s="9">
        <f>(AVERAGE(G75+TempMittel_korr!$H$252,H75+TempMittel_korr!$I$252,I75+TempMittel_korr!$J$252)-TempMittel_korr!$AF$252)</f>
        <v>0.61016809308519271</v>
      </c>
      <c r="S75" s="9">
        <f>(AVERAGE(J75+TempMittel_korr!$K$252,K75+TempMittel_korr!$L$252,L75+TempMittel_korr!$M$252)-TempMittel_korr!$AU$252)</f>
        <v>1.179397437822459</v>
      </c>
      <c r="T75" s="12">
        <f>(AVERAGE(B75+TempMittel_korr!$C$252,C75+TempMittel_korr!$D$252,M74+TempMittel_korr!$N$252)-TempMittel_korr!$AK$252)</f>
        <v>0.88548775644417055</v>
      </c>
      <c r="V75" s="176">
        <v>1852</v>
      </c>
      <c r="W75" s="29">
        <f>(AVERAGE(B75+TempMittel_korr!$C$252,C75+TempMittel_korr!$D$252,D75+TempMittel_korr!$E$252)-AVERAGE(TempMittel_korr!$C$252:'TempMittel_korr'!$E$252))</f>
        <v>-0.15718369551641054</v>
      </c>
      <c r="X75" s="9">
        <f>(AVERAGE(E75+TempMittel_korr!$F$252,F75+TempMittel_korr!$G$252,G75+TempMittel_korr!$H$252)-AVERAGE(TempMittel_korr!$F$252:'TempMittel_korr'!$H$252))</f>
        <v>-0.53006671764109292</v>
      </c>
      <c r="Y75" s="9">
        <f>(AVERAGE(H75+TempMittel_korr!$I$252,I75+TempMittel_korr!$J$252,J75+TempMittel_korr!$K$252)-AVERAGE(TempMittel_korr!$I$252:'TempMittel_korr'!$K$252))</f>
        <v>0.17728124311041071</v>
      </c>
      <c r="Z75" s="12">
        <f>(AVERAGE(K75+TempMittel_korr!$L$252,L75+TempMittel_korr!$M$252,M75+TempMittel_korr!$N$252)-AVERAGE(TempMittel_korr!$L$252:'TempMittel_korr'!$N$252))</f>
        <v>3.2432977872567319</v>
      </c>
      <c r="AB75" s="78">
        <f t="shared" si="1"/>
        <v>-8.8348981981216212E-2</v>
      </c>
    </row>
    <row r="76" spans="1:28">
      <c r="A76" s="176">
        <v>1853</v>
      </c>
      <c r="B76" s="29">
        <f>(TempMittel_korr!C77-TempMittel_korr!$C$252)</f>
        <v>3.8986857825567505</v>
      </c>
      <c r="C76" s="9">
        <f>(TempMittel_korr!D77-TempMittel_korr!$D$252)</f>
        <v>-3.5440020069330407</v>
      </c>
      <c r="D76" s="9">
        <f>(TempMittel_korr!E77-TempMittel_korr!$E$252)</f>
        <v>-4.3787733970529663</v>
      </c>
      <c r="E76" s="9">
        <f>(TempMittel_korr!F77-TempMittel_korr!$F$252)</f>
        <v>-2.7053168044077101</v>
      </c>
      <c r="F76" s="9">
        <f>(TempMittel_korr!G77-TempMittel_korr!$G$252)</f>
        <v>-1.2191377937076791</v>
      </c>
      <c r="G76" s="9">
        <f>(TempMittel_korr!H77-TempMittel_korr!$H$252)</f>
        <v>-0.57251974835627806</v>
      </c>
      <c r="H76" s="9">
        <f>(TempMittel_korr!I77-TempMittel_korr!$I$252)</f>
        <v>1.2033851055356504</v>
      </c>
      <c r="I76" s="9">
        <f>(TempMittel_korr!J77-TempMittel_korr!$J$252)</f>
        <v>0.64393999734502039</v>
      </c>
      <c r="J76" s="9">
        <f>(TempMittel_korr!K77-TempMittel_korr!$K$252)</f>
        <v>-0.44784696494728138</v>
      </c>
      <c r="K76" s="9">
        <f>(TempMittel_korr!L77-TempMittel_korr!$L$252)</f>
        <v>1.5761130365235934</v>
      </c>
      <c r="L76" s="9">
        <f>(TempMittel_korr!M77-TempMittel_korr!$M$252)</f>
        <v>-0.9974931129476583</v>
      </c>
      <c r="M76" s="15">
        <f>(TempMittel_korr!N77-TempMittel_korr!$N$252)</f>
        <v>-4.4141029058917631</v>
      </c>
      <c r="N76" s="78">
        <f>(TempMittel_korr!Q77-TempMittel_korr!$Q$252)</f>
        <v>-0.8808728963096808</v>
      </c>
      <c r="P76" s="176">
        <v>1853</v>
      </c>
      <c r="Q76" s="29">
        <f>(AVERAGE(D76+TempMittel_korr!$E$252,E76+TempMittel_korr!$F$252,F76+TempMittel_korr!$G$252)-TempMittel_korr!$AP$252)</f>
        <v>-2.7665785359234198</v>
      </c>
      <c r="R76" s="9">
        <f>(AVERAGE(G76+TempMittel_korr!$H$252,H76+TempMittel_korr!$I$252,I76+TempMittel_korr!$J$252)-TempMittel_korr!$AF$252)</f>
        <v>0.42493511817480112</v>
      </c>
      <c r="S76" s="9">
        <f>(AVERAGE(J76+TempMittel_korr!$K$252,K76+TempMittel_korr!$L$252,L76+TempMittel_korr!$M$252)-TempMittel_korr!$AU$252)</f>
        <v>4.3590986209554039E-2</v>
      </c>
      <c r="T76" s="12">
        <f>(AVERAGE(B76+TempMittel_korr!$C$252,C76+TempMittel_korr!$D$252,M75+TempMittel_korr!$N$252)-TempMittel_korr!$AK$252)</f>
        <v>1.9013082448174956</v>
      </c>
      <c r="V76" s="176">
        <v>1853</v>
      </c>
      <c r="W76" s="29">
        <f>(AVERAGE(B76+TempMittel_korr!$C$252,C76+TempMittel_korr!$D$252,D76+TempMittel_korr!$E$252)-AVERAGE(TempMittel_korr!$C$252:'TempMittel_korr'!$E$252))</f>
        <v>-1.3413632071430857</v>
      </c>
      <c r="X76" s="9">
        <f>(AVERAGE(E76+TempMittel_korr!$F$252,F76+TempMittel_korr!$G$252,G76+TempMittel_korr!$H$252)-AVERAGE(TempMittel_korr!$F$252:'TempMittel_korr'!$H$252))</f>
        <v>-1.4989914488238893</v>
      </c>
      <c r="Y76" s="9">
        <f>(AVERAGE(H76+TempMittel_korr!$I$252,I76+TempMittel_korr!$J$252,J76+TempMittel_korr!$K$252)-AVERAGE(TempMittel_korr!$I$252:'TempMittel_korr'!$K$252))</f>
        <v>0.46649271264446313</v>
      </c>
      <c r="Z76" s="12">
        <f>(AVERAGE(K76+TempMittel_korr!$L$252,L76+TempMittel_korr!$M$252,M76+TempMittel_korr!$N$252)-AVERAGE(TempMittel_korr!$L$252:'TempMittel_korr'!$N$252))</f>
        <v>-1.2784943274386096</v>
      </c>
      <c r="AB76" s="78">
        <f t="shared" si="1"/>
        <v>0.33077444881490647</v>
      </c>
    </row>
    <row r="77" spans="1:28">
      <c r="A77" s="176">
        <v>1854</v>
      </c>
      <c r="B77" s="29">
        <f>(TempMittel_korr!C78-TempMittel_korr!$C$252)</f>
        <v>2.2825567502986859</v>
      </c>
      <c r="C77" s="9">
        <f>(TempMittel_korr!D78-TempMittel_korr!$D$252)</f>
        <v>-3.4940020069330409</v>
      </c>
      <c r="D77" s="9">
        <f>(TempMittel_korr!E78-TempMittel_korr!$E$252)</f>
        <v>-0.77554759060135325</v>
      </c>
      <c r="E77" s="9">
        <f>(TempMittel_korr!F78-TempMittel_korr!$F$252)</f>
        <v>0.89468319559228782</v>
      </c>
      <c r="F77" s="9">
        <f>(TempMittel_korr!G78-TempMittel_korr!$G$252)</f>
        <v>0.5453783353245818</v>
      </c>
      <c r="G77" s="9">
        <f>(TempMittel_korr!H78-TempMittel_korr!$H$252)</f>
        <v>-0.52918641502294683</v>
      </c>
      <c r="H77" s="9">
        <f>(TempMittel_korr!I78-TempMittel_korr!$I$252)</f>
        <v>0.17435284747113222</v>
      </c>
      <c r="I77" s="9">
        <f>(TempMittel_korr!J78-TempMittel_korr!$J$252)</f>
        <v>-1.1883180671711102</v>
      </c>
      <c r="J77" s="9">
        <f>(TempMittel_korr!K78-TempMittel_korr!$K$252)</f>
        <v>-8.7846964947281947E-2</v>
      </c>
      <c r="K77" s="9">
        <f>(TempMittel_korr!L78-TempMittel_korr!$L$252)</f>
        <v>0.9212743268461745</v>
      </c>
      <c r="L77" s="9">
        <f>(TempMittel_korr!M78-TempMittel_korr!$M$252)</f>
        <v>-2.9174931129476587</v>
      </c>
      <c r="M77" s="15">
        <f>(TempMittel_korr!N78-TempMittel_korr!$N$252)</f>
        <v>-0.32055451879498842</v>
      </c>
      <c r="N77" s="78">
        <f>(TempMittel_korr!Q78-TempMittel_korr!$Q$252)</f>
        <v>-0.33813317028228429</v>
      </c>
      <c r="P77" s="176">
        <v>1854</v>
      </c>
      <c r="Q77" s="29">
        <f>(AVERAGE(D77+TempMittel_korr!$E$252,E77+TempMittel_korr!$F$252,F77+TempMittel_korr!$G$252)-TempMittel_korr!$AP$252)</f>
        <v>0.2226687759045376</v>
      </c>
      <c r="R77" s="9">
        <f>(AVERAGE(G77+TempMittel_korr!$H$252,H77+TempMittel_korr!$I$252,I77+TempMittel_korr!$J$252)-TempMittel_korr!$AF$252)</f>
        <v>-0.51438387824097198</v>
      </c>
      <c r="S77" s="9">
        <f>(AVERAGE(J77+TempMittel_korr!$K$252,K77+TempMittel_korr!$L$252,L77+TempMittel_korr!$M$252)-TempMittel_korr!$AU$252)</f>
        <v>-0.6946885836829173</v>
      </c>
      <c r="T77" s="12">
        <f>(AVERAGE(B77+TempMittel_korr!$C$252,C77+TempMittel_korr!$D$252,M76+TempMittel_korr!$N$252)-TempMittel_korr!$AK$252)</f>
        <v>-1.8744982067954077</v>
      </c>
      <c r="V77" s="176">
        <v>1854</v>
      </c>
      <c r="W77" s="29">
        <f>(AVERAGE(B77+TempMittel_korr!$C$252,C77+TempMittel_korr!$D$252,D77+TempMittel_korr!$E$252)-AVERAGE(TempMittel_korr!$C$252:'TempMittel_korr'!$E$252))</f>
        <v>-0.66233094907856938</v>
      </c>
      <c r="X77" s="9">
        <f>(AVERAGE(E77+TempMittel_korr!$F$252,F77+TempMittel_korr!$G$252,G77+TempMittel_korr!$H$252)-AVERAGE(TempMittel_korr!$F$252:'TempMittel_korr'!$H$252))</f>
        <v>0.30362503863130819</v>
      </c>
      <c r="Y77" s="9">
        <f>(AVERAGE(H77+TempMittel_korr!$I$252,I77+TempMittel_korr!$J$252,J77+TempMittel_korr!$K$252)-AVERAGE(TempMittel_korr!$I$252:'TempMittel_korr'!$K$252))</f>
        <v>-0.36727072821575391</v>
      </c>
      <c r="Z77" s="12">
        <f>(AVERAGE(K77+TempMittel_korr!$L$252,L77+TempMittel_korr!$M$252,M77+TempMittel_korr!$N$252)-AVERAGE(TempMittel_korr!$L$252:'TempMittel_korr'!$N$252))</f>
        <v>-0.77225776829882409</v>
      </c>
      <c r="AB77" s="78">
        <f t="shared" si="1"/>
        <v>-1.6002739382818678</v>
      </c>
    </row>
    <row r="78" spans="1:28">
      <c r="A78" s="176">
        <v>1855</v>
      </c>
      <c r="B78" s="29">
        <f>(TempMittel_korr!C79-TempMittel_korr!$C$252)</f>
        <v>-3.9529271206690577</v>
      </c>
      <c r="C78" s="9">
        <f>(TempMittel_korr!D79-TempMittel_korr!$D$252)</f>
        <v>-0.73685914979018396</v>
      </c>
      <c r="D78" s="9">
        <f>(TempMittel_korr!E79-TempMittel_korr!$E$252)</f>
        <v>-0.84006371963361126</v>
      </c>
      <c r="E78" s="9">
        <f>(TempMittel_korr!F79-TempMittel_korr!$F$252)</f>
        <v>-1.6653168044077109</v>
      </c>
      <c r="F78" s="9">
        <f>(TempMittel_korr!G79-TempMittel_korr!$G$252)</f>
        <v>-0.97720230983671108</v>
      </c>
      <c r="G78" s="9">
        <f>(TempMittel_korr!H79-TempMittel_korr!$H$252)</f>
        <v>6.7480251643720734E-2</v>
      </c>
      <c r="H78" s="9">
        <f>(TempMittel_korr!I79-TempMittel_korr!$I$252)</f>
        <v>-0.2127439267224176</v>
      </c>
      <c r="I78" s="9">
        <f>(TempMittel_korr!J79-TempMittel_korr!$J$252)</f>
        <v>1.1181335457321122</v>
      </c>
      <c r="J78" s="9">
        <f>(TempMittel_korr!K79-TempMittel_korr!$K$252)</f>
        <v>-3.1180298280613528E-2</v>
      </c>
      <c r="K78" s="9">
        <f>(TempMittel_korr!L79-TempMittel_korr!$L$252)</f>
        <v>3.2438549720074645</v>
      </c>
      <c r="L78" s="9">
        <f>(TempMittel_korr!M79-TempMittel_korr!$M$252)</f>
        <v>-2.1841597796143248</v>
      </c>
      <c r="M78" s="15">
        <f>(TempMittel_korr!N79-TempMittel_korr!$N$252)</f>
        <v>-3.7044254865369246</v>
      </c>
      <c r="N78" s="78">
        <f>(TempMittel_korr!Q79-TempMittel_korr!$Q$252)</f>
        <v>-0.81457152644666753</v>
      </c>
      <c r="P78" s="176">
        <v>1855</v>
      </c>
      <c r="Q78" s="29">
        <f>(AVERAGE(D78+TempMittel_korr!$E$252,E78+TempMittel_korr!$F$252,F78+TempMittel_korr!$G$252)-TempMittel_korr!$AP$252)</f>
        <v>-1.1596968154933123</v>
      </c>
      <c r="R78" s="9">
        <f>(AVERAGE(G78+TempMittel_korr!$H$252,H78+TempMittel_korr!$I$252,I78+TempMittel_korr!$J$252)-TempMittel_korr!$AF$252)</f>
        <v>0.32428995688447593</v>
      </c>
      <c r="S78" s="9">
        <f>(AVERAGE(J78+TempMittel_korr!$K$252,K78+TempMittel_korr!$L$252,L78+TempMittel_korr!$M$252)-TempMittel_korr!$AU$252)</f>
        <v>0.34283829803751154</v>
      </c>
      <c r="T78" s="12">
        <f>(AVERAGE(B78+TempMittel_korr!$C$252,C78+TempMittel_korr!$D$252,M77+TempMittel_korr!$N$252)-TempMittel_korr!$AK$252)</f>
        <v>-1.6694290823714451</v>
      </c>
      <c r="V78" s="176">
        <v>1855</v>
      </c>
      <c r="W78" s="29">
        <f>(AVERAGE(B78+TempMittel_korr!$C$252,C78+TempMittel_korr!$D$252,D78+TempMittel_korr!$E$252)-AVERAGE(TempMittel_korr!$C$252:'TempMittel_korr'!$E$252))</f>
        <v>-1.843283330030951</v>
      </c>
      <c r="X78" s="9">
        <f>(AVERAGE(E78+TempMittel_korr!$F$252,F78+TempMittel_korr!$G$252,G78+TempMittel_korr!$H$252)-AVERAGE(TempMittel_korr!$F$252:'TempMittel_korr'!$H$252))</f>
        <v>-0.85834628753356768</v>
      </c>
      <c r="Y78" s="9">
        <f>(AVERAGE(H78+TempMittel_korr!$I$252,I78+TempMittel_korr!$J$252,J78+TempMittel_korr!$K$252)-AVERAGE(TempMittel_korr!$I$252:'TempMittel_korr'!$K$252))</f>
        <v>0.29140310690969429</v>
      </c>
      <c r="Z78" s="12">
        <f>(AVERAGE(K78+TempMittel_korr!$L$252,L78+TempMittel_korr!$M$252,M78+TempMittel_korr!$N$252)-AVERAGE(TempMittel_korr!$L$252:'TempMittel_korr'!$N$252))</f>
        <v>-0.88157676471459467</v>
      </c>
      <c r="AB78" s="78">
        <f t="shared" si="1"/>
        <v>-1.4626011272219603</v>
      </c>
    </row>
    <row r="79" spans="1:28">
      <c r="A79" s="176">
        <v>1856</v>
      </c>
      <c r="B79" s="29">
        <f>(TempMittel_korr!C80-TempMittel_korr!$C$252)</f>
        <v>3.5535244922341693</v>
      </c>
      <c r="C79" s="9">
        <f>(TempMittel_korr!D80-TempMittel_korr!$D$252)</f>
        <v>2.4701605546433134</v>
      </c>
      <c r="D79" s="9">
        <f>(TempMittel_korr!E80-TempMittel_korr!$E$252)</f>
        <v>-1.352966945440063</v>
      </c>
      <c r="E79" s="9">
        <f>(TempMittel_korr!F80-TempMittel_korr!$F$252)</f>
        <v>2.5046831955922908</v>
      </c>
      <c r="F79" s="9">
        <f>(TempMittel_korr!G80-TempMittel_korr!$G$252)</f>
        <v>-1.4513958582238082</v>
      </c>
      <c r="G79" s="9">
        <f>(TempMittel_korr!H80-TempMittel_korr!$H$252)</f>
        <v>1.7508135849770525</v>
      </c>
      <c r="H79" s="9">
        <f>(TempMittel_korr!I80-TempMittel_korr!$I$252)</f>
        <v>-1.7740342493030656</v>
      </c>
      <c r="I79" s="9">
        <f>(TempMittel_korr!J80-TempMittel_korr!$J$252)</f>
        <v>1.9310367715385652</v>
      </c>
      <c r="J79" s="9">
        <f>(TempMittel_korr!K80-TempMittel_korr!$K$252)</f>
        <v>-1.3045136316139487</v>
      </c>
      <c r="K79" s="9">
        <f>(TempMittel_korr!L80-TempMittel_korr!$L$252)</f>
        <v>1.8857904558784311</v>
      </c>
      <c r="L79" s="9">
        <f>(TempMittel_korr!M80-TempMittel_korr!$M$252)</f>
        <v>-4.8374931129476586</v>
      </c>
      <c r="M79" s="15">
        <f>(TempMittel_korr!N80-TempMittel_korr!$N$252)</f>
        <v>0.46654225539855987</v>
      </c>
      <c r="N79" s="78">
        <f>(TempMittel_korr!Q80-TempMittel_korr!$Q$252)</f>
        <v>0.32214080232045372</v>
      </c>
      <c r="P79" s="176">
        <v>1856</v>
      </c>
      <c r="Q79" s="29">
        <f>(AVERAGE(D79+TempMittel_korr!$E$252,E79+TempMittel_korr!$F$252,F79+TempMittel_korr!$G$252)-TempMittel_korr!$AP$252)</f>
        <v>-9.8729073557828784E-2</v>
      </c>
      <c r="R79" s="9">
        <f>(AVERAGE(G79+TempMittel_korr!$H$252,H79+TempMittel_korr!$I$252,I79+TempMittel_korr!$J$252)-TempMittel_korr!$AF$252)</f>
        <v>0.63593870240418759</v>
      </c>
      <c r="S79" s="9">
        <f>(AVERAGE(J79+TempMittel_korr!$K$252,K79+TempMittel_korr!$L$252,L79+TempMittel_korr!$M$252)-TempMittel_korr!$AU$252)</f>
        <v>-1.4187387628943897</v>
      </c>
      <c r="T79" s="12">
        <f>(AVERAGE(B79+TempMittel_korr!$C$252,C79+TempMittel_korr!$D$252,M78+TempMittel_korr!$N$252)-TempMittel_korr!$AK$252)</f>
        <v>0.77377103416015103</v>
      </c>
      <c r="V79" s="176">
        <v>1856</v>
      </c>
      <c r="W79" s="29">
        <f>(AVERAGE(B79+TempMittel_korr!$C$252,C79+TempMittel_korr!$D$252,D79+TempMittel_korr!$E$252)-AVERAGE(TempMittel_korr!$C$252:'TempMittel_korr'!$E$252))</f>
        <v>1.5569060338124729</v>
      </c>
      <c r="X79" s="9">
        <f>(AVERAGE(E79+TempMittel_korr!$F$252,F79+TempMittel_korr!$G$252,G79+TempMittel_korr!$H$252)-AVERAGE(TempMittel_korr!$F$252:'TempMittel_korr'!$H$252))</f>
        <v>0.93470030744851051</v>
      </c>
      <c r="Y79" s="9">
        <f>(AVERAGE(H79+TempMittel_korr!$I$252,I79+TempMittel_korr!$J$252,J79+TempMittel_korr!$K$252)-AVERAGE(TempMittel_korr!$I$252:'TempMittel_korr'!$K$252))</f>
        <v>-0.3825037031261509</v>
      </c>
      <c r="Z79" s="12">
        <f>(AVERAGE(K79+TempMittel_korr!$L$252,L79+TempMittel_korr!$M$252,M79+TempMittel_korr!$N$252)-AVERAGE(TempMittel_korr!$L$252:'TempMittel_korr'!$N$252))</f>
        <v>-0.82838680055688907</v>
      </c>
      <c r="AB79" s="78">
        <f t="shared" si="1"/>
        <v>0.24157315372512378</v>
      </c>
    </row>
    <row r="80" spans="1:28">
      <c r="A80" s="176">
        <v>1857</v>
      </c>
      <c r="B80" s="29">
        <f>(TempMittel_korr!C81-TempMittel_korr!$C$252)</f>
        <v>-2.2561529271206693</v>
      </c>
      <c r="C80" s="9">
        <f>(TempMittel_korr!D81-TempMittel_korr!$D$252)</f>
        <v>0.49885513592410158</v>
      </c>
      <c r="D80" s="9">
        <f>(TempMittel_korr!E81-TempMittel_korr!$E$252)</f>
        <v>-1.1787733970529659</v>
      </c>
      <c r="E80" s="9">
        <f>(TempMittel_korr!F81-TempMittel_korr!$F$252)</f>
        <v>-0.8486501377410427</v>
      </c>
      <c r="F80" s="9">
        <f>(TempMittel_korr!G81-TempMittel_korr!$G$252)</f>
        <v>0.48731381919554551</v>
      </c>
      <c r="G80" s="9">
        <f>(TempMittel_korr!H81-TempMittel_korr!$H$252)</f>
        <v>9.414691831039157E-2</v>
      </c>
      <c r="H80" s="9">
        <f>(TempMittel_korr!I81-TempMittel_korr!$I$252)</f>
        <v>2.003385105535644</v>
      </c>
      <c r="I80" s="9">
        <f>(TempMittel_korr!J81-TempMittel_korr!$J$252)</f>
        <v>0.85361741669985669</v>
      </c>
      <c r="J80" s="9">
        <f>(TempMittel_korr!K81-TempMittel_korr!$K$252)</f>
        <v>1.7321530350527201</v>
      </c>
      <c r="K80" s="9">
        <f>(TempMittel_korr!L81-TempMittel_korr!$L$252)</f>
        <v>2.5245001332977841</v>
      </c>
      <c r="L80" s="9">
        <f>(TempMittel_korr!M81-TempMittel_korr!$M$252)</f>
        <v>0.99917355371900918</v>
      </c>
      <c r="M80" s="15">
        <f>(TempMittel_korr!N81-TempMittel_korr!$N$252)</f>
        <v>1.9729938683017854</v>
      </c>
      <c r="N80" s="78">
        <f>(TempMittel_korr!Q81-TempMittel_korr!$Q$252)</f>
        <v>0.58268874752593369</v>
      </c>
      <c r="P80" s="176">
        <v>1857</v>
      </c>
      <c r="Q80" s="29">
        <f>(AVERAGE(D80+TempMittel_korr!$E$252,E80+TempMittel_korr!$F$252,F80+TempMittel_korr!$G$252)-TempMittel_korr!$AP$252)</f>
        <v>-0.5122057760667893</v>
      </c>
      <c r="R80" s="9">
        <f>(AVERAGE(G80+TempMittel_korr!$H$252,H80+TempMittel_korr!$I$252,I80+TempMittel_korr!$J$252)-TempMittel_korr!$AF$252)</f>
        <v>0.98371648018196822</v>
      </c>
      <c r="S80" s="9">
        <f>(AVERAGE(J80+TempMittel_korr!$K$252,K80+TempMittel_korr!$L$252,L80+TempMittel_korr!$M$252)-TempMittel_korr!$AU$252)</f>
        <v>1.7519422406898411</v>
      </c>
      <c r="T80" s="12">
        <f>(AVERAGE(B80+TempMittel_korr!$C$252,C80+TempMittel_korr!$D$252,M79+TempMittel_korr!$N$252)-TempMittel_korr!$AK$252)</f>
        <v>-0.42956733121937107</v>
      </c>
      <c r="V80" s="176">
        <v>1857</v>
      </c>
      <c r="W80" s="29">
        <f>(AVERAGE(B80+TempMittel_korr!$C$252,C80+TempMittel_korr!$D$252,D80+TempMittel_korr!$E$252)-AVERAGE(TempMittel_korr!$C$252:'TempMittel_korr'!$E$252))</f>
        <v>-0.97869039608317809</v>
      </c>
      <c r="X80" s="9">
        <f>(AVERAGE(E80+TempMittel_korr!$F$252,F80+TempMittel_korr!$G$252,G80+TempMittel_korr!$H$252)-AVERAGE(TempMittel_korr!$F$252:'TempMittel_korr'!$H$252))</f>
        <v>-8.9063133411702466E-2</v>
      </c>
      <c r="Y80" s="9">
        <f>(AVERAGE(H80+TempMittel_korr!$I$252,I80+TempMittel_korr!$J$252,J80+TempMittel_korr!$K$252)-AVERAGE(TempMittel_korr!$I$252:'TempMittel_korr'!$K$252))</f>
        <v>1.5297185190960718</v>
      </c>
      <c r="Z80" s="12">
        <f>(AVERAGE(K80+TempMittel_korr!$L$252,L80+TempMittel_korr!$M$252,M80+TempMittel_korr!$N$252)-AVERAGE(TempMittel_korr!$L$252:'TempMittel_korr'!$N$252))</f>
        <v>1.8322225184395267</v>
      </c>
      <c r="AB80" s="78">
        <f t="shared" si="1"/>
        <v>-0.61738223321274344</v>
      </c>
    </row>
    <row r="81" spans="1:28">
      <c r="A81" s="176">
        <v>1858</v>
      </c>
      <c r="B81" s="29">
        <f>(TempMittel_korr!C82-TempMittel_korr!$C$252)</f>
        <v>-2.4335722819593792</v>
      </c>
      <c r="C81" s="9">
        <f>(TempMittel_korr!D82-TempMittel_korr!$D$252)</f>
        <v>-2.8297162926473272</v>
      </c>
      <c r="D81" s="9">
        <f>(TempMittel_korr!E82-TempMittel_korr!$E$252)</f>
        <v>-1.456192751891676</v>
      </c>
      <c r="E81" s="9">
        <f>(TempMittel_korr!F82-TempMittel_korr!$F$252)</f>
        <v>1.2913498622589561</v>
      </c>
      <c r="F81" s="9">
        <f>(TempMittel_korr!G82-TempMittel_korr!$G$252)</f>
        <v>-2.1836539227399374</v>
      </c>
      <c r="G81" s="9">
        <f>(TempMittel_korr!H82-TempMittel_korr!$H$252)</f>
        <v>3.844146918310388</v>
      </c>
      <c r="H81" s="9">
        <f>(TempMittel_korr!I82-TempMittel_korr!$I$252)</f>
        <v>-1.4611310234966126</v>
      </c>
      <c r="I81" s="9">
        <f>(TempMittel_korr!J82-TempMittel_korr!$J$252)</f>
        <v>-1.6012212929775593</v>
      </c>
      <c r="J81" s="9">
        <f>(TempMittel_korr!K82-TempMittel_korr!$K$252)</f>
        <v>2.4488197017193869</v>
      </c>
      <c r="K81" s="9">
        <f>(TempMittel_korr!L82-TempMittel_korr!$L$252)</f>
        <v>0.76966142362037093</v>
      </c>
      <c r="L81" s="9">
        <f>(TempMittel_korr!M82-TempMittel_korr!$M$252)</f>
        <v>-3.1774931129476585</v>
      </c>
      <c r="M81" s="15">
        <f>(TempMittel_korr!N82-TempMittel_korr!$N$252)</f>
        <v>-0.34636097040789127</v>
      </c>
      <c r="N81" s="78">
        <f>(TempMittel_korr!Q82-TempMittel_korr!$Q$252)</f>
        <v>-0.58717426617269464</v>
      </c>
      <c r="P81" s="176">
        <v>1858</v>
      </c>
      <c r="Q81" s="29">
        <f>(AVERAGE(D81+TempMittel_korr!$E$252,E81+TempMittel_korr!$F$252,F81+TempMittel_korr!$G$252)-TempMittel_korr!$AP$252)</f>
        <v>-0.78166814165818721</v>
      </c>
      <c r="R81" s="9">
        <f>(AVERAGE(G81+TempMittel_korr!$H$252,H81+TempMittel_korr!$I$252,I81+TempMittel_korr!$J$252)-TempMittel_korr!$AF$252)</f>
        <v>0.26059820061207617</v>
      </c>
      <c r="S81" s="9">
        <f>(AVERAGE(J81+TempMittel_korr!$K$252,K81+TempMittel_korr!$L$252,L81+TempMittel_korr!$M$252)-TempMittel_korr!$AU$252)</f>
        <v>1.3662670797370602E-2</v>
      </c>
      <c r="T81" s="12">
        <f>(AVERAGE(B81+TempMittel_korr!$C$252,C81+TempMittel_korr!$D$252,M80+TempMittel_korr!$N$252)-TempMittel_korr!$AK$252)</f>
        <v>-1.096080388055009</v>
      </c>
      <c r="V81" s="176">
        <v>1858</v>
      </c>
      <c r="W81" s="29">
        <f>(AVERAGE(B81+TempMittel_korr!$C$252,C81+TempMittel_korr!$D$252,D81+TempMittel_korr!$E$252)-AVERAGE(TempMittel_korr!$C$252:'TempMittel_korr'!$E$252))</f>
        <v>-2.2398271088327948</v>
      </c>
      <c r="X81" s="9">
        <f>(AVERAGE(E81+TempMittel_korr!$F$252,F81+TempMittel_korr!$G$252,G81+TempMittel_korr!$H$252)-AVERAGE(TempMittel_korr!$F$252:'TempMittel_korr'!$H$252))</f>
        <v>0.9839476192764689</v>
      </c>
      <c r="Y81" s="9">
        <f>(AVERAGE(H81+TempMittel_korr!$I$252,I81+TempMittel_korr!$J$252,J81+TempMittel_korr!$K$252)-AVERAGE(TempMittel_korr!$I$252:'TempMittel_korr'!$K$252))</f>
        <v>-0.20451087158492953</v>
      </c>
      <c r="Z81" s="12">
        <f>(AVERAGE(K81+TempMittel_korr!$L$252,L81+TempMittel_korr!$M$252,M81+TempMittel_korr!$N$252)-AVERAGE(TempMittel_korr!$L$252:'TempMittel_korr'!$N$252))</f>
        <v>-0.91806421991172615</v>
      </c>
      <c r="AB81" s="78">
        <f t="shared" si="1"/>
        <v>-1.1866218645491493</v>
      </c>
    </row>
    <row r="82" spans="1:28">
      <c r="A82" s="176">
        <v>1859</v>
      </c>
      <c r="B82" s="29">
        <f>(TempMittel_korr!C83-TempMittel_korr!$C$252)</f>
        <v>-0.22712066905615291</v>
      </c>
      <c r="C82" s="9">
        <f>(TempMittel_korr!D83-TempMittel_korr!$D$252)</f>
        <v>0.87028370735267313</v>
      </c>
      <c r="D82" s="9">
        <f>(TempMittel_korr!E83-TempMittel_korr!$E$252)</f>
        <v>2.6921943448825179</v>
      </c>
      <c r="E82" s="9">
        <f>(TempMittel_korr!F83-TempMittel_korr!$F$252)</f>
        <v>0.5646831955922913</v>
      </c>
      <c r="F82" s="9">
        <f>(TempMittel_korr!G83-TempMittel_korr!$G$252)</f>
        <v>-0.57397650338509898</v>
      </c>
      <c r="G82" s="9">
        <f>(TempMittel_korr!H83-TempMittel_korr!$H$252)</f>
        <v>0.6774802516437255</v>
      </c>
      <c r="H82" s="9">
        <f>(TempMittel_korr!I83-TempMittel_korr!$I$252)</f>
        <v>4.4324173636001643</v>
      </c>
      <c r="I82" s="9">
        <f>(TempMittel_korr!J83-TempMittel_korr!$J$252)</f>
        <v>2.4568432231514699</v>
      </c>
      <c r="J82" s="9">
        <f>(TempMittel_korr!K83-TempMittel_korr!$K$252)</f>
        <v>-4.4513631613945392E-2</v>
      </c>
      <c r="K82" s="9">
        <f>(TempMittel_korr!L83-TempMittel_korr!$L$252)</f>
        <v>1.7696614236203674</v>
      </c>
      <c r="L82" s="9">
        <f>(TempMittel_korr!M83-TempMittel_korr!$M$252)</f>
        <v>-0.86749311294765841</v>
      </c>
      <c r="M82" s="15">
        <f>(TempMittel_korr!N83-TempMittel_korr!$N$252)</f>
        <v>-3.401199680085313</v>
      </c>
      <c r="N82" s="78">
        <f>(TempMittel_korr!Q83-TempMittel_korr!$Q$252)</f>
        <v>0.70871614478620781</v>
      </c>
      <c r="P82" s="236">
        <v>1859</v>
      </c>
      <c r="Q82" s="29">
        <f>(AVERAGE(D82+TempMittel_korr!$E$252,E82+TempMittel_korr!$F$252,F82+TempMittel_korr!$G$252)-TempMittel_korr!$AP$252)</f>
        <v>0.89546447482926883</v>
      </c>
      <c r="R82" s="9">
        <f>(AVERAGE(G82+TempMittel_korr!$H$252,H82+TempMittel_korr!$I$252,I82+TempMittel_korr!$J$252)-TempMittel_korr!$AF$252)</f>
        <v>2.5222469461317925</v>
      </c>
      <c r="S82" s="9">
        <f>(AVERAGE(J82+TempMittel_korr!$K$252,K82+TempMittel_korr!$L$252,L82+TempMittel_korr!$M$252)-TempMittel_korr!$AU$252)</f>
        <v>0.28588489301959008</v>
      </c>
      <c r="T82" s="12">
        <f>(AVERAGE(B82+TempMittel_korr!$C$252,C82+TempMittel_korr!$D$252,M81+TempMittel_korr!$N$252)-TempMittel_korr!$AK$252)</f>
        <v>9.9618536676174596E-2</v>
      </c>
      <c r="V82" s="176">
        <v>1859</v>
      </c>
      <c r="W82" s="29">
        <f>(AVERAGE(B82+TempMittel_korr!$C$252,C82+TempMittel_korr!$D$252,D82+TempMittel_korr!$E$252)-AVERAGE(TempMittel_korr!$C$252:'TempMittel_korr'!$E$252))</f>
        <v>1.1117857943930127</v>
      </c>
      <c r="X82" s="9">
        <f>(AVERAGE(E82+TempMittel_korr!$F$252,F82+TempMittel_korr!$G$252,G82+TempMittel_korr!$H$252)-AVERAGE(TempMittel_korr!$F$252:'TempMittel_korr'!$H$252))</f>
        <v>0.22272898128363927</v>
      </c>
      <c r="Y82" s="9">
        <f>(AVERAGE(H82+TempMittel_korr!$I$252,I82+TempMittel_korr!$J$252,J82+TempMittel_korr!$K$252)-AVERAGE(TempMittel_korr!$I$252:'TempMittel_korr'!$K$252))</f>
        <v>2.2815823183792272</v>
      </c>
      <c r="Z82" s="12">
        <f>(AVERAGE(K82+TempMittel_korr!$L$252,L82+TempMittel_korr!$M$252,M82+TempMittel_korr!$N$252)-AVERAGE(TempMittel_korr!$L$252:'TempMittel_korr'!$N$252))</f>
        <v>-0.8330104564708678</v>
      </c>
      <c r="AB82" s="78">
        <f t="shared" si="1"/>
        <v>0.7472491031927867</v>
      </c>
    </row>
    <row r="83" spans="1:28">
      <c r="A83" s="176">
        <v>1860</v>
      </c>
      <c r="B83" s="29">
        <f>(TempMittel_korr!C84-TempMittel_korr!$C$252)</f>
        <v>2.7406212664277181</v>
      </c>
      <c r="C83" s="9">
        <f>(TempMittel_korr!D84-TempMittel_korr!$D$252)</f>
        <v>-4.9850118591497905</v>
      </c>
      <c r="D83" s="9">
        <f>(TempMittel_korr!E84-TempMittel_korr!$E$252)</f>
        <v>-2.8432895260852242</v>
      </c>
      <c r="E83" s="9">
        <f>(TempMittel_korr!F84-TempMittel_korr!$F$252)</f>
        <v>-1.3886501377410432</v>
      </c>
      <c r="F83" s="9">
        <f>(TempMittel_korr!G84-TempMittel_korr!$G$252)</f>
        <v>0.43570091596973981</v>
      </c>
      <c r="G83" s="9">
        <f>(TempMittel_korr!H84-TempMittel_korr!$H$252)</f>
        <v>-0.14251974835627834</v>
      </c>
      <c r="H83" s="9">
        <f>(TempMittel_korr!I84-TempMittel_korr!$I$252)</f>
        <v>-3.3966148944643582</v>
      </c>
      <c r="I83" s="9">
        <f>(TempMittel_korr!J84-TempMittel_korr!$J$252)</f>
        <v>-1.1367051639453045</v>
      </c>
      <c r="J83" s="9">
        <f>(TempMittel_korr!K84-TempMittel_korr!$K$252)</f>
        <v>-0.71784696494728095</v>
      </c>
      <c r="K83" s="9">
        <f>(TempMittel_korr!L84-TempMittel_korr!$L$252)</f>
        <v>-1.2238869634764047</v>
      </c>
      <c r="L83" s="9">
        <f>(TempMittel_korr!M84-TempMittel_korr!$M$252)</f>
        <v>-2.5208264462809917</v>
      </c>
      <c r="M83" s="15">
        <f>(TempMittel_korr!N84-TempMittel_korr!$N$252)</f>
        <v>-0.752812583311118</v>
      </c>
      <c r="N83" s="78">
        <f>(TempMittel_korr!Q84-TempMittel_korr!$Q$252)</f>
        <v>-1.3085441291863953</v>
      </c>
      <c r="P83" s="235">
        <v>1860</v>
      </c>
      <c r="Q83" s="29">
        <f>(AVERAGE(D83+TempMittel_korr!$E$252,E83+TempMittel_korr!$F$252,F83+TempMittel_korr!$G$252)-TempMittel_korr!$AP$252)</f>
        <v>-1.2642487868194774</v>
      </c>
      <c r="R83" s="9">
        <f>(AVERAGE(G83+TempMittel_korr!$H$252,H83+TempMittel_korr!$I$252,I83+TempMittel_korr!$J$252)-TempMittel_korr!$AF$252)</f>
        <v>-1.5586132689219774</v>
      </c>
      <c r="S83" s="9">
        <f>(AVERAGE(J83+TempMittel_korr!$K$252,K83+TempMittel_korr!$L$252,L83+TempMittel_korr!$M$252)-TempMittel_korr!$AU$252)</f>
        <v>-1.4875201249015557</v>
      </c>
      <c r="T83" s="12">
        <f>(AVERAGE(B83+TempMittel_korr!$C$252,C83+TempMittel_korr!$D$252,M82+TempMittel_korr!$N$252)-TempMittel_korr!$AK$252)</f>
        <v>-1.8811789102224965</v>
      </c>
      <c r="V83" s="235">
        <v>1860</v>
      </c>
      <c r="W83" s="29">
        <f>(AVERAGE(B83+TempMittel_korr!$C$252,C83+TempMittel_korr!$D$252,D83+TempMittel_korr!$E$252)-AVERAGE(TempMittel_korr!$C$252:'TempMittel_korr'!$E$252))</f>
        <v>-1.6958933729357657</v>
      </c>
      <c r="X83" s="9">
        <f>(AVERAGE(E83+TempMittel_korr!$F$252,F83+TempMittel_korr!$G$252,G83+TempMittel_korr!$H$252)-AVERAGE(TempMittel_korr!$F$252:'TempMittel_korr'!$H$252))</f>
        <v>-0.3651563233758619</v>
      </c>
      <c r="Y83" s="9">
        <f>(AVERAGE(H83+TempMittel_korr!$I$252,I83+TempMittel_korr!$J$252,J83+TempMittel_korr!$K$252)-AVERAGE(TempMittel_korr!$I$252:'TempMittel_korr'!$K$252))</f>
        <v>-1.7503890077856497</v>
      </c>
      <c r="Z83" s="12">
        <f>(AVERAGE(K83+TempMittel_korr!$L$252,L83+TempMittel_korr!$M$252,M83+TempMittel_korr!$N$252)-AVERAGE(TempMittel_korr!$L$252:'TempMittel_korr'!$N$252))</f>
        <v>-1.499175331022838</v>
      </c>
      <c r="AB83" s="78">
        <f t="shared" si="1"/>
        <v>-2.1222199497231524</v>
      </c>
    </row>
    <row r="84" spans="1:28">
      <c r="A84" s="176">
        <v>1861</v>
      </c>
      <c r="B84" s="29">
        <f>(TempMittel_korr!C85-TempMittel_korr!$C$252)</f>
        <v>-2.8303464755077661</v>
      </c>
      <c r="C84" s="9">
        <f>(TempMittel_korr!D85-TempMittel_korr!$D$252)</f>
        <v>3.8881408502098154</v>
      </c>
      <c r="D84" s="9">
        <f>(TempMittel_korr!E85-TempMittel_korr!$E$252)</f>
        <v>0.29864595778574365</v>
      </c>
      <c r="E84" s="9">
        <f>(TempMittel_korr!F85-TempMittel_korr!$F$252)</f>
        <v>-1.8986501377410425</v>
      </c>
      <c r="F84" s="9">
        <f>(TempMittel_korr!G85-TempMittel_korr!$G$252)</f>
        <v>-1.3707506969334862</v>
      </c>
      <c r="G84" s="9">
        <f>(TempMittel_korr!H85-TempMittel_korr!$H$252)</f>
        <v>0.96081358497705871</v>
      </c>
      <c r="H84" s="9">
        <f>(TempMittel_korr!I85-TempMittel_korr!$I$252)</f>
        <v>-0.42564715252886565</v>
      </c>
      <c r="I84" s="9">
        <f>(TempMittel_korr!J85-TempMittel_korr!$J$252)</f>
        <v>2.627810965086951</v>
      </c>
      <c r="J84" s="9">
        <f>(TempMittel_korr!K85-TempMittel_korr!$K$252)</f>
        <v>-0.31784696494728237</v>
      </c>
      <c r="K84" s="9">
        <f>(TempMittel_korr!L85-TempMittel_korr!$L$252)</f>
        <v>1.9212743268461763</v>
      </c>
      <c r="L84" s="9">
        <f>(TempMittel_korr!M85-TempMittel_korr!$M$252)</f>
        <v>0.89584022038567523</v>
      </c>
      <c r="M84" s="15">
        <f>(TempMittel_korr!N85-TempMittel_korr!$N$252)</f>
        <v>-1.1270061316982143</v>
      </c>
      <c r="N84" s="78">
        <f>(TempMittel_korr!Q85-TempMittel_korr!$Q$252)</f>
        <v>0.19940107629305803</v>
      </c>
      <c r="P84" s="176">
        <v>1861</v>
      </c>
      <c r="Q84" s="29">
        <f>(AVERAGE(D84+TempMittel_korr!$E$252,E84+TempMittel_korr!$F$252,F84+TempMittel_korr!$G$252)-TempMittel_korr!$AP$252)</f>
        <v>-0.98908749649689653</v>
      </c>
      <c r="R84" s="9">
        <f>(AVERAGE(G84+TempMittel_korr!$H$252,H84+TempMittel_korr!$I$252,I84+TempMittel_korr!$J$252)-TempMittel_korr!$AF$252)</f>
        <v>1.0543257991783861</v>
      </c>
      <c r="S84" s="9">
        <f>(AVERAGE(J84+TempMittel_korr!$K$252,K84+TempMittel_korr!$L$252,L84+TempMittel_korr!$M$252)-TempMittel_korr!$AU$252)</f>
        <v>0.83308919409485949</v>
      </c>
      <c r="T84" s="12">
        <f>(AVERAGE(B84+TempMittel_korr!$C$252,C84+TempMittel_korr!$D$252,M83+TempMittel_korr!$N$252)-TempMittel_korr!$AK$252)</f>
        <v>0.10234511117694201</v>
      </c>
      <c r="V84" s="176">
        <v>1861</v>
      </c>
      <c r="W84" s="29">
        <f>(AVERAGE(B84+TempMittel_korr!$C$252,C84+TempMittel_korr!$D$252,D84+TempMittel_korr!$E$252)-AVERAGE(TempMittel_korr!$C$252:'TempMittel_korr'!$E$252))</f>
        <v>0.45214677749593091</v>
      </c>
      <c r="X84" s="9">
        <f>(AVERAGE(E84+TempMittel_korr!$F$252,F84+TempMittel_korr!$G$252,G84+TempMittel_korr!$H$252)-AVERAGE(TempMittel_korr!$F$252:'TempMittel_korr'!$H$252))</f>
        <v>-0.7695290832324897</v>
      </c>
      <c r="Y84" s="9">
        <f>(AVERAGE(H84+TempMittel_korr!$I$252,I84+TempMittel_korr!$J$252,J84+TempMittel_korr!$K$252)-AVERAGE(TempMittel_korr!$I$252:'TempMittel_korr'!$K$252))</f>
        <v>0.62810561587026648</v>
      </c>
      <c r="Z84" s="12">
        <f>(AVERAGE(K84+TempMittel_korr!$L$252,L84+TempMittel_korr!$M$252,M84+TempMittel_korr!$N$252)-AVERAGE(TempMittel_korr!$L$252:'TempMittel_korr'!$N$252))</f>
        <v>0.56336947184454589</v>
      </c>
      <c r="AB84" s="78">
        <f t="shared" si="1"/>
        <v>0.15090693729416871</v>
      </c>
    </row>
    <row r="85" spans="1:28">
      <c r="A85" s="176">
        <v>1862</v>
      </c>
      <c r="B85" s="29">
        <f>(TempMittel_korr!C86-TempMittel_korr!$C$252)</f>
        <v>-0.71744324970131368</v>
      </c>
      <c r="C85" s="9">
        <f>(TempMittel_korr!D86-TempMittel_korr!$D$252)</f>
        <v>-0.81543057836161315</v>
      </c>
      <c r="D85" s="9">
        <f>(TempMittel_korr!E86-TempMittel_korr!$E$252)</f>
        <v>4.4760653126244518</v>
      </c>
      <c r="E85" s="9">
        <f>(TempMittel_korr!F86-TempMittel_korr!$F$252)</f>
        <v>2.7213498622589567</v>
      </c>
      <c r="F85" s="9">
        <f>(TempMittel_korr!G86-TempMittel_korr!$G$252)</f>
        <v>2.3357009159697402</v>
      </c>
      <c r="G85" s="9">
        <f>(TempMittel_korr!H86-TempMittel_korr!$H$252)</f>
        <v>-1.2591864150229455</v>
      </c>
      <c r="H85" s="9">
        <f>(TempMittel_korr!I86-TempMittel_korr!$I$252)</f>
        <v>0.56144962166468027</v>
      </c>
      <c r="I85" s="9">
        <f>(TempMittel_korr!J86-TempMittel_korr!$J$252)</f>
        <v>-0.85283419620336609</v>
      </c>
      <c r="J85" s="9">
        <f>(TempMittel_korr!K86-TempMittel_korr!$K$252)</f>
        <v>0.69215303505271564</v>
      </c>
      <c r="K85" s="9">
        <f>(TempMittel_korr!L86-TempMittel_korr!$L$252)</f>
        <v>1.9503065849106926</v>
      </c>
      <c r="L85" s="9">
        <f>(TempMittel_korr!M86-TempMittel_korr!$M$252)</f>
        <v>3.9173553719007437E-2</v>
      </c>
      <c r="M85" s="15">
        <f>(TempMittel_korr!N86-TempMittel_korr!$N$252)</f>
        <v>0.80202612636630166</v>
      </c>
      <c r="N85" s="78">
        <f>(TempMittel_korr!Q86-TempMittel_korr!$Q$252)</f>
        <v>0.85200381601908504</v>
      </c>
      <c r="P85" s="176">
        <v>1862</v>
      </c>
      <c r="Q85" s="29">
        <f>(AVERAGE(D85+TempMittel_korr!$E$252,E85+TempMittel_korr!$F$252,F85+TempMittel_korr!$G$252)-TempMittel_korr!$AP$252)</f>
        <v>3.1788694927504144</v>
      </c>
      <c r="R85" s="9">
        <f>(AVERAGE(G85+TempMittel_korr!$H$252,H85+TempMittel_korr!$I$252,I85+TempMittel_korr!$J$252)-TempMittel_korr!$AF$252)</f>
        <v>-0.51685699652053962</v>
      </c>
      <c r="S85" s="9">
        <f>(AVERAGE(J85+TempMittel_korr!$K$252,K85+TempMittel_korr!$L$252,L85+TempMittel_korr!$M$252)-TempMittel_korr!$AU$252)</f>
        <v>0.89387772456080761</v>
      </c>
      <c r="T85" s="12">
        <f>(AVERAGE(B85+TempMittel_korr!$C$252,C85+TempMittel_korr!$D$252,M84+TempMittel_korr!$N$252)-TempMittel_korr!$AK$252)</f>
        <v>-0.88594213920708209</v>
      </c>
      <c r="V85" s="236">
        <v>1862</v>
      </c>
      <c r="W85" s="29">
        <f>(AVERAGE(B85+TempMittel_korr!$C$252,C85+TempMittel_korr!$D$252,D85+TempMittel_korr!$E$252)-AVERAGE(TempMittel_korr!$C$252:'TempMittel_korr'!$E$252))</f>
        <v>0.98106382818717486</v>
      </c>
      <c r="X85" s="9">
        <f>(AVERAGE(E85+TempMittel_korr!$F$252,F85+TempMittel_korr!$G$252,G85+TempMittel_korr!$H$252)-AVERAGE(TempMittel_korr!$F$252:'TempMittel_korr'!$H$252))</f>
        <v>1.2659547877352519</v>
      </c>
      <c r="Y85" s="9">
        <f>(AVERAGE(H85+TempMittel_korr!$I$252,I85+TempMittel_korr!$J$252,J85+TempMittel_korr!$K$252)-AVERAGE(TempMittel_korr!$I$252:'TempMittel_korr'!$K$252))</f>
        <v>0.13358948683800875</v>
      </c>
      <c r="Z85" s="12">
        <f>(AVERAGE(K85+TempMittel_korr!$L$252,L85+TempMittel_korr!$M$252,M85+TempMittel_korr!$N$252)-AVERAGE(TempMittel_korr!$L$252:'TempMittel_korr'!$N$252))</f>
        <v>0.93050208833200054</v>
      </c>
      <c r="AB85" s="78">
        <f t="shared" si="1"/>
        <v>0.45404633821582774</v>
      </c>
    </row>
    <row r="86" spans="1:28">
      <c r="A86" s="176">
        <v>1863</v>
      </c>
      <c r="B86" s="29">
        <f>(TempMittel_korr!C87-TempMittel_korr!$C$252)</f>
        <v>3.0470728793309441</v>
      </c>
      <c r="C86" s="9">
        <f>(TempMittel_korr!D87-TempMittel_korr!$D$252)</f>
        <v>0.595283707352673</v>
      </c>
      <c r="D86" s="9">
        <f>(TempMittel_korr!E87-TempMittel_korr!$E$252)</f>
        <v>-0.11425726802070857</v>
      </c>
      <c r="E86" s="9">
        <f>(TempMittel_korr!F87-TempMittel_korr!$F$252)</f>
        <v>0.7646831955922897</v>
      </c>
      <c r="F86" s="9">
        <f>(TempMittel_korr!G87-TempMittel_korr!$G$252)</f>
        <v>1.174410593389096</v>
      </c>
      <c r="G86" s="9">
        <f>(TempMittel_korr!H87-TempMittel_korr!$H$252)</f>
        <v>-0.26918641502294527</v>
      </c>
      <c r="H86" s="9">
        <f>(TempMittel_korr!I87-TempMittel_korr!$I$252)</f>
        <v>-1.1611310234966101</v>
      </c>
      <c r="I86" s="9">
        <f>(TempMittel_korr!J87-TempMittel_korr!$J$252)</f>
        <v>2.2632948360546976</v>
      </c>
      <c r="J86" s="9">
        <f>(TempMittel_korr!K87-TempMittel_korr!$K$252)</f>
        <v>-0.99118029828061083</v>
      </c>
      <c r="K86" s="9">
        <f>(TempMittel_korr!L87-TempMittel_korr!$L$252)</f>
        <v>1.9890162623300496</v>
      </c>
      <c r="L86" s="9">
        <f>(TempMittel_korr!M87-TempMittel_korr!$M$252)</f>
        <v>0.16250688705234184</v>
      </c>
      <c r="M86" s="15">
        <f>(TempMittel_korr!N87-TempMittel_korr!$N$252)</f>
        <v>0.20525193281791476</v>
      </c>
      <c r="N86" s="78">
        <f>(TempMittel_korr!Q87-TempMittel_korr!$Q$252)</f>
        <v>0.65474354204648311</v>
      </c>
      <c r="P86" s="236">
        <v>1863</v>
      </c>
      <c r="Q86" s="29">
        <f>(AVERAGE(D86+TempMittel_korr!$E$252,E86+TempMittel_korr!$F$252,F86+TempMittel_korr!$G$252)-TempMittel_korr!$AP$252)</f>
        <v>0.60944296945292464</v>
      </c>
      <c r="R86" s="9">
        <f>(AVERAGE(G86+TempMittel_korr!$H$252,H86+TempMittel_korr!$I$252,I86+TempMittel_korr!$J$252)-TempMittel_korr!$AF$252)</f>
        <v>0.27765913251171881</v>
      </c>
      <c r="S86" s="9">
        <f>(AVERAGE(J86+TempMittel_korr!$K$252,K86+TempMittel_korr!$L$252,L86+TempMittel_korr!$M$252)-TempMittel_korr!$AU$252)</f>
        <v>0.38678095036726301</v>
      </c>
      <c r="T86" s="12">
        <f>(AVERAGE(B86+TempMittel_korr!$C$252,C86+TempMittel_korr!$D$252,M85+TempMittel_korr!$N$252)-TempMittel_korr!$AK$252)</f>
        <v>1.4821454183966045</v>
      </c>
      <c r="V86" s="236">
        <v>1863</v>
      </c>
      <c r="W86" s="29">
        <f>(AVERAGE(B86+TempMittel_korr!$C$252,C86+TempMittel_korr!$D$252,D86+TempMittel_korr!$E$252)-AVERAGE(TempMittel_korr!$C$252:'TempMittel_korr'!$E$252))</f>
        <v>1.1760331062209695</v>
      </c>
      <c r="X86" s="9">
        <f>(AVERAGE(E86+TempMittel_korr!$F$252,F86+TempMittel_korr!$G$252,G86+TempMittel_korr!$H$252)-AVERAGE(TempMittel_korr!$F$252:'TempMittel_korr'!$H$252))</f>
        <v>0.55663579131948104</v>
      </c>
      <c r="Y86" s="9">
        <f>(AVERAGE(H86+TempMittel_korr!$I$252,I86+TempMittel_korr!$J$252,J86+TempMittel_korr!$K$252)-AVERAGE(TempMittel_korr!$I$252:'TempMittel_korr'!$K$252))</f>
        <v>3.699450475915711E-2</v>
      </c>
      <c r="Z86" s="12">
        <f>(AVERAGE(K86+TempMittel_korr!$L$252,L86+TempMittel_korr!$M$252,M86+TempMittel_korr!$N$252)-AVERAGE(TempMittel_korr!$L$252:'TempMittel_korr'!$N$252))</f>
        <v>0.78559169406676865</v>
      </c>
      <c r="AB86" s="78">
        <f t="shared" si="1"/>
        <v>1.0825313612573026</v>
      </c>
    </row>
    <row r="87" spans="1:28">
      <c r="A87" s="176">
        <v>1864</v>
      </c>
      <c r="B87" s="29">
        <f>(TempMittel_korr!C88-TempMittel_korr!$C$252)</f>
        <v>-3.4593787335722821</v>
      </c>
      <c r="C87" s="9">
        <f>(TempMittel_korr!D88-TempMittel_korr!$D$252)</f>
        <v>-0.72983944535668543</v>
      </c>
      <c r="D87" s="9">
        <f>(TempMittel_korr!E88-TempMittel_korr!$E$252)</f>
        <v>0.83735563520509859</v>
      </c>
      <c r="E87" s="9">
        <f>(TempMittel_korr!F88-TempMittel_korr!$F$252)</f>
        <v>-2.6519834710743768</v>
      </c>
      <c r="F87" s="9">
        <f>(TempMittel_korr!G88-TempMittel_korr!$G$252)</f>
        <v>-0.83204101951413101</v>
      </c>
      <c r="G87" s="9">
        <f>(TempMittel_korr!H88-TempMittel_korr!$H$252)</f>
        <v>-1.0191864150229453</v>
      </c>
      <c r="H87" s="9">
        <f>(TempMittel_korr!I88-TempMittel_korr!$I$252)</f>
        <v>-1.377260055754677</v>
      </c>
      <c r="I87" s="9">
        <f>(TempMittel_korr!J88-TempMittel_korr!$J$252)</f>
        <v>-1.92702774459047</v>
      </c>
      <c r="J87" s="9">
        <f>(TempMittel_korr!K88-TempMittel_korr!$K$252)</f>
        <v>-0.93784696494728159</v>
      </c>
      <c r="K87" s="9">
        <f>(TempMittel_korr!L88-TempMittel_korr!$L$252)</f>
        <v>-2.4851772860570502</v>
      </c>
      <c r="L87" s="9">
        <f>(TempMittel_korr!M88-TempMittel_korr!$M$252)</f>
        <v>-2.280826446280992</v>
      </c>
      <c r="M87" s="15">
        <f>(TempMittel_korr!N88-TempMittel_korr!$N$252)</f>
        <v>-3.4141029058917627</v>
      </c>
      <c r="N87" s="78">
        <f>(TempMittel_korr!Q88-TempMittel_korr!$Q$252)</f>
        <v>-1.6951194716521476</v>
      </c>
      <c r="P87" s="235">
        <v>1864</v>
      </c>
      <c r="Q87" s="29">
        <f>(AVERAGE(D87+TempMittel_korr!$E$252,E87+TempMittel_korr!$F$252,F87+TempMittel_korr!$G$252)-TempMittel_korr!$AP$252)</f>
        <v>-0.88105882266177105</v>
      </c>
      <c r="R87" s="9">
        <f>(AVERAGE(G87+TempMittel_korr!$H$252,H87+TempMittel_korr!$I$252,I87+TempMittel_korr!$J$252)-TempMittel_korr!$AF$252)</f>
        <v>-1.44115807178936</v>
      </c>
      <c r="S87" s="9">
        <f>(AVERAGE(J87+TempMittel_korr!$K$252,K87+TempMittel_korr!$L$252,L87+TempMittel_korr!$M$252)-TempMittel_korr!$AU$252)</f>
        <v>-1.9012835657617719</v>
      </c>
      <c r="T87" s="12">
        <f>(AVERAGE(B87+TempMittel_korr!$C$252,C87+TempMittel_korr!$D$252,M86+TempMittel_korr!$N$252)-TempMittel_korr!$AK$252)</f>
        <v>-1.3273042346570525</v>
      </c>
      <c r="V87" s="235">
        <v>1864</v>
      </c>
      <c r="W87" s="29">
        <f>(AVERAGE(B87+TempMittel_korr!$C$252,C87+TempMittel_korr!$D$252,D87+TempMittel_korr!$E$252)-AVERAGE(TempMittel_korr!$C$252:'TempMittel_korr'!$E$252))</f>
        <v>-1.1172875145746233</v>
      </c>
      <c r="X87" s="9">
        <f>(AVERAGE(E87+TempMittel_korr!$F$252,F87+TempMittel_korr!$G$252,G87+TempMittel_korr!$H$252)-AVERAGE(TempMittel_korr!$F$252:'TempMittel_korr'!$H$252))</f>
        <v>-1.5010703018704845</v>
      </c>
      <c r="Y87" s="9">
        <f>(AVERAGE(H87+TempMittel_korr!$I$252,I87+TempMittel_korr!$J$252,J87+TempMittel_korr!$K$252)-AVERAGE(TempMittel_korr!$I$252:'TempMittel_korr'!$K$252))</f>
        <v>-1.4140449217641446</v>
      </c>
      <c r="Z87" s="12">
        <f>(AVERAGE(K87+TempMittel_korr!$L$252,L87+TempMittel_korr!$M$252,M87+TempMittel_korr!$N$252)-AVERAGE(TempMittel_korr!$L$252:'TempMittel_korr'!$N$252))</f>
        <v>-2.7267022127432683</v>
      </c>
      <c r="AB87" s="78">
        <f t="shared" si="1"/>
        <v>-0.78665265272648854</v>
      </c>
    </row>
    <row r="88" spans="1:28">
      <c r="A88" s="176">
        <v>1865</v>
      </c>
      <c r="B88" s="29">
        <f>(TempMittel_korr!C89-TempMittel_korr!$C$252)</f>
        <v>0.5728793309438478</v>
      </c>
      <c r="C88" s="9">
        <f>(TempMittel_korr!D89-TempMittel_korr!$D$252)</f>
        <v>-4.5082877212187551</v>
      </c>
      <c r="D88" s="9">
        <f>(TempMittel_korr!E89-TempMittel_korr!$E$252)</f>
        <v>-6.2271604938271601</v>
      </c>
      <c r="E88" s="9">
        <f>(TempMittel_korr!F89-TempMittel_korr!$F$252)</f>
        <v>4.5713498622589563</v>
      </c>
      <c r="F88" s="9">
        <f>(TempMittel_korr!G89-TempMittel_korr!$G$252)</f>
        <v>3.7518299482278046</v>
      </c>
      <c r="G88" s="9">
        <f>(TempMittel_korr!H89-TempMittel_korr!$H$252)</f>
        <v>-1.1125197483562772</v>
      </c>
      <c r="H88" s="9">
        <f>(TempMittel_korr!I89-TempMittel_korr!$I$252)</f>
        <v>2.0646754281162902</v>
      </c>
      <c r="I88" s="9">
        <f>(TempMittel_korr!J89-TempMittel_korr!$J$252)</f>
        <v>-1.0270277445904679</v>
      </c>
      <c r="J88" s="9">
        <f>(TempMittel_korr!K89-TempMittel_korr!$K$252)</f>
        <v>2.2488197017193858</v>
      </c>
      <c r="K88" s="9">
        <f>(TempMittel_korr!L89-TempMittel_korr!$L$252)</f>
        <v>0.42127432684617538</v>
      </c>
      <c r="L88" s="9">
        <f>(TempMittel_korr!M89-TempMittel_korr!$M$252)</f>
        <v>1.6025068870523409</v>
      </c>
      <c r="M88" s="15">
        <f>(TempMittel_korr!N89-TempMittel_korr!$N$252)</f>
        <v>-0.52055451879498904</v>
      </c>
      <c r="N88" s="78">
        <f>(TempMittel_korr!Q89-TempMittel_korr!$Q$252)</f>
        <v>0.18077093930675758</v>
      </c>
      <c r="P88" s="176">
        <v>1865</v>
      </c>
      <c r="Q88" s="29">
        <f>(AVERAGE(D88+TempMittel_korr!$E$252,E88+TempMittel_korr!$F$252,F88+TempMittel_korr!$G$252)-TempMittel_korr!$AP$252)</f>
        <v>0.69983723468589876</v>
      </c>
      <c r="R88" s="9">
        <f>(AVERAGE(G88+TempMittel_korr!$H$252,H88+TempMittel_korr!$I$252,I88+TempMittel_korr!$J$252)-TempMittel_korr!$AF$252)</f>
        <v>-2.4957354943481391E-2</v>
      </c>
      <c r="S88" s="9">
        <f>(AVERAGE(J88+TempMittel_korr!$K$252,K88+TempMittel_korr!$L$252,L88+TempMittel_korr!$M$252)-TempMittel_korr!$AU$252)</f>
        <v>1.4242003052059697</v>
      </c>
      <c r="T88" s="12">
        <f>(AVERAGE(B88+TempMittel_korr!$C$252,C88+TempMittel_korr!$D$252,M87+TempMittel_korr!$N$252)-TempMittel_korr!$AK$252)</f>
        <v>-2.4491525846755913</v>
      </c>
      <c r="V88" s="176">
        <v>1865</v>
      </c>
      <c r="W88" s="29">
        <f>(AVERAGE(B88+TempMittel_korr!$C$252,C88+TempMittel_korr!$D$252,D88+TempMittel_korr!$E$252)-AVERAGE(TempMittel_korr!$C$252:'TempMittel_korr'!$E$252))</f>
        <v>-3.3875229613673552</v>
      </c>
      <c r="X88" s="9">
        <f>(AVERAGE(E88+TempMittel_korr!$F$252,F88+TempMittel_korr!$G$252,G88+TempMittel_korr!$H$252)-AVERAGE(TempMittel_korr!$F$252:'TempMittel_korr'!$H$252))</f>
        <v>2.4035533540434955</v>
      </c>
      <c r="Y88" s="9">
        <f>(AVERAGE(H88+TempMittel_korr!$I$252,I88+TempMittel_korr!$J$252,J88+TempMittel_korr!$K$252)-AVERAGE(TempMittel_korr!$I$252:'TempMittel_korr'!$K$252))</f>
        <v>1.0954891284150676</v>
      </c>
      <c r="Z88" s="12">
        <f>(AVERAGE(K88+TempMittel_korr!$L$252,L88+TempMittel_korr!$M$252,M88+TempMittel_korr!$N$252)-AVERAGE(TempMittel_korr!$L$252:'TempMittel_korr'!$N$252))</f>
        <v>0.50107556503450867</v>
      </c>
      <c r="AB88" s="78">
        <f t="shared" si="1"/>
        <v>-3.3941679474984574</v>
      </c>
    </row>
    <row r="89" spans="1:28">
      <c r="A89" s="176">
        <v>1866</v>
      </c>
      <c r="B89" s="29">
        <f>(TempMittel_korr!C90-TempMittel_korr!$C$252)</f>
        <v>3.6632019115890087</v>
      </c>
      <c r="C89" s="9">
        <f>(TempMittel_korr!D90-TempMittel_korr!$D$252)</f>
        <v>2.0774265644955303</v>
      </c>
      <c r="D89" s="9">
        <f>(TempMittel_korr!E90-TempMittel_korr!$E$252)</f>
        <v>-0.723934687375547</v>
      </c>
      <c r="E89" s="9">
        <f>(TempMittel_korr!F90-TempMittel_korr!$F$252)</f>
        <v>1.4846831955922903</v>
      </c>
      <c r="F89" s="9">
        <f>(TempMittel_korr!G90-TempMittel_korr!$G$252)</f>
        <v>-3.2642990840302613</v>
      </c>
      <c r="G89" s="9">
        <f>(TempMittel_korr!H90-TempMittel_korr!$H$252)</f>
        <v>1.5408135849770535</v>
      </c>
      <c r="H89" s="9">
        <f>(TempMittel_korr!I90-TempMittel_korr!$I$252)</f>
        <v>-1.0450019912385464</v>
      </c>
      <c r="I89" s="9">
        <f>(TempMittel_korr!J90-TempMittel_korr!$J$252)</f>
        <v>-1.3947696800743348</v>
      </c>
      <c r="J89" s="9">
        <f>(TempMittel_korr!K90-TempMittel_korr!$K$252)</f>
        <v>1.1988197017193869</v>
      </c>
      <c r="K89" s="9">
        <f>(TempMittel_korr!L90-TempMittel_korr!$L$252)</f>
        <v>-0.68517728605705042</v>
      </c>
      <c r="L89" s="9">
        <f>(TempMittel_korr!M90-TempMittel_korr!$M$252)</f>
        <v>-1.1508264462809923</v>
      </c>
      <c r="M89" s="15">
        <f>(TempMittel_korr!N90-TempMittel_korr!$N$252)</f>
        <v>2.7020261263663019</v>
      </c>
      <c r="N89" s="78">
        <f>(TempMittel_korr!Q90-TempMittel_korr!$Q$252)</f>
        <v>0.35611340506018063</v>
      </c>
      <c r="P89" s="176">
        <v>1866</v>
      </c>
      <c r="Q89" s="29">
        <f>(AVERAGE(D89+TempMittel_korr!$E$252,E89+TempMittel_korr!$F$252,F89+TempMittel_korr!$G$252)-TempMittel_korr!$AP$252)</f>
        <v>-0.83335272947180705</v>
      </c>
      <c r="R89" s="9">
        <f>(AVERAGE(G89+TempMittel_korr!$H$252,H89+TempMittel_korr!$I$252,I89+TempMittel_korr!$J$252)-TempMittel_korr!$AF$252)</f>
        <v>-0.29965269544527118</v>
      </c>
      <c r="S89" s="9">
        <f>(AVERAGE(J89+TempMittel_korr!$K$252,K89+TempMittel_korr!$L$252,L89+TempMittel_korr!$M$252)-TempMittel_korr!$AU$252)</f>
        <v>-0.21239467687288194</v>
      </c>
      <c r="T89" s="12">
        <f>(AVERAGE(B89+TempMittel_korr!$C$252,C89+TempMittel_korr!$D$252,M88+TempMittel_korr!$N$252)-TempMittel_korr!$AK$252)</f>
        <v>1.7407091664764816</v>
      </c>
      <c r="V89" s="176">
        <v>1866</v>
      </c>
      <c r="W89" s="29">
        <f>(AVERAGE(B89+TempMittel_korr!$C$252,C89+TempMittel_korr!$D$252,D89+TempMittel_korr!$E$252)-AVERAGE(TempMittel_korr!$C$252:'TempMittel_korr'!$E$252))</f>
        <v>1.6722312629029972</v>
      </c>
      <c r="X89" s="9">
        <f>(AVERAGE(E89+TempMittel_korr!$F$252,F89+TempMittel_korr!$G$252,G89+TempMittel_korr!$H$252)-AVERAGE(TempMittel_korr!$F$252:'TempMittel_korr'!$H$252))</f>
        <v>-7.9600767820306118E-2</v>
      </c>
      <c r="Y89" s="9">
        <f>(AVERAGE(H89+TempMittel_korr!$I$252,I89+TempMittel_korr!$J$252,J89+TempMittel_korr!$K$252)-AVERAGE(TempMittel_korr!$I$252:'TempMittel_korr'!$K$252))</f>
        <v>-0.41365065653116417</v>
      </c>
      <c r="Z89" s="12">
        <f>(AVERAGE(K89+TempMittel_korr!$L$252,L89+TempMittel_korr!$M$252,M89+TempMittel_korr!$N$252)-AVERAGE(TempMittel_korr!$L$252:'TempMittel_korr'!$N$252))</f>
        <v>0.28867413134275344</v>
      </c>
      <c r="AB89" s="78">
        <f t="shared" si="1"/>
        <v>1.1240348174785009</v>
      </c>
    </row>
    <row r="90" spans="1:28">
      <c r="A90" s="176">
        <v>1867</v>
      </c>
      <c r="B90" s="29">
        <f>(TempMittel_korr!C91-TempMittel_korr!$C$252)</f>
        <v>-0.82389486260453992</v>
      </c>
      <c r="C90" s="9">
        <f>(TempMittel_korr!D91-TempMittel_korr!$D$252)</f>
        <v>3.02742656449553</v>
      </c>
      <c r="D90" s="9">
        <f>(TempMittel_korr!E91-TempMittel_korr!$E$252)</f>
        <v>-0.83038630027877269</v>
      </c>
      <c r="E90" s="9">
        <f>(TempMittel_korr!F91-TempMittel_korr!$F$252)</f>
        <v>-2.5316804407710336E-2</v>
      </c>
      <c r="F90" s="9">
        <f>(TempMittel_korr!G91-TempMittel_korr!$G$252)</f>
        <v>0.33570091596974194</v>
      </c>
      <c r="G90" s="9">
        <f>(TempMittel_korr!H91-TempMittel_korr!$H$252)</f>
        <v>-0.35251974835627209</v>
      </c>
      <c r="H90" s="9">
        <f>(TempMittel_korr!I91-TempMittel_korr!$I$252)</f>
        <v>-1.7062923138191923</v>
      </c>
      <c r="I90" s="9">
        <f>(TempMittel_korr!J91-TempMittel_korr!$J$252)</f>
        <v>0.95684322315147341</v>
      </c>
      <c r="J90" s="9">
        <f>(TempMittel_korr!K91-TempMittel_korr!$K$252)</f>
        <v>0.81215303505271841</v>
      </c>
      <c r="K90" s="9">
        <f>(TempMittel_korr!L91-TempMittel_korr!$L$252)</f>
        <v>-1.891628898960275</v>
      </c>
      <c r="L90" s="9">
        <f>(TempMittel_korr!M91-TempMittel_korr!$M$252)</f>
        <v>-2.9308264462809919</v>
      </c>
      <c r="M90" s="15">
        <f>(TempMittel_korr!N91-TempMittel_korr!$N$252)</f>
        <v>-4.1366835510530517</v>
      </c>
      <c r="N90" s="78">
        <f>(TempMittel_korr!Q91-TempMittel_korr!$Q$252)</f>
        <v>-0.65292769083022772</v>
      </c>
      <c r="P90" s="176">
        <v>1867</v>
      </c>
      <c r="Q90" s="29">
        <f>(AVERAGE(D90+TempMittel_korr!$E$252,E90+TempMittel_korr!$F$252,F90+TempMittel_korr!$G$252)-TempMittel_korr!$AP$252)</f>
        <v>-0.17216993377288148</v>
      </c>
      <c r="R90" s="9">
        <f>(AVERAGE(G90+TempMittel_korr!$H$252,H90+TempMittel_korr!$I$252,I90+TempMittel_korr!$J$252)-TempMittel_korr!$AF$252)</f>
        <v>-0.36732294634132678</v>
      </c>
      <c r="S90" s="9">
        <f>(AVERAGE(J90+TempMittel_korr!$K$252,K90+TempMittel_korr!$L$252,L90+TempMittel_korr!$M$252)-TempMittel_korr!$AU$252)</f>
        <v>-1.3367674367295139</v>
      </c>
      <c r="T90" s="12">
        <f>(AVERAGE(B90+TempMittel_korr!$C$252,C90+TempMittel_korr!$D$252,M89+TempMittel_korr!$N$252)-TempMittel_korr!$AK$252)</f>
        <v>1.6358704567990623</v>
      </c>
      <c r="V90" s="176">
        <v>1867</v>
      </c>
      <c r="W90" s="29">
        <f>(AVERAGE(B90+TempMittel_korr!$C$252,C90+TempMittel_korr!$D$252,D90+TempMittel_korr!$E$252)-AVERAGE(TempMittel_korr!$C$252:'TempMittel_korr'!$E$252))</f>
        <v>0.45771513387073903</v>
      </c>
      <c r="X90" s="9">
        <f>(AVERAGE(E90+TempMittel_korr!$F$252,F90+TempMittel_korr!$G$252,G90+TempMittel_korr!$H$252)-AVERAGE(TempMittel_korr!$F$252:'TempMittel_korr'!$H$252))</f>
        <v>-1.404521226474742E-2</v>
      </c>
      <c r="Y90" s="9">
        <f>(AVERAGE(H90+TempMittel_korr!$I$252,I90+TempMittel_korr!$J$252,J90+TempMittel_korr!$K$252)-AVERAGE(TempMittel_korr!$I$252:'TempMittel_korr'!$K$252))</f>
        <v>2.0901314794997461E-2</v>
      </c>
      <c r="Z90" s="12">
        <f>(AVERAGE(K90+TempMittel_korr!$L$252,L90+TempMittel_korr!$M$252,M90+TempMittel_korr!$N$252)-AVERAGE(TempMittel_korr!$L$252:'TempMittel_korr'!$N$252))</f>
        <v>-2.9863796320981062</v>
      </c>
      <c r="AB90" s="78">
        <f t="shared" si="1"/>
        <v>1.0187928819946299</v>
      </c>
    </row>
    <row r="91" spans="1:28">
      <c r="A91" s="176">
        <v>1868</v>
      </c>
      <c r="B91" s="29">
        <f>(TempMittel_korr!C92-TempMittel_korr!$C$252)</f>
        <v>-3.033572281959378</v>
      </c>
      <c r="C91" s="9">
        <f>(TempMittel_korr!D92-TempMittel_korr!$D$252)</f>
        <v>1.3115398649881411</v>
      </c>
      <c r="D91" s="9">
        <f>(TempMittel_korr!E92-TempMittel_korr!$E$252)</f>
        <v>-2.0561927518916758</v>
      </c>
      <c r="E91" s="9">
        <f>(TempMittel_korr!F92-TempMittel_korr!$F$252)</f>
        <v>-1.0286501377410424</v>
      </c>
      <c r="F91" s="9">
        <f>(TempMittel_korr!G92-TempMittel_korr!$G$252)</f>
        <v>5.3324751095181284</v>
      </c>
      <c r="G91" s="9">
        <f>(TempMittel_korr!H92-TempMittel_korr!$H$252)</f>
        <v>1.1941469183103894</v>
      </c>
      <c r="H91" s="9">
        <f>(TempMittel_korr!I92-TempMittel_korr!$I$252)</f>
        <v>-0.22564715252886813</v>
      </c>
      <c r="I91" s="9">
        <f>(TempMittel_korr!J92-TempMittel_korr!$J$252)</f>
        <v>0.47297225540953214</v>
      </c>
      <c r="J91" s="9">
        <f>(TempMittel_korr!K92-TempMittel_korr!$K$252)</f>
        <v>2.8988197017193862</v>
      </c>
      <c r="K91" s="9">
        <f>(TempMittel_korr!L92-TempMittel_korr!$L$252)</f>
        <v>-0.62388696347640593</v>
      </c>
      <c r="L91" s="9">
        <f>(TempMittel_korr!M92-TempMittel_korr!$M$252)</f>
        <v>-2.9841597796143251</v>
      </c>
      <c r="M91" s="15">
        <f>(TempMittel_korr!N92-TempMittel_korr!$N$252)</f>
        <v>4.4988003199146895</v>
      </c>
      <c r="N91" s="78">
        <f>(TempMittel_korr!Q92-TempMittel_korr!$Q$252)</f>
        <v>0.48570244615607017</v>
      </c>
      <c r="P91" s="176">
        <v>1868</v>
      </c>
      <c r="Q91" s="29">
        <f>(AVERAGE(D91+TempMittel_korr!$E$252,E91+TempMittel_korr!$F$252,F91+TempMittel_korr!$G$252)-TempMittel_korr!$AP$252)</f>
        <v>0.75037486909450202</v>
      </c>
      <c r="R91" s="9">
        <f>(AVERAGE(G91+TempMittel_korr!$H$252,H91+TempMittel_korr!$I$252,I91+TempMittel_korr!$J$252)-TempMittel_korr!$AF$252)</f>
        <v>0.4804906737303547</v>
      </c>
      <c r="S91" s="9">
        <f>(AVERAGE(J91+TempMittel_korr!$K$252,K91+TempMittel_korr!$L$252,L91+TempMittel_korr!$M$252)-TempMittel_korr!$AU$252)</f>
        <v>-0.23640901379044443</v>
      </c>
      <c r="T91" s="12">
        <f>(AVERAGE(B91+TempMittel_korr!$C$252,C91+TempMittel_korr!$D$252,M90+TempMittel_korr!$N$252)-TempMittel_korr!$AK$252)</f>
        <v>-1.9522208086281319</v>
      </c>
      <c r="V91" s="176">
        <v>1868</v>
      </c>
      <c r="W91" s="29">
        <f>(AVERAGE(B91+TempMittel_korr!$C$252,C91+TempMittel_korr!$D$252,D91+TempMittel_korr!$E$252)-AVERAGE(TempMittel_korr!$C$252:'TempMittel_korr'!$E$252))</f>
        <v>-1.2594083896209713</v>
      </c>
      <c r="X91" s="9">
        <f>(AVERAGE(E91+TempMittel_korr!$F$252,F91+TempMittel_korr!$G$252,G91+TempMittel_korr!$H$252)-AVERAGE(TempMittel_korr!$F$252:'TempMittel_korr'!$H$252))</f>
        <v>1.8326572966958263</v>
      </c>
      <c r="Y91" s="9">
        <f>(AVERAGE(H91+TempMittel_korr!$I$252,I91+TempMittel_korr!$J$252,J91+TempMittel_korr!$K$252)-AVERAGE(TempMittel_korr!$I$252:'TempMittel_korr'!$K$252))</f>
        <v>1.0487149348666804</v>
      </c>
      <c r="Z91" s="12">
        <f>(AVERAGE(K91+TempMittel_korr!$L$252,L91+TempMittel_korr!$M$252,M91+TempMittel_korr!$N$252)-AVERAGE(TempMittel_korr!$L$252:'TempMittel_korr'!$N$252))</f>
        <v>0.29691785894131995</v>
      </c>
      <c r="AB91" s="78">
        <f t="shared" si="1"/>
        <v>-1.9787271799789909</v>
      </c>
    </row>
    <row r="92" spans="1:28">
      <c r="A92" s="176">
        <v>1869</v>
      </c>
      <c r="B92" s="29">
        <f>(TempMittel_korr!C93-TempMittel_korr!$C$252)</f>
        <v>-2.0916367980884116</v>
      </c>
      <c r="C92" s="9">
        <f>(TempMittel_korr!D93-TempMittel_korr!$D$252)</f>
        <v>5.1667122787812438</v>
      </c>
      <c r="D92" s="9">
        <f>(TempMittel_korr!E93-TempMittel_korr!$E$252)</f>
        <v>-4.5529669454400628</v>
      </c>
      <c r="E92" s="9">
        <f>(TempMittel_korr!F93-TempMittel_korr!$F$252)</f>
        <v>1.9780165289256235</v>
      </c>
      <c r="F92" s="9">
        <f>(TempMittel_korr!G93-TempMittel_korr!$G$252)</f>
        <v>1.7905396256471597</v>
      </c>
      <c r="G92" s="9">
        <f>(TempMittel_korr!H93-TempMittel_korr!$H$252)</f>
        <v>-3.2558530816896099</v>
      </c>
      <c r="H92" s="9">
        <f>(TempMittel_korr!I93-TempMittel_korr!$I$252)</f>
        <v>1.9711270410195194</v>
      </c>
      <c r="I92" s="9">
        <f>(TempMittel_korr!J93-TempMittel_korr!$J$252)</f>
        <v>-2.217350325235623</v>
      </c>
      <c r="J92" s="9">
        <f>(TempMittel_korr!K93-TempMittel_korr!$K$252)</f>
        <v>1.442153035052721</v>
      </c>
      <c r="K92" s="9">
        <f>(TempMittel_korr!L93-TempMittel_korr!$L$252)</f>
        <v>-3.6819514796054373</v>
      </c>
      <c r="L92" s="9">
        <f>(TempMittel_korr!M93-TempMittel_korr!$M$252)</f>
        <v>-1.3041597796143252</v>
      </c>
      <c r="M92" s="15">
        <f>(TempMittel_korr!N93-TempMittel_korr!$N$252)</f>
        <v>-0.72378032524660119</v>
      </c>
      <c r="N92" s="78">
        <f>(TempMittel_korr!Q93-TempMittel_korr!$Q$252)</f>
        <v>-0.49703727987132496</v>
      </c>
      <c r="P92" s="176">
        <v>1869</v>
      </c>
      <c r="Q92" s="29">
        <f>(AVERAGE(D92+TempMittel_korr!$E$252,E92+TempMittel_korr!$F$252,F92+TempMittel_korr!$G$252)-TempMittel_korr!$AP$252)</f>
        <v>-0.26030613448972773</v>
      </c>
      <c r="R92" s="9">
        <f>(AVERAGE(G92+TempMittel_korr!$H$252,H92+TempMittel_korr!$I$252,I92+TempMittel_korr!$J$252)-TempMittel_korr!$AF$252)</f>
        <v>-1.1673587886352337</v>
      </c>
      <c r="S92" s="9">
        <f>(AVERAGE(J92+TempMittel_korr!$K$252,K92+TempMittel_korr!$L$252,L92+TempMittel_korr!$M$252)-TempMittel_korr!$AU$252)</f>
        <v>-1.1813194080556766</v>
      </c>
      <c r="T92" s="12">
        <f>(AVERAGE(B92+TempMittel_korr!$C$252,C92+TempMittel_korr!$D$252,M91+TempMittel_korr!$N$252)-TempMittel_korr!$AK$252)</f>
        <v>2.5253097809158058</v>
      </c>
      <c r="V92" s="176">
        <v>1869</v>
      </c>
      <c r="W92" s="29">
        <f>(AVERAGE(B92+TempMittel_korr!$C$252,C92+TempMittel_korr!$D$252,D92+TempMittel_korr!$E$252)-AVERAGE(TempMittel_korr!$C$252:'TempMittel_korr'!$E$252))</f>
        <v>-0.49263048824907685</v>
      </c>
      <c r="X92" s="9">
        <f>(AVERAGE(E92+TempMittel_korr!$F$252,F92+TempMittel_korr!$G$252,G92+TempMittel_korr!$H$252)-AVERAGE(TempMittel_korr!$F$252:'TempMittel_korr'!$H$252))</f>
        <v>0.17090102429439114</v>
      </c>
      <c r="Y92" s="9">
        <f>(AVERAGE(H92+TempMittel_korr!$I$252,I92+TempMittel_korr!$J$252,J92+TempMittel_korr!$K$252)-AVERAGE(TempMittel_korr!$I$252:'TempMittel_korr'!$K$252))</f>
        <v>0.39864325027887126</v>
      </c>
      <c r="Z92" s="12">
        <f>(AVERAGE(K92+TempMittel_korr!$L$252,L92+TempMittel_korr!$M$252,M92+TempMittel_korr!$N$252)-AVERAGE(TempMittel_korr!$L$252:'TempMittel_korr'!$N$252))</f>
        <v>-1.9032971948221209</v>
      </c>
      <c r="AB92" s="78">
        <f t="shared" si="1"/>
        <v>0.75522721379186475</v>
      </c>
    </row>
    <row r="93" spans="1:28">
      <c r="A93" s="176">
        <v>1870</v>
      </c>
      <c r="B93" s="29">
        <f>(TempMittel_korr!C94-TempMittel_korr!$C$252)</f>
        <v>-1.8464755077658306</v>
      </c>
      <c r="C93" s="9">
        <f>(TempMittel_korr!D94-TempMittel_korr!$D$252)</f>
        <v>-2.9368591497901839</v>
      </c>
      <c r="D93" s="9">
        <f>(TempMittel_korr!E94-TempMittel_korr!$E$252)</f>
        <v>-3.5336121067303852</v>
      </c>
      <c r="E93" s="9">
        <f>(TempMittel_korr!F94-TempMittel_korr!$F$252)</f>
        <v>-1.1386501377410427</v>
      </c>
      <c r="F93" s="9">
        <f>(TempMittel_korr!G94-TempMittel_korr!$G$252)</f>
        <v>1.6679589804858708</v>
      </c>
      <c r="G93" s="9">
        <f>(TempMittel_korr!H94-TempMittel_korr!$H$252)</f>
        <v>2.748025164372514E-2</v>
      </c>
      <c r="H93" s="9">
        <f>(TempMittel_korr!I94-TempMittel_korr!$I$252)</f>
        <v>1.6743528474711287</v>
      </c>
      <c r="I93" s="9">
        <f>(TempMittel_korr!J94-TempMittel_korr!$J$252)</f>
        <v>-2.8979954865259483</v>
      </c>
      <c r="J93" s="9">
        <f>(TempMittel_korr!K94-TempMittel_korr!$K$252)</f>
        <v>-2.7211802982806166</v>
      </c>
      <c r="K93" s="9">
        <f>(TempMittel_korr!L94-TempMittel_korr!$L$252)</f>
        <v>-1.5109837376699531</v>
      </c>
      <c r="L93" s="9">
        <f>(TempMittel_korr!M94-TempMittel_korr!$M$252)</f>
        <v>-1.0408264462809915</v>
      </c>
      <c r="M93" s="15">
        <f>(TempMittel_korr!N94-TempMittel_korr!$N$252)</f>
        <v>-6.188296454278861</v>
      </c>
      <c r="N93" s="78">
        <f>(TempMittel_korr!Q94-TempMittel_korr!$Q$252)</f>
        <v>-1.6912838552137917</v>
      </c>
      <c r="P93" s="235">
        <v>1870</v>
      </c>
      <c r="Q93" s="29">
        <f>(AVERAGE(D93+TempMittel_korr!$E$252,E93+TempMittel_korr!$F$252,F93+TempMittel_korr!$G$252)-TempMittel_korr!$AP$252)</f>
        <v>-1.00027029219582</v>
      </c>
      <c r="R93" s="9">
        <f>(AVERAGE(G93+TempMittel_korr!$H$252,H93+TempMittel_korr!$I$252,I93+TempMittel_korr!$J$252)-TempMittel_korr!$AF$252)</f>
        <v>-0.39872079580369402</v>
      </c>
      <c r="S93" s="9">
        <f>(AVERAGE(J93+TempMittel_korr!$K$252,K93+TempMittel_korr!$L$252,L93+TempMittel_korr!$M$252)-TempMittel_korr!$AU$252)</f>
        <v>-1.7576634940771836</v>
      </c>
      <c r="T93" s="12">
        <f>(AVERAGE(B93+TempMittel_korr!$C$252,C93+TempMittel_korr!$D$252,M92+TempMittel_korr!$N$252)-TempMittel_korr!$AK$252)</f>
        <v>-1.8350204802209065</v>
      </c>
      <c r="V93" s="176">
        <v>1870</v>
      </c>
      <c r="W93" s="29">
        <f>(AVERAGE(B93+TempMittel_korr!$C$252,C93+TempMittel_korr!$D$252,D93+TempMittel_korr!$E$252)-AVERAGE(TempMittel_korr!$C$252:'TempMittel_korr'!$E$252))</f>
        <v>-2.7723155880954664</v>
      </c>
      <c r="X93" s="9">
        <f>(AVERAGE(E93+TempMittel_korr!$F$252,F93+TempMittel_korr!$G$252,G93+TempMittel_korr!$H$252)-AVERAGE(TempMittel_korr!$F$252:'TempMittel_korr'!$H$252))</f>
        <v>0.18559636479618469</v>
      </c>
      <c r="Y93" s="9">
        <f>(AVERAGE(H93+TempMittel_korr!$I$252,I93+TempMittel_korr!$J$252,J93+TempMittel_korr!$K$252)-AVERAGE(TempMittel_korr!$I$252:'TempMittel_korr'!$K$252))</f>
        <v>-1.3149409791118138</v>
      </c>
      <c r="Z93" s="12">
        <f>(AVERAGE(K93+TempMittel_korr!$L$252,L93+TempMittel_korr!$M$252,M93+TempMittel_korr!$N$252)-AVERAGE(TempMittel_korr!$L$252:'TempMittel_korr'!$N$252))</f>
        <v>-2.9133688794099353</v>
      </c>
      <c r="AB93" s="78">
        <f t="shared" si="1"/>
        <v>-2.26018177238325</v>
      </c>
    </row>
    <row r="94" spans="1:28">
      <c r="A94" s="176">
        <v>1871</v>
      </c>
      <c r="B94" s="29">
        <f>(TempMittel_korr!C95-TempMittel_korr!$C$252)</f>
        <v>-4.8109916367980894</v>
      </c>
      <c r="C94" s="9">
        <f>(TempMittel_korr!D95-TempMittel_korr!$D$252)</f>
        <v>1.4024265644955303</v>
      </c>
      <c r="D94" s="9">
        <f>(TempMittel_korr!E95-TempMittel_korr!$E$252)</f>
        <v>0.78896853843090464</v>
      </c>
      <c r="E94" s="9">
        <f>(TempMittel_korr!F95-TempMittel_korr!$F$252)</f>
        <v>-0.62865013774104384</v>
      </c>
      <c r="F94" s="9">
        <f>(TempMittel_korr!G95-TempMittel_korr!$G$252)</f>
        <v>-2.9449442453205812</v>
      </c>
      <c r="G94" s="9">
        <f>(TempMittel_korr!H95-TempMittel_korr!$H$252)</f>
        <v>-3.7258530816896105</v>
      </c>
      <c r="H94" s="9">
        <f>(TempMittel_korr!I95-TempMittel_korr!$I$252)</f>
        <v>0.39048187972919379</v>
      </c>
      <c r="I94" s="9">
        <f>(TempMittel_korr!J95-TempMittel_korr!$J$252)</f>
        <v>1.4907739280507926E-2</v>
      </c>
      <c r="J94" s="9">
        <f>(TempMittel_korr!K95-TempMittel_korr!$K$252)</f>
        <v>1.7521530350527215</v>
      </c>
      <c r="K94" s="9">
        <f>(TempMittel_korr!L95-TempMittel_korr!$L$252)</f>
        <v>-3.6593708344441471</v>
      </c>
      <c r="L94" s="9">
        <f>(TempMittel_korr!M95-TempMittel_korr!$M$252)</f>
        <v>-5.1574931129476589</v>
      </c>
      <c r="M94" s="15">
        <f>(TempMittel_korr!N95-TempMittel_korr!$N$252)</f>
        <v>-5.462490002665958</v>
      </c>
      <c r="N94" s="78">
        <f>(TempMittel_korr!Q95-TempMittel_korr!$Q$252)</f>
        <v>-1.8545715264466685</v>
      </c>
      <c r="P94" s="235">
        <v>1871</v>
      </c>
      <c r="Q94" s="29">
        <f>(AVERAGE(D94+TempMittel_korr!$E$252,E94+TempMittel_korr!$F$252,F94+TempMittel_korr!$G$252)-TempMittel_korr!$AP$252)</f>
        <v>-0.92704448574420795</v>
      </c>
      <c r="R94" s="9">
        <f>(AVERAGE(G94+TempMittel_korr!$H$252,H94+TempMittel_korr!$I$252,I94+TempMittel_korr!$J$252)-TempMittel_korr!$AF$252)</f>
        <v>-1.1068211542266315</v>
      </c>
      <c r="S94" s="9">
        <f>(AVERAGE(J94+TempMittel_korr!$K$252,K94+TempMittel_korr!$L$252,L94+TempMittel_korr!$M$252)-TempMittel_korr!$AU$252)</f>
        <v>-2.3549036374463581</v>
      </c>
      <c r="T94" s="12">
        <f>(AVERAGE(B94+TempMittel_korr!$C$252,C94+TempMittel_korr!$D$252,M93+TempMittel_korr!$N$252)-TempMittel_korr!$AK$252)</f>
        <v>-3.198269328147175</v>
      </c>
      <c r="V94" s="176">
        <v>1871</v>
      </c>
      <c r="W94" s="29">
        <f>(AVERAGE(B94+TempMittel_korr!$C$252,C94+TempMittel_korr!$D$252,D94+TempMittel_korr!$E$252)-AVERAGE(TempMittel_korr!$C$252:'TempMittel_korr'!$E$252))</f>
        <v>-0.87319884462388475</v>
      </c>
      <c r="X94" s="9">
        <f>(AVERAGE(E94+TempMittel_korr!$F$252,F94+TempMittel_korr!$G$252,G94+TempMittel_korr!$H$252)-AVERAGE(TempMittel_korr!$F$252:'TempMittel_korr'!$H$252))</f>
        <v>-2.4331491549170794</v>
      </c>
      <c r="Y94" s="9">
        <f>(AVERAGE(H94+TempMittel_korr!$I$252,I94+TempMittel_korr!$J$252,J94+TempMittel_korr!$K$252)-AVERAGE(TempMittel_korr!$I$252:'TempMittel_korr'!$K$252))</f>
        <v>0.71918088468747321</v>
      </c>
      <c r="Z94" s="12">
        <f>(AVERAGE(K94+TempMittel_korr!$L$252,L94+TempMittel_korr!$M$252,M94+TempMittel_korr!$N$252)-AVERAGE(TempMittel_korr!$L$252:'TempMittel_korr'!$N$252))</f>
        <v>-4.7597846500192542</v>
      </c>
      <c r="AB94" s="78">
        <f t="shared" si="1"/>
        <v>-2.2019732470376292</v>
      </c>
    </row>
    <row r="95" spans="1:28">
      <c r="A95" s="176">
        <v>1872</v>
      </c>
      <c r="B95" s="29">
        <f>(TempMittel_korr!C96-TempMittel_korr!$C$252)</f>
        <v>1.5212664277180408</v>
      </c>
      <c r="C95" s="9">
        <f>(TempMittel_korr!D96-TempMittel_korr!$D$252)</f>
        <v>1.9218846925743485</v>
      </c>
      <c r="D95" s="9">
        <f>(TempMittel_korr!E96-TempMittel_korr!$E$252)</f>
        <v>1.4276782158502594</v>
      </c>
      <c r="E95" s="9">
        <f>(TempMittel_korr!F96-TempMittel_korr!$F$252)</f>
        <v>0.64801652892562256</v>
      </c>
      <c r="F95" s="9">
        <f>(TempMittel_korr!G96-TempMittel_korr!$G$252)</f>
        <v>-0.51913779370767976</v>
      </c>
      <c r="G95" s="9">
        <f>(TempMittel_korr!H96-TempMittel_korr!$H$252)</f>
        <v>-0.94251974835627728</v>
      </c>
      <c r="H95" s="9">
        <f>(TempMittel_korr!I96-TempMittel_korr!$I$252)</f>
        <v>0.37112704101951799</v>
      </c>
      <c r="I95" s="9">
        <f>(TempMittel_korr!J96-TempMittel_korr!$J$252)</f>
        <v>-1.6850922607194985</v>
      </c>
      <c r="J95" s="9">
        <f>(TempMittel_korr!K96-TempMittel_korr!$K$252)</f>
        <v>0.71215303505271876</v>
      </c>
      <c r="K95" s="9">
        <f>(TempMittel_korr!L96-TempMittel_korr!$L$252)</f>
        <v>1.0761130365235951</v>
      </c>
      <c r="L95" s="9">
        <f>(TempMittel_korr!M96-TempMittel_korr!$M$252)</f>
        <v>1.6891735537190078</v>
      </c>
      <c r="M95" s="15">
        <f>(TempMittel_korr!N96-TempMittel_korr!$N$252)</f>
        <v>3.2471874166888819</v>
      </c>
      <c r="N95" s="78">
        <f>(TempMittel_korr!Q96-TempMittel_korr!$Q$252)</f>
        <v>0.79200381601908632</v>
      </c>
      <c r="P95" s="176">
        <v>1872</v>
      </c>
      <c r="Q95" s="29">
        <f>(AVERAGE(D95+TempMittel_korr!$E$252,E95+TempMittel_korr!$F$252,F95+TempMittel_korr!$G$252)-TempMittel_korr!$AP$252)</f>
        <v>0.52001644615543263</v>
      </c>
      <c r="R95" s="9">
        <f>(AVERAGE(G95+TempMittel_korr!$H$252,H95+TempMittel_korr!$I$252,I95+TempMittel_korr!$J$252)-TempMittel_korr!$AF$252)</f>
        <v>-0.75216165601874962</v>
      </c>
      <c r="S95" s="9">
        <f>(AVERAGE(J95+TempMittel_korr!$K$252,K95+TempMittel_korr!$L$252,L95+TempMittel_korr!$M$252)-TempMittel_korr!$AU$252)</f>
        <v>1.1591465417651108</v>
      </c>
      <c r="T95" s="12">
        <f>(AVERAGE(B95+TempMittel_korr!$C$252,C95+TempMittel_korr!$D$252,M94+TempMittel_korr!$N$252)-TempMittel_korr!$AK$252)</f>
        <v>-0.67242844674455804</v>
      </c>
      <c r="V95" s="176">
        <v>1872</v>
      </c>
      <c r="W95" s="29">
        <f>(AVERAGE(B95+TempMittel_korr!$C$252,C95+TempMittel_korr!$D$252,D95+TempMittel_korr!$E$252)-AVERAGE(TempMittel_korr!$C$252:'TempMittel_korr'!$E$252))</f>
        <v>1.6236097787142163</v>
      </c>
      <c r="X95" s="9">
        <f>(AVERAGE(E95+TempMittel_korr!$F$252,F95+TempMittel_korr!$G$252,G95+TempMittel_korr!$H$252)-AVERAGE(TempMittel_korr!$F$252:'TempMittel_korr'!$H$252))</f>
        <v>-0.27121367104611238</v>
      </c>
      <c r="Y95" s="9">
        <f>(AVERAGE(H95+TempMittel_korr!$I$252,I95+TempMittel_korr!$J$252,J95+TempMittel_korr!$K$252)-AVERAGE(TempMittel_korr!$I$252:'TempMittel_korr'!$K$252))</f>
        <v>-0.20060406154908783</v>
      </c>
      <c r="Z95" s="12">
        <f>(AVERAGE(K95+TempMittel_korr!$L$252,L95+TempMittel_korr!$M$252,M95+TempMittel_korr!$N$252)-AVERAGE(TempMittel_korr!$L$252:'TempMittel_korr'!$N$252))</f>
        <v>2.0041580023104943</v>
      </c>
      <c r="AB95" s="78">
        <f t="shared" si="1"/>
        <v>-0.14791516663082732</v>
      </c>
    </row>
    <row r="96" spans="1:28">
      <c r="A96" s="176">
        <v>1873</v>
      </c>
      <c r="B96" s="29">
        <f>(TempMittel_korr!C97-TempMittel_korr!$C$252)</f>
        <v>2.8148148148148158</v>
      </c>
      <c r="C96" s="9">
        <f>(TempMittel_korr!D97-TempMittel_korr!$D$252)</f>
        <v>-1.2761448640758986</v>
      </c>
      <c r="D96" s="9">
        <f>(TempMittel_korr!E97-TempMittel_korr!$E$252)</f>
        <v>2.230904022301873</v>
      </c>
      <c r="E96" s="9">
        <f>(TempMittel_korr!F97-TempMittel_korr!$F$252)</f>
        <v>-1.3353168044077099</v>
      </c>
      <c r="F96" s="9">
        <f>(TempMittel_korr!G97-TempMittel_korr!$G$252)</f>
        <v>-3.7965571485463876</v>
      </c>
      <c r="G96" s="9">
        <f>(TempMittel_korr!H97-TempMittel_korr!$H$252)</f>
        <v>-0.3558530816896095</v>
      </c>
      <c r="H96" s="9">
        <f>(TempMittel_korr!I97-TempMittel_korr!$I$252)</f>
        <v>1.7743528474711301</v>
      </c>
      <c r="I96" s="9">
        <f>(TempMittel_korr!J97-TempMittel_korr!$J$252)</f>
        <v>1.2052303199256613</v>
      </c>
      <c r="J96" s="9">
        <f>(TempMittel_korr!K97-TempMittel_korr!$K$252)</f>
        <v>-1.5578469649472808</v>
      </c>
      <c r="K96" s="9">
        <f>(TempMittel_korr!L97-TempMittel_korr!$L$252)</f>
        <v>0.66320981071714158</v>
      </c>
      <c r="L96" s="9">
        <f>(TempMittel_korr!M97-TempMittel_korr!$M$252)</f>
        <v>-0.48415977961432488</v>
      </c>
      <c r="M96" s="15">
        <f>(TempMittel_korr!N97-TempMittel_korr!$N$252)</f>
        <v>-0.52378032524660123</v>
      </c>
      <c r="N96" s="78">
        <f>(TempMittel_korr!Q97-TempMittel_korr!$Q$252)</f>
        <v>-2.6078375761737327E-2</v>
      </c>
      <c r="P96" s="176">
        <v>1873</v>
      </c>
      <c r="Q96" s="29">
        <f>(AVERAGE(D96+TempMittel_korr!$E$252,E96+TempMittel_korr!$F$252,F96+TempMittel_korr!$G$252)-TempMittel_korr!$AP$252)</f>
        <v>-0.96582584775137548</v>
      </c>
      <c r="R96" s="9">
        <f>(AVERAGE(G96+TempMittel_korr!$H$252,H96+TempMittel_korr!$I$252,I96+TempMittel_korr!$J$252)-TempMittel_korr!$AF$252)</f>
        <v>0.87457669523573145</v>
      </c>
      <c r="S96" s="9">
        <f>(AVERAGE(J96+TempMittel_korr!$K$252,K96+TempMittel_korr!$L$252,L96+TempMittel_korr!$M$252)-TempMittel_korr!$AU$252)</f>
        <v>-0.45959897794815152</v>
      </c>
      <c r="T96" s="12">
        <f>(AVERAGE(B96+TempMittel_korr!$C$252,C96+TempMittel_korr!$D$252,M95+TempMittel_korr!$N$252)-TempMittel_korr!$AK$252)</f>
        <v>1.5959703031892314</v>
      </c>
      <c r="V96" s="176">
        <v>1873</v>
      </c>
      <c r="W96" s="29">
        <f>(AVERAGE(B96+TempMittel_korr!$C$252,C96+TempMittel_korr!$D$252,D96+TempMittel_korr!$E$252)-AVERAGE(TempMittel_korr!$C$252:'TempMittel_korr'!$E$252))</f>
        <v>1.2565246576802633</v>
      </c>
      <c r="X96" s="9">
        <f>(AVERAGE(E96+TempMittel_korr!$F$252,F96+TempMittel_korr!$G$252,G96+TempMittel_korr!$H$252)-AVERAGE(TempMittel_korr!$F$252:'TempMittel_korr'!$H$252))</f>
        <v>-1.8292423448812363</v>
      </c>
      <c r="Y96" s="9">
        <f>(AVERAGE(H96+TempMittel_korr!$I$252,I96+TempMittel_korr!$J$252,J96+TempMittel_korr!$K$252)-AVERAGE(TempMittel_korr!$I$252:'TempMittel_korr'!$K$252))</f>
        <v>0.47391206748316961</v>
      </c>
      <c r="Z96" s="12">
        <f>(AVERAGE(K96+TempMittel_korr!$L$252,L96+TempMittel_korr!$M$252,M96+TempMittel_korr!$N$252)-AVERAGE(TempMittel_korr!$L$252:'TempMittel_korr'!$N$252))</f>
        <v>-0.11491009804792762</v>
      </c>
      <c r="AB96" s="78">
        <f t="shared" si="1"/>
        <v>1.7541903474324181</v>
      </c>
    </row>
    <row r="97" spans="1:28">
      <c r="A97" s="176">
        <v>1874</v>
      </c>
      <c r="B97" s="29">
        <f>(TempMittel_korr!C98-TempMittel_korr!$C$252)</f>
        <v>1.4567502986857828</v>
      </c>
      <c r="C97" s="9">
        <f>(TempMittel_korr!D98-TempMittel_korr!$D$252)</f>
        <v>-0.78328772121875523</v>
      </c>
      <c r="D97" s="9">
        <f>(TempMittel_korr!E98-TempMittel_korr!$E$252)</f>
        <v>-0.96264436479490167</v>
      </c>
      <c r="E97" s="9">
        <f>(TempMittel_korr!F98-TempMittel_korr!$F$252)</f>
        <v>1.3446831955922898</v>
      </c>
      <c r="F97" s="9">
        <f>(TempMittel_korr!G98-TempMittel_korr!$G$252)</f>
        <v>-4.1868797291915509</v>
      </c>
      <c r="G97" s="9">
        <f>(TempMittel_korr!H98-TempMittel_korr!$H$252)</f>
        <v>0.46748025164372287</v>
      </c>
      <c r="H97" s="9">
        <f>(TempMittel_korr!I98-TempMittel_korr!$I$252)</f>
        <v>2.6549980087614582</v>
      </c>
      <c r="I97" s="9">
        <f>(TempMittel_korr!J98-TempMittel_korr!$J$252)</f>
        <v>-2.3431567768485291</v>
      </c>
      <c r="J97" s="9">
        <f>(TempMittel_korr!K98-TempMittel_korr!$K$252)</f>
        <v>1.9388197017193818</v>
      </c>
      <c r="K97" s="9">
        <f>(TempMittel_korr!L98-TempMittel_korr!$L$252)</f>
        <v>1.6245001332977855</v>
      </c>
      <c r="L97" s="9">
        <f>(TempMittel_korr!M98-TempMittel_korr!$M$252)</f>
        <v>-2.9841597796143251</v>
      </c>
      <c r="M97" s="15">
        <f>(TempMittel_korr!N98-TempMittel_korr!$N$252)</f>
        <v>-3.5270061316982146</v>
      </c>
      <c r="N97" s="78">
        <f>(TempMittel_korr!Q98-TempMittel_korr!$Q$252)</f>
        <v>-0.43813317028228393</v>
      </c>
      <c r="P97" s="176">
        <v>1874</v>
      </c>
      <c r="Q97" s="29">
        <f>(AVERAGE(D97+TempMittel_korr!$E$252,E97+TempMittel_korr!$F$252,F97+TempMittel_korr!$G$252)-TempMittel_korr!$AP$252)</f>
        <v>-1.267116170332022</v>
      </c>
      <c r="R97" s="9">
        <f>(AVERAGE(G97+TempMittel_korr!$H$252,H97+TempMittel_korr!$I$252,I97+TempMittel_korr!$J$252)-TempMittel_korr!$AF$252)</f>
        <v>0.25977382785222147</v>
      </c>
      <c r="S97" s="9">
        <f>(AVERAGE(J97+TempMittel_korr!$K$252,K97+TempMittel_korr!$L$252,L97+TempMittel_korr!$M$252)-TempMittel_korr!$AU$252)</f>
        <v>0.19305335180095096</v>
      </c>
      <c r="T97" s="12">
        <f>(AVERAGE(B97+TempMittel_korr!$C$252,C97+TempMittel_korr!$D$252,M96+TempMittel_korr!$N$252)-TempMittel_korr!$AK$252)</f>
        <v>5.057859812010701E-2</v>
      </c>
      <c r="V97" s="176">
        <v>1874</v>
      </c>
      <c r="W97" s="29">
        <f>(AVERAGE(B97+TempMittel_korr!$C$252,C97+TempMittel_korr!$D$252,D97+TempMittel_korr!$E$252)-AVERAGE(TempMittel_korr!$C$252:'TempMittel_korr'!$E$252))</f>
        <v>-9.6393929109291565E-2</v>
      </c>
      <c r="X97" s="9">
        <f>(AVERAGE(E97+TempMittel_korr!$F$252,F97+TempMittel_korr!$G$252,G97+TempMittel_korr!$H$252)-AVERAGE(TempMittel_korr!$F$252:'TempMittel_korr'!$H$252))</f>
        <v>-0.79157209398517914</v>
      </c>
      <c r="Y97" s="9">
        <f>(AVERAGE(H97+TempMittel_korr!$I$252,I97+TempMittel_korr!$J$252,J97+TempMittel_korr!$K$252)-AVERAGE(TempMittel_korr!$I$252:'TempMittel_korr'!$K$252))</f>
        <v>0.75022031121076793</v>
      </c>
      <c r="Z97" s="12">
        <f>(AVERAGE(K97+TempMittel_korr!$L$252,L97+TempMittel_korr!$M$252,M97+TempMittel_korr!$N$252)-AVERAGE(TempMittel_korr!$L$252:'TempMittel_korr'!$N$252))</f>
        <v>-1.6288885926715846</v>
      </c>
      <c r="AB97" s="78">
        <f t="shared" si="1"/>
        <v>-0.20324052814361884</v>
      </c>
    </row>
    <row r="98" spans="1:28">
      <c r="A98" s="176">
        <v>1875</v>
      </c>
      <c r="B98" s="29">
        <f>(TempMittel_korr!C99-TempMittel_korr!$C$252)</f>
        <v>2.0632019115890086</v>
      </c>
      <c r="C98" s="9">
        <f>(TempMittel_korr!D99-TempMittel_korr!$D$252)</f>
        <v>-4.9261448640758996</v>
      </c>
      <c r="D98" s="9">
        <f>(TempMittel_korr!E99-TempMittel_korr!$E$252)</f>
        <v>-2.9884508164078047</v>
      </c>
      <c r="E98" s="9">
        <f>(TempMittel_korr!F99-TempMittel_korr!$F$252)</f>
        <v>-0.19865013774104323</v>
      </c>
      <c r="F98" s="9">
        <f>(TempMittel_korr!G99-TempMittel_korr!$G$252)</f>
        <v>1.7647331740342551</v>
      </c>
      <c r="G98" s="9">
        <f>(TempMittel_korr!H99-TempMittel_korr!$H$252)</f>
        <v>0.90081358497705821</v>
      </c>
      <c r="H98" s="9">
        <f>(TempMittel_korr!I99-TempMittel_korr!$I$252)</f>
        <v>-1.2546794105933845</v>
      </c>
      <c r="I98" s="9">
        <f>(TempMittel_korr!J99-TempMittel_korr!$J$252)</f>
        <v>1.4407141908934094</v>
      </c>
      <c r="J98" s="9">
        <f>(TempMittel_korr!K99-TempMittel_korr!$K$252)</f>
        <v>-6.7846964947278821E-2</v>
      </c>
      <c r="K98" s="9">
        <f>(TempMittel_korr!L99-TempMittel_korr!$L$252)</f>
        <v>-2.9593708344441483</v>
      </c>
      <c r="L98" s="9">
        <f>(TempMittel_korr!M99-TempMittel_korr!$M$252)</f>
        <v>-2.2141597796143246</v>
      </c>
      <c r="M98" s="15">
        <f>(TempMittel_korr!N99-TempMittel_korr!$N$252)</f>
        <v>-2.7979738736336985</v>
      </c>
      <c r="N98" s="78">
        <f>(TempMittel_korr!Q99-TempMittel_korr!$Q$252)</f>
        <v>-0.90196878672063896</v>
      </c>
      <c r="P98" s="176">
        <v>1875</v>
      </c>
      <c r="Q98" s="29">
        <f>(AVERAGE(D98+TempMittel_korr!$E$252,E98+TempMittel_korr!$F$252,F98+TempMittel_korr!$G$252)-TempMittel_korr!$AP$252)</f>
        <v>-0.47295846423883248</v>
      </c>
      <c r="R98" s="9">
        <f>(AVERAGE(G98+TempMittel_korr!$H$252,H98+TempMittel_korr!$I$252,I98+TempMittel_korr!$J$252)-TempMittel_korr!$AF$252)</f>
        <v>0.3622827884256985</v>
      </c>
      <c r="S98" s="9">
        <f>(AVERAGE(J98+TempMittel_korr!$K$252,K98+TempMittel_korr!$L$252,L98+TempMittel_korr!$M$252)-TempMittel_korr!$AU$252)</f>
        <v>-1.7471258596685804</v>
      </c>
      <c r="T98" s="12">
        <f>(AVERAGE(B98+TempMittel_korr!$C$252,C98+TempMittel_korr!$D$252,M97+TempMittel_korr!$N$252)-TempMittel_korr!$AK$252)</f>
        <v>-2.12929851401507</v>
      </c>
      <c r="V98" s="176">
        <v>1875</v>
      </c>
      <c r="W98" s="29">
        <f>(AVERAGE(B98+TempMittel_korr!$C$252,C98+TempMittel_korr!$D$252,D98+TempMittel_korr!$E$252)-AVERAGE(TempMittel_korr!$C$252:'TempMittel_korr'!$E$252))</f>
        <v>-1.9504645896315651</v>
      </c>
      <c r="X98" s="9">
        <f>(AVERAGE(E98+TempMittel_korr!$F$252,F98+TempMittel_korr!$G$252,G98+TempMittel_korr!$H$252)-AVERAGE(TempMittel_korr!$F$252:'TempMittel_korr'!$H$252))</f>
        <v>0.82229887375675759</v>
      </c>
      <c r="Y98" s="9">
        <f>(AVERAGE(H98+TempMittel_korr!$I$252,I98+TempMittel_korr!$J$252,J98+TempMittel_korr!$K$252)-AVERAGE(TempMittel_korr!$I$252:'TempMittel_korr'!$K$252))</f>
        <v>3.9395938450914159E-2</v>
      </c>
      <c r="Z98" s="12">
        <f>(AVERAGE(K98+TempMittel_korr!$L$252,L98+TempMittel_korr!$M$252,M98+TempMittel_korr!$N$252)-AVERAGE(TempMittel_korr!$L$252:'TempMittel_korr'!$N$252))</f>
        <v>-2.6571681625640569</v>
      </c>
      <c r="AB98" s="78">
        <f t="shared" si="1"/>
        <v>-2.3445999751482276</v>
      </c>
    </row>
    <row r="99" spans="1:28">
      <c r="A99" s="176">
        <v>1876</v>
      </c>
      <c r="B99" s="29">
        <f>(TempMittel_korr!C100-TempMittel_korr!$C$252)</f>
        <v>-0.85292712066905585</v>
      </c>
      <c r="C99" s="9">
        <f>(TempMittel_korr!D100-TempMittel_korr!$D$252)</f>
        <v>1.1977467615398654</v>
      </c>
      <c r="D99" s="9">
        <f>(TempMittel_korr!E100-TempMittel_korr!$E$252)</f>
        <v>5.9936280366388983E-2</v>
      </c>
      <c r="E99" s="9">
        <f>(TempMittel_korr!F100-TempMittel_korr!$F$252)</f>
        <v>0.3246831955922902</v>
      </c>
      <c r="F99" s="9">
        <f>(TempMittel_korr!G100-TempMittel_korr!$G$252)</f>
        <v>-4.7836539227399371</v>
      </c>
      <c r="G99" s="9">
        <f>(TempMittel_korr!H100-TempMittel_korr!$H$252)</f>
        <v>-0.23918641502294058</v>
      </c>
      <c r="H99" s="9">
        <f>(TempMittel_korr!I100-TempMittel_korr!$I$252)</f>
        <v>0.43886897650338952</v>
      </c>
      <c r="I99" s="9">
        <f>(TempMittel_korr!J100-TempMittel_korr!$J$252)</f>
        <v>0.61813354573211576</v>
      </c>
      <c r="J99" s="9">
        <f>(TempMittel_korr!K100-TempMittel_korr!$K$252)</f>
        <v>-1.7678469649472817</v>
      </c>
      <c r="K99" s="9">
        <f>(TempMittel_korr!L100-TempMittel_korr!$L$252)</f>
        <v>1.9535323913623079</v>
      </c>
      <c r="L99" s="9">
        <f>(TempMittel_korr!M100-TempMittel_korr!$M$252)</f>
        <v>-1.5908264462809916</v>
      </c>
      <c r="M99" s="15">
        <f>(TempMittel_korr!N100-TempMittel_korr!$N$252)</f>
        <v>3.2633164489469468</v>
      </c>
      <c r="N99" s="78">
        <f>(TempMittel_korr!Q100-TempMittel_korr!$Q$252)</f>
        <v>-0.11046193740557175</v>
      </c>
      <c r="P99" s="176">
        <v>1876</v>
      </c>
      <c r="Q99" s="29">
        <f>(AVERAGE(D99+TempMittel_korr!$E$252,E99+TempMittel_korr!$F$252,F99+TempMittel_korr!$G$252)-TempMittel_korr!$AP$252)</f>
        <v>-1.4651806864610535</v>
      </c>
      <c r="R99" s="9">
        <f>(AVERAGE(G99+TempMittel_korr!$H$252,H99+TempMittel_korr!$I$252,I99+TempMittel_korr!$J$252)-TempMittel_korr!$AF$252)</f>
        <v>0.27260536907085786</v>
      </c>
      <c r="S99" s="9">
        <f>(AVERAGE(J99+TempMittel_korr!$K$252,K99+TempMittel_korr!$L$252,L99+TempMittel_korr!$M$252)-TempMittel_korr!$AU$252)</f>
        <v>-0.4683803399553188</v>
      </c>
      <c r="T99" s="12">
        <f>(AVERAGE(B99+TempMittel_korr!$C$252,C99+TempMittel_korr!$D$252,M98+TempMittel_korr!$N$252)-TempMittel_korr!$AK$252)</f>
        <v>-0.81703356354099843</v>
      </c>
      <c r="V99" s="176">
        <v>1876</v>
      </c>
      <c r="W99" s="29">
        <f>(AVERAGE(B99+TempMittel_korr!$C$252,C99+TempMittel_korr!$D$252,D99+TempMittel_korr!$E$252)-AVERAGE(TempMittel_korr!$C$252:'TempMittel_korr'!$E$252))</f>
        <v>0.13491864041239932</v>
      </c>
      <c r="X99" s="9">
        <f>(AVERAGE(E99+TempMittel_korr!$F$252,F99+TempMittel_korr!$G$252,G99+TempMittel_korr!$H$252)-AVERAGE(TempMittel_korr!$F$252:'TempMittel_korr'!$H$252))</f>
        <v>-1.5660523807235291</v>
      </c>
      <c r="Y99" s="9">
        <f>(AVERAGE(H99+TempMittel_korr!$I$252,I99+TempMittel_korr!$J$252,J99+TempMittel_korr!$K$252)-AVERAGE(TempMittel_korr!$I$252:'TempMittel_korr'!$K$252))</f>
        <v>-0.2369481475705939</v>
      </c>
      <c r="Z99" s="12">
        <f>(AVERAGE(K99+TempMittel_korr!$L$252,L99+TempMittel_korr!$M$252,M99+TempMittel_korr!$N$252)-AVERAGE(TempMittel_korr!$L$252:'TempMittel_korr'!$N$252))</f>
        <v>1.2086741313427543</v>
      </c>
      <c r="AB99" s="78">
        <f t="shared" si="1"/>
        <v>-0.59830448809912506</v>
      </c>
    </row>
    <row r="100" spans="1:28">
      <c r="A100" s="176">
        <v>1877</v>
      </c>
      <c r="B100" s="29">
        <f>(TempMittel_korr!C101-TempMittel_korr!$C$252)</f>
        <v>3.1502986857825563</v>
      </c>
      <c r="C100" s="9">
        <f>(TempMittel_korr!D101-TempMittel_korr!$D$252)</f>
        <v>0.92385513592410162</v>
      </c>
      <c r="D100" s="9">
        <f>(TempMittel_korr!E101-TempMittel_korr!$E$252)</f>
        <v>-1.9594185583432884</v>
      </c>
      <c r="E100" s="9">
        <f>(TempMittel_korr!F101-TempMittel_korr!$F$252)</f>
        <v>-1.6586501377410441</v>
      </c>
      <c r="F100" s="9">
        <f>(TempMittel_korr!G101-TempMittel_korr!$G$252)</f>
        <v>-3.4255894066109045</v>
      </c>
      <c r="G100" s="9">
        <f>(TempMittel_korr!H101-TempMittel_korr!$H$252)</f>
        <v>2.7241469183103924</v>
      </c>
      <c r="H100" s="9">
        <f>(TempMittel_korr!I101-TempMittel_korr!$I$252)</f>
        <v>-1.1546794105933884</v>
      </c>
      <c r="I100" s="9">
        <f>(TempMittel_korr!J101-TempMittel_korr!$J$252)</f>
        <v>1.1439399973450186</v>
      </c>
      <c r="J100" s="9">
        <f>(TempMittel_korr!K101-TempMittel_korr!$K$252)</f>
        <v>-3.2911802982806151</v>
      </c>
      <c r="K100" s="9">
        <f>(TempMittel_korr!L101-TempMittel_korr!$L$252)</f>
        <v>-2.6884030925086639</v>
      </c>
      <c r="L100" s="9">
        <f>(TempMittel_korr!M101-TempMittel_korr!$M$252)</f>
        <v>1.1925068870523412</v>
      </c>
      <c r="M100" s="15">
        <f>(TempMittel_korr!N101-TempMittel_korr!$N$252)</f>
        <v>-1.3850706478272468</v>
      </c>
      <c r="N100" s="78">
        <f>(TempMittel_korr!Q101-TempMittel_korr!$Q$252)</f>
        <v>-0.54306467713159901</v>
      </c>
      <c r="P100" s="176">
        <v>1877</v>
      </c>
      <c r="Q100" s="29">
        <f>(AVERAGE(D100+TempMittel_korr!$E$252,E100+TempMittel_korr!$F$252,F100+TempMittel_korr!$G$252)-TempMittel_korr!$AP$252)</f>
        <v>-2.3467219050990464</v>
      </c>
      <c r="R100" s="9">
        <f>(AVERAGE(G100+TempMittel_korr!$H$252,H100+TempMittel_korr!$I$252,I100+TempMittel_korr!$J$252)-TempMittel_korr!$AF$252)</f>
        <v>0.90446916835401225</v>
      </c>
      <c r="S100" s="9">
        <f>(AVERAGE(J100+TempMittel_korr!$K$252,K100+TempMittel_korr!$L$252,L100+TempMittel_korr!$M$252)-TempMittel_korr!$AU$252)</f>
        <v>-1.5956921679123095</v>
      </c>
      <c r="T100" s="12">
        <f>(AVERAGE(B100+TempMittel_korr!$C$252,C100+TempMittel_korr!$D$252,M99+TempMittel_korr!$N$252)-TempMittel_korr!$AK$252)</f>
        <v>2.4465079375978331</v>
      </c>
      <c r="V100" s="176">
        <v>1877</v>
      </c>
      <c r="W100" s="29">
        <f>(AVERAGE(B100+TempMittel_korr!$C$252,C100+TempMittel_korr!$D$252,D100+TempMittel_korr!$E$252)-AVERAGE(TempMittel_korr!$C$252:'TempMittel_korr'!$E$252))</f>
        <v>0.70491175445445642</v>
      </c>
      <c r="X100" s="9">
        <f>(AVERAGE(E100+TempMittel_korr!$F$252,F100+TempMittel_korr!$G$252,G100+TempMittel_korr!$H$252)-AVERAGE(TempMittel_korr!$F$252:'TempMittel_korr'!$H$252))</f>
        <v>-0.78669754201385267</v>
      </c>
      <c r="Y100" s="9">
        <f>(AVERAGE(H100+TempMittel_korr!$I$252,I100+TempMittel_korr!$J$252,J100+TempMittel_korr!$K$252)-AVERAGE(TempMittel_korr!$I$252:'TempMittel_korr'!$K$252))</f>
        <v>-1.1006399038429979</v>
      </c>
      <c r="Z100" s="12">
        <f>(AVERAGE(K100+TempMittel_korr!$L$252,L100+TempMittel_korr!$M$252,M100+TempMittel_korr!$N$252)-AVERAGE(TempMittel_korr!$L$252:'TempMittel_korr'!$N$252))</f>
        <v>-0.96032228442785628</v>
      </c>
      <c r="AB100" s="78">
        <f t="shared" si="1"/>
        <v>1.3445129280775792</v>
      </c>
    </row>
    <row r="101" spans="1:28">
      <c r="A101" s="176">
        <v>1878</v>
      </c>
      <c r="B101" s="29">
        <f>(TempMittel_korr!C102-TempMittel_korr!$C$252)</f>
        <v>-1.9367980884109905</v>
      </c>
      <c r="C101" s="9">
        <f>(TempMittel_korr!D102-TempMittel_korr!$D$252)</f>
        <v>1.2667122787812446</v>
      </c>
      <c r="D101" s="9">
        <f>(TempMittel_korr!E102-TempMittel_korr!$E$252)</f>
        <v>-1.8336121067303859</v>
      </c>
      <c r="E101" s="9">
        <f>(TempMittel_korr!F102-TempMittel_korr!$F$252)</f>
        <v>4.8016528925622914E-2</v>
      </c>
      <c r="F101" s="9">
        <f>(TempMittel_korr!G102-TempMittel_korr!$G$252)</f>
        <v>0.84215252887296543</v>
      </c>
      <c r="G101" s="9">
        <f>(TempMittel_korr!H102-TempMittel_korr!$H$252)</f>
        <v>-0.42585308168960978</v>
      </c>
      <c r="H101" s="9">
        <f>(TempMittel_korr!I102-TempMittel_korr!$I$252)</f>
        <v>-1.4514536041417667</v>
      </c>
      <c r="I101" s="9">
        <f>(TempMittel_korr!J102-TempMittel_korr!$J$252)</f>
        <v>-0.32057613168723975</v>
      </c>
      <c r="J101" s="9">
        <f>(TempMittel_korr!K102-TempMittel_korr!$K$252)</f>
        <v>-0.4211802982806141</v>
      </c>
      <c r="K101" s="9">
        <f>(TempMittel_korr!L102-TempMittel_korr!$L$252)</f>
        <v>0.16320981071714069</v>
      </c>
      <c r="L101" s="9">
        <f>(TempMittel_korr!M102-TempMittel_korr!$M$252)</f>
        <v>-1.9508264462809917</v>
      </c>
      <c r="M101" s="15">
        <f>(TempMittel_korr!N102-TempMittel_korr!$N$252)</f>
        <v>-2.6076512929885367</v>
      </c>
      <c r="N101" s="78">
        <f>(TempMittel_korr!Q102-TempMittel_korr!$Q$252)</f>
        <v>-0.72799618398091415</v>
      </c>
      <c r="P101" s="235">
        <v>1878</v>
      </c>
      <c r="Q101" s="29">
        <f>(AVERAGE(D101+TempMittel_korr!$E$252,E101+TempMittel_korr!$F$252,F101+TempMittel_korr!$G$252)-TempMittel_korr!$AP$252)</f>
        <v>-0.3133168871779004</v>
      </c>
      <c r="R101" s="9">
        <f>(AVERAGE(G101+TempMittel_korr!$H$252,H101+TempMittel_korr!$I$252,I101+TempMittel_korr!$J$252)-TempMittel_korr!$AF$252)</f>
        <v>-0.73262760583953401</v>
      </c>
      <c r="S101" s="9">
        <f>(AVERAGE(J101+TempMittel_korr!$K$252,K101+TempMittel_korr!$L$252,L101+TempMittel_korr!$M$252)-TempMittel_korr!$AU$252)</f>
        <v>-0.7362656446148188</v>
      </c>
      <c r="T101" s="12">
        <f>(AVERAGE(B101+TempMittel_korr!$C$252,C101+TempMittel_korr!$D$252,M100+TempMittel_korr!$N$252)-TempMittel_korr!$AK$252)</f>
        <v>-0.68436763843903248</v>
      </c>
      <c r="V101" s="176">
        <v>1878</v>
      </c>
      <c r="W101" s="29">
        <f>(AVERAGE(B101+TempMittel_korr!$C$252,C101+TempMittel_korr!$D$252,D101+TempMittel_korr!$E$252)-AVERAGE(TempMittel_korr!$C$252:'TempMittel_korr'!$E$252))</f>
        <v>-0.83456597212004424</v>
      </c>
      <c r="X101" s="9">
        <f>(AVERAGE(E101+TempMittel_korr!$F$252,F101+TempMittel_korr!$G$252,G101+TempMittel_korr!$H$252)-AVERAGE(TempMittel_korr!$F$252:'TempMittel_korr'!$H$252))</f>
        <v>0.1547719920363253</v>
      </c>
      <c r="Y101" s="9">
        <f>(AVERAGE(H101+TempMittel_korr!$I$252,I101+TempMittel_korr!$J$252,J101+TempMittel_korr!$K$252)-AVERAGE(TempMittel_korr!$I$252:'TempMittel_korr'!$K$252))</f>
        <v>-0.73107001136987471</v>
      </c>
      <c r="Z101" s="12">
        <f>(AVERAGE(K101+TempMittel_korr!$L$252,L101+TempMittel_korr!$M$252,M101+TempMittel_korr!$N$252)-AVERAGE(TempMittel_korr!$L$252:'TempMittel_korr'!$N$252))</f>
        <v>-1.4650893095174624</v>
      </c>
      <c r="AB101" s="78">
        <f t="shared" si="1"/>
        <v>-0.97219214104684459</v>
      </c>
    </row>
    <row r="102" spans="1:28">
      <c r="A102" s="176">
        <v>1879</v>
      </c>
      <c r="B102" s="29">
        <f>(TempMittel_korr!C103-TempMittel_korr!$C$252)</f>
        <v>-0.70776583034647533</v>
      </c>
      <c r="C102" s="9">
        <f>(TempMittel_korr!D103-TempMittel_korr!$D$252)</f>
        <v>9.528370735267333E-2</v>
      </c>
      <c r="D102" s="9">
        <f>(TempMittel_korr!E103-TempMittel_korr!$E$252)</f>
        <v>-0.76909597769812765</v>
      </c>
      <c r="E102" s="9">
        <f>(TempMittel_korr!F103-TempMittel_korr!$F$252)</f>
        <v>-1.5419834710743774</v>
      </c>
      <c r="F102" s="9">
        <f>(TempMittel_korr!G103-TempMittel_korr!$G$252)</f>
        <v>-4.2901055356431623</v>
      </c>
      <c r="G102" s="9">
        <f>(TempMittel_korr!H103-TempMittel_korr!$H$252)</f>
        <v>0.49081358497705807</v>
      </c>
      <c r="H102" s="9">
        <f>(TempMittel_korr!I103-TempMittel_korr!$I$252)</f>
        <v>-2.8256471525288696</v>
      </c>
      <c r="I102" s="9">
        <f>(TempMittel_korr!J103-TempMittel_korr!$J$252)</f>
        <v>1.5407141908934072</v>
      </c>
      <c r="J102" s="9">
        <f>(TempMittel_korr!K103-TempMittel_korr!$K$252)</f>
        <v>0.33548636838605361</v>
      </c>
      <c r="K102" s="9">
        <f>(TempMittel_korr!L103-TempMittel_korr!$L$252)</f>
        <v>-2.5980805118635022</v>
      </c>
      <c r="L102" s="9">
        <f>(TempMittel_korr!M103-TempMittel_korr!$M$252)</f>
        <v>-4.1908264462809921</v>
      </c>
      <c r="M102" s="15">
        <f>(TempMittel_korr!N103-TempMittel_korr!$N$252)</f>
        <v>-5.2076512929885368</v>
      </c>
      <c r="N102" s="78">
        <f>(TempMittel_korr!Q103-TempMittel_korr!$Q$252)</f>
        <v>-1.6501879648028321</v>
      </c>
      <c r="P102" s="235">
        <v>1879</v>
      </c>
      <c r="Q102" s="29">
        <f>(AVERAGE(D102+TempMittel_korr!$E$252,E102+TempMittel_korr!$F$252,F102+TempMittel_korr!$G$252)-TempMittel_korr!$AP$252)</f>
        <v>-2.1992308656725235</v>
      </c>
      <c r="R102" s="9">
        <f>(AVERAGE(G102+TempMittel_korr!$H$252,H102+TempMittel_korr!$I$252,I102+TempMittel_korr!$J$252)-TempMittel_korr!$AF$252)</f>
        <v>-0.2647064588861312</v>
      </c>
      <c r="S102" s="9">
        <f>(AVERAGE(J102+TempMittel_korr!$K$252,K102+TempMittel_korr!$L$252,L102+TempMittel_korr!$M$252)-TempMittel_korr!$AU$252)</f>
        <v>-2.1511401965861436</v>
      </c>
      <c r="T102" s="12">
        <f>(AVERAGE(B102+TempMittel_korr!$C$252,C102+TempMittel_korr!$D$252,M101+TempMittel_korr!$N$252)-TempMittel_korr!$AK$252)</f>
        <v>-1.0726932912808149</v>
      </c>
      <c r="V102" s="235">
        <v>1879</v>
      </c>
      <c r="W102" s="29">
        <f>(AVERAGE(B102+TempMittel_korr!$C$252,C102+TempMittel_korr!$D$252,D102+TempMittel_korr!$E$252)-AVERAGE(TempMittel_korr!$C$252:'TempMittel_korr'!$E$252))</f>
        <v>-0.4605260335639767</v>
      </c>
      <c r="X102" s="9">
        <f>(AVERAGE(E102+TempMittel_korr!$F$252,F102+TempMittel_korr!$G$252,G102+TempMittel_korr!$H$252)-AVERAGE(TempMittel_korr!$F$252:'TempMittel_korr'!$H$252))</f>
        <v>-1.780425140580161</v>
      </c>
      <c r="Y102" s="9">
        <f>(AVERAGE(H102+TempMittel_korr!$I$252,I102+TempMittel_korr!$J$252,J102+TempMittel_korr!$K$252)-AVERAGE(TempMittel_korr!$I$252:'TempMittel_korr'!$K$252))</f>
        <v>-0.31648219774980291</v>
      </c>
      <c r="Z102" s="12">
        <f>(AVERAGE(K102+TempMittel_korr!$L$252,L102+TempMittel_korr!$M$252,M102+TempMittel_korr!$N$252)-AVERAGE(TempMittel_korr!$L$252:'TempMittel_korr'!$N$252))</f>
        <v>-3.9988527503776767</v>
      </c>
      <c r="AB102" s="78">
        <f t="shared" si="1"/>
        <v>-0.9973073484201167</v>
      </c>
    </row>
    <row r="103" spans="1:28">
      <c r="A103" s="176">
        <v>1880</v>
      </c>
      <c r="B103" s="29">
        <f>(TempMittel_korr!C104-TempMittel_korr!$C$252)</f>
        <v>-3.3851851851851835</v>
      </c>
      <c r="C103" s="9">
        <f>(TempMittel_korr!D104-TempMittel_korr!$D$252)</f>
        <v>2.7253329684364171</v>
      </c>
      <c r="D103" s="9">
        <f>(TempMittel_korr!E104-TempMittel_korr!$E$252)</f>
        <v>2.2212266029470342</v>
      </c>
      <c r="E103" s="9">
        <f>(TempMittel_korr!F104-TempMittel_korr!$F$252)</f>
        <v>0.74134986225895538</v>
      </c>
      <c r="F103" s="9">
        <f>(TempMittel_korr!G104-TempMittel_korr!$G$252)</f>
        <v>-2.1546216646754193</v>
      </c>
      <c r="G103" s="9">
        <f>(TempMittel_korr!H104-TempMittel_korr!$H$252)</f>
        <v>-1.2391864150229424</v>
      </c>
      <c r="H103" s="9">
        <f>(TempMittel_korr!I104-TempMittel_korr!$I$252)</f>
        <v>1.1808044603743522</v>
      </c>
      <c r="I103" s="9">
        <f>(TempMittel_korr!J104-TempMittel_korr!$J$252)</f>
        <v>-1.2238019381388519</v>
      </c>
      <c r="J103" s="9">
        <f>(TempMittel_korr!K104-TempMittel_korr!$K$252)</f>
        <v>0.49548636838604843</v>
      </c>
      <c r="K103" s="9">
        <f>(TempMittel_korr!L104-TempMittel_korr!$L$252)</f>
        <v>-0.53356438283124241</v>
      </c>
      <c r="L103" s="9">
        <f>(TempMittel_korr!M104-TempMittel_korr!$M$252)</f>
        <v>6.5840220385675163E-2</v>
      </c>
      <c r="M103" s="15">
        <f>(TempMittel_korr!N104-TempMittel_korr!$N$252)</f>
        <v>3.1665422553985598</v>
      </c>
      <c r="N103" s="78">
        <f>(TempMittel_korr!Q104-TempMittel_korr!$Q$252)</f>
        <v>0.16405861053963289</v>
      </c>
      <c r="P103" s="176">
        <v>1880</v>
      </c>
      <c r="Q103" s="29">
        <f>(AVERAGE(D103+TempMittel_korr!$E$252,E103+TempMittel_korr!$F$252,F103+TempMittel_korr!$G$252)-TempMittel_korr!$AP$252)</f>
        <v>0.27048239597622192</v>
      </c>
      <c r="R103" s="9">
        <f>(AVERAGE(G103+TempMittel_korr!$H$252,H103+TempMittel_korr!$I$252,I103+TempMittel_korr!$J$252)-TempMittel_korr!$AF$252)</f>
        <v>-0.4273946309291432</v>
      </c>
      <c r="S103" s="9">
        <f>(AVERAGE(J103+TempMittel_korr!$K$252,K103+TempMittel_korr!$L$252,L103+TempMittel_korr!$M$252)-TempMittel_korr!$AU$252)</f>
        <v>9.2540686468298716E-3</v>
      </c>
      <c r="T103" s="12">
        <f>(AVERAGE(B103+TempMittel_korr!$C$252,C103+TempMittel_korr!$D$252,M102+TempMittel_korr!$N$252)-TempMittel_korr!$AK$252)</f>
        <v>-1.9551499891991357</v>
      </c>
      <c r="V103" s="176">
        <v>1880</v>
      </c>
      <c r="W103" s="29">
        <f>(AVERAGE(B103+TempMittel_korr!$C$252,C103+TempMittel_korr!$D$252,D103+TempMittel_korr!$E$252)-AVERAGE(TempMittel_korr!$C$252:'TempMittel_korr'!$E$252))</f>
        <v>0.52045812873275599</v>
      </c>
      <c r="X103" s="9">
        <f>(AVERAGE(E103+TempMittel_korr!$F$252,F103+TempMittel_korr!$G$252,G103+TempMittel_korr!$H$252)-AVERAGE(TempMittel_korr!$F$252:'TempMittel_korr'!$H$252))</f>
        <v>-0.88415273914647052</v>
      </c>
      <c r="Y103" s="9">
        <f>(AVERAGE(H103+TempMittel_korr!$I$252,I103+TempMittel_korr!$J$252,J103+TempMittel_korr!$K$252)-AVERAGE(TempMittel_korr!$I$252:'TempMittel_korr'!$K$252))</f>
        <v>0.15082963020718232</v>
      </c>
      <c r="Z103" s="12">
        <f>(AVERAGE(K103+TempMittel_korr!$L$252,L103+TempMittel_korr!$M$252,M103+TempMittel_korr!$N$252)-AVERAGE(TempMittel_korr!$L$252:'TempMittel_korr'!$N$252))</f>
        <v>0.89960603098433056</v>
      </c>
      <c r="AB103" s="78">
        <f t="shared" si="1"/>
        <v>-0.91156922669756701</v>
      </c>
    </row>
    <row r="104" spans="1:28">
      <c r="A104" s="176">
        <v>1881</v>
      </c>
      <c r="B104" s="29">
        <f>(TempMittel_korr!C105-TempMittel_korr!$C$252)</f>
        <v>-3.840023894862604</v>
      </c>
      <c r="C104" s="9">
        <f>(TempMittel_korr!D105-TempMittel_korr!$D$252)</f>
        <v>1.763140850209816</v>
      </c>
      <c r="D104" s="9">
        <f>(TempMittel_korr!E105-TempMittel_korr!$E$252)</f>
        <v>0.55993628036638832</v>
      </c>
      <c r="E104" s="9">
        <f>(TempMittel_korr!F105-TempMittel_korr!$F$252)</f>
        <v>-1.9353168044077096</v>
      </c>
      <c r="F104" s="9">
        <f>(TempMittel_korr!G105-TempMittel_korr!$G$252)</f>
        <v>-1.3030087614496146</v>
      </c>
      <c r="G104" s="9">
        <f>(TempMittel_korr!H105-TempMittel_korr!$H$252)</f>
        <v>-0.49251974835627799</v>
      </c>
      <c r="H104" s="9">
        <f>(TempMittel_korr!I105-TempMittel_korr!$I$252)</f>
        <v>2.5969334926324255</v>
      </c>
      <c r="I104" s="9">
        <f>(TempMittel_korr!J105-TempMittel_korr!$J$252)</f>
        <v>0.68587548121599085</v>
      </c>
      <c r="J104" s="9">
        <f>(TempMittel_korr!K105-TempMittel_korr!$K$252)</f>
        <v>-1.6945136316139475</v>
      </c>
      <c r="K104" s="9">
        <f>(TempMittel_korr!L105-TempMittel_korr!$L$252)</f>
        <v>-5.1142095441215663</v>
      </c>
      <c r="L104" s="9">
        <f>(TempMittel_korr!M105-TempMittel_korr!$M$252)</f>
        <v>2.6625068870523432</v>
      </c>
      <c r="M104" s="15">
        <f>(TempMittel_korr!N105-TempMittel_korr!$N$252)</f>
        <v>0.60525193281791478</v>
      </c>
      <c r="N104" s="78">
        <f>(TempMittel_korr!Q105-TempMittel_korr!$Q$252)</f>
        <v>-0.47046193740557118</v>
      </c>
      <c r="P104" s="176">
        <v>1881</v>
      </c>
      <c r="Q104" s="29">
        <f>(AVERAGE(D104+TempMittel_korr!$E$252,E104+TempMittel_korr!$F$252,F104+TempMittel_korr!$G$252)-TempMittel_korr!$AP$252)</f>
        <v>-0.89163229936428046</v>
      </c>
      <c r="R104" s="9">
        <f>(AVERAGE(G104+TempMittel_korr!$H$252,H104+TempMittel_korr!$I$252,I104+TempMittel_korr!$J$252)-TempMittel_korr!$AF$252)</f>
        <v>0.9300964084973824</v>
      </c>
      <c r="S104" s="9">
        <f>(AVERAGE(J104+TempMittel_korr!$K$252,K104+TempMittel_korr!$L$252,L104+TempMittel_korr!$M$252)-TempMittel_korr!$AU$252)</f>
        <v>-1.3820720962277209</v>
      </c>
      <c r="T104" s="12">
        <f>(AVERAGE(B104+TempMittel_korr!$C$252,C104+TempMittel_korr!$D$252,M103+TempMittel_korr!$N$252)-TempMittel_korr!$AK$252)</f>
        <v>0.36390425096188905</v>
      </c>
      <c r="V104" s="176">
        <v>1881</v>
      </c>
      <c r="W104" s="29">
        <f>(AVERAGE(B104+TempMittel_korr!$C$252,C104+TempMittel_korr!$D$252,D104+TempMittel_korr!$E$252)-AVERAGE(TempMittel_korr!$C$252:'TempMittel_korr'!$E$252))</f>
        <v>-0.5056489214287998</v>
      </c>
      <c r="X104" s="9">
        <f>(AVERAGE(E104+TempMittel_korr!$F$252,F104+TempMittel_korr!$G$252,G104+TempMittel_korr!$H$252)-AVERAGE(TempMittel_korr!$F$252:'TempMittel_korr'!$H$252))</f>
        <v>-1.2436151047378683</v>
      </c>
      <c r="Y104" s="9">
        <f>(AVERAGE(H104+TempMittel_korr!$I$252,I104+TempMittel_korr!$J$252,J104+TempMittel_korr!$K$252)-AVERAGE(TempMittel_korr!$I$252:'TempMittel_korr'!$K$252))</f>
        <v>0.52943178074482056</v>
      </c>
      <c r="Z104" s="12">
        <f>(AVERAGE(K104+TempMittel_korr!$L$252,L104+TempMittel_korr!$M$252,M104+TempMittel_korr!$N$252)-AVERAGE(TempMittel_korr!$L$252:'TempMittel_korr'!$N$252))</f>
        <v>-0.61548357475043591</v>
      </c>
      <c r="AB104" s="78">
        <f t="shared" si="1"/>
        <v>0.41239887277804005</v>
      </c>
    </row>
    <row r="105" spans="1:28">
      <c r="A105" s="176">
        <v>1882</v>
      </c>
      <c r="B105" s="29">
        <f>(TempMittel_korr!C106-TempMittel_korr!$C$252)</f>
        <v>2.7793309438470732</v>
      </c>
      <c r="C105" s="9">
        <f>(TempMittel_korr!D106-TempMittel_korr!$D$252)</f>
        <v>0.98456942163838757</v>
      </c>
      <c r="D105" s="9">
        <f>(TempMittel_korr!E106-TempMittel_korr!$E$252)</f>
        <v>3.3115491835921951</v>
      </c>
      <c r="E105" s="9">
        <f>(TempMittel_korr!F106-TempMittel_korr!$F$252)</f>
        <v>-0.41198347107437527</v>
      </c>
      <c r="F105" s="9">
        <f>(TempMittel_korr!G106-TempMittel_korr!$G$252)</f>
        <v>-3.2041019514132074E-2</v>
      </c>
      <c r="G105" s="9">
        <f>(TempMittel_korr!H106-TempMittel_korr!$H$252)</f>
        <v>-1.5825197483562778</v>
      </c>
      <c r="H105" s="9">
        <f>(TempMittel_korr!I106-TempMittel_korr!$I$252)</f>
        <v>-1.2353245718837069</v>
      </c>
      <c r="I105" s="9">
        <f>(TempMittel_korr!J106-TempMittel_korr!$J$252)</f>
        <v>-2.5915438736227241</v>
      </c>
      <c r="J105" s="9">
        <f>(TempMittel_korr!K106-TempMittel_korr!$K$252)</f>
        <v>-1.7145136316139489</v>
      </c>
      <c r="K105" s="9">
        <f>(TempMittel_korr!L106-TempMittel_korr!$L$252)</f>
        <v>0.61482271394294941</v>
      </c>
      <c r="L105" s="9">
        <f>(TempMittel_korr!M106-TempMittel_korr!$M$252)</f>
        <v>-0.32749311294765859</v>
      </c>
      <c r="M105" s="15">
        <f>(TempMittel_korr!N106-TempMittel_korr!$N$252)</f>
        <v>1.7149293521727536</v>
      </c>
      <c r="N105" s="78">
        <f>(TempMittel_korr!Q106-TempMittel_korr!$Q$252)</f>
        <v>0.13885313108757913</v>
      </c>
      <c r="P105" s="176">
        <v>1882</v>
      </c>
      <c r="Q105" s="29">
        <f>(AVERAGE(D105+TempMittel_korr!$E$252,E105+TempMittel_korr!$F$252,F105+TempMittel_korr!$G$252)-TempMittel_korr!$AP$252)</f>
        <v>0.95700569346726105</v>
      </c>
      <c r="R105" s="9">
        <f>(AVERAGE(G105+TempMittel_korr!$H$252,H105+TempMittel_korr!$I$252,I105+TempMittel_korr!$J$252)-TempMittel_korr!$AF$252)</f>
        <v>-1.8031293979542315</v>
      </c>
      <c r="S105" s="9">
        <f>(AVERAGE(J105+TempMittel_korr!$K$252,K105+TempMittel_korr!$L$252,L105+TempMittel_korr!$M$252)-TempMittel_korr!$AU$252)</f>
        <v>-0.47572801020621558</v>
      </c>
      <c r="T105" s="12">
        <f>(AVERAGE(B105+TempMittel_korr!$C$252,C105+TempMittel_korr!$D$252,M104+TempMittel_korr!$N$252)-TempMittel_korr!$AK$252)</f>
        <v>1.4570686134810902</v>
      </c>
      <c r="V105" s="176">
        <v>1882</v>
      </c>
      <c r="W105" s="29">
        <f>(AVERAGE(B105+TempMittel_korr!$C$252,C105+TempMittel_korr!$D$252,D105+TempMittel_korr!$E$252)-AVERAGE(TempMittel_korr!$C$252:'TempMittel_korr'!$E$252))</f>
        <v>2.3584831830258848</v>
      </c>
      <c r="X105" s="9">
        <f>(AVERAGE(E105+TempMittel_korr!$F$252,F105+TempMittel_korr!$G$252,G105+TempMittel_korr!$H$252)-AVERAGE(TempMittel_korr!$F$252:'TempMittel_korr'!$H$252))</f>
        <v>-0.67551474631492958</v>
      </c>
      <c r="Y105" s="9">
        <f>(AVERAGE(H105+TempMittel_korr!$I$252,I105+TempMittel_korr!$J$252,J105+TempMittel_korr!$K$252)-AVERAGE(TempMittel_korr!$I$252:'TempMittel_korr'!$K$252))</f>
        <v>-1.8471273590401296</v>
      </c>
      <c r="Z105" s="12">
        <f>(AVERAGE(K105+TempMittel_korr!$L$252,L105+TempMittel_korr!$M$252,M105+TempMittel_korr!$N$252)-AVERAGE(TempMittel_korr!$L$252:'TempMittel_korr'!$N$252))</f>
        <v>0.66741965105601508</v>
      </c>
      <c r="AB105" s="78">
        <f t="shared" si="1"/>
        <v>1.9201753704738926</v>
      </c>
    </row>
    <row r="106" spans="1:28">
      <c r="A106" s="176">
        <v>1883</v>
      </c>
      <c r="B106" s="29">
        <f>(TempMittel_korr!C107-TempMittel_korr!$C$252)</f>
        <v>0.52771804062126648</v>
      </c>
      <c r="C106" s="9">
        <f>(TempMittel_korr!D107-TempMittel_korr!$D$252)</f>
        <v>1.5488551359241018</v>
      </c>
      <c r="D106" s="9">
        <f>(TempMittel_korr!E107-TempMittel_korr!$E$252)</f>
        <v>-5.3690959776981257</v>
      </c>
      <c r="E106" s="9">
        <f>(TempMittel_korr!F107-TempMittel_korr!$F$252)</f>
        <v>-1.5519834710743767</v>
      </c>
      <c r="F106" s="9">
        <f>(TempMittel_korr!G107-TempMittel_korr!$G$252)</f>
        <v>0.2518299482278028</v>
      </c>
      <c r="G106" s="9">
        <f>(TempMittel_korr!H107-TempMittel_korr!$H$252)</f>
        <v>-0.39251974835627657</v>
      </c>
      <c r="H106" s="9">
        <f>(TempMittel_korr!I107-TempMittel_korr!$I$252)</f>
        <v>-1.0385503783353229</v>
      </c>
      <c r="I106" s="9">
        <f>(TempMittel_korr!J107-TempMittel_korr!$J$252)</f>
        <v>-0.48831806717111093</v>
      </c>
      <c r="J106" s="9">
        <f>(TempMittel_korr!K107-TempMittel_korr!$K$252)</f>
        <v>-0.45784696494727939</v>
      </c>
      <c r="K106" s="9">
        <f>(TempMittel_korr!L107-TempMittel_korr!$L$252)</f>
        <v>-1.5916288989602778</v>
      </c>
      <c r="L106" s="9">
        <f>(TempMittel_korr!M107-TempMittel_korr!$M$252)</f>
        <v>9.2506887052341558E-2</v>
      </c>
      <c r="M106" s="15">
        <f>(TempMittel_korr!N107-TempMittel_korr!$N$252)</f>
        <v>-1.939909357504666</v>
      </c>
      <c r="N106" s="78">
        <f>(TempMittel_korr!Q107-TempMittel_korr!$Q$252)</f>
        <v>-0.8827907045288601</v>
      </c>
      <c r="P106" s="176">
        <v>1883</v>
      </c>
      <c r="Q106" s="29">
        <f>(AVERAGE(D106+TempMittel_korr!$E$252,E106+TempMittel_korr!$F$252,F106+TempMittel_korr!$G$252)-TempMittel_korr!$AP$252)</f>
        <v>-2.2219190377155345</v>
      </c>
      <c r="R106" s="9">
        <f>(AVERAGE(G106+TempMittel_korr!$H$252,H106+TempMittel_korr!$I$252,I106+TempMittel_korr!$J$252)-TempMittel_korr!$AF$252)</f>
        <v>-0.63979606462089933</v>
      </c>
      <c r="S106" s="9">
        <f>(AVERAGE(J106+TempMittel_korr!$K$252,K106+TempMittel_korr!$L$252,L106+TempMittel_korr!$M$252)-TempMittel_korr!$AU$252)</f>
        <v>-0.65232299228506907</v>
      </c>
      <c r="T106" s="12">
        <f>(AVERAGE(B106+TempMittel_korr!$C$252,C106+TempMittel_korr!$D$252,M105+TempMittel_korr!$N$252)-TempMittel_korr!$AK$252)</f>
        <v>1.2645186902860055</v>
      </c>
      <c r="V106" s="235">
        <v>1883</v>
      </c>
      <c r="W106" s="29">
        <f>(AVERAGE(B106+TempMittel_korr!$C$252,C106+TempMittel_korr!$D$252,D106+TempMittel_korr!$E$252)-AVERAGE(TempMittel_korr!$C$252:'TempMittel_korr'!$E$252))</f>
        <v>-1.0975076003842525</v>
      </c>
      <c r="X106" s="9">
        <f>(AVERAGE(E106+TempMittel_korr!$F$252,F106+TempMittel_korr!$G$252,G106+TempMittel_korr!$H$252)-AVERAGE(TempMittel_korr!$F$252:'TempMittel_korr'!$H$252))</f>
        <v>-0.56422442373428261</v>
      </c>
      <c r="Y106" s="9">
        <f>(AVERAGE(H106+TempMittel_korr!$I$252,I106+TempMittel_korr!$J$252,J106+TempMittel_korr!$K$252)-AVERAGE(TempMittel_korr!$I$252:'TempMittel_korr'!$K$252))</f>
        <v>-0.66157180348457167</v>
      </c>
      <c r="Z106" s="12">
        <f>(AVERAGE(K106+TempMittel_korr!$L$252,L106+TempMittel_korr!$M$252,M106+TempMittel_korr!$N$252)-AVERAGE(TempMittel_korr!$L$252:'TempMittel_korr'!$N$252))</f>
        <v>-1.1463437898042006</v>
      </c>
      <c r="AB106" s="78">
        <f t="shared" si="1"/>
        <v>-0.39439836224500091</v>
      </c>
    </row>
    <row r="107" spans="1:28">
      <c r="A107" s="176">
        <v>1884</v>
      </c>
      <c r="B107" s="29">
        <f>(TempMittel_korr!C108-TempMittel_korr!$C$252)</f>
        <v>2.7309438470728793</v>
      </c>
      <c r="C107" s="9">
        <f>(TempMittel_korr!D108-TempMittel_korr!$D$252)</f>
        <v>2.3391260718846936</v>
      </c>
      <c r="D107" s="9">
        <f>(TempMittel_korr!E108-TempMittel_korr!$E$252)</f>
        <v>2.0341298287534855</v>
      </c>
      <c r="E107" s="9">
        <f>(TempMittel_korr!F108-TempMittel_korr!$F$252)</f>
        <v>-1.1853168044077096</v>
      </c>
      <c r="F107" s="9">
        <f>(TempMittel_korr!G108-TempMittel_korr!$G$252)</f>
        <v>1.2550557546794145</v>
      </c>
      <c r="G107" s="9">
        <f>(TempMittel_korr!H108-TempMittel_korr!$H$252)</f>
        <v>-3.6358530816896106</v>
      </c>
      <c r="H107" s="9">
        <f>(TempMittel_korr!I108-TempMittel_korr!$I$252)</f>
        <v>1.0808044603743543</v>
      </c>
      <c r="I107" s="9">
        <f>(TempMittel_korr!J108-TempMittel_korr!$J$252)</f>
        <v>0.55361741669985776</v>
      </c>
      <c r="J107" s="9">
        <f>(TempMittel_korr!K108-TempMittel_korr!$K$252)</f>
        <v>0.95881970171938313</v>
      </c>
      <c r="K107" s="9">
        <f>(TempMittel_korr!L108-TempMittel_korr!$L$252)</f>
        <v>-2.4754998667022123</v>
      </c>
      <c r="L107" s="9">
        <f>(TempMittel_korr!M108-TempMittel_korr!$M$252)</f>
        <v>-1.914159779614325</v>
      </c>
      <c r="M107" s="15">
        <f>(TempMittel_korr!N108-TempMittel_korr!$N$252)</f>
        <v>-0.10442548653692352</v>
      </c>
      <c r="N107" s="78">
        <f>(TempMittel_korr!Q108-TempMittel_korr!$Q$252)</f>
        <v>0.14625039136155227</v>
      </c>
      <c r="P107" s="176">
        <v>1884</v>
      </c>
      <c r="Q107" s="29">
        <f>(AVERAGE(D107+TempMittel_korr!$E$252,E107+TempMittel_korr!$F$252,F107+TempMittel_korr!$G$252)-TempMittel_korr!$AP$252)</f>
        <v>0.70245372214109558</v>
      </c>
      <c r="R107" s="9">
        <f>(AVERAGE(G107+TempMittel_korr!$H$252,H107+TempMittel_korr!$I$252,I107+TempMittel_korr!$J$252)-TempMittel_korr!$AF$252)</f>
        <v>-0.66714373487179479</v>
      </c>
      <c r="S107" s="9">
        <f>(AVERAGE(J107+TempMittel_korr!$K$252,K107+TempMittel_korr!$L$252,L107+TempMittel_korr!$M$252)-TempMittel_korr!$AU$252)</f>
        <v>-1.143613314865715</v>
      </c>
      <c r="T107" s="12">
        <f>(AVERAGE(B107+TempMittel_korr!$C$252,C107+TempMittel_korr!$D$252,M106+TempMittel_korr!$N$252)-TempMittel_korr!$AK$252)</f>
        <v>1.0440713678642672</v>
      </c>
      <c r="V107" s="176">
        <v>1884</v>
      </c>
      <c r="W107" s="29">
        <f>(AVERAGE(B107+TempMittel_korr!$C$252,C107+TempMittel_korr!$D$252,D107+TempMittel_korr!$E$252)-AVERAGE(TempMittel_korr!$C$252:'TempMittel_korr'!$E$252))</f>
        <v>2.3680665825703526</v>
      </c>
      <c r="X107" s="9">
        <f>(AVERAGE(E107+TempMittel_korr!$F$252,F107+TempMittel_korr!$G$252,G107+TempMittel_korr!$H$252)-AVERAGE(TempMittel_korr!$F$252:'TempMittel_korr'!$H$252))</f>
        <v>-1.1887047104726349</v>
      </c>
      <c r="Y107" s="9">
        <f>(AVERAGE(H107+TempMittel_korr!$I$252,I107+TempMittel_korr!$J$252,J107+TempMittel_korr!$K$252)-AVERAGE(TempMittel_korr!$I$252:'TempMittel_korr'!$K$252))</f>
        <v>0.86441385959786388</v>
      </c>
      <c r="Z107" s="12">
        <f>(AVERAGE(K107+TempMittel_korr!$L$252,L107+TempMittel_korr!$M$252,M107+TempMittel_korr!$N$252)-AVERAGE(TempMittel_korr!$L$252:'TempMittel_korr'!$N$252))</f>
        <v>-1.49802837761782</v>
      </c>
      <c r="AB107" s="78">
        <f t="shared" si="1"/>
        <v>1.2910725975515982</v>
      </c>
    </row>
    <row r="108" spans="1:28">
      <c r="A108" s="176">
        <v>1885</v>
      </c>
      <c r="B108" s="29">
        <f>(TempMittel_korr!C109-TempMittel_korr!$C$252)</f>
        <v>-1.1819593787335725</v>
      </c>
      <c r="C108" s="9">
        <f>(TempMittel_korr!D109-TempMittel_korr!$D$252)</f>
        <v>4.1524265644955305</v>
      </c>
      <c r="D108" s="9">
        <f>(TempMittel_korr!E109-TempMittel_korr!$E$252)</f>
        <v>-1.2368379131819984</v>
      </c>
      <c r="E108" s="9">
        <f>(TempMittel_korr!F109-TempMittel_korr!$F$252)</f>
        <v>2.1913498622589573</v>
      </c>
      <c r="F108" s="9">
        <f>(TempMittel_korr!G109-TempMittel_korr!$G$252)</f>
        <v>-2.1610732775786472</v>
      </c>
      <c r="G108" s="9">
        <f>(TempMittel_korr!H109-TempMittel_korr!$H$252)</f>
        <v>1.9241469183103881</v>
      </c>
      <c r="H108" s="9">
        <f>(TempMittel_korr!I109-TempMittel_korr!$I$252)</f>
        <v>0.55177220230984148</v>
      </c>
      <c r="I108" s="9">
        <f>(TempMittel_korr!J109-TempMittel_korr!$J$252)</f>
        <v>-0.54315677684852659</v>
      </c>
      <c r="J108" s="9">
        <f>(TempMittel_korr!K109-TempMittel_korr!$K$252)</f>
        <v>6.5486368386054039E-2</v>
      </c>
      <c r="K108" s="9">
        <f>(TempMittel_korr!L109-TempMittel_korr!$L$252)</f>
        <v>-1.9271127699280184</v>
      </c>
      <c r="L108" s="9">
        <f>(TempMittel_korr!M109-TempMittel_korr!$M$252)</f>
        <v>-1.0826446280991942E-2</v>
      </c>
      <c r="M108" s="15">
        <f>(TempMittel_korr!N109-TempMittel_korr!$N$252)</f>
        <v>-1.3205545187949888</v>
      </c>
      <c r="N108" s="78">
        <f>(TempMittel_korr!Q109-TempMittel_korr!$Q$252)</f>
        <v>4.8805283478534633E-3</v>
      </c>
      <c r="P108" s="176">
        <v>1885</v>
      </c>
      <c r="Q108" s="29">
        <f>(AVERAGE(D108+TempMittel_korr!$E$252,E108+TempMittel_korr!$F$252,F108+TempMittel_korr!$G$252)-TempMittel_korr!$AP$252)</f>
        <v>-0.40102298036786443</v>
      </c>
      <c r="R108" s="9">
        <f>(AVERAGE(G108+TempMittel_korr!$H$252,H108+TempMittel_korr!$I$252,I108+TempMittel_korr!$J$252)-TempMittel_korr!$AF$252)</f>
        <v>0.6442541145905718</v>
      </c>
      <c r="S108" s="9">
        <f>(AVERAGE(J108+TempMittel_korr!$K$252,K108+TempMittel_korr!$L$252,L108+TempMittel_korr!$M$252)-TempMittel_korr!$AU$252)</f>
        <v>-0.62415094927431536</v>
      </c>
      <c r="T108" s="12">
        <f>(AVERAGE(B108+TempMittel_korr!$C$252,C108+TempMittel_korr!$D$252,M107+TempMittel_korr!$N$252)-TempMittel_korr!$AK$252)</f>
        <v>0.95603174712164307</v>
      </c>
      <c r="V108" s="176">
        <v>1885</v>
      </c>
      <c r="W108" s="29">
        <f>(AVERAGE(B108+TempMittel_korr!$C$252,C108+TempMittel_korr!$D$252,D108+TempMittel_korr!$E$252)-AVERAGE(TempMittel_korr!$C$252:'TempMittel_korr'!$E$252))</f>
        <v>0.57787642419331975</v>
      </c>
      <c r="X108" s="9">
        <f>(AVERAGE(E108+TempMittel_korr!$F$252,F108+TempMittel_korr!$G$252,G108+TempMittel_korr!$H$252)-AVERAGE(TempMittel_korr!$F$252:'TempMittel_korr'!$H$252))</f>
        <v>0.65147450099689941</v>
      </c>
      <c r="Y108" s="9">
        <f>(AVERAGE(H108+TempMittel_korr!$I$252,I108+TempMittel_korr!$J$252,J108+TempMittel_korr!$K$252)-AVERAGE(TempMittel_korr!$I$252:'TempMittel_korr'!$K$252))</f>
        <v>2.4700597949120606E-2</v>
      </c>
      <c r="Z108" s="12">
        <f>(AVERAGE(K108+TempMittel_korr!$L$252,L108+TempMittel_korr!$M$252,M108+TempMittel_korr!$N$252)-AVERAGE(TempMittel_korr!$L$252:'TempMittel_korr'!$N$252))</f>
        <v>-1.0861645783346663</v>
      </c>
      <c r="AB108" s="78">
        <f t="shared" si="1"/>
        <v>0.40730094651075899</v>
      </c>
    </row>
    <row r="109" spans="1:28">
      <c r="A109" s="176">
        <v>1886</v>
      </c>
      <c r="B109" s="29">
        <f>(TempMittel_korr!C110-TempMittel_korr!$C$252)</f>
        <v>-1.0755077658303458</v>
      </c>
      <c r="C109" s="9">
        <f>(TempMittel_korr!D110-TempMittel_korr!$D$252)</f>
        <v>-3.4975734355044699</v>
      </c>
      <c r="D109" s="9">
        <f>(TempMittel_korr!E110-TempMittel_korr!$E$252)</f>
        <v>-1.8432895260852251</v>
      </c>
      <c r="E109" s="9">
        <f>(TempMittel_korr!F110-TempMittel_korr!$F$252)</f>
        <v>2.0146831955922888</v>
      </c>
      <c r="F109" s="9">
        <f>(TempMittel_korr!G110-TempMittel_korr!$G$252)</f>
        <v>0.9227976901632875</v>
      </c>
      <c r="G109" s="9">
        <f>(TempMittel_korr!H110-TempMittel_korr!$H$252)</f>
        <v>-1.839186415022942</v>
      </c>
      <c r="H109" s="9">
        <f>(TempMittel_korr!I110-TempMittel_korr!$I$252)</f>
        <v>0.70661091198726034</v>
      </c>
      <c r="I109" s="9">
        <f>(TempMittel_korr!J110-TempMittel_korr!$J$252)</f>
        <v>6.3294836054698322E-2</v>
      </c>
      <c r="J109" s="9">
        <f>(TempMittel_korr!K110-TempMittel_korr!$K$252)</f>
        <v>2.4054863683860539</v>
      </c>
      <c r="K109" s="9">
        <f>(TempMittel_korr!L110-TempMittel_korr!$L$252)</f>
        <v>1.1890162623300489</v>
      </c>
      <c r="L109" s="9">
        <f>(TempMittel_korr!M110-TempMittel_korr!$M$252)</f>
        <v>0.38250688705234204</v>
      </c>
      <c r="M109" s="15">
        <f>(TempMittel_korr!N110-TempMittel_korr!$N$252)</f>
        <v>-0.63668355105305274</v>
      </c>
      <c r="N109" s="78">
        <f>(TempMittel_korr!Q110-TempMittel_korr!$Q$252)</f>
        <v>-7.4297553843926778E-2</v>
      </c>
      <c r="P109" s="176">
        <v>1886</v>
      </c>
      <c r="Q109" s="29">
        <f>(AVERAGE(D109+TempMittel_korr!$E$252,E109+TempMittel_korr!$F$252,F109+TempMittel_korr!$G$252)-TempMittel_korr!$AP$252)</f>
        <v>0.36589458235614902</v>
      </c>
      <c r="R109" s="9">
        <f>(AVERAGE(G109+TempMittel_korr!$H$252,H109+TempMittel_korr!$I$252,I109+TempMittel_korr!$J$252)-TempMittel_korr!$AF$252)</f>
        <v>-0.35642688899365638</v>
      </c>
      <c r="S109" s="9">
        <f>(AVERAGE(J109+TempMittel_korr!$K$252,K109+TempMittel_korr!$L$252,L109+TempMittel_korr!$M$252)-TempMittel_korr!$AU$252)</f>
        <v>1.3256698392561503</v>
      </c>
      <c r="T109" s="12">
        <f>(AVERAGE(B109+TempMittel_korr!$C$252,C109+TempMittel_korr!$D$252,M108+TempMittel_korr!$N$252)-TempMittel_korr!$AK$252)</f>
        <v>-1.9638607259966367</v>
      </c>
      <c r="V109" s="176">
        <v>1886</v>
      </c>
      <c r="W109" s="29">
        <f>(AVERAGE(B109+TempMittel_korr!$C$252,C109+TempMittel_korr!$D$252,D109+TempMittel_korr!$E$252)-AVERAGE(TempMittel_korr!$C$252:'TempMittel_korr'!$E$252))</f>
        <v>-2.1387902424733469</v>
      </c>
      <c r="X109" s="9">
        <f>(AVERAGE(E109+TempMittel_korr!$F$252,F109+TempMittel_korr!$G$252,G109+TempMittel_korr!$H$252)-AVERAGE(TempMittel_korr!$F$252:'TempMittel_korr'!$H$252))</f>
        <v>0.3660981569108781</v>
      </c>
      <c r="Y109" s="9">
        <f>(AVERAGE(H109+TempMittel_korr!$I$252,I109+TempMittel_korr!$J$252,J109+TempMittel_korr!$K$252)-AVERAGE(TempMittel_korr!$I$252:'TempMittel_korr'!$K$252))</f>
        <v>1.0584640388093369</v>
      </c>
      <c r="Z109" s="12">
        <f>(AVERAGE(K109+TempMittel_korr!$L$252,L109+TempMittel_korr!$M$252,M109+TempMittel_korr!$N$252)-AVERAGE(TempMittel_korr!$L$252:'TempMittel_korr'!$N$252))</f>
        <v>0.31161319944311261</v>
      </c>
      <c r="AB109" s="78">
        <f t="shared" si="1"/>
        <v>-1.9342313115537575</v>
      </c>
    </row>
    <row r="110" spans="1:28">
      <c r="A110" s="176">
        <v>1887</v>
      </c>
      <c r="B110" s="29">
        <f>(TempMittel_korr!C111-TempMittel_korr!$C$252)</f>
        <v>-1.8303464755077643</v>
      </c>
      <c r="C110" s="9">
        <f>(TempMittel_korr!D111-TempMittel_korr!$D$252)</f>
        <v>-2.7190020069330405</v>
      </c>
      <c r="D110" s="9">
        <f>(TempMittel_korr!E111-TempMittel_korr!$E$252)</f>
        <v>-2.0852250099561918</v>
      </c>
      <c r="E110" s="9">
        <f>(TempMittel_korr!F111-TempMittel_korr!$F$252)</f>
        <v>-0.24531680440771009</v>
      </c>
      <c r="F110" s="9">
        <f>(TempMittel_korr!G111-TempMittel_korr!$G$252)</f>
        <v>-3.0675248904818728</v>
      </c>
      <c r="G110" s="9">
        <f>(TempMittel_korr!H111-TempMittel_korr!$H$252)</f>
        <v>0.80081358497706212</v>
      </c>
      <c r="H110" s="9">
        <f>(TempMittel_korr!I111-TempMittel_korr!$I$252)</f>
        <v>2.3324173636001628</v>
      </c>
      <c r="I110" s="9">
        <f>(TempMittel_korr!J111-TempMittel_korr!$J$252)</f>
        <v>-0.35606000265498139</v>
      </c>
      <c r="J110" s="9">
        <f>(TempMittel_korr!K111-TempMittel_korr!$K$252)</f>
        <v>-1.201180298280617</v>
      </c>
      <c r="K110" s="9">
        <f>(TempMittel_korr!L111-TempMittel_korr!$L$252)</f>
        <v>-5.1013063183151157</v>
      </c>
      <c r="L110" s="9">
        <f>(TempMittel_korr!M111-TempMittel_korr!$M$252)</f>
        <v>-0.53415977961432493</v>
      </c>
      <c r="M110" s="15">
        <f>(TempMittel_korr!N111-TempMittel_korr!$N$252)</f>
        <v>-2.794748067182085</v>
      </c>
      <c r="N110" s="78">
        <f>(TempMittel_korr!Q111-TempMittel_korr!$Q$252)</f>
        <v>-1.3937496086384487</v>
      </c>
      <c r="P110" s="176">
        <v>1887</v>
      </c>
      <c r="Q110" s="29">
        <f>(AVERAGE(D110+TempMittel_korr!$E$252,E110+TempMittel_korr!$F$252,F110+TempMittel_korr!$G$252)-TempMittel_korr!$AP$252)</f>
        <v>-1.798191439149226</v>
      </c>
      <c r="R110" s="9">
        <f>(AVERAGE(G110+TempMittel_korr!$H$252,H110+TempMittel_korr!$I$252,I110+TempMittel_korr!$J$252)-TempMittel_korr!$AF$252)</f>
        <v>0.92572364864075141</v>
      </c>
      <c r="S110" s="9">
        <f>(AVERAGE(J110+TempMittel_korr!$K$252,K110+TempMittel_korr!$L$252,L110+TempMittel_korr!$M$252)-TempMittel_korr!$AU$252)</f>
        <v>-2.2788821320700157</v>
      </c>
      <c r="T110" s="12">
        <f>(AVERAGE(B110+TempMittel_korr!$C$252,C110+TempMittel_korr!$D$252,M109+TempMittel_korr!$N$252)-TempMittel_korr!$AK$252)</f>
        <v>-1.7279928304513208</v>
      </c>
      <c r="V110" s="176">
        <v>1887</v>
      </c>
      <c r="W110" s="29">
        <f>(AVERAGE(B110+TempMittel_korr!$C$252,C110+TempMittel_korr!$D$252,D110+TempMittel_korr!$E$252)-AVERAGE(TempMittel_korr!$C$252:'TempMittel_korr'!$E$252))</f>
        <v>-2.2115244974656658</v>
      </c>
      <c r="X110" s="9">
        <f>(AVERAGE(E110+TempMittel_korr!$F$252,F110+TempMittel_korr!$G$252,G110+TempMittel_korr!$H$252)-AVERAGE(TempMittel_korr!$F$252:'TempMittel_korr'!$H$252))</f>
        <v>-0.8373427033041736</v>
      </c>
      <c r="Y110" s="9">
        <f>(AVERAGE(H110+TempMittel_korr!$I$252,I110+TempMittel_korr!$J$252,J110+TempMittel_korr!$K$252)-AVERAGE(TempMittel_korr!$I$252:'TempMittel_korr'!$K$252))</f>
        <v>0.25839235422152029</v>
      </c>
      <c r="Z110" s="12">
        <f>(AVERAGE(K110+TempMittel_korr!$L$252,L110+TempMittel_korr!$M$252,M110+TempMittel_korr!$N$252)-AVERAGE(TempMittel_korr!$L$252:'TempMittel_korr'!$N$252))</f>
        <v>-2.8100713883705084</v>
      </c>
      <c r="AB110" s="78">
        <f t="shared" si="1"/>
        <v>-1.8178142608625123</v>
      </c>
    </row>
    <row r="111" spans="1:28">
      <c r="A111" s="176">
        <v>1888</v>
      </c>
      <c r="B111" s="29">
        <f>(TempMittel_korr!C112-TempMittel_korr!$C$252)</f>
        <v>-1.7529271206690566</v>
      </c>
      <c r="C111" s="9">
        <f>(TempMittel_korr!D112-TempMittel_korr!$D$252)</f>
        <v>-2.1263911694946174</v>
      </c>
      <c r="D111" s="9">
        <f>(TempMittel_korr!E112-TempMittel_korr!$E$252)</f>
        <v>-1.7174830744723204</v>
      </c>
      <c r="E111" s="9">
        <f>(TempMittel_korr!F112-TempMittel_korr!$F$252)</f>
        <v>-2.2553168044077103</v>
      </c>
      <c r="F111" s="9">
        <f>(TempMittel_korr!G112-TempMittel_korr!$G$252)</f>
        <v>0.88408801274393234</v>
      </c>
      <c r="G111" s="9">
        <f>(TempMittel_korr!H112-TempMittel_korr!$H$252)</f>
        <v>0.86748025164371967</v>
      </c>
      <c r="H111" s="9">
        <f>(TempMittel_korr!I112-TempMittel_korr!$I$252)</f>
        <v>-2.454679410593382</v>
      </c>
      <c r="I111" s="9">
        <f>(TempMittel_korr!J112-TempMittel_korr!$J$252)</f>
        <v>-1.3560600026549761</v>
      </c>
      <c r="J111" s="9">
        <f>(TempMittel_korr!K112-TempMittel_korr!$K$252)</f>
        <v>-0.29784696494728102</v>
      </c>
      <c r="K111" s="9">
        <f>(TempMittel_korr!L112-TempMittel_korr!$L$252)</f>
        <v>-3.0335643828312433</v>
      </c>
      <c r="L111" s="9">
        <f>(TempMittel_korr!M112-TempMittel_korr!$M$252)</f>
        <v>-0.20082644628099167</v>
      </c>
      <c r="M111" s="15">
        <f>(TempMittel_korr!N112-TempMittel_korr!$N$252)</f>
        <v>2.8826712876566241</v>
      </c>
      <c r="N111" s="78">
        <f>(TempMittel_korr!Q112-TempMittel_korr!$Q$252)</f>
        <v>-0.87594138946036626</v>
      </c>
      <c r="P111" s="235">
        <v>1888</v>
      </c>
      <c r="Q111" s="29">
        <f>(AVERAGE(D111+TempMittel_korr!$E$252,E111+TempMittel_korr!$F$252,F111+TempMittel_korr!$G$252)-TempMittel_korr!$AP$252)</f>
        <v>-1.0284064929126675</v>
      </c>
      <c r="R111" s="9">
        <f>(AVERAGE(G111+TempMittel_korr!$H$252,H111+TempMittel_korr!$I$252,I111+TempMittel_korr!$J$252)-TempMittel_korr!$AF$252)</f>
        <v>-0.98108638720154318</v>
      </c>
      <c r="S111" s="9">
        <f>(AVERAGE(J111+TempMittel_korr!$K$252,K111+TempMittel_korr!$L$252,L111+TempMittel_korr!$M$252)-TempMittel_korr!$AU$252)</f>
        <v>-1.1774125980198358</v>
      </c>
      <c r="T111" s="12">
        <f>(AVERAGE(B111+TempMittel_korr!$C$252,C111+TempMittel_korr!$D$252,M110+TempMittel_korr!$N$252)-TempMittel_korr!$AK$252)</f>
        <v>-2.2240042717352875</v>
      </c>
      <c r="V111" s="176">
        <v>1888</v>
      </c>
      <c r="W111" s="29">
        <f>(AVERAGE(B111+TempMittel_korr!$C$252,C111+TempMittel_korr!$D$252,D111+TempMittel_korr!$E$252)-AVERAGE(TempMittel_korr!$C$252:'TempMittel_korr'!$E$252))</f>
        <v>-1.8656004548786647</v>
      </c>
      <c r="X111" s="9">
        <f>(AVERAGE(E111+TempMittel_korr!$F$252,F111+TempMittel_korr!$G$252,G111+TempMittel_korr!$H$252)-AVERAGE(TempMittel_korr!$F$252:'TempMittel_korr'!$H$252))</f>
        <v>-0.16791618000668684</v>
      </c>
      <c r="Y111" s="9">
        <f>(AVERAGE(H111+TempMittel_korr!$I$252,I111+TempMittel_korr!$J$252,J111+TempMittel_korr!$K$252)-AVERAGE(TempMittel_korr!$I$252:'TempMittel_korr'!$K$252))</f>
        <v>-1.3695287927318809</v>
      </c>
      <c r="Z111" s="12">
        <f>(AVERAGE(K111+TempMittel_korr!$L$252,L111+TempMittel_korr!$M$252,M111+TempMittel_korr!$N$252)-AVERAGE(TempMittel_korr!$L$252:'TempMittel_korr'!$N$252))</f>
        <v>-0.11723984715187008</v>
      </c>
      <c r="AB111" s="78">
        <f t="shared" si="1"/>
        <v>-2.0978873579545199</v>
      </c>
    </row>
    <row r="112" spans="1:28">
      <c r="A112" s="176">
        <v>1889</v>
      </c>
      <c r="B112" s="29">
        <f>(TempMittel_korr!C113-TempMittel_korr!$C$252)</f>
        <v>-2.1626045400238949</v>
      </c>
      <c r="C112" s="9">
        <f>(TempMittel_korr!D113-TempMittel_korr!$D$252)</f>
        <v>-4.329716292647328</v>
      </c>
      <c r="D112" s="9">
        <f>(TempMittel_korr!E113-TempMittel_korr!$E$252)</f>
        <v>-3.0723217841497399</v>
      </c>
      <c r="E112" s="9">
        <f>(TempMittel_korr!F113-TempMittel_korr!$F$252)</f>
        <v>-1.3319834710743788</v>
      </c>
      <c r="F112" s="9">
        <f>(TempMittel_korr!G113-TempMittel_korr!$G$252)</f>
        <v>2.8324751095181231</v>
      </c>
      <c r="G112" s="9">
        <f>(TempMittel_korr!H113-TempMittel_korr!$H$252)</f>
        <v>1.6508135849770564</v>
      </c>
      <c r="H112" s="9">
        <f>(TempMittel_korr!I113-TempMittel_korr!$I$252)</f>
        <v>-0.87080844285145353</v>
      </c>
      <c r="I112" s="9">
        <f>(TempMittel_korr!J113-TempMittel_korr!$J$252)</f>
        <v>-1.2012212929775625</v>
      </c>
      <c r="J112" s="9">
        <f>(TempMittel_korr!K113-TempMittel_korr!$K$252)</f>
        <v>-2.6278469649472811</v>
      </c>
      <c r="K112" s="9">
        <f>(TempMittel_korr!L113-TempMittel_korr!$L$252)</f>
        <v>-0.52388696347640451</v>
      </c>
      <c r="L112" s="9">
        <f>(TempMittel_korr!M113-TempMittel_korr!$M$252)</f>
        <v>0.22917355371900872</v>
      </c>
      <c r="M112" s="15">
        <f>(TempMittel_korr!N113-TempMittel_korr!$N$252)</f>
        <v>-3.4882964542788595</v>
      </c>
      <c r="N112" s="78">
        <f>(TempMittel_korr!Q113-TempMittel_korr!$Q$252)</f>
        <v>-1.2162153620631084</v>
      </c>
      <c r="P112" s="176">
        <v>1889</v>
      </c>
      <c r="Q112" s="29">
        <f>(AVERAGE(D112+TempMittel_korr!$E$252,E112+TempMittel_korr!$F$252,F112+TempMittel_korr!$G$252)-TempMittel_korr!$AP$252)</f>
        <v>-0.5227792527692996</v>
      </c>
      <c r="R112" s="9">
        <f>(AVERAGE(G112+TempMittel_korr!$H$252,H112+TempMittel_korr!$I$252,I112+TempMittel_korr!$J$252)-TempMittel_korr!$AF$252)</f>
        <v>-0.14040538361731514</v>
      </c>
      <c r="S112" s="9">
        <f>(AVERAGE(J112+TempMittel_korr!$K$252,K112+TempMittel_korr!$L$252,L112+TempMittel_korr!$M$252)-TempMittel_korr!$AU$252)</f>
        <v>-0.97418679156822297</v>
      </c>
      <c r="T112" s="12">
        <f>(AVERAGE(B112+TempMittel_korr!$C$252,C112+TempMittel_korr!$D$252,M111+TempMittel_korr!$N$252)-TempMittel_korr!$AK$252)</f>
        <v>-1.2025320009582343</v>
      </c>
      <c r="V112" s="176">
        <v>1889</v>
      </c>
      <c r="W112" s="29">
        <f>(AVERAGE(B112+TempMittel_korr!$C$252,C112+TempMittel_korr!$D$252,D112+TempMittel_korr!$E$252)-AVERAGE(TempMittel_korr!$C$252:'TempMittel_korr'!$E$252))</f>
        <v>-3.1882142056069878</v>
      </c>
      <c r="X112" s="9">
        <f>(AVERAGE(E112+TempMittel_korr!$F$252,F112+TempMittel_korr!$G$252,G112+TempMittel_korr!$H$252)-AVERAGE(TempMittel_korr!$F$252:'TempMittel_korr'!$H$252))</f>
        <v>1.0504350744735991</v>
      </c>
      <c r="Y112" s="9">
        <f>(AVERAGE(H112+TempMittel_korr!$I$252,I112+TempMittel_korr!$J$252,J112+TempMittel_korr!$K$252)-AVERAGE(TempMittel_korr!$I$252:'TempMittel_korr'!$K$252))</f>
        <v>-1.566625566925433</v>
      </c>
      <c r="Z112" s="12">
        <f>(AVERAGE(K112+TempMittel_korr!$L$252,L112+TempMittel_korr!$M$252,M112+TempMittel_korr!$N$252)-AVERAGE(TempMittel_korr!$L$252:'TempMittel_korr'!$N$252))</f>
        <v>-1.2610032880120852</v>
      </c>
      <c r="AB112" s="78">
        <f t="shared" si="1"/>
        <v>-1.6704928322910848</v>
      </c>
    </row>
    <row r="113" spans="1:28">
      <c r="A113" s="176">
        <v>1890</v>
      </c>
      <c r="B113" s="29">
        <f>(TempMittel_korr!C114-TempMittel_korr!$C$252)</f>
        <v>3.6470728793309446</v>
      </c>
      <c r="C113" s="9">
        <f>(TempMittel_korr!D114-TempMittel_korr!$D$252)</f>
        <v>-4.3654305783616136</v>
      </c>
      <c r="D113" s="9">
        <f>(TempMittel_korr!E114-TempMittel_korr!$E$252)</f>
        <v>0.52445240939864624</v>
      </c>
      <c r="E113" s="9">
        <f>(TempMittel_korr!F114-TempMittel_korr!$F$252)</f>
        <v>-0.63865013774104362</v>
      </c>
      <c r="F113" s="9">
        <f>(TempMittel_korr!G114-TempMittel_korr!$G$252)</f>
        <v>1.480862206292322</v>
      </c>
      <c r="G113" s="9">
        <f>(TempMittel_korr!H114-TempMittel_korr!$H$252)</f>
        <v>-1.6191864150229431</v>
      </c>
      <c r="H113" s="9">
        <f>(TempMittel_korr!I114-TempMittel_korr!$I$252)</f>
        <v>-1.8062923138191902</v>
      </c>
      <c r="I113" s="9">
        <f>(TempMittel_korr!J114-TempMittel_korr!$J$252)</f>
        <v>-0.11412451878401519</v>
      </c>
      <c r="J113" s="9">
        <f>(TempMittel_korr!K114-TempMittel_korr!$K$252)</f>
        <v>-1.1111802982806154</v>
      </c>
      <c r="K113" s="9">
        <f>(TempMittel_korr!L114-TempMittel_korr!$L$252)</f>
        <v>-2.4561450279925356</v>
      </c>
      <c r="L113" s="9">
        <f>(TempMittel_korr!M114-TempMittel_korr!$M$252)</f>
        <v>-1.9808264462809917</v>
      </c>
      <c r="M113" s="15">
        <f>(TempMittel_korr!N114-TempMittel_korr!$N$252)</f>
        <v>-6.0076512929885384</v>
      </c>
      <c r="N113" s="78">
        <f>(TempMittel_korr!Q114-TempMittel_korr!$Q$252)</f>
        <v>-1.1688181017891335</v>
      </c>
      <c r="P113" s="176">
        <v>1890</v>
      </c>
      <c r="Q113" s="29">
        <f>(AVERAGE(D113+TempMittel_korr!$E$252,E113+TempMittel_korr!$F$252,F113+TempMittel_korr!$G$252)-TempMittel_korr!$AP$252)</f>
        <v>0.45671895511600713</v>
      </c>
      <c r="R113" s="9">
        <f>(AVERAGE(G113+TempMittel_korr!$H$252,H113+TempMittel_korr!$I$252,I113+TempMittel_korr!$J$252)-TempMittel_korr!$AF$252)</f>
        <v>-1.1798677492087126</v>
      </c>
      <c r="S113" s="9">
        <f>(AVERAGE(J113+TempMittel_korr!$K$252,K113+TempMittel_korr!$L$252,L113+TempMittel_korr!$M$252)-TempMittel_korr!$AU$252)</f>
        <v>-1.8493839241847105</v>
      </c>
      <c r="T113" s="12">
        <f>(AVERAGE(B113+TempMittel_korr!$C$252,C113+TempMittel_korr!$D$252,M112+TempMittel_korr!$N$252)-TempMittel_korr!$AK$252)</f>
        <v>-1.401533537056544</v>
      </c>
      <c r="V113" s="176">
        <v>1890</v>
      </c>
      <c r="W113" s="29">
        <f>(AVERAGE(B113+TempMittel_korr!$C$252,C113+TempMittel_korr!$D$252,D113+TempMittel_korr!$E$252)-AVERAGE(TempMittel_korr!$C$252:'TempMittel_korr'!$E$252))</f>
        <v>-6.4635096544007786E-2</v>
      </c>
      <c r="X113" s="9">
        <f>(AVERAGE(E113+TempMittel_korr!$F$252,F113+TempMittel_korr!$G$252,G113+TempMittel_korr!$H$252)-AVERAGE(TempMittel_korr!$F$252:'TempMittel_korr'!$H$252))</f>
        <v>-0.25899144882388825</v>
      </c>
      <c r="Y113" s="9">
        <f>(AVERAGE(H113+TempMittel_korr!$I$252,I113+TempMittel_korr!$J$252,J113+TempMittel_korr!$K$252)-AVERAGE(TempMittel_korr!$I$252:'TempMittel_korr'!$K$252))</f>
        <v>-1.0105323769612742</v>
      </c>
      <c r="Z113" s="12">
        <f>(AVERAGE(K113+TempMittel_korr!$L$252,L113+TempMittel_korr!$M$252,M113+TempMittel_korr!$N$252)-AVERAGE(TempMittel_korr!$L$252:'TempMittel_korr'!$N$252))</f>
        <v>-3.4815409224206886</v>
      </c>
      <c r="AB113" s="78">
        <f t="shared" si="1"/>
        <v>-0.92055043597772068</v>
      </c>
    </row>
    <row r="114" spans="1:28">
      <c r="A114" s="176">
        <v>1891</v>
      </c>
      <c r="B114" s="29">
        <f>(TempMittel_korr!C115-TempMittel_korr!$C$252)</f>
        <v>-4.7303464755077664</v>
      </c>
      <c r="C114" s="9">
        <f>(TempMittel_korr!D115-TempMittel_korr!$D$252)</f>
        <v>-1.3690020069330406</v>
      </c>
      <c r="D114" s="9">
        <f>(TempMittel_korr!E115-TempMittel_korr!$E$252)</f>
        <v>-0.29490242931103117</v>
      </c>
      <c r="E114" s="9">
        <f>(TempMittel_korr!F115-TempMittel_korr!$F$252)</f>
        <v>-2.9719834710743771</v>
      </c>
      <c r="F114" s="9">
        <f>(TempMittel_korr!G115-TempMittel_korr!$G$252)</f>
        <v>0.67118478693748074</v>
      </c>
      <c r="G114" s="9">
        <f>(TempMittel_korr!H115-TempMittel_korr!$H$252)</f>
        <v>0.19081358497705914</v>
      </c>
      <c r="H114" s="9">
        <f>(TempMittel_korr!I115-TempMittel_korr!$I$252)</f>
        <v>-1.2030665073675753</v>
      </c>
      <c r="I114" s="9">
        <f>(TempMittel_korr!J115-TempMittel_korr!$J$252)</f>
        <v>-1.501221292977565</v>
      </c>
      <c r="J114" s="9">
        <f>(TempMittel_korr!K115-TempMittel_korr!$K$252)</f>
        <v>0.88215303505272225</v>
      </c>
      <c r="K114" s="9">
        <f>(TempMittel_korr!L115-TempMittel_korr!$L$252)</f>
        <v>1.7083711010397247</v>
      </c>
      <c r="L114" s="9">
        <f>(TempMittel_korr!M115-TempMittel_korr!$M$252)</f>
        <v>-0.96082644628099145</v>
      </c>
      <c r="M114" s="15">
        <f>(TempMittel_korr!N115-TempMittel_korr!$N$252)</f>
        <v>1.1246067715275918</v>
      </c>
      <c r="N114" s="78">
        <f>(TempMittel_korr!Q115-TempMittel_korr!$Q$252)</f>
        <v>-0.69128385521379077</v>
      </c>
      <c r="P114" s="176">
        <v>1891</v>
      </c>
      <c r="Q114" s="29">
        <f>(AVERAGE(D114+TempMittel_korr!$E$252,E114+TempMittel_korr!$F$252,F114+TempMittel_korr!$G$252)-TempMittel_korr!$AP$252)</f>
        <v>-0.86406957534994344</v>
      </c>
      <c r="R114" s="9">
        <f>(AVERAGE(G114+TempMittel_korr!$H$252,H114+TempMittel_korr!$I$252,I114+TempMittel_korr!$J$252)-TempMittel_korr!$AF$252)</f>
        <v>-0.8378247384560229</v>
      </c>
      <c r="S114" s="9">
        <f>(AVERAGE(J114+TempMittel_korr!$K$252,K114+TempMittel_korr!$L$252,L114+TempMittel_korr!$M$252)-TempMittel_korr!$AU$252)</f>
        <v>0.54323256327048863</v>
      </c>
      <c r="T114" s="12">
        <f>(AVERAGE(B114+TempMittel_korr!$C$252,C114+TempMittel_korr!$D$252,M113+TempMittel_korr!$N$252)-TempMittel_korr!$AK$252)</f>
        <v>-4.0349820777631509</v>
      </c>
      <c r="V114" s="176">
        <v>1891</v>
      </c>
      <c r="W114" s="29">
        <f>(AVERAGE(B114+TempMittel_korr!$C$252,C114+TempMittel_korr!$D$252,D114+TempMittel_korr!$E$252)-AVERAGE(TempMittel_korr!$C$252:'TempMittel_korr'!$E$252))</f>
        <v>-2.1314169705839459</v>
      </c>
      <c r="X114" s="9">
        <f>(AVERAGE(E114+TempMittel_korr!$F$252,F114+TempMittel_korr!$G$252,G114+TempMittel_korr!$H$252)-AVERAGE(TempMittel_korr!$F$252:'TempMittel_korr'!$H$252))</f>
        <v>-0.70332836638661256</v>
      </c>
      <c r="Y114" s="9">
        <f>(AVERAGE(H114+TempMittel_korr!$I$252,I114+TempMittel_korr!$J$252,J114+TempMittel_korr!$K$252)-AVERAGE(TempMittel_korr!$I$252:'TempMittel_korr'!$K$252))</f>
        <v>-0.60737825509747445</v>
      </c>
      <c r="Z114" s="12">
        <f>(AVERAGE(K114+TempMittel_korr!$L$252,L114+TempMittel_korr!$M$252,M114+TempMittel_korr!$N$252)-AVERAGE(TempMittel_korr!$L$252:'TempMittel_korr'!$N$252))</f>
        <v>0.62405047542877545</v>
      </c>
      <c r="AB114" s="78">
        <f t="shared" si="1"/>
        <v>-3.1004755511850943</v>
      </c>
    </row>
    <row r="115" spans="1:28">
      <c r="A115" s="176">
        <v>1892</v>
      </c>
      <c r="B115" s="29">
        <f>(TempMittel_korr!C116-TempMittel_korr!$C$252)</f>
        <v>-1.8013142174432506</v>
      </c>
      <c r="C115" s="9">
        <f>(TempMittel_korr!D116-TempMittel_korr!$D$252)</f>
        <v>1.0701605546433139</v>
      </c>
      <c r="D115" s="9">
        <f>(TempMittel_korr!E116-TempMittel_korr!$E$252)</f>
        <v>-2.420708880923935</v>
      </c>
      <c r="E115" s="9">
        <f>(TempMittel_korr!F116-TempMittel_korr!$F$252)</f>
        <v>0.20801652892562394</v>
      </c>
      <c r="F115" s="9">
        <f>(TempMittel_korr!G116-TempMittel_korr!$G$252)</f>
        <v>0.12924930306651206</v>
      </c>
      <c r="G115" s="9">
        <f>(TempMittel_korr!H116-TempMittel_korr!$H$252)</f>
        <v>8.4146918310384677E-2</v>
      </c>
      <c r="H115" s="9">
        <f>(TempMittel_korr!I116-TempMittel_korr!$I$252)</f>
        <v>-0.79661489446435674</v>
      </c>
      <c r="I115" s="9">
        <f>(TempMittel_korr!J116-TempMittel_korr!$J$252)</f>
        <v>2.8116819328288898</v>
      </c>
      <c r="J115" s="9">
        <f>(TempMittel_korr!K116-TempMittel_korr!$K$252)</f>
        <v>1.1188197017193833</v>
      </c>
      <c r="K115" s="9">
        <f>(TempMittel_korr!L116-TempMittel_korr!$L$252)</f>
        <v>-0.78517728605705095</v>
      </c>
      <c r="L115" s="9">
        <f>(TempMittel_korr!M116-TempMittel_korr!$M$252)</f>
        <v>1.3425068870523411</v>
      </c>
      <c r="M115" s="15">
        <f>(TempMittel_korr!N116-TempMittel_korr!$N$252)</f>
        <v>-2.7011996800853115</v>
      </c>
      <c r="N115" s="78">
        <f>(TempMittel_korr!Q116-TempMittel_korr!$Q$252)</f>
        <v>-0.15703727987132687</v>
      </c>
      <c r="P115" s="176">
        <v>1892</v>
      </c>
      <c r="Q115" s="29">
        <f>(AVERAGE(D115+TempMittel_korr!$E$252,E115+TempMittel_korr!$F$252,F115+TempMittel_korr!$G$252)-TempMittel_korr!$AP$252)</f>
        <v>-0.6933168871779003</v>
      </c>
      <c r="R115" s="9">
        <f>(AVERAGE(G115+TempMittel_korr!$H$252,H115+TempMittel_korr!$I$252,I115+TempMittel_korr!$J$252)-TempMittel_korr!$AF$252)</f>
        <v>0.69973798555831124</v>
      </c>
      <c r="S115" s="9">
        <f>(AVERAGE(J115+TempMittel_korr!$K$252,K115+TempMittel_korr!$L$252,L115+TempMittel_korr!$M$252)-TempMittel_korr!$AU$252)</f>
        <v>0.55871643423822714</v>
      </c>
      <c r="T115" s="12">
        <f>(AVERAGE(B115+TempMittel_korr!$C$252,C115+TempMittel_korr!$D$252,M114+TempMittel_korr!$N$252)-TempMittel_korr!$AK$252)</f>
        <v>0.13183555028918326</v>
      </c>
      <c r="V115" s="176">
        <v>1892</v>
      </c>
      <c r="W115" s="29">
        <f>(AVERAGE(B115+TempMittel_korr!$C$252,C115+TempMittel_korr!$D$252,D115+TempMittel_korr!$E$252)-AVERAGE(TempMittel_korr!$C$252:'TempMittel_korr'!$E$252))</f>
        <v>-1.0506208479079573</v>
      </c>
      <c r="X115" s="9">
        <f>(AVERAGE(E115+TempMittel_korr!$F$252,F115+TempMittel_korr!$G$252,G115+TempMittel_korr!$H$252)-AVERAGE(TempMittel_korr!$F$252:'TempMittel_korr'!$H$252))</f>
        <v>0.14047091676750689</v>
      </c>
      <c r="Y115" s="9">
        <f>(AVERAGE(H115+TempMittel_korr!$I$252,I115+TempMittel_korr!$J$252,J115+TempMittel_korr!$K$252)-AVERAGE(TempMittel_korr!$I$252:'TempMittel_korr'!$K$252))</f>
        <v>1.0446289133613043</v>
      </c>
      <c r="Z115" s="12">
        <f>(AVERAGE(K115+TempMittel_korr!$L$252,L115+TempMittel_korr!$M$252,M115+TempMittel_korr!$N$252)-AVERAGE(TempMittel_korr!$L$252:'TempMittel_korr'!$N$252))</f>
        <v>-0.71462335969667312</v>
      </c>
      <c r="AB115" s="78">
        <f t="shared" si="1"/>
        <v>-0.5068139430490699</v>
      </c>
    </row>
    <row r="116" spans="1:28">
      <c r="A116" s="176">
        <v>1893</v>
      </c>
      <c r="B116" s="29">
        <f>(TempMittel_korr!C117-TempMittel_korr!$C$252)</f>
        <v>-5.9980884109916381</v>
      </c>
      <c r="C116" s="9">
        <f>(TempMittel_korr!D117-TempMittel_korr!$D$252)</f>
        <v>1.4845694216383878</v>
      </c>
      <c r="D116" s="9">
        <f>(TempMittel_korr!E117-TempMittel_korr!$E$252)</f>
        <v>1.0309040223018726</v>
      </c>
      <c r="E116" s="9">
        <f>(TempMittel_korr!F117-TempMittel_korr!$F$252)</f>
        <v>3.2213498622589549</v>
      </c>
      <c r="F116" s="9">
        <f>(TempMittel_korr!G117-TempMittel_korr!$G$252)</f>
        <v>-0.7481700517721972</v>
      </c>
      <c r="G116" s="9">
        <f>(TempMittel_korr!H117-TempMittel_korr!$H$252)</f>
        <v>0.34414691831038446</v>
      </c>
      <c r="H116" s="9">
        <f>(TempMittel_korr!I117-TempMittel_korr!$I$252)</f>
        <v>0.1259657506969365</v>
      </c>
      <c r="I116" s="9">
        <f>(TempMittel_korr!J117-TempMittel_korr!$J$252)</f>
        <v>0.98910128766759797</v>
      </c>
      <c r="J116" s="9">
        <f>(TempMittel_korr!K117-TempMittel_korr!$K$252)</f>
        <v>-3.1180298280611751E-2</v>
      </c>
      <c r="K116" s="9">
        <f>(TempMittel_korr!L117-TempMittel_korr!$L$252)</f>
        <v>1.8341775526526272</v>
      </c>
      <c r="L116" s="9">
        <f>(TempMittel_korr!M117-TempMittel_korr!$M$252)</f>
        <v>-2.0908264462809916</v>
      </c>
      <c r="M116" s="15">
        <f>(TempMittel_korr!N117-TempMittel_korr!$N$252)</f>
        <v>-0.89797387363369829</v>
      </c>
      <c r="N116" s="78">
        <f>(TempMittel_korr!Q117-TempMittel_korr!$Q$252)</f>
        <v>-7.10098826110519E-2</v>
      </c>
      <c r="P116" s="176">
        <v>1893</v>
      </c>
      <c r="Q116" s="29">
        <f>(AVERAGE(D116+TempMittel_korr!$E$252,E116+TempMittel_korr!$F$252,F116+TempMittel_korr!$G$252)-TempMittel_korr!$AP$252)</f>
        <v>1.1691920733955756</v>
      </c>
      <c r="R116" s="9">
        <f>(AVERAGE(G116+TempMittel_korr!$H$252,H116+TempMittel_korr!$I$252,I116+TempMittel_korr!$J$252)-TempMittel_korr!$AF$252)</f>
        <v>0.48640465222497653</v>
      </c>
      <c r="S116" s="9">
        <f>(AVERAGE(J116+TempMittel_korr!$K$252,K116+TempMittel_korr!$L$252,L116+TempMittel_korr!$M$252)-TempMittel_korr!$AU$252)</f>
        <v>-9.5943063969655462E-2</v>
      </c>
      <c r="T116" s="12">
        <f>(AVERAGE(B116+TempMittel_korr!$C$252,C116+TempMittel_korr!$D$252,M115+TempMittel_korr!$N$252)-TempMittel_korr!$AK$252)</f>
        <v>-2.4042217090995557</v>
      </c>
      <c r="V116" s="176">
        <v>1893</v>
      </c>
      <c r="W116" s="29">
        <f>(AVERAGE(B116+TempMittel_korr!$C$252,C116+TempMittel_korr!$D$252,D116+TempMittel_korr!$E$252)-AVERAGE(TempMittel_korr!$C$252:'TempMittel_korr'!$E$252))</f>
        <v>-1.1608716556837926</v>
      </c>
      <c r="X116" s="9">
        <f>(AVERAGE(E116+TempMittel_korr!$F$252,F116+TempMittel_korr!$G$252,G116+TempMittel_korr!$H$252)-AVERAGE(TempMittel_korr!$F$252:'TempMittel_korr'!$H$252))</f>
        <v>0.93910890959904769</v>
      </c>
      <c r="Y116" s="9">
        <f>(AVERAGE(H116+TempMittel_korr!$I$252,I116+TempMittel_korr!$J$252,J116+TempMittel_korr!$K$252)-AVERAGE(TempMittel_korr!$I$252:'TempMittel_korr'!$K$252))</f>
        <v>0.36129558002797424</v>
      </c>
      <c r="Z116" s="12">
        <f>(AVERAGE(K116+TempMittel_korr!$L$252,L116+TempMittel_korr!$M$252,M116+TempMittel_korr!$N$252)-AVERAGE(TempMittel_korr!$L$252:'TempMittel_korr'!$N$252))</f>
        <v>-0.38487425575402057</v>
      </c>
      <c r="AB116" s="78">
        <f t="shared" si="1"/>
        <v>-1.5459536617841723</v>
      </c>
    </row>
    <row r="117" spans="1:28">
      <c r="A117" s="176">
        <v>1894</v>
      </c>
      <c r="B117" s="29">
        <f>(TempMittel_korr!C118-TempMittel_korr!$C$252)</f>
        <v>-0.86260454002389464</v>
      </c>
      <c r="C117" s="9">
        <f>(TempMittel_korr!D118-TempMittel_korr!$D$252)</f>
        <v>4.8855135924101845E-2</v>
      </c>
      <c r="D117" s="9">
        <f>(TempMittel_korr!E118-TempMittel_korr!$E$252)</f>
        <v>0.87929111907606594</v>
      </c>
      <c r="E117" s="9">
        <f>(TempMittel_korr!F118-TempMittel_korr!$F$252)</f>
        <v>2.9180165289256239</v>
      </c>
      <c r="F117" s="9">
        <f>(TempMittel_korr!G118-TempMittel_korr!$G$252)</f>
        <v>-1.1675248904818734</v>
      </c>
      <c r="G117" s="9">
        <f>(TempMittel_korr!H118-TempMittel_korr!$H$252)</f>
        <v>-1.0925197483562759</v>
      </c>
      <c r="H117" s="9">
        <f>(TempMittel_korr!I118-TempMittel_korr!$I$252)</f>
        <v>0.82596575069693401</v>
      </c>
      <c r="I117" s="9">
        <f>(TempMittel_korr!J118-TempMittel_korr!$J$252)</f>
        <v>-0.25928580910659704</v>
      </c>
      <c r="J117" s="9">
        <f>(TempMittel_korr!K118-TempMittel_korr!$K$252)</f>
        <v>-2.0011802982806142</v>
      </c>
      <c r="K117" s="9">
        <f>(TempMittel_korr!L118-TempMittel_korr!$L$252)</f>
        <v>-0.58195147960543814</v>
      </c>
      <c r="L117" s="9">
        <f>(TempMittel_korr!M118-TempMittel_korr!$M$252)</f>
        <v>1.1058402203856752</v>
      </c>
      <c r="M117" s="15">
        <f>(TempMittel_korr!N118-TempMittel_korr!$N$252)</f>
        <v>-1.7076512929885372</v>
      </c>
      <c r="N117" s="78">
        <f>(TempMittel_korr!Q118-TempMittel_korr!$Q$252)</f>
        <v>-0.15621536206310527</v>
      </c>
      <c r="P117" s="176">
        <v>1894</v>
      </c>
      <c r="Q117" s="29">
        <f>(AVERAGE(D117+TempMittel_korr!$E$252,E117+TempMittel_korr!$F$252,F117+TempMittel_korr!$G$252)-TempMittel_korr!$AP$252)</f>
        <v>0.8777583816393042</v>
      </c>
      <c r="R117" s="9">
        <f>(AVERAGE(G117+TempMittel_korr!$H$252,H117+TempMittel_korr!$I$252,I117+TempMittel_korr!$J$252)-TempMittel_korr!$AF$252)</f>
        <v>-0.17527993558864274</v>
      </c>
      <c r="S117" s="9">
        <f>(AVERAGE(J117+TempMittel_korr!$K$252,K117+TempMittel_korr!$L$252,L117+TempMittel_korr!$M$252)-TempMittel_korr!$AU$252)</f>
        <v>-0.49243051916678926</v>
      </c>
      <c r="T117" s="12">
        <f>(AVERAGE(B117+TempMittel_korr!$C$252,C117+TempMittel_korr!$D$252,M116+TempMittel_korr!$N$252)-TempMittel_korr!$AK$252)</f>
        <v>-0.56988991186453242</v>
      </c>
      <c r="V117" s="176">
        <v>1894</v>
      </c>
      <c r="W117" s="29">
        <f>(AVERAGE(B117+TempMittel_korr!$C$252,C117+TempMittel_korr!$D$252,D117+TempMittel_korr!$E$252)-AVERAGE(TempMittel_korr!$C$252:'TempMittel_korr'!$E$252))</f>
        <v>2.1847238325424123E-2</v>
      </c>
      <c r="X117" s="9">
        <f>(AVERAGE(E117+TempMittel_korr!$F$252,F117+TempMittel_korr!$G$252,G117+TempMittel_korr!$H$252)-AVERAGE(TempMittel_korr!$F$252:'TempMittel_korr'!$H$252))</f>
        <v>0.21932396336249127</v>
      </c>
      <c r="Y117" s="9">
        <f>(AVERAGE(H117+TempMittel_korr!$I$252,I117+TempMittel_korr!$J$252,J117+TempMittel_korr!$K$252)-AVERAGE(TempMittel_korr!$I$252:'TempMittel_korr'!$K$252))</f>
        <v>-0.47816678556342573</v>
      </c>
      <c r="Z117" s="12">
        <f>(AVERAGE(K117+TempMittel_korr!$L$252,L117+TempMittel_korr!$M$252,M117+TempMittel_korr!$N$252)-AVERAGE(TempMittel_korr!$L$252:'TempMittel_korr'!$N$252))</f>
        <v>-0.39458751740276643</v>
      </c>
      <c r="AB117" s="78">
        <f t="shared" si="1"/>
        <v>-0.20810803966435626</v>
      </c>
    </row>
    <row r="118" spans="1:28">
      <c r="A118" s="176">
        <v>1895</v>
      </c>
      <c r="B118" s="29">
        <f>(TempMittel_korr!C119-TempMittel_korr!$C$252)</f>
        <v>-4.46905615292712</v>
      </c>
      <c r="C118" s="9">
        <f>(TempMittel_korr!D119-TempMittel_korr!$D$252)</f>
        <v>-8.0190020069330412</v>
      </c>
      <c r="D118" s="9">
        <f>(TempMittel_korr!E119-TempMittel_korr!$E$252)</f>
        <v>-1.256192751891676</v>
      </c>
      <c r="E118" s="9">
        <f>(TempMittel_korr!F119-TempMittel_korr!$F$252)</f>
        <v>1.1280165289256212</v>
      </c>
      <c r="F118" s="9">
        <f>(TempMittel_korr!G119-TempMittel_korr!$G$252)</f>
        <v>-0.8191377937076787</v>
      </c>
      <c r="G118" s="9">
        <f>(TempMittel_korr!H119-TempMittel_korr!$H$252)</f>
        <v>7.4802516437220135E-3</v>
      </c>
      <c r="H118" s="9">
        <f>(TempMittel_korr!I119-TempMittel_korr!$I$252)</f>
        <v>1.2291915571485479</v>
      </c>
      <c r="I118" s="9">
        <f>(TempMittel_korr!J119-TempMittel_korr!$J$252)</f>
        <v>0.21168193282889014</v>
      </c>
      <c r="J118" s="9">
        <f>(TempMittel_korr!K119-TempMittel_korr!$K$252)</f>
        <v>4.1521530350527165</v>
      </c>
      <c r="K118" s="9">
        <f>(TempMittel_korr!L119-TempMittel_korr!$L$252)</f>
        <v>-0.89485470541189027</v>
      </c>
      <c r="L118" s="9">
        <f>(TempMittel_korr!M119-TempMittel_korr!$M$252)</f>
        <v>2.7591735537190081</v>
      </c>
      <c r="M118" s="15">
        <f>(TempMittel_korr!N119-TempMittel_korr!$N$252)</f>
        <v>-1.0205545187949889</v>
      </c>
      <c r="N118" s="78">
        <f>(TempMittel_korr!Q119-TempMittel_korr!$Q$252)</f>
        <v>-0.54224275932338095</v>
      </c>
      <c r="P118" s="176">
        <v>1895</v>
      </c>
      <c r="Q118" s="29">
        <f>(AVERAGE(D118+TempMittel_korr!$E$252,E118+TempMittel_korr!$F$252,F118+TempMittel_korr!$G$252)-TempMittel_korr!$AP$252)</f>
        <v>-0.31460720975854528</v>
      </c>
      <c r="R118" s="9">
        <f>(AVERAGE(G118+TempMittel_korr!$H$252,H118+TempMittel_korr!$I$252,I118+TempMittel_korr!$J$252)-TempMittel_korr!$AF$252)</f>
        <v>0.48278458054038964</v>
      </c>
      <c r="S118" s="9">
        <f>(AVERAGE(J118+TempMittel_korr!$K$252,K118+TempMittel_korr!$L$252,L118+TempMittel_korr!$M$252)-TempMittel_korr!$AU$252)</f>
        <v>2.0054906277866156</v>
      </c>
      <c r="T118" s="12">
        <f>(AVERAGE(B118+TempMittel_korr!$C$252,C118+TempMittel_korr!$D$252,M117+TempMittel_korr!$N$252)-TempMittel_korr!$AK$252)</f>
        <v>-4.731218636902935</v>
      </c>
      <c r="V118" s="176">
        <v>1895</v>
      </c>
      <c r="W118" s="30">
        <f>(AVERAGE(B118+TempMittel_korr!$C$252,C118+TempMittel_korr!$D$252,D118+TempMittel_korr!$E$252)-AVERAGE(TempMittel_korr!$C$252:'TempMittel_korr'!$E$252))</f>
        <v>-4.5814169705839456</v>
      </c>
      <c r="X118" s="9">
        <f>(AVERAGE(E118+TempMittel_korr!$F$252,F118+TempMittel_korr!$G$252,G118+TempMittel_korr!$H$252)-AVERAGE(TempMittel_korr!$F$252:'TempMittel_korr'!$H$252))</f>
        <v>0.10545299562055455</v>
      </c>
      <c r="Y118" s="9">
        <f>(AVERAGE(H118+TempMittel_korr!$I$252,I118+TempMittel_korr!$J$252,J118+TempMittel_korr!$K$252)-AVERAGE(TempMittel_korr!$I$252:'TempMittel_korr'!$K$252))</f>
        <v>1.8643421750100497</v>
      </c>
      <c r="Z118" s="12">
        <f>(AVERAGE(K118+TempMittel_korr!$L$252,L118+TempMittel_korr!$M$252,M118+TempMittel_korr!$N$252)-AVERAGE(TempMittel_korr!$L$252:'TempMittel_korr'!$N$252))</f>
        <v>0.28125477650404251</v>
      </c>
      <c r="AB118" s="78">
        <f t="shared" si="1"/>
        <v>-3.8629755511850936</v>
      </c>
    </row>
    <row r="119" spans="1:28">
      <c r="A119" s="176">
        <v>1896</v>
      </c>
      <c r="B119" s="29">
        <f>(TempMittel_korr!C120-TempMittel_korr!$C$252)</f>
        <v>-1.7497013142174436</v>
      </c>
      <c r="C119" s="9">
        <f>(TempMittel_korr!D120-TempMittel_korr!$D$252)</f>
        <v>-0.89190841087392747</v>
      </c>
      <c r="D119" s="9">
        <f>(TempMittel_korr!E120-TempMittel_korr!$E$252)</f>
        <v>2.7050975706889702</v>
      </c>
      <c r="E119" s="9">
        <f>(TempMittel_korr!F120-TempMittel_korr!$F$252)</f>
        <v>-2.9619834710743773</v>
      </c>
      <c r="F119" s="9">
        <f>(TempMittel_korr!G120-TempMittel_korr!$G$252)</f>
        <v>-2.6481700517721958</v>
      </c>
      <c r="G119" s="9">
        <f>(TempMittel_korr!H120-TempMittel_korr!$H$252)</f>
        <v>0.36414691831039292</v>
      </c>
      <c r="H119" s="9">
        <f>(TempMittel_korr!I120-TempMittel_korr!$I$252)</f>
        <v>8.725607327757956E-2</v>
      </c>
      <c r="I119" s="9">
        <f>(TempMittel_korr!J120-TempMittel_korr!$J$252)</f>
        <v>-2.9302535510420817</v>
      </c>
      <c r="J119" s="9">
        <f>(TempMittel_korr!K120-TempMittel_korr!$K$252)</f>
        <v>-0.66784696494728202</v>
      </c>
      <c r="K119" s="9">
        <f>(TempMittel_korr!L120-TempMittel_korr!$L$252)</f>
        <v>-0.65614502799253493</v>
      </c>
      <c r="L119" s="9">
        <f>(TempMittel_korr!M120-TempMittel_korr!$M$252)</f>
        <v>-2.9774931129476583</v>
      </c>
      <c r="M119" s="15">
        <f>(TempMittel_korr!N120-TempMittel_korr!$N$252)</f>
        <v>-0.10442548653692374</v>
      </c>
      <c r="N119" s="78">
        <f>(TempMittel_korr!Q120-TempMittel_korr!$Q$252)</f>
        <v>-1.0296400195973527</v>
      </c>
      <c r="P119" s="235">
        <v>1896</v>
      </c>
      <c r="Q119" s="29">
        <f>(AVERAGE(D119+TempMittel_korr!$E$252,E119+TempMittel_korr!$F$252,F119+TempMittel_korr!$G$252)-TempMittel_korr!$AP$252)</f>
        <v>-0.96718785491983539</v>
      </c>
      <c r="R119" s="9">
        <f>(AVERAGE(G119+TempMittel_korr!$H$252,H119+TempMittel_korr!$I$252,I119+TempMittel_korr!$J$252)-TempMittel_korr!$AF$252)</f>
        <v>-0.82628351981803405</v>
      </c>
      <c r="S119" s="9">
        <f>(AVERAGE(J119+TempMittel_korr!$K$252,K119+TempMittel_korr!$L$252,L119+TempMittel_korr!$M$252)-TempMittel_korr!$AU$252)</f>
        <v>-1.4338283686291557</v>
      </c>
      <c r="T119" s="12">
        <f>(AVERAGE(B119+TempMittel_korr!$C$252,C119+TempMittel_korr!$D$252,M118+TempMittel_korr!$N$252)-TempMittel_korr!$AK$252)</f>
        <v>-1.2200369005821552</v>
      </c>
      <c r="V119" s="176">
        <v>1896</v>
      </c>
      <c r="W119" s="29">
        <f>(AVERAGE(B119+TempMittel_korr!$C$252,C119+TempMittel_korr!$D$252,D119+TempMittel_korr!$E$252)-AVERAGE(TempMittel_korr!$C$252:'TempMittel_korr'!$E$252))</f>
        <v>2.1162615199199486E-2</v>
      </c>
      <c r="X119" s="9">
        <f>(AVERAGE(E119+TempMittel_korr!$F$252,F119+TempMittel_korr!$G$252,G119+TempMittel_korr!$H$252)-AVERAGE(TempMittel_korr!$F$252:'TempMittel_korr'!$H$252))</f>
        <v>-1.7486688681787266</v>
      </c>
      <c r="Y119" s="9">
        <f>(AVERAGE(H119+TempMittel_korr!$I$252,I119+TempMittel_korr!$J$252,J119+TempMittel_korr!$K$252)-AVERAGE(TempMittel_korr!$I$252:'TempMittel_korr'!$K$252))</f>
        <v>-1.170281480903931</v>
      </c>
      <c r="Z119" s="12">
        <f>(AVERAGE(K119+TempMittel_korr!$L$252,L119+TempMittel_korr!$M$252,M119+TempMittel_korr!$N$252)-AVERAGE(TempMittel_korr!$L$252:'TempMittel_korr'!$N$252))</f>
        <v>-1.246021209159039</v>
      </c>
      <c r="AB119" s="78">
        <f t="shared" si="1"/>
        <v>-0.2392666682993474</v>
      </c>
    </row>
    <row r="120" spans="1:28">
      <c r="A120" s="176">
        <v>1897</v>
      </c>
      <c r="B120" s="29">
        <f>(TempMittel_korr!C121-TempMittel_korr!$C$252)</f>
        <v>-0.52712066905615274</v>
      </c>
      <c r="C120" s="9">
        <f>(TempMittel_korr!D121-TempMittel_korr!$D$252)</f>
        <v>2.8988551359241015</v>
      </c>
      <c r="D120" s="9">
        <f>(TempMittel_korr!E121-TempMittel_korr!$E$252)</f>
        <v>2.1470330545599374</v>
      </c>
      <c r="E120" s="9">
        <f>(TempMittel_korr!F121-TempMittel_korr!$F$252)</f>
        <v>-0.45198347107437709</v>
      </c>
      <c r="F120" s="9">
        <f>(TempMittel_korr!G121-TempMittel_korr!$G$252)</f>
        <v>-2.7901055356431641</v>
      </c>
      <c r="G120" s="9">
        <f>(TempMittel_korr!H121-TempMittel_korr!$H$252)</f>
        <v>1.5574802516437245</v>
      </c>
      <c r="H120" s="9">
        <f>(TempMittel_korr!I121-TempMittel_korr!$I$252)</f>
        <v>-0.48371166865790016</v>
      </c>
      <c r="I120" s="9">
        <f>(TempMittel_korr!J121-TempMittel_korr!$J$252)</f>
        <v>-3.9930970396913068E-2</v>
      </c>
      <c r="J120" s="9">
        <f>(TempMittel_korr!K121-TempMittel_korr!$K$252)</f>
        <v>-1.5278469649472832</v>
      </c>
      <c r="K120" s="9">
        <f>(TempMittel_korr!L121-TempMittel_korr!$L$252)</f>
        <v>-1.4206611570247931</v>
      </c>
      <c r="L120" s="9">
        <f>(TempMittel_korr!M121-TempMittel_korr!$M$252)</f>
        <v>0.62917355371900863</v>
      </c>
      <c r="M120" s="15">
        <f>(TempMittel_korr!N121-TempMittel_korr!$N$252)</f>
        <v>0.78267128765662464</v>
      </c>
      <c r="N120" s="78">
        <f>(TempMittel_korr!Q121-TempMittel_korr!$Q$252)</f>
        <v>4.8990117388948207E-2</v>
      </c>
      <c r="P120" s="176">
        <v>1897</v>
      </c>
      <c r="Q120" s="29">
        <f>(AVERAGE(D120+TempMittel_korr!$E$252,E120+TempMittel_korr!$F$252,F120+TempMittel_korr!$G$252)-TempMittel_korr!$AP$252)</f>
        <v>-0.36385452158650278</v>
      </c>
      <c r="R120" s="9">
        <f>(AVERAGE(G120+TempMittel_korr!$H$252,H120+TempMittel_korr!$I$252,I120+TempMittel_korr!$J$252)-TempMittel_korr!$AF$252)</f>
        <v>0.34461253752964183</v>
      </c>
      <c r="S120" s="9">
        <f>(AVERAGE(J120+TempMittel_korr!$K$252,K120+TempMittel_korr!$L$252,L120+TempMittel_korr!$M$252)-TempMittel_korr!$AU$252)</f>
        <v>-0.77311152275101858</v>
      </c>
      <c r="T120" s="12">
        <f>(AVERAGE(B120+TempMittel_korr!$C$252,C120+TempMittel_korr!$D$252,M119+TempMittel_korr!$N$252)-TempMittel_korr!$AK$252)</f>
        <v>0.75645417415697325</v>
      </c>
      <c r="V120" s="176">
        <v>1897</v>
      </c>
      <c r="W120" s="29">
        <f>(AVERAGE(B120+TempMittel_korr!$C$252,C120+TempMittel_korr!$D$252,D120+TempMittel_korr!$E$252)-AVERAGE(TempMittel_korr!$C$252:'TempMittel_korr'!$E$252))</f>
        <v>1.5062558404759621</v>
      </c>
      <c r="X120" s="9">
        <f>(AVERAGE(E120+TempMittel_korr!$F$252,F120+TempMittel_korr!$G$252,G120+TempMittel_korr!$H$252)-AVERAGE(TempMittel_korr!$F$252:'TempMittel_korr'!$H$252))</f>
        <v>-0.56153625169127253</v>
      </c>
      <c r="Y120" s="9">
        <f>(AVERAGE(H120+TempMittel_korr!$I$252,I120+TempMittel_korr!$J$252,J120+TempMittel_korr!$K$252)-AVERAGE(TempMittel_korr!$I$252:'TempMittel_korr'!$K$252))</f>
        <v>-0.6838298680007</v>
      </c>
      <c r="Z120" s="12">
        <f>(AVERAGE(K120+TempMittel_korr!$L$252,L120+TempMittel_korr!$M$252,M120+TempMittel_korr!$N$252)-AVERAGE(TempMittel_korr!$L$252:'TempMittel_korr'!$N$252))</f>
        <v>-2.9387718830533593E-3</v>
      </c>
      <c r="AB120" s="78">
        <f t="shared" si="1"/>
        <v>1.1035855087227406</v>
      </c>
    </row>
    <row r="121" spans="1:28">
      <c r="A121" s="176">
        <v>1898</v>
      </c>
      <c r="B121" s="29">
        <f>(TempMittel_korr!C122-TempMittel_korr!$C$252)</f>
        <v>4.9180406212664289</v>
      </c>
      <c r="C121" s="9">
        <f>(TempMittel_korr!D122-TempMittel_korr!$D$252)</f>
        <v>-0.63685914979018454</v>
      </c>
      <c r="D121" s="9">
        <f>(TempMittel_korr!E122-TempMittel_korr!$E$252)</f>
        <v>-0.3787733970529662</v>
      </c>
      <c r="E121" s="9">
        <f>(TempMittel_korr!F122-TempMittel_korr!$F$252)</f>
        <v>0.45468319559229187</v>
      </c>
      <c r="F121" s="9">
        <f>(TempMittel_korr!G122-TempMittel_korr!$G$252)</f>
        <v>-0.70623456790122852</v>
      </c>
      <c r="G121" s="9">
        <f>(TempMittel_korr!H122-TempMittel_korr!$H$252)</f>
        <v>-0.7758530816896112</v>
      </c>
      <c r="H121" s="9">
        <f>(TempMittel_korr!I122-TempMittel_korr!$I$252)</f>
        <v>-1.8579052170449977</v>
      </c>
      <c r="I121" s="9">
        <f>(TempMittel_korr!J122-TempMittel_korr!$J$252)</f>
        <v>2.4923270941192115</v>
      </c>
      <c r="J121" s="9">
        <f>(TempMittel_korr!K122-TempMittel_korr!$K$252)</f>
        <v>1.6888197017193853</v>
      </c>
      <c r="K121" s="9">
        <f>(TempMittel_korr!L122-TempMittel_korr!$L$252)</f>
        <v>1.6922420687816588</v>
      </c>
      <c r="L121" s="9">
        <f>(TempMittel_korr!M122-TempMittel_korr!$M$252)</f>
        <v>2.6991735537190085</v>
      </c>
      <c r="M121" s="15">
        <f>(TempMittel_korr!N122-TempMittel_korr!$N$252)</f>
        <v>1.7181551586243655</v>
      </c>
      <c r="N121" s="78">
        <f>(TempMittel_korr!Q122-TempMittel_korr!$Q$252)</f>
        <v>0.96214080232045607</v>
      </c>
      <c r="P121" s="176">
        <v>1898</v>
      </c>
      <c r="Q121" s="29">
        <f>(AVERAGE(D121+TempMittel_korr!$E$252,E121+TempMittel_korr!$F$252,F121+TempMittel_korr!$G$252)-TempMittel_korr!$AP$252)</f>
        <v>-0.20894412732126888</v>
      </c>
      <c r="R121" s="9">
        <f>(AVERAGE(G121+TempMittel_korr!$H$252,H121+TempMittel_korr!$I$252,I121+TempMittel_korr!$J$252)-TempMittel_korr!$AF$252)</f>
        <v>-4.7143734871795573E-2</v>
      </c>
      <c r="S121" s="9">
        <f>(AVERAGE(J121+TempMittel_korr!$K$252,K121+TempMittel_korr!$L$252,L121+TempMittel_korr!$M$252)-TempMittel_korr!$AU$252)</f>
        <v>2.0267451080733547</v>
      </c>
      <c r="T121" s="12">
        <f>(AVERAGE(B121+TempMittel_korr!$C$252,C121+TempMittel_korr!$D$252,M120+TempMittel_korr!$N$252)-TempMittel_korr!$AK$252)</f>
        <v>1.688635433757588</v>
      </c>
      <c r="V121" s="176">
        <v>1898</v>
      </c>
      <c r="W121" s="29">
        <f>(AVERAGE(B121+TempMittel_korr!$C$252,C121+TempMittel_korr!$D$252,D121+TempMittel_korr!$E$252)-AVERAGE(TempMittel_korr!$C$252:'TempMittel_korr'!$E$252))</f>
        <v>1.3008026914744257</v>
      </c>
      <c r="X121" s="9">
        <f>(AVERAGE(E121+TempMittel_korr!$F$252,F121+TempMittel_korr!$G$252,G121+TempMittel_korr!$H$252)-AVERAGE(TempMittel_korr!$F$252:'TempMittel_korr'!$H$252))</f>
        <v>-0.34246815133285047</v>
      </c>
      <c r="Y121" s="9">
        <f>(AVERAGE(H121+TempMittel_korr!$I$252,I121+TempMittel_korr!$J$252,J121+TempMittel_korr!$K$252)-AVERAGE(TempMittel_korr!$I$252:'TempMittel_korr'!$K$252))</f>
        <v>0.77441385959786402</v>
      </c>
      <c r="Z121" s="12">
        <f>(AVERAGE(K121+TempMittel_korr!$L$252,L121+TempMittel_korr!$M$252,M121+TempMittel_korr!$N$252)-AVERAGE(TempMittel_korr!$L$252:'TempMittel_korr'!$N$252))</f>
        <v>2.0365235937083446</v>
      </c>
      <c r="AB121" s="78">
        <f t="shared" si="1"/>
        <v>1.1712698405199757</v>
      </c>
    </row>
    <row r="122" spans="1:28">
      <c r="A122" s="176">
        <v>1899</v>
      </c>
      <c r="B122" s="29">
        <f>(TempMittel_korr!C123-TempMittel_korr!$C$252)</f>
        <v>3.0212664277180412</v>
      </c>
      <c r="C122" s="9">
        <f>(TempMittel_korr!D123-TempMittel_korr!$D$252)</f>
        <v>3.2238551359241026</v>
      </c>
      <c r="D122" s="9">
        <f>(TempMittel_korr!E123-TempMittel_korr!$E$252)</f>
        <v>0.74380724810832466</v>
      </c>
      <c r="E122" s="9">
        <f>(TempMittel_korr!F123-TempMittel_korr!$F$252)</f>
        <v>-0.71198347107437687</v>
      </c>
      <c r="F122" s="9">
        <f>(TempMittel_korr!G123-TempMittel_korr!$G$252)</f>
        <v>-1.4642990840302588</v>
      </c>
      <c r="G122" s="9">
        <f>(TempMittel_korr!H123-TempMittel_korr!$H$252)</f>
        <v>-0.54585308168960722</v>
      </c>
      <c r="H122" s="9">
        <f>(TempMittel_korr!I123-TempMittel_korr!$I$252)</f>
        <v>-0.4256471525288692</v>
      </c>
      <c r="I122" s="9">
        <f>(TempMittel_korr!J123-TempMittel_korr!$J$252)</f>
        <v>1.0245851586353414</v>
      </c>
      <c r="J122" s="9">
        <f>(TempMittel_korr!K123-TempMittel_korr!$K$252)</f>
        <v>-0.71451363161394887</v>
      </c>
      <c r="K122" s="9">
        <f>(TempMittel_korr!L123-TempMittel_korr!$L$252)</f>
        <v>0.88256464942682289</v>
      </c>
      <c r="L122" s="9">
        <f>(TempMittel_korr!M123-TempMittel_korr!$M$252)</f>
        <v>1.9891735537190085</v>
      </c>
      <c r="M122" s="15">
        <f>(TempMittel_korr!N123-TempMittel_korr!$N$252)</f>
        <v>-2.7495867768595059</v>
      </c>
      <c r="N122" s="78">
        <f>(TempMittel_korr!Q123-TempMittel_korr!$Q$252)</f>
        <v>0.34405861053963438</v>
      </c>
      <c r="P122" s="176">
        <v>1899</v>
      </c>
      <c r="Q122" s="29">
        <f>(AVERAGE(D122+TempMittel_korr!$E$252,E122+TempMittel_korr!$F$252,F122+TempMittel_korr!$G$252)-TempMittel_korr!$AP$252)</f>
        <v>-0.47632763986607163</v>
      </c>
      <c r="R122" s="9">
        <f>(AVERAGE(G122+TempMittel_korr!$H$252,H122+TempMittel_korr!$I$252,I122+TempMittel_korr!$J$252)-TempMittel_korr!$AF$252)</f>
        <v>1.7694974805625208E-2</v>
      </c>
      <c r="S122" s="9">
        <f>(AVERAGE(J122+TempMittel_korr!$K$252,K122+TempMittel_korr!$L$252,L122+TempMittel_korr!$M$252)-TempMittel_korr!$AU$252)</f>
        <v>0.71907485717729802</v>
      </c>
      <c r="T122" s="12">
        <f>(AVERAGE(B122+TempMittel_korr!$C$252,C122+TempMittel_korr!$D$252,M121+TempMittel_korr!$N$252)-TempMittel_korr!$AK$252)</f>
        <v>2.6551100881354683</v>
      </c>
      <c r="V122" s="176">
        <v>1899</v>
      </c>
      <c r="W122" s="29">
        <f>(AVERAGE(B122+TempMittel_korr!$C$252,C122+TempMittel_korr!$D$252,D122+TempMittel_korr!$E$252)-AVERAGE(TempMittel_korr!$C$252:'TempMittel_korr'!$E$252))</f>
        <v>2.3296429372501564</v>
      </c>
      <c r="X122" s="9">
        <f>(AVERAGE(E122+TempMittel_korr!$F$252,F122+TempMittel_korr!$G$252,G122+TempMittel_korr!$H$252)-AVERAGE(TempMittel_korr!$F$252:'TempMittel_korr'!$H$252))</f>
        <v>-0.90737854559808007</v>
      </c>
      <c r="Y122" s="9">
        <f>(AVERAGE(H122+TempMittel_korr!$I$252,I122+TempMittel_korr!$J$252,J122+TempMittel_korr!$K$252)-AVERAGE(TempMittel_korr!$I$252:'TempMittel_korr'!$K$252))</f>
        <v>-3.8525208502493413E-2</v>
      </c>
      <c r="Z122" s="12">
        <f>(AVERAGE(K122+TempMittel_korr!$L$252,L122+TempMittel_korr!$M$252,M122+TempMittel_korr!$N$252)-AVERAGE(TempMittel_korr!$L$252:'TempMittel_korr'!$N$252))</f>
        <v>4.0717142095441972E-2</v>
      </c>
      <c r="AB122" s="78">
        <f t="shared" si="1"/>
        <v>2.1767709925937084</v>
      </c>
    </row>
    <row r="123" spans="1:28">
      <c r="A123" s="176">
        <v>1900</v>
      </c>
      <c r="B123" s="29">
        <f>(TempMittel_korr!C124-TempMittel_korr!$C$252)</f>
        <v>0.77287933094384731</v>
      </c>
      <c r="C123" s="9">
        <f>(TempMittel_korr!D124-TempMittel_korr!$D$252)</f>
        <v>2.7024265644955303</v>
      </c>
      <c r="D123" s="9">
        <f>(TempMittel_korr!E124-TempMittel_korr!$E$252)</f>
        <v>-3.527160493827159</v>
      </c>
      <c r="E123" s="9">
        <f>(TempMittel_korr!F124-TempMittel_korr!$F$252)</f>
        <v>-1.1653168044077109</v>
      </c>
      <c r="F123" s="9">
        <f>(TempMittel_korr!G124-TempMittel_korr!$G$252)</f>
        <v>-1.8384926324173563</v>
      </c>
      <c r="G123" s="9">
        <f>(TempMittel_korr!H124-TempMittel_korr!$H$252)</f>
        <v>1.0041469183103917</v>
      </c>
      <c r="H123" s="9">
        <f>(TempMittel_korr!I124-TempMittel_korr!$I$252)</f>
        <v>1.5937076861808084</v>
      </c>
      <c r="I123" s="9">
        <f>(TempMittel_korr!J124-TempMittel_korr!$J$252)</f>
        <v>-0.67541484136465613</v>
      </c>
      <c r="J123" s="9">
        <f>(TempMittel_korr!K124-TempMittel_korr!$K$252)</f>
        <v>2.3088197017193863</v>
      </c>
      <c r="K123" s="9">
        <f>(TempMittel_korr!L124-TempMittel_korr!$L$252)</f>
        <v>0.5922420687816583</v>
      </c>
      <c r="L123" s="9">
        <f>(TempMittel_korr!M124-TempMittel_korr!$M$252)</f>
        <v>1.4191735537190078</v>
      </c>
      <c r="M123" s="15">
        <f>(TempMittel_korr!N124-TempMittel_korr!$N$252)</f>
        <v>3.269768061850173</v>
      </c>
      <c r="N123" s="78">
        <f>(TempMittel_korr!Q124-TempMittel_korr!$Q$252)</f>
        <v>0.52405861053963321</v>
      </c>
      <c r="P123" s="176">
        <v>1900</v>
      </c>
      <c r="Q123" s="29">
        <f>(AVERAGE(D123+TempMittel_korr!$E$252,E123+TempMittel_korr!$F$252,F123+TempMittel_korr!$G$252)-TempMittel_korr!$AP$252)</f>
        <v>-2.1758258477513768</v>
      </c>
      <c r="R123" s="9">
        <f>(AVERAGE(G123+TempMittel_korr!$H$252,H123+TempMittel_korr!$I$252,I123+TempMittel_korr!$J$252)-TempMittel_korr!$AF$252)</f>
        <v>0.64081325437551939</v>
      </c>
      <c r="S123" s="9">
        <f>(AVERAGE(J123+TempMittel_korr!$K$252,K123+TempMittel_korr!$L$252,L123+TempMittel_korr!$M$252)-TempMittel_korr!$AU$252)</f>
        <v>1.4400784414066869</v>
      </c>
      <c r="T123" s="12">
        <f>(AVERAGE(B123+TempMittel_korr!$C$252,C123+TempMittel_korr!$D$252,M122+TempMittel_korr!$N$252)-TempMittel_korr!$AK$252)</f>
        <v>0.24259088690658892</v>
      </c>
      <c r="V123" s="176">
        <v>1900</v>
      </c>
      <c r="W123" s="29">
        <f>(AVERAGE(B123+TempMittel_korr!$C$252,C123+TempMittel_korr!$D$252,D123+TempMittel_korr!$E$252)-AVERAGE(TempMittel_korr!$C$252:'TempMittel_korr'!$E$252))</f>
        <v>-1.7284866129260501E-2</v>
      </c>
      <c r="X123" s="9">
        <f>(AVERAGE(E123+TempMittel_korr!$F$252,F123+TempMittel_korr!$G$252,G123+TempMittel_korr!$H$252)-AVERAGE(TempMittel_korr!$F$252:'TempMittel_korr'!$H$252))</f>
        <v>-0.66655417283822516</v>
      </c>
      <c r="Y123" s="9">
        <f>(AVERAGE(H123+TempMittel_korr!$I$252,I123+TempMittel_korr!$J$252,J123+TempMittel_korr!$K$252)-AVERAGE(TempMittel_korr!$I$252:'TempMittel_korr'!$K$252))</f>
        <v>1.0757041821785123</v>
      </c>
      <c r="Z123" s="12">
        <f>(AVERAGE(K123+TempMittel_korr!$L$252,L123+TempMittel_korr!$M$252,M123+TempMittel_korr!$N$252)-AVERAGE(TempMittel_korr!$L$252:'TempMittel_korr'!$N$252))</f>
        <v>1.7603945614502798</v>
      </c>
      <c r="AB123" s="78">
        <f t="shared" si="1"/>
        <v>-0.70036034381182177</v>
      </c>
    </row>
    <row r="124" spans="1:28">
      <c r="A124" s="176">
        <v>1901</v>
      </c>
      <c r="B124" s="29">
        <f>(TempMittel_korr!C125-TempMittel_korr!$C$252)</f>
        <v>-0.88841099163679749</v>
      </c>
      <c r="C124" s="9">
        <f>(TempMittel_korr!D125-TempMittel_korr!$D$252)</f>
        <v>-5.0368591497901818</v>
      </c>
      <c r="D124" s="9">
        <f>(TempMittel_korr!E125-TempMittel_korr!$E$252)</f>
        <v>-1.2690959776981274</v>
      </c>
      <c r="E124" s="9">
        <f>(TempMittel_korr!F125-TempMittel_korr!$F$252)</f>
        <v>-6.5316804407710372E-2</v>
      </c>
      <c r="F124" s="9">
        <f>(TempMittel_korr!G125-TempMittel_korr!$G$252)</f>
        <v>0.47763639984070849</v>
      </c>
      <c r="G124" s="9">
        <f>(TempMittel_korr!H125-TempMittel_korr!$H$252)</f>
        <v>0.64748025164372436</v>
      </c>
      <c r="H124" s="9">
        <f>(TempMittel_korr!I125-TempMittel_korr!$I$252)</f>
        <v>0.65499800876144931</v>
      </c>
      <c r="I124" s="9">
        <f>(TempMittel_korr!J125-TempMittel_korr!$J$252)</f>
        <v>-0.6302535510420757</v>
      </c>
      <c r="J124" s="9">
        <f>(TempMittel_korr!K125-TempMittel_korr!$K$252)</f>
        <v>0.72548636838605063</v>
      </c>
      <c r="K124" s="9">
        <f>(TempMittel_korr!L125-TempMittel_korr!$L$252)</f>
        <v>-0.356145027992536</v>
      </c>
      <c r="L124" s="9">
        <f>(TempMittel_korr!M125-TempMittel_korr!$M$252)</f>
        <v>-2.8074931129476584</v>
      </c>
      <c r="M124" s="15">
        <f>(TempMittel_korr!N125-TempMittel_korr!$N$252)</f>
        <v>0.49557451346307613</v>
      </c>
      <c r="N124" s="78">
        <f>(TempMittel_korr!Q125-TempMittel_korr!$Q$252)</f>
        <v>-0.63073591000831186</v>
      </c>
      <c r="P124" s="176">
        <v>1901</v>
      </c>
      <c r="Q124" s="29">
        <f>(AVERAGE(D124+TempMittel_korr!$E$252,E124+TempMittel_korr!$F$252,F124+TempMittel_korr!$G$252)-TempMittel_korr!$AP$252)</f>
        <v>-0.28442799828901144</v>
      </c>
      <c r="R124" s="9">
        <f>(AVERAGE(G124+TempMittel_korr!$H$252,H124+TempMittel_korr!$I$252,I124+TempMittel_korr!$J$252)-TempMittel_korr!$AF$252)</f>
        <v>0.22407490312103562</v>
      </c>
      <c r="S124" s="9">
        <f>(AVERAGE(J124+TempMittel_korr!$K$252,K124+TempMittel_korr!$L$252,L124+TempMittel_korr!$M$252)-TempMittel_korr!$AU$252)</f>
        <v>-0.81271725751804436</v>
      </c>
      <c r="T124" s="12">
        <f>(AVERAGE(B124+TempMittel_korr!$C$252,C124+TempMittel_korr!$D$252,M123+TempMittel_korr!$N$252)-TempMittel_korr!$AK$252)</f>
        <v>-0.88448284581230374</v>
      </c>
      <c r="V124" s="176">
        <v>1901</v>
      </c>
      <c r="W124" s="29">
        <f>(AVERAGE(B124+TempMittel_korr!$C$252,C124+TempMittel_korr!$D$252,D124+TempMittel_korr!$E$252)-AVERAGE(TempMittel_korr!$C$252:'TempMittel_korr'!$E$252))</f>
        <v>-2.3981220397083689</v>
      </c>
      <c r="X124" s="9">
        <f>(AVERAGE(E124+TempMittel_korr!$F$252,F124+TempMittel_korr!$G$252,G124+TempMittel_korr!$H$252)-AVERAGE(TempMittel_korr!$F$252:'TempMittel_korr'!$H$252))</f>
        <v>0.35326661569223994</v>
      </c>
      <c r="Y124" s="9">
        <f>(AVERAGE(H124+TempMittel_korr!$I$252,I124+TempMittel_korr!$J$252,J124+TempMittel_korr!$K$252)-AVERAGE(TempMittel_korr!$I$252:'TempMittel_korr'!$K$252))</f>
        <v>0.25007694203514141</v>
      </c>
      <c r="Z124" s="12">
        <f>(AVERAGE(K124+TempMittel_korr!$L$252,L124+TempMittel_korr!$M$252,M124+TempMittel_korr!$N$252)-AVERAGE(TempMittel_korr!$L$252:'TempMittel_korr'!$N$252))</f>
        <v>-0.88935454249237256</v>
      </c>
      <c r="AB124" s="78">
        <f t="shared" si="1"/>
        <v>-0.98114951431873343</v>
      </c>
    </row>
    <row r="125" spans="1:28">
      <c r="A125" s="176">
        <v>1902</v>
      </c>
      <c r="B125" s="29">
        <f>(TempMittel_korr!C126-TempMittel_korr!$C$252)</f>
        <v>1.8922341696535248</v>
      </c>
      <c r="C125" s="9">
        <f>(TempMittel_korr!D126-TempMittel_korr!$D$252)</f>
        <v>-0.81185914979018414</v>
      </c>
      <c r="D125" s="9">
        <f>(TempMittel_korr!E126-TempMittel_korr!$E$252)</f>
        <v>8.5742731979291831E-2</v>
      </c>
      <c r="E125" s="9">
        <f>(TempMittel_korr!F126-TempMittel_korr!$F$252)</f>
        <v>1.6746831955922907</v>
      </c>
      <c r="F125" s="9">
        <f>(TempMittel_korr!G126-TempMittel_korr!$G$252)</f>
        <v>-4.6223636001592938</v>
      </c>
      <c r="G125" s="9">
        <f>(TempMittel_korr!H126-TempMittel_korr!$H$252)</f>
        <v>-1.3991864150229443</v>
      </c>
      <c r="H125" s="9">
        <f>(TempMittel_korr!I126-TempMittel_korr!$I$252)</f>
        <v>0.33241736360016461</v>
      </c>
      <c r="I125" s="9">
        <f>(TempMittel_korr!J126-TempMittel_korr!$J$252)</f>
        <v>-0.45283419620336929</v>
      </c>
      <c r="J125" s="9">
        <f>(TempMittel_korr!K126-TempMittel_korr!$K$252)</f>
        <v>-0.61784696494728486</v>
      </c>
      <c r="K125" s="9">
        <f>(TempMittel_korr!L126-TempMittel_korr!$L$252)</f>
        <v>-1.4754998667022123</v>
      </c>
      <c r="L125" s="9">
        <f>(TempMittel_korr!M126-TempMittel_korr!$M$252)</f>
        <v>-0.86082644628099136</v>
      </c>
      <c r="M125" s="15">
        <f>(TempMittel_korr!N126-TempMittel_korr!$N$252)</f>
        <v>-0.93668355105305301</v>
      </c>
      <c r="N125" s="78">
        <f>(TempMittel_korr!Q126-TempMittel_korr!$Q$252)</f>
        <v>-0.59320166343296954</v>
      </c>
      <c r="P125" s="176">
        <v>1902</v>
      </c>
      <c r="Q125" s="29">
        <f>(AVERAGE(D125+TempMittel_korr!$E$252,E125+TempMittel_korr!$F$252,F125+TempMittel_korr!$G$252)-TempMittel_korr!$AP$252)</f>
        <v>-0.95281509506320461</v>
      </c>
      <c r="R125" s="9">
        <f>(AVERAGE(G125+TempMittel_korr!$H$252,H125+TempMittel_korr!$I$252,I125+TempMittel_korr!$J$252)-TempMittel_korr!$AF$252)</f>
        <v>-0.50653441587537884</v>
      </c>
      <c r="S125" s="9">
        <f>(AVERAGE(J125+TempMittel_korr!$K$252,K125+TempMittel_korr!$L$252,L125+TempMittel_korr!$M$252)-TempMittel_korr!$AU$252)</f>
        <v>-0.98472442597682619</v>
      </c>
      <c r="T125" s="12">
        <f>(AVERAGE(B125+TempMittel_korr!$C$252,C125+TempMittel_korr!$D$252,M124+TempMittel_korr!$N$252)-TempMittel_korr!$AK$252)</f>
        <v>0.52600102515543712</v>
      </c>
      <c r="V125" s="176">
        <v>1902</v>
      </c>
      <c r="W125" s="29">
        <f>(AVERAGE(B125+TempMittel_korr!$C$252,C125+TempMittel_korr!$D$252,D125+TempMittel_korr!$E$252)-AVERAGE(TempMittel_korr!$C$252:'TempMittel_korr'!$E$252))</f>
        <v>0.38870591728087733</v>
      </c>
      <c r="X125" s="9">
        <f>(AVERAGE(E125+TempMittel_korr!$F$252,F125+TempMittel_korr!$G$252,G125+TempMittel_korr!$H$252)-AVERAGE(TempMittel_korr!$F$252:'TempMittel_korr'!$H$252))</f>
        <v>-1.4489556065299833</v>
      </c>
      <c r="Y125" s="9">
        <f>(AVERAGE(H125+TempMittel_korr!$I$252,I125+TempMittel_korr!$J$252,J125+TempMittel_korr!$K$252)-AVERAGE(TempMittel_korr!$I$252:'TempMittel_korr'!$K$252))</f>
        <v>-0.24608793251683103</v>
      </c>
      <c r="Z125" s="12">
        <f>(AVERAGE(K125+TempMittel_korr!$L$252,L125+TempMittel_korr!$M$252,M125+TempMittel_korr!$N$252)-AVERAGE(TempMittel_korr!$L$252:'TempMittel_korr'!$N$252))</f>
        <v>-1.0910032880120852</v>
      </c>
      <c r="AB125" s="78">
        <f t="shared" si="1"/>
        <v>0.41542306632642712</v>
      </c>
    </row>
    <row r="126" spans="1:28">
      <c r="A126" s="176">
        <v>1903</v>
      </c>
      <c r="B126" s="29">
        <f>(TempMittel_korr!C127-TempMittel_korr!$C$252)</f>
        <v>2.0083632019115893</v>
      </c>
      <c r="C126" s="9">
        <f>(TempMittel_korr!D127-TempMittel_korr!$D$252)</f>
        <v>3.8809979930669591</v>
      </c>
      <c r="D126" s="9">
        <f>(TempMittel_korr!E127-TempMittel_korr!$E$252)</f>
        <v>2.666387893269615</v>
      </c>
      <c r="E126" s="9">
        <f>(TempMittel_korr!F127-TempMittel_korr!$F$252)</f>
        <v>-3.9119834710743771</v>
      </c>
      <c r="F126" s="9">
        <f>(TempMittel_korr!G127-TempMittel_korr!$G$252)</f>
        <v>0.25182994822780458</v>
      </c>
      <c r="G126" s="9">
        <f>(TempMittel_korr!H127-TempMittel_korr!$H$252)</f>
        <v>-0.94918641502294321</v>
      </c>
      <c r="H126" s="9">
        <f>(TempMittel_korr!I127-TempMittel_korr!$I$252)</f>
        <v>-1.2998407009159649</v>
      </c>
      <c r="I126" s="9">
        <f>(TempMittel_korr!J127-TempMittel_korr!$J$252)</f>
        <v>-0.13025355104207748</v>
      </c>
      <c r="J126" s="9">
        <f>(TempMittel_korr!K127-TempMittel_korr!$K$252)</f>
        <v>0.58215303505271976</v>
      </c>
      <c r="K126" s="9">
        <f>(TempMittel_korr!L127-TempMittel_korr!$L$252)</f>
        <v>1.5696614236203699</v>
      </c>
      <c r="L126" s="9">
        <f>(TempMittel_korr!M127-TempMittel_korr!$M$252)</f>
        <v>-0.43749311294765891</v>
      </c>
      <c r="M126" s="15">
        <f>(TempMittel_korr!N127-TempMittel_korr!$N$252)</f>
        <v>-0.83668355105305314</v>
      </c>
      <c r="N126" s="78">
        <f>(TempMittel_korr!Q127-TempMittel_korr!$Q$252)</f>
        <v>0.2769353228683995</v>
      </c>
      <c r="P126" s="176">
        <v>1903</v>
      </c>
      <c r="Q126" s="29">
        <f>(AVERAGE(D126+TempMittel_korr!$E$252,E126+TempMittel_korr!$F$252,F126+TempMittel_korr!$G$252)-TempMittel_korr!$AP$252)</f>
        <v>-0.33009108072628734</v>
      </c>
      <c r="R126" s="9">
        <f>(AVERAGE(G126+TempMittel_korr!$H$252,H126+TempMittel_korr!$I$252,I126+TempMittel_korr!$J$252)-TempMittel_korr!$AF$252)</f>
        <v>-0.7930935556603238</v>
      </c>
      <c r="S126" s="9">
        <f>(AVERAGE(J126+TempMittel_korr!$K$252,K126+TempMittel_korr!$L$252,L126+TempMittel_korr!$M$252)-TempMittel_korr!$AU$252)</f>
        <v>0.57144044857514675</v>
      </c>
      <c r="T126" s="12">
        <f>(AVERAGE(B126+TempMittel_korr!$C$252,C126+TempMittel_korr!$D$252,M125+TempMittel_korr!$N$252)-TempMittel_korr!$AK$252)</f>
        <v>1.6515770620217969</v>
      </c>
      <c r="V126" s="176">
        <v>1903</v>
      </c>
      <c r="W126" s="29">
        <f>(AVERAGE(B126+TempMittel_korr!$C$252,C126+TempMittel_korr!$D$252,D126+TempMittel_korr!$E$252)-AVERAGE(TempMittel_korr!$C$252:'TempMittel_korr'!$E$252))</f>
        <v>2.8519163627493875</v>
      </c>
      <c r="X126" s="9">
        <f>(AVERAGE(E126+TempMittel_korr!$F$252,F126+TempMittel_korr!$G$252,G126+TempMittel_korr!$H$252)-AVERAGE(TempMittel_korr!$F$252:'TempMittel_korr'!$H$252))</f>
        <v>-1.5364466459565049</v>
      </c>
      <c r="Y126" s="9">
        <f>(AVERAGE(H126+TempMittel_korr!$I$252,I126+TempMittel_korr!$J$252,J126+TempMittel_korr!$K$252)-AVERAGE(TempMittel_korr!$I$252:'TempMittel_korr'!$K$252))</f>
        <v>-0.28264707230177422</v>
      </c>
      <c r="Z126" s="12">
        <f>(AVERAGE(K126+TempMittel_korr!$L$252,L126+TempMittel_korr!$M$252,M126+TempMittel_korr!$N$252)-AVERAGE(TempMittel_korr!$L$252:'TempMittel_korr'!$N$252))</f>
        <v>9.8494919873219455E-2</v>
      </c>
      <c r="AB126" s="78">
        <f t="shared" si="1"/>
        <v>1.9047663842987776</v>
      </c>
    </row>
    <row r="127" spans="1:28">
      <c r="A127" s="176">
        <v>1904</v>
      </c>
      <c r="B127" s="29">
        <f>(TempMittel_korr!C128-TempMittel_korr!$C$252)</f>
        <v>0.84707287933094411</v>
      </c>
      <c r="C127" s="9">
        <f>(TempMittel_korr!D128-TempMittel_korr!$D$252)</f>
        <v>-5.3977376391169063E-2</v>
      </c>
      <c r="D127" s="9">
        <f>(TempMittel_korr!E128-TempMittel_korr!$E$252)</f>
        <v>0.47929111907606603</v>
      </c>
      <c r="E127" s="9">
        <f>(TempMittel_korr!F128-TempMittel_korr!$F$252)</f>
        <v>1.8880165289256237</v>
      </c>
      <c r="F127" s="9">
        <f>(TempMittel_korr!G128-TempMittel_korr!$G$252)</f>
        <v>0.86795898048586828</v>
      </c>
      <c r="G127" s="9">
        <f>(TempMittel_korr!H128-TempMittel_korr!$H$252)</f>
        <v>0.86748025164371789</v>
      </c>
      <c r="H127" s="9">
        <f>(TempMittel_korr!I128-TempMittel_korr!$I$252)</f>
        <v>3.0582238152130667</v>
      </c>
      <c r="I127" s="9">
        <f>(TempMittel_korr!J128-TempMittel_korr!$J$252)</f>
        <v>0.70523031992566487</v>
      </c>
      <c r="J127" s="9">
        <f>(TempMittel_korr!K128-TempMittel_korr!$K$252)</f>
        <v>-2.5478469649472792</v>
      </c>
      <c r="K127" s="9">
        <f>(TempMittel_korr!L128-TempMittel_korr!$L$252)</f>
        <v>-0.53679018928285593</v>
      </c>
      <c r="L127" s="9">
        <f>(TempMittel_korr!M128-TempMittel_korr!$M$252)</f>
        <v>-1.0874931129476586</v>
      </c>
      <c r="M127" s="15">
        <f>(TempMittel_korr!N128-TempMittel_korr!$N$252)</f>
        <v>1.0762196747533987</v>
      </c>
      <c r="N127" s="78">
        <f>(TempMittel_korr!Q128-TempMittel_korr!$Q$252)</f>
        <v>0.47940107629305917</v>
      </c>
      <c r="P127" s="176">
        <v>1904</v>
      </c>
      <c r="Q127" s="29">
        <f>(AVERAGE(D127+TempMittel_korr!$E$252,E127+TempMittel_korr!$F$252,F127+TempMittel_korr!$G$252)-TempMittel_korr!$AP$252)</f>
        <v>1.0795863386285518</v>
      </c>
      <c r="R127" s="9">
        <f>(AVERAGE(G127+TempMittel_korr!$H$252,H127+TempMittel_korr!$I$252,I127+TempMittel_korr!$J$252)-TempMittel_korr!$AF$252)</f>
        <v>1.5436447955941528</v>
      </c>
      <c r="S127" s="9">
        <f>(AVERAGE(J127+TempMittel_korr!$K$252,K127+TempMittel_korr!$L$252,L127+TempMittel_korr!$M$252)-TempMittel_korr!$AU$252)</f>
        <v>-1.3907100890592607</v>
      </c>
      <c r="T127" s="12">
        <f>(AVERAGE(B127+TempMittel_korr!$C$252,C127+TempMittel_korr!$D$252,M126+TempMittel_korr!$N$252)-TempMittel_korr!$AK$252)</f>
        <v>-1.3844835324461346E-2</v>
      </c>
      <c r="V127" s="176">
        <v>1904</v>
      </c>
      <c r="W127" s="29">
        <f>(AVERAGE(B127+TempMittel_korr!$C$252,C127+TempMittel_korr!$D$252,D127+TempMittel_korr!$E$252)-AVERAGE(TempMittel_korr!$C$252:'TempMittel_korr'!$E$252))</f>
        <v>0.42412887400528021</v>
      </c>
      <c r="X127" s="9">
        <f>(AVERAGE(E127+TempMittel_korr!$F$252,F127+TempMittel_korr!$G$252,G127+TempMittel_korr!$H$252)-AVERAGE(TempMittel_korr!$F$252:'TempMittel_korr'!$H$252))</f>
        <v>1.2078185870184033</v>
      </c>
      <c r="Y127" s="9">
        <f>(AVERAGE(H127+TempMittel_korr!$I$252,I127+TempMittel_korr!$J$252,J127+TempMittel_korr!$K$252)-AVERAGE(TempMittel_korr!$I$252:'TempMittel_korr'!$K$252))</f>
        <v>0.40520239006381686</v>
      </c>
      <c r="Z127" s="12">
        <f>(AVERAGE(K127+TempMittel_korr!$L$252,L127+TempMittel_korr!$M$252,M127+TempMittel_korr!$N$252)-AVERAGE(TempMittel_korr!$L$252:'TempMittel_korr'!$N$252))</f>
        <v>-0.18268787582570534</v>
      </c>
      <c r="AB127" s="78">
        <f t="shared" si="1"/>
        <v>0.10892576774069698</v>
      </c>
    </row>
    <row r="128" spans="1:28">
      <c r="A128" s="176">
        <v>1905</v>
      </c>
      <c r="B128" s="29">
        <f>(TempMittel_korr!C129-TempMittel_korr!$C$252)</f>
        <v>-2.2206690561529268</v>
      </c>
      <c r="C128" s="9">
        <f>(TempMittel_korr!D129-TempMittel_korr!$D$252)</f>
        <v>-0.80114486407589802</v>
      </c>
      <c r="D128" s="9">
        <f>(TempMittel_korr!E129-TempMittel_korr!$E$252)</f>
        <v>1.0921943448825175</v>
      </c>
      <c r="E128" s="9">
        <f>(TempMittel_korr!F129-TempMittel_korr!$F$252)</f>
        <v>-1.4019834710743768</v>
      </c>
      <c r="F128" s="9">
        <f>(TempMittel_korr!G129-TempMittel_korr!$G$252)</f>
        <v>-1.832041019514131</v>
      </c>
      <c r="G128" s="9">
        <f>(TempMittel_korr!H129-TempMittel_korr!$H$252)</f>
        <v>1.0008135849770508</v>
      </c>
      <c r="H128" s="9">
        <f>(TempMittel_korr!I129-TempMittel_korr!$I$252)</f>
        <v>2.4969334926324169</v>
      </c>
      <c r="I128" s="9">
        <f>(TempMittel_korr!J129-TempMittel_korr!$J$252)</f>
        <v>-0.24638258330014295</v>
      </c>
      <c r="J128" s="9">
        <f>(TempMittel_korr!K129-TempMittel_korr!$K$252)</f>
        <v>0.13548636838605432</v>
      </c>
      <c r="K128" s="9">
        <f>(TempMittel_korr!L129-TempMittel_korr!$L$252)</f>
        <v>-6.269048253798986</v>
      </c>
      <c r="L128" s="9">
        <f>(TempMittel_korr!M129-TempMittel_korr!$M$252)</f>
        <v>-0.45749311294765849</v>
      </c>
      <c r="M128" s="15">
        <f>(TempMittel_korr!N129-TempMittel_korr!$N$252)</f>
        <v>-0.51087709944015003</v>
      </c>
      <c r="N128" s="78">
        <f>(TempMittel_korr!Q129-TempMittel_korr!$Q$252)</f>
        <v>-0.74936604699461373</v>
      </c>
      <c r="P128" s="176">
        <v>1905</v>
      </c>
      <c r="Q128" s="29">
        <f>(AVERAGE(D128+TempMittel_korr!$E$252,E128+TempMittel_korr!$F$252,F128+TempMittel_korr!$G$252)-TempMittel_korr!$AP$252)</f>
        <v>-0.71277925276929821</v>
      </c>
      <c r="R128" s="9">
        <f>(AVERAGE(G128+TempMittel_korr!$H$252,H128+TempMittel_korr!$I$252,I128+TempMittel_korr!$J$252)-TempMittel_korr!$AF$252)</f>
        <v>1.0837881647697785</v>
      </c>
      <c r="S128" s="9">
        <f>(AVERAGE(J128+TempMittel_korr!$K$252,K128+TempMittel_korr!$L$252,L128+TempMittel_korr!$M$252)-TempMittel_korr!$AU$252)</f>
        <v>-2.1970183327868602</v>
      </c>
      <c r="T128" s="12">
        <f>(AVERAGE(B128+TempMittel_korr!$C$252,C128+TempMittel_korr!$D$252,M127+TempMittel_korr!$N$252)-TempMittel_korr!$AK$252)</f>
        <v>-0.64784690111184395</v>
      </c>
      <c r="V128" s="176">
        <v>1905</v>
      </c>
      <c r="W128" s="29">
        <f>(AVERAGE(B128+TempMittel_korr!$C$252,C128+TempMittel_korr!$D$252,D128+TempMittel_korr!$E$252)-AVERAGE(TempMittel_korr!$C$252:'TempMittel_korr'!$E$252))</f>
        <v>-0.64320652511543597</v>
      </c>
      <c r="X128" s="9">
        <f>(AVERAGE(E128+TempMittel_korr!$F$252,F128+TempMittel_korr!$G$252,G128+TempMittel_korr!$H$252)-AVERAGE(TempMittel_korr!$F$252:'TempMittel_korr'!$H$252))</f>
        <v>-0.74440363520381858</v>
      </c>
      <c r="Y128" s="9">
        <f>(AVERAGE(H128+TempMittel_korr!$I$252,I128+TempMittel_korr!$J$252,J128+TempMittel_korr!$K$252)-AVERAGE(TempMittel_korr!$I$252:'TempMittel_korr'!$K$252))</f>
        <v>0.79534575923944217</v>
      </c>
      <c r="Z128" s="12">
        <f>(AVERAGE(K128+TempMittel_korr!$L$252,L128+TempMittel_korr!$M$252,M128+TempMittel_korr!$N$252)-AVERAGE(TempMittel_korr!$L$252:'TempMittel_korr'!$N$252))</f>
        <v>-2.4124728220622647</v>
      </c>
      <c r="AB128" s="78">
        <f t="shared" si="1"/>
        <v>-0.21334997514822712</v>
      </c>
    </row>
    <row r="129" spans="1:28">
      <c r="A129" s="176">
        <v>1906</v>
      </c>
      <c r="B129" s="29">
        <f>(TempMittel_korr!C130-TempMittel_korr!$C$252)</f>
        <v>0.53739545997610505</v>
      </c>
      <c r="C129" s="9">
        <f>(TempMittel_korr!D130-TempMittel_korr!$D$252)</f>
        <v>-1.6582877212187557</v>
      </c>
      <c r="D129" s="9">
        <f>(TempMittel_korr!E130-TempMittel_korr!$E$252)</f>
        <v>-1.5884508164078046</v>
      </c>
      <c r="E129" s="9">
        <f>(TempMittel_korr!F130-TempMittel_korr!$F$252)</f>
        <v>-0.45531680440771094</v>
      </c>
      <c r="F129" s="9">
        <f>(TempMittel_korr!G130-TempMittel_korr!$G$252)</f>
        <v>-0.39010553564316197</v>
      </c>
      <c r="G129" s="9">
        <f>(TempMittel_korr!H130-TempMittel_korr!$H$252)</f>
        <v>-1.9958530816896118</v>
      </c>
      <c r="H129" s="9">
        <f>(TempMittel_korr!I130-TempMittel_korr!$I$252)</f>
        <v>-0.23532457188370692</v>
      </c>
      <c r="I129" s="9">
        <f>(TempMittel_korr!J130-TempMittel_korr!$J$252)</f>
        <v>0.34393999734502145</v>
      </c>
      <c r="J129" s="9">
        <f>(TempMittel_korr!K130-TempMittel_korr!$K$252)</f>
        <v>-1.7778469649472797</v>
      </c>
      <c r="K129" s="9">
        <f>(TempMittel_korr!L130-TempMittel_korr!$L$252)</f>
        <v>2.4148227139429492</v>
      </c>
      <c r="L129" s="9">
        <f>(TempMittel_korr!M130-TempMittel_korr!$M$252)</f>
        <v>2.095840220385675</v>
      </c>
      <c r="M129" s="15">
        <f>(TempMittel_korr!N130-TempMittel_korr!$N$252)</f>
        <v>-3.5270061316982146</v>
      </c>
      <c r="N129" s="78">
        <f>(TempMittel_korr!Q130-TempMittel_korr!$Q$252)</f>
        <v>-0.50251673192611968</v>
      </c>
      <c r="P129" s="176">
        <v>1906</v>
      </c>
      <c r="Q129" s="29">
        <f>(AVERAGE(D129+TempMittel_korr!$E$252,E129+TempMittel_korr!$F$252,F129+TempMittel_korr!$G$252)-TempMittel_korr!$AP$252)</f>
        <v>-0.81012692302019396</v>
      </c>
      <c r="R129" s="9">
        <f>(AVERAGE(G129+TempMittel_korr!$H$252,H129+TempMittel_korr!$I$252,I129+TempMittel_korr!$J$252)-TempMittel_korr!$AF$252)</f>
        <v>-0.62907921874276163</v>
      </c>
      <c r="S129" s="9">
        <f>(AVERAGE(J129+TempMittel_korr!$K$252,K129+TempMittel_korr!$L$252,L129+TempMittel_korr!$M$252)-TempMittel_korr!$AU$252)</f>
        <v>0.91093865646045113</v>
      </c>
      <c r="T129" s="12">
        <f>(AVERAGE(B129+TempMittel_korr!$C$252,C129+TempMittel_korr!$D$252,M128+TempMittel_korr!$N$252)-TempMittel_korr!$AK$252)</f>
        <v>-0.54323860618096886</v>
      </c>
      <c r="V129" s="176">
        <v>1906</v>
      </c>
      <c r="W129" s="29">
        <f>(AVERAGE(B129+TempMittel_korr!$C$252,C129+TempMittel_korr!$D$252,D129+TempMittel_korr!$E$252)-AVERAGE(TempMittel_korr!$C$252:'TempMittel_korr'!$E$252))</f>
        <v>-0.90311435921681849</v>
      </c>
      <c r="X129" s="9">
        <f>(AVERAGE(E129+TempMittel_korr!$F$252,F129+TempMittel_korr!$G$252,G129+TempMittel_korr!$H$252)-AVERAGE(TempMittel_korr!$F$252:'TempMittel_korr'!$H$252))</f>
        <v>-0.94709180724682795</v>
      </c>
      <c r="Y129" s="9">
        <f>(AVERAGE(H129+TempMittel_korr!$I$252,I129+TempMittel_korr!$J$252,J129+TempMittel_korr!$K$252)-AVERAGE(TempMittel_korr!$I$252:'TempMittel_korr'!$K$252))</f>
        <v>-0.55641051316198897</v>
      </c>
      <c r="Z129" s="12">
        <f>(AVERAGE(K129+TempMittel_korr!$L$252,L129+TempMittel_korr!$M$252,M129+TempMittel_korr!$N$252)-AVERAGE(TempMittel_korr!$L$252:'TempMittel_korr'!$N$252))</f>
        <v>0.32788560087680318</v>
      </c>
      <c r="AB129" s="78">
        <f t="shared" si="1"/>
        <v>-0.8050550442726514</v>
      </c>
    </row>
    <row r="130" spans="1:28">
      <c r="A130" s="176">
        <v>1907</v>
      </c>
      <c r="B130" s="29">
        <f>(TempMittel_korr!C131-TempMittel_korr!$C$252)</f>
        <v>-1.6174432497013145</v>
      </c>
      <c r="C130" s="9">
        <f>(TempMittel_korr!D131-TempMittel_korr!$D$252)</f>
        <v>-3.5547162926473268</v>
      </c>
      <c r="D130" s="9">
        <f>(TempMittel_korr!E131-TempMittel_korr!$E$252)</f>
        <v>-1.9690959776981274</v>
      </c>
      <c r="E130" s="9">
        <f>(TempMittel_korr!F131-TempMittel_korr!$F$252)</f>
        <v>-2.5086501377410433</v>
      </c>
      <c r="F130" s="9">
        <f>(TempMittel_korr!G131-TempMittel_korr!$G$252)</f>
        <v>1.6647331740342555</v>
      </c>
      <c r="G130" s="9">
        <f>(TempMittel_korr!H131-TempMittel_korr!$H$252)</f>
        <v>-0.27251974835627557</v>
      </c>
      <c r="H130" s="9">
        <f>(TempMittel_korr!I131-TempMittel_korr!$I$252)</f>
        <v>-2.2837116686579009</v>
      </c>
      <c r="I130" s="9">
        <f>(TempMittel_korr!J131-TempMittel_korr!$J$252)</f>
        <v>0.72781096508695242</v>
      </c>
      <c r="J130" s="9">
        <f>(TempMittel_korr!K131-TempMittel_korr!$K$252)</f>
        <v>0.81215303505271841</v>
      </c>
      <c r="K130" s="9">
        <f>(TempMittel_korr!L131-TempMittel_korr!$L$252)</f>
        <v>2.8374033591042371</v>
      </c>
      <c r="L130" s="9">
        <f>(TempMittel_korr!M131-TempMittel_korr!$M$252)</f>
        <v>1.3025068870523415</v>
      </c>
      <c r="M130" s="15">
        <f>(TempMittel_korr!N131-TempMittel_korr!$N$252)</f>
        <v>1.6536390295921082</v>
      </c>
      <c r="N130" s="78">
        <f>(TempMittel_korr!Q131-TempMittel_korr!$Q$252)</f>
        <v>-0.23374960863844851</v>
      </c>
      <c r="P130" s="176">
        <v>1907</v>
      </c>
      <c r="Q130" s="29">
        <f>(AVERAGE(D130+TempMittel_korr!$E$252,E130+TempMittel_korr!$F$252,F130+TempMittel_korr!$G$252)-TempMittel_korr!$AP$252)</f>
        <v>-0.93650685133560607</v>
      </c>
      <c r="R130" s="9">
        <f>(AVERAGE(G130+TempMittel_korr!$H$252,H130+TempMittel_korr!$I$252,I130+TempMittel_korr!$J$252)-TempMittel_korr!$AF$252)</f>
        <v>-0.6094734839757372</v>
      </c>
      <c r="S130" s="9">
        <f>(AVERAGE(J130+TempMittel_korr!$K$252,K130+TempMittel_korr!$L$252,L130+TempMittel_korr!$M$252)-TempMittel_korr!$AU$252)</f>
        <v>1.6506877604031018</v>
      </c>
      <c r="T130" s="12">
        <f>(AVERAGE(B130+TempMittel_korr!$C$252,C130+TempMittel_korr!$D$252,M129+TempMittel_korr!$N$252)-TempMittel_korr!$AK$252)</f>
        <v>-2.8990373773023199</v>
      </c>
      <c r="V130" s="176">
        <v>1907</v>
      </c>
      <c r="W130" s="29">
        <f>(AVERAGE(B130+TempMittel_korr!$C$252,C130+TempMittel_korr!$D$252,D130+TempMittel_korr!$E$252)-AVERAGE(TempMittel_korr!$C$252:'TempMittel_korr'!$E$252))</f>
        <v>-2.3804185066822559</v>
      </c>
      <c r="X130" s="9">
        <f>(AVERAGE(E130+TempMittel_korr!$F$252,F130+TempMittel_korr!$G$252,G130+TempMittel_korr!$H$252)-AVERAGE(TempMittel_korr!$F$252:'TempMittel_korr'!$H$252))</f>
        <v>-0.37214557068768706</v>
      </c>
      <c r="Y130" s="9">
        <f>(AVERAGE(H130+TempMittel_korr!$I$252,I130+TempMittel_korr!$J$252,J130+TempMittel_korr!$K$252)-AVERAGE(TempMittel_korr!$I$252:'TempMittel_korr'!$K$252))</f>
        <v>-0.24791588950607668</v>
      </c>
      <c r="Z130" s="12">
        <f>(AVERAGE(K130+TempMittel_korr!$L$252,L130+TempMittel_korr!$M$252,M130+TempMittel_korr!$N$252)-AVERAGE(TempMittel_korr!$L$252:'TempMittel_korr'!$N$252))</f>
        <v>1.9311830919162292</v>
      </c>
      <c r="AB130" s="78">
        <f t="shared" si="1"/>
        <v>-2.6670654129362461</v>
      </c>
    </row>
    <row r="131" spans="1:28">
      <c r="A131" s="176">
        <v>1908</v>
      </c>
      <c r="B131" s="29">
        <f>(TempMittel_korr!C132-TempMittel_korr!$C$252)</f>
        <v>0.20836320191158908</v>
      </c>
      <c r="C131" s="9">
        <f>(TempMittel_korr!D132-TempMittel_korr!$D$252)</f>
        <v>-0.96432220397737578</v>
      </c>
      <c r="D131" s="9">
        <f>(TempMittel_korr!E132-TempMittel_korr!$E$252)</f>
        <v>-1.1465153325368371</v>
      </c>
      <c r="E131" s="9">
        <f>(TempMittel_korr!F132-TempMittel_korr!$F$252)</f>
        <v>-2.8419834710743768</v>
      </c>
      <c r="F131" s="9">
        <f>(TempMittel_korr!G132-TempMittel_korr!$G$252)</f>
        <v>1.796991238550385</v>
      </c>
      <c r="G131" s="9">
        <f>(TempMittel_korr!H132-TempMittel_korr!$H$252)</f>
        <v>1.9474802516437215</v>
      </c>
      <c r="H131" s="9">
        <f>(TempMittel_korr!I132-TempMittel_korr!$I$252)</f>
        <v>-0.55145360414177347</v>
      </c>
      <c r="I131" s="9">
        <f>(TempMittel_korr!J132-TempMittel_korr!$J$252)</f>
        <v>-2.0528341962033672</v>
      </c>
      <c r="J131" s="9">
        <f>(TempMittel_korr!K132-TempMittel_korr!$K$252)</f>
        <v>-1.5345136316139456</v>
      </c>
      <c r="K131" s="9">
        <f>(TempMittel_korr!L132-TempMittel_korr!$L$252)</f>
        <v>0.46966142362036845</v>
      </c>
      <c r="L131" s="9">
        <f>(TempMittel_korr!M132-TempMittel_korr!$M$252)</f>
        <v>-1.8074931129476584</v>
      </c>
      <c r="M131" s="15">
        <f>(TempMittel_korr!N132-TempMittel_korr!$N$252)</f>
        <v>-0.16249000266595626</v>
      </c>
      <c r="N131" s="78">
        <f>(TempMittel_korr!Q132-TempMittel_korr!$Q$252)</f>
        <v>-0.54279070452886025</v>
      </c>
      <c r="P131" s="176">
        <v>1908</v>
      </c>
      <c r="Q131" s="29">
        <f>(AVERAGE(D131+TempMittel_korr!$E$252,E131+TempMittel_korr!$F$252,F131+TempMittel_korr!$G$252)-TempMittel_korr!$AP$252)</f>
        <v>-0.7293383925542436</v>
      </c>
      <c r="R131" s="9">
        <f>(AVERAGE(G131+TempMittel_korr!$H$252,H131+TempMittel_korr!$I$252,I131+TempMittel_korr!$J$252)-TempMittel_korr!$AF$252)</f>
        <v>-0.21893584956713497</v>
      </c>
      <c r="S131" s="9">
        <f>(AVERAGE(J131+TempMittel_korr!$K$252,K131+TempMittel_korr!$L$252,L131+TempMittel_korr!$M$252)-TempMittel_korr!$AU$252)</f>
        <v>-0.95744844031374221</v>
      </c>
      <c r="T131" s="12">
        <f>(AVERAGE(B131+TempMittel_korr!$C$252,C131+TempMittel_korr!$D$252,M130+TempMittel_korr!$N$252)-TempMittel_korr!$AK$252)</f>
        <v>0.29991118988873855</v>
      </c>
      <c r="V131" s="176">
        <v>1908</v>
      </c>
      <c r="W131" s="29">
        <f>(AVERAGE(B131+TempMittel_korr!$C$252,C131+TempMittel_korr!$D$252,D131+TempMittel_korr!$E$252)-AVERAGE(TempMittel_korr!$C$252:'TempMittel_korr'!$E$252))</f>
        <v>-0.63415811153420809</v>
      </c>
      <c r="X131" s="9">
        <f>(AVERAGE(E131+TempMittel_korr!$F$252,F131+TempMittel_korr!$G$252,G131+TempMittel_korr!$H$252)-AVERAGE(TempMittel_korr!$F$252:'TempMittel_korr'!$H$252))</f>
        <v>0.30082933970657599</v>
      </c>
      <c r="Y131" s="9">
        <f>(AVERAGE(H131+TempMittel_korr!$I$252,I131+TempMittel_korr!$J$252,J131+TempMittel_korr!$K$252)-AVERAGE(TempMittel_korr!$I$252:'TempMittel_korr'!$K$252))</f>
        <v>-1.3796004773196948</v>
      </c>
      <c r="Z131" s="12">
        <f>(AVERAGE(K131+TempMittel_korr!$L$252,L131+TempMittel_korr!$M$252,M131+TempMittel_korr!$N$252)-AVERAGE(TempMittel_korr!$L$252:'TempMittel_korr'!$N$252))</f>
        <v>-0.50010723066441543</v>
      </c>
      <c r="AB131" s="78">
        <f t="shared" si="1"/>
        <v>-6.2208826252628913E-2</v>
      </c>
    </row>
    <row r="132" spans="1:28">
      <c r="A132" s="176">
        <v>1909</v>
      </c>
      <c r="B132" s="29">
        <f>(TempMittel_korr!C133-TempMittel_korr!$C$252)</f>
        <v>-2.1561529271206687</v>
      </c>
      <c r="C132" s="9">
        <f>(TempMittel_korr!D133-TempMittel_korr!$D$252)</f>
        <v>-4.1725734355044706</v>
      </c>
      <c r="D132" s="9">
        <f>(TempMittel_korr!E133-TempMittel_korr!$E$252)</f>
        <v>-1.085225009956192</v>
      </c>
      <c r="E132" s="9">
        <f>(TempMittel_korr!F133-TempMittel_korr!$F$252)</f>
        <v>1.2013498622589562</v>
      </c>
      <c r="F132" s="9">
        <f>(TempMittel_korr!G133-TempMittel_korr!$G$252)</f>
        <v>-1.6804281162883257</v>
      </c>
      <c r="G132" s="9">
        <f>(TempMittel_korr!H133-TempMittel_korr!$H$252)</f>
        <v>-1.6858530816896113</v>
      </c>
      <c r="H132" s="9">
        <f>(TempMittel_korr!I133-TempMittel_korr!$I$252)</f>
        <v>-2.5546794105933852</v>
      </c>
      <c r="I132" s="9">
        <f>(TempMittel_korr!J133-TempMittel_korr!$J$252)</f>
        <v>-0.42380193813885469</v>
      </c>
      <c r="J132" s="9">
        <f>(TempMittel_korr!K133-TempMittel_korr!$K$252)</f>
        <v>-0.81784696494728237</v>
      </c>
      <c r="K132" s="9">
        <f>(TempMittel_korr!L133-TempMittel_korr!$L$252)</f>
        <v>1.7083711010397229</v>
      </c>
      <c r="L132" s="9">
        <f>(TempMittel_korr!M133-TempMittel_korr!$M$252)</f>
        <v>-2.8974931129476582</v>
      </c>
      <c r="M132" s="15">
        <f>(TempMittel_korr!N133-TempMittel_korr!$N$252)</f>
        <v>1.2213809650759793</v>
      </c>
      <c r="N132" s="78">
        <f>(TempMittel_korr!Q133-TempMittel_korr!$Q$252)</f>
        <v>-1.0797770058987233</v>
      </c>
      <c r="P132" s="235">
        <v>1909</v>
      </c>
      <c r="Q132" s="29">
        <f>(AVERAGE(D132+TempMittel_korr!$E$252,E132+TempMittel_korr!$F$252,F132+TempMittel_korr!$G$252)-TempMittel_korr!$AP$252)</f>
        <v>-0.52027029219582133</v>
      </c>
      <c r="R132" s="9">
        <f>(AVERAGE(G132+TempMittel_korr!$H$252,H132+TempMittel_korr!$I$252,I132+TempMittel_korr!$J$252)-TempMittel_korr!$AF$252)</f>
        <v>-1.554778143473948</v>
      </c>
      <c r="S132" s="9">
        <f>(AVERAGE(J132+TempMittel_korr!$K$252,K132+TempMittel_korr!$L$252,L132+TempMittel_korr!$M$252)-TempMittel_korr!$AU$252)</f>
        <v>-0.66898965895173568</v>
      </c>
      <c r="T132" s="12">
        <f>(AVERAGE(B132+TempMittel_korr!$C$252,C132+TempMittel_korr!$D$252,M131+TempMittel_korr!$N$252)-TempMittel_korr!$AK$252)</f>
        <v>-2.1630542743837333</v>
      </c>
      <c r="V132" s="176">
        <v>1909</v>
      </c>
      <c r="W132" s="29">
        <f>(AVERAGE(B132+TempMittel_korr!$C$252,C132+TempMittel_korr!$D$252,D132+TempMittel_korr!$E$252)-AVERAGE(TempMittel_korr!$C$252:'TempMittel_korr'!$E$252))</f>
        <v>-2.4713171241937775</v>
      </c>
      <c r="X132" s="9">
        <f>(AVERAGE(E132+TempMittel_korr!$F$252,F132+TempMittel_korr!$G$252,G132+TempMittel_korr!$H$252)-AVERAGE(TempMittel_korr!$F$252:'TempMittel_korr'!$H$252))</f>
        <v>-0.72164377857299478</v>
      </c>
      <c r="Y132" s="9">
        <f>(AVERAGE(H132+TempMittel_korr!$I$252,I132+TempMittel_korr!$J$252,J132+TempMittel_korr!$K$252)-AVERAGE(TempMittel_korr!$I$252:'TempMittel_korr'!$K$252))</f>
        <v>-1.2654427712265068</v>
      </c>
      <c r="Z132" s="12">
        <f>(AVERAGE(K132+TempMittel_korr!$L$252,L132+TempMittel_korr!$M$252,M132+TempMittel_korr!$N$252)-AVERAGE(TempMittel_korr!$L$252:'TempMittel_korr'!$N$252))</f>
        <v>1.0752984389348352E-2</v>
      </c>
      <c r="AB132" s="78">
        <f t="shared" si="1"/>
        <v>-1.8941103438118219</v>
      </c>
    </row>
    <row r="133" spans="1:28">
      <c r="A133" s="176">
        <v>1910</v>
      </c>
      <c r="B133" s="29">
        <f>(TempMittel_korr!C134-TempMittel_korr!$C$252)</f>
        <v>0.63094384707287943</v>
      </c>
      <c r="C133" s="9">
        <f>(TempMittel_korr!D134-TempMittel_korr!$D$252)</f>
        <v>1.1917122787812446</v>
      </c>
      <c r="D133" s="9">
        <f>(TempMittel_korr!E134-TempMittel_korr!$E$252)</f>
        <v>0.65025886101154962</v>
      </c>
      <c r="E133" s="9">
        <f>(TempMittel_korr!F134-TempMittel_korr!$F$252)</f>
        <v>-0.96531680440770984</v>
      </c>
      <c r="F133" s="9">
        <f>(TempMittel_korr!G134-TempMittel_korr!$G$252)</f>
        <v>-1.3804281162883232</v>
      </c>
      <c r="G133" s="9">
        <f>(TempMittel_korr!H134-TempMittel_korr!$H$252)</f>
        <v>0.2241469183103888</v>
      </c>
      <c r="H133" s="9">
        <f>(TempMittel_korr!I134-TempMittel_korr!$I$252)</f>
        <v>-2.2191955396256446</v>
      </c>
      <c r="I133" s="9">
        <f>(TempMittel_korr!J134-TempMittel_korr!$J$252)</f>
        <v>-0.76896322846143228</v>
      </c>
      <c r="J133" s="9">
        <f>(TempMittel_korr!K134-TempMittel_korr!$K$252)</f>
        <v>-2.5811802982806142</v>
      </c>
      <c r="K133" s="9">
        <f>(TempMittel_korr!L134-TempMittel_korr!$L$252)</f>
        <v>0.95353239136230439</v>
      </c>
      <c r="L133" s="9">
        <f>(TempMittel_korr!M134-TempMittel_korr!$M$252)</f>
        <v>-1.1908264462809921</v>
      </c>
      <c r="M133" s="15">
        <f>(TempMittel_korr!N134-TempMittel_korr!$N$252)</f>
        <v>3.1278325779792051</v>
      </c>
      <c r="N133" s="78">
        <f>(TempMittel_korr!Q134-TempMittel_korr!$Q$252)</f>
        <v>-0.1874482387754357</v>
      </c>
      <c r="P133" s="176">
        <v>1910</v>
      </c>
      <c r="Q133" s="29">
        <f>(AVERAGE(D133+TempMittel_korr!$E$252,E133+TempMittel_korr!$F$252,F133+TempMittel_korr!$G$252)-TempMittel_korr!$AP$252)</f>
        <v>-0.56399789076212947</v>
      </c>
      <c r="R133" s="9">
        <f>(AVERAGE(G133+TempMittel_korr!$H$252,H133+TempMittel_korr!$I$252,I133+TempMittel_korr!$J$252)-TempMittel_korr!$AF$252)</f>
        <v>-0.92133728325889308</v>
      </c>
      <c r="S133" s="9">
        <f>(AVERAGE(J133+TempMittel_korr!$K$252,K133+TempMittel_korr!$L$252,L133+TempMittel_korr!$M$252)-TempMittel_korr!$AU$252)</f>
        <v>-0.93949145106642984</v>
      </c>
      <c r="T133" s="12">
        <f>(AVERAGE(B133+TempMittel_korr!$C$252,C133+TempMittel_korr!$D$252,M132+TempMittel_korr!$N$252)-TempMittel_korr!$AK$252)</f>
        <v>1.015363544356666</v>
      </c>
      <c r="V133" s="176">
        <v>1910</v>
      </c>
      <c r="W133" s="29">
        <f>(AVERAGE(B133+TempMittel_korr!$C$252,C133+TempMittel_korr!$D$252,D133+TempMittel_korr!$E$252)-AVERAGE(TempMittel_korr!$C$252:'TempMittel_korr'!$E$252))</f>
        <v>0.82430499562189108</v>
      </c>
      <c r="X133" s="9">
        <f>(AVERAGE(E133+TempMittel_korr!$F$252,F133+TempMittel_korr!$G$252,G133+TempMittel_korr!$H$252)-AVERAGE(TempMittel_korr!$F$252:'TempMittel_korr'!$H$252))</f>
        <v>-0.70719933412854807</v>
      </c>
      <c r="Y133" s="9">
        <f>(AVERAGE(H133+TempMittel_korr!$I$252,I133+TempMittel_korr!$J$252,J133+TempMittel_korr!$K$252)-AVERAGE(TempMittel_korr!$I$252:'TempMittel_korr'!$K$252))</f>
        <v>-1.8564463554558976</v>
      </c>
      <c r="Z133" s="12">
        <f>(AVERAGE(K133+TempMittel_korr!$L$252,L133+TempMittel_korr!$M$252,M133+TempMittel_korr!$N$252)-AVERAGE(TempMittel_korr!$L$252:'TempMittel_korr'!$N$252))</f>
        <v>0.96351284102017232</v>
      </c>
      <c r="AB133" s="78">
        <f t="shared" si="1"/>
        <v>0.92357398798541324</v>
      </c>
    </row>
    <row r="134" spans="1:28">
      <c r="A134" s="176">
        <v>1911</v>
      </c>
      <c r="B134" s="29">
        <f>(TempMittel_korr!C135-TempMittel_korr!$C$252)</f>
        <v>-2.0497013142174429</v>
      </c>
      <c r="C134" s="9">
        <f>(TempMittel_korr!D135-TempMittel_korr!$D$252)</f>
        <v>-0.22614486407589784</v>
      </c>
      <c r="D134" s="9">
        <f>(TempMittel_korr!E135-TempMittel_korr!$E$252)</f>
        <v>0.99864595778574361</v>
      </c>
      <c r="E134" s="9">
        <f>(TempMittel_korr!F135-TempMittel_korr!$F$252)</f>
        <v>-0.98531680440771119</v>
      </c>
      <c r="F134" s="9">
        <f>(TempMittel_korr!G135-TempMittel_korr!$G$252)</f>
        <v>-0.35139585822380859</v>
      </c>
      <c r="G134" s="9">
        <f>(TempMittel_korr!H135-TempMittel_korr!$H$252)</f>
        <v>-0.86251974835627898</v>
      </c>
      <c r="H134" s="9">
        <f>(TempMittel_korr!I135-TempMittel_korr!$I$252)</f>
        <v>2.6775786539227422</v>
      </c>
      <c r="I134" s="9">
        <f>(TempMittel_korr!J135-TempMittel_korr!$J$252)</f>
        <v>2.8761980618611496</v>
      </c>
      <c r="J134" s="9">
        <f>(TempMittel_korr!K135-TempMittel_korr!$K$252)</f>
        <v>2.1888197017193871</v>
      </c>
      <c r="K134" s="9">
        <f>(TempMittel_korr!L135-TempMittel_korr!$L$252)</f>
        <v>0.59546787523327183</v>
      </c>
      <c r="L134" s="9">
        <f>(TempMittel_korr!M135-TempMittel_korr!$M$252)</f>
        <v>2.8358402203856734</v>
      </c>
      <c r="M134" s="15">
        <f>(TempMittel_korr!N135-TempMittel_korr!$N$252)</f>
        <v>2.8794454812050114</v>
      </c>
      <c r="N134" s="78">
        <f>(TempMittel_korr!Q135-TempMittel_korr!$Q$252)</f>
        <v>0.89912710369031945</v>
      </c>
      <c r="P134" s="176">
        <v>1911</v>
      </c>
      <c r="Q134" s="29">
        <f>(AVERAGE(D134+TempMittel_korr!$E$252,E134+TempMittel_korr!$F$252,F134+TempMittel_korr!$G$252)-TempMittel_korr!$AP$252)</f>
        <v>-0.11152477248255988</v>
      </c>
      <c r="R134" s="9">
        <f>(AVERAGE(G134+TempMittel_korr!$H$252,H134+TempMittel_korr!$I$252,I134+TempMittel_korr!$J$252)-TempMittel_korr!$AF$252)</f>
        <v>1.5637523224758745</v>
      </c>
      <c r="S134" s="9">
        <f>(AVERAGE(J134+TempMittel_korr!$K$252,K134+TempMittel_korr!$L$252,L134+TempMittel_korr!$M$252)-TempMittel_korr!$AU$252)</f>
        <v>1.8733759324461143</v>
      </c>
      <c r="T134" s="12">
        <f>(AVERAGE(B134+TempMittel_korr!$C$252,C134+TempMittel_korr!$D$252,M133+TempMittel_korr!$N$252)-TempMittel_korr!$AK$252)</f>
        <v>0.28467998060858624</v>
      </c>
      <c r="V134" s="176">
        <v>1911</v>
      </c>
      <c r="W134" s="29">
        <f>(AVERAGE(B134+TempMittel_korr!$C$252,C134+TempMittel_korr!$D$252,D134+TempMittel_korr!$E$252)-AVERAGE(TempMittel_korr!$C$252:'TempMittel_korr'!$E$252))</f>
        <v>-0.42573340683586602</v>
      </c>
      <c r="X134" s="9">
        <f>(AVERAGE(E134+TempMittel_korr!$F$252,F134+TempMittel_korr!$G$252,G134+TempMittel_korr!$H$252)-AVERAGE(TempMittel_korr!$F$252:'TempMittel_korr'!$H$252))</f>
        <v>-0.73307747032926684</v>
      </c>
      <c r="Y134" s="9">
        <f>(AVERAGE(H134+TempMittel_korr!$I$252,I134+TempMittel_korr!$J$252,J134+TempMittel_korr!$K$252)-AVERAGE(TempMittel_korr!$I$252:'TempMittel_korr'!$K$252))</f>
        <v>2.58086547250109</v>
      </c>
      <c r="Z134" s="12">
        <f>(AVERAGE(K134+TempMittel_korr!$L$252,L134+TempMittel_korr!$M$252,M134+TempMittel_korr!$N$252)-AVERAGE(TempMittel_korr!$L$252:'TempMittel_korr'!$N$252))</f>
        <v>2.1035845256079853</v>
      </c>
      <c r="AB134" s="78">
        <f t="shared" ref="AB134:AB197" si="2">AVERAGE(M133,B134:D134)</f>
        <v>0.46265808936790198</v>
      </c>
    </row>
    <row r="135" spans="1:28">
      <c r="A135" s="176">
        <v>1912</v>
      </c>
      <c r="B135" s="29">
        <f>(TempMittel_korr!C136-TempMittel_korr!$C$252)</f>
        <v>0.6567502986857825</v>
      </c>
      <c r="C135" s="9">
        <f>(TempMittel_korr!D136-TempMittel_korr!$D$252)</f>
        <v>4.277057106367451</v>
      </c>
      <c r="D135" s="9">
        <f>(TempMittel_korr!E136-TempMittel_korr!$E$252)</f>
        <v>2.8760653126244531</v>
      </c>
      <c r="E135" s="9">
        <f>(TempMittel_korr!F136-TempMittel_korr!$F$252)</f>
        <v>-1.7619834710743763</v>
      </c>
      <c r="F135" s="9">
        <f>(TempMittel_korr!G136-TempMittel_korr!$G$252)</f>
        <v>0.3260234966148996</v>
      </c>
      <c r="G135" s="9">
        <f>(TempMittel_korr!H136-TempMittel_korr!$H$252)</f>
        <v>0.1441469183103905</v>
      </c>
      <c r="H135" s="9">
        <f>(TempMittel_korr!I136-TempMittel_korr!$I$252)</f>
        <v>-0.88371166865790407</v>
      </c>
      <c r="I135" s="9">
        <f>(TempMittel_korr!J136-TempMittel_korr!$J$252)</f>
        <v>-3.3528341962033679</v>
      </c>
      <c r="J135" s="9">
        <f>(TempMittel_korr!K136-TempMittel_korr!$K$252)</f>
        <v>-6.1911802982806154</v>
      </c>
      <c r="K135" s="9">
        <f>(TempMittel_korr!L136-TempMittel_korr!$L$252)</f>
        <v>-2.1851772860570513</v>
      </c>
      <c r="L135" s="9">
        <f>(TempMittel_korr!M136-TempMittel_korr!$M$252)</f>
        <v>-3.1674931129476587</v>
      </c>
      <c r="M135" s="15">
        <f>(TempMittel_korr!N136-TempMittel_korr!$N$252)</f>
        <v>3.4471874166888821</v>
      </c>
      <c r="N135" s="78">
        <f>(TempMittel_korr!Q136-TempMittel_korr!$Q$252)</f>
        <v>-0.48306467713160028</v>
      </c>
      <c r="P135" s="176">
        <v>1912</v>
      </c>
      <c r="Q135" s="29">
        <f>(AVERAGE(D135+TempMittel_korr!$E$252,E135+TempMittel_korr!$F$252,F135+TempMittel_korr!$G$252)-TempMittel_korr!$AP$252)</f>
        <v>0.48119924185435714</v>
      </c>
      <c r="R135" s="9">
        <f>(AVERAGE(G135+TempMittel_korr!$H$252,H135+TempMittel_korr!$I$252,I135+TempMittel_korr!$J$252)-TempMittel_korr!$AF$252)</f>
        <v>-1.364132982183623</v>
      </c>
      <c r="S135" s="9">
        <f>(AVERAGE(J135+TempMittel_korr!$K$252,K135+TempMittel_korr!$L$252,L135+TempMittel_korr!$M$252)-TempMittel_korr!$AU$252)</f>
        <v>-3.8479502324284383</v>
      </c>
      <c r="T135" s="12">
        <f>(AVERAGE(B135+TempMittel_korr!$C$252,C135+TempMittel_korr!$D$252,M134+TempMittel_korr!$N$252)-TempMittel_korr!$AK$252)</f>
        <v>2.6051021427993799</v>
      </c>
      <c r="V135" s="176">
        <v>1912</v>
      </c>
      <c r="W135" s="29">
        <f>(AVERAGE(B135+TempMittel_korr!$C$252,C135+TempMittel_korr!$D$252,D135+TempMittel_korr!$E$252)-AVERAGE(TempMittel_korr!$C$252:'TempMittel_korr'!$E$252))</f>
        <v>2.6032909058925622</v>
      </c>
      <c r="X135" s="9">
        <f>(AVERAGE(E135+TempMittel_korr!$F$252,F135+TempMittel_korr!$G$252,G135+TempMittel_korr!$H$252)-AVERAGE(TempMittel_korr!$F$252:'TempMittel_korr'!$H$252))</f>
        <v>-0.43060435204969671</v>
      </c>
      <c r="Y135" s="9">
        <f>(AVERAGE(H135+TempMittel_korr!$I$252,I135+TempMittel_korr!$J$252,J135+TempMittel_korr!$K$252)-AVERAGE(TempMittel_korr!$I$252:'TempMittel_korr'!$K$252))</f>
        <v>-3.475908721047297</v>
      </c>
      <c r="Z135" s="12">
        <f>(AVERAGE(K135+TempMittel_korr!$L$252,L135+TempMittel_korr!$M$252,M135+TempMittel_korr!$N$252)-AVERAGE(TempMittel_korr!$L$252:'TempMittel_korr'!$N$252))</f>
        <v>-0.63516099410527582</v>
      </c>
      <c r="AB135" s="78">
        <f t="shared" si="2"/>
        <v>2.6723295497206747</v>
      </c>
    </row>
    <row r="136" spans="1:28">
      <c r="A136" s="176">
        <v>1913</v>
      </c>
      <c r="B136" s="29">
        <f>(TempMittel_korr!C137-TempMittel_korr!$C$252)</f>
        <v>1.3857825567502986</v>
      </c>
      <c r="C136" s="9">
        <f>(TempMittel_korr!D137-TempMittel_korr!$D$252)</f>
        <v>-0.10114486407589873</v>
      </c>
      <c r="D136" s="9">
        <f>(TempMittel_korr!E137-TempMittel_korr!$E$252)</f>
        <v>3.3825169255276784</v>
      </c>
      <c r="E136" s="9">
        <f>(TempMittel_korr!F137-TempMittel_korr!$F$252)</f>
        <v>-0.46865013774104369</v>
      </c>
      <c r="F136" s="9">
        <f>(TempMittel_korr!G137-TempMittel_korr!$G$252)</f>
        <v>-0.63526682596574524</v>
      </c>
      <c r="G136" s="9">
        <f>(TempMittel_korr!H137-TempMittel_korr!$H$252)</f>
        <v>-1.5525197483562767</v>
      </c>
      <c r="H136" s="9">
        <f>(TempMittel_korr!I137-TempMittel_korr!$I$252)</f>
        <v>-3.6869374751095148</v>
      </c>
      <c r="I136" s="9">
        <f>(TempMittel_korr!J137-TempMittel_korr!$J$252)</f>
        <v>-1.8818664542678825</v>
      </c>
      <c r="J136" s="9">
        <f>(TempMittel_korr!K137-TempMittel_korr!$K$252)</f>
        <v>-1.064513631613945</v>
      </c>
      <c r="K136" s="9">
        <f>(TempMittel_korr!L137-TempMittel_korr!$L$252)</f>
        <v>2.5986936816848845</v>
      </c>
      <c r="L136" s="9">
        <f>(TempMittel_korr!M137-TempMittel_korr!$M$252)</f>
        <v>2.8525068870523391</v>
      </c>
      <c r="M136" s="15">
        <f>(TempMittel_korr!N137-TempMittel_korr!$N$252)</f>
        <v>0.53750999733404359</v>
      </c>
      <c r="N136" s="78">
        <f>(TempMittel_korr!Q137-TempMittel_korr!$Q$252)</f>
        <v>0.12515450095059233</v>
      </c>
      <c r="P136" s="176">
        <v>1913</v>
      </c>
      <c r="Q136" s="29">
        <f>(AVERAGE(D136+TempMittel_korr!$E$252,E136+TempMittel_korr!$F$252,F136+TempMittel_korr!$G$252)-TempMittel_korr!$AP$252)</f>
        <v>0.7606974497396628</v>
      </c>
      <c r="R136" s="9">
        <f>(AVERAGE(G136+TempMittel_korr!$H$252,H136+TempMittel_korr!$I$252,I136+TempMittel_korr!$J$252)-TempMittel_korr!$AF$252)</f>
        <v>-2.3737745592445538</v>
      </c>
      <c r="S136" s="9">
        <f>(AVERAGE(J136+TempMittel_korr!$K$252,K136+TempMittel_korr!$L$252,L136+TempMittel_korr!$M$252)-TempMittel_korr!$AU$252)</f>
        <v>1.4622289790410967</v>
      </c>
      <c r="T136" s="12">
        <f>(AVERAGE(B136+TempMittel_korr!$C$252,C136+TempMittel_korr!$D$252,M135+TempMittel_korr!$N$252)-TempMittel_korr!$AK$252)</f>
        <v>1.5779595505010588</v>
      </c>
      <c r="V136" s="176">
        <v>1913</v>
      </c>
      <c r="W136" s="29">
        <f>(AVERAGE(B136+TempMittel_korr!$C$252,C136+TempMittel_korr!$D$252,D136+TempMittel_korr!$E$252)-AVERAGE(TempMittel_korr!$C$252:'TempMittel_korr'!$E$252))</f>
        <v>1.5557182060673593</v>
      </c>
      <c r="X136" s="9">
        <f>(AVERAGE(E136+TempMittel_korr!$F$252,F136+TempMittel_korr!$G$252,G136+TempMittel_korr!$H$252)-AVERAGE(TempMittel_korr!$F$252:'TempMittel_korr'!$H$252))</f>
        <v>-0.88547890402102247</v>
      </c>
      <c r="Y136" s="9">
        <f>(AVERAGE(H136+TempMittel_korr!$I$252,I136+TempMittel_korr!$J$252,J136+TempMittel_korr!$K$252)-AVERAGE(TempMittel_korr!$I$252:'TempMittel_korr'!$K$252))</f>
        <v>-2.2111058536637813</v>
      </c>
      <c r="Z136" s="12">
        <f>(AVERAGE(K136+TempMittel_korr!$L$252,L136+TempMittel_korr!$M$252,M136+TempMittel_korr!$N$252)-AVERAGE(TempMittel_korr!$L$252:'TempMittel_korr'!$N$252))</f>
        <v>1.9962368553570888</v>
      </c>
      <c r="AB136" s="78">
        <f t="shared" si="2"/>
        <v>2.02858550872274</v>
      </c>
    </row>
    <row r="137" spans="1:28">
      <c r="A137" s="176">
        <v>1914</v>
      </c>
      <c r="B137" s="29">
        <f>(TempMittel_korr!C138-TempMittel_korr!$C$252)</f>
        <v>-4.162604540023894</v>
      </c>
      <c r="C137" s="9">
        <f>(TempMittel_korr!D138-TempMittel_korr!$D$252)</f>
        <v>4.5274265644955305</v>
      </c>
      <c r="D137" s="9">
        <f>(TempMittel_korr!E138-TempMittel_korr!$E$252)</f>
        <v>0.83090402230187244</v>
      </c>
      <c r="E137" s="9">
        <f>(TempMittel_korr!F138-TempMittel_korr!$F$252)</f>
        <v>2.4746831955922914</v>
      </c>
      <c r="F137" s="9">
        <f>(TempMittel_korr!G138-TempMittel_korr!$G$252)</f>
        <v>-2.3288152130625184</v>
      </c>
      <c r="G137" s="9">
        <f>(TempMittel_korr!H138-TempMittel_korr!$H$252)</f>
        <v>-1.7958530816896108</v>
      </c>
      <c r="H137" s="9">
        <f>(TempMittel_korr!I138-TempMittel_korr!$I$252)</f>
        <v>-1.5740342493030646</v>
      </c>
      <c r="I137" s="9">
        <f>(TempMittel_korr!J138-TempMittel_korr!$J$252)</f>
        <v>0.52135935218373142</v>
      </c>
      <c r="J137" s="9">
        <f>(TempMittel_korr!K138-TempMittel_korr!$K$252)</f>
        <v>-1.3811802982806132</v>
      </c>
      <c r="K137" s="9">
        <f>(TempMittel_korr!L138-TempMittel_korr!$L$252)</f>
        <v>-0.91420954412156696</v>
      </c>
      <c r="L137" s="9">
        <f>(TempMittel_korr!M138-TempMittel_korr!$M$252)</f>
        <v>-0.84749311294765906</v>
      </c>
      <c r="M137" s="15">
        <f>(TempMittel_korr!N138-TempMittel_korr!$N$252)</f>
        <v>3.1117035457211406</v>
      </c>
      <c r="N137" s="78">
        <f>(TempMittel_korr!Q138-TempMittel_korr!$Q$252)</f>
        <v>-0.15594138946036562</v>
      </c>
      <c r="P137" s="176">
        <v>1914</v>
      </c>
      <c r="Q137" s="29">
        <f>(AVERAGE(D137+TempMittel_korr!$E$252,E137+TempMittel_korr!$F$252,F137+TempMittel_korr!$G$252)-TempMittel_korr!$AP$252)</f>
        <v>0.32675479740991342</v>
      </c>
      <c r="R137" s="9">
        <f>(AVERAGE(G137+TempMittel_korr!$H$252,H137+TempMittel_korr!$I$252,I137+TempMittel_korr!$J$252)-TempMittel_korr!$AF$252)</f>
        <v>-0.94950932626964324</v>
      </c>
      <c r="S137" s="9">
        <f>(AVERAGE(J137+TempMittel_korr!$K$252,K137+TempMittel_korr!$L$252,L137+TempMittel_korr!$M$252)-TempMittel_korr!$AU$252)</f>
        <v>-1.0476276517832774</v>
      </c>
      <c r="T137" s="12">
        <f>(AVERAGE(B137+TempMittel_korr!$C$252,C137+TempMittel_korr!$D$252,M136+TempMittel_korr!$N$252)-TempMittel_korr!$AK$252)</f>
        <v>0.30146185464852504</v>
      </c>
      <c r="V137" s="176">
        <v>1914</v>
      </c>
      <c r="W137" s="29">
        <f>(AVERAGE(B137+TempMittel_korr!$C$252,C137+TempMittel_korr!$D$252,D137+TempMittel_korr!$E$252)-AVERAGE(TempMittel_korr!$C$252:'TempMittel_korr'!$E$252))</f>
        <v>0.39857534892450291</v>
      </c>
      <c r="X137" s="9">
        <f>(AVERAGE(E137+TempMittel_korr!$F$252,F137+TempMittel_korr!$G$252,G137+TempMittel_korr!$H$252)-AVERAGE(TempMittel_korr!$F$252:'TempMittel_korr'!$H$252))</f>
        <v>-0.54999503305328012</v>
      </c>
      <c r="Y137" s="9">
        <f>(AVERAGE(H137+TempMittel_korr!$I$252,I137+TempMittel_korr!$J$252,J137+TempMittel_korr!$K$252)-AVERAGE(TempMittel_korr!$I$252:'TempMittel_korr'!$K$252))</f>
        <v>-0.81128506513331544</v>
      </c>
      <c r="Z137" s="12">
        <f>(AVERAGE(K137+TempMittel_korr!$L$252,L137+TempMittel_korr!$M$252,M137+TempMittel_korr!$N$252)-AVERAGE(TempMittel_korr!$L$252:'TempMittel_korr'!$N$252))</f>
        <v>0.45000029621730464</v>
      </c>
      <c r="AB137" s="78">
        <f t="shared" si="2"/>
        <v>0.43330901102688818</v>
      </c>
    </row>
    <row r="138" spans="1:28">
      <c r="A138" s="176">
        <v>1915</v>
      </c>
      <c r="B138" s="29">
        <f>(TempMittel_korr!C139-TempMittel_korr!$C$252)</f>
        <v>-0.61744324970131403</v>
      </c>
      <c r="C138" s="9">
        <f>(TempMittel_korr!D139-TempMittel_korr!$D$252)</f>
        <v>0.75956942163838737</v>
      </c>
      <c r="D138" s="9">
        <f>(TempMittel_korr!E139-TempMittel_korr!$E$252)</f>
        <v>-1.659418558343289</v>
      </c>
      <c r="E138" s="9">
        <f>(TempMittel_korr!F139-TempMittel_korr!$F$252)</f>
        <v>-1.0186501377410435</v>
      </c>
      <c r="F138" s="9">
        <f>(TempMittel_korr!G139-TempMittel_korr!$G$252)</f>
        <v>1.5969912385503875</v>
      </c>
      <c r="G138" s="9">
        <f>(TempMittel_korr!H139-TempMittel_korr!$H$252)</f>
        <v>1.9441469183103877</v>
      </c>
      <c r="H138" s="9">
        <f>(TempMittel_korr!I139-TempMittel_korr!$I$252)</f>
        <v>-1.0159697331740265</v>
      </c>
      <c r="I138" s="9">
        <f>(TempMittel_korr!J139-TempMittel_korr!$J$252)</f>
        <v>-2.068963228461433</v>
      </c>
      <c r="J138" s="9">
        <f>(TempMittel_korr!K139-TempMittel_korr!$K$252)</f>
        <v>-2.49451363161395</v>
      </c>
      <c r="K138" s="9">
        <f>(TempMittel_korr!L139-TempMittel_korr!$L$252)</f>
        <v>-3.4529192215409217</v>
      </c>
      <c r="L138" s="9">
        <f>(TempMittel_korr!M139-TempMittel_korr!$M$252)</f>
        <v>-2.6474931129476582</v>
      </c>
      <c r="M138" s="15">
        <f>(TempMittel_korr!N139-TempMittel_korr!$N$252)</f>
        <v>4.7826712876566253</v>
      </c>
      <c r="N138" s="78">
        <f>(TempMittel_korr!Q139-TempMittel_korr!$Q$252)</f>
        <v>-0.48744823877543464</v>
      </c>
      <c r="P138" s="176">
        <v>1915</v>
      </c>
      <c r="Q138" s="29">
        <f>(AVERAGE(D138+TempMittel_korr!$E$252,E138+TempMittel_korr!$F$252,F138+TempMittel_korr!$G$252)-TempMittel_korr!$AP$252)</f>
        <v>-0.35919502337861609</v>
      </c>
      <c r="R138" s="9">
        <f>(AVERAGE(G138+TempMittel_korr!$H$252,H138+TempMittel_korr!$I$252,I138+TempMittel_korr!$J$252)-TempMittel_korr!$AF$252)</f>
        <v>-0.38026201444168706</v>
      </c>
      <c r="S138" s="9">
        <f>(AVERAGE(J138+TempMittel_korr!$K$252,K138+TempMittel_korr!$L$252,L138+TempMittel_korr!$M$252)-TempMittel_korr!$AU$252)</f>
        <v>-2.8649753220341738</v>
      </c>
      <c r="T138" s="12">
        <f>(AVERAGE(B138+TempMittel_korr!$C$252,C138+TempMittel_korr!$D$252,M137+TempMittel_korr!$N$252)-TempMittel_korr!$AK$252)</f>
        <v>1.085294419932703</v>
      </c>
      <c r="V138" s="176">
        <v>1915</v>
      </c>
      <c r="W138" s="29">
        <f>(AVERAGE(B138+TempMittel_korr!$C$252,C138+TempMittel_korr!$D$252,D138+TempMittel_korr!$E$252)-AVERAGE(TempMittel_korr!$C$252:'TempMittel_korr'!$E$252))</f>
        <v>-0.505764128802072</v>
      </c>
      <c r="X138" s="9">
        <f>(AVERAGE(E138+TempMittel_korr!$F$252,F138+TempMittel_korr!$G$252,G138+TempMittel_korr!$H$252)-AVERAGE(TempMittel_korr!$F$252:'TempMittel_korr'!$H$252))</f>
        <v>0.84082933970657692</v>
      </c>
      <c r="Y138" s="9">
        <f>(AVERAGE(H138+TempMittel_korr!$I$252,I138+TempMittel_korr!$J$252,J138+TempMittel_korr!$K$252)-AVERAGE(TempMittel_korr!$I$252:'TempMittel_korr'!$K$252))</f>
        <v>-1.8598155310831377</v>
      </c>
      <c r="Z138" s="12">
        <f>(AVERAGE(K138+TempMittel_korr!$L$252,L138+TempMittel_korr!$M$252,M138+TempMittel_korr!$N$252)-AVERAGE(TempMittel_korr!$L$252:'TempMittel_korr'!$N$252))</f>
        <v>-0.43924701561065138</v>
      </c>
      <c r="AB138" s="78">
        <f t="shared" si="2"/>
        <v>0.39860278982873121</v>
      </c>
    </row>
    <row r="139" spans="1:28">
      <c r="A139" s="176">
        <v>1916</v>
      </c>
      <c r="B139" s="29">
        <f>(TempMittel_korr!C140-TempMittel_korr!$C$252)</f>
        <v>3.692234169653525</v>
      </c>
      <c r="C139" s="9">
        <f>(TempMittel_korr!D140-TempMittel_korr!$D$252)</f>
        <v>0.88395365809158943</v>
      </c>
      <c r="D139" s="9">
        <f>(TempMittel_korr!E140-TempMittel_korr!$E$252)</f>
        <v>1.6857427319792919</v>
      </c>
      <c r="E139" s="9">
        <f>(TempMittel_korr!F140-TempMittel_korr!$F$252)</f>
        <v>8.0165289256228789E-3</v>
      </c>
      <c r="F139" s="9">
        <f>(TempMittel_korr!G140-TempMittel_korr!$G$252)</f>
        <v>0.96795898048586793</v>
      </c>
      <c r="G139" s="9">
        <f>(TempMittel_korr!H140-TempMittel_korr!$H$252)</f>
        <v>-2.8925197483562766</v>
      </c>
      <c r="H139" s="9">
        <f>(TempMittel_korr!I140-TempMittel_korr!$I$252)</f>
        <v>-1.4127439267224204</v>
      </c>
      <c r="I139" s="9">
        <f>(TempMittel_korr!J140-TempMittel_korr!$J$252)</f>
        <v>-1.0012212929775632</v>
      </c>
      <c r="J139" s="9">
        <f>(TempMittel_korr!K140-TempMittel_korr!$K$252)</f>
        <v>-2.0245136316139494</v>
      </c>
      <c r="K139" s="9">
        <f>(TempMittel_korr!L140-TempMittel_korr!$L$252)</f>
        <v>2.1274326846174141E-2</v>
      </c>
      <c r="L139" s="9">
        <f>(TempMittel_korr!M140-TempMittel_korr!$M$252)</f>
        <v>0.63250688705234248</v>
      </c>
      <c r="M139" s="15">
        <f>(TempMittel_korr!N140-TempMittel_korr!$N$252)</f>
        <v>1.624606771527592</v>
      </c>
      <c r="N139" s="78">
        <f>(TempMittel_korr!Q140-TempMittel_korr!$Q$252)</f>
        <v>0.19666135026565978</v>
      </c>
      <c r="P139" s="176">
        <v>1916</v>
      </c>
      <c r="Q139" s="29">
        <f>(AVERAGE(D139+TempMittel_korr!$E$252,E139+TempMittel_korr!$F$252,F139+TempMittel_korr!$G$252)-TempMittel_korr!$AP$252)</f>
        <v>0.88840354292962687</v>
      </c>
      <c r="R139" s="9">
        <f>(AVERAGE(G139+TempMittel_korr!$H$252,H139+TempMittel_korr!$I$252,I139+TempMittel_korr!$J$252)-TempMittel_korr!$AF$252)</f>
        <v>-1.7688283226854153</v>
      </c>
      <c r="S139" s="9">
        <f>(AVERAGE(J139+TempMittel_korr!$K$252,K139+TempMittel_korr!$L$252,L139+TempMittel_korr!$M$252)-TempMittel_korr!$AU$252)</f>
        <v>-0.45691080590514055</v>
      </c>
      <c r="T139" s="12">
        <f>(AVERAGE(B139+TempMittel_korr!$C$252,C139+TempMittel_korr!$D$252,M138+TempMittel_korr!$N$252)-TempMittel_korr!$AK$252)</f>
        <v>3.1203042191805448</v>
      </c>
      <c r="V139" s="176">
        <v>1916</v>
      </c>
      <c r="W139" s="29">
        <f>(AVERAGE(B139+TempMittel_korr!$C$252,C139+TempMittel_korr!$D$252,D139+TempMittel_korr!$E$252)-AVERAGE(TempMittel_korr!$C$252:'TempMittel_korr'!$E$252))</f>
        <v>2.0873101865748023</v>
      </c>
      <c r="X139" s="9">
        <f>(AVERAGE(E139+TempMittel_korr!$F$252,F139+TempMittel_korr!$G$252,G139+TempMittel_korr!$H$252)-AVERAGE(TempMittel_korr!$F$252:'TempMittel_korr'!$H$252))</f>
        <v>-0.63884807964826251</v>
      </c>
      <c r="Y139" s="9">
        <f>(AVERAGE(H139+TempMittel_korr!$I$252,I139+TempMittel_korr!$J$252,J139+TempMittel_korr!$K$252)-AVERAGE(TempMittel_korr!$I$252:'TempMittel_korr'!$K$252))</f>
        <v>-1.4794929504379795</v>
      </c>
      <c r="Z139" s="12">
        <f>(AVERAGE(K139+TempMittel_korr!$L$252,L139+TempMittel_korr!$M$252,M139+TempMittel_korr!$N$252)-AVERAGE(TempMittel_korr!$L$252:'TempMittel_korr'!$N$252))</f>
        <v>0.75946266180870303</v>
      </c>
      <c r="AB139" s="78">
        <f t="shared" si="2"/>
        <v>2.7611504618452583</v>
      </c>
    </row>
    <row r="140" spans="1:28">
      <c r="A140" s="176">
        <v>1917</v>
      </c>
      <c r="B140" s="29">
        <f>(TempMittel_korr!C141-TempMittel_korr!$C$252)</f>
        <v>-3.6142174432497018</v>
      </c>
      <c r="C140" s="9">
        <f>(TempMittel_korr!D141-TempMittel_korr!$D$252)</f>
        <v>-3.1511448640758974</v>
      </c>
      <c r="D140" s="9">
        <f>(TempMittel_korr!E141-TempMittel_korr!$E$252)</f>
        <v>-2.3336121067303854</v>
      </c>
      <c r="E140" s="9">
        <f>(TempMittel_korr!F141-TempMittel_korr!$F$252)</f>
        <v>-3.9486501377410437</v>
      </c>
      <c r="F140" s="9">
        <f>(TempMittel_korr!G141-TempMittel_korr!$G$252)</f>
        <v>3.4937654320987725</v>
      </c>
      <c r="G140" s="9">
        <f>(TempMittel_korr!H141-TempMittel_korr!$H$252)</f>
        <v>2.6408135849770566</v>
      </c>
      <c r="H140" s="9">
        <f>(TempMittel_korr!I141-TempMittel_korr!$I$252)</f>
        <v>-0.24822779769015924</v>
      </c>
      <c r="I140" s="9">
        <f>(TempMittel_korr!J141-TempMittel_korr!$J$252)</f>
        <v>-0.43670516394530523</v>
      </c>
      <c r="J140" s="9">
        <f>(TempMittel_korr!K141-TempMittel_korr!$K$252)</f>
        <v>2.5254863683860531</v>
      </c>
      <c r="K140" s="9">
        <f>(TempMittel_korr!L141-TempMittel_korr!$L$252)</f>
        <v>-2.4980805118635034</v>
      </c>
      <c r="L140" s="9">
        <f>(TempMittel_korr!M141-TempMittel_korr!$M$252)</f>
        <v>-5.7493112947658354E-2</v>
      </c>
      <c r="M140" s="15">
        <f>(TempMittel_korr!N141-TempMittel_korr!$N$252)</f>
        <v>-3.7979738736336981</v>
      </c>
      <c r="N140" s="78">
        <f>(TempMittel_korr!Q141-TempMittel_korr!$Q$252)</f>
        <v>-0.94005097850146235</v>
      </c>
      <c r="P140" s="176">
        <v>1917</v>
      </c>
      <c r="Q140" s="29">
        <f>(AVERAGE(D140+TempMittel_korr!$E$252,E140+TempMittel_korr!$F$252,F140+TempMittel_korr!$G$252)-TempMittel_korr!$AP$252)</f>
        <v>-0.92833480832485371</v>
      </c>
      <c r="R140" s="9">
        <f>(AVERAGE(G140+TempMittel_korr!$H$252,H140+TempMittel_korr!$I$252,I140+TempMittel_korr!$J$252)-TempMittel_korr!$AF$252)</f>
        <v>0.6519602077805331</v>
      </c>
      <c r="S140" s="9">
        <f>(AVERAGE(J140+TempMittel_korr!$K$252,K140+TempMittel_korr!$L$252,L140+TempMittel_korr!$M$252)-TempMittel_korr!$AU$252)</f>
        <v>-1.0029085475031785E-2</v>
      </c>
      <c r="T140" s="12">
        <f>(AVERAGE(B140+TempMittel_korr!$C$252,C140+TempMittel_korr!$D$252,M139+TempMittel_korr!$N$252)-TempMittel_korr!$AK$252)</f>
        <v>-1.7129006645527036</v>
      </c>
      <c r="V140" s="176">
        <v>1917</v>
      </c>
      <c r="W140" s="29">
        <f>(AVERAGE(B140+TempMittel_korr!$C$252,C140+TempMittel_korr!$D$252,D140+TempMittel_korr!$E$252)-AVERAGE(TempMittel_korr!$C$252:'TempMittel_korr'!$E$252))</f>
        <v>-3.0329914713519948</v>
      </c>
      <c r="X140" s="9">
        <f>(AVERAGE(E140+TempMittel_korr!$F$252,F140+TempMittel_korr!$G$252,G140+TempMittel_korr!$H$252)-AVERAGE(TempMittel_korr!$F$252:'TempMittel_korr'!$H$252))</f>
        <v>0.7286429597782611</v>
      </c>
      <c r="Y140" s="9">
        <f>(AVERAGE(H140+TempMittel_korr!$I$252,I140+TempMittel_korr!$J$252,J140+TempMittel_korr!$K$252)-AVERAGE(TempMittel_korr!$I$252:'TempMittel_korr'!$K$252))</f>
        <v>0.61351780225019326</v>
      </c>
      <c r="Z140" s="12">
        <f>(AVERAGE(K140+TempMittel_korr!$L$252,L140+TempMittel_korr!$M$252,M140+TempMittel_korr!$N$252)-AVERAGE(TempMittel_korr!$L$252:'TempMittel_korr'!$N$252))</f>
        <v>-2.1178491661482863</v>
      </c>
      <c r="AB140" s="78">
        <f t="shared" si="2"/>
        <v>-1.8685919106320981</v>
      </c>
    </row>
    <row r="141" spans="1:28">
      <c r="A141" s="176">
        <v>1918</v>
      </c>
      <c r="B141" s="29">
        <f>(TempMittel_korr!C142-TempMittel_korr!$C$252)</f>
        <v>2.7341696535244919</v>
      </c>
      <c r="C141" s="9">
        <f>(TempMittel_korr!D142-TempMittel_korr!$D$252)</f>
        <v>1.5667122787812442</v>
      </c>
      <c r="D141" s="9">
        <f>(TempMittel_korr!E142-TempMittel_korr!$E$252)</f>
        <v>1.4115491835921949</v>
      </c>
      <c r="E141" s="9">
        <f>(TempMittel_korr!F142-TempMittel_korr!$F$252)</f>
        <v>1.0780165289256205</v>
      </c>
      <c r="F141" s="9">
        <f>(TempMittel_korr!G142-TempMittel_korr!$G$252)</f>
        <v>1.3453783353245807</v>
      </c>
      <c r="G141" s="9">
        <f>(TempMittel_korr!H142-TempMittel_korr!$H$252)</f>
        <v>-3.1625197483562761</v>
      </c>
      <c r="H141" s="9">
        <f>(TempMittel_korr!I142-TempMittel_korr!$I$252)</f>
        <v>-0.67080844285144892</v>
      </c>
      <c r="I141" s="9">
        <f>(TempMittel_korr!J142-TempMittel_korr!$J$252)</f>
        <v>-0.9431567768485305</v>
      </c>
      <c r="J141" s="9">
        <f>(TempMittel_korr!K142-TempMittel_korr!$K$252)</f>
        <v>0.53548636838604935</v>
      </c>
      <c r="K141" s="9">
        <f>(TempMittel_korr!L142-TempMittel_korr!$L$252)</f>
        <v>-1.9013063183151155</v>
      </c>
      <c r="L141" s="9">
        <f>(TempMittel_korr!M142-TempMittel_korr!$M$252)</f>
        <v>-0.29415977961432538</v>
      </c>
      <c r="M141" s="15">
        <f>(TempMittel_korr!N142-TempMittel_korr!$N$252)</f>
        <v>3.1504132231404958</v>
      </c>
      <c r="N141" s="78">
        <f>(TempMittel_korr!Q142-TempMittel_korr!$Q$252)</f>
        <v>0.41172984341634589</v>
      </c>
      <c r="P141" s="176">
        <v>1918</v>
      </c>
      <c r="Q141" s="29">
        <f>(AVERAGE(D141+TempMittel_korr!$E$252,E141+TempMittel_korr!$F$252,F141+TempMittel_korr!$G$252)-TempMittel_korr!$AP$252)</f>
        <v>1.2794788117468308</v>
      </c>
      <c r="R141" s="9">
        <f>(AVERAGE(G141+TempMittel_korr!$H$252,H141+TempMittel_korr!$I$252,I141+TempMittel_korr!$J$252)-TempMittel_korr!$AF$252)</f>
        <v>-1.5921616560187477</v>
      </c>
      <c r="S141" s="9">
        <f>(AVERAGE(J141+TempMittel_korr!$K$252,K141+TempMittel_korr!$L$252,L141+TempMittel_korr!$M$252)-TempMittel_korr!$AU$252)</f>
        <v>-0.55332657651446038</v>
      </c>
      <c r="T141" s="12">
        <f>(AVERAGE(B141+TempMittel_korr!$C$252,C141+TempMittel_korr!$D$252,M140+TempMittel_korr!$N$252)-TempMittel_korr!$AK$252)</f>
        <v>0.1683205336039777</v>
      </c>
      <c r="V141" s="176">
        <v>1918</v>
      </c>
      <c r="W141" s="29">
        <f>(AVERAGE(B141+TempMittel_korr!$C$252,C141+TempMittel_korr!$D$252,D141+TempMittel_korr!$E$252)-AVERAGE(TempMittel_korr!$C$252:'TempMittel_korr'!$E$252))</f>
        <v>1.9041437052993102</v>
      </c>
      <c r="X141" s="9">
        <f>(AVERAGE(E141+TempMittel_korr!$F$252,F141+TempMittel_korr!$G$252,G141+TempMittel_korr!$H$252)-AVERAGE(TempMittel_korr!$F$252:'TempMittel_korr'!$H$252))</f>
        <v>-0.24637496136869252</v>
      </c>
      <c r="Y141" s="9">
        <f>(AVERAGE(H141+TempMittel_korr!$I$252,I141+TempMittel_korr!$J$252,J141+TempMittel_korr!$K$252)-AVERAGE(TempMittel_korr!$I$252:'TempMittel_korr'!$K$252))</f>
        <v>-0.35949295043797669</v>
      </c>
      <c r="Z141" s="12">
        <f>(AVERAGE(K141+TempMittel_korr!$L$252,L141+TempMittel_korr!$M$252,M141+TempMittel_korr!$N$252)-AVERAGE(TempMittel_korr!$L$252:'TempMittel_korr'!$N$252))</f>
        <v>0.31831570840368473</v>
      </c>
      <c r="AB141" s="78">
        <f t="shared" si="2"/>
        <v>0.47861431056605824</v>
      </c>
    </row>
    <row r="142" spans="1:28">
      <c r="A142" s="176">
        <v>1919</v>
      </c>
      <c r="B142" s="29">
        <f>(TempMittel_korr!C143-TempMittel_korr!$C$252)</f>
        <v>0.55997610513739549</v>
      </c>
      <c r="C142" s="9">
        <f>(TempMittel_korr!D143-TempMittel_korr!$D$252)</f>
        <v>-0.52614486407589789</v>
      </c>
      <c r="D142" s="9">
        <f>(TempMittel_korr!E143-TempMittel_korr!$E$252)</f>
        <v>0.13735563520509841</v>
      </c>
      <c r="E142" s="9">
        <f>(TempMittel_korr!F143-TempMittel_korr!$F$252)</f>
        <v>-3.4019834710743768</v>
      </c>
      <c r="F142" s="9">
        <f>(TempMittel_korr!G143-TempMittel_korr!$G$252)</f>
        <v>-1.8772023098367114</v>
      </c>
      <c r="G142" s="9">
        <f>(TempMittel_korr!H143-TempMittel_korr!$H$252)</f>
        <v>-0.35918641502294513</v>
      </c>
      <c r="H142" s="9">
        <f>(TempMittel_korr!I143-TempMittel_korr!$I$252)</f>
        <v>-3.6159697331740315</v>
      </c>
      <c r="I142" s="9">
        <f>(TempMittel_korr!J143-TempMittel_korr!$J$252)</f>
        <v>0.78264967476437519</v>
      </c>
      <c r="J142" s="9">
        <f>(TempMittel_korr!K143-TempMittel_korr!$K$252)</f>
        <v>2.3154863683860523</v>
      </c>
      <c r="K142" s="9">
        <f>(TempMittel_korr!L143-TempMittel_korr!$L$252)</f>
        <v>-4.1142095441215654</v>
      </c>
      <c r="L142" s="9">
        <f>(TempMittel_korr!M143-TempMittel_korr!$M$252)</f>
        <v>-2.1074931129476582</v>
      </c>
      <c r="M142" s="15">
        <f>(TempMittel_korr!N143-TempMittel_korr!$N$252)</f>
        <v>0.9891229005598503</v>
      </c>
      <c r="N142" s="78">
        <f>(TempMittel_korr!Q143-TempMittel_korr!$Q$252)</f>
        <v>-0.93100988261105133</v>
      </c>
      <c r="P142" s="176">
        <v>1919</v>
      </c>
      <c r="Q142" s="29">
        <f>(AVERAGE(D142+TempMittel_korr!$E$252,E142+TempMittel_korr!$F$252,F142+TempMittel_korr!$G$252)-TempMittel_korr!$AP$252)</f>
        <v>-1.7127792527692978</v>
      </c>
      <c r="R142" s="9">
        <f>(AVERAGE(G142+TempMittel_korr!$H$252,H142+TempMittel_korr!$I$252,I142+TempMittel_korr!$J$252)-TempMittel_korr!$AF$252)</f>
        <v>-1.0641688244775285</v>
      </c>
      <c r="S142" s="9">
        <f>(AVERAGE(J142+TempMittel_korr!$K$252,K142+TempMittel_korr!$L$252,L142+TempMittel_korr!$M$252)-TempMittel_korr!$AU$252)</f>
        <v>-1.3020720962277208</v>
      </c>
      <c r="T142" s="12">
        <f>(AVERAGE(B142+TempMittel_korr!$C$252,C142+TempMittel_korr!$D$252,M141+TempMittel_korr!$N$252)-TempMittel_korr!$AK$252)</f>
        <v>1.0620993354472961</v>
      </c>
      <c r="V142" s="176">
        <v>1919</v>
      </c>
      <c r="W142" s="29">
        <f>(AVERAGE(B142+TempMittel_korr!$C$252,C142+TempMittel_korr!$D$252,D142+TempMittel_korr!$E$252)-AVERAGE(TempMittel_korr!$C$252:'TempMittel_korr'!$E$252))</f>
        <v>5.7062292088865152E-2</v>
      </c>
      <c r="X142" s="9">
        <f>(AVERAGE(E142+TempMittel_korr!$F$252,F142+TempMittel_korr!$G$252,G142+TempMittel_korr!$H$252)-AVERAGE(TempMittel_korr!$F$252:'TempMittel_korr'!$H$252))</f>
        <v>-1.8794573986446776</v>
      </c>
      <c r="Y142" s="9">
        <f>(AVERAGE(H142+TempMittel_korr!$I$252,I142+TempMittel_korr!$J$252,J142+TempMittel_korr!$K$252)-AVERAGE(TempMittel_korr!$I$252:'TempMittel_korr'!$K$252))</f>
        <v>-0.1726112300078686</v>
      </c>
      <c r="Z142" s="12">
        <f>(AVERAGE(K142+TempMittel_korr!$L$252,L142+TempMittel_korr!$M$252,M142+TempMittel_korr!$N$252)-AVERAGE(TempMittel_korr!$L$252:'TempMittel_korr'!$N$252))</f>
        <v>-1.7441932521697909</v>
      </c>
      <c r="AB142" s="78">
        <f t="shared" si="2"/>
        <v>0.83040002485177289</v>
      </c>
    </row>
    <row r="143" spans="1:28">
      <c r="A143" s="176">
        <v>1920</v>
      </c>
      <c r="B143" s="29">
        <f>(TempMittel_korr!C144-TempMittel_korr!$C$252)</f>
        <v>3.5277180406212665</v>
      </c>
      <c r="C143" s="9">
        <f>(TempMittel_korr!D144-TempMittel_korr!$D$252)</f>
        <v>3.4184364167122796</v>
      </c>
      <c r="D143" s="9">
        <f>(TempMittel_korr!E144-TempMittel_korr!$E$252)</f>
        <v>3.5018717642373565</v>
      </c>
      <c r="E143" s="9">
        <f>(TempMittel_korr!F144-TempMittel_korr!$F$252)</f>
        <v>1.1913498622589573</v>
      </c>
      <c r="F143" s="9">
        <f>(TempMittel_korr!G144-TempMittel_korr!$G$252)</f>
        <v>2.2550557546794181</v>
      </c>
      <c r="G143" s="9">
        <f>(TempMittel_korr!H144-TempMittel_korr!$H$252)</f>
        <v>-1.2325197483562764</v>
      </c>
      <c r="H143" s="9">
        <f>(TempMittel_korr!I144-TempMittel_korr!$I$252)</f>
        <v>-0.11919553962564322</v>
      </c>
      <c r="I143" s="9">
        <f>(TempMittel_korr!J144-TempMittel_korr!$J$252)</f>
        <v>-1.9205761316872358</v>
      </c>
      <c r="J143" s="9">
        <f>(TempMittel_korr!K144-TempMittel_korr!$K$252)</f>
        <v>-0.28451363161394738</v>
      </c>
      <c r="K143" s="9">
        <f>(TempMittel_korr!L144-TempMittel_korr!$L$252)</f>
        <v>-1.3690482537989856</v>
      </c>
      <c r="L143" s="9">
        <f>(TempMittel_korr!M144-TempMittel_korr!$M$252)</f>
        <v>3.9173553719008325E-2</v>
      </c>
      <c r="M143" s="15">
        <f>(TempMittel_korr!N144-TempMittel_korr!$N$252)</f>
        <v>0.43428419088243053</v>
      </c>
      <c r="N143" s="78">
        <f>(TempMittel_korr!Q144-TempMittel_korr!$Q$252)</f>
        <v>0.78816819958072948</v>
      </c>
      <c r="P143" s="176">
        <v>1920</v>
      </c>
      <c r="Q143" s="29">
        <f>(AVERAGE(D143+TempMittel_korr!$E$252,E143+TempMittel_korr!$F$252,F143+TempMittel_korr!$G$252)-TempMittel_korr!$AP$252)</f>
        <v>2.3172565895246091</v>
      </c>
      <c r="R143" s="9">
        <f>(AVERAGE(G143+TempMittel_korr!$H$252,H143+TempMittel_korr!$I$252,I143+TempMittel_korr!$J$252)-TempMittel_korr!$AF$252)</f>
        <v>-1.0907638065563816</v>
      </c>
      <c r="S143" s="9">
        <f>(AVERAGE(J143+TempMittel_korr!$K$252,K143+TempMittel_korr!$L$252,L143+TempMittel_korr!$M$252)-TempMittel_korr!$AU$252)</f>
        <v>-0.53812944389797135</v>
      </c>
      <c r="T143" s="12">
        <f>(AVERAGE(B143+TempMittel_korr!$C$252,C143+TempMittel_korr!$D$252,M142+TempMittel_korr!$N$252)-TempMittel_korr!$AK$252)</f>
        <v>2.6457769666777637</v>
      </c>
      <c r="V143" s="176">
        <v>1920</v>
      </c>
      <c r="W143" s="29">
        <f>(AVERAGE(B143+TempMittel_korr!$C$252,C143+TempMittel_korr!$D$252,D143+TempMittel_korr!$E$252)-AVERAGE(TempMittel_korr!$C$252:'TempMittel_korr'!$E$252))</f>
        <v>3.482675407190301</v>
      </c>
      <c r="X143" s="9">
        <f>(AVERAGE(E143+TempMittel_korr!$F$252,F143+TempMittel_korr!$G$252,G143+TempMittel_korr!$H$252)-AVERAGE(TempMittel_korr!$F$252:'TempMittel_korr'!$H$252))</f>
        <v>0.73796195619403271</v>
      </c>
      <c r="Y143" s="9">
        <f>(AVERAGE(H143+TempMittel_korr!$I$252,I143+TempMittel_korr!$J$252,J143+TempMittel_korr!$K$252)-AVERAGE(TempMittel_korr!$I$252:'TempMittel_korr'!$K$252))</f>
        <v>-0.77476176764227667</v>
      </c>
      <c r="Z143" s="12">
        <f>(AVERAGE(K143+TempMittel_korr!$L$252,L143+TempMittel_korr!$M$252,M143+TempMittel_korr!$N$252)-AVERAGE(TempMittel_korr!$L$252:'TempMittel_korr'!$N$252))</f>
        <v>-0.29853016973251556</v>
      </c>
      <c r="AB143" s="78">
        <f t="shared" si="2"/>
        <v>2.8592872805326883</v>
      </c>
    </row>
    <row r="144" spans="1:28">
      <c r="A144" s="176">
        <v>1921</v>
      </c>
      <c r="B144" s="29">
        <f>(TempMittel_korr!C145-TempMittel_korr!$C$252)</f>
        <v>4.2696535244922345</v>
      </c>
      <c r="C144" s="9">
        <f>(TempMittel_korr!D145-TempMittel_korr!$D$252)</f>
        <v>-0.31543057836161204</v>
      </c>
      <c r="D144" s="9">
        <f>(TempMittel_korr!E145-TempMittel_korr!$E$252)</f>
        <v>3.021226602947034</v>
      </c>
      <c r="E144" s="9">
        <f>(TempMittel_korr!F145-TempMittel_korr!$F$252)</f>
        <v>-1.3753168044077113</v>
      </c>
      <c r="F144" s="9">
        <f>(TempMittel_korr!G145-TempMittel_korr!$G$252)</f>
        <v>1.4034428514536117</v>
      </c>
      <c r="G144" s="9">
        <f>(TempMittel_korr!H145-TempMittel_korr!$H$252)</f>
        <v>-1.1291864150229429</v>
      </c>
      <c r="H144" s="9">
        <f>(TempMittel_korr!I145-TempMittel_korr!$I$252)</f>
        <v>2.5743528474711272</v>
      </c>
      <c r="I144" s="9">
        <f>(TempMittel_korr!J145-TempMittel_korr!$J$252)</f>
        <v>0.50845612637728088</v>
      </c>
      <c r="J144" s="9">
        <f>(TempMittel_korr!K145-TempMittel_korr!$K$252)</f>
        <v>0.98548636838605219</v>
      </c>
      <c r="K144" s="9">
        <f>(TempMittel_korr!L145-TempMittel_korr!$L$252)</f>
        <v>3.3567581978139165</v>
      </c>
      <c r="L144" s="9">
        <f>(TempMittel_korr!M145-TempMittel_korr!$M$252)</f>
        <v>-2.574159779614325</v>
      </c>
      <c r="M144" s="15">
        <f>(TempMittel_korr!N145-TempMittel_korr!$N$252)</f>
        <v>-0.29474806718208557</v>
      </c>
      <c r="N144" s="78">
        <f>(TempMittel_korr!Q145-TempMittel_korr!$Q$252)</f>
        <v>0.90734628177250887</v>
      </c>
      <c r="P144" s="236">
        <v>1921</v>
      </c>
      <c r="Q144" s="29">
        <f>(AVERAGE(D144+TempMittel_korr!$E$252,E144+TempMittel_korr!$F$252,F144+TempMittel_korr!$G$252)-TempMittel_korr!$AP$252)</f>
        <v>1.0176150124636774</v>
      </c>
      <c r="R144" s="9">
        <f>(AVERAGE(G144+TempMittel_korr!$H$252,H144+TempMittel_korr!$I$252,I144+TempMittel_korr!$J$252)-TempMittel_korr!$AF$252)</f>
        <v>0.65120751960849432</v>
      </c>
      <c r="S144" s="9">
        <f>(AVERAGE(J144+TempMittel_korr!$K$252,K144+TempMittel_korr!$L$252,L144+TempMittel_korr!$M$252)-TempMittel_korr!$AU$252)</f>
        <v>0.58936159552855205</v>
      </c>
      <c r="T144" s="12">
        <f>(AVERAGE(B144+TempMittel_korr!$C$252,C144+TempMittel_korr!$D$252,M143+TempMittel_korr!$N$252)-TempMittel_korr!$AK$252)</f>
        <v>1.4635202263843159</v>
      </c>
      <c r="V144" s="176">
        <v>1921</v>
      </c>
      <c r="W144" s="29">
        <f>(AVERAGE(B144+TempMittel_korr!$C$252,C144+TempMittel_korr!$D$252,D144+TempMittel_korr!$E$252)-AVERAGE(TempMittel_korr!$C$252:'TempMittel_korr'!$E$252))</f>
        <v>2.3251498496925525</v>
      </c>
      <c r="X144" s="9">
        <f>(AVERAGE(E144+TempMittel_korr!$F$252,F144+TempMittel_korr!$G$252,G144+TempMittel_korr!$H$252)-AVERAGE(TempMittel_korr!$F$252:'TempMittel_korr'!$H$252))</f>
        <v>-0.36702012265901374</v>
      </c>
      <c r="Y144" s="9">
        <f>(AVERAGE(H144+TempMittel_korr!$I$252,I144+TempMittel_korr!$J$252,J144+TempMittel_korr!$K$252)-AVERAGE(TempMittel_korr!$I$252:'TempMittel_korr'!$K$252))</f>
        <v>1.3560984474114868</v>
      </c>
      <c r="Z144" s="12">
        <f>(AVERAGE(K144+TempMittel_korr!$L$252,L144+TempMittel_korr!$M$252,M144+TempMittel_korr!$N$252)-AVERAGE(TempMittel_korr!$L$252:'TempMittel_korr'!$N$252))</f>
        <v>0.16261678367250232</v>
      </c>
      <c r="AB144" s="78">
        <f t="shared" si="2"/>
        <v>1.8524334349900218</v>
      </c>
    </row>
    <row r="145" spans="1:28">
      <c r="A145" s="176">
        <v>1922</v>
      </c>
      <c r="B145" s="29">
        <f>(TempMittel_korr!C146-TempMittel_korr!$C$252)</f>
        <v>-1.6109916367980892</v>
      </c>
      <c r="C145" s="9">
        <f>(TempMittel_korr!D146-TempMittel_korr!$D$252)</f>
        <v>-0.97614486407589784</v>
      </c>
      <c r="D145" s="9">
        <f>(TempMittel_korr!E146-TempMittel_korr!$E$252)</f>
        <v>1.0502588610115493</v>
      </c>
      <c r="E145" s="9">
        <f>(TempMittel_korr!F146-TempMittel_korr!$F$252)</f>
        <v>-2.1653168044077096</v>
      </c>
      <c r="F145" s="9">
        <f>(TempMittel_korr!G146-TempMittel_korr!$G$252)</f>
        <v>1.5969912385503875</v>
      </c>
      <c r="G145" s="9">
        <f>(TempMittel_korr!H146-TempMittel_korr!$H$252)</f>
        <v>0.49748025164372223</v>
      </c>
      <c r="H145" s="9">
        <f>(TempMittel_korr!I146-TempMittel_korr!$I$252)</f>
        <v>-1.3933890880127411</v>
      </c>
      <c r="I145" s="9">
        <f>(TempMittel_korr!J146-TempMittel_korr!$J$252)</f>
        <v>-0.38509226071949776</v>
      </c>
      <c r="J145" s="9">
        <f>(TempMittel_korr!K146-TempMittel_korr!$K$252)</f>
        <v>-2.9578469649472812</v>
      </c>
      <c r="K145" s="9">
        <f>(TempMittel_korr!L146-TempMittel_korr!$L$252)</f>
        <v>-3.9851772860570502</v>
      </c>
      <c r="L145" s="9">
        <f>(TempMittel_korr!M146-TempMittel_korr!$M$252)</f>
        <v>-2.9608264462809921</v>
      </c>
      <c r="M145" s="15">
        <f>(TempMittel_korr!N146-TempMittel_korr!$N$252)</f>
        <v>0.81815515862436661</v>
      </c>
      <c r="N145" s="78">
        <f>(TempMittel_korr!Q146-TempMittel_korr!$Q$252)</f>
        <v>-1.0227907045288598</v>
      </c>
      <c r="P145" s="176">
        <v>1922</v>
      </c>
      <c r="Q145" s="29">
        <f>(AVERAGE(D145+TempMittel_korr!$E$252,E145+TempMittel_korr!$F$252,F145+TempMittel_korr!$G$252)-TempMittel_korr!$AP$252)</f>
        <v>0.16180856085077444</v>
      </c>
      <c r="R145" s="9">
        <f>(AVERAGE(G145+TempMittel_korr!$H$252,H145+TempMittel_korr!$I$252,I145+TempMittel_korr!$J$252)-TempMittel_korr!$AF$252)</f>
        <v>-0.42700036569616806</v>
      </c>
      <c r="S145" s="9">
        <f>(AVERAGE(J145+TempMittel_korr!$K$252,K145+TempMittel_korr!$L$252,L145+TempMittel_korr!$M$252)-TempMittel_korr!$AU$252)</f>
        <v>-3.3012835657617714</v>
      </c>
      <c r="T145" s="12">
        <f>(AVERAGE(B145+TempMittel_korr!$C$252,C145+TempMittel_korr!$D$252,M144+TempMittel_korr!$N$252)-TempMittel_korr!$AK$252)</f>
        <v>-0.95994367530539271</v>
      </c>
      <c r="V145" s="176">
        <v>1922</v>
      </c>
      <c r="W145" s="29">
        <f>(AVERAGE(B145+TempMittel_korr!$C$252,C145+TempMittel_korr!$D$252,D145+TempMittel_korr!$E$252)-AVERAGE(TempMittel_korr!$C$252:'TempMittel_korr'!$E$252))</f>
        <v>-0.51229254662081281</v>
      </c>
      <c r="X145" s="9">
        <f>(AVERAGE(E145+TempMittel_korr!$F$252,F145+TempMittel_korr!$G$252,G145+TempMittel_korr!$H$252)-AVERAGE(TempMittel_korr!$F$252:'TempMittel_korr'!$H$252))</f>
        <v>-2.3615104737865877E-2</v>
      </c>
      <c r="Y145" s="9">
        <f>(AVERAGE(H145+TempMittel_korr!$I$252,I145+TempMittel_korr!$J$252,J145+TempMittel_korr!$K$252)-AVERAGE(TempMittel_korr!$I$252:'TempMittel_korr'!$K$252))</f>
        <v>-1.578776104559843</v>
      </c>
      <c r="Z145" s="12">
        <f>(AVERAGE(K145+TempMittel_korr!$L$252,L145+TempMittel_korr!$M$252,M145+TempMittel_korr!$N$252)-AVERAGE(TempMittel_korr!$L$252:'TempMittel_korr'!$N$252))</f>
        <v>-2.042616191237892</v>
      </c>
      <c r="AB145" s="78">
        <f t="shared" si="2"/>
        <v>-0.45790642676113086</v>
      </c>
    </row>
    <row r="146" spans="1:28">
      <c r="A146" s="176">
        <v>1923</v>
      </c>
      <c r="B146" s="29">
        <f>(TempMittel_korr!C147-TempMittel_korr!$C$252)</f>
        <v>-0.74324970131421741</v>
      </c>
      <c r="C146" s="9">
        <f>(TempMittel_korr!D147-TempMittel_korr!$D$252)</f>
        <v>1.5309979930669591</v>
      </c>
      <c r="D146" s="9">
        <f>(TempMittel_korr!E147-TempMittel_korr!$E$252)</f>
        <v>1.0083233771405824</v>
      </c>
      <c r="E146" s="9">
        <f>(TempMittel_korr!F147-TempMittel_korr!$F$252)</f>
        <v>-0.59531680440771062</v>
      </c>
      <c r="F146" s="9">
        <f>(TempMittel_korr!G147-TempMittel_korr!$G$252)</f>
        <v>0.43570091596973981</v>
      </c>
      <c r="G146" s="9">
        <f>(TempMittel_korr!H147-TempMittel_korr!$H$252)</f>
        <v>-4.3025197483562767</v>
      </c>
      <c r="H146" s="9">
        <f>(TempMittel_korr!I147-TempMittel_korr!$I$252)</f>
        <v>2.0840302668259714</v>
      </c>
      <c r="I146" s="9">
        <f>(TempMittel_korr!J147-TempMittel_korr!$J$252)</f>
        <v>0.6310367715385663</v>
      </c>
      <c r="J146" s="9">
        <f>(TempMittel_korr!K147-TempMittel_korr!$K$252)</f>
        <v>0.21881970171938825</v>
      </c>
      <c r="K146" s="9">
        <f>(TempMittel_korr!L147-TempMittel_korr!$L$252)</f>
        <v>2.5374033591042418</v>
      </c>
      <c r="L146" s="9">
        <f>(TempMittel_korr!M147-TempMittel_korr!$M$252)</f>
        <v>-9.4159779614325423E-2</v>
      </c>
      <c r="M146" s="15">
        <f>(TempMittel_korr!N147-TempMittel_korr!$N$252)</f>
        <v>-2.7495867768595046</v>
      </c>
      <c r="N146" s="78">
        <f>(TempMittel_korr!Q147-TempMittel_korr!$Q$252)</f>
        <v>4.8805283478534633E-3</v>
      </c>
      <c r="P146" s="176">
        <v>1923</v>
      </c>
      <c r="Q146" s="29">
        <f>(AVERAGE(D146+TempMittel_korr!$E$252,E146+TempMittel_korr!$F$252,F146+TempMittel_korr!$G$252)-TempMittel_korr!$AP$252)</f>
        <v>0.28406662536690241</v>
      </c>
      <c r="R146" s="9">
        <f>(AVERAGE(G146+TempMittel_korr!$H$252,H146+TempMittel_korr!$I$252,I146+TempMittel_korr!$J$252)-TempMittel_korr!$AF$252)</f>
        <v>-0.52915090333057613</v>
      </c>
      <c r="S146" s="9">
        <f>(AVERAGE(J146+TempMittel_korr!$K$252,K146+TempMittel_korr!$L$252,L146+TempMittel_korr!$M$252)-TempMittel_korr!$AU$252)</f>
        <v>0.88735442706977175</v>
      </c>
      <c r="T146" s="12">
        <f>(AVERAGE(B146+TempMittel_korr!$C$252,C146+TempMittel_korr!$D$252,M145+TempMittel_korr!$N$252)-TempMittel_korr!$AK$252)</f>
        <v>0.5359856641723344</v>
      </c>
      <c r="V146" s="176">
        <v>1923</v>
      </c>
      <c r="W146" s="29">
        <f>(AVERAGE(B146+TempMittel_korr!$C$252,C146+TempMittel_korr!$D$252,D146+TempMittel_korr!$E$252)-AVERAGE(TempMittel_korr!$C$252:'TempMittel_korr'!$E$252))</f>
        <v>0.59869055629777457</v>
      </c>
      <c r="X146" s="9">
        <f>(AVERAGE(E146+TempMittel_korr!$F$252,F146+TempMittel_korr!$G$252,G146+TempMittel_korr!$H$252)-AVERAGE(TempMittel_korr!$F$252:'TempMittel_korr'!$H$252))</f>
        <v>-1.4873785455980828</v>
      </c>
      <c r="Y146" s="9">
        <f>(AVERAGE(H146+TempMittel_korr!$I$252,I146+TempMittel_korr!$J$252,J146+TempMittel_korr!$K$252)-AVERAGE(TempMittel_korr!$I$252:'TempMittel_korr'!$K$252))</f>
        <v>0.97796224669464138</v>
      </c>
      <c r="Z146" s="12">
        <f>(AVERAGE(K146+TempMittel_korr!$L$252,L146+TempMittel_korr!$M$252,M146+TempMittel_korr!$N$252)-AVERAGE(TempMittel_korr!$L$252:'TempMittel_korr'!$N$252))</f>
        <v>-0.10211439912319653</v>
      </c>
      <c r="AB146" s="78">
        <f t="shared" si="2"/>
        <v>0.65355670687942258</v>
      </c>
    </row>
    <row r="147" spans="1:28">
      <c r="A147" s="176">
        <v>1924</v>
      </c>
      <c r="B147" s="29">
        <f>(TempMittel_korr!C148-TempMittel_korr!$C$252)</f>
        <v>-0.39808841099163583</v>
      </c>
      <c r="C147" s="9">
        <f>(TempMittel_korr!D148-TempMittel_korr!$D$252)</f>
        <v>-4.0988049625980665</v>
      </c>
      <c r="D147" s="9">
        <f>(TempMittel_korr!E148-TempMittel_korr!$E$252)</f>
        <v>-0.84006371963361126</v>
      </c>
      <c r="E147" s="9">
        <f>(TempMittel_korr!F148-TempMittel_korr!$F$252)</f>
        <v>-0.79865013774104376</v>
      </c>
      <c r="F147" s="9">
        <f>(TempMittel_korr!G148-TempMittel_korr!$G$252)</f>
        <v>1.3550557546794142</v>
      </c>
      <c r="G147" s="9">
        <f>(TempMittel_korr!H148-TempMittel_korr!$H$252)</f>
        <v>-0.74918641502294392</v>
      </c>
      <c r="H147" s="9">
        <f>(TempMittel_korr!I148-TempMittel_korr!$I$252)</f>
        <v>-0.45790521704500264</v>
      </c>
      <c r="I147" s="9">
        <f>(TempMittel_korr!J148-TempMittel_korr!$J$252)</f>
        <v>-3.3657374220098184</v>
      </c>
      <c r="J147" s="9">
        <f>(TempMittel_korr!K148-TempMittel_korr!$K$252)</f>
        <v>0.45548636838605283</v>
      </c>
      <c r="K147" s="9">
        <f>(TempMittel_korr!L148-TempMittel_korr!$L$252)</f>
        <v>0.64708077845907841</v>
      </c>
      <c r="L147" s="9">
        <f>(TempMittel_korr!M148-TempMittel_korr!$M$252)</f>
        <v>0.34250688705234111</v>
      </c>
      <c r="M147" s="15">
        <f>(TempMittel_korr!N148-TempMittel_korr!$N$252)</f>
        <v>2.2665422553985595</v>
      </c>
      <c r="N147" s="78">
        <f>(TempMittel_korr!Q148-TempMittel_korr!$Q$252)</f>
        <v>-0.4504619374055725</v>
      </c>
      <c r="P147" s="176">
        <v>1924</v>
      </c>
      <c r="Q147" s="29">
        <f>(AVERAGE(D147+TempMittel_korr!$E$252,E147+TempMittel_korr!$F$252,F147+TempMittel_korr!$G$252)-TempMittel_korr!$AP$252)</f>
        <v>-9.3388571765714801E-2</v>
      </c>
      <c r="R147" s="9">
        <f>(AVERAGE(G147+TempMittel_korr!$H$252,H147+TempMittel_korr!$I$252,I147+TempMittel_korr!$J$252)-TempMittel_korr!$AF$252)</f>
        <v>-1.5242763513592514</v>
      </c>
      <c r="S147" s="9">
        <f>(AVERAGE(J147+TempMittel_korr!$K$252,K147+TempMittel_korr!$L$252,L147+TempMittel_korr!$M$252)-TempMittel_korr!$AU$252)</f>
        <v>0.48169134463249375</v>
      </c>
      <c r="T147" s="12">
        <f>(AVERAGE(B147+TempMittel_korr!$C$252,C147+TempMittel_korr!$D$252,M146+TempMittel_korr!$N$252)-TempMittel_korr!$AK$252)</f>
        <v>-2.4148088694364374</v>
      </c>
      <c r="V147" s="176">
        <v>1924</v>
      </c>
      <c r="W147" s="29">
        <f>(AVERAGE(B147+TempMittel_korr!$C$252,C147+TempMittel_korr!$D$252,D147+TempMittel_korr!$E$252)-AVERAGE(TempMittel_korr!$C$252:'TempMittel_korr'!$E$252))</f>
        <v>-1.7789856977411045</v>
      </c>
      <c r="X147" s="9">
        <f>(AVERAGE(E147+TempMittel_korr!$F$252,F147+TempMittel_korr!$G$252,G147+TempMittel_korr!$H$252)-AVERAGE(TempMittel_korr!$F$252:'TempMittel_korr'!$H$252))</f>
        <v>-6.4260266028192348E-2</v>
      </c>
      <c r="Y147" s="9">
        <f>(AVERAGE(H147+TempMittel_korr!$I$252,I147+TempMittel_korr!$J$252,J147+TempMittel_korr!$K$252)-AVERAGE(TempMittel_korr!$I$252:'TempMittel_korr'!$K$252))</f>
        <v>-1.1227187568895918</v>
      </c>
      <c r="Z147" s="12">
        <f>(AVERAGE(K147+TempMittel_korr!$L$252,L147+TempMittel_korr!$M$252,M147+TempMittel_korr!$N$252)-AVERAGE(TempMittel_korr!$L$252:'TempMittel_korr'!$N$252))</f>
        <v>1.0853766403033265</v>
      </c>
      <c r="AB147" s="78">
        <f t="shared" si="2"/>
        <v>-2.0216359675207047</v>
      </c>
    </row>
    <row r="148" spans="1:28">
      <c r="A148" s="176">
        <v>1925</v>
      </c>
      <c r="B148" s="29">
        <f>(TempMittel_korr!C149-TempMittel_korr!$C$252)</f>
        <v>3.1664277180406217</v>
      </c>
      <c r="C148" s="9">
        <f>(TempMittel_korr!D149-TempMittel_korr!$D$252)</f>
        <v>2.65242656449553</v>
      </c>
      <c r="D148" s="9">
        <f>(TempMittel_korr!E149-TempMittel_korr!$E$252)</f>
        <v>-3.6400637196336119</v>
      </c>
      <c r="E148" s="9">
        <f>(TempMittel_korr!F149-TempMittel_korr!$F$252)</f>
        <v>0.21134986225895602</v>
      </c>
      <c r="F148" s="9">
        <f>(TempMittel_korr!G149-TempMittel_korr!$G$252)</f>
        <v>0.24537833532457931</v>
      </c>
      <c r="G148" s="9">
        <f>(TempMittel_korr!H149-TempMittel_korr!$H$252)</f>
        <v>-0.39251974835627301</v>
      </c>
      <c r="H148" s="9">
        <f>(TempMittel_korr!I149-TempMittel_korr!$I$252)</f>
        <v>-0.32242134607725603</v>
      </c>
      <c r="I148" s="9">
        <f>(TempMittel_korr!J149-TempMittel_korr!$J$252)</f>
        <v>-0.6302535510420828</v>
      </c>
      <c r="J148" s="9">
        <f>(TempMittel_korr!K149-TempMittel_korr!$K$252)</f>
        <v>-2.924513631613948</v>
      </c>
      <c r="K148" s="9">
        <f>(TempMittel_korr!L149-TempMittel_korr!$L$252)</f>
        <v>0.26320981071714122</v>
      </c>
      <c r="L148" s="9">
        <f>(TempMittel_korr!M149-TempMittel_korr!$M$252)</f>
        <v>-2.5974931129476584</v>
      </c>
      <c r="M148" s="15">
        <f>(TempMittel_korr!N149-TempMittel_korr!$N$252)</f>
        <v>-4.6360970407892332E-2</v>
      </c>
      <c r="N148" s="78">
        <f>(TempMittel_korr!Q149-TempMittel_korr!$Q$252)</f>
        <v>-0.33950303329598253</v>
      </c>
      <c r="P148" s="176">
        <v>1925</v>
      </c>
      <c r="Q148" s="29">
        <f>(AVERAGE(D148+TempMittel_korr!$E$252,E148+TempMittel_korr!$F$252,F148+TempMittel_korr!$G$252)-TempMittel_korr!$AP$252)</f>
        <v>-1.0599477115506595</v>
      </c>
      <c r="R148" s="9">
        <f>(AVERAGE(G148+TempMittel_korr!$H$252,H148+TempMittel_korr!$I$252,I148+TempMittel_korr!$J$252)-TempMittel_korr!$AF$252)</f>
        <v>-0.44839821515853373</v>
      </c>
      <c r="S148" s="9">
        <f>(AVERAGE(J148+TempMittel_korr!$K$252,K148+TempMittel_korr!$L$252,L148+TempMittel_korr!$M$252)-TempMittel_korr!$AU$252)</f>
        <v>-1.7529323112814845</v>
      </c>
      <c r="T148" s="12">
        <f>(AVERAGE(B148+TempMittel_korr!$C$252,C148+TempMittel_korr!$D$252,M147+TempMittel_korr!$N$252)-TempMittel_korr!$AK$252)</f>
        <v>2.6958166933582022</v>
      </c>
      <c r="V148" s="176">
        <v>1925</v>
      </c>
      <c r="W148" s="29">
        <f>(AVERAGE(B148+TempMittel_korr!$C$252,C148+TempMittel_korr!$D$252,D148+TempMittel_korr!$E$252)-AVERAGE(TempMittel_korr!$C$252:'TempMittel_korr'!$E$252))</f>
        <v>0.72626352096751334</v>
      </c>
      <c r="X148" s="9">
        <f>(AVERAGE(E148+TempMittel_korr!$F$252,F148+TempMittel_korr!$G$252,G148+TempMittel_korr!$H$252)-AVERAGE(TempMittel_korr!$F$252:'TempMittel_korr'!$H$252))</f>
        <v>2.1402816409088032E-2</v>
      </c>
      <c r="Y148" s="9">
        <f>(AVERAGE(H148+TempMittel_korr!$I$252,I148+TempMittel_korr!$J$252,J148+TempMittel_korr!$K$252)-AVERAGE(TempMittel_korr!$I$252:'TempMittel_korr'!$K$252))</f>
        <v>-1.2923961762444307</v>
      </c>
      <c r="Z148" s="12">
        <f>(AVERAGE(K148+TempMittel_korr!$L$252,L148+TempMittel_korr!$M$252,M148+TempMittel_korr!$N$252)-AVERAGE(TempMittel_korr!$L$252:'TempMittel_korr'!$N$252))</f>
        <v>-0.79354809087946965</v>
      </c>
      <c r="AB148" s="78">
        <f t="shared" si="2"/>
        <v>1.1113332045752748</v>
      </c>
    </row>
    <row r="149" spans="1:28">
      <c r="A149" s="176">
        <v>1926</v>
      </c>
      <c r="B149" s="29">
        <f>(TempMittel_korr!C150-TempMittel_korr!$C$252)</f>
        <v>0.16642771804062062</v>
      </c>
      <c r="C149" s="9">
        <f>(TempMittel_korr!D150-TempMittel_korr!$D$252)</f>
        <v>5.5274265644955296</v>
      </c>
      <c r="D149" s="9">
        <f>(TempMittel_korr!E150-TempMittel_korr!$E$252)</f>
        <v>8.2516925527678975E-2</v>
      </c>
      <c r="E149" s="9">
        <f>(TempMittel_korr!F150-TempMittel_korr!$F$252)</f>
        <v>2.0313498622589554</v>
      </c>
      <c r="F149" s="9">
        <f>(TempMittel_korr!G150-TempMittel_korr!$G$252)</f>
        <v>-1.712686180804452</v>
      </c>
      <c r="G149" s="9">
        <f>(TempMittel_korr!H150-TempMittel_korr!$H$252)</f>
        <v>-2.992519748356278</v>
      </c>
      <c r="H149" s="9">
        <f>(TempMittel_korr!I150-TempMittel_korr!$I$252)</f>
        <v>-1.5611310234966087</v>
      </c>
      <c r="I149" s="9">
        <f>(TempMittel_korr!J150-TempMittel_korr!$J$252)</f>
        <v>-0.43025355104207996</v>
      </c>
      <c r="J149" s="9">
        <f>(TempMittel_korr!K150-TempMittel_korr!$K$252)</f>
        <v>2.2254863683860506</v>
      </c>
      <c r="K149" s="9">
        <f>(TempMittel_korr!L150-TempMittel_korr!$L$252)</f>
        <v>0.1986936816848841</v>
      </c>
      <c r="L149" s="9">
        <f>(TempMittel_korr!M150-TempMittel_korr!$M$252)</f>
        <v>4.1358402203856741</v>
      </c>
      <c r="M149" s="15">
        <f>(TempMittel_korr!N150-TempMittel_korr!$N$252)</f>
        <v>-2.5366835510530534</v>
      </c>
      <c r="N149" s="78">
        <f>(TempMittel_korr!Q150-TempMittel_korr!$Q$252)</f>
        <v>0.38351066533415334</v>
      </c>
      <c r="P149" s="176">
        <v>1926</v>
      </c>
      <c r="Q149" s="29">
        <f>(AVERAGE(D149+TempMittel_korr!$E$252,E149+TempMittel_korr!$F$252,F149+TempMittel_korr!$G$252)-TempMittel_korr!$AP$252)</f>
        <v>0.13489099812676031</v>
      </c>
      <c r="R149" s="9">
        <f>(AVERAGE(G149+TempMittel_korr!$H$252,H149+TempMittel_korr!$I$252,I149+TempMittel_korr!$J$252)-TempMittel_korr!$AF$252)</f>
        <v>-1.6613014409649853</v>
      </c>
      <c r="S149" s="9">
        <f>(AVERAGE(J149+TempMittel_korr!$K$252,K149+TempMittel_korr!$L$252,L149+TempMittel_korr!$M$252)-TempMittel_korr!$AU$252)</f>
        <v>2.1866734234855389</v>
      </c>
      <c r="T149" s="12">
        <f>(AVERAGE(B149+TempMittel_korr!$C$252,C149+TempMittel_korr!$D$252,M148+TempMittel_korr!$N$252)-TempMittel_korr!$AK$252)</f>
        <v>1.8831822847560509</v>
      </c>
      <c r="V149" s="176">
        <v>1926</v>
      </c>
      <c r="W149" s="29">
        <f>(AVERAGE(B149+TempMittel_korr!$C$252,C149+TempMittel_korr!$D$252,D149+TempMittel_korr!$E$252)-AVERAGE(TempMittel_korr!$C$252:'TempMittel_korr'!$E$252))</f>
        <v>1.9254570693546096</v>
      </c>
      <c r="X149" s="9">
        <f>(AVERAGE(E149+TempMittel_korr!$F$252,F149+TempMittel_korr!$G$252,G149+TempMittel_korr!$H$252)-AVERAGE(TempMittel_korr!$F$252:'TempMittel_korr'!$H$252))</f>
        <v>-0.89128535563392575</v>
      </c>
      <c r="Y149" s="9">
        <f>(AVERAGE(H149+TempMittel_korr!$I$252,I149+TempMittel_korr!$J$252,J149+TempMittel_korr!$K$252)-AVERAGE(TempMittel_korr!$I$252:'TempMittel_korr'!$K$252))</f>
        <v>7.8033931282453395E-2</v>
      </c>
      <c r="Z149" s="12">
        <f>(AVERAGE(K149+TempMittel_korr!$L$252,L149+TempMittel_korr!$M$252,M149+TempMittel_korr!$N$252)-AVERAGE(TempMittel_korr!$L$252:'TempMittel_korr'!$N$252))</f>
        <v>0.59928345033916841</v>
      </c>
      <c r="AB149" s="78">
        <f t="shared" si="2"/>
        <v>1.4325025594139844</v>
      </c>
    </row>
    <row r="150" spans="1:28">
      <c r="A150" s="176">
        <v>1927</v>
      </c>
      <c r="B150" s="29">
        <f>(TempMittel_korr!C151-TempMittel_korr!$C$252)</f>
        <v>0.7535244922341704</v>
      </c>
      <c r="C150" s="9">
        <f>(TempMittel_korr!D151-TempMittel_korr!$D$252)</f>
        <v>-5.828772121875514E-2</v>
      </c>
      <c r="D150" s="9">
        <f>(TempMittel_korr!E151-TempMittel_korr!$E$252)</f>
        <v>1.9050975706889688</v>
      </c>
      <c r="E150" s="9">
        <f>(TempMittel_korr!F151-TempMittel_korr!$F$252)</f>
        <v>-0.5019834710743778</v>
      </c>
      <c r="F150" s="9">
        <f>(TempMittel_korr!G151-TempMittel_korr!$G$252)</f>
        <v>7.4410593389098167E-2</v>
      </c>
      <c r="G150" s="9">
        <f>(TempMittel_korr!H151-TempMittel_korr!$H$252)</f>
        <v>0.17414691831038631</v>
      </c>
      <c r="H150" s="9">
        <f>(TempMittel_korr!I151-TempMittel_korr!$I$252)</f>
        <v>-0.18693747510951653</v>
      </c>
      <c r="I150" s="9">
        <f>(TempMittel_korr!J151-TempMittel_korr!$J$252)</f>
        <v>-0.55283419620337249</v>
      </c>
      <c r="J150" s="9">
        <f>(TempMittel_korr!K151-TempMittel_korr!$K$252)</f>
        <v>3.5486368386051126E-2</v>
      </c>
      <c r="K150" s="9">
        <f>(TempMittel_korr!L151-TempMittel_korr!$L$252)</f>
        <v>-0.77227406025059953</v>
      </c>
      <c r="L150" s="9">
        <f>(TempMittel_korr!M151-TempMittel_korr!$M$252)</f>
        <v>0.57250688705234243</v>
      </c>
      <c r="M150" s="15">
        <f>(TempMittel_korr!N151-TempMittel_korr!$N$252)</f>
        <v>-1.8237803252466018</v>
      </c>
      <c r="N150" s="78">
        <f>(TempMittel_korr!Q151-TempMittel_korr!$Q$252)</f>
        <v>-2.4982485350778738E-2</v>
      </c>
      <c r="P150" s="176">
        <v>1927</v>
      </c>
      <c r="Q150" s="29">
        <f>(AVERAGE(D150+TempMittel_korr!$E$252,E150+TempMittel_korr!$F$252,F150+TempMittel_korr!$G$252)-TempMittel_korr!$AP$252)</f>
        <v>0.49367236013392901</v>
      </c>
      <c r="R150" s="9">
        <f>(AVERAGE(G150+TempMittel_korr!$H$252,H150+TempMittel_korr!$I$252,I150+TempMittel_korr!$J$252)-TempMittel_korr!$AF$252)</f>
        <v>-0.18854158433416224</v>
      </c>
      <c r="S150" s="9">
        <f>(AVERAGE(J150+TempMittel_korr!$K$252,K150+TempMittel_korr!$L$252,L150+TempMittel_korr!$M$252)-TempMittel_korr!$AU$252)</f>
        <v>-5.4760268270731771E-2</v>
      </c>
      <c r="T150" s="12">
        <f>(AVERAGE(B150+TempMittel_korr!$C$252,C150+TempMittel_korr!$D$252,M149+TempMittel_korr!$N$252)-TempMittel_korr!$AK$252)</f>
        <v>-0.61313107929924748</v>
      </c>
      <c r="V150" s="176">
        <v>1927</v>
      </c>
      <c r="W150" s="29">
        <f>(AVERAGE(B150+TempMittel_korr!$C$252,C150+TempMittel_korr!$D$252,D150+TempMittel_korr!$E$252)-AVERAGE(TempMittel_korr!$C$252:'TempMittel_korr'!$E$252))</f>
        <v>0.8667781139014612</v>
      </c>
      <c r="X150" s="9">
        <f>(AVERAGE(E150+TempMittel_korr!$F$252,F150+TempMittel_korr!$G$252,G150+TempMittel_korr!$H$252)-AVERAGE(TempMittel_korr!$F$252:'TempMittel_korr'!$H$252))</f>
        <v>-8.447531979163081E-2</v>
      </c>
      <c r="Y150" s="9">
        <f>(AVERAGE(H150+TempMittel_korr!$I$252,I150+TempMittel_korr!$J$252,J150+TempMittel_korr!$K$252)-AVERAGE(TempMittel_korr!$I$252:'TempMittel_korr'!$K$252))</f>
        <v>-0.2347617676422793</v>
      </c>
      <c r="Z150" s="12">
        <f>(AVERAGE(K150+TempMittel_korr!$L$252,L150+TempMittel_korr!$M$252,M150+TempMittel_korr!$N$252)-AVERAGE(TempMittel_korr!$L$252:'TempMittel_korr'!$N$252))</f>
        <v>-0.67451583281495298</v>
      </c>
      <c r="AB150" s="78">
        <f t="shared" si="2"/>
        <v>1.5912697662832653E-2</v>
      </c>
    </row>
    <row r="151" spans="1:28">
      <c r="A151" s="176">
        <v>1928</v>
      </c>
      <c r="B151" s="29">
        <f>(TempMittel_korr!C152-TempMittel_korr!$C$252)</f>
        <v>2.1244922341696535</v>
      </c>
      <c r="C151" s="9">
        <f>(TempMittel_korr!D152-TempMittel_korr!$D$252)</f>
        <v>1.2460226236088308</v>
      </c>
      <c r="D151" s="9">
        <f>(TempMittel_korr!E152-TempMittel_korr!$E$252)</f>
        <v>0.35025886101155002</v>
      </c>
      <c r="E151" s="9">
        <f>(TempMittel_korr!F152-TempMittel_korr!$F$252)</f>
        <v>0.32801652892562405</v>
      </c>
      <c r="F151" s="9">
        <f>(TempMittel_korr!G152-TempMittel_korr!$G$252)</f>
        <v>-3.0288152130625168</v>
      </c>
      <c r="G151" s="9">
        <f>(TempMittel_korr!H152-TempMittel_korr!$H$252)</f>
        <v>-6.2519748356274718E-2</v>
      </c>
      <c r="H151" s="9">
        <f>(TempMittel_korr!I152-TempMittel_korr!$I$252)</f>
        <v>3.2324173636001614</v>
      </c>
      <c r="I151" s="9">
        <f>(TempMittel_korr!J152-TempMittel_korr!$J$252)</f>
        <v>0.70523031992566843</v>
      </c>
      <c r="J151" s="9">
        <f>(TempMittel_korr!K152-TempMittel_korr!$K$252)</f>
        <v>-0.75784696494728188</v>
      </c>
      <c r="K151" s="9">
        <f>(TempMittel_korr!L152-TempMittel_korr!$L$252)</f>
        <v>0.66320981071714158</v>
      </c>
      <c r="L151" s="9">
        <f>(TempMittel_korr!M152-TempMittel_korr!$M$252)</f>
        <v>1.6058402203856752</v>
      </c>
      <c r="M151" s="15">
        <f>(TempMittel_korr!N152-TempMittel_korr!$N$252)</f>
        <v>-2.0141029058917623</v>
      </c>
      <c r="N151" s="78">
        <f>(TempMittel_korr!Q152-TempMittel_korr!$Q$252)</f>
        <v>0.36734628177251061</v>
      </c>
      <c r="P151" s="176">
        <v>1928</v>
      </c>
      <c r="Q151" s="29">
        <f>(AVERAGE(D151+TempMittel_korr!$E$252,E151+TempMittel_korr!$F$252,F151+TempMittel_korr!$G$252)-TempMittel_korr!$AP$252)</f>
        <v>-0.78234914524241539</v>
      </c>
      <c r="R151" s="9">
        <f>(AVERAGE(G151+TempMittel_korr!$H$252,H151+TempMittel_korr!$I$252,I151+TempMittel_korr!$J$252)-TempMittel_korr!$AF$252)</f>
        <v>1.2917093117231886</v>
      </c>
      <c r="S151" s="9">
        <f>(AVERAGE(J151+TempMittel_korr!$K$252,K151+TempMittel_korr!$L$252,L151+TempMittel_korr!$M$252)-TempMittel_korr!$AU$252)</f>
        <v>0.5037343553851823</v>
      </c>
      <c r="T151" s="12">
        <f>(AVERAGE(B151+TempMittel_korr!$C$252,C151+TempMittel_korr!$D$252,M150+TempMittel_korr!$N$252)-TempMittel_korr!$AK$252)</f>
        <v>0.51626269155725901</v>
      </c>
      <c r="V151" s="176">
        <v>1928</v>
      </c>
      <c r="W151" s="29">
        <f>(AVERAGE(B151+TempMittel_korr!$C$252,C151+TempMittel_korr!$D$252,D151+TempMittel_korr!$E$252)-AVERAGE(TempMittel_korr!$C$252:'TempMittel_korr'!$E$252))</f>
        <v>1.2402579062633445</v>
      </c>
      <c r="X151" s="9">
        <f>(AVERAGE(E151+TempMittel_korr!$F$252,F151+TempMittel_korr!$G$252,G151+TempMittel_korr!$H$252)-AVERAGE(TempMittel_korr!$F$252:'TempMittel_korr'!$H$252))</f>
        <v>-0.92110614416438885</v>
      </c>
      <c r="Y151" s="9">
        <f>(AVERAGE(H151+TempMittel_korr!$I$252,I151+TempMittel_korr!$J$252,J151+TempMittel_korr!$K$252)-AVERAGE(TempMittel_korr!$I$252:'TempMittel_korr'!$K$252))</f>
        <v>1.0599335728595172</v>
      </c>
      <c r="Z151" s="12">
        <f>(AVERAGE(K151+TempMittel_korr!$L$252,L151+TempMittel_korr!$M$252,M151+TempMittel_korr!$N$252)-AVERAGE(TempMittel_korr!$L$252:'TempMittel_korr'!$N$252))</f>
        <v>8.4982375070351779E-2</v>
      </c>
      <c r="AB151" s="78">
        <f t="shared" si="2"/>
        <v>0.47424834838585811</v>
      </c>
    </row>
    <row r="152" spans="1:28">
      <c r="A152" s="176">
        <v>1929</v>
      </c>
      <c r="B152" s="29">
        <f>(TempMittel_korr!C153-TempMittel_korr!$C$252)</f>
        <v>-4.0755077658303467</v>
      </c>
      <c r="C152" s="9">
        <f>(TempMittel_korr!D153-TempMittel_korr!$D$252)</f>
        <v>-7.3475734355044713</v>
      </c>
      <c r="D152" s="9">
        <f>(TempMittel_korr!E153-TempMittel_korr!$E$252)</f>
        <v>0.32122660294703365</v>
      </c>
      <c r="E152" s="9">
        <f>(TempMittel_korr!F153-TempMittel_korr!$F$252)</f>
        <v>-3.2586501377410428</v>
      </c>
      <c r="F152" s="9">
        <f>(TempMittel_korr!G153-TempMittel_korr!$G$252)</f>
        <v>0.33247510951812842</v>
      </c>
      <c r="G152" s="9">
        <f>(TempMittel_korr!H153-TempMittel_korr!$H$252)</f>
        <v>-5.918641502294264E-2</v>
      </c>
      <c r="H152" s="9">
        <f>(TempMittel_korr!I153-TempMittel_korr!$I$252)</f>
        <v>0.99693349263241871</v>
      </c>
      <c r="I152" s="9">
        <f>(TempMittel_korr!J153-TempMittel_korr!$J$252)</f>
        <v>0.61168193282888872</v>
      </c>
      <c r="J152" s="9">
        <f>(TempMittel_korr!K153-TempMittel_korr!$K$252)</f>
        <v>2.898819701719388</v>
      </c>
      <c r="K152" s="9">
        <f>(TempMittel_korr!L153-TempMittel_korr!$L$252)</f>
        <v>1.0825646494268204</v>
      </c>
      <c r="L152" s="9">
        <f>(TempMittel_korr!M153-TempMittel_korr!$M$252)</f>
        <v>2.0025068870523413</v>
      </c>
      <c r="M152" s="15">
        <f>(TempMittel_korr!N153-TempMittel_korr!$N$252)</f>
        <v>2.5665422553985602</v>
      </c>
      <c r="N152" s="78">
        <f>(TempMittel_korr!Q153-TempMittel_korr!$Q$252)</f>
        <v>-0.26991399220009171</v>
      </c>
      <c r="P152" s="176">
        <v>1929</v>
      </c>
      <c r="Q152" s="29">
        <f>(AVERAGE(D152+TempMittel_korr!$E$252,E152+TempMittel_korr!$F$252,F152+TempMittel_korr!$G$252)-TempMittel_korr!$AP$252)</f>
        <v>-0.86715201262592778</v>
      </c>
      <c r="R152" s="9">
        <f>(AVERAGE(G152+TempMittel_korr!$H$252,H152+TempMittel_korr!$I$252,I152+TempMittel_korr!$J$252)-TempMittel_korr!$AF$252)</f>
        <v>0.51647633681279181</v>
      </c>
      <c r="S152" s="9">
        <f>(AVERAGE(J152+TempMittel_korr!$K$252,K152+TempMittel_korr!$L$252,L152+TempMittel_korr!$M$252)-TempMittel_korr!$AU$252)</f>
        <v>1.9946304127328531</v>
      </c>
      <c r="T152" s="12">
        <f>(AVERAGE(B152+TempMittel_korr!$C$252,C152+TempMittel_korr!$D$252,M151+TempMittel_korr!$N$252)-TempMittel_korr!$AK$252)</f>
        <v>-4.4783768550288956</v>
      </c>
      <c r="V152" s="176">
        <v>1929</v>
      </c>
      <c r="W152" s="29">
        <f>(AVERAGE(B152+TempMittel_korr!$C$252,C152+TempMittel_korr!$D$252,D152+TempMittel_korr!$E$252)-AVERAGE(TempMittel_korr!$C$252:'TempMittel_korr'!$E$252))</f>
        <v>-3.7006181994625953</v>
      </c>
      <c r="X152" s="9">
        <f>(AVERAGE(E152+TempMittel_korr!$F$252,F152+TempMittel_korr!$G$252,G152+TempMittel_korr!$H$252)-AVERAGE(TempMittel_korr!$F$252:'TempMittel_korr'!$H$252))</f>
        <v>-0.99512048108195295</v>
      </c>
      <c r="Y152" s="9">
        <f>(AVERAGE(H152+TempMittel_korr!$I$252,I152+TempMittel_korr!$J$252,J152+TempMittel_korr!$K$252)-AVERAGE(TempMittel_korr!$I$252:'TempMittel_korr'!$K$252))</f>
        <v>1.5024783757268985</v>
      </c>
      <c r="Z152" s="12">
        <f>(AVERAGE(K152+TempMittel_korr!$L$252,L152+TempMittel_korr!$M$252,M152+TempMittel_korr!$N$252)-AVERAGE(TempMittel_korr!$L$252:'TempMittel_korr'!$N$252))</f>
        <v>1.8838712639592403</v>
      </c>
      <c r="AB152" s="78">
        <f t="shared" si="2"/>
        <v>-3.2789893760698869</v>
      </c>
    </row>
    <row r="153" spans="1:28">
      <c r="A153" s="176">
        <v>1930</v>
      </c>
      <c r="B153" s="29">
        <f>(TempMittel_korr!C154-TempMittel_korr!$C$252)</f>
        <v>4.837395459976106</v>
      </c>
      <c r="C153" s="9">
        <f>(TempMittel_korr!D154-TempMittel_korr!$D$252)</f>
        <v>-1.6332877212187544</v>
      </c>
      <c r="D153" s="9">
        <f>(TempMittel_korr!E154-TempMittel_korr!$E$252)</f>
        <v>1.6631620868180008</v>
      </c>
      <c r="E153" s="9">
        <f>(TempMittel_korr!F154-TempMittel_korr!$F$252)</f>
        <v>0.65468319559228938</v>
      </c>
      <c r="F153" s="9">
        <f>(TempMittel_korr!G154-TempMittel_korr!$G$252)</f>
        <v>-1.1546216646754193</v>
      </c>
      <c r="G153" s="9">
        <f>(TempMittel_korr!H154-TempMittel_korr!$H$252)</f>
        <v>3.2008135849770571</v>
      </c>
      <c r="H153" s="9">
        <f>(TempMittel_korr!I154-TempMittel_korr!$I$252)</f>
        <v>-1.2740342493030621</v>
      </c>
      <c r="I153" s="9">
        <f>(TempMittel_korr!J154-TempMittel_korr!$J$252)</f>
        <v>-0.7721890349130458</v>
      </c>
      <c r="J153" s="9">
        <f>(TempMittel_korr!K154-TempMittel_korr!$K$252)</f>
        <v>0.31881970171938967</v>
      </c>
      <c r="K153" s="9">
        <f>(TempMittel_korr!L154-TempMittel_korr!$L$252)</f>
        <v>-0.1754998667022134</v>
      </c>
      <c r="L153" s="9">
        <f>(TempMittel_korr!M154-TempMittel_korr!$M$252)</f>
        <v>2.8525068870523409</v>
      </c>
      <c r="M153" s="15">
        <f>(TempMittel_korr!N154-TempMittel_korr!$N$252)</f>
        <v>-1.4108770994401496</v>
      </c>
      <c r="N153" s="78">
        <f>(TempMittel_korr!Q154-TempMittel_korr!$Q$252)</f>
        <v>0.6054284735533324</v>
      </c>
      <c r="P153" s="236">
        <v>1930</v>
      </c>
      <c r="Q153" s="29">
        <f>(AVERAGE(D153+TempMittel_korr!$E$252,E153+TempMittel_korr!$F$252,F153+TempMittel_korr!$G$252)-TempMittel_korr!$AP$252)</f>
        <v>0.38890533504432145</v>
      </c>
      <c r="R153" s="9">
        <f>(AVERAGE(G153+TempMittel_korr!$H$252,H153+TempMittel_korr!$I$252,I153+TempMittel_korr!$J$252)-TempMittel_korr!$AF$252)</f>
        <v>0.38486343358698605</v>
      </c>
      <c r="S153" s="9">
        <f>(AVERAGE(J153+TempMittel_korr!$K$252,K153+TempMittel_korr!$L$252,L153+TempMittel_korr!$M$252)-TempMittel_korr!$AU$252)</f>
        <v>0.99860890735650809</v>
      </c>
      <c r="T153" s="12">
        <f>(AVERAGE(B153+TempMittel_korr!$C$252,C153+TempMittel_korr!$D$252,M152+TempMittel_korr!$N$252)-TempMittel_korr!$AK$252)</f>
        <v>1.9242345120986022</v>
      </c>
      <c r="V153" s="176">
        <v>1930</v>
      </c>
      <c r="W153" s="29">
        <f>(AVERAGE(B153+TempMittel_korr!$C$252,C153+TempMittel_korr!$D$252,D153+TempMittel_korr!$E$252)-AVERAGE(TempMittel_korr!$C$252:'TempMittel_korr'!$E$252))</f>
        <v>1.622423275191784</v>
      </c>
      <c r="X153" s="9">
        <f>(AVERAGE(E153+TempMittel_korr!$F$252,F153+TempMittel_korr!$G$252,G153+TempMittel_korr!$H$252)-AVERAGE(TempMittel_korr!$F$252:'TempMittel_korr'!$H$252))</f>
        <v>0.90029170529797575</v>
      </c>
      <c r="Y153" s="9">
        <f>(AVERAGE(H153+TempMittel_korr!$I$252,I153+TempMittel_korr!$J$252,J153+TempMittel_korr!$K$252)-AVERAGE(TempMittel_korr!$I$252:'TempMittel_korr'!$K$252))</f>
        <v>-0.57580119416557451</v>
      </c>
      <c r="Z153" s="12">
        <f>(AVERAGE(K153+TempMittel_korr!$L$252,L153+TempMittel_korr!$M$252,M153+TempMittel_korr!$N$252)-AVERAGE(TempMittel_korr!$L$252:'TempMittel_korr'!$N$252))</f>
        <v>0.42204330696999293</v>
      </c>
      <c r="AB153" s="78">
        <f t="shared" si="2"/>
        <v>1.8584530202434781</v>
      </c>
    </row>
    <row r="154" spans="1:28">
      <c r="A154" s="176">
        <v>1931</v>
      </c>
      <c r="B154" s="29">
        <f>(TempMittel_korr!C155-TempMittel_korr!$C$252)</f>
        <v>-0.56583034647550745</v>
      </c>
      <c r="C154" s="9">
        <f>(TempMittel_korr!D155-TempMittel_korr!$D$252)</f>
        <v>-2.4582877212187553</v>
      </c>
      <c r="D154" s="9">
        <f>(TempMittel_korr!E155-TempMittel_korr!$E$252)</f>
        <v>-3.4949024293110309</v>
      </c>
      <c r="E154" s="9">
        <f>(TempMittel_korr!F155-TempMittel_korr!$F$252)</f>
        <v>-1.9419834710743777</v>
      </c>
      <c r="F154" s="9">
        <f>(TempMittel_korr!G155-TempMittel_korr!$G$252)</f>
        <v>2.6615073675826419</v>
      </c>
      <c r="G154" s="9">
        <f>(TempMittel_korr!H155-TempMittel_korr!$H$252)</f>
        <v>2.1074802516437199</v>
      </c>
      <c r="H154" s="9">
        <f>(TempMittel_korr!I155-TempMittel_korr!$I$252)</f>
        <v>-0.76758263639983682</v>
      </c>
      <c r="I154" s="9">
        <f>(TempMittel_korr!J155-TempMittel_korr!$J$252)</f>
        <v>-1.820576131687238</v>
      </c>
      <c r="J154" s="9">
        <f>(TempMittel_korr!K155-TempMittel_korr!$K$252)</f>
        <v>-4.9711802982806148</v>
      </c>
      <c r="K154" s="9">
        <f>(TempMittel_korr!L155-TempMittel_korr!$L$252)</f>
        <v>-1.4819514796054367</v>
      </c>
      <c r="L154" s="9">
        <f>(TempMittel_korr!M155-TempMittel_korr!$M$252)</f>
        <v>1.6091735537190086</v>
      </c>
      <c r="M154" s="15">
        <f>(TempMittel_korr!N155-TempMittel_korr!$N$252)</f>
        <v>-2.246360970407892</v>
      </c>
      <c r="N154" s="78">
        <f>(TempMittel_korr!Q155-TempMittel_korr!$Q$252)</f>
        <v>-1.0989550880905039</v>
      </c>
      <c r="P154" s="235">
        <v>1931</v>
      </c>
      <c r="Q154" s="29">
        <f>(AVERAGE(D154+TempMittel_korr!$E$252,E154+TempMittel_korr!$F$252,F154+TempMittel_korr!$G$252)-TempMittel_korr!$AP$252)</f>
        <v>-0.92396204846822361</v>
      </c>
      <c r="R154" s="9">
        <f>(AVERAGE(G154+TempMittel_korr!$H$252,H154+TempMittel_korr!$I$252,I154+TempMittel_korr!$J$252)-TempMittel_korr!$AF$252)</f>
        <v>-0.16022617214778201</v>
      </c>
      <c r="S154" s="9">
        <f>(AVERAGE(J154+TempMittel_korr!$K$252,K154+TempMittel_korr!$L$252,L154+TempMittel_korr!$M$252)-TempMittel_korr!$AU$252)</f>
        <v>-1.614652741389011</v>
      </c>
      <c r="T154" s="12">
        <f>(AVERAGE(B154+TempMittel_korr!$C$252,C154+TempMittel_korr!$D$252,M153+TempMittel_korr!$N$252)-TempMittel_korr!$AK$252)</f>
        <v>-1.4776472083315058</v>
      </c>
      <c r="V154" s="176">
        <v>1931</v>
      </c>
      <c r="W154" s="29">
        <f>(AVERAGE(B154+TempMittel_korr!$C$252,C154+TempMittel_korr!$D$252,D154+TempMittel_korr!$E$252)-AVERAGE(TempMittel_korr!$C$252:'TempMittel_korr'!$E$252))</f>
        <v>-2.1730068323350982</v>
      </c>
      <c r="X154" s="9">
        <f>(AVERAGE(E154+TempMittel_korr!$F$252,F154+TempMittel_korr!$G$252,G154+TempMittel_korr!$H$252)-AVERAGE(TempMittel_korr!$F$252:'TempMittel_korr'!$H$252))</f>
        <v>0.94233471605066121</v>
      </c>
      <c r="Y154" s="9">
        <f>(AVERAGE(H154+TempMittel_korr!$I$252,I154+TempMittel_korr!$J$252,J154+TempMittel_korr!$K$252)-AVERAGE(TempMittel_korr!$I$252:'TempMittel_korr'!$K$252))</f>
        <v>-2.5197796887892316</v>
      </c>
      <c r="Z154" s="12">
        <f>(AVERAGE(K154+TempMittel_korr!$L$252,L154+TempMittel_korr!$M$252,M154+TempMittel_korr!$N$252)-AVERAGE(TempMittel_korr!$L$252:'TempMittel_korr'!$N$252))</f>
        <v>-0.70637963209810661</v>
      </c>
      <c r="AB154" s="78">
        <f t="shared" si="2"/>
        <v>-1.9824743991113607</v>
      </c>
    </row>
    <row r="155" spans="1:28">
      <c r="A155" s="176">
        <v>1932</v>
      </c>
      <c r="B155" s="29">
        <f>(TempMittel_korr!C156-TempMittel_korr!$C$252)</f>
        <v>2.3599761051373953</v>
      </c>
      <c r="C155" s="9">
        <f>(TempMittel_korr!D156-TempMittel_korr!$D$252)</f>
        <v>-5.7194946177704793</v>
      </c>
      <c r="D155" s="9">
        <f>(TempMittel_korr!E156-TempMittel_korr!$E$252)</f>
        <v>-2.2497411389884499</v>
      </c>
      <c r="E155" s="9">
        <f>(TempMittel_korr!F156-TempMittel_korr!$F$252)</f>
        <v>-1.1853168044077105</v>
      </c>
      <c r="F155" s="9">
        <f>(TempMittel_korr!G156-TempMittel_korr!$G$252)</f>
        <v>-0.55139585822380788</v>
      </c>
      <c r="G155" s="9">
        <f>(TempMittel_korr!H156-TempMittel_korr!$H$252)</f>
        <v>-1.0958530816896097</v>
      </c>
      <c r="H155" s="9">
        <f>(TempMittel_korr!I156-TempMittel_korr!$I$252)</f>
        <v>-0.23532457188370515</v>
      </c>
      <c r="I155" s="9">
        <f>(TempMittel_korr!J156-TempMittel_korr!$J$252)</f>
        <v>2.4923270941192115</v>
      </c>
      <c r="J155" s="9">
        <f>(TempMittel_korr!K156-TempMittel_korr!$K$252)</f>
        <v>2.9854863683860522</v>
      </c>
      <c r="K155" s="9">
        <f>(TempMittel_korr!L156-TempMittel_korr!$L$252)</f>
        <v>-0.59808051186350308</v>
      </c>
      <c r="L155" s="9">
        <f>(TempMittel_korr!M156-TempMittel_korr!$M$252)</f>
        <v>1.0225068870523408</v>
      </c>
      <c r="M155" s="15">
        <f>(TempMittel_korr!N156-TempMittel_korr!$N$252)</f>
        <v>3.2600906424953342</v>
      </c>
      <c r="N155" s="78">
        <f>(TempMittel_korr!Q156-TempMittel_korr!$Q$252)</f>
        <v>7.2003816019085676E-2</v>
      </c>
      <c r="P155" s="176">
        <v>1932</v>
      </c>
      <c r="Q155" s="29">
        <f>(AVERAGE(D155+TempMittel_korr!$E$252,E155+TempMittel_korr!$F$252,F155+TempMittel_korr!$G$252)-TempMittel_korr!$AP$252)</f>
        <v>-1.3276538047406241</v>
      </c>
      <c r="R155" s="9">
        <f>(AVERAGE(G155+TempMittel_korr!$H$252,H155+TempMittel_korr!$I$252,I155+TempMittel_korr!$J$252)-TempMittel_korr!$AF$252)</f>
        <v>0.38704981351530243</v>
      </c>
      <c r="S155" s="9">
        <f>(AVERAGE(J155+TempMittel_korr!$K$252,K155+TempMittel_korr!$L$252,L155+TempMittel_korr!$M$252)-TempMittel_korr!$AU$252)</f>
        <v>1.1366375811916338</v>
      </c>
      <c r="T155" s="12">
        <f>(AVERAGE(B155+TempMittel_korr!$C$252,C155+TempMittel_korr!$D$252,M154+TempMittel_korr!$N$252)-TempMittel_korr!$AK$252)</f>
        <v>-1.8679419803003603</v>
      </c>
      <c r="V155" s="176">
        <v>1932</v>
      </c>
      <c r="W155" s="29">
        <f>(AVERAGE(B155+TempMittel_korr!$C$252,C155+TempMittel_korr!$D$252,D155+TempMittel_korr!$E$252)-AVERAGE(TempMittel_korr!$C$252:'TempMittel_korr'!$E$252))</f>
        <v>-1.8697532172071782</v>
      </c>
      <c r="X155" s="9">
        <f>(AVERAGE(E155+TempMittel_korr!$F$252,F155+TempMittel_korr!$G$252,G155+TempMittel_korr!$H$252)-AVERAGE(TempMittel_korr!$F$252:'TempMittel_korr'!$H$252))</f>
        <v>-0.94418858144037721</v>
      </c>
      <c r="Y155" s="9">
        <f>(AVERAGE(H155+TempMittel_korr!$I$252,I155+TempMittel_korr!$J$252,J155+TempMittel_korr!$K$252)-AVERAGE(TempMittel_korr!$I$252:'TempMittel_korr'!$K$252))</f>
        <v>1.7474962968738517</v>
      </c>
      <c r="Z155" s="12">
        <f>(AVERAGE(K155+TempMittel_korr!$L$252,L155+TempMittel_korr!$M$252,M155+TempMittel_korr!$N$252)-AVERAGE(TempMittel_korr!$L$252:'TempMittel_korr'!$N$252))</f>
        <v>1.2281723392280575</v>
      </c>
      <c r="AB155" s="78">
        <f t="shared" si="2"/>
        <v>-1.9639051555073563</v>
      </c>
    </row>
    <row r="156" spans="1:28">
      <c r="A156" s="176">
        <v>1933</v>
      </c>
      <c r="B156" s="29">
        <f>(TempMittel_korr!C157-TempMittel_korr!$C$252)</f>
        <v>-2.1045400238948631</v>
      </c>
      <c r="C156" s="9">
        <f>(TempMittel_korr!D157-TempMittel_korr!$D$252)</f>
        <v>-1.179716292647327</v>
      </c>
      <c r="D156" s="9">
        <f>(TempMittel_korr!E157-TempMittel_korr!$E$252)</f>
        <v>1.8341298287534846</v>
      </c>
      <c r="E156" s="9">
        <f>(TempMittel_korr!F157-TempMittel_korr!$F$252)</f>
        <v>-0.55198347107437673</v>
      </c>
      <c r="F156" s="9">
        <f>(TempMittel_korr!G157-TempMittel_korr!$G$252)</f>
        <v>-2.3255894066109031</v>
      </c>
      <c r="G156" s="9">
        <f>(TempMittel_korr!H157-TempMittel_korr!$H$252)</f>
        <v>-2.8891864150229427</v>
      </c>
      <c r="H156" s="9">
        <f>(TempMittel_korr!I157-TempMittel_korr!$I$252)</f>
        <v>0.86144962166467565</v>
      </c>
      <c r="I156" s="9">
        <f>(TempMittel_korr!J157-TempMittel_korr!$J$252)</f>
        <v>0.7955529005708275</v>
      </c>
      <c r="J156" s="9">
        <f>(TempMittel_korr!K157-TempMittel_korr!$K$252)</f>
        <v>0.63215303505271869</v>
      </c>
      <c r="K156" s="9">
        <f>(TempMittel_korr!L157-TempMittel_korr!$L$252)</f>
        <v>0.41159690749133571</v>
      </c>
      <c r="L156" s="9">
        <f>(TempMittel_korr!M157-TempMittel_korr!$M$252)</f>
        <v>-0.74415977961432489</v>
      </c>
      <c r="M156" s="15">
        <f>(TempMittel_korr!N157-TempMittel_korr!$N$252)</f>
        <v>-5.2560383897627307</v>
      </c>
      <c r="N156" s="78">
        <f>(TempMittel_korr!Q157-TempMittel_korr!$Q$252)</f>
        <v>-0.8660783757617363</v>
      </c>
      <c r="P156" s="176">
        <v>1933</v>
      </c>
      <c r="Q156" s="29">
        <f>(AVERAGE(D156+TempMittel_korr!$E$252,E156+TempMittel_korr!$F$252,F156+TempMittel_korr!$G$252)-TempMittel_korr!$AP$252)</f>
        <v>-0.34665022051123273</v>
      </c>
      <c r="R156" s="9">
        <f>(AVERAGE(G156+TempMittel_korr!$H$252,H156+TempMittel_korr!$I$252,I156+TempMittel_korr!$J$252)-TempMittel_korr!$AF$252)</f>
        <v>-0.41072796426247749</v>
      </c>
      <c r="S156" s="9">
        <f>(AVERAGE(J156+TempMittel_korr!$K$252,K156+TempMittel_korr!$L$252,L156+TempMittel_korr!$M$252)-TempMittel_korr!$AU$252)</f>
        <v>9.9863387643247314E-2</v>
      </c>
      <c r="T156" s="12">
        <f>(AVERAGE(B156+TempMittel_korr!$C$252,C156+TempMittel_korr!$D$252,M155+TempMittel_korr!$N$252)-TempMittel_korr!$AK$252)</f>
        <v>-7.3707106356537544E-3</v>
      </c>
      <c r="V156" s="176">
        <v>1933</v>
      </c>
      <c r="W156" s="29">
        <f>(AVERAGE(B156+TempMittel_korr!$C$252,C156+TempMittel_korr!$D$252,D156+TempMittel_korr!$E$252)-AVERAGE(TempMittel_korr!$C$252:'TempMittel_korr'!$E$252))</f>
        <v>-0.48337549592956841</v>
      </c>
      <c r="X156" s="9">
        <f>(AVERAGE(E156+TempMittel_korr!$F$252,F156+TempMittel_korr!$G$252,G156+TempMittel_korr!$H$252)-AVERAGE(TempMittel_korr!$F$252:'TempMittel_korr'!$H$252))</f>
        <v>-1.9222530975694072</v>
      </c>
      <c r="Y156" s="9">
        <f>(AVERAGE(H156+TempMittel_korr!$I$252,I156+TempMittel_korr!$J$252,J156+TempMittel_korr!$K$252)-AVERAGE(TempMittel_korr!$I$252:'TempMittel_korr'!$K$252))</f>
        <v>0.7630518524294061</v>
      </c>
      <c r="Z156" s="12">
        <f>(AVERAGE(K156+TempMittel_korr!$L$252,L156+TempMittel_korr!$M$252,M156+TempMittel_korr!$N$252)-AVERAGE(TempMittel_korr!$L$252:'TempMittel_korr'!$N$252))</f>
        <v>-1.86286708729524</v>
      </c>
      <c r="AB156" s="78">
        <f t="shared" si="2"/>
        <v>0.45249103867665719</v>
      </c>
    </row>
    <row r="157" spans="1:28">
      <c r="A157" s="176">
        <v>1934</v>
      </c>
      <c r="B157" s="29">
        <f>(TempMittel_korr!C158-TempMittel_korr!$C$252)</f>
        <v>0.6567502986857825</v>
      </c>
      <c r="C157" s="9">
        <f>(TempMittel_korr!D158-TempMittel_korr!$D$252)</f>
        <v>-0.24757343550446964</v>
      </c>
      <c r="D157" s="9">
        <f>(TempMittel_korr!E158-TempMittel_korr!$E$252)</f>
        <v>0.69542015133413071</v>
      </c>
      <c r="E157" s="9">
        <f>(TempMittel_korr!F158-TempMittel_korr!$F$252)</f>
        <v>3.2713498622589539</v>
      </c>
      <c r="F157" s="9">
        <f>(TempMittel_korr!G158-TempMittel_korr!$G$252)</f>
        <v>1.6324751095181291</v>
      </c>
      <c r="G157" s="9">
        <f>(TempMittel_korr!H158-TempMittel_korr!$H$252)</f>
        <v>0.16081358497705445</v>
      </c>
      <c r="H157" s="9">
        <f>(TempMittel_korr!I158-TempMittel_korr!$I$252)</f>
        <v>1.390481879729192</v>
      </c>
      <c r="I157" s="9">
        <f>(TempMittel_korr!J158-TempMittel_korr!$J$252)</f>
        <v>-0.78509226071949634</v>
      </c>
      <c r="J157" s="9">
        <f>(TempMittel_korr!K158-TempMittel_korr!$K$252)</f>
        <v>2.3254863683860538</v>
      </c>
      <c r="K157" s="9">
        <f>(TempMittel_korr!L158-TempMittel_korr!$L$252)</f>
        <v>4.7080778459078765E-2</v>
      </c>
      <c r="L157" s="9">
        <f>(TempMittel_korr!M158-TempMittel_korr!$M$252)</f>
        <v>7.9173553719008805E-2</v>
      </c>
      <c r="M157" s="15">
        <f>(TempMittel_korr!N158-TempMittel_korr!$N$252)</f>
        <v>4.9762196747533984</v>
      </c>
      <c r="N157" s="78">
        <f>(TempMittel_korr!Q158-TempMittel_korr!$Q$252)</f>
        <v>1.1999490214985373</v>
      </c>
      <c r="P157" s="176">
        <v>1934</v>
      </c>
      <c r="Q157" s="29">
        <f>(AVERAGE(D157+TempMittel_korr!$E$252,E157+TempMittel_korr!$F$252,F157+TempMittel_korr!$G$252)-TempMittel_korr!$AP$252)</f>
        <v>1.8675791701697699</v>
      </c>
      <c r="R157" s="9">
        <f>(AVERAGE(G157+TempMittel_korr!$H$252,H157+TempMittel_korr!$I$252,I157+TempMittel_korr!$J$252)-TempMittel_korr!$AF$252)</f>
        <v>0.2554010679955887</v>
      </c>
      <c r="S157" s="9">
        <f>(AVERAGE(J157+TempMittel_korr!$K$252,K157+TempMittel_korr!$L$252,L157+TempMittel_korr!$M$252)-TempMittel_korr!$AU$252)</f>
        <v>0.81724690018805024</v>
      </c>
      <c r="T157" s="12">
        <f>(AVERAGE(B157+TempMittel_korr!$C$252,C157+TempMittel_korr!$D$252,M156+TempMittel_korr!$N$252)-TempMittel_korr!$AK$252)</f>
        <v>-1.6149359948138413</v>
      </c>
      <c r="V157" s="236">
        <v>1934</v>
      </c>
      <c r="W157" s="29">
        <f>(AVERAGE(B157+TempMittel_korr!$C$252,C157+TempMittel_korr!$D$252,D157+TempMittel_korr!$E$252)-AVERAGE(TempMittel_korr!$C$252:'TempMittel_korr'!$E$252))</f>
        <v>0.36819900483848106</v>
      </c>
      <c r="X157" s="9">
        <f>(AVERAGE(E157+TempMittel_korr!$F$252,F157+TempMittel_korr!$G$252,G157+TempMittel_korr!$H$252)-AVERAGE(TempMittel_korr!$F$252:'TempMittel_korr'!$H$252))</f>
        <v>1.6882128522513806</v>
      </c>
      <c r="Y157" s="9">
        <f>(AVERAGE(H157+TempMittel_korr!$I$252,I157+TempMittel_korr!$J$252,J157+TempMittel_korr!$K$252)-AVERAGE(TempMittel_korr!$I$252:'TempMittel_korr'!$K$252))</f>
        <v>0.97695866246524865</v>
      </c>
      <c r="Z157" s="12">
        <f>(AVERAGE(K157+TempMittel_korr!$L$252,L157+TempMittel_korr!$M$252,M157+TempMittel_korr!$N$252)-AVERAGE(TempMittel_korr!$L$252:'TempMittel_korr'!$N$252))</f>
        <v>1.7008246689771624</v>
      </c>
      <c r="AB157" s="78">
        <f t="shared" si="2"/>
        <v>-1.0378603438118219</v>
      </c>
    </row>
    <row r="158" spans="1:28">
      <c r="A158" s="176">
        <v>1935</v>
      </c>
      <c r="B158" s="29">
        <f>(TempMittel_korr!C159-TempMittel_korr!$C$252)</f>
        <v>-3.1819593787335725</v>
      </c>
      <c r="C158" s="9">
        <f>(TempMittel_korr!D159-TempMittel_korr!$D$252)</f>
        <v>-0.17614486407589802</v>
      </c>
      <c r="D158" s="9">
        <f>(TempMittel_korr!E159-TempMittel_korr!$E$252)</f>
        <v>-1.1884508164078049</v>
      </c>
      <c r="E158" s="9">
        <f>(TempMittel_korr!F159-TempMittel_korr!$F$252)</f>
        <v>-1.4753168044077105</v>
      </c>
      <c r="F158" s="9">
        <f>(TempMittel_korr!G159-TempMittel_korr!$G$252)</f>
        <v>-1.9965571485463887</v>
      </c>
      <c r="G158" s="9">
        <f>(TempMittel_korr!H159-TempMittel_korr!$H$252)</f>
        <v>2.2274802516437244</v>
      </c>
      <c r="H158" s="9">
        <f>(TempMittel_korr!I159-TempMittel_korr!$I$252)</f>
        <v>1.0711270410195137</v>
      </c>
      <c r="I158" s="9">
        <f>(TempMittel_korr!J159-TempMittel_korr!$J$252)</f>
        <v>-0.39154387362272125</v>
      </c>
      <c r="J158" s="9">
        <f>(TempMittel_korr!K159-TempMittel_korr!$K$252)</f>
        <v>0.76548636838605155</v>
      </c>
      <c r="K158" s="9">
        <f>(TempMittel_korr!L159-TempMittel_korr!$L$252)</f>
        <v>-0.73033857637963262</v>
      </c>
      <c r="L158" s="9">
        <f>(TempMittel_korr!M159-TempMittel_korr!$M$252)</f>
        <v>1.8158402203856756</v>
      </c>
      <c r="M158" s="15">
        <f>(TempMittel_korr!N159-TempMittel_korr!$N$252)</f>
        <v>-0.9753932284724075</v>
      </c>
      <c r="N158" s="78">
        <f>(TempMittel_korr!Q159-TempMittel_korr!$Q$252)</f>
        <v>-0.35977700589872352</v>
      </c>
      <c r="P158" s="176">
        <v>1935</v>
      </c>
      <c r="Q158" s="29">
        <f>(AVERAGE(D158+TempMittel_korr!$E$252,E158+TempMittel_korr!$F$252,F158+TempMittel_korr!$G$252)-TempMittel_korr!$AP$252)</f>
        <v>-1.5522774606546021</v>
      </c>
      <c r="R158" s="9">
        <f>(AVERAGE(G158+TempMittel_korr!$H$252,H158+TempMittel_korr!$I$252,I158+TempMittel_korr!$J$252)-TempMittel_korr!$AF$252)</f>
        <v>0.96902113968017645</v>
      </c>
      <c r="S158" s="9">
        <f>(AVERAGE(J158+TempMittel_korr!$K$252,K158+TempMittel_korr!$L$252,L158+TempMittel_korr!$M$252)-TempMittel_korr!$AU$252)</f>
        <v>0.61699600413070055</v>
      </c>
      <c r="T158" s="12">
        <f>(AVERAGE(B158+TempMittel_korr!$C$252,C158+TempMittel_korr!$D$252,M157+TempMittel_korr!$N$252)-TempMittel_korr!$AK$252)</f>
        <v>0.54005632469460774</v>
      </c>
      <c r="V158" s="176">
        <v>1935</v>
      </c>
      <c r="W158" s="29">
        <f>(AVERAGE(B158+TempMittel_korr!$C$252,C158+TempMittel_korr!$D$252,D158+TempMittel_korr!$E$252)-AVERAGE(TempMittel_korr!$C$252:'TempMittel_korr'!$E$252))</f>
        <v>-1.5155183530724252</v>
      </c>
      <c r="X158" s="9">
        <f>(AVERAGE(E158+TempMittel_korr!$F$252,F158+TempMittel_korr!$G$252,G158+TempMittel_korr!$H$252)-AVERAGE(TempMittel_korr!$F$252:'TempMittel_korr'!$H$252))</f>
        <v>-0.41479790043679188</v>
      </c>
      <c r="Y158" s="9">
        <f>(AVERAGE(H158+TempMittel_korr!$I$252,I158+TempMittel_korr!$J$252,J158+TempMittel_korr!$K$252)-AVERAGE(TempMittel_korr!$I$252:'TempMittel_korr'!$K$252))</f>
        <v>0.4816898452609486</v>
      </c>
      <c r="Z158" s="12">
        <f>(AVERAGE(K158+TempMittel_korr!$L$252,L158+TempMittel_korr!$M$252,M158+TempMittel_korr!$N$252)-AVERAGE(TempMittel_korr!$L$252:'TempMittel_korr'!$N$252))</f>
        <v>3.6702805177878606E-2</v>
      </c>
      <c r="AB158" s="78">
        <f t="shared" si="2"/>
        <v>0.10741615388403075</v>
      </c>
    </row>
    <row r="159" spans="1:28">
      <c r="A159" s="176">
        <v>1936</v>
      </c>
      <c r="B159" s="29">
        <f>(TempMittel_korr!C160-TempMittel_korr!$C$252)</f>
        <v>4.1696535244922339</v>
      </c>
      <c r="C159" s="9">
        <f>(TempMittel_korr!D160-TempMittel_korr!$D$252)</f>
        <v>0.62878124429848636</v>
      </c>
      <c r="D159" s="9">
        <f>(TempMittel_korr!E160-TempMittel_korr!$E$252)</f>
        <v>2.8889685384309036</v>
      </c>
      <c r="E159" s="9">
        <f>(TempMittel_korr!F160-TempMittel_korr!$F$252)</f>
        <v>-0.51531680440770966</v>
      </c>
      <c r="F159" s="9">
        <f>(TempMittel_korr!G160-TempMittel_korr!$G$252)</f>
        <v>-0.40623456790122781</v>
      </c>
      <c r="G159" s="9">
        <f>(TempMittel_korr!H160-TempMittel_korr!$H$252)</f>
        <v>-0.5725197483562745</v>
      </c>
      <c r="H159" s="9">
        <f>(TempMittel_korr!I160-TempMittel_korr!$I$252)</f>
        <v>-0.97403424930306137</v>
      </c>
      <c r="I159" s="9">
        <f>(TempMittel_korr!J160-TempMittel_korr!$J$252)</f>
        <v>-0.68509226071949847</v>
      </c>
      <c r="J159" s="9">
        <f>(TempMittel_korr!K160-TempMittel_korr!$K$252)</f>
        <v>-0.48784696494728053</v>
      </c>
      <c r="K159" s="9">
        <f>(TempMittel_korr!L160-TempMittel_korr!$L$252)</f>
        <v>-4.4561450279925348</v>
      </c>
      <c r="L159" s="9">
        <f>(TempMittel_korr!M160-TempMittel_korr!$M$252)</f>
        <v>-4.4159779614324712E-2</v>
      </c>
      <c r="M159" s="15">
        <f>(TempMittel_korr!N160-TempMittel_korr!$N$252)</f>
        <v>1.8439616102372696</v>
      </c>
      <c r="N159" s="78">
        <f>(TempMittel_korr!Q160-TempMittel_korr!$Q$252)</f>
        <v>0.1232366927314148</v>
      </c>
      <c r="P159" s="176">
        <v>1936</v>
      </c>
      <c r="Q159" s="29">
        <f>(AVERAGE(D159+TempMittel_korr!$E$252,E159+TempMittel_korr!$F$252,F159+TempMittel_korr!$G$252)-TempMittel_korr!$AP$252)</f>
        <v>0.65696985117335416</v>
      </c>
      <c r="R159" s="9">
        <f>(AVERAGE(G159+TempMittel_korr!$H$252,H159+TempMittel_korr!$I$252,I159+TempMittel_korr!$J$252)-TempMittel_korr!$AF$252)</f>
        <v>-0.74388208612627338</v>
      </c>
      <c r="S159" s="9">
        <f>(AVERAGE(J159+TempMittel_korr!$K$252,K159+TempMittel_korr!$L$252,L159+TempMittel_korr!$M$252)-TempMittel_korr!$AU$252)</f>
        <v>-1.662717257518044</v>
      </c>
      <c r="T159" s="12">
        <f>(AVERAGE(B159+TempMittel_korr!$C$252,C159+TempMittel_korr!$D$252,M158+TempMittel_korr!$N$252)-TempMittel_korr!$AK$252)</f>
        <v>1.2750316941527358</v>
      </c>
      <c r="V159" s="176">
        <v>1936</v>
      </c>
      <c r="W159" s="29">
        <f>(AVERAGE(B159+TempMittel_korr!$C$252,C159+TempMittel_korr!$D$252,D159+TempMittel_korr!$E$252)-AVERAGE(TempMittel_korr!$C$252:'TempMittel_korr'!$E$252))</f>
        <v>2.5624677690738746</v>
      </c>
      <c r="X159" s="9">
        <f>(AVERAGE(E159+TempMittel_korr!$F$252,F159+TempMittel_korr!$G$252,G159+TempMittel_korr!$H$252)-AVERAGE(TempMittel_korr!$F$252:'TempMittel_korr'!$H$252))</f>
        <v>-0.49802370688840369</v>
      </c>
      <c r="Y159" s="9">
        <f>(AVERAGE(H159+TempMittel_korr!$I$252,I159+TempMittel_korr!$J$252,J159+TempMittel_korr!$K$252)-AVERAGE(TempMittel_korr!$I$252:'TempMittel_korr'!$K$252))</f>
        <v>-0.71565782498994679</v>
      </c>
      <c r="Z159" s="12">
        <f>(AVERAGE(K159+TempMittel_korr!$L$252,L159+TempMittel_korr!$M$252,M159+TempMittel_korr!$N$252)-AVERAGE(TempMittel_korr!$L$252:'TempMittel_korr'!$N$252))</f>
        <v>-0.88544773245652997</v>
      </c>
      <c r="AB159" s="78">
        <f t="shared" si="2"/>
        <v>1.6780025196873041</v>
      </c>
    </row>
    <row r="160" spans="1:28">
      <c r="A160" s="176">
        <v>1937</v>
      </c>
      <c r="B160" s="29">
        <f>(TempMittel_korr!C161-TempMittel_korr!$C$252)</f>
        <v>2.4115890083632019</v>
      </c>
      <c r="C160" s="9">
        <f>(TempMittel_korr!D161-TempMittel_korr!$D$252)</f>
        <v>2.05242656449553</v>
      </c>
      <c r="D160" s="9">
        <f>(TempMittel_korr!E161-TempMittel_korr!$E$252)</f>
        <v>-4.0063719633611328E-2</v>
      </c>
      <c r="E160" s="9">
        <f>(TempMittel_korr!F161-TempMittel_korr!$F$252)</f>
        <v>-0.44198347107437641</v>
      </c>
      <c r="F160" s="9">
        <f>(TempMittel_korr!G161-TempMittel_korr!$G$252)</f>
        <v>2.3292493030665185</v>
      </c>
      <c r="G160" s="9">
        <f>(TempMittel_korr!H161-TempMittel_korr!$H$252)</f>
        <v>1.0041469183103899</v>
      </c>
      <c r="H160" s="9">
        <f>(TempMittel_korr!I161-TempMittel_korr!$I$252)</f>
        <v>0.22919155714854789</v>
      </c>
      <c r="I160" s="9">
        <f>(TempMittel_korr!J161-TempMittel_korr!$J$252)</f>
        <v>-4.9608389751751858E-2</v>
      </c>
      <c r="J160" s="9">
        <f>(TempMittel_korr!K161-TempMittel_korr!$K$252)</f>
        <v>-0.17451363161394973</v>
      </c>
      <c r="K160" s="9">
        <f>(TempMittel_korr!L161-TempMittel_korr!$L$252)</f>
        <v>1.4922420687816595</v>
      </c>
      <c r="L160" s="9">
        <f>(TempMittel_korr!M161-TempMittel_korr!$M$252)</f>
        <v>-0.34082644628099223</v>
      </c>
      <c r="M160" s="15">
        <f>(TempMittel_korr!N161-TempMittel_korr!$N$252)</f>
        <v>-1.6786190349240209</v>
      </c>
      <c r="N160" s="78">
        <f>(TempMittel_korr!Q161-TempMittel_korr!$Q$252)</f>
        <v>0.56762025437525043</v>
      </c>
      <c r="P160" s="236">
        <v>1937</v>
      </c>
      <c r="Q160" s="29">
        <f>(AVERAGE(D160+TempMittel_korr!$E$252,E160+TempMittel_korr!$F$252,F160+TempMittel_korr!$G$252)-TempMittel_korr!$AP$252)</f>
        <v>0.61689816658554264</v>
      </c>
      <c r="R160" s="9">
        <f>(AVERAGE(G160+TempMittel_korr!$H$252,H160+TempMittel_korr!$I$252,I160+TempMittel_korr!$J$252)-TempMittel_korr!$AF$252)</f>
        <v>0.3945766952357328</v>
      </c>
      <c r="S160" s="9">
        <f>(AVERAGE(J160+TempMittel_korr!$K$252,K160+TempMittel_korr!$L$252,L160+TempMittel_korr!$M$252)-TempMittel_korr!$AU$252)</f>
        <v>0.32563399696224327</v>
      </c>
      <c r="T160" s="12">
        <f>(AVERAGE(B160+TempMittel_korr!$C$252,C160+TempMittel_korr!$D$252,M159+TempMittel_korr!$N$252)-TempMittel_korr!$AK$252)</f>
        <v>2.103343575078632</v>
      </c>
      <c r="V160" s="176">
        <v>1937</v>
      </c>
      <c r="W160" s="29">
        <f>(AVERAGE(B160+TempMittel_korr!$C$252,C160+TempMittel_korr!$D$252,D160+TempMittel_korr!$E$252)-AVERAGE(TempMittel_korr!$C$252:'TempMittel_korr'!$E$252))</f>
        <v>1.4746506177417067</v>
      </c>
      <c r="X160" s="9">
        <f>(AVERAGE(E160+TempMittel_korr!$F$252,F160+TempMittel_korr!$G$252,G160+TempMittel_korr!$H$252)-AVERAGE(TempMittel_korr!$F$252:'TempMittel_korr'!$H$252))</f>
        <v>0.96380425010084281</v>
      </c>
      <c r="Y160" s="9">
        <f>(AVERAGE(H160+TempMittel_korr!$I$252,I160+TempMittel_korr!$J$252,J160+TempMittel_korr!$K$252)-AVERAGE(TempMittel_korr!$I$252:'TempMittel_korr'!$K$252))</f>
        <v>1.6898452609463988E-3</v>
      </c>
      <c r="Z160" s="12">
        <f>(AVERAGE(K160+TempMittel_korr!$L$252,L160+TempMittel_korr!$M$252,M160+TempMittel_korr!$N$252)-AVERAGE(TempMittel_korr!$L$252:'TempMittel_korr'!$N$252))</f>
        <v>-0.17573447080778459</v>
      </c>
      <c r="AB160" s="78">
        <f t="shared" si="2"/>
        <v>1.5669783658655976</v>
      </c>
    </row>
    <row r="161" spans="1:28">
      <c r="A161" s="176">
        <v>1938</v>
      </c>
      <c r="B161" s="29">
        <f>(TempMittel_korr!C162-TempMittel_korr!$C$252)</f>
        <v>0.77933094384707347</v>
      </c>
      <c r="C161" s="9">
        <f>(TempMittel_korr!D162-TempMittel_korr!$D$252)</f>
        <v>-5.4716292647326803E-2</v>
      </c>
      <c r="D161" s="9">
        <f>(TempMittel_korr!E162-TempMittel_korr!$E$252)</f>
        <v>4.5438072481083216</v>
      </c>
      <c r="E161" s="9">
        <f>(TempMittel_korr!F162-TempMittel_korr!$F$252)</f>
        <v>-4.245316804407711</v>
      </c>
      <c r="F161" s="9">
        <f>(TempMittel_korr!G162-TempMittel_korr!$G$252)</f>
        <v>-1.832041019514131</v>
      </c>
      <c r="G161" s="9">
        <f>(TempMittel_korr!H162-TempMittel_korr!$H$252)</f>
        <v>1.6174802516437232</v>
      </c>
      <c r="H161" s="9">
        <f>(TempMittel_korr!I162-TempMittel_korr!$I$252)</f>
        <v>-0.52887295898048414</v>
      </c>
      <c r="I161" s="9">
        <f>(TempMittel_korr!J162-TempMittel_korr!$J$252)</f>
        <v>-0.28186645426788459</v>
      </c>
      <c r="J161" s="9">
        <f>(TempMittel_korr!K162-TempMittel_korr!$K$252)</f>
        <v>1.0588197017193846</v>
      </c>
      <c r="K161" s="9">
        <f>(TempMittel_korr!L162-TempMittel_korr!$L$252)</f>
        <v>0.23740335910424104</v>
      </c>
      <c r="L161" s="9">
        <f>(TempMittel_korr!M162-TempMittel_korr!$M$252)</f>
        <v>4.7825068870523415</v>
      </c>
      <c r="M161" s="15">
        <f>(TempMittel_korr!N162-TempMittel_korr!$N$252)</f>
        <v>-1.9044254865369243</v>
      </c>
      <c r="N161" s="78">
        <f>(TempMittel_korr!Q162-TempMittel_korr!$Q$252)</f>
        <v>0.35364765163552292</v>
      </c>
      <c r="P161" s="176">
        <v>1938</v>
      </c>
      <c r="Q161" s="29">
        <f>(AVERAGE(D161+TempMittel_korr!$E$252,E161+TempMittel_korr!$F$252,F161+TempMittel_korr!$G$252)-TempMittel_korr!$AP$252)</f>
        <v>-0.51001939613847469</v>
      </c>
      <c r="R161" s="9">
        <f>(AVERAGE(G161+TempMittel_korr!$H$252,H161+TempMittel_korr!$I$252,I161+TempMittel_korr!$J$252)-TempMittel_korr!$AF$252)</f>
        <v>0.26891361279845505</v>
      </c>
      <c r="S161" s="9">
        <f>(AVERAGE(J161+TempMittel_korr!$K$252,K161+TempMittel_korr!$L$252,L161+TempMittel_korr!$M$252)-TempMittel_korr!$AU$252)</f>
        <v>2.0262433159586593</v>
      </c>
      <c r="T161" s="12">
        <f>(AVERAGE(B161+TempMittel_korr!$C$252,C161+TempMittel_korr!$D$252,M160+TempMittel_korr!$N$252)-TempMittel_korr!$AK$252)</f>
        <v>-0.3173169471947932</v>
      </c>
      <c r="V161" s="176">
        <v>1938</v>
      </c>
      <c r="W161" s="29">
        <f>(AVERAGE(B161+TempMittel_korr!$C$252,C161+TempMittel_korr!$D$252,D161+TempMittel_korr!$E$252)-AVERAGE(TempMittel_korr!$C$252:'TempMittel_korr'!$E$252))</f>
        <v>1.7561406331026894</v>
      </c>
      <c r="X161" s="9">
        <f>(AVERAGE(E161+TempMittel_korr!$F$252,F161+TempMittel_korr!$G$252,G161+TempMittel_korr!$H$252)-AVERAGE(TempMittel_korr!$F$252:'TempMittel_korr'!$H$252))</f>
        <v>-1.4866258574260387</v>
      </c>
      <c r="Y161" s="9">
        <f>(AVERAGE(H161+TempMittel_korr!$I$252,I161+TempMittel_korr!$J$252,J161+TempMittel_korr!$K$252)-AVERAGE(TempMittel_korr!$I$252:'TempMittel_korr'!$K$252))</f>
        <v>8.2693429490337422E-2</v>
      </c>
      <c r="Z161" s="12">
        <f>(AVERAGE(K161+TempMittel_korr!$L$252,L161+TempMittel_korr!$M$252,M161+TempMittel_korr!$N$252)-AVERAGE(TempMittel_korr!$L$252:'TempMittel_korr'!$N$252))</f>
        <v>1.0384949198732198</v>
      </c>
      <c r="AB161" s="78">
        <f t="shared" si="2"/>
        <v>0.8974507160960119</v>
      </c>
    </row>
    <row r="162" spans="1:28">
      <c r="A162" s="176">
        <v>1939</v>
      </c>
      <c r="B162" s="29">
        <f>(TempMittel_korr!C163-TempMittel_korr!$C$252)</f>
        <v>2.8309438470728794</v>
      </c>
      <c r="C162" s="9">
        <f>(TempMittel_korr!D163-TempMittel_korr!$D$252)</f>
        <v>2.2381408502098159</v>
      </c>
      <c r="D162" s="9">
        <f>(TempMittel_korr!E163-TempMittel_korr!$E$252)</f>
        <v>-3.1142572680207081</v>
      </c>
      <c r="E162" s="9">
        <f>(TempMittel_korr!F163-TempMittel_korr!$F$252)</f>
        <v>2.1080165289256216</v>
      </c>
      <c r="F162" s="9">
        <f>(TempMittel_korr!G163-TempMittel_korr!$G$252)</f>
        <v>-3.4578474711270353</v>
      </c>
      <c r="G162" s="9">
        <f>(TempMittel_korr!H163-TempMittel_korr!$H$252)</f>
        <v>0.20414691831038922</v>
      </c>
      <c r="H162" s="9">
        <f>(TempMittel_korr!I163-TempMittel_korr!$I$252)</f>
        <v>-0.70951812027080585</v>
      </c>
      <c r="I162" s="9">
        <f>(TempMittel_korr!J163-TempMittel_korr!$J$252)</f>
        <v>0.19555290057082608</v>
      </c>
      <c r="J162" s="9">
        <f>(TempMittel_korr!K163-TempMittel_korr!$K$252)</f>
        <v>-1.174513631613948</v>
      </c>
      <c r="K162" s="9">
        <f>(TempMittel_korr!L163-TempMittel_korr!$L$252)</f>
        <v>-2.1142095441215645</v>
      </c>
      <c r="L162" s="9">
        <f>(TempMittel_korr!M163-TempMittel_korr!$M$252)</f>
        <v>2.5191735537190088</v>
      </c>
      <c r="M162" s="15">
        <f>(TempMittel_korr!N163-TempMittel_korr!$N$252)</f>
        <v>-2.1592641962143442</v>
      </c>
      <c r="N162" s="78">
        <f>(TempMittel_korr!Q163-TempMittel_korr!$Q$252)</f>
        <v>-0.24443454014529653</v>
      </c>
      <c r="P162" s="176">
        <v>1939</v>
      </c>
      <c r="Q162" s="29">
        <f>(AVERAGE(D162+TempMittel_korr!$E$252,E162+TempMittel_korr!$F$252,F162+TempMittel_korr!$G$252)-TempMittel_korr!$AP$252)</f>
        <v>-1.4868652742746757</v>
      </c>
      <c r="R162" s="9">
        <f>(AVERAGE(G162+TempMittel_korr!$H$252,H162+TempMittel_korr!$I$252,I162+TempMittel_korr!$J$252)-TempMittel_korr!$AF$252)</f>
        <v>-0.10327276712986055</v>
      </c>
      <c r="S162" s="9">
        <f>(AVERAGE(J162+TempMittel_korr!$K$252,K162+TempMittel_korr!$L$252,L162+TempMittel_korr!$M$252)-TempMittel_korr!$AU$252)</f>
        <v>-0.25651654067216523</v>
      </c>
      <c r="T162" s="12">
        <f>(AVERAGE(B162+TempMittel_korr!$C$252,C162+TempMittel_korr!$D$252,M161+TempMittel_korr!$N$252)-TempMittel_korr!$AK$252)</f>
        <v>1.0555709176285553</v>
      </c>
      <c r="V162" s="176">
        <v>1939</v>
      </c>
      <c r="W162" s="29">
        <f>(AVERAGE(B162+TempMittel_korr!$C$252,C162+TempMittel_korr!$D$252,D162+TempMittel_korr!$E$252)-AVERAGE(TempMittel_korr!$C$252:'TempMittel_korr'!$E$252))</f>
        <v>0.65160914308732887</v>
      </c>
      <c r="X162" s="9">
        <f>(AVERAGE(E162+TempMittel_korr!$F$252,F162+TempMittel_korr!$G$252,G162+TempMittel_korr!$H$252)-AVERAGE(TempMittel_korr!$F$252:'TempMittel_korr'!$H$252))</f>
        <v>-0.38189467463034177</v>
      </c>
      <c r="Y162" s="9">
        <f>(AVERAGE(H162+TempMittel_korr!$I$252,I162+TempMittel_korr!$J$252,J162+TempMittel_korr!$K$252)-AVERAGE(TempMittel_korr!$I$252:'TempMittel_korr'!$K$252))</f>
        <v>-0.56282628377130983</v>
      </c>
      <c r="Z162" s="12">
        <f>(AVERAGE(K162+TempMittel_korr!$L$252,L162+TempMittel_korr!$M$252,M162+TempMittel_korr!$N$252)-AVERAGE(TempMittel_korr!$L$252:'TempMittel_korr'!$N$252))</f>
        <v>-0.58476672887229952</v>
      </c>
      <c r="AB162" s="78">
        <f t="shared" si="2"/>
        <v>1.2600485681265705E-2</v>
      </c>
    </row>
    <row r="163" spans="1:28">
      <c r="A163" s="176">
        <v>1940</v>
      </c>
      <c r="B163" s="29">
        <f>(TempMittel_korr!C164-TempMittel_korr!$C$252)</f>
        <v>-5.3755077658303456</v>
      </c>
      <c r="C163" s="9">
        <f>(TempMittel_korr!D164-TempMittel_korr!$D$252)</f>
        <v>0.18395365809158948</v>
      </c>
      <c r="D163" s="9">
        <f>(TempMittel_korr!E164-TempMittel_korr!$E$252)</f>
        <v>-6.2644364794901763E-2</v>
      </c>
      <c r="E163" s="9">
        <f>(TempMittel_korr!F164-TempMittel_korr!$F$252)</f>
        <v>0.98801652892562331</v>
      </c>
      <c r="F163" s="9">
        <f>(TempMittel_korr!G164-TempMittel_korr!$G$252)</f>
        <v>-0.58365392273993599</v>
      </c>
      <c r="G163" s="9">
        <f>(TempMittel_korr!H164-TempMittel_korr!$H$252)</f>
        <v>-0.45918641502294122</v>
      </c>
      <c r="H163" s="9">
        <f>(TempMittel_korr!I164-TempMittel_korr!$I$252)</f>
        <v>-1.3191955396256425</v>
      </c>
      <c r="I163" s="9">
        <f>(TempMittel_korr!J164-TempMittel_korr!$J$252)</f>
        <v>-2.191543873622722</v>
      </c>
      <c r="J163" s="9">
        <f>(TempMittel_korr!K164-TempMittel_korr!$K$252)</f>
        <v>-1.784696494727811E-2</v>
      </c>
      <c r="K163" s="9">
        <f>(TempMittel_korr!L164-TempMittel_korr!$L$252)</f>
        <v>-0.54001599573447034</v>
      </c>
      <c r="L163" s="9">
        <f>(TempMittel_korr!M164-TempMittel_korr!$M$252)</f>
        <v>1.2958402203856751</v>
      </c>
      <c r="M163" s="15">
        <f>(TempMittel_korr!N164-TempMittel_korr!$N$252)</f>
        <v>-5.6205545187949886</v>
      </c>
      <c r="N163" s="78">
        <f>(TempMittel_korr!Q164-TempMittel_korr!$Q$252)</f>
        <v>-1.1655304305562568</v>
      </c>
      <c r="P163" s="176">
        <v>1940</v>
      </c>
      <c r="Q163" s="29">
        <f>(AVERAGE(D163+TempMittel_korr!$E$252,E163+TempMittel_korr!$F$252,F163+TempMittel_korr!$G$252)-TempMittel_korr!$AP$252)</f>
        <v>0.11507020959629344</v>
      </c>
      <c r="R163" s="9">
        <f>(AVERAGE(G163+TempMittel_korr!$H$252,H163+TempMittel_korr!$I$252,I163+TempMittel_korr!$J$252)-TempMittel_korr!$AF$252)</f>
        <v>-1.3233086094237638</v>
      </c>
      <c r="S163" s="9">
        <f>(AVERAGE(J163+TempMittel_korr!$K$252,K163+TempMittel_korr!$L$252,L163+TempMittel_korr!$M$252)-TempMittel_korr!$AU$252)</f>
        <v>0.24599241990131127</v>
      </c>
      <c r="T163" s="12">
        <f>(AVERAGE(B163+TempMittel_korr!$C$252,C163+TempMittel_korr!$D$252,M162+TempMittel_korr!$N$252)-TempMittel_korr!$AK$252)</f>
        <v>-2.4495882539377352</v>
      </c>
      <c r="V163" s="176">
        <v>1940</v>
      </c>
      <c r="W163" s="29">
        <f>(AVERAGE(B163+TempMittel_korr!$C$252,C163+TempMittel_korr!$D$252,D163+TempMittel_korr!$E$252)-AVERAGE(TempMittel_korr!$C$252:'TempMittel_korr'!$E$252))</f>
        <v>-1.7513994908445523</v>
      </c>
      <c r="X163" s="9">
        <f>(AVERAGE(E163+TempMittel_korr!$F$252,F163+TempMittel_korr!$G$252,G163+TempMittel_korr!$H$252)-AVERAGE(TempMittel_korr!$F$252:'TempMittel_korr'!$H$252))</f>
        <v>-1.8274602945751894E-2</v>
      </c>
      <c r="Y163" s="9">
        <f>(AVERAGE(H163+TempMittel_korr!$I$252,I163+TempMittel_korr!$J$252,J163+TempMittel_korr!$K$252)-AVERAGE(TempMittel_korr!$I$252:'TempMittel_korr'!$K$252))</f>
        <v>-1.1761954593985493</v>
      </c>
      <c r="Z163" s="12">
        <f>(AVERAGE(K163+TempMittel_korr!$L$252,L163+TempMittel_korr!$M$252,M163+TempMittel_korr!$N$252)-AVERAGE(TempMittel_korr!$L$252:'TempMittel_korr'!$N$252))</f>
        <v>-1.6215767647145942</v>
      </c>
      <c r="AB163" s="78">
        <f t="shared" si="2"/>
        <v>-1.8533656671870007</v>
      </c>
    </row>
    <row r="164" spans="1:28">
      <c r="A164" s="176">
        <v>1941</v>
      </c>
      <c r="B164" s="29">
        <f>(TempMittel_korr!C165-TempMittel_korr!$C$252)</f>
        <v>-2.7658303464755072</v>
      </c>
      <c r="C164" s="9">
        <f>(TempMittel_korr!D165-TempMittel_korr!$D$252)</f>
        <v>0.68099799306695863</v>
      </c>
      <c r="D164" s="9">
        <f>(TempMittel_korr!E165-TempMittel_korr!$E$252)</f>
        <v>1.0050975706889689</v>
      </c>
      <c r="E164" s="9">
        <f>(TempMittel_korr!F165-TempMittel_korr!$F$252)</f>
        <v>-2.1786501377410441</v>
      </c>
      <c r="F164" s="9">
        <f>(TempMittel_korr!G165-TempMittel_korr!$G$252)</f>
        <v>-3.9062345679012269</v>
      </c>
      <c r="G164" s="9">
        <f>(TempMittel_korr!H165-TempMittel_korr!$H$252)</f>
        <v>0.67081358497705779</v>
      </c>
      <c r="H164" s="9">
        <f>(TempMittel_korr!I165-TempMittel_korr!$I$252)</f>
        <v>0.25177220230984076</v>
      </c>
      <c r="I164" s="9">
        <f>(TempMittel_korr!J165-TempMittel_korr!$J$252)</f>
        <v>-1.697995486525949</v>
      </c>
      <c r="J164" s="9">
        <f>(TempMittel_korr!K165-TempMittel_korr!$K$252)</f>
        <v>-1.2078469649472794</v>
      </c>
      <c r="K164" s="9">
        <f>(TempMittel_korr!L165-TempMittel_korr!$L$252)</f>
        <v>-2.0238869634764072</v>
      </c>
      <c r="L164" s="9">
        <f>(TempMittel_korr!M165-TempMittel_korr!$M$252)</f>
        <v>-1.3708264462809918</v>
      </c>
      <c r="M164" s="15">
        <f>(TempMittel_korr!N165-TempMittel_korr!$N$252)</f>
        <v>-1.1334577446014404</v>
      </c>
      <c r="N164" s="78">
        <f>(TempMittel_korr!Q165-TempMittel_korr!$Q$252)</f>
        <v>-1.1482701565836546</v>
      </c>
      <c r="P164" s="176">
        <v>1941</v>
      </c>
      <c r="Q164" s="29">
        <f>(AVERAGE(D164+TempMittel_korr!$E$252,E164+TempMittel_korr!$F$252,F164+TempMittel_korr!$G$252)-TempMittel_korr!$AP$252)</f>
        <v>-1.6920982491850691</v>
      </c>
      <c r="R164" s="9">
        <f>(AVERAGE(G164+TempMittel_korr!$H$252,H164+TempMittel_korr!$I$252,I164+TempMittel_korr!$J$252)-TempMittel_korr!$AF$252)</f>
        <v>-0.2584698997463466</v>
      </c>
      <c r="S164" s="9">
        <f>(AVERAGE(J164+TempMittel_korr!$K$252,K164+TempMittel_korr!$L$252,L164+TempMittel_korr!$M$252)-TempMittel_korr!$AU$252)</f>
        <v>-1.5341867915682235</v>
      </c>
      <c r="T164" s="12">
        <f>(AVERAGE(B164+TempMittel_korr!$C$252,C164+TempMittel_korr!$D$252,M163+TempMittel_korr!$N$252)-TempMittel_korr!$AK$252)</f>
        <v>-2.5677777766878815</v>
      </c>
      <c r="V164" s="235">
        <v>1941</v>
      </c>
      <c r="W164" s="29">
        <f>(AVERAGE(B164+TempMittel_korr!$C$252,C164+TempMittel_korr!$D$252,D164+TempMittel_korr!$E$252)-AVERAGE(TempMittel_korr!$C$252:'TempMittel_korr'!$E$252))</f>
        <v>-0.35991159423986008</v>
      </c>
      <c r="X164" s="9">
        <f>(AVERAGE(E164+TempMittel_korr!$F$252,F164+TempMittel_korr!$G$252,G164+TempMittel_korr!$H$252)-AVERAGE(TempMittel_korr!$F$252:'TempMittel_korr'!$H$252))</f>
        <v>-1.8046903735550712</v>
      </c>
      <c r="Y164" s="9">
        <f>(AVERAGE(H164+TempMittel_korr!$I$252,I164+TempMittel_korr!$J$252,J164+TempMittel_korr!$K$252)-AVERAGE(TempMittel_korr!$I$252:'TempMittel_korr'!$K$252))</f>
        <v>-0.8846900830544655</v>
      </c>
      <c r="Z164" s="12">
        <f>(AVERAGE(K164+TempMittel_korr!$L$252,L164+TempMittel_korr!$M$252,M164+TempMittel_korr!$N$252)-AVERAGE(TempMittel_korr!$L$252:'TempMittel_korr'!$N$252))</f>
        <v>-1.5093903847862797</v>
      </c>
      <c r="AB164" s="78">
        <f t="shared" si="2"/>
        <v>-1.6750723253786421</v>
      </c>
    </row>
    <row r="165" spans="1:28">
      <c r="A165" s="176">
        <v>1942</v>
      </c>
      <c r="B165" s="29">
        <f>(TempMittel_korr!C166-TempMittel_korr!$C$252)</f>
        <v>-5.6529271206690561</v>
      </c>
      <c r="C165" s="9">
        <f>(TempMittel_korr!D166-TempMittel_korr!$D$252)</f>
        <v>-4.9940020069330417</v>
      </c>
      <c r="D165" s="9">
        <f>(TempMittel_korr!E166-TempMittel_korr!$E$252)</f>
        <v>1.5534846674631624</v>
      </c>
      <c r="E165" s="9">
        <f>(TempMittel_korr!F166-TempMittel_korr!$F$252)</f>
        <v>-0.84198347107437677</v>
      </c>
      <c r="F165" s="9">
        <f>(TempMittel_korr!G166-TempMittel_korr!$G$252)</f>
        <v>0.21634607726006294</v>
      </c>
      <c r="G165" s="9">
        <f>(TempMittel_korr!H166-TempMittel_korr!$H$252)</f>
        <v>-0.45918641502294477</v>
      </c>
      <c r="H165" s="9">
        <f>(TempMittel_korr!I166-TempMittel_korr!$I$252)</f>
        <v>-0.74177618478693219</v>
      </c>
      <c r="I165" s="9">
        <f>(TempMittel_korr!J166-TempMittel_korr!$J$252)</f>
        <v>0.70200451347405135</v>
      </c>
      <c r="J165" s="9">
        <f>(TempMittel_korr!K166-TempMittel_korr!$K$252)</f>
        <v>2.9188197017193893</v>
      </c>
      <c r="K165" s="9">
        <f>(TempMittel_korr!L166-TempMittel_korr!$L$252)</f>
        <v>4.0309517462010183</v>
      </c>
      <c r="L165" s="9">
        <f>(TempMittel_korr!M166-TempMittel_korr!$M$252)</f>
        <v>-2.8274931129476579</v>
      </c>
      <c r="M165" s="15">
        <f>(TempMittel_korr!N166-TempMittel_korr!$N$252)</f>
        <v>2.7633164489469468</v>
      </c>
      <c r="N165" s="78">
        <f>(TempMittel_korr!Q166-TempMittel_korr!$Q$252)</f>
        <v>-0.23100988261105027</v>
      </c>
      <c r="P165" s="176">
        <v>1942</v>
      </c>
      <c r="Q165" s="29">
        <f>(AVERAGE(D165+TempMittel_korr!$E$252,E165+TempMittel_korr!$F$252,F165+TempMittel_korr!$G$252)-TempMittel_korr!$AP$252)</f>
        <v>0.31044655368231489</v>
      </c>
      <c r="R165" s="9">
        <f>(AVERAGE(G165+TempMittel_korr!$H$252,H165+TempMittel_korr!$I$252,I165+TempMittel_korr!$J$252)-TempMittel_korr!$AF$252)</f>
        <v>-0.16631936211193832</v>
      </c>
      <c r="S165" s="9">
        <f>(AVERAGE(J165+TempMittel_korr!$K$252,K165+TempMittel_korr!$L$252,L165+TempMittel_korr!$M$252)-TempMittel_korr!$AU$252)</f>
        <v>1.374092778324254</v>
      </c>
      <c r="T165" s="12">
        <f>(AVERAGE(B165+TempMittel_korr!$C$252,C165+TempMittel_korr!$D$252,M164+TempMittel_korr!$N$252)-TempMittel_korr!$AK$252)</f>
        <v>-3.9261111100212149</v>
      </c>
      <c r="V165" s="176">
        <v>1942</v>
      </c>
      <c r="W165" s="29">
        <f>(AVERAGE(B165+TempMittel_korr!$C$252,C165+TempMittel_korr!$D$252,D165+TempMittel_korr!$E$252)-AVERAGE(TempMittel_korr!$C$252:'TempMittel_korr'!$E$252))</f>
        <v>-3.0311481533796454</v>
      </c>
      <c r="X165" s="9">
        <f>(AVERAGE(E165+TempMittel_korr!$F$252,F165+TempMittel_korr!$G$252,G165+TempMittel_korr!$H$252)-AVERAGE(TempMittel_korr!$F$252:'TempMittel_korr'!$H$252))</f>
        <v>-0.36160793627908561</v>
      </c>
      <c r="Y165" s="9">
        <f>(AVERAGE(H165+TempMittel_korr!$I$252,I165+TempMittel_korr!$J$252,J165+TempMittel_korr!$K$252)-AVERAGE(TempMittel_korr!$I$252:'TempMittel_korr'!$K$252))</f>
        <v>0.95968267680216712</v>
      </c>
      <c r="Z165" s="12">
        <f>(AVERAGE(K165+TempMittel_korr!$L$252,L165+TempMittel_korr!$M$252,M165+TempMittel_korr!$N$252)-AVERAGE(TempMittel_korr!$L$252:'TempMittel_korr'!$N$252))</f>
        <v>1.3222583607334366</v>
      </c>
      <c r="AB165" s="78">
        <f t="shared" si="2"/>
        <v>-2.5567255511850941</v>
      </c>
    </row>
    <row r="166" spans="1:28">
      <c r="A166" s="176">
        <v>1943</v>
      </c>
      <c r="B166" s="29">
        <f>(TempMittel_korr!C167-TempMittel_korr!$C$252)</f>
        <v>2.0632019115890086</v>
      </c>
      <c r="C166" s="9">
        <f>(TempMittel_korr!D167-TempMittel_korr!$D$252)</f>
        <v>2.5738551359241013</v>
      </c>
      <c r="D166" s="9">
        <f>(TempMittel_korr!E167-TempMittel_korr!$E$252)</f>
        <v>3.7373556352050983</v>
      </c>
      <c r="E166" s="9">
        <f>(TempMittel_korr!F167-TempMittel_korr!$F$252)</f>
        <v>1.7780165289256225</v>
      </c>
      <c r="F166" s="9">
        <f>(TempMittel_korr!G167-TempMittel_korr!$G$252)</f>
        <v>0.3260234966148996</v>
      </c>
      <c r="G166" s="9">
        <f>(TempMittel_korr!H167-TempMittel_korr!$H$252)</f>
        <v>-1.8458530816896079</v>
      </c>
      <c r="H166" s="9">
        <f>(TempMittel_korr!I167-TempMittel_korr!$I$252)</f>
        <v>0.46467542811629237</v>
      </c>
      <c r="I166" s="9">
        <f>(TempMittel_korr!J167-TempMittel_korr!$J$252)</f>
        <v>2.3858754812159866</v>
      </c>
      <c r="J166" s="9">
        <f>(TempMittel_korr!K167-TempMittel_korr!$K$252)</f>
        <v>1.0388197017193832</v>
      </c>
      <c r="K166" s="9">
        <f>(TempMittel_korr!L167-TempMittel_korr!$L$252)</f>
        <v>2.3954678752332699</v>
      </c>
      <c r="L166" s="9">
        <f>(TempMittel_korr!M167-TempMittel_korr!$M$252)</f>
        <v>-1.9741597796143253</v>
      </c>
      <c r="M166" s="15">
        <f>(TempMittel_korr!N167-TempMittel_korr!$N$252)</f>
        <v>-0.1270061316982144</v>
      </c>
      <c r="N166" s="78">
        <f>(TempMittel_korr!Q167-TempMittel_korr!$Q$252)</f>
        <v>1.0777572406766209</v>
      </c>
      <c r="P166" s="236">
        <v>1943</v>
      </c>
      <c r="Q166" s="29">
        <f>(AVERAGE(D166+TempMittel_korr!$E$252,E166+TempMittel_korr!$F$252,F166+TempMittel_korr!$G$252)-TempMittel_korr!$AP$252)</f>
        <v>1.9482960160479061</v>
      </c>
      <c r="R166" s="9">
        <f>(AVERAGE(G166+TempMittel_korr!$H$252,H166+TempMittel_korr!$I$252,I166+TempMittel_korr!$J$252)-TempMittel_korr!$AF$252)</f>
        <v>0.33489927588089685</v>
      </c>
      <c r="S166" s="9">
        <f>(AVERAGE(J166+TempMittel_korr!$K$252,K166+TempMittel_korr!$L$252,L166+TempMittel_korr!$M$252)-TempMittel_korr!$AU$252)</f>
        <v>0.48670926577944496</v>
      </c>
      <c r="T166" s="12">
        <f>(AVERAGE(B166+TempMittel_korr!$C$252,C166+TempMittel_korr!$D$252,M165+TempMittel_korr!$N$252)-TempMittel_korr!$AK$252)</f>
        <v>2.467475679533317</v>
      </c>
      <c r="V166" s="236">
        <v>1943</v>
      </c>
      <c r="W166" s="29">
        <f>(AVERAGE(B166+TempMittel_korr!$C$252,C166+TempMittel_korr!$D$252,D166+TempMittel_korr!$E$252)-AVERAGE(TempMittel_korr!$C$252:'TempMittel_korr'!$E$252))</f>
        <v>2.7914708942394024</v>
      </c>
      <c r="X166" s="9">
        <f>(AVERAGE(E166+TempMittel_korr!$F$252,F166+TempMittel_korr!$G$252,G166+TempMittel_korr!$H$252)-AVERAGE(TempMittel_korr!$F$252:'TempMittel_korr'!$H$252))</f>
        <v>8.6062314616972557E-2</v>
      </c>
      <c r="Y166" s="9">
        <f>(AVERAGE(H166+TempMittel_korr!$I$252,I166+TempMittel_korr!$J$252,J166+TempMittel_korr!$K$252)-AVERAGE(TempMittel_korr!$I$252:'TempMittel_korr'!$K$252))</f>
        <v>1.2964568703505535</v>
      </c>
      <c r="Z166" s="12">
        <f>(AVERAGE(K166+TempMittel_korr!$L$252,L166+TempMittel_korr!$M$252,M166+TempMittel_korr!$N$252)-AVERAGE(TempMittel_korr!$L$252:'TempMittel_korr'!$N$252))</f>
        <v>9.8100654640243423E-2</v>
      </c>
      <c r="AB166" s="78">
        <f t="shared" si="2"/>
        <v>2.7844322829162884</v>
      </c>
    </row>
    <row r="167" spans="1:28">
      <c r="A167" s="176">
        <v>1944</v>
      </c>
      <c r="B167" s="29">
        <f>(TempMittel_korr!C168-TempMittel_korr!$C$252)</f>
        <v>2.4341696535244925</v>
      </c>
      <c r="C167" s="9">
        <f>(TempMittel_korr!D168-TempMittel_korr!$D$252)</f>
        <v>-3.2988049625980658</v>
      </c>
      <c r="D167" s="9">
        <f>(TempMittel_korr!E168-TempMittel_korr!$E$252)</f>
        <v>-4.3400637196336112</v>
      </c>
      <c r="E167" s="9">
        <f>(TempMittel_korr!F168-TempMittel_korr!$F$252)</f>
        <v>1.331349862258957</v>
      </c>
      <c r="F167" s="9">
        <f>(TempMittel_korr!G168-TempMittel_korr!$G$252)</f>
        <v>-0.96107327757864525</v>
      </c>
      <c r="G167" s="9">
        <f>(TempMittel_korr!H168-TempMittel_korr!$H$252)</f>
        <v>-1.6591864150229441</v>
      </c>
      <c r="H167" s="9">
        <f>(TempMittel_korr!I168-TempMittel_korr!$I$252)</f>
        <v>-0.73855037833531867</v>
      </c>
      <c r="I167" s="9">
        <f>(TempMittel_korr!J168-TempMittel_korr!$J$252)</f>
        <v>3.1665206425063168</v>
      </c>
      <c r="J167" s="9">
        <f>(TempMittel_korr!K168-TempMittel_korr!$K$252)</f>
        <v>-0.63451363161394347</v>
      </c>
      <c r="K167" s="9">
        <f>(TempMittel_korr!L168-TempMittel_korr!$L$252)</f>
        <v>-1.1432418021860817</v>
      </c>
      <c r="L167" s="9">
        <f>(TempMittel_korr!M168-TempMittel_korr!$M$252)</f>
        <v>-0.40415977961432503</v>
      </c>
      <c r="M167" s="15">
        <f>(TempMittel_korr!N168-TempMittel_korr!$N$252)</f>
        <v>-1.3399093575046659</v>
      </c>
      <c r="N167" s="78">
        <f>(TempMittel_korr!Q168-TempMittel_korr!$Q$252)</f>
        <v>-0.61840714288502419</v>
      </c>
      <c r="P167" s="176">
        <v>1944</v>
      </c>
      <c r="Q167" s="29">
        <f>(AVERAGE(D167+TempMittel_korr!$E$252,E167+TempMittel_korr!$F$252,F167+TempMittel_korr!$G$252)-TempMittel_korr!$AP$252)</f>
        <v>-1.3220982491850677</v>
      </c>
      <c r="R167" s="9">
        <f>(AVERAGE(G167+TempMittel_korr!$H$252,H167+TempMittel_korr!$I$252,I167+TempMittel_korr!$J$252)-TempMittel_korr!$AF$252)</f>
        <v>0.25626128304935492</v>
      </c>
      <c r="S167" s="9">
        <f>(AVERAGE(J167+TempMittel_korr!$K$252,K167+TempMittel_korr!$L$252,L167+TempMittel_korr!$M$252)-TempMittel_korr!$AU$252)</f>
        <v>-0.72730507113811349</v>
      </c>
      <c r="T167" s="12">
        <f>(AVERAGE(B167+TempMittel_korr!$C$252,C167+TempMittel_korr!$D$252,M166+TempMittel_korr!$N$252)-TempMittel_korr!$AK$252)</f>
        <v>-0.32986263287729733</v>
      </c>
      <c r="V167" s="176">
        <v>1944</v>
      </c>
      <c r="W167" s="29">
        <f>(AVERAGE(B167+TempMittel_korr!$C$252,C167+TempMittel_korr!$D$252,D167+TempMittel_korr!$E$252)-AVERAGE(TempMittel_korr!$C$252:'TempMittel_korr'!$E$252))</f>
        <v>-1.7348996762357278</v>
      </c>
      <c r="X167" s="9">
        <f>(AVERAGE(E167+TempMittel_korr!$F$252,F167+TempMittel_korr!$G$252,G167+TempMittel_korr!$H$252)-AVERAGE(TempMittel_korr!$F$252:'TempMittel_korr'!$H$252))</f>
        <v>-0.42963661011421017</v>
      </c>
      <c r="Y167" s="9">
        <f>(AVERAGE(H167+TempMittel_korr!$I$252,I167+TempMittel_korr!$J$252,J167+TempMittel_korr!$K$252)-AVERAGE(TempMittel_korr!$I$252:'TempMittel_korr'!$K$252))</f>
        <v>0.59781887751901586</v>
      </c>
      <c r="Z167" s="12">
        <f>(AVERAGE(K167+TempMittel_korr!$L$252,L167+TempMittel_korr!$M$252,M167+TempMittel_korr!$N$252)-AVERAGE(TempMittel_korr!$L$252:'TempMittel_korr'!$N$252))</f>
        <v>-0.9624369797683574</v>
      </c>
      <c r="AB167" s="78">
        <f t="shared" si="2"/>
        <v>-1.3329262901013497</v>
      </c>
    </row>
    <row r="168" spans="1:28">
      <c r="A168" s="176">
        <v>1945</v>
      </c>
      <c r="B168" s="29">
        <f>(TempMittel_korr!C169-TempMittel_korr!$C$252)</f>
        <v>-4.7916367980884118</v>
      </c>
      <c r="C168" s="9">
        <f>(TempMittel_korr!D169-TempMittel_korr!$D$252)</f>
        <v>3.2702837073526734</v>
      </c>
      <c r="D168" s="9">
        <f>(TempMittel_korr!E169-TempMittel_korr!$E$252)</f>
        <v>2.1534846674631627</v>
      </c>
      <c r="E168" s="9">
        <f>(TempMittel_korr!F169-TempMittel_korr!$F$252)</f>
        <v>2.4480165289256224</v>
      </c>
      <c r="F168" s="9">
        <f>(TempMittel_korr!G169-TempMittel_korr!$G$252)</f>
        <v>3.0636041417761888</v>
      </c>
      <c r="G168" s="9">
        <f>(TempMittel_korr!H169-TempMittel_korr!$H$252)</f>
        <v>2.0074802516437273</v>
      </c>
      <c r="H168" s="9">
        <f>(TempMittel_korr!I169-TempMittel_korr!$I$252)</f>
        <v>1.1162883313420995</v>
      </c>
      <c r="I168" s="9">
        <f>(TempMittel_korr!J169-TempMittel_korr!$J$252)</f>
        <v>-0.48831806717110915</v>
      </c>
      <c r="J168" s="9">
        <f>(TempMittel_korr!K169-TempMittel_korr!$K$252)</f>
        <v>0.6154863683860512</v>
      </c>
      <c r="K168" s="9">
        <f>(TempMittel_korr!L169-TempMittel_korr!$L$252)</f>
        <v>0.89546787523327165</v>
      </c>
      <c r="L168" s="9">
        <f>(TempMittel_korr!M169-TempMittel_korr!$M$252)</f>
        <v>-1.0908264462809913</v>
      </c>
      <c r="M168" s="15">
        <f>(TempMittel_korr!N169-TempMittel_korr!$N$252)</f>
        <v>0.45686483604372119</v>
      </c>
      <c r="N168" s="78">
        <f>(TempMittel_korr!Q169-TempMittel_korr!$Q$252)</f>
        <v>0.78999011738894875</v>
      </c>
      <c r="P168" s="176">
        <v>1945</v>
      </c>
      <c r="Q168" s="29">
        <f>(AVERAGE(D168+TempMittel_korr!$E$252,E168+TempMittel_korr!$F$252,F168+TempMittel_korr!$G$252)-TempMittel_korr!$AP$252)</f>
        <v>2.5561992418543573</v>
      </c>
      <c r="R168" s="9">
        <f>(AVERAGE(G168+TempMittel_korr!$H$252,H168+TempMittel_korr!$I$252,I168+TempMittel_korr!$J$252)-TempMittel_korr!$AF$252)</f>
        <v>0.87848350527157848</v>
      </c>
      <c r="S168" s="9">
        <f>(AVERAGE(J168+TempMittel_korr!$K$252,K168+TempMittel_korr!$L$252,L168+TempMittel_korr!$M$252)-TempMittel_korr!$AU$252)</f>
        <v>0.14004259911278005</v>
      </c>
      <c r="T168" s="12">
        <f>(AVERAGE(B168+TempMittel_korr!$C$252,C168+TempMittel_korr!$D$252,M167+TempMittel_korr!$N$252)-TempMittel_korr!$AK$252)</f>
        <v>-0.95306963536683642</v>
      </c>
      <c r="V168" s="236">
        <v>1945</v>
      </c>
      <c r="W168" s="29">
        <f>(AVERAGE(B168+TempMittel_korr!$C$252,C168+TempMittel_korr!$D$252,D168+TempMittel_korr!$E$252)-AVERAGE(TempMittel_korr!$C$252:'TempMittel_korr'!$E$252))</f>
        <v>0.21071052557580811</v>
      </c>
      <c r="X168" s="9">
        <f>(AVERAGE(E168+TempMittel_korr!$F$252,F168+TempMittel_korr!$G$252,G168+TempMittel_korr!$H$252)-AVERAGE(TempMittel_korr!$F$252:'TempMittel_korr'!$H$252))</f>
        <v>2.5063669741151795</v>
      </c>
      <c r="Y168" s="9">
        <f>(AVERAGE(H168+TempMittel_korr!$I$252,I168+TempMittel_korr!$J$252,J168+TempMittel_korr!$K$252)-AVERAGE(TempMittel_korr!$I$252:'TempMittel_korr'!$K$252))</f>
        <v>0.41448554418568051</v>
      </c>
      <c r="Z168" s="12">
        <f>(AVERAGE(K168+TempMittel_korr!$L$252,L168+TempMittel_korr!$M$252,M168+TempMittel_korr!$N$252)-AVERAGE(TempMittel_korr!$L$252:'TempMittel_korr'!$N$252))</f>
        <v>8.7168754998667719E-2</v>
      </c>
      <c r="AB168" s="78">
        <f t="shared" si="2"/>
        <v>-0.17694444519431052</v>
      </c>
    </row>
    <row r="169" spans="1:28">
      <c r="A169" s="176">
        <v>1946</v>
      </c>
      <c r="B169" s="29">
        <f>(TempMittel_korr!C170-TempMittel_korr!$C$252)</f>
        <v>-0.39808841099163761</v>
      </c>
      <c r="C169" s="9">
        <f>(TempMittel_korr!D170-TempMittel_korr!$D$252)</f>
        <v>1.055997993066959</v>
      </c>
      <c r="D169" s="9">
        <f>(TempMittel_korr!E170-TempMittel_korr!$E$252)</f>
        <v>1.6567104739147755</v>
      </c>
      <c r="E169" s="9">
        <f>(TempMittel_korr!F170-TempMittel_korr!$F$252)</f>
        <v>3.6546831955922885</v>
      </c>
      <c r="F169" s="9">
        <f>(TempMittel_korr!G170-TempMittel_korr!$G$252)</f>
        <v>1.4969912385503825</v>
      </c>
      <c r="G169" s="9">
        <f>(TempMittel_korr!H170-TempMittel_korr!$H$252)</f>
        <v>-0.85918641502294335</v>
      </c>
      <c r="H169" s="9">
        <f>(TempMittel_korr!I170-TempMittel_korr!$I$252)</f>
        <v>1.0549980087614532</v>
      </c>
      <c r="I169" s="9">
        <f>(TempMittel_korr!J170-TempMittel_korr!$J$252)</f>
        <v>-0.24638258330014295</v>
      </c>
      <c r="J169" s="9">
        <f>(TempMittel_korr!K170-TempMittel_korr!$K$252)</f>
        <v>1.5954863683860534</v>
      </c>
      <c r="K169" s="9">
        <f>(TempMittel_korr!L170-TempMittel_korr!$L$252)</f>
        <v>-1.581951479605439</v>
      </c>
      <c r="L169" s="9">
        <f>(TempMittel_korr!M170-TempMittel_korr!$M$252)</f>
        <v>0.2525068870523417</v>
      </c>
      <c r="M169" s="15">
        <f>(TempMittel_korr!N170-TempMittel_korr!$N$252)</f>
        <v>-2.5366835510530539</v>
      </c>
      <c r="N169" s="78">
        <f>(TempMittel_korr!Q170-TempMittel_korr!$Q$252)</f>
        <v>0.42323669273141462</v>
      </c>
      <c r="P169" s="176">
        <v>1946</v>
      </c>
      <c r="Q169" s="29">
        <f>(AVERAGE(D169+TempMittel_korr!$E$252,E169+TempMittel_korr!$F$252,F169+TempMittel_korr!$G$252)-TempMittel_korr!$AP$252)</f>
        <v>2.2706257651518467</v>
      </c>
      <c r="R169" s="9">
        <f>(AVERAGE(G169+TempMittel_korr!$H$252,H169+TempMittel_korr!$I$252,I169+TempMittel_korr!$J$252)-TempMittel_korr!$AF$252)</f>
        <v>-1.6856996520539624E-2</v>
      </c>
      <c r="S169" s="9">
        <f>(AVERAGE(J169+TempMittel_korr!$K$252,K169+TempMittel_korr!$L$252,L169+TempMittel_korr!$M$252)-TempMittel_korr!$AU$252)</f>
        <v>8.8680591944322096E-2</v>
      </c>
      <c r="T169" s="12">
        <f>(AVERAGE(B169+TempMittel_korr!$C$252,C169+TempMittel_korr!$D$252,M168+TempMittel_korr!$N$252)-TempMittel_korr!$AK$252)</f>
        <v>0.37227598675297924</v>
      </c>
      <c r="V169" s="176">
        <v>1946</v>
      </c>
      <c r="W169" s="29">
        <f>(AVERAGE(B169+TempMittel_korr!$C$252,C169+TempMittel_korr!$D$252,D169+TempMittel_korr!$E$252)-AVERAGE(TempMittel_korr!$C$252:'TempMittel_korr'!$E$252))</f>
        <v>0.77154001866336552</v>
      </c>
      <c r="X169" s="9">
        <f>(AVERAGE(E169+TempMittel_korr!$F$252,F169+TempMittel_korr!$G$252,G169+TempMittel_korr!$H$252)-AVERAGE(TempMittel_korr!$F$252:'TempMittel_korr'!$H$252))</f>
        <v>1.430829339706575</v>
      </c>
      <c r="Y169" s="9">
        <f>(AVERAGE(H169+TempMittel_korr!$I$252,I169+TempMittel_korr!$J$252,J169+TempMittel_korr!$K$252)-AVERAGE(TempMittel_korr!$I$252:'TempMittel_korr'!$K$252))</f>
        <v>0.80136726461578789</v>
      </c>
      <c r="Z169" s="12">
        <f>(AVERAGE(K169+TempMittel_korr!$L$252,L169+TempMittel_korr!$M$252,M169+TempMittel_korr!$N$252)-AVERAGE(TempMittel_korr!$L$252:'TempMittel_korr'!$N$252))</f>
        <v>-1.2887093812020503</v>
      </c>
      <c r="AB169" s="78">
        <f t="shared" si="2"/>
        <v>0.69287122300845461</v>
      </c>
    </row>
    <row r="170" spans="1:28">
      <c r="A170" s="176">
        <v>1947</v>
      </c>
      <c r="B170" s="29">
        <f>(TempMittel_korr!C171-TempMittel_korr!$C$252)</f>
        <v>-3.7142174432497015</v>
      </c>
      <c r="C170" s="9">
        <f>(TempMittel_korr!D171-TempMittel_korr!$D$252)</f>
        <v>-2.4904305783616127</v>
      </c>
      <c r="D170" s="9">
        <f>(TempMittel_korr!E171-TempMittel_korr!$E$252)</f>
        <v>2.1018717642373552</v>
      </c>
      <c r="E170" s="9">
        <f>(TempMittel_korr!F171-TempMittel_korr!$F$252)</f>
        <v>3.58468319559229</v>
      </c>
      <c r="F170" s="9">
        <f>(TempMittel_korr!G171-TempMittel_korr!$G$252)</f>
        <v>2.4905396256471573</v>
      </c>
      <c r="G170" s="9">
        <f>(TempMittel_korr!H171-TempMittel_korr!$H$252)</f>
        <v>2.0341469183103893</v>
      </c>
      <c r="H170" s="9">
        <f>(TempMittel_korr!I171-TempMittel_korr!$I$252)</f>
        <v>2.0743528474711272</v>
      </c>
      <c r="I170" s="9">
        <f>(TempMittel_korr!J171-TempMittel_korr!$J$252)</f>
        <v>2.5729722554095389</v>
      </c>
      <c r="J170" s="9">
        <f>(TempMittel_korr!K171-TempMittel_korr!$K$252)</f>
        <v>4.4488197017193816</v>
      </c>
      <c r="K170" s="9">
        <f>(TempMittel_korr!L171-TempMittel_korr!$L$252)</f>
        <v>0.39224206878166079</v>
      </c>
      <c r="L170" s="9">
        <f>(TempMittel_korr!M171-TempMittel_korr!$M$252)</f>
        <v>1.7525068870523408</v>
      </c>
      <c r="M170" s="15">
        <f>(TempMittel_korr!N171-TempMittel_korr!$N$252)</f>
        <v>-0.69474806718208548</v>
      </c>
      <c r="N170" s="78">
        <f>(TempMittel_korr!Q171-TempMittel_korr!$Q$252)</f>
        <v>1.2317298434163462</v>
      </c>
      <c r="P170" s="176">
        <v>1947</v>
      </c>
      <c r="Q170" s="29">
        <f>(AVERAGE(D170+TempMittel_korr!$E$252,E170+TempMittel_korr!$F$252,F170+TempMittel_korr!$G$252)-TempMittel_korr!$AP$252)</f>
        <v>2.7268623242916332</v>
      </c>
      <c r="R170" s="9">
        <f>(AVERAGE(G170+TempMittel_korr!$H$252,H170+TempMittel_korr!$I$252,I170+TempMittel_korr!$J$252)-TempMittel_korr!$AF$252)</f>
        <v>2.2271573403970226</v>
      </c>
      <c r="S170" s="9">
        <f>(AVERAGE(J170+TempMittel_korr!$K$252,K170+TempMittel_korr!$L$252,L170+TempMittel_korr!$M$252)-TempMittel_korr!$AU$252)</f>
        <v>2.1978562191844642</v>
      </c>
      <c r="T170" s="12">
        <f>(AVERAGE(B170+TempMittel_korr!$C$252,C170+TempMittel_korr!$D$252,M169+TempMittel_korr!$N$252)-TempMittel_korr!$AK$252)</f>
        <v>-2.9130926768414911</v>
      </c>
      <c r="V170" s="176">
        <v>1947</v>
      </c>
      <c r="W170" s="29">
        <f>(AVERAGE(B170+TempMittel_korr!$C$252,C170+TempMittel_korr!$D$252,D170+TempMittel_korr!$E$252)-AVERAGE(TempMittel_korr!$C$252:'TempMittel_korr'!$E$252))</f>
        <v>-1.36759208579132</v>
      </c>
      <c r="X170" s="9">
        <f>(AVERAGE(E170+TempMittel_korr!$F$252,F170+TempMittel_korr!$G$252,G170+TempMittel_korr!$H$252)-AVERAGE(TempMittel_korr!$F$252:'TempMittel_korr'!$H$252))</f>
        <v>2.7031232465166131</v>
      </c>
      <c r="Y170" s="9">
        <f>(AVERAGE(H170+TempMittel_korr!$I$252,I170+TempMittel_korr!$J$252,J170+TempMittel_korr!$K$252)-AVERAGE(TempMittel_korr!$I$252:'TempMittel_korr'!$K$252))</f>
        <v>3.0320482682000165</v>
      </c>
      <c r="Z170" s="12">
        <f>(AVERAGE(K170+TempMittel_korr!$L$252,L170+TempMittel_korr!$M$252,M170+TempMittel_korr!$N$252)-AVERAGE(TempMittel_korr!$L$252:'TempMittel_korr'!$N$252))</f>
        <v>0.48333362955063874</v>
      </c>
      <c r="AB170" s="78">
        <f t="shared" si="2"/>
        <v>-1.6598649521067532</v>
      </c>
    </row>
    <row r="171" spans="1:28">
      <c r="A171" s="176">
        <v>1948</v>
      </c>
      <c r="B171" s="29">
        <f>(TempMittel_korr!C172-TempMittel_korr!$C$252)</f>
        <v>4.5373954599761053</v>
      </c>
      <c r="C171" s="9">
        <f>(TempMittel_korr!D172-TempMittel_korr!$D$252)</f>
        <v>-0.32639116949461799</v>
      </c>
      <c r="D171" s="9">
        <f>(TempMittel_korr!E172-TempMittel_korr!$E$252)</f>
        <v>4.1309040223018707</v>
      </c>
      <c r="E171" s="9">
        <f>(TempMittel_korr!F172-TempMittel_korr!$F$252)</f>
        <v>1.9846831955922903</v>
      </c>
      <c r="F171" s="9">
        <f>(TempMittel_korr!G172-TempMittel_korr!$G$252)</f>
        <v>1.5969912385503857</v>
      </c>
      <c r="G171" s="9">
        <f>(TempMittel_korr!H172-TempMittel_korr!$H$252)</f>
        <v>-0.96585308168960893</v>
      </c>
      <c r="H171" s="9">
        <f>(TempMittel_korr!I172-TempMittel_korr!$I$252)</f>
        <v>-2.5708084428514475</v>
      </c>
      <c r="I171" s="9">
        <f>(TempMittel_korr!J172-TempMittel_korr!$J$252)</f>
        <v>-0.57218903491304296</v>
      </c>
      <c r="J171" s="9">
        <f>(TempMittel_korr!K172-TempMittel_korr!$K$252)</f>
        <v>0.4321530350527194</v>
      </c>
      <c r="K171" s="9">
        <f>(TempMittel_korr!L172-TempMittel_korr!$L$252)</f>
        <v>0.79546787523327112</v>
      </c>
      <c r="L171" s="9">
        <f>(TempMittel_korr!M172-TempMittel_korr!$M$252)</f>
        <v>2.6158402203856737</v>
      </c>
      <c r="M171" s="15">
        <f>(TempMittel_korr!N172-TempMittel_korr!$N$252)</f>
        <v>2.1117035457211406</v>
      </c>
      <c r="N171" s="78">
        <f>(TempMittel_korr!Q172-TempMittel_korr!$Q$252)</f>
        <v>1.1643325831423716</v>
      </c>
      <c r="P171" s="176">
        <v>1948</v>
      </c>
      <c r="Q171" s="29">
        <f>(AVERAGE(D171+TempMittel_korr!$E$252,E171+TempMittel_korr!$F$252,F171+TempMittel_korr!$G$252)-TempMittel_korr!$AP$252)</f>
        <v>2.5720236146142144</v>
      </c>
      <c r="R171" s="9">
        <f>(AVERAGE(G171+TempMittel_korr!$H$252,H171+TempMittel_korr!$I$252,I171+TempMittel_korr!$J$252)-TempMittel_korr!$AF$252)</f>
        <v>-1.3696168531513635</v>
      </c>
      <c r="S171" s="9">
        <f>(AVERAGE(J171+TempMittel_korr!$K$252,K171+TempMittel_korr!$L$252,L171+TempMittel_korr!$M$252)-TempMittel_korr!$AU$252)</f>
        <v>1.2811537102238919</v>
      </c>
      <c r="T171" s="12">
        <f>(AVERAGE(B171+TempMittel_korr!$C$252,C171+TempMittel_korr!$D$252,M170+TempMittel_korr!$N$252)-TempMittel_korr!$AK$252)</f>
        <v>1.1727699218130989</v>
      </c>
      <c r="V171" s="176">
        <v>1948</v>
      </c>
      <c r="W171" s="29">
        <f>(AVERAGE(B171+TempMittel_korr!$C$252,C171+TempMittel_korr!$D$252,D171+TempMittel_korr!$E$252)-AVERAGE(TempMittel_korr!$C$252:'TempMittel_korr'!$E$252))</f>
        <v>2.7806361042611192</v>
      </c>
      <c r="X171" s="9">
        <f>(AVERAGE(E171+TempMittel_korr!$F$252,F171+TempMittel_korr!$G$252,G171+TempMittel_korr!$H$252)-AVERAGE(TempMittel_korr!$F$252:'TempMittel_korr'!$H$252))</f>
        <v>0.87194045081768934</v>
      </c>
      <c r="Y171" s="9">
        <f>(AVERAGE(H171+TempMittel_korr!$I$252,I171+TempMittel_korr!$J$252,J171+TempMittel_korr!$K$252)-AVERAGE(TempMittel_korr!$I$252:'TempMittel_korr'!$K$252))</f>
        <v>-0.9036148142372582</v>
      </c>
      <c r="Z171" s="12">
        <f>(AVERAGE(K171+TempMittel_korr!$L$252,L171+TempMittel_korr!$M$252,M171+TempMittel_korr!$N$252)-AVERAGE(TempMittel_korr!$L$252:'TempMittel_korr'!$N$252))</f>
        <v>1.8410038804466948</v>
      </c>
      <c r="AB171" s="78">
        <f t="shared" si="2"/>
        <v>1.911790061400318</v>
      </c>
    </row>
    <row r="172" spans="1:28">
      <c r="A172" s="176">
        <v>1949</v>
      </c>
      <c r="B172" s="29">
        <f>(TempMittel_korr!C173-TempMittel_korr!$C$252)</f>
        <v>1.8599761051373955</v>
      </c>
      <c r="C172" s="9">
        <f>(TempMittel_korr!D173-TempMittel_korr!$D$252)</f>
        <v>1.7024265644955303</v>
      </c>
      <c r="D172" s="9">
        <f>(TempMittel_korr!E173-TempMittel_korr!$E$252)</f>
        <v>-1.6271604938271591</v>
      </c>
      <c r="E172" s="9">
        <f>(TempMittel_korr!F173-TempMittel_korr!$F$252)</f>
        <v>3.4713498622589549</v>
      </c>
      <c r="F172" s="9">
        <f>(TempMittel_korr!G173-TempMittel_korr!$G$252)</f>
        <v>-1.1030087614496118</v>
      </c>
      <c r="G172" s="9">
        <f>(TempMittel_korr!H173-TempMittel_korr!$H$252)</f>
        <v>-1.2458530816896101</v>
      </c>
      <c r="H172" s="9">
        <f>(TempMittel_korr!I173-TempMittel_korr!$I$252)</f>
        <v>1.0259657506969386</v>
      </c>
      <c r="I172" s="9">
        <f>(TempMittel_korr!J173-TempMittel_korr!$J$252)</f>
        <v>0.37297225540953605</v>
      </c>
      <c r="J172" s="9">
        <f>(TempMittel_korr!K173-TempMittel_korr!$K$252)</f>
        <v>3.5488197017193901</v>
      </c>
      <c r="K172" s="9">
        <f>(TempMittel_korr!L173-TempMittel_korr!$L$252)</f>
        <v>2.9632098107171396</v>
      </c>
      <c r="L172" s="9">
        <f>(TempMittel_korr!M173-TempMittel_korr!$M$252)</f>
        <v>-0.59082644628099179</v>
      </c>
      <c r="M172" s="15">
        <f>(TempMittel_korr!N173-TempMittel_korr!$N$252)</f>
        <v>2.2794454812050113</v>
      </c>
      <c r="N172" s="78">
        <f>(TempMittel_korr!Q173-TempMittel_korr!$Q$252)</f>
        <v>1.0544695694437438</v>
      </c>
      <c r="P172" s="236">
        <v>1949</v>
      </c>
      <c r="Q172" s="29">
        <f>(AVERAGE(D172+TempMittel_korr!$E$252,E172+TempMittel_korr!$F$252,F172+TempMittel_korr!$G$252)-TempMittel_korr!$AP$252)</f>
        <v>0.24822433146009359</v>
      </c>
      <c r="R172" s="9">
        <f>(AVERAGE(G172+TempMittel_korr!$H$252,H172+TempMittel_korr!$I$252,I172+TempMittel_korr!$J$252)-TempMittel_korr!$AF$252)</f>
        <v>5.1028308138958423E-2</v>
      </c>
      <c r="S172" s="9">
        <f>(AVERAGE(J172+TempMittel_korr!$K$252,K172+TempMittel_korr!$L$252,L172+TempMittel_korr!$M$252)-TempMittel_korr!$AU$252)</f>
        <v>1.9737343553851829</v>
      </c>
      <c r="T172" s="12">
        <f>(AVERAGE(B172+TempMittel_korr!$C$252,C172+TempMittel_korr!$D$252,M171+TempMittel_korr!$N$252)-TempMittel_korr!$AK$252)</f>
        <v>1.8920532524979872</v>
      </c>
      <c r="V172" s="236">
        <v>1949</v>
      </c>
      <c r="W172" s="29">
        <f>(AVERAGE(B172+TempMittel_korr!$C$252,C172+TempMittel_korr!$D$252,D172+TempMittel_korr!$E$252)-AVERAGE(TempMittel_korr!$C$252:'TempMittel_korr'!$E$252))</f>
        <v>0.64508072526858873</v>
      </c>
      <c r="X172" s="9">
        <f>(AVERAGE(E172+TempMittel_korr!$F$252,F172+TempMittel_korr!$G$252,G172+TempMittel_korr!$H$252)-AVERAGE(TempMittel_korr!$F$252:'TempMittel_korr'!$H$252))</f>
        <v>0.37416267303991191</v>
      </c>
      <c r="Y172" s="9">
        <f>(AVERAGE(H172+TempMittel_korr!$I$252,I172+TempMittel_korr!$J$252,J172+TempMittel_korr!$K$252)-AVERAGE(TempMittel_korr!$I$252:'TempMittel_korr'!$K$252))</f>
        <v>1.6492525692752871</v>
      </c>
      <c r="Z172" s="12">
        <f>(AVERAGE(K172+TempMittel_korr!$L$252,L172+TempMittel_korr!$M$252,M172+TempMittel_korr!$N$252)-AVERAGE(TempMittel_korr!$L$252:'TempMittel_korr'!$N$252))</f>
        <v>1.5506096152137196</v>
      </c>
      <c r="AB172" s="78">
        <f t="shared" si="2"/>
        <v>1.0117364303817267</v>
      </c>
    </row>
    <row r="173" spans="1:28">
      <c r="A173" s="176">
        <v>1950</v>
      </c>
      <c r="B173" s="29">
        <f>(TempMittel_korr!C174-TempMittel_korr!$C$252)</f>
        <v>-0.43034647550776572</v>
      </c>
      <c r="C173" s="9">
        <f>(TempMittel_korr!D174-TempMittel_korr!$D$252)</f>
        <v>3.2774265644955305</v>
      </c>
      <c r="D173" s="9">
        <f>(TempMittel_korr!E174-TempMittel_korr!$E$252)</f>
        <v>1.9825169255276782</v>
      </c>
      <c r="E173" s="9">
        <f>(TempMittel_korr!F174-TempMittel_korr!$F$252)</f>
        <v>-1.16531680440771</v>
      </c>
      <c r="F173" s="9">
        <f>(TempMittel_korr!G174-TempMittel_korr!$G$252)</f>
        <v>2.4324751095181281</v>
      </c>
      <c r="G173" s="9">
        <f>(TempMittel_korr!H174-TempMittel_korr!$H$252)</f>
        <v>3.2741469183103877</v>
      </c>
      <c r="H173" s="9">
        <f>(TempMittel_korr!I174-TempMittel_korr!$I$252)</f>
        <v>2.2872560732775842</v>
      </c>
      <c r="I173" s="9">
        <f>(TempMittel_korr!J174-TempMittel_korr!$J$252)</f>
        <v>0.8245851586353421</v>
      </c>
      <c r="J173" s="9">
        <f>(TempMittel_korr!K174-TempMittel_korr!$K$252)</f>
        <v>-0.37118029828061339</v>
      </c>
      <c r="K173" s="9">
        <f>(TempMittel_korr!L174-TempMittel_korr!$L$252)</f>
        <v>-0.49808051186350077</v>
      </c>
      <c r="L173" s="9">
        <f>(TempMittel_korr!M174-TempMittel_korr!$M$252)</f>
        <v>0.76250688705234237</v>
      </c>
      <c r="M173" s="15">
        <f>(TempMittel_korr!N174-TempMittel_korr!$N$252)</f>
        <v>-2.327006131698214</v>
      </c>
      <c r="N173" s="78">
        <f>(TempMittel_korr!Q174-TempMittel_korr!$Q$252)</f>
        <v>0.82734628177250968</v>
      </c>
      <c r="P173" s="176">
        <v>1950</v>
      </c>
      <c r="Q173" s="29">
        <f>(AVERAGE(D173+TempMittel_korr!$E$252,E173+TempMittel_korr!$F$252,F173+TempMittel_korr!$G$252)-TempMittel_korr!$AP$252)</f>
        <v>1.0843892060120641</v>
      </c>
      <c r="R173" s="9">
        <f>(AVERAGE(G173+TempMittel_korr!$H$252,H173+TempMittel_korr!$I$252,I173+TempMittel_korr!$J$252)-TempMittel_korr!$AF$252)</f>
        <v>2.1286627167411094</v>
      </c>
      <c r="S173" s="9">
        <f>(AVERAGE(J173+TempMittel_korr!$K$252,K173+TempMittel_korr!$L$252,L173+TempMittel_korr!$M$252)-TempMittel_korr!$AU$252)</f>
        <v>-3.5584641030586894E-2</v>
      </c>
      <c r="T173" s="12">
        <f>(AVERAGE(B173+TempMittel_korr!$C$252,C173+TempMittel_korr!$D$252,M172+TempMittel_korr!$N$252)-TempMittel_korr!$AK$252)</f>
        <v>1.709526370777557</v>
      </c>
      <c r="V173" s="176">
        <v>1950</v>
      </c>
      <c r="W173" s="29">
        <f>(AVERAGE(B173+TempMittel_korr!$C$252,C173+TempMittel_korr!$D$252,D173+TempMittel_korr!$E$252)-AVERAGE(TempMittel_korr!$C$252:'TempMittel_korr'!$E$252))</f>
        <v>1.6098656715051476</v>
      </c>
      <c r="X173" s="9">
        <f>(AVERAGE(E173+TempMittel_korr!$F$252,F173+TempMittel_korr!$G$252,G173+TempMittel_korr!$H$252)-AVERAGE(TempMittel_korr!$F$252:'TempMittel_korr'!$H$252))</f>
        <v>1.5137684078069356</v>
      </c>
      <c r="Y173" s="9">
        <f>(AVERAGE(H173+TempMittel_korr!$I$252,I173+TempMittel_korr!$J$252,J173+TempMittel_korr!$K$252)-AVERAGE(TempMittel_korr!$I$252:'TempMittel_korr'!$K$252))</f>
        <v>0.91355364454410548</v>
      </c>
      <c r="Z173" s="12">
        <f>(AVERAGE(K173+TempMittel_korr!$L$252,L173+TempMittel_korr!$M$252,M173+TempMittel_korr!$N$252)-AVERAGE(TempMittel_korr!$L$252:'TempMittel_korr'!$N$252))</f>
        <v>-0.68752658550312384</v>
      </c>
      <c r="AB173" s="78">
        <f t="shared" si="2"/>
        <v>1.7772606239301134</v>
      </c>
    </row>
    <row r="174" spans="1:28">
      <c r="A174" s="176">
        <v>1951</v>
      </c>
      <c r="B174" s="29">
        <f>(TempMittel_korr!C175-TempMittel_korr!$C$252)</f>
        <v>2.0244922341696538</v>
      </c>
      <c r="C174" s="9">
        <f>(TempMittel_korr!D175-TempMittel_korr!$D$252)</f>
        <v>1.3131408502098163</v>
      </c>
      <c r="D174" s="9">
        <f>(TempMittel_korr!E175-TempMittel_korr!$E$252)</f>
        <v>-0.93038630027877267</v>
      </c>
      <c r="E174" s="9">
        <f>(TempMittel_korr!F175-TempMittel_korr!$F$252)</f>
        <v>-2.5316804407710336E-2</v>
      </c>
      <c r="F174" s="9">
        <f>(TempMittel_korr!G175-TempMittel_korr!$G$252)</f>
        <v>-0.59010553564316304</v>
      </c>
      <c r="G174" s="9">
        <f>(TempMittel_korr!H175-TempMittel_korr!$H$252)</f>
        <v>-0.36585308168961106</v>
      </c>
      <c r="H174" s="9">
        <f>(TempMittel_korr!I175-TempMittel_korr!$I$252)</f>
        <v>0.4582238152130671</v>
      </c>
      <c r="I174" s="9">
        <f>(TempMittel_korr!J175-TempMittel_korr!$J$252)</f>
        <v>0.59877870702243818</v>
      </c>
      <c r="J174" s="9">
        <f>(TempMittel_korr!K175-TempMittel_korr!$K$252)</f>
        <v>1.3454863683860516</v>
      </c>
      <c r="K174" s="9">
        <f>(TempMittel_korr!L175-TempMittel_korr!$L$252)</f>
        <v>-0.82711276992801785</v>
      </c>
      <c r="L174" s="9">
        <f>(TempMittel_korr!M175-TempMittel_korr!$M$252)</f>
        <v>2.9591735537190074</v>
      </c>
      <c r="M174" s="15">
        <f>(TempMittel_korr!N175-TempMittel_korr!$N$252)</f>
        <v>2.9762196747533989</v>
      </c>
      <c r="N174" s="78">
        <f>(TempMittel_korr!Q175-TempMittel_korr!$Q$252)</f>
        <v>0.74515450095059332</v>
      </c>
      <c r="P174" s="176">
        <v>1951</v>
      </c>
      <c r="Q174" s="29">
        <f>(AVERAGE(D174+TempMittel_korr!$E$252,E174+TempMittel_korr!$F$252,F174+TempMittel_korr!$G$252)-TempMittel_korr!$AP$252)</f>
        <v>-0.51410541764384998</v>
      </c>
      <c r="R174" s="9">
        <f>(AVERAGE(G174+TempMittel_korr!$H$252,H174+TempMittel_korr!$I$252,I174+TempMittel_korr!$J$252)-TempMittel_korr!$AF$252)</f>
        <v>0.23038314684863614</v>
      </c>
      <c r="S174" s="9">
        <f>(AVERAGE(J174+TempMittel_korr!$K$252,K174+TempMittel_korr!$L$252,L174+TempMittel_korr!$M$252)-TempMittel_korr!$AU$252)</f>
        <v>1.159182384059017</v>
      </c>
      <c r="T174" s="12">
        <f>(AVERAGE(B174+TempMittel_korr!$C$252,C174+TempMittel_korr!$D$252,M173+TempMittel_korr!$N$252)-TempMittel_korr!$AK$252)</f>
        <v>0.33756016494038366</v>
      </c>
      <c r="V174" s="176">
        <v>1951</v>
      </c>
      <c r="W174" s="29">
        <f>(AVERAGE(B174+TempMittel_korr!$C$252,C174+TempMittel_korr!$D$252,D174+TempMittel_korr!$E$252)-AVERAGE(TempMittel_korr!$C$252:'TempMittel_korr'!$E$252))</f>
        <v>0.80241559470023238</v>
      </c>
      <c r="X174" s="9">
        <f>(AVERAGE(E174+TempMittel_korr!$F$252,F174+TempMittel_korr!$G$252,G174+TempMittel_korr!$H$252)-AVERAGE(TempMittel_korr!$F$252:'TempMittel_korr'!$H$252))</f>
        <v>-0.32709180724682874</v>
      </c>
      <c r="Y174" s="9">
        <f>(AVERAGE(H174+TempMittel_korr!$I$252,I174+TempMittel_korr!$J$252,J174+TempMittel_korr!$K$252)-AVERAGE(TempMittel_korr!$I$252:'TempMittel_korr'!$K$252))</f>
        <v>0.80082963020718623</v>
      </c>
      <c r="Z174" s="12">
        <f>(AVERAGE(K174+TempMittel_korr!$L$252,L174+TempMittel_korr!$M$252,M174+TempMittel_korr!$N$252)-AVERAGE(TempMittel_korr!$L$252:'TempMittel_korr'!$N$252))</f>
        <v>1.7027601528481293</v>
      </c>
      <c r="AB174" s="78">
        <f t="shared" si="2"/>
        <v>2.0060163100620865E-2</v>
      </c>
    </row>
    <row r="175" spans="1:28">
      <c r="A175" s="176">
        <v>1952</v>
      </c>
      <c r="B175" s="29">
        <f>(TempMittel_korr!C176-TempMittel_korr!$C$252)</f>
        <v>-0.40454002389486243</v>
      </c>
      <c r="C175" s="9">
        <f>(TempMittel_korr!D176-TempMittel_korr!$D$252)</f>
        <v>-2.291908410873928</v>
      </c>
      <c r="D175" s="9">
        <f>(TempMittel_korr!E176-TempMittel_korr!$E$252)</f>
        <v>0.45671047391477537</v>
      </c>
      <c r="E175" s="9">
        <f>(TempMittel_korr!F176-TempMittel_korr!$F$252)</f>
        <v>2.8380165289256238</v>
      </c>
      <c r="F175" s="9">
        <f>(TempMittel_korr!G176-TempMittel_korr!$G$252)</f>
        <v>-0.30946037435284346</v>
      </c>
      <c r="G175" s="9">
        <f>(TempMittel_korr!H176-TempMittel_korr!$H$252)</f>
        <v>1.0208135849770521</v>
      </c>
      <c r="H175" s="9">
        <f>(TempMittel_korr!I176-TempMittel_korr!$I$252)</f>
        <v>2.9324173636001571</v>
      </c>
      <c r="I175" s="9">
        <f>(TempMittel_korr!J176-TempMittel_korr!$J$252)</f>
        <v>1.9149077392805047</v>
      </c>
      <c r="J175" s="9">
        <f>(TempMittel_korr!K176-TempMittel_korr!$K$252)</f>
        <v>-3.3945136316139468</v>
      </c>
      <c r="K175" s="9">
        <f>(TempMittel_korr!L176-TempMittel_korr!$L$252)</f>
        <v>-1.0690482537989867</v>
      </c>
      <c r="L175" s="9">
        <f>(TempMittel_korr!M176-TempMittel_korr!$M$252)</f>
        <v>-1.7708264462809922</v>
      </c>
      <c r="M175" s="15">
        <f>(TempMittel_korr!N176-TempMittel_korr!$N$252)</f>
        <v>-1.5947480671820848</v>
      </c>
      <c r="N175" s="78">
        <f>(TempMittel_korr!Q176-TempMittel_korr!$Q$252)</f>
        <v>-0.12169481411790173</v>
      </c>
      <c r="P175" s="176">
        <v>1952</v>
      </c>
      <c r="Q175" s="29">
        <f>(AVERAGE(D175+TempMittel_korr!$E$252,E175+TempMittel_korr!$F$252,F175+TempMittel_korr!$G$252)-TempMittel_korr!$AP$252)</f>
        <v>0.99625300529521699</v>
      </c>
      <c r="R175" s="9">
        <f>(AVERAGE(G175+TempMittel_korr!$H$252,H175+TempMittel_korr!$I$252,I175+TempMittel_korr!$J$252)-TempMittel_korr!$AF$252)</f>
        <v>1.9560462292859082</v>
      </c>
      <c r="S175" s="9">
        <f>(AVERAGE(J175+TempMittel_korr!$K$252,K175+TempMittel_korr!$L$252,L175+TempMittel_korr!$M$252)-TempMittel_korr!$AU$252)</f>
        <v>-2.0781294438979723</v>
      </c>
      <c r="T175" s="12">
        <f>(AVERAGE(B175+TempMittel_korr!$C$252,C175+TempMittel_korr!$D$252,M174+TempMittel_korr!$N$252)-TempMittel_korr!$AK$252)</f>
        <v>9.3941594041500931E-2</v>
      </c>
      <c r="V175" s="176">
        <v>1952</v>
      </c>
      <c r="W175" s="29">
        <f>(AVERAGE(B175+TempMittel_korr!$C$252,C175+TempMittel_korr!$D$252,D175+TempMittel_korr!$E$252)-AVERAGE(TempMittel_korr!$C$252:'TempMittel_korr'!$E$252))</f>
        <v>-0.746579320284672</v>
      </c>
      <c r="X175" s="9">
        <f>(AVERAGE(E175+TempMittel_korr!$F$252,F175+TempMittel_korr!$G$252,G175+TempMittel_korr!$H$252)-AVERAGE(TempMittel_korr!$F$252:'TempMittel_korr'!$H$252))</f>
        <v>1.1831232465166099</v>
      </c>
      <c r="Y175" s="9">
        <f>(AVERAGE(H175+TempMittel_korr!$I$252,I175+TempMittel_korr!$J$252,J175+TempMittel_korr!$K$252)-AVERAGE(TempMittel_korr!$I$252:'TempMittel_korr'!$K$252))</f>
        <v>0.48427049042223835</v>
      </c>
      <c r="Z175" s="12">
        <f>(AVERAGE(K175+TempMittel_korr!$L$252,L175+TempMittel_korr!$M$252,M175+TempMittel_korr!$N$252)-AVERAGE(TempMittel_korr!$L$252:'TempMittel_korr'!$N$252))</f>
        <v>-1.4782075890873545</v>
      </c>
      <c r="AB175" s="78">
        <f t="shared" si="2"/>
        <v>0.18412042847484594</v>
      </c>
    </row>
    <row r="176" spans="1:28">
      <c r="A176" s="176">
        <v>1953</v>
      </c>
      <c r="B176" s="29">
        <f>(TempMittel_korr!C177-TempMittel_korr!$C$252)</f>
        <v>-2.3755077658303465</v>
      </c>
      <c r="C176" s="9">
        <f>(TempMittel_korr!D177-TempMittel_korr!$D$252)</f>
        <v>-1.5475734355044699</v>
      </c>
      <c r="D176" s="9">
        <f>(TempMittel_korr!E177-TempMittel_korr!$E$252)</f>
        <v>2.4986459577857438</v>
      </c>
      <c r="E176" s="9">
        <f>(TempMittel_korr!F177-TempMittel_korr!$F$252)</f>
        <v>1.8980165289256226</v>
      </c>
      <c r="F176" s="9">
        <f>(TempMittel_korr!G177-TempMittel_korr!$G$252)</f>
        <v>0.78086220629232095</v>
      </c>
      <c r="G176" s="9">
        <f>(TempMittel_korr!H177-TempMittel_korr!$H$252)</f>
        <v>-0.74918641502294392</v>
      </c>
      <c r="H176" s="9">
        <f>(TempMittel_korr!I177-TempMittel_korr!$I$252)</f>
        <v>0.33886897650338632</v>
      </c>
      <c r="I176" s="9">
        <f>(TempMittel_korr!J177-TempMittel_korr!$J$252)</f>
        <v>5.2303199256673594E-3</v>
      </c>
      <c r="J176" s="9">
        <f>(TempMittel_korr!K177-TempMittel_korr!$K$252)</f>
        <v>1.1121530350527173</v>
      </c>
      <c r="K176" s="9">
        <f>(TempMittel_korr!L177-TempMittel_korr!$L$252)</f>
        <v>1.8180485203945596</v>
      </c>
      <c r="L176" s="9">
        <f>(TempMittel_korr!M177-TempMittel_korr!$M$252)</f>
        <v>2.0258402203856756</v>
      </c>
      <c r="M176" s="15">
        <f>(TempMittel_korr!N177-TempMittel_korr!$N$252)</f>
        <v>4.2213809650759799</v>
      </c>
      <c r="N176" s="78">
        <f>(TempMittel_korr!Q177-TempMittel_korr!$Q$252)</f>
        <v>0.86022299410127712</v>
      </c>
      <c r="P176" s="176">
        <v>1953</v>
      </c>
      <c r="Q176" s="29">
        <f>(AVERAGE(D176+TempMittel_korr!$E$252,E176+TempMittel_korr!$F$252,F176+TempMittel_korr!$G$252)-TempMittel_korr!$AP$252)</f>
        <v>1.7270056934672606</v>
      </c>
      <c r="R176" s="9">
        <f>(AVERAGE(G176+TempMittel_korr!$H$252,H176+TempMittel_korr!$I$252,I176+TempMittel_korr!$J$252)-TempMittel_korr!$AF$252)</f>
        <v>-0.13502903953129319</v>
      </c>
      <c r="S176" s="9">
        <f>(AVERAGE(J176+TempMittel_korr!$K$252,K176+TempMittel_korr!$L$252,L176+TempMittel_korr!$M$252)-TempMittel_korr!$AU$252)</f>
        <v>1.6520139252776538</v>
      </c>
      <c r="T176" s="12">
        <f>(AVERAGE(B176+TempMittel_korr!$C$252,C176+TempMittel_korr!$D$252,M175+TempMittel_korr!$N$252)-TempMittel_korr!$AK$252)</f>
        <v>-1.838591908792335</v>
      </c>
      <c r="V176" s="176">
        <v>1953</v>
      </c>
      <c r="W176" s="29">
        <f>(AVERAGE(B176+TempMittel_korr!$C$252,C176+TempMittel_korr!$D$252,D176+TempMittel_korr!$E$252)-AVERAGE(TempMittel_korr!$C$252:'TempMittel_korr'!$E$252))</f>
        <v>-0.47481174784969071</v>
      </c>
      <c r="X176" s="9">
        <f>(AVERAGE(E176+TempMittel_korr!$F$252,F176+TempMittel_korr!$G$252,G176+TempMittel_korr!$H$252)-AVERAGE(TempMittel_korr!$F$252:'TempMittel_korr'!$H$252))</f>
        <v>0.64323077339833112</v>
      </c>
      <c r="Y176" s="9">
        <f>(AVERAGE(H176+TempMittel_korr!$I$252,I176+TempMittel_korr!$J$252,J176+TempMittel_korr!$K$252)-AVERAGE(TempMittel_korr!$I$252:'TempMittel_korr'!$K$252))</f>
        <v>0.48541744382725582</v>
      </c>
      <c r="Z176" s="12">
        <f>(AVERAGE(K176+TempMittel_korr!$L$252,L176+TempMittel_korr!$M$252,M176+TempMittel_korr!$N$252)-AVERAGE(TempMittel_korr!$L$252:'TempMittel_korr'!$N$252))</f>
        <v>2.6884232352854056</v>
      </c>
      <c r="AB176" s="78">
        <f t="shared" si="2"/>
        <v>-0.7547958276827893</v>
      </c>
    </row>
    <row r="177" spans="1:28">
      <c r="A177" s="176">
        <v>1954</v>
      </c>
      <c r="B177" s="29">
        <f>(TempMittel_korr!C178-TempMittel_korr!$C$252)</f>
        <v>-4.4206690561529278</v>
      </c>
      <c r="C177" s="9">
        <f>(TempMittel_korr!D178-TempMittel_korr!$D$252)</f>
        <v>-3.1547162926473273</v>
      </c>
      <c r="D177" s="9">
        <f>(TempMittel_korr!E178-TempMittel_korr!$E$252)</f>
        <v>2.3244524093986465</v>
      </c>
      <c r="E177" s="9">
        <f>(TempMittel_korr!F178-TempMittel_korr!$F$252)</f>
        <v>-2.6586501377410436</v>
      </c>
      <c r="F177" s="9">
        <f>(TempMittel_korr!G178-TempMittel_korr!$G$252)</f>
        <v>-1.6642990840302581</v>
      </c>
      <c r="G177" s="9">
        <f>(TempMittel_korr!H178-TempMittel_korr!$H$252)</f>
        <v>-5.9186415022940864E-2</v>
      </c>
      <c r="H177" s="9">
        <f>(TempMittel_korr!I178-TempMittel_korr!$I$252)</f>
        <v>-2.8353245718837101</v>
      </c>
      <c r="I177" s="9">
        <f>(TempMittel_korr!J178-TempMittel_korr!$J$252)</f>
        <v>-1.1496083897517568</v>
      </c>
      <c r="J177" s="9">
        <f>(TempMittel_korr!K178-TempMittel_korr!$K$252)</f>
        <v>0.34881970171939081</v>
      </c>
      <c r="K177" s="9">
        <f>(TempMittel_korr!L178-TempMittel_korr!$L$252)</f>
        <v>1.1857904558784336</v>
      </c>
      <c r="L177" s="9">
        <f>(TempMittel_korr!M178-TempMittel_korr!$M$252)</f>
        <v>1.8791735537190069</v>
      </c>
      <c r="M177" s="15">
        <f>(TempMittel_korr!N178-TempMittel_korr!$N$252)</f>
        <v>1.6600906424953341</v>
      </c>
      <c r="N177" s="78">
        <f>(TempMittel_korr!Q178-TempMittel_korr!$Q$252)</f>
        <v>-0.69073591000831236</v>
      </c>
      <c r="P177" s="176">
        <v>1954</v>
      </c>
      <c r="Q177" s="29">
        <f>(AVERAGE(D177+TempMittel_korr!$E$252,E177+TempMittel_korr!$F$252,F177+TempMittel_korr!$G$252)-TempMittel_korr!$AP$252)</f>
        <v>-0.66500147499152007</v>
      </c>
      <c r="R177" s="9">
        <f>(AVERAGE(G177+TempMittel_korr!$H$252,H177+TempMittel_korr!$I$252,I177+TempMittel_korr!$J$252)-TempMittel_korr!$AF$252)</f>
        <v>-1.3480397922194634</v>
      </c>
      <c r="S177" s="9">
        <f>(AVERAGE(J177+TempMittel_korr!$K$252,K177+TempMittel_korr!$L$252,L177+TempMittel_korr!$M$252)-TempMittel_korr!$AU$252)</f>
        <v>1.1379279037722796</v>
      </c>
      <c r="T177" s="12">
        <f>(AVERAGE(B177+TempMittel_korr!$C$252,C177+TempMittel_korr!$D$252,M176+TempMittel_korr!$N$252)-TempMittel_korr!$AK$252)</f>
        <v>-1.1173169471947937</v>
      </c>
      <c r="V177" s="176">
        <v>1954</v>
      </c>
      <c r="W177" s="29">
        <f>(AVERAGE(B177+TempMittel_korr!$C$252,C177+TempMittel_korr!$D$252,D177+TempMittel_korr!$E$252)-AVERAGE(TempMittel_korr!$C$252:'TempMittel_korr'!$E$252))</f>
        <v>-1.7503109798005365</v>
      </c>
      <c r="X177" s="9">
        <f>(AVERAGE(E177+TempMittel_korr!$F$252,F177+TempMittel_korr!$G$252,G177+TempMittel_korr!$H$252)-AVERAGE(TempMittel_korr!$F$252:'TempMittel_korr'!$H$252))</f>
        <v>-1.4607118789314155</v>
      </c>
      <c r="Y177" s="9">
        <f>(AVERAGE(H177+TempMittel_korr!$I$252,I177+TempMittel_korr!$J$252,J177+TempMittel_korr!$K$252)-AVERAGE(TempMittel_korr!$I$252:'TempMittel_korr'!$K$252))</f>
        <v>-1.2120377533053599</v>
      </c>
      <c r="Z177" s="12">
        <f>(AVERAGE(K177+TempMittel_korr!$L$252,L177+TempMittel_korr!$M$252,M177+TempMittel_korr!$N$252)-AVERAGE(TempMittel_korr!$L$252:'TempMittel_korr'!$N$252))</f>
        <v>1.5750182173642582</v>
      </c>
      <c r="AB177" s="78">
        <f t="shared" si="2"/>
        <v>-0.25738799358140718</v>
      </c>
    </row>
    <row r="178" spans="1:28">
      <c r="A178" s="176">
        <v>1955</v>
      </c>
      <c r="B178" s="29">
        <f>(TempMittel_korr!C179-TempMittel_korr!$C$252)</f>
        <v>1.4309438470728799</v>
      </c>
      <c r="C178" s="9">
        <f>(TempMittel_korr!D179-TempMittel_korr!$D$252)</f>
        <v>-1.3940020069330414</v>
      </c>
      <c r="D178" s="9">
        <f>(TempMittel_korr!E179-TempMittel_korr!$E$252)</f>
        <v>-2.4368379131819982</v>
      </c>
      <c r="E178" s="9">
        <f>(TempMittel_korr!F179-TempMittel_korr!$F$252)</f>
        <v>-0.82865013774104401</v>
      </c>
      <c r="F178" s="9">
        <f>(TempMittel_korr!G179-TempMittel_korr!$G$252)</f>
        <v>-1.3288152130625193</v>
      </c>
      <c r="G178" s="9">
        <f>(TempMittel_korr!H179-TempMittel_korr!$H$252)</f>
        <v>-0.45251974835627706</v>
      </c>
      <c r="H178" s="9">
        <f>(TempMittel_korr!I179-TempMittel_korr!$I$252)</f>
        <v>-0.97403424930306315</v>
      </c>
      <c r="I178" s="9">
        <f>(TempMittel_korr!J179-TempMittel_korr!$J$252)</f>
        <v>-0.70444709942917072</v>
      </c>
      <c r="J178" s="9">
        <f>(TempMittel_korr!K179-TempMittel_korr!$K$252)</f>
        <v>-0.41118029828061609</v>
      </c>
      <c r="K178" s="9">
        <f>(TempMittel_korr!L179-TempMittel_korr!$L$252)</f>
        <v>-1.1464676086376926</v>
      </c>
      <c r="L178" s="9">
        <f>(TempMittel_korr!M179-TempMittel_korr!$M$252)</f>
        <v>-0.17749311294765935</v>
      </c>
      <c r="M178" s="15">
        <f>(TempMittel_korr!N179-TempMittel_korr!$N$252)</f>
        <v>2.9375099973340442</v>
      </c>
      <c r="N178" s="78">
        <f>(TempMittel_korr!Q179-TempMittel_korr!$Q$252)</f>
        <v>-0.44169481411789935</v>
      </c>
      <c r="P178" s="176">
        <v>1955</v>
      </c>
      <c r="Q178" s="29">
        <f>(AVERAGE(D178+TempMittel_korr!$E$252,E178+TempMittel_korr!$F$252,F178+TempMittel_korr!$G$252)-TempMittel_korr!$AP$252)</f>
        <v>-1.530270292195822</v>
      </c>
      <c r="R178" s="9">
        <f>(AVERAGE(G178+TempMittel_korr!$H$252,H178+TempMittel_korr!$I$252,I178+TempMittel_korr!$J$252)-TempMittel_korr!$AF$252)</f>
        <v>-0.7103336990294995</v>
      </c>
      <c r="S178" s="9">
        <f>(AVERAGE(J178+TempMittel_korr!$K$252,K178+TempMittel_korr!$L$252,L178+TempMittel_korr!$M$252)-TempMittel_korr!$AU$252)</f>
        <v>-0.57838033995531912</v>
      </c>
      <c r="T178" s="12">
        <f>(AVERAGE(B178+TempMittel_korr!$C$252,C178+TempMittel_korr!$D$252,M177+TempMittel_korr!$N$252)-TempMittel_korr!$AK$252)</f>
        <v>0.56636200825835581</v>
      </c>
      <c r="V178" s="176">
        <v>1955</v>
      </c>
      <c r="W178" s="29">
        <f>(AVERAGE(B178+TempMittel_korr!$C$252,C178+TempMittel_korr!$D$252,D178+TempMittel_korr!$E$252)-AVERAGE(TempMittel_korr!$C$252:'TempMittel_korr'!$E$252))</f>
        <v>-0.79996535768071997</v>
      </c>
      <c r="X178" s="9">
        <f>(AVERAGE(E178+TempMittel_korr!$F$252,F178+TempMittel_korr!$G$252,G178+TempMittel_korr!$H$252)-AVERAGE(TempMittel_korr!$F$252:'TempMittel_korr'!$H$252))</f>
        <v>-0.86999503305328041</v>
      </c>
      <c r="Y178" s="9">
        <f>(AVERAGE(H178+TempMittel_korr!$I$252,I178+TempMittel_korr!$J$252,J178+TempMittel_korr!$K$252)-AVERAGE(TempMittel_korr!$I$252:'TempMittel_korr'!$K$252))</f>
        <v>-0.69655388233761784</v>
      </c>
      <c r="Z178" s="12">
        <f>(AVERAGE(K178+TempMittel_korr!$L$252,L178+TempMittel_korr!$M$252,M178+TempMittel_korr!$N$252)-AVERAGE(TempMittel_korr!$L$252:'TempMittel_korr'!$N$252))</f>
        <v>0.53784975858289741</v>
      </c>
      <c r="AB178" s="78">
        <f t="shared" si="2"/>
        <v>-0.18495135763670639</v>
      </c>
    </row>
    <row r="179" spans="1:28">
      <c r="A179" s="176">
        <v>1956</v>
      </c>
      <c r="B179" s="29">
        <f>(TempMittel_korr!C180-TempMittel_korr!$C$252)</f>
        <v>1.172879330943847</v>
      </c>
      <c r="C179" s="9">
        <f>(TempMittel_korr!D180-TempMittel_korr!$D$252)</f>
        <v>-11.171218755701512</v>
      </c>
      <c r="D179" s="9">
        <f>(TempMittel_korr!E180-TempMittel_korr!$E$252)</f>
        <v>0.16316208681800126</v>
      </c>
      <c r="E179" s="9">
        <f>(TempMittel_korr!F180-TempMittel_korr!$F$252)</f>
        <v>-1.6686501377410439</v>
      </c>
      <c r="F179" s="9">
        <f>(TempMittel_korr!G180-TempMittel_korr!$G$252)</f>
        <v>0.27441059338909568</v>
      </c>
      <c r="G179" s="9">
        <f>(TempMittel_korr!H180-TempMittel_korr!$H$252)</f>
        <v>-3.1391864150229445</v>
      </c>
      <c r="H179" s="9">
        <f>(TempMittel_korr!I180-TempMittel_korr!$I$252)</f>
        <v>-0.21919553962564464</v>
      </c>
      <c r="I179" s="9">
        <f>(TempMittel_korr!J180-TempMittel_korr!$J$252)</f>
        <v>-1.6979954865259508</v>
      </c>
      <c r="J179" s="9">
        <f>(TempMittel_korr!K180-TempMittel_korr!$K$252)</f>
        <v>1.8488197017193801</v>
      </c>
      <c r="K179" s="9">
        <f>(TempMittel_korr!L180-TempMittel_korr!$L$252)</f>
        <v>-0.82388696347640522</v>
      </c>
      <c r="L179" s="9">
        <f>(TempMittel_korr!M180-TempMittel_korr!$M$252)</f>
        <v>-3.0841597796143252</v>
      </c>
      <c r="M179" s="15">
        <f>(TempMittel_korr!N180-TempMittel_korr!$N$252)</f>
        <v>1.2988003199146889</v>
      </c>
      <c r="N179" s="78">
        <f>(TempMittel_korr!Q180-TempMittel_korr!$Q$252)</f>
        <v>-1.3658044031589966</v>
      </c>
      <c r="P179" s="235">
        <v>1956</v>
      </c>
      <c r="Q179" s="29">
        <f>(AVERAGE(D179+TempMittel_korr!$E$252,E179+TempMittel_korr!$F$252,F179+TempMittel_korr!$G$252)-TempMittel_korr!$AP$252)</f>
        <v>-0.4091950233786168</v>
      </c>
      <c r="R179" s="9">
        <f>(AVERAGE(G179+TempMittel_korr!$H$252,H179+TempMittel_korr!$I$252,I179+TempMittel_korr!$J$252)-TempMittel_korr!$AF$252)</f>
        <v>-1.685459147058177</v>
      </c>
      <c r="S179" s="9">
        <f>(AVERAGE(J179+TempMittel_korr!$K$252,K179+TempMittel_korr!$L$252,L179+TempMittel_korr!$M$252)-TempMittel_korr!$AU$252)</f>
        <v>-0.68640901379044639</v>
      </c>
      <c r="T179" s="12">
        <f>(AVERAGE(B179+TempMittel_korr!$C$252,C179+TempMittel_korr!$D$252,M178+TempMittel_korr!$N$252)-TempMittel_korr!$AK$252)</f>
        <v>-2.3529252950945754</v>
      </c>
      <c r="V179" s="176">
        <v>1956</v>
      </c>
      <c r="W179" s="29">
        <f>(AVERAGE(B179+TempMittel_korr!$C$252,C179+TempMittel_korr!$D$252,D179+TempMittel_korr!$E$252)-AVERAGE(TempMittel_korr!$C$252:'TempMittel_korr'!$E$252))</f>
        <v>-3.2783924459798883</v>
      </c>
      <c r="X179" s="9">
        <f>(AVERAGE(E179+TempMittel_korr!$F$252,F179+TempMittel_korr!$G$252,G179+TempMittel_korr!$H$252)-AVERAGE(TempMittel_korr!$F$252:'TempMittel_korr'!$H$252))</f>
        <v>-1.5111419864582984</v>
      </c>
      <c r="Y179" s="9">
        <f>(AVERAGE(H179+TempMittel_korr!$I$252,I179+TempMittel_korr!$J$252,J179+TempMittel_korr!$K$252)-AVERAGE(TempMittel_korr!$I$252:'TempMittel_korr'!$K$252))</f>
        <v>-2.2790441477406276E-2</v>
      </c>
      <c r="Z179" s="12">
        <f>(AVERAGE(K179+TempMittel_korr!$L$252,L179+TempMittel_korr!$M$252,M179+TempMittel_korr!$N$252)-AVERAGE(TempMittel_korr!$L$252:'TempMittel_korr'!$N$252))</f>
        <v>-0.8697488077253468</v>
      </c>
      <c r="AB179" s="78">
        <f t="shared" si="2"/>
        <v>-1.7244168351514046</v>
      </c>
    </row>
    <row r="180" spans="1:28">
      <c r="A180" s="176">
        <v>1957</v>
      </c>
      <c r="B180" s="29">
        <f>(TempMittel_korr!C181-TempMittel_korr!$C$252)</f>
        <v>1.1922341696535246</v>
      </c>
      <c r="C180" s="9">
        <f>(TempMittel_korr!D181-TempMittel_korr!$D$252)</f>
        <v>3.8952837073526734</v>
      </c>
      <c r="D180" s="9">
        <f>(TempMittel_korr!E181-TempMittel_korr!$E$252)</f>
        <v>4.9663878932696139</v>
      </c>
      <c r="E180" s="9">
        <f>(TempMittel_korr!F181-TempMittel_korr!$F$252)</f>
        <v>-0.44531680440771026</v>
      </c>
      <c r="F180" s="9">
        <f>(TempMittel_korr!G181-TempMittel_korr!$G$252)</f>
        <v>-3.670750696933486</v>
      </c>
      <c r="G180" s="9">
        <f>(TempMittel_korr!H181-TempMittel_korr!$H$252)</f>
        <v>0.94414691831038944</v>
      </c>
      <c r="H180" s="9">
        <f>(TempMittel_korr!I181-TempMittel_korr!$I$252)</f>
        <v>-7.4034249303055688E-2</v>
      </c>
      <c r="I180" s="9">
        <f>(TempMittel_korr!J181-TempMittel_korr!$J$252)</f>
        <v>-1.7367051639453006</v>
      </c>
      <c r="J180" s="9">
        <f>(TempMittel_korr!K181-TempMittel_korr!$K$252)</f>
        <v>-0.97784696494728074</v>
      </c>
      <c r="K180" s="9">
        <f>(TempMittel_korr!L181-TempMittel_korr!$L$252)</f>
        <v>0.99869368168488482</v>
      </c>
      <c r="L180" s="9">
        <f>(TempMittel_korr!M181-TempMittel_korr!$M$252)</f>
        <v>0.28584022038567491</v>
      </c>
      <c r="M180" s="15">
        <f>(TempMittel_korr!N181-TempMittel_korr!$N$252)</f>
        <v>0.68589709410823718</v>
      </c>
      <c r="N180" s="78">
        <f>(TempMittel_korr!Q181-TempMittel_korr!$Q$252)</f>
        <v>0.49118189821086755</v>
      </c>
      <c r="P180" s="176">
        <v>1957</v>
      </c>
      <c r="Q180" s="29">
        <f>(AVERAGE(D180+TempMittel_korr!$E$252,E180+TempMittel_korr!$F$252,F180+TempMittel_korr!$G$252)-TempMittel_korr!$AP$252)</f>
        <v>0.28460425977550408</v>
      </c>
      <c r="R180" s="9">
        <f>(AVERAGE(G180+TempMittel_korr!$H$252,H180+TempMittel_korr!$I$252,I180+TempMittel_korr!$J$252)-TempMittel_korr!$AF$252)</f>
        <v>-0.28886416497931755</v>
      </c>
      <c r="S180" s="9">
        <f>(AVERAGE(J180+TempMittel_korr!$K$252,K180+TempMittel_korr!$L$252,L180+TempMittel_korr!$M$252)-TempMittel_korr!$AU$252)</f>
        <v>0.1022289790410964</v>
      </c>
      <c r="T180" s="12">
        <f>(AVERAGE(B180+TempMittel_korr!$C$252,C180+TempMittel_korr!$D$252,M179+TempMittel_korr!$N$252)-TempMittel_korr!$AK$252)</f>
        <v>2.1294572463535939</v>
      </c>
      <c r="V180" s="176">
        <v>1957</v>
      </c>
      <c r="W180" s="29">
        <f>(AVERAGE(B180+TempMittel_korr!$C$252,C180+TempMittel_korr!$D$252,D180+TempMittel_korr!$E$252)-AVERAGE(TempMittel_korr!$C$252:'TempMittel_korr'!$E$252))</f>
        <v>3.3513019234252703</v>
      </c>
      <c r="X180" s="9">
        <f>(AVERAGE(E180+TempMittel_korr!$F$252,F180+TempMittel_korr!$G$252,G180+TempMittel_korr!$H$252)-AVERAGE(TempMittel_korr!$F$252:'TempMittel_korr'!$H$252))</f>
        <v>-1.0573068610102698</v>
      </c>
      <c r="Y180" s="9">
        <f>(AVERAGE(H180+TempMittel_korr!$I$252,I180+TempMittel_korr!$J$252,J180+TempMittel_korr!$K$252)-AVERAGE(TempMittel_korr!$I$252:'TempMittel_korr'!$K$252))</f>
        <v>-0.92952879273187961</v>
      </c>
      <c r="Z180" s="12">
        <f>(AVERAGE(K180+TempMittel_korr!$L$252,L180+TempMittel_korr!$M$252,M180+TempMittel_korr!$N$252)-AVERAGE(TempMittel_korr!$L$252:'TempMittel_korr'!$N$252))</f>
        <v>0.65681033205959904</v>
      </c>
      <c r="AB180" s="78">
        <f t="shared" si="2"/>
        <v>2.8381765225476254</v>
      </c>
    </row>
    <row r="181" spans="1:28">
      <c r="A181" s="176">
        <v>1958</v>
      </c>
      <c r="B181" s="29">
        <f>(TempMittel_korr!C182-TempMittel_korr!$C$252)</f>
        <v>0.40836320191158948</v>
      </c>
      <c r="C181" s="9">
        <f>(TempMittel_korr!D182-TempMittel_korr!$D$252)</f>
        <v>2.8095694216383875</v>
      </c>
      <c r="D181" s="9">
        <f>(TempMittel_korr!E182-TempMittel_korr!$E$252)</f>
        <v>-3.9755475906013533</v>
      </c>
      <c r="E181" s="9">
        <f>(TempMittel_korr!F182-TempMittel_korr!$F$252)</f>
        <v>-2.9953168044077105</v>
      </c>
      <c r="F181" s="9">
        <f>(TempMittel_korr!G182-TempMittel_korr!$G$252)</f>
        <v>2.7098944643568394</v>
      </c>
      <c r="G181" s="9">
        <f>(TempMittel_korr!H182-TempMittel_korr!$H$252)</f>
        <v>-0.88251974835627678</v>
      </c>
      <c r="H181" s="9">
        <f>(TempMittel_korr!I182-TempMittel_korr!$I$252)</f>
        <v>0.28403026682596888</v>
      </c>
      <c r="I181" s="9">
        <f>(TempMittel_korr!J182-TempMittel_korr!$J$252)</f>
        <v>1.1632948360546944</v>
      </c>
      <c r="J181" s="9">
        <f>(TempMittel_korr!K182-TempMittel_korr!$K$252)</f>
        <v>1.8188197017193861</v>
      </c>
      <c r="K181" s="9">
        <f>(TempMittel_korr!L182-TempMittel_korr!$L$252)</f>
        <v>-0.54324180218608209</v>
      </c>
      <c r="L181" s="9">
        <f>(TempMittel_korr!M182-TempMittel_korr!$M$252)</f>
        <v>-0.81082644628099221</v>
      </c>
      <c r="M181" s="15">
        <f>(TempMittel_korr!N182-TempMittel_korr!$N$252)</f>
        <v>1.6504132231404958</v>
      </c>
      <c r="N181" s="78">
        <f>(TempMittel_korr!Q182-TempMittel_korr!$Q$252)</f>
        <v>0.13145587081360599</v>
      </c>
      <c r="P181" s="176">
        <v>1958</v>
      </c>
      <c r="Q181" s="29">
        <f>(AVERAGE(D181+TempMittel_korr!$E$252,E181+TempMittel_korr!$F$252,F181+TempMittel_korr!$G$252)-TempMittel_korr!$AP$252)</f>
        <v>-1.4191591810847095</v>
      </c>
      <c r="R181" s="9">
        <f>(AVERAGE(G181+TempMittel_korr!$H$252,H181+TempMittel_korr!$I$252,I181+TempMittel_korr!$J$252)-TempMittel_korr!$AF$252)</f>
        <v>0.18826845150813298</v>
      </c>
      <c r="S181" s="9">
        <f>(AVERAGE(J181+TempMittel_korr!$K$252,K181+TempMittel_korr!$L$252,L181+TempMittel_korr!$M$252)-TempMittel_korr!$AU$252)</f>
        <v>0.15491715108410808</v>
      </c>
      <c r="T181" s="12">
        <f>(AVERAGE(B181+TempMittel_korr!$C$252,C181+TempMittel_korr!$D$252,M180+TempMittel_korr!$N$252)-TempMittel_korr!$AK$252)</f>
        <v>1.3019610865993696</v>
      </c>
      <c r="V181" s="176">
        <v>1958</v>
      </c>
      <c r="W181" s="29">
        <f>(AVERAGE(B181+TempMittel_korr!$C$252,C181+TempMittel_korr!$D$252,D181+TempMittel_korr!$E$252)-AVERAGE(TempMittel_korr!$C$252:'TempMittel_korr'!$E$252))</f>
        <v>-0.25253832235045881</v>
      </c>
      <c r="X181" s="9">
        <f>(AVERAGE(E181+TempMittel_korr!$F$252,F181+TempMittel_korr!$G$252,G181+TempMittel_korr!$H$252)-AVERAGE(TempMittel_korr!$F$252:'TempMittel_korr'!$H$252))</f>
        <v>-0.38931402946905003</v>
      </c>
      <c r="Y181" s="9">
        <f>(AVERAGE(H181+TempMittel_korr!$I$252,I181+TempMittel_korr!$J$252,J181+TempMittel_korr!$K$252)-AVERAGE(TempMittel_korr!$I$252:'TempMittel_korr'!$K$252))</f>
        <v>1.0887149348666831</v>
      </c>
      <c r="Z181" s="12">
        <f>(AVERAGE(K181+TempMittel_korr!$L$252,L181+TempMittel_korr!$M$252,M181+TempMittel_korr!$N$252)-AVERAGE(TempMittel_korr!$L$252:'TempMittel_korr'!$N$252))</f>
        <v>9.8781658224474267E-2</v>
      </c>
      <c r="AB181" s="78">
        <f t="shared" si="2"/>
        <v>-1.7929468235784785E-2</v>
      </c>
    </row>
    <row r="182" spans="1:28">
      <c r="A182" s="176">
        <v>1959</v>
      </c>
      <c r="B182" s="29">
        <f>(TempMittel_korr!C183-TempMittel_korr!$C$252)</f>
        <v>0.28255675029868632</v>
      </c>
      <c r="C182" s="9">
        <f>(TempMittel_korr!D183-TempMittel_korr!$D$252)</f>
        <v>2.6309979930669587</v>
      </c>
      <c r="D182" s="9">
        <f>(TempMittel_korr!E183-TempMittel_korr!$E$252)</f>
        <v>4.0018717642373565</v>
      </c>
      <c r="E182" s="9">
        <f>(TempMittel_korr!F183-TempMittel_korr!$F$252)</f>
        <v>1.9280165289256237</v>
      </c>
      <c r="F182" s="9">
        <f>(TempMittel_korr!G183-TempMittel_korr!$G$252)</f>
        <v>-0.10300876144961713</v>
      </c>
      <c r="G182" s="9">
        <f>(TempMittel_korr!H183-TempMittel_korr!$H$252)</f>
        <v>-1.9186415022943493E-2</v>
      </c>
      <c r="H182" s="9">
        <f>(TempMittel_korr!I183-TempMittel_korr!$I$252)</f>
        <v>1.4743528474711329</v>
      </c>
      <c r="I182" s="9">
        <f>(TempMittel_korr!J183-TempMittel_korr!$J$252)</f>
        <v>-0.61412451878401519</v>
      </c>
      <c r="J182" s="9">
        <f>(TempMittel_korr!K183-TempMittel_korr!$K$252)</f>
        <v>1.0454863683860527</v>
      </c>
      <c r="K182" s="9">
        <f>(TempMittel_korr!L183-TempMittel_korr!$L$252)</f>
        <v>0.59546787523327183</v>
      </c>
      <c r="L182" s="9">
        <f>(TempMittel_korr!M183-TempMittel_korr!$M$252)</f>
        <v>0.35917355371900772</v>
      </c>
      <c r="M182" s="15">
        <f>(TempMittel_korr!N183-TempMittel_korr!$N$252)</f>
        <v>2.2923487070114628</v>
      </c>
      <c r="N182" s="78">
        <f>(TempMittel_korr!Q183-TempMittel_korr!$Q$252)</f>
        <v>1.1552914872519624</v>
      </c>
      <c r="P182" s="236">
        <v>1959</v>
      </c>
      <c r="Q182" s="29">
        <f>(AVERAGE(D182+TempMittel_korr!$E$252,E182+TempMittel_korr!$F$252,F182+TempMittel_korr!$G$252)-TempMittel_korr!$AP$252)</f>
        <v>1.9434573063704867</v>
      </c>
      <c r="R182" s="9">
        <f>(AVERAGE(G182+TempMittel_korr!$H$252,H182+TempMittel_korr!$I$252,I182+TempMittel_korr!$J$252)-TempMittel_korr!$AF$252)</f>
        <v>0.28034730455472889</v>
      </c>
      <c r="S182" s="9">
        <f>(AVERAGE(J182+TempMittel_korr!$K$252,K182+TempMittel_korr!$L$252,L182+TempMittel_korr!$M$252)-TempMittel_korr!$AU$252)</f>
        <v>0.66670926577944734</v>
      </c>
      <c r="T182" s="12">
        <f>(AVERAGE(B182+TempMittel_korr!$C$252,C182+TempMittel_korr!$D$252,M181+TempMittel_korr!$N$252)-TempMittel_korr!$AK$252)</f>
        <v>1.5220071695486785</v>
      </c>
      <c r="V182" s="236">
        <v>1959</v>
      </c>
      <c r="W182" s="29">
        <f>(AVERAGE(B182+TempMittel_korr!$C$252,C182+TempMittel_korr!$D$252,D182+TempMittel_korr!$E$252)-AVERAGE(TempMittel_korr!$C$252:'TempMittel_korr'!$E$252))</f>
        <v>2.3051421692010008</v>
      </c>
      <c r="X182" s="9">
        <f>(AVERAGE(E182+TempMittel_korr!$F$252,F182+TempMittel_korr!$G$252,G182+TempMittel_korr!$H$252)-AVERAGE(TempMittel_korr!$F$252:'TempMittel_korr'!$H$252))</f>
        <v>0.60194045081768799</v>
      </c>
      <c r="Y182" s="9">
        <f>(AVERAGE(H182+TempMittel_korr!$I$252,I182+TempMittel_korr!$J$252,J182+TempMittel_korr!$K$252)-AVERAGE(TempMittel_korr!$I$252:'TempMittel_korr'!$K$252))</f>
        <v>0.6352382323577217</v>
      </c>
      <c r="Z182" s="12">
        <f>(AVERAGE(K182+TempMittel_korr!$L$252,L182+TempMittel_korr!$M$252,M182+TempMittel_korr!$N$252)-AVERAGE(TempMittel_korr!$L$252:'TempMittel_korr'!$N$252))</f>
        <v>1.0823300453212474</v>
      </c>
      <c r="AB182" s="78">
        <f t="shared" si="2"/>
        <v>2.1414599326858745</v>
      </c>
    </row>
    <row r="183" spans="1:28">
      <c r="A183" s="176">
        <v>1960</v>
      </c>
      <c r="B183" s="29">
        <f>(TempMittel_korr!C184-TempMittel_korr!$C$252)</f>
        <v>9.2234169653524711E-2</v>
      </c>
      <c r="C183" s="9">
        <f>(TempMittel_korr!D184-TempMittel_korr!$D$252)</f>
        <v>1.3011950374019343</v>
      </c>
      <c r="D183" s="9">
        <f>(TempMittel_korr!E184-TempMittel_korr!$E$252)</f>
        <v>1.7018717642373569</v>
      </c>
      <c r="E183" s="9">
        <f>(TempMittel_korr!F184-TempMittel_korr!$F$252)</f>
        <v>-0.23865013774104327</v>
      </c>
      <c r="F183" s="9">
        <f>(TempMittel_korr!G184-TempMittel_korr!$G$252)</f>
        <v>0.59699123855038572</v>
      </c>
      <c r="G183" s="9">
        <f>(TempMittel_korr!H184-TempMittel_korr!$H$252)</f>
        <v>0.48081358497705651</v>
      </c>
      <c r="H183" s="9">
        <f>(TempMittel_korr!I184-TempMittel_korr!$I$252)</f>
        <v>-2.3804858622062888</v>
      </c>
      <c r="I183" s="9">
        <f>(TempMittel_korr!J184-TempMittel_korr!$J$252)</f>
        <v>-0.43670516394530878</v>
      </c>
      <c r="J183" s="9">
        <f>(TempMittel_korr!K184-TempMittel_korr!$K$252)</f>
        <v>-1.004513631613948</v>
      </c>
      <c r="K183" s="9">
        <f>(TempMittel_korr!L184-TempMittel_korr!$L$252)</f>
        <v>0.73417755265262752</v>
      </c>
      <c r="L183" s="9">
        <f>(TempMittel_korr!M184-TempMittel_korr!$M$252)</f>
        <v>2.5091735537190081</v>
      </c>
      <c r="M183" s="15">
        <f>(TempMittel_korr!N184-TempMittel_korr!$N$252)</f>
        <v>-0.66249000266595648</v>
      </c>
      <c r="N183" s="78">
        <f>(TempMittel_korr!Q184-TempMittel_korr!$Q$252)</f>
        <v>0.22104491190949549</v>
      </c>
      <c r="P183" s="176">
        <v>1960</v>
      </c>
      <c r="Q183" s="29">
        <f>(AVERAGE(D183+TempMittel_korr!$E$252,E183+TempMittel_korr!$F$252,F183+TempMittel_korr!$G$252)-TempMittel_korr!$AP$252)</f>
        <v>0.68790175081493121</v>
      </c>
      <c r="R183" s="9">
        <f>(AVERAGE(G183+TempMittel_korr!$H$252,H183+TempMittel_korr!$I$252,I183+TempMittel_korr!$J$252)-TempMittel_korr!$AF$252)</f>
        <v>-0.77879248039151072</v>
      </c>
      <c r="S183" s="9">
        <f>(AVERAGE(J183+TempMittel_korr!$K$252,K183+TempMittel_korr!$L$252,L183+TempMittel_korr!$M$252)-TempMittel_korr!$AU$252)</f>
        <v>0.74627915825256697</v>
      </c>
      <c r="T183" s="12">
        <f>(AVERAGE(B183+TempMittel_korr!$C$252,C183+TempMittel_korr!$D$252,M182+TempMittel_korr!$N$252)-TempMittel_korr!$AK$252)</f>
        <v>1.2292771520689389</v>
      </c>
      <c r="V183" s="176">
        <v>1960</v>
      </c>
      <c r="W183" s="29">
        <f>(AVERAGE(B183+TempMittel_korr!$C$252,C183+TempMittel_korr!$D$252,D183+TempMittel_korr!$E$252)-AVERAGE(TempMittel_korr!$C$252:'TempMittel_korr'!$E$252))</f>
        <v>1.0317669904309386</v>
      </c>
      <c r="X183" s="9">
        <f>(AVERAGE(E183+TempMittel_korr!$F$252,F183+TempMittel_korr!$G$252,G183+TempMittel_korr!$H$252)-AVERAGE(TempMittel_korr!$F$252:'TempMittel_korr'!$H$252))</f>
        <v>0.27971822859546513</v>
      </c>
      <c r="Y183" s="9">
        <f>(AVERAGE(H183+TempMittel_korr!$I$252,I183+TempMittel_korr!$J$252,J183+TempMittel_korr!$K$252)-AVERAGE(TempMittel_korr!$I$252:'TempMittel_korr'!$K$252))</f>
        <v>-1.2739015525885158</v>
      </c>
      <c r="Z183" s="12">
        <f>(AVERAGE(K183+TempMittel_korr!$L$252,L183+TempMittel_korr!$M$252,M183+TempMittel_korr!$N$252)-AVERAGE(TempMittel_korr!$L$252:'TempMittel_korr'!$N$252))</f>
        <v>0.86028703456856048</v>
      </c>
      <c r="AB183" s="78">
        <f t="shared" si="2"/>
        <v>1.3469124195760698</v>
      </c>
    </row>
    <row r="184" spans="1:28">
      <c r="A184" s="176">
        <v>1961</v>
      </c>
      <c r="B184" s="29">
        <f>(TempMittel_korr!C185-TempMittel_korr!$C$252)</f>
        <v>0.18900836320191194</v>
      </c>
      <c r="C184" s="9">
        <f>(TempMittel_korr!D185-TempMittel_korr!$D$252)</f>
        <v>4.6738551359241018</v>
      </c>
      <c r="D184" s="9">
        <f>(TempMittel_korr!E185-TempMittel_korr!$E$252)</f>
        <v>3.0825169255276785</v>
      </c>
      <c r="E184" s="9">
        <f>(TempMittel_korr!F185-TempMittel_korr!$F$252)</f>
        <v>3.6713498622589542</v>
      </c>
      <c r="F184" s="9">
        <f>(TempMittel_korr!G185-TempMittel_korr!$G$252)</f>
        <v>-2.6288152130625191</v>
      </c>
      <c r="G184" s="9">
        <f>(TempMittel_korr!H185-TempMittel_korr!$H$252)</f>
        <v>0.69081358497705736</v>
      </c>
      <c r="H184" s="9">
        <f>(TempMittel_korr!I185-TempMittel_korr!$I$252)</f>
        <v>-1.5320987654320959</v>
      </c>
      <c r="I184" s="9">
        <f>(TempMittel_korr!J185-TempMittel_korr!$J$252)</f>
        <v>-3.3479357493691353E-2</v>
      </c>
      <c r="J184" s="9">
        <f>(TempMittel_korr!K185-TempMittel_korr!$K$252)</f>
        <v>4.7288197017193845</v>
      </c>
      <c r="K184" s="9">
        <f>(TempMittel_korr!L185-TempMittel_korr!$L$252)</f>
        <v>2.3406291655558542</v>
      </c>
      <c r="L184" s="9">
        <f>(TempMittel_korr!M185-TempMittel_korr!$M$252)</f>
        <v>0.88250688705234204</v>
      </c>
      <c r="M184" s="15">
        <f>(TempMittel_korr!N185-TempMittel_korr!$N$252)</f>
        <v>0.3471874166888822</v>
      </c>
      <c r="N184" s="78">
        <f>(TempMittel_korr!Q185-TempMittel_korr!$Q$252)</f>
        <v>1.3358394324574405</v>
      </c>
      <c r="P184" s="176">
        <v>1961</v>
      </c>
      <c r="Q184" s="29">
        <f>(AVERAGE(D184+TempMittel_korr!$E$252,E184+TempMittel_korr!$F$252,F184+TempMittel_korr!$G$252)-TempMittel_korr!$AP$252)</f>
        <v>1.3761813207074036</v>
      </c>
      <c r="R184" s="9">
        <f>(AVERAGE(G184+TempMittel_korr!$H$252,H184+TempMittel_korr!$I$252,I184+TempMittel_korr!$J$252)-TempMittel_korr!$AF$252)</f>
        <v>-0.29158817931623915</v>
      </c>
      <c r="S184" s="9">
        <f>(AVERAGE(J184+TempMittel_korr!$K$252,K184+TempMittel_korr!$L$252,L184+TempMittel_korr!$M$252)-TempMittel_korr!$AU$252)</f>
        <v>2.6506519181091956</v>
      </c>
      <c r="T184" s="12">
        <f>(AVERAGE(B184+TempMittel_korr!$C$252,C184+TempMittel_korr!$D$252,M183+TempMittel_korr!$N$252)-TempMittel_korr!$AK$252)</f>
        <v>1.4008090128666508</v>
      </c>
      <c r="V184" s="236">
        <v>1961</v>
      </c>
      <c r="W184" s="29">
        <f>(AVERAGE(B184+TempMittel_korr!$C$252,C184+TempMittel_korr!$D$252,D184+TempMittel_korr!$E$252)-AVERAGE(TempMittel_korr!$C$252:'TempMittel_korr'!$E$252))</f>
        <v>2.6484601415512303</v>
      </c>
      <c r="X184" s="9">
        <f>(AVERAGE(E184+TempMittel_korr!$F$252,F184+TempMittel_korr!$G$252,G184+TempMittel_korr!$H$252)-AVERAGE(TempMittel_korr!$F$252:'TempMittel_korr'!$H$252))</f>
        <v>0.57778274472449631</v>
      </c>
      <c r="Y184" s="9">
        <f>(AVERAGE(H184+TempMittel_korr!$I$252,I184+TempMittel_korr!$J$252,J184+TempMittel_korr!$K$252)-AVERAGE(TempMittel_korr!$I$252:'TempMittel_korr'!$K$252))</f>
        <v>1.0544138595978634</v>
      </c>
      <c r="Z184" s="12">
        <f>(AVERAGE(K184+TempMittel_korr!$L$252,L184+TempMittel_korr!$M$252,M184+TempMittel_korr!$N$252)-AVERAGE(TempMittel_korr!$L$252:'TempMittel_korr'!$N$252))</f>
        <v>1.1901078230990265</v>
      </c>
      <c r="AB184" s="78">
        <f t="shared" si="2"/>
        <v>1.8207226054969339</v>
      </c>
    </row>
    <row r="185" spans="1:28">
      <c r="A185" s="176">
        <v>1962</v>
      </c>
      <c r="B185" s="29">
        <f>(TempMittel_korr!C186-TempMittel_korr!$C$252)</f>
        <v>1.4277180406212664</v>
      </c>
      <c r="C185" s="9">
        <f>(TempMittel_korr!D186-TempMittel_korr!$D$252)</f>
        <v>-1.983287721218755</v>
      </c>
      <c r="D185" s="9">
        <f>(TempMittel_korr!E186-TempMittel_korr!$E$252)</f>
        <v>-3.4142572680207088</v>
      </c>
      <c r="E185" s="9">
        <f>(TempMittel_korr!F186-TempMittel_korr!$F$252)</f>
        <v>0.95801652892562306</v>
      </c>
      <c r="F185" s="9">
        <f>(TempMittel_korr!G186-TempMittel_korr!$G$252)</f>
        <v>-2.5417184388689691</v>
      </c>
      <c r="G185" s="9">
        <f>(TempMittel_korr!H186-TempMittel_korr!$H$252)</f>
        <v>-1.242519748356278</v>
      </c>
      <c r="H185" s="9">
        <f>(TempMittel_korr!I186-TempMittel_korr!$I$252)</f>
        <v>-1.0191955396256471</v>
      </c>
      <c r="I185" s="9">
        <f>(TempMittel_korr!J186-TempMittel_korr!$J$252)</f>
        <v>1.5245851586353432</v>
      </c>
      <c r="J185" s="9">
        <f>(TempMittel_korr!K186-TempMittel_korr!$K$252)</f>
        <v>0.17881970171938555</v>
      </c>
      <c r="K185" s="9">
        <f>(TempMittel_korr!L186-TempMittel_korr!$L$252)</f>
        <v>1.0051452945881101</v>
      </c>
      <c r="L185" s="9">
        <f>(TempMittel_korr!M186-TempMittel_korr!$M$252)</f>
        <v>-1.0974931129476584</v>
      </c>
      <c r="M185" s="15">
        <f>(TempMittel_korr!N186-TempMittel_korr!$N$252)</f>
        <v>-2.9495867768595057</v>
      </c>
      <c r="N185" s="78">
        <f>(TempMittel_korr!Q186-TempMittel_korr!$Q$252)</f>
        <v>-0.75018796480283267</v>
      </c>
      <c r="P185" s="176">
        <v>1962</v>
      </c>
      <c r="Q185" s="29">
        <f>(AVERAGE(D185+TempMittel_korr!$E$252,E185+TempMittel_korr!$F$252,F185+TempMittel_korr!$G$252)-TempMittel_korr!$AP$252)</f>
        <v>-1.6648222635219865</v>
      </c>
      <c r="R185" s="9">
        <f>(AVERAGE(G185+TempMittel_korr!$H$252,H185+TempMittel_korr!$I$252,I185+TempMittel_korr!$J$252)-TempMittel_korr!$AF$252)</f>
        <v>-0.24571004311552258</v>
      </c>
      <c r="S185" s="9">
        <f>(AVERAGE(J185+TempMittel_korr!$K$252,K185+TempMittel_korr!$L$252,L185+TempMittel_korr!$M$252)-TempMittel_korr!$AU$252)</f>
        <v>2.8823961119949892E-2</v>
      </c>
      <c r="T185" s="12">
        <f>(AVERAGE(B185+TempMittel_korr!$C$252,C185+TempMittel_korr!$D$252,M184+TempMittel_korr!$N$252)-TempMittel_korr!$AK$252)</f>
        <v>-6.8776240589570659E-2</v>
      </c>
      <c r="V185" s="176">
        <v>1962</v>
      </c>
      <c r="W185" s="29">
        <f>(AVERAGE(B185+TempMittel_korr!$C$252,C185+TempMittel_korr!$D$252,D185+TempMittel_korr!$E$252)-AVERAGE(TempMittel_korr!$C$252:'TempMittel_korr'!$E$252))</f>
        <v>-1.3232756495393994</v>
      </c>
      <c r="X185" s="9">
        <f>(AVERAGE(E185+TempMittel_korr!$F$252,F185+TempMittel_korr!$G$252,G185+TempMittel_korr!$H$252)-AVERAGE(TempMittel_korr!$F$252:'TempMittel_korr'!$H$252))</f>
        <v>-0.94207388609987497</v>
      </c>
      <c r="Y185" s="9">
        <f>(AVERAGE(H185+TempMittel_korr!$I$252,I185+TempMittel_korr!$J$252,J185+TempMittel_korr!$K$252)-AVERAGE(TempMittel_korr!$I$252:'TempMittel_korr'!$K$252))</f>
        <v>0.22806977357635816</v>
      </c>
      <c r="Z185" s="12">
        <f>(AVERAGE(K185+TempMittel_korr!$L$252,L185+TempMittel_korr!$M$252,M185+TempMittel_korr!$N$252)-AVERAGE(TempMittel_korr!$L$252:'TempMittel_korr'!$N$252))</f>
        <v>-1.0139781984063514</v>
      </c>
      <c r="AB185" s="78">
        <f t="shared" si="2"/>
        <v>-0.9056598829823288</v>
      </c>
    </row>
    <row r="186" spans="1:28">
      <c r="A186" s="176">
        <v>1963</v>
      </c>
      <c r="B186" s="29">
        <f>(TempMittel_korr!C187-TempMittel_korr!$C$252)</f>
        <v>-6.2722819593787342</v>
      </c>
      <c r="C186" s="9">
        <f>(TempMittel_korr!D187-TempMittel_korr!$D$252)</f>
        <v>-4.5547162926473268</v>
      </c>
      <c r="D186" s="9">
        <f>(TempMittel_korr!E187-TempMittel_korr!$E$252)</f>
        <v>0.20187176423735687</v>
      </c>
      <c r="E186" s="9">
        <f>(TempMittel_korr!F187-TempMittel_korr!$F$252)</f>
        <v>1.381349862258956</v>
      </c>
      <c r="F186" s="9">
        <f>(TempMittel_korr!G187-TempMittel_korr!$G$252)</f>
        <v>-1.1804281162883239</v>
      </c>
      <c r="G186" s="9">
        <f>(TempMittel_korr!H187-TempMittel_korr!$H$252)</f>
        <v>-2.5197483562795497E-3</v>
      </c>
      <c r="H186" s="9">
        <f>(TempMittel_korr!I187-TempMittel_korr!$I$252)</f>
        <v>0.90015929908403258</v>
      </c>
      <c r="I186" s="9">
        <f>(TempMittel_korr!J187-TempMittel_korr!$J$252)</f>
        <v>-0.91735032523562587</v>
      </c>
      <c r="J186" s="9">
        <f>(TempMittel_korr!K187-TempMittel_korr!$K$252)</f>
        <v>0.75215303505271613</v>
      </c>
      <c r="K186" s="9">
        <f>(TempMittel_korr!L187-TempMittel_korr!$L$252)</f>
        <v>0.23095174620101222</v>
      </c>
      <c r="L186" s="9">
        <f>(TempMittel_korr!M187-TempMittel_korr!$M$252)</f>
        <v>4.3325068870523413</v>
      </c>
      <c r="M186" s="15">
        <f>(TempMittel_korr!N187-TempMittel_korr!$N$252)</f>
        <v>-2.4108770994401496</v>
      </c>
      <c r="N186" s="78">
        <f>(TempMittel_korr!Q187-TempMittel_korr!$Q$252)</f>
        <v>-0.61292769083022947</v>
      </c>
      <c r="P186" s="176">
        <v>1963</v>
      </c>
      <c r="Q186" s="29">
        <f>(AVERAGE(D186+TempMittel_korr!$E$252,E186+TempMittel_korr!$F$252,F186+TempMittel_korr!$G$252)-TempMittel_korr!$AP$252)</f>
        <v>0.13542863253536197</v>
      </c>
      <c r="R186" s="9">
        <f>(AVERAGE(G186+TempMittel_korr!$H$252,H186+TempMittel_korr!$I$252,I186+TempMittel_korr!$J$252)-TempMittel_korr!$AF$252)</f>
        <v>-6.5702581692868023E-3</v>
      </c>
      <c r="S186" s="9">
        <f>(AVERAGE(J186+TempMittel_korr!$K$252,K186+TempMittel_korr!$L$252,L186+TempMittel_korr!$M$252)-TempMittel_korr!$AU$252)</f>
        <v>1.7718705561020265</v>
      </c>
      <c r="T186" s="12">
        <f>(AVERAGE(B186+TempMittel_korr!$C$252,C186+TempMittel_korr!$D$252,M185+TempMittel_korr!$N$252)-TempMittel_korr!$AK$252)</f>
        <v>-4.5915104955818906</v>
      </c>
      <c r="V186" s="176">
        <v>1963</v>
      </c>
      <c r="W186" s="29">
        <f>(AVERAGE(B186+TempMittel_korr!$C$252,C186+TempMittel_korr!$D$252,D186+TempMittel_korr!$E$252)-AVERAGE(TempMittel_korr!$C$252:'TempMittel_korr'!$E$252))</f>
        <v>-3.5417088292629009</v>
      </c>
      <c r="X186" s="9">
        <f>(AVERAGE(E186+TempMittel_korr!$F$252,F186+TempMittel_korr!$G$252,G186+TempMittel_korr!$H$252)-AVERAGE(TempMittel_korr!$F$252:'TempMittel_korr'!$H$252))</f>
        <v>6.6133999204783578E-2</v>
      </c>
      <c r="Y186" s="9">
        <f>(AVERAGE(H186+TempMittel_korr!$I$252,I186+TempMittel_korr!$J$252,J186+TempMittel_korr!$K$252)-AVERAGE(TempMittel_korr!$I$252:'TempMittel_korr'!$K$252))</f>
        <v>0.24498733630037428</v>
      </c>
      <c r="Z186" s="12">
        <f>(AVERAGE(K186+TempMittel_korr!$L$252,L186+TempMittel_korr!$M$252,M186+TempMittel_korr!$N$252)-AVERAGE(TempMittel_korr!$L$252:'TempMittel_korr'!$N$252))</f>
        <v>0.71752717793773479</v>
      </c>
      <c r="AB186" s="78">
        <f t="shared" si="2"/>
        <v>-3.3936783161620525</v>
      </c>
    </row>
    <row r="187" spans="1:28">
      <c r="A187" s="176">
        <v>1964</v>
      </c>
      <c r="B187" s="29">
        <f>(TempMittel_korr!C188-TempMittel_korr!$C$252)</f>
        <v>-0.69163679808841128</v>
      </c>
      <c r="C187" s="9">
        <f>(TempMittel_korr!D188-TempMittel_korr!$D$252)</f>
        <v>1.008091589126072</v>
      </c>
      <c r="D187" s="9">
        <f>(TempMittel_korr!E188-TempMittel_korr!$E$252)</f>
        <v>-2.1271604938271595</v>
      </c>
      <c r="E187" s="9">
        <f>(TempMittel_korr!F188-TempMittel_korr!$F$252)</f>
        <v>1.5580165289256236</v>
      </c>
      <c r="F187" s="9">
        <f>(TempMittel_korr!G188-TempMittel_korr!$G$252)</f>
        <v>1.3421525288729637</v>
      </c>
      <c r="G187" s="9">
        <f>(TempMittel_korr!H188-TempMittel_korr!$H$252)</f>
        <v>1.2174802516437246</v>
      </c>
      <c r="H187" s="9">
        <f>(TempMittel_korr!I188-TempMittel_korr!$I$252)</f>
        <v>1.9453205894066148</v>
      </c>
      <c r="I187" s="9">
        <f>(TempMittel_korr!J188-TempMittel_korr!$J$252)</f>
        <v>-0.56573742200981769</v>
      </c>
      <c r="J187" s="9">
        <f>(TempMittel_korr!K188-TempMittel_korr!$K$252)</f>
        <v>0.7188197017193847</v>
      </c>
      <c r="K187" s="9">
        <f>(TempMittel_korr!L188-TempMittel_korr!$L$252)</f>
        <v>-2.4303385763796319</v>
      </c>
      <c r="L187" s="9">
        <f>(TempMittel_korr!M188-TempMittel_korr!$M$252)</f>
        <v>0.42250688705234118</v>
      </c>
      <c r="M187" s="15">
        <f>(TempMittel_korr!N188-TempMittel_korr!$N$252)</f>
        <v>-1.4102905891762663E-2</v>
      </c>
      <c r="N187" s="78">
        <f>(TempMittel_korr!Q188-TempMittel_korr!$Q$252)</f>
        <v>0.1903599804026479</v>
      </c>
      <c r="P187" s="176">
        <v>1964</v>
      </c>
      <c r="Q187" s="29">
        <f>(AVERAGE(D187+TempMittel_korr!$E$252,E187+TempMittel_korr!$F$252,F187+TempMittel_korr!$G$252)-TempMittel_korr!$AP$252)</f>
        <v>0.25883365045650741</v>
      </c>
      <c r="R187" s="9">
        <f>(AVERAGE(G187+TempMittel_korr!$H$252,H187+TempMittel_korr!$I$252,I187+TempMittel_korr!$J$252)-TempMittel_korr!$AF$252)</f>
        <v>0.86568780634684472</v>
      </c>
      <c r="S187" s="9">
        <f>(AVERAGE(J187+TempMittel_korr!$K$252,K187+TempMittel_korr!$L$252,L187+TempMittel_korr!$M$252)-TempMittel_korr!$AU$252)</f>
        <v>-0.42967066253596631</v>
      </c>
      <c r="T187" s="12">
        <f>(AVERAGE(B187+TempMittel_korr!$C$252,C187+TempMittel_korr!$D$252,M186+TempMittel_korr!$N$252)-TempMittel_korr!$AK$252)</f>
        <v>-0.69745625542086498</v>
      </c>
      <c r="V187" s="176">
        <v>1964</v>
      </c>
      <c r="W187" s="29">
        <f>(AVERAGE(B187+TempMittel_korr!$C$252,C187+TempMittel_korr!$D$252,D187+TempMittel_korr!$E$252)-AVERAGE(TempMittel_korr!$C$252:'TempMittel_korr'!$E$252))</f>
        <v>-0.60356856759649968</v>
      </c>
      <c r="X187" s="9">
        <f>(AVERAGE(E187+TempMittel_korr!$F$252,F187+TempMittel_korr!$G$252,G187+TempMittel_korr!$H$252)-AVERAGE(TempMittel_korr!$F$252:'TempMittel_korr'!$H$252))</f>
        <v>1.3725497698141051</v>
      </c>
      <c r="Y187" s="9">
        <f>(AVERAGE(H187+TempMittel_korr!$I$252,I187+TempMittel_korr!$J$252,J187+TempMittel_korr!$K$252)-AVERAGE(TempMittel_korr!$I$252:'TempMittel_korr'!$K$252))</f>
        <v>0.69946762303872667</v>
      </c>
      <c r="Z187" s="12">
        <f>(AVERAGE(K187+TempMittel_korr!$L$252,L187+TempMittel_korr!$M$252,M187+TempMittel_korr!$N$252)-AVERAGE(TempMittel_korr!$L$252:'TempMittel_korr'!$N$252))</f>
        <v>-0.67397819840635087</v>
      </c>
      <c r="AB187" s="78">
        <f t="shared" si="2"/>
        <v>-1.0553957005574122</v>
      </c>
    </row>
    <row r="188" spans="1:28">
      <c r="A188" s="176">
        <v>1965</v>
      </c>
      <c r="B188" s="29">
        <f>(TempMittel_korr!C189-TempMittel_korr!$C$252)</f>
        <v>1.5632019115890086</v>
      </c>
      <c r="C188" s="9">
        <f>(TempMittel_korr!D189-TempMittel_korr!$D$252)</f>
        <v>-4.9297162926473268</v>
      </c>
      <c r="D188" s="9">
        <f>(TempMittel_korr!E189-TempMittel_korr!$E$252)</f>
        <v>-0.24006371963361128</v>
      </c>
      <c r="E188" s="9">
        <f>(TempMittel_korr!F189-TempMittel_korr!$F$252)</f>
        <v>-1.6719834710743782</v>
      </c>
      <c r="F188" s="9">
        <f>(TempMittel_korr!G189-TempMittel_korr!$G$252)</f>
        <v>-2.0610732775786449</v>
      </c>
      <c r="G188" s="9">
        <f>(TempMittel_korr!H189-TempMittel_korr!$H$252)</f>
        <v>0.61081358497705729</v>
      </c>
      <c r="H188" s="9">
        <f>(TempMittel_korr!I189-TempMittel_korr!$I$252)</f>
        <v>-1.8062923138191938</v>
      </c>
      <c r="I188" s="9">
        <f>(TempMittel_korr!J189-TempMittel_korr!$J$252)</f>
        <v>-1.2786406478162693</v>
      </c>
      <c r="J188" s="9">
        <f>(TempMittel_korr!K189-TempMittel_korr!$K$252)</f>
        <v>-0.82784696494728216</v>
      </c>
      <c r="K188" s="9">
        <f>(TempMittel_korr!L189-TempMittel_korr!$L$252)</f>
        <v>0.40514529458810955</v>
      </c>
      <c r="L188" s="9">
        <f>(TempMittel_korr!M189-TempMittel_korr!$M$252)</f>
        <v>-1.2441597796143251</v>
      </c>
      <c r="M188" s="15">
        <f>(TempMittel_korr!N189-TempMittel_korr!$N$252)</f>
        <v>1.4181551586243661</v>
      </c>
      <c r="N188" s="78">
        <f>(TempMittel_korr!Q189-TempMittel_korr!$Q$252)</f>
        <v>-0.79785919767954461</v>
      </c>
      <c r="P188" s="235">
        <v>1965</v>
      </c>
      <c r="Q188" s="29">
        <f>(AVERAGE(D188+TempMittel_korr!$E$252,E188+TempMittel_korr!$F$252,F188+TempMittel_korr!$G$252)-TempMittel_korr!$AP$252)</f>
        <v>-1.323209360296179</v>
      </c>
      <c r="R188" s="9">
        <f>(AVERAGE(G188+TempMittel_korr!$H$252,H188+TempMittel_korr!$I$252,I188+TempMittel_korr!$J$252)-TempMittel_korr!$AF$252)</f>
        <v>-0.82470645888612992</v>
      </c>
      <c r="S188" s="9">
        <f>(AVERAGE(J188+TempMittel_korr!$K$252,K188+TempMittel_korr!$L$252,L188+TempMittel_korr!$M$252)-TempMittel_korr!$AU$252)</f>
        <v>-0.55562048332449532</v>
      </c>
      <c r="T188" s="12">
        <f>(AVERAGE(B188+TempMittel_korr!$C$252,C188+TempMittel_korr!$D$252,M187+TempMittel_korr!$N$252)-TempMittel_korr!$AK$252)</f>
        <v>-1.1261879149367287</v>
      </c>
      <c r="V188" s="176">
        <v>1965</v>
      </c>
      <c r="W188" s="29">
        <f>(AVERAGE(B188+TempMittel_korr!$C$252,C188+TempMittel_korr!$D$252,D188+TempMittel_korr!$E$252)-AVERAGE(TempMittel_korr!$C$252:'TempMittel_korr'!$E$252))</f>
        <v>-1.2021927002306434</v>
      </c>
      <c r="X188" s="9">
        <f>(AVERAGE(E188+TempMittel_korr!$F$252,F188+TempMittel_korr!$G$252,G188+TempMittel_korr!$H$252)-AVERAGE(TempMittel_korr!$F$252:'TempMittel_korr'!$H$252))</f>
        <v>-1.0407477212253227</v>
      </c>
      <c r="Y188" s="9">
        <f>(AVERAGE(H188+TempMittel_korr!$I$252,I188+TempMittel_korr!$J$252,J188+TempMittel_korr!$K$252)-AVERAGE(TempMittel_korr!$I$252:'TempMittel_korr'!$K$252))</f>
        <v>-1.3042599755275823</v>
      </c>
      <c r="Z188" s="12">
        <f>(AVERAGE(K188+TempMittel_korr!$L$252,L188+TempMittel_korr!$M$252,M188+TempMittel_korr!$N$252)-AVERAGE(TempMittel_korr!$L$252:'TempMittel_korr'!$N$252))</f>
        <v>0.19304689119938345</v>
      </c>
      <c r="AB188" s="78">
        <f t="shared" si="2"/>
        <v>-0.90517025164592302</v>
      </c>
    </row>
    <row r="189" spans="1:28">
      <c r="A189" s="176">
        <v>1966</v>
      </c>
      <c r="B189" s="29">
        <f>(TempMittel_korr!C190-TempMittel_korr!$C$252)</f>
        <v>-2.0626045400238944</v>
      </c>
      <c r="C189" s="9">
        <f>(TempMittel_korr!D190-TempMittel_korr!$D$252)</f>
        <v>5.988140850209815</v>
      </c>
      <c r="D189" s="9">
        <f>(TempMittel_korr!E190-TempMittel_korr!$E$252)</f>
        <v>-1.2981282357626438</v>
      </c>
      <c r="E189" s="9">
        <f>(TempMittel_korr!F190-TempMittel_korr!$F$252)</f>
        <v>2.3546831955922904</v>
      </c>
      <c r="F189" s="9">
        <f>(TempMittel_korr!G190-TempMittel_korr!$G$252)</f>
        <v>-3.2041019514126745E-2</v>
      </c>
      <c r="G189" s="9">
        <f>(TempMittel_korr!H190-TempMittel_korr!$H$252)</f>
        <v>0.92081358497705779</v>
      </c>
      <c r="H189" s="9">
        <f>(TempMittel_korr!I190-TempMittel_korr!$I$252)</f>
        <v>-2.1256471525288703</v>
      </c>
      <c r="I189" s="9">
        <f>(TempMittel_korr!J190-TempMittel_korr!$J$252)</f>
        <v>-1.9592858091065928</v>
      </c>
      <c r="J189" s="9">
        <f>(TempMittel_korr!K190-TempMittel_korr!$K$252)</f>
        <v>1.3388197017193875</v>
      </c>
      <c r="K189" s="9">
        <f>(TempMittel_korr!L190-TempMittel_korr!$L$252)</f>
        <v>3.1954678752332724</v>
      </c>
      <c r="L189" s="9">
        <f>(TempMittel_korr!M190-TempMittel_korr!$M$252)</f>
        <v>-1.7841597796143251</v>
      </c>
      <c r="M189" s="15">
        <f>(TempMittel_korr!N190-TempMittel_korr!$N$252)</f>
        <v>-6.2490002665956168E-2</v>
      </c>
      <c r="N189" s="78">
        <f>(TempMittel_korr!Q190-TempMittel_korr!$Q$252)</f>
        <v>0.33063395300538723</v>
      </c>
      <c r="P189" s="176">
        <v>1966</v>
      </c>
      <c r="Q189" s="29">
        <f>(AVERAGE(D189+TempMittel_korr!$E$252,E189+TempMittel_korr!$F$252,F189+TempMittel_korr!$G$252)-TempMittel_korr!$AP$252)</f>
        <v>0.34266877590453859</v>
      </c>
      <c r="R189" s="9">
        <f>(AVERAGE(G189+TempMittel_korr!$H$252,H189+TempMittel_korr!$I$252,I189+TempMittel_korr!$J$252)-TempMittel_korr!$AF$252)</f>
        <v>-1.0547064588861303</v>
      </c>
      <c r="S189" s="9">
        <f>(AVERAGE(J189+TempMittel_korr!$K$252,K189+TempMittel_korr!$L$252,L189+TempMittel_korr!$M$252)-TempMittel_korr!$AU$252)</f>
        <v>0.91670926577944822</v>
      </c>
      <c r="T189" s="12">
        <f>(AVERAGE(B189+TempMittel_korr!$C$252,C189+TempMittel_korr!$D$252,M188+TempMittel_korr!$N$252)-TempMittel_korr!$AK$252)</f>
        <v>1.7819150036500606</v>
      </c>
      <c r="V189" s="176">
        <v>1966</v>
      </c>
      <c r="W189" s="29">
        <f>(AVERAGE(B189+TempMittel_korr!$C$252,C189+TempMittel_korr!$D$252,D189+TempMittel_korr!$E$252)-AVERAGE(TempMittel_korr!$C$252:'TempMittel_korr'!$E$252))</f>
        <v>0.87580269147442558</v>
      </c>
      <c r="X189" s="9">
        <f>(AVERAGE(E189+TempMittel_korr!$F$252,F189+TempMittel_korr!$G$252,G189+TempMittel_korr!$H$252)-AVERAGE(TempMittel_korr!$F$252:'TempMittel_korr'!$H$252))</f>
        <v>1.0811519203517417</v>
      </c>
      <c r="Y189" s="9">
        <f>(AVERAGE(H189+TempMittel_korr!$I$252,I189+TempMittel_korr!$J$252,J189+TempMittel_korr!$K$252)-AVERAGE(TempMittel_korr!$I$252:'TempMittel_korr'!$K$252))</f>
        <v>-0.91537108663869482</v>
      </c>
      <c r="Z189" s="12">
        <f>(AVERAGE(K189+TempMittel_korr!$L$252,L189+TempMittel_korr!$M$252,M189+TempMittel_korr!$N$252)-AVERAGE(TempMittel_korr!$L$252:'TempMittel_korr'!$N$252))</f>
        <v>0.44960603098433038</v>
      </c>
      <c r="AB189" s="78">
        <f t="shared" si="2"/>
        <v>1.0113908082619107</v>
      </c>
    </row>
    <row r="190" spans="1:28">
      <c r="A190" s="176">
        <v>1967</v>
      </c>
      <c r="B190" s="29">
        <f>(TempMittel_korr!C191-TempMittel_korr!$C$252)</f>
        <v>0.49868578255675033</v>
      </c>
      <c r="C190" s="9">
        <f>(TempMittel_korr!D191-TempMittel_korr!$D$252)</f>
        <v>1.7452837073526732</v>
      </c>
      <c r="D190" s="9">
        <f>(TempMittel_korr!E191-TempMittel_korr!$E$252)</f>
        <v>1.3309040223018733</v>
      </c>
      <c r="E190" s="9">
        <f>(TempMittel_korr!F191-TempMittel_korr!$F$252)</f>
        <v>-1.3553168044077113</v>
      </c>
      <c r="F190" s="9">
        <f>(TempMittel_korr!G191-TempMittel_korr!$G$252)</f>
        <v>7.4410593389096391E-2</v>
      </c>
      <c r="G190" s="9">
        <f>(TempMittel_korr!H191-TempMittel_korr!$H$252)</f>
        <v>-0.96918641502294456</v>
      </c>
      <c r="H190" s="9">
        <f>(TempMittel_korr!I191-TempMittel_korr!$I$252)</f>
        <v>2.0324173636001621</v>
      </c>
      <c r="I190" s="9">
        <f>(TempMittel_korr!J191-TempMittel_korr!$J$252)</f>
        <v>0.21813354573211363</v>
      </c>
      <c r="J190" s="9">
        <f>(TempMittel_korr!K191-TempMittel_korr!$K$252)</f>
        <v>0.31548636838605226</v>
      </c>
      <c r="K190" s="9">
        <f>(TempMittel_korr!L191-TempMittel_korr!$L$252)</f>
        <v>3.8083711010397261</v>
      </c>
      <c r="L190" s="9">
        <f>(TempMittel_korr!M191-TempMittel_korr!$M$252)</f>
        <v>1.3791735537190091</v>
      </c>
      <c r="M190" s="15">
        <f>(TempMittel_korr!N191-TempMittel_korr!$N$252)</f>
        <v>-2.0753932284724073</v>
      </c>
      <c r="N190" s="269">
        <f>(TempMittel_korr!Q191-TempMittel_korr!$Q$252)</f>
        <v>0.58981203519716807</v>
      </c>
      <c r="P190" s="236">
        <v>1967</v>
      </c>
      <c r="Q190" s="29">
        <f>(AVERAGE(D190+TempMittel_korr!$E$252,E190+TempMittel_korr!$F$252,F190+TempMittel_korr!$G$252)-TempMittel_korr!$AP$252)</f>
        <v>1.7830066227118024E-2</v>
      </c>
      <c r="R190" s="9">
        <f>(AVERAGE(G190+TempMittel_korr!$H$252,H190+TempMittel_korr!$I$252,I190+TempMittel_korr!$J$252)-TempMittel_korr!$AF$252)</f>
        <v>0.42712149810311573</v>
      </c>
      <c r="S190" s="9">
        <f>(AVERAGE(J190+TempMittel_korr!$K$252,K190+TempMittel_korr!$L$252,L190+TempMittel_korr!$M$252)-TempMittel_korr!$AU$252)</f>
        <v>1.8343436743816</v>
      </c>
      <c r="T190" s="12">
        <f>(AVERAGE(B190+TempMittel_korr!$C$252,C190+TempMittel_korr!$D$252,M189+TempMittel_korr!$N$252)-TempMittel_korr!$AK$252)</f>
        <v>0.72784434312778734</v>
      </c>
      <c r="V190" s="176">
        <v>1967</v>
      </c>
      <c r="W190" s="29">
        <f>(AVERAGE(B190+TempMittel_korr!$C$252,C190+TempMittel_korr!$D$252,D190+TempMittel_korr!$E$252)-AVERAGE(TempMittel_korr!$C$252:'TempMittel_korr'!$E$252))</f>
        <v>1.1916245040704321</v>
      </c>
      <c r="X190" s="9">
        <f>(AVERAGE(E190+TempMittel_korr!$F$252,F190+TempMittel_korr!$G$252,G190+TempMittel_korr!$H$252)-AVERAGE(TempMittel_korr!$F$252:'TempMittel_korr'!$H$252))</f>
        <v>-0.75003087534718738</v>
      </c>
      <c r="Y190" s="9">
        <f>(AVERAGE(H190+TempMittel_korr!$I$252,I190+TempMittel_korr!$J$252,J190+TempMittel_korr!$K$252)-AVERAGE(TempMittel_korr!$I$252:'TempMittel_korr'!$K$252))</f>
        <v>0.85534575923944089</v>
      </c>
      <c r="Z190" s="12">
        <f>(AVERAGE(K190+TempMittel_korr!$L$252,L190+TempMittel_korr!$M$252,M190+TempMittel_korr!$N$252)-AVERAGE(TempMittel_korr!$L$252:'TempMittel_korr'!$N$252))</f>
        <v>1.0373838087621094</v>
      </c>
      <c r="AB190" s="78">
        <f t="shared" si="2"/>
        <v>0.87809587738633521</v>
      </c>
    </row>
    <row r="191" spans="1:28">
      <c r="A191" s="176">
        <v>1968</v>
      </c>
      <c r="B191" s="29">
        <f>(TempMittel_korr!C192-TempMittel_korr!$C$252)</f>
        <v>-1.7626045400238954</v>
      </c>
      <c r="C191" s="9">
        <f>(TempMittel_korr!D192-TempMittel_korr!$D$252)</f>
        <v>0.94257434774676174</v>
      </c>
      <c r="D191" s="9">
        <f>(TempMittel_korr!E192-TempMittel_korr!$E$252)</f>
        <v>0.76961369972122751</v>
      </c>
      <c r="E191" s="9">
        <f>(TempMittel_korr!F192-TempMittel_korr!$F$252)</f>
        <v>1.8213498622589563</v>
      </c>
      <c r="F191" s="9">
        <f>(TempMittel_korr!G192-TempMittel_korr!$G$252)</f>
        <v>-0.89655714854638902</v>
      </c>
      <c r="G191" s="9">
        <f>(TempMittel_korr!H192-TempMittel_korr!$H$252)</f>
        <v>-2.5853081689609425E-2</v>
      </c>
      <c r="H191" s="9">
        <f>(TempMittel_korr!I192-TempMittel_korr!$I$252)</f>
        <v>-1.2837116686578991</v>
      </c>
      <c r="I191" s="9">
        <f>(TempMittel_korr!J192-TempMittel_korr!$J$252)</f>
        <v>-1.694769680074339</v>
      </c>
      <c r="J191" s="9">
        <f>(TempMittel_korr!K192-TempMittel_korr!$K$252)</f>
        <v>-0.58784696494728017</v>
      </c>
      <c r="K191" s="9">
        <f>(TempMittel_korr!L192-TempMittel_korr!$L$252)</f>
        <v>2.6438549720074649</v>
      </c>
      <c r="L191" s="9">
        <f>(TempMittel_korr!M192-TempMittel_korr!$M$252)</f>
        <v>0.65584022038567458</v>
      </c>
      <c r="M191" s="15">
        <f>(TempMittel_korr!N192-TempMittel_korr!$N$252)</f>
        <v>-2.2399093575046658</v>
      </c>
      <c r="N191" s="269">
        <f>(TempMittel_korr!Q192-TempMittel_korr!$Q$252)</f>
        <v>-0.14690029356995549</v>
      </c>
      <c r="P191" s="176">
        <v>1968</v>
      </c>
      <c r="Q191" s="29">
        <f>(AVERAGE(D191+TempMittel_korr!$E$252,E191+TempMittel_korr!$F$252,F191+TempMittel_korr!$G$252)-TempMittel_korr!$AP$252)</f>
        <v>0.56596626694396335</v>
      </c>
      <c r="R191" s="9">
        <f>(AVERAGE(G191+TempMittel_korr!$H$252,H191+TempMittel_korr!$I$252,I191+TempMittel_korr!$J$252)-TempMittel_korr!$AF$252)</f>
        <v>-1.0014448101406117</v>
      </c>
      <c r="S191" s="9">
        <f>(AVERAGE(J191+TempMittel_korr!$K$252,K191+TempMittel_korr!$L$252,L191+TempMittel_korr!$M$252)-TempMittel_korr!$AU$252)</f>
        <v>0.90394940914862243</v>
      </c>
      <c r="T191" s="12">
        <f>(AVERAGE(B191+TempMittel_korr!$C$252,C191+TempMittel_korr!$D$252,M190+TempMittel_korr!$N$252)-TempMittel_korr!$AK$252)</f>
        <v>-0.96445662620321548</v>
      </c>
      <c r="V191" s="176">
        <v>1968</v>
      </c>
      <c r="W191" s="29">
        <f>(AVERAGE(B191+TempMittel_korr!$C$252,C191+TempMittel_korr!$D$252,D191+TempMittel_korr!$E$252)-AVERAGE(TempMittel_korr!$C$252:'TempMittel_korr'!$E$252))</f>
        <v>-1.680549751863547E-2</v>
      </c>
      <c r="X191" s="9">
        <f>(AVERAGE(E191+TempMittel_korr!$F$252,F191+TempMittel_korr!$G$252,G191+TempMittel_korr!$H$252)-AVERAGE(TempMittel_korr!$F$252:'TempMittel_korr'!$H$252))</f>
        <v>0.29964654400765234</v>
      </c>
      <c r="Y191" s="9">
        <f>(AVERAGE(H191+TempMittel_korr!$I$252,I191+TempMittel_korr!$J$252,J191+TempMittel_korr!$K$252)-AVERAGE(TempMittel_korr!$I$252:'TempMittel_korr'!$K$252))</f>
        <v>-1.1887761045598388</v>
      </c>
      <c r="Z191" s="12">
        <f>(AVERAGE(K191+TempMittel_korr!$L$252,L191+TempMittel_korr!$M$252,M191+TempMittel_korr!$N$252)-AVERAGE(TempMittel_korr!$L$252:'TempMittel_korr'!$N$252))</f>
        <v>0.3532619449628247</v>
      </c>
      <c r="AB191" s="78">
        <f t="shared" si="2"/>
        <v>-0.53145243025707845</v>
      </c>
    </row>
    <row r="192" spans="1:28">
      <c r="A192" s="176">
        <v>1969</v>
      </c>
      <c r="B192" s="29">
        <f>(TempMittel_korr!C193-TempMittel_korr!$C$252)</f>
        <v>1.9599761051373954</v>
      </c>
      <c r="C192" s="9">
        <f>(TempMittel_korr!D193-TempMittel_korr!$D$252)</f>
        <v>-2.0868591497901843</v>
      </c>
      <c r="D192" s="9">
        <f>(TempMittel_korr!E193-TempMittel_korr!$E$252)</f>
        <v>-0.92716049382715959</v>
      </c>
      <c r="E192" s="9">
        <f>(TempMittel_korr!F193-TempMittel_korr!$F$252)</f>
        <v>-0.58865013774104291</v>
      </c>
      <c r="F192" s="9">
        <f>(TempMittel_korr!G193-TempMittel_korr!$G$252)</f>
        <v>1.7066686579052277</v>
      </c>
      <c r="G192" s="9">
        <f>(TempMittel_korr!H193-TempMittel_korr!$H$252)</f>
        <v>-2.3225197483562745</v>
      </c>
      <c r="H192" s="9">
        <f>(TempMittel_korr!I193-TempMittel_korr!$I$252)</f>
        <v>0.49048187972919877</v>
      </c>
      <c r="I192" s="9">
        <f>(TempMittel_korr!J193-TempMittel_korr!$J$252)</f>
        <v>-1.4270277445904647</v>
      </c>
      <c r="J192" s="9">
        <f>(TempMittel_korr!K193-TempMittel_korr!$K$252)</f>
        <v>1.1054863683860532</v>
      </c>
      <c r="K192" s="9">
        <f>(TempMittel_korr!L193-TempMittel_korr!$L$252)</f>
        <v>2.3212743268461766</v>
      </c>
      <c r="L192" s="9">
        <f>(TempMittel_korr!M193-TempMittel_korr!$M$252)</f>
        <v>1.1858402203856744</v>
      </c>
      <c r="M192" s="15">
        <f>(TempMittel_korr!N193-TempMittel_korr!$N$252)</f>
        <v>-5.4173287123433749</v>
      </c>
      <c r="N192" s="269">
        <f>(TempMittel_korr!Q193-TempMittel_korr!$Q$252)</f>
        <v>-0.31320166343296751</v>
      </c>
      <c r="P192" s="176">
        <v>1969</v>
      </c>
      <c r="Q192" s="29">
        <f>(AVERAGE(D192+TempMittel_korr!$E$252,E192+TempMittel_korr!$F$252,F192+TempMittel_korr!$G$252)-TempMittel_korr!$AP$252)</f>
        <v>6.478347124504058E-2</v>
      </c>
      <c r="R192" s="9">
        <f>(AVERAGE(G192+TempMittel_korr!$H$252,H192+TempMittel_korr!$I$252,I192+TempMittel_korr!$J$252)-TempMittel_korr!$AF$252)</f>
        <v>-1.0863552044058427</v>
      </c>
      <c r="S192" s="9">
        <f>(AVERAGE(J192+TempMittel_korr!$K$252,K192+TempMittel_korr!$L$252,L192+TempMittel_korr!$M$252)-TempMittel_korr!$AU$252)</f>
        <v>1.5375336385393048</v>
      </c>
      <c r="T192" s="12">
        <f>(AVERAGE(B192+TempMittel_korr!$C$252,C192+TempMittel_korr!$D$252,M191+TempMittel_korr!$N$252)-TempMittel_korr!$AK$252)</f>
        <v>-0.78824628667251972</v>
      </c>
      <c r="V192" s="176">
        <v>1969</v>
      </c>
      <c r="W192" s="29">
        <f>(AVERAGE(B192+TempMittel_korr!$C$252,C192+TempMittel_korr!$D$252,D192+TempMittel_korr!$E$252)-AVERAGE(TempMittel_korr!$C$252:'TempMittel_korr'!$E$252))</f>
        <v>-0.35134784615998282</v>
      </c>
      <c r="X192" s="9">
        <f>(AVERAGE(E192+TempMittel_korr!$F$252,F192+TempMittel_korr!$G$252,G192+TempMittel_korr!$H$252)-AVERAGE(TempMittel_korr!$F$252:'TempMittel_korr'!$H$252))</f>
        <v>-0.40150040939736442</v>
      </c>
      <c r="Y192" s="9">
        <f>(AVERAGE(H192+TempMittel_korr!$I$252,I192+TempMittel_korr!$J$252,J192+TempMittel_korr!$K$252)-AVERAGE(TempMittel_korr!$I$252:'TempMittel_korr'!$K$252))</f>
        <v>5.6313501174926728E-2</v>
      </c>
      <c r="Z192" s="12">
        <f>(AVERAGE(K192+TempMittel_korr!$L$252,L192+TempMittel_korr!$M$252,M192+TempMittel_korr!$N$252)-AVERAGE(TempMittel_korr!$L$252:'TempMittel_korr'!$N$252))</f>
        <v>-0.63673805503717462</v>
      </c>
      <c r="AB192" s="78">
        <f t="shared" si="2"/>
        <v>-0.82348822399615362</v>
      </c>
    </row>
    <row r="193" spans="1:28">
      <c r="A193" s="176">
        <v>1970</v>
      </c>
      <c r="B193" s="29">
        <f>(TempMittel_korr!C194-TempMittel_korr!$C$252)</f>
        <v>1.140621266427718</v>
      </c>
      <c r="C193" s="9">
        <f>(TempMittel_korr!D194-TempMittel_korr!$D$252)</f>
        <v>-1.6082877212187559</v>
      </c>
      <c r="D193" s="9">
        <f>(TempMittel_korr!E194-TempMittel_korr!$E$252)</f>
        <v>-2.6787733970529657</v>
      </c>
      <c r="E193" s="9">
        <f>(TempMittel_korr!F194-TempMittel_korr!$F$252)</f>
        <v>-2.7619834710743767</v>
      </c>
      <c r="F193" s="9">
        <f>(TempMittel_korr!G194-TempMittel_korr!$G$252)</f>
        <v>-2.1449442453205831</v>
      </c>
      <c r="G193" s="9">
        <f>(TempMittel_korr!H194-TempMittel_korr!$H$252)</f>
        <v>1.3508135849770539</v>
      </c>
      <c r="H193" s="9">
        <f>(TempMittel_korr!I194-TempMittel_korr!$I$252)</f>
        <v>-0.65145360414177134</v>
      </c>
      <c r="I193" s="9">
        <f>(TempMittel_korr!J194-TempMittel_korr!$J$252)</f>
        <v>0.18587548121598552</v>
      </c>
      <c r="J193" s="9">
        <f>(TempMittel_korr!K194-TempMittel_korr!$K$252)</f>
        <v>0.77215303505271926</v>
      </c>
      <c r="K193" s="9">
        <f>(TempMittel_korr!L194-TempMittel_korr!$L$252)</f>
        <v>-9.1628898960277816E-2</v>
      </c>
      <c r="L193" s="9">
        <f>(TempMittel_korr!M194-TempMittel_korr!$M$252)</f>
        <v>3.0791735537190092</v>
      </c>
      <c r="M193" s="15">
        <f>(TempMittel_korr!N194-TempMittel_korr!$N$252)</f>
        <v>-1.5399093575046661</v>
      </c>
      <c r="N193" s="269">
        <f>(TempMittel_korr!Q194-TempMittel_korr!$Q$252)</f>
        <v>-0.40607837576173633</v>
      </c>
      <c r="P193" s="176">
        <v>1970</v>
      </c>
      <c r="Q193" s="29">
        <f>(AVERAGE(D193+TempMittel_korr!$E$252,E193+TempMittel_korr!$F$252,F193+TempMittel_korr!$G$252)-TempMittel_korr!$AP$252)</f>
        <v>-2.5274029086832761</v>
      </c>
      <c r="R193" s="9">
        <f>(AVERAGE(G193+TempMittel_korr!$H$252,H193+TempMittel_korr!$I$252,I193+TempMittel_korr!$J$252)-TempMittel_korr!$AF$252)</f>
        <v>0.29507848735042685</v>
      </c>
      <c r="S193" s="9">
        <f>(AVERAGE(J193+TempMittel_korr!$K$252,K193+TempMittel_korr!$L$252,L193+TempMittel_korr!$M$252)-TempMittel_korr!$AU$252)</f>
        <v>1.2532325632704868</v>
      </c>
      <c r="T193" s="12">
        <f>(AVERAGE(B193+TempMittel_korr!$C$252,C193+TempMittel_korr!$D$252,M192+TempMittel_korr!$N$252)-TempMittel_korr!$AK$252)</f>
        <v>-1.9609805416648396</v>
      </c>
      <c r="V193" s="176">
        <v>1970</v>
      </c>
      <c r="W193" s="29">
        <f>(AVERAGE(B193+TempMittel_korr!$C$252,C193+TempMittel_korr!$D$252,D193+TempMittel_korr!$E$252)-AVERAGE(TempMittel_korr!$C$252:'TempMittel_korr'!$E$252))</f>
        <v>-1.0488132839480013</v>
      </c>
      <c r="X193" s="9">
        <f>(AVERAGE(E193+TempMittel_korr!$F$252,F193+TempMittel_korr!$G$252,G193+TempMittel_korr!$H$252)-AVERAGE(TempMittel_korr!$F$252:'TempMittel_korr'!$H$252))</f>
        <v>-1.1853713771393029</v>
      </c>
      <c r="Y193" s="9">
        <f>(AVERAGE(H193+TempMittel_korr!$I$252,I193+TempMittel_korr!$J$252,J193+TempMittel_korr!$K$252)-AVERAGE(TempMittel_korr!$I$252:'TempMittel_korr'!$K$252))</f>
        <v>0.1021916373756433</v>
      </c>
      <c r="Z193" s="12">
        <f>(AVERAGE(K193+TempMittel_korr!$L$252,L193+TempMittel_korr!$M$252,M193+TempMittel_korr!$N$252)-AVERAGE(TempMittel_korr!$L$252:'TempMittel_korr'!$N$252))</f>
        <v>0.4825450990846889</v>
      </c>
      <c r="AB193" s="78">
        <f t="shared" si="2"/>
        <v>-2.1409421410468443</v>
      </c>
    </row>
    <row r="194" spans="1:28">
      <c r="A194" s="176">
        <v>1971</v>
      </c>
      <c r="B194" s="29">
        <f>(TempMittel_korr!C195-TempMittel_korr!$C$252)</f>
        <v>2.3728793309438472</v>
      </c>
      <c r="C194" s="9">
        <f>(TempMittel_korr!D195-TempMittel_korr!$D$252)</f>
        <v>-1.4618591497901836</v>
      </c>
      <c r="D194" s="9">
        <f>(TempMittel_korr!E195-TempMittel_korr!$E$252)</f>
        <v>-3.5368379131819996</v>
      </c>
      <c r="E194" s="9">
        <f>(TempMittel_korr!F195-TempMittel_korr!$F$252)</f>
        <v>2.6380165289256228</v>
      </c>
      <c r="F194" s="9">
        <f>(TempMittel_korr!G195-TempMittel_korr!$G$252)</f>
        <v>1.2195718837116782</v>
      </c>
      <c r="G194" s="9">
        <f>(TempMittel_korr!H195-TempMittel_korr!$H$252)</f>
        <v>-2.002519748356276</v>
      </c>
      <c r="H194" s="9">
        <f>(TempMittel_korr!I195-TempMittel_korr!$I$252)</f>
        <v>1.5517722023098397</v>
      </c>
      <c r="I194" s="9">
        <f>(TempMittel_korr!J195-TempMittel_korr!$J$252)</f>
        <v>1.4181335457321111</v>
      </c>
      <c r="J194" s="9">
        <f>(TempMittel_korr!K195-TempMittel_korr!$K$252)</f>
        <v>-1.2111802982806115</v>
      </c>
      <c r="K194" s="9">
        <f>(TempMittel_korr!L195-TempMittel_korr!$L$252)</f>
        <v>1.2986936816848855</v>
      </c>
      <c r="L194" s="9">
        <f>(TempMittel_korr!M195-TempMittel_korr!$M$252)</f>
        <v>-0.77082644628099217</v>
      </c>
      <c r="M194" s="15">
        <f>(TempMittel_korr!N195-TempMittel_korr!$N$252)</f>
        <v>3.0439616102372691</v>
      </c>
      <c r="N194" s="269">
        <f>(TempMittel_korr!Q195-TempMittel_korr!$Q$252)</f>
        <v>0.41063395300538641</v>
      </c>
      <c r="P194" s="176">
        <v>1971</v>
      </c>
      <c r="Q194" s="29">
        <f>(AVERAGE(D194+TempMittel_korr!$E$252,E194+TempMittel_korr!$F$252,F194+TempMittel_korr!$G$252)-TempMittel_korr!$AP$252)</f>
        <v>0.10808096228446562</v>
      </c>
      <c r="R194" s="9">
        <f>(AVERAGE(G194+TempMittel_korr!$H$252,H194+TempMittel_korr!$I$252,I194+TempMittel_korr!$J$252)-TempMittel_korr!$AF$252)</f>
        <v>0.32246199989523028</v>
      </c>
      <c r="S194" s="9">
        <f>(AVERAGE(J194+TempMittel_korr!$K$252,K194+TempMittel_korr!$L$252,L194+TempMittel_korr!$M$252)-TempMittel_korr!$AU$252)</f>
        <v>-0.22777102095890278</v>
      </c>
      <c r="T194" s="12">
        <f>(AVERAGE(B194+TempMittel_korr!$C$252,C194+TempMittel_korr!$D$252,M193+TempMittel_korr!$N$252)-TempMittel_korr!$AK$252)</f>
        <v>-0.20894521140370248</v>
      </c>
      <c r="V194" s="176">
        <v>1971</v>
      </c>
      <c r="W194" s="29">
        <f>(AVERAGE(B194+TempMittel_korr!$C$252,C194+TempMittel_korr!$D$252,D194+TempMittel_korr!$E$252)-AVERAGE(TempMittel_korr!$C$252:'TempMittel_korr'!$E$252))</f>
        <v>-0.87527257734277875</v>
      </c>
      <c r="X194" s="9">
        <f>(AVERAGE(E194+TempMittel_korr!$F$252,F194+TempMittel_korr!$G$252,G194+TempMittel_korr!$H$252)-AVERAGE(TempMittel_korr!$F$252:'TempMittel_korr'!$H$252))</f>
        <v>0.61835622142700863</v>
      </c>
      <c r="Y194" s="9">
        <f>(AVERAGE(H194+TempMittel_korr!$I$252,I194+TempMittel_korr!$J$252,J194+TempMittel_korr!$K$252)-AVERAGE(TempMittel_korr!$I$252:'TempMittel_korr'!$K$252))</f>
        <v>0.58624181658711016</v>
      </c>
      <c r="Z194" s="12">
        <f>(AVERAGE(K194+TempMittel_korr!$L$252,L194+TempMittel_korr!$M$252,M194+TempMittel_korr!$N$252)-AVERAGE(TempMittel_korr!$L$252:'TempMittel_korr'!$N$252))</f>
        <v>1.1906096152137207</v>
      </c>
      <c r="AB194" s="78">
        <f t="shared" si="2"/>
        <v>-1.0414317723832505</v>
      </c>
    </row>
    <row r="195" spans="1:28">
      <c r="A195" s="176">
        <v>1972</v>
      </c>
      <c r="B195" s="29">
        <f>(TempMittel_korr!C196-TempMittel_korr!$C$252)</f>
        <v>0.11158900836320185</v>
      </c>
      <c r="C195" s="9">
        <f>(TempMittel_korr!D196-TempMittel_korr!$D$252)</f>
        <v>3.8839536580915892</v>
      </c>
      <c r="D195" s="9">
        <f>(TempMittel_korr!E196-TempMittel_korr!$E$252)</f>
        <v>3.5760653126244524</v>
      </c>
      <c r="E195" s="9">
        <f>(TempMittel_korr!F196-TempMittel_korr!$F$252)</f>
        <v>-1.2053168044077118</v>
      </c>
      <c r="F195" s="9">
        <f>(TempMittel_korr!G196-TempMittel_korr!$G$252)</f>
        <v>-1.1997829549980032</v>
      </c>
      <c r="G195" s="9">
        <f>(TempMittel_korr!H196-TempMittel_korr!$H$252)</f>
        <v>-1.2258530816896105</v>
      </c>
      <c r="H195" s="9">
        <f>(TempMittel_korr!I196-TempMittel_korr!$I$252)</f>
        <v>-0.65467941059338131</v>
      </c>
      <c r="I195" s="9">
        <f>(TempMittel_korr!J196-TempMittel_korr!$J$252)</f>
        <v>-0.70122129297756075</v>
      </c>
      <c r="J195" s="9">
        <f>(TempMittel_korr!K196-TempMittel_korr!$K$252)</f>
        <v>-3.0278469649472832</v>
      </c>
      <c r="K195" s="9">
        <f>(TempMittel_korr!L196-TempMittel_korr!$L$252)</f>
        <v>-2.0271127699280189</v>
      </c>
      <c r="L195" s="9">
        <f>(TempMittel_korr!M196-TempMittel_korr!$M$252)</f>
        <v>1.0591735537190079</v>
      </c>
      <c r="M195" s="15">
        <f>(TempMittel_korr!N196-TempMittel_korr!$N$252)</f>
        <v>2.5310583844308177</v>
      </c>
      <c r="N195" s="269">
        <f>(TempMittel_korr!Q196-TempMittel_korr!$Q$252)</f>
        <v>9.0086007799905943E-2</v>
      </c>
      <c r="P195" s="176">
        <v>1972</v>
      </c>
      <c r="Q195" s="29">
        <f>(AVERAGE(D195+TempMittel_korr!$E$252,E195+TempMittel_korr!$F$252,F195+TempMittel_korr!$G$252)-TempMittel_korr!$AP$252)</f>
        <v>0.39148598020561209</v>
      </c>
      <c r="R195" s="9">
        <f>(AVERAGE(G195+TempMittel_korr!$H$252,H195+TempMittel_korr!$I$252,I195+TempMittel_korr!$J$252)-TempMittel_korr!$AF$252)</f>
        <v>-0.86058459508684848</v>
      </c>
      <c r="S195" s="9">
        <f>(AVERAGE(J195+TempMittel_korr!$K$252,K195+TempMittel_korr!$L$252,L195+TempMittel_korr!$M$252)-TempMittel_korr!$AU$252)</f>
        <v>-1.3319287270520936</v>
      </c>
      <c r="T195" s="12">
        <f>(AVERAGE(B195+TempMittel_korr!$C$252,C195+TempMittel_korr!$D$252,M194+TempMittel_korr!$N$252)-TempMittel_korr!$AK$252)</f>
        <v>2.3471859396106516</v>
      </c>
      <c r="V195" s="176">
        <v>1972</v>
      </c>
      <c r="W195" s="29">
        <f>(AVERAGE(B195+TempMittel_korr!$C$252,C195+TempMittel_korr!$D$252,D195+TempMittel_korr!$E$252)-AVERAGE(TempMittel_korr!$C$252:'TempMittel_korr'!$E$252))</f>
        <v>2.5238693263597476</v>
      </c>
      <c r="X195" s="9">
        <f>(AVERAGE(E195+TempMittel_korr!$F$252,F195+TempMittel_korr!$G$252,G195+TempMittel_korr!$H$252)-AVERAGE(TempMittel_korr!$F$252:'TempMittel_korr'!$H$252))</f>
        <v>-1.210317613698443</v>
      </c>
      <c r="Y195" s="9">
        <f>(AVERAGE(H195+TempMittel_korr!$I$252,I195+TempMittel_korr!$J$252,J195+TempMittel_korr!$K$252)-AVERAGE(TempMittel_korr!$I$252:'TempMittel_korr'!$K$252))</f>
        <v>-1.4612492228394096</v>
      </c>
      <c r="Z195" s="12">
        <f>(AVERAGE(K195+TempMittel_korr!$L$252,L195+TempMittel_korr!$M$252,M195+TempMittel_korr!$N$252)-AVERAGE(TempMittel_korr!$L$252:'TempMittel_korr'!$N$252))</f>
        <v>0.52103972274060206</v>
      </c>
      <c r="AB195" s="78">
        <f t="shared" si="2"/>
        <v>2.6538923973291282</v>
      </c>
    </row>
    <row r="196" spans="1:28">
      <c r="A196" s="176">
        <v>1973</v>
      </c>
      <c r="B196" s="29">
        <f>(TempMittel_korr!C197-TempMittel_korr!$C$252)</f>
        <v>-0.2142174432497006</v>
      </c>
      <c r="C196" s="9">
        <f>(TempMittel_korr!D197-TempMittel_korr!$D$252)</f>
        <v>-1.8297162926473274</v>
      </c>
      <c r="D196" s="9">
        <f>(TempMittel_korr!E197-TempMittel_korr!$E$252)</f>
        <v>-0.99812823576264353</v>
      </c>
      <c r="E196" s="9">
        <f>(TempMittel_korr!F197-TempMittel_korr!$F$252)</f>
        <v>-3.5453168044077104</v>
      </c>
      <c r="F196" s="9">
        <f>(TempMittel_korr!G197-TempMittel_korr!$G$252)</f>
        <v>1.0840880127439334</v>
      </c>
      <c r="G196" s="9">
        <f>(TempMittel_korr!H197-TempMittel_korr!$H$252)</f>
        <v>0.10748025164371988</v>
      </c>
      <c r="H196" s="9">
        <f>(TempMittel_korr!I197-TempMittel_korr!$I$252)</f>
        <v>-1.0804858622062881</v>
      </c>
      <c r="I196" s="9">
        <f>(TempMittel_korr!J197-TempMittel_korr!$J$252)</f>
        <v>1.8213593521837268</v>
      </c>
      <c r="J196" s="9">
        <f>(TempMittel_korr!K197-TempMittel_korr!$K$252)</f>
        <v>1.4888197017193843</v>
      </c>
      <c r="K196" s="9">
        <f>(TempMittel_korr!L197-TempMittel_korr!$L$252)</f>
        <v>-1.5045321247667296</v>
      </c>
      <c r="L196" s="9">
        <f>(TempMittel_korr!M197-TempMittel_korr!$M$252)</f>
        <v>-1.0826446280991497E-2</v>
      </c>
      <c r="M196" s="15">
        <f>(TempMittel_korr!N197-TempMittel_korr!$N$252)</f>
        <v>2.7832577979205131E-2</v>
      </c>
      <c r="N196" s="269">
        <f>(TempMittel_korr!Q197-TempMittel_korr!$Q$252)</f>
        <v>-0.36717426617269577</v>
      </c>
      <c r="P196" s="176">
        <v>1973</v>
      </c>
      <c r="Q196" s="29">
        <f>(AVERAGE(D196+TempMittel_korr!$E$252,E196+TempMittel_korr!$F$252,F196+TempMittel_korr!$G$252)-TempMittel_korr!$AP$252)</f>
        <v>-1.1519548800094412</v>
      </c>
      <c r="R196" s="9">
        <f>(AVERAGE(G196+TempMittel_korr!$H$252,H196+TempMittel_korr!$I$252,I196+TempMittel_korr!$J$252)-TempMittel_korr!$AF$252)</f>
        <v>0.28278458054039035</v>
      </c>
      <c r="S196" s="9">
        <f>(AVERAGE(J196+TempMittel_korr!$K$252,K196+TempMittel_korr!$L$252,L196+TempMittel_korr!$M$252)-TempMittel_korr!$AU$252)</f>
        <v>-8.8462897761081294E-3</v>
      </c>
      <c r="T196" s="12">
        <f>(AVERAGE(B196+TempMittel_korr!$C$252,C196+TempMittel_korr!$D$252,M195+TempMittel_korr!$N$252)-TempMittel_korr!$AK$252)</f>
        <v>0.16305939689122795</v>
      </c>
      <c r="V196" s="176">
        <v>1973</v>
      </c>
      <c r="W196" s="29">
        <f>(AVERAGE(B196+TempMittel_korr!$C$252,C196+TempMittel_korr!$D$252,D196+TempMittel_korr!$E$252)-AVERAGE(TempMittel_korr!$C$252:'TempMittel_korr'!$E$252))</f>
        <v>-1.0140206572198907</v>
      </c>
      <c r="X196" s="9">
        <f>(AVERAGE(E196+TempMittel_korr!$F$252,F196+TempMittel_korr!$G$252,G196+TempMittel_korr!$H$252)-AVERAGE(TempMittel_korr!$F$252:'TempMittel_korr'!$H$252))</f>
        <v>-0.78458284667335221</v>
      </c>
      <c r="Y196" s="9">
        <f>(AVERAGE(H196+TempMittel_korr!$I$252,I196+TempMittel_korr!$J$252,J196+TempMittel_korr!$K$252)-AVERAGE(TempMittel_korr!$I$252:'TempMittel_korr'!$K$252))</f>
        <v>0.74323106389893923</v>
      </c>
      <c r="Z196" s="12">
        <f>(AVERAGE(K196+TempMittel_korr!$L$252,L196+TempMittel_korr!$M$252,M196+TempMittel_korr!$N$252)-AVERAGE(TempMittel_korr!$L$252:'TempMittel_korr'!$N$252))</f>
        <v>-0.49584199768950521</v>
      </c>
      <c r="AB196" s="78">
        <f t="shared" si="2"/>
        <v>-0.12775089680721347</v>
      </c>
    </row>
    <row r="197" spans="1:28">
      <c r="A197" s="176">
        <v>1974</v>
      </c>
      <c r="B197" s="29">
        <f>(TempMittel_korr!C198-TempMittel_korr!$C$252)</f>
        <v>4.6083632019115894</v>
      </c>
      <c r="C197" s="9">
        <f>(TempMittel_korr!D198-TempMittel_korr!$D$252)</f>
        <v>2.1417122787812444</v>
      </c>
      <c r="D197" s="9">
        <f>(TempMittel_korr!E198-TempMittel_korr!$E$252)</f>
        <v>3.4373556352050985</v>
      </c>
      <c r="E197" s="9">
        <f>(TempMittel_korr!F198-TempMittel_korr!$F$252)</f>
        <v>-0.11531680440770931</v>
      </c>
      <c r="F197" s="9">
        <f>(TempMittel_korr!G198-TempMittel_korr!$G$252)</f>
        <v>-1.6449442453205823</v>
      </c>
      <c r="G197" s="9">
        <f>(TempMittel_korr!H198-TempMittel_korr!$H$252)</f>
        <v>-2.0225197483562773</v>
      </c>
      <c r="H197" s="9">
        <f>(TempMittel_korr!I198-TempMittel_korr!$I$252)</f>
        <v>-1.0966148944643503</v>
      </c>
      <c r="I197" s="9">
        <f>(TempMittel_korr!J198-TempMittel_korr!$J$252)</f>
        <v>1.0310367715385684</v>
      </c>
      <c r="J197" s="9">
        <f>(TempMittel_korr!K198-TempMittel_korr!$K$252)</f>
        <v>-0.26451363161394248</v>
      </c>
      <c r="K197" s="9">
        <f>(TempMittel_korr!L198-TempMittel_korr!$L$252)</f>
        <v>-5.5787256731538246</v>
      </c>
      <c r="L197" s="9">
        <f>(TempMittel_korr!M198-TempMittel_korr!$M$252)</f>
        <v>0.59584022038567452</v>
      </c>
      <c r="M197" s="15">
        <f>(TempMittel_korr!N198-TempMittel_korr!$N$252)</f>
        <v>2.6213809650759794</v>
      </c>
      <c r="N197" s="269">
        <f>(TempMittel_korr!Q198-TempMittel_korr!$Q$252)</f>
        <v>0.31035998040264712</v>
      </c>
      <c r="P197" s="176">
        <v>1974</v>
      </c>
      <c r="Q197" s="29">
        <f>(AVERAGE(D197+TempMittel_korr!$E$252,E197+TempMittel_korr!$F$252,F197+TempMittel_korr!$G$252)-TempMittel_korr!$AP$252)</f>
        <v>0.56019565762496715</v>
      </c>
      <c r="R197" s="9">
        <f>(AVERAGE(G197+TempMittel_korr!$H$252,H197+TempMittel_korr!$I$252,I197+TempMittel_korr!$J$252)-TempMittel_korr!$AF$252)</f>
        <v>-0.69603262376068287</v>
      </c>
      <c r="S197" s="9">
        <f>(AVERAGE(J197+TempMittel_korr!$K$252,K197+TempMittel_korr!$L$252,L197+TempMittel_korr!$M$252)-TempMittel_korr!$AU$252)</f>
        <v>-1.7491330281273614</v>
      </c>
      <c r="T197" s="12">
        <f>(AVERAGE(B197+TempMittel_korr!$C$252,C197+TempMittel_korr!$D$252,M196+TempMittel_korr!$N$252)-TempMittel_korr!$AK$252)</f>
        <v>2.2599872002706447</v>
      </c>
      <c r="V197" s="176">
        <v>1974</v>
      </c>
      <c r="W197" s="29">
        <f>(AVERAGE(B197+TempMittel_korr!$C$252,C197+TempMittel_korr!$D$252,D197+TempMittel_korr!$E$252)-AVERAGE(TempMittel_korr!$C$252:'TempMittel_korr'!$E$252))</f>
        <v>3.3958103719659771</v>
      </c>
      <c r="X197" s="9">
        <f>(AVERAGE(E197+TempMittel_korr!$F$252,F197+TempMittel_korr!$G$252,G197+TempMittel_korr!$H$252)-AVERAGE(TempMittel_korr!$F$252:'TempMittel_korr'!$H$252))</f>
        <v>-1.260926932694856</v>
      </c>
      <c r="Y197" s="9">
        <f>(AVERAGE(H197+TempMittel_korr!$I$252,I197+TempMittel_korr!$J$252,J197+TempMittel_korr!$K$252)-AVERAGE(TempMittel_korr!$I$252:'TempMittel_korr'!$K$252))</f>
        <v>-0.11003058484657657</v>
      </c>
      <c r="Z197" s="12">
        <f>(AVERAGE(K197+TempMittel_korr!$L$252,L197+TempMittel_korr!$M$252,M197+TempMittel_korr!$N$252)-AVERAGE(TempMittel_korr!$L$252:'TempMittel_korr'!$N$252))</f>
        <v>-0.78716816256405697</v>
      </c>
      <c r="AB197" s="78">
        <f t="shared" si="2"/>
        <v>2.5538159234692843</v>
      </c>
    </row>
    <row r="198" spans="1:28">
      <c r="A198" s="176">
        <v>1975</v>
      </c>
      <c r="B198" s="29">
        <f>(TempMittel_korr!C199-TempMittel_korr!$C$252)</f>
        <v>4.4793309438470725</v>
      </c>
      <c r="C198" s="9">
        <f>(TempMittel_korr!D199-TempMittel_korr!$D$252)</f>
        <v>1.5559979930669587</v>
      </c>
      <c r="D198" s="9">
        <f>(TempMittel_korr!E199-TempMittel_korr!$E$252)</f>
        <v>-0.12070888092393361</v>
      </c>
      <c r="E198" s="9">
        <f>(TempMittel_korr!F199-TempMittel_korr!$F$252)</f>
        <v>-1.1719834710743777</v>
      </c>
      <c r="F198" s="9">
        <f>(TempMittel_korr!G199-TempMittel_korr!$G$252)</f>
        <v>0.10021704500199924</v>
      </c>
      <c r="G198" s="9">
        <f>(TempMittel_korr!H199-TempMittel_korr!$H$252)</f>
        <v>-2.0991864150229436</v>
      </c>
      <c r="H198" s="9">
        <f>(TempMittel_korr!I199-TempMittel_korr!$I$252)</f>
        <v>-1.596973317403183E-2</v>
      </c>
      <c r="I198" s="9">
        <f>(TempMittel_korr!J199-TempMittel_korr!$J$252)</f>
        <v>0.23103677153856772</v>
      </c>
      <c r="J198" s="9">
        <f>(TempMittel_korr!K199-TempMittel_korr!$K$252)</f>
        <v>2.995486368386052</v>
      </c>
      <c r="K198" s="9">
        <f>(TempMittel_korr!L199-TempMittel_korr!$L$252)</f>
        <v>-0.96259664089576003</v>
      </c>
      <c r="L198" s="9">
        <f>(TempMittel_korr!M199-TempMittel_korr!$M$252)</f>
        <v>-0.71415977961432509</v>
      </c>
      <c r="M198" s="15">
        <f>(TempMittel_korr!N199-TempMittel_korr!$N$252)</f>
        <v>-0.72055451879498855</v>
      </c>
      <c r="N198" s="269">
        <f>(TempMittel_korr!Q199-TempMittel_korr!$Q$252)</f>
        <v>0.29967504889579732</v>
      </c>
      <c r="P198" s="176">
        <v>1975</v>
      </c>
      <c r="Q198" s="29">
        <f>(AVERAGE(D198+TempMittel_korr!$E$252,E198+TempMittel_korr!$F$252,F198+TempMittel_korr!$G$252)-TempMittel_korr!$AP$252)</f>
        <v>-0.39632763986607245</v>
      </c>
      <c r="R198" s="9">
        <f>(AVERAGE(G198+TempMittel_korr!$H$252,H198+TempMittel_korr!$I$252,I198+TempMittel_korr!$J$252)-TempMittel_korr!$AF$252)</f>
        <v>-0.62803979221946449</v>
      </c>
      <c r="S198" s="9">
        <f>(AVERAGE(J198+TempMittel_korr!$K$252,K198+TempMittel_korr!$L$252,L198+TempMittel_korr!$M$252)-TempMittel_korr!$AU$252)</f>
        <v>0.43957664929199236</v>
      </c>
      <c r="T198" s="12">
        <f>(AVERAGE(B198+TempMittel_korr!$C$252,C198+TempMittel_korr!$D$252,M197+TempMittel_korr!$N$252)-TempMittel_korr!$AK$252)</f>
        <v>2.8862544813766351</v>
      </c>
      <c r="V198" s="176">
        <v>1975</v>
      </c>
      <c r="W198" s="29">
        <f>(AVERAGE(B198+TempMittel_korr!$C$252,C198+TempMittel_korr!$D$252,D198+TempMittel_korr!$E$252)-AVERAGE(TempMittel_korr!$C$252:'TempMittel_korr'!$E$252))</f>
        <v>1.9715400186633658</v>
      </c>
      <c r="X198" s="9">
        <f>(AVERAGE(E198+TempMittel_korr!$F$252,F198+TempMittel_korr!$G$252,G198+TempMittel_korr!$H$252)-AVERAGE(TempMittel_korr!$F$252:'TempMittel_korr'!$H$252))</f>
        <v>-1.0569842803651071</v>
      </c>
      <c r="Y198" s="9">
        <f>(AVERAGE(H198+TempMittel_korr!$I$252,I198+TempMittel_korr!$J$252,J198+TempMittel_korr!$K$252)-AVERAGE(TempMittel_korr!$I$252:'TempMittel_korr'!$K$252))</f>
        <v>1.070184468916862</v>
      </c>
      <c r="Z198" s="12">
        <f>(AVERAGE(K198+TempMittel_korr!$L$252,L198+TempMittel_korr!$M$252,M198+TempMittel_korr!$N$252)-AVERAGE(TempMittel_korr!$L$252:'TempMittel_korr'!$N$252))</f>
        <v>-0.79910364643502452</v>
      </c>
      <c r="AB198" s="78">
        <f t="shared" ref="AB198:AB246" si="3">AVERAGE(M197,B198:D198)</f>
        <v>2.1340002552665194</v>
      </c>
    </row>
    <row r="199" spans="1:28">
      <c r="A199" s="176">
        <v>1976</v>
      </c>
      <c r="B199" s="29">
        <f>(TempMittel_korr!C200-TempMittel_korr!$C$252)</f>
        <v>0.70836320191158908</v>
      </c>
      <c r="C199" s="9">
        <f>(TempMittel_korr!D200-TempMittel_korr!$D$252)</f>
        <v>1.4874019339536584</v>
      </c>
      <c r="D199" s="9">
        <f>(TempMittel_korr!E200-TempMittel_korr!$E$252)</f>
        <v>-1.2110314615690947</v>
      </c>
      <c r="E199" s="9">
        <f>(TempMittel_korr!F200-TempMittel_korr!$F$252)</f>
        <v>-0.50865013774104462</v>
      </c>
      <c r="F199" s="9">
        <f>(TempMittel_korr!G200-TempMittel_korr!$G$252)</f>
        <v>0.82924930306651667</v>
      </c>
      <c r="G199" s="9">
        <f>(TempMittel_korr!H200-TempMittel_korr!$H$252)</f>
        <v>2.2474802516437258</v>
      </c>
      <c r="H199" s="9">
        <f>(TempMittel_korr!I200-TempMittel_korr!$I$252)</f>
        <v>1.4808044603743564</v>
      </c>
      <c r="I199" s="9">
        <f>(TempMittel_korr!J200-TempMittel_korr!$J$252)</f>
        <v>-2.1560600026549785</v>
      </c>
      <c r="J199" s="9">
        <f>(TempMittel_korr!K200-TempMittel_korr!$K$252)</f>
        <v>-0.87784696494728465</v>
      </c>
      <c r="K199" s="9">
        <f>(TempMittel_korr!L200-TempMittel_korr!$L$252)</f>
        <v>2.3212743268461766</v>
      </c>
      <c r="L199" s="9">
        <f>(TempMittel_korr!M200-TempMittel_korr!$M$252)</f>
        <v>1.2506887052341042E-2</v>
      </c>
      <c r="M199" s="15">
        <f>(TempMittel_korr!N200-TempMittel_korr!$N$252)</f>
        <v>-1.0237803252466016</v>
      </c>
      <c r="N199" s="269">
        <f>(TempMittel_korr!Q200-TempMittel_korr!$Q$252)</f>
        <v>0.27474354204648321</v>
      </c>
      <c r="P199" s="176">
        <v>1976</v>
      </c>
      <c r="Q199" s="29">
        <f>(AVERAGE(D199+TempMittel_korr!$E$252,E199+TempMittel_korr!$F$252,F199+TempMittel_korr!$G$252)-TempMittel_korr!$AP$252)</f>
        <v>-0.29564663628184285</v>
      </c>
      <c r="R199" s="9">
        <f>(AVERAGE(G199+TempMittel_korr!$H$252,H199+TempMittel_korr!$I$252,I199+TempMittel_korr!$J$252)-TempMittel_korr!$AF$252)</f>
        <v>0.5240749031210381</v>
      </c>
      <c r="S199" s="9">
        <f>(AVERAGE(J199+TempMittel_korr!$K$252,K199+TempMittel_korr!$L$252,L199+TempMittel_korr!$M$252)-TempMittel_korr!$AU$252)</f>
        <v>0.48531141631708241</v>
      </c>
      <c r="T199" s="12">
        <f>(AVERAGE(B199+TempMittel_korr!$C$252,C199+TempMittel_korr!$D$252,M198+TempMittel_korr!$N$252)-TempMittel_korr!$AK$252)</f>
        <v>0.49242138640338451</v>
      </c>
      <c r="V199" s="176">
        <v>1976</v>
      </c>
      <c r="W199" s="29">
        <f>(AVERAGE(B199+TempMittel_korr!$C$252,C199+TempMittel_korr!$D$252,D199+TempMittel_korr!$E$252)-AVERAGE(TempMittel_korr!$C$252:'TempMittel_korr'!$E$252))</f>
        <v>0.32824455809871744</v>
      </c>
      <c r="X199" s="9">
        <f>(AVERAGE(E199+TempMittel_korr!$F$252,F199+TempMittel_korr!$G$252,G199+TempMittel_korr!$H$252)-AVERAGE(TempMittel_korr!$F$252:'TempMittel_korr'!$H$252))</f>
        <v>0.85602647232306595</v>
      </c>
      <c r="Y199" s="9">
        <f>(AVERAGE(H199+TempMittel_korr!$I$252,I199+TempMittel_korr!$J$252,J199+TempMittel_korr!$K$252)-AVERAGE(TempMittel_korr!$I$252:'TempMittel_korr'!$K$252))</f>
        <v>-0.51770083574263737</v>
      </c>
      <c r="Z199" s="12">
        <f>(AVERAGE(K199+TempMittel_korr!$L$252,L199+TempMittel_korr!$M$252,M199+TempMittel_korr!$N$252)-AVERAGE(TempMittel_korr!$L$252:'TempMittel_korr'!$N$252))</f>
        <v>0.43666696288397233</v>
      </c>
      <c r="AB199" s="78">
        <f t="shared" si="3"/>
        <v>6.6044788875291083E-2</v>
      </c>
    </row>
    <row r="200" spans="1:28">
      <c r="A200" s="176">
        <v>1977</v>
      </c>
      <c r="B200" s="29">
        <f>(TempMittel_korr!C201-TempMittel_korr!$C$252)</f>
        <v>1.5244922341696534</v>
      </c>
      <c r="C200" s="9">
        <f>(TempMittel_korr!D201-TempMittel_korr!$D$252)</f>
        <v>3.1488551359241019</v>
      </c>
      <c r="D200" s="9">
        <f>(TempMittel_korr!E201-TempMittel_korr!$E$252)</f>
        <v>4.2050975706889693</v>
      </c>
      <c r="E200" s="9">
        <f>(TempMittel_korr!F201-TempMittel_korr!$F$252)</f>
        <v>-2.3086501377410436</v>
      </c>
      <c r="F200" s="9">
        <f>(TempMittel_korr!G201-TempMittel_korr!$G$252)</f>
        <v>-0.64494424532058225</v>
      </c>
      <c r="G200" s="9">
        <f>(TempMittel_korr!H201-TempMittel_korr!$H$252)</f>
        <v>-8.5853081689609922E-2</v>
      </c>
      <c r="H200" s="9">
        <f>(TempMittel_korr!I201-TempMittel_korr!$I$252)</f>
        <v>-0.21274392672242115</v>
      </c>
      <c r="I200" s="9">
        <f>(TempMittel_korr!J201-TempMittel_korr!$J$252)</f>
        <v>-1.2657374220098205</v>
      </c>
      <c r="J200" s="9">
        <f>(TempMittel_korr!K201-TempMittel_korr!$K$252)</f>
        <v>-1.5945136316139497</v>
      </c>
      <c r="K200" s="9">
        <f>(TempMittel_korr!L201-TempMittel_korr!$L$252)</f>
        <v>2.5728872300719798</v>
      </c>
      <c r="L200" s="9">
        <f>(TempMittel_korr!M201-TempMittel_korr!$M$252)</f>
        <v>0.4125068870523414</v>
      </c>
      <c r="M200" s="15">
        <f>(TempMittel_korr!N201-TempMittel_korr!$N$252)</f>
        <v>2.4858970941082372</v>
      </c>
      <c r="N200" s="269">
        <f>(TempMittel_korr!Q201-TempMittel_korr!$Q$252)</f>
        <v>0.69118189821086773</v>
      </c>
      <c r="P200" s="176">
        <v>1977</v>
      </c>
      <c r="Q200" s="29">
        <f>(AVERAGE(D200+TempMittel_korr!$E$252,E200+TempMittel_korr!$F$252,F200+TempMittel_korr!$G$252)-TempMittel_korr!$AP$252)</f>
        <v>0.41833185834181386</v>
      </c>
      <c r="R200" s="9">
        <f>(AVERAGE(G200+TempMittel_korr!$H$252,H200+TempMittel_korr!$I$252,I200+TempMittel_korr!$J$252)-TempMittel_korr!$AF$252)</f>
        <v>-0.52144481014061128</v>
      </c>
      <c r="S200" s="9">
        <f>(AVERAGE(J200+TempMittel_korr!$K$252,K200+TempMittel_korr!$L$252,L200+TempMittel_korr!$M$252)-TempMittel_korr!$AU$252)</f>
        <v>0.46362682850346015</v>
      </c>
      <c r="T200" s="12">
        <f>(AVERAGE(B200+TempMittel_korr!$C$252,C200+TempMittel_korr!$D$252,M199+TempMittel_korr!$N$252)-TempMittel_korr!$AK$252)</f>
        <v>1.2172068623290162</v>
      </c>
      <c r="V200" s="176">
        <v>1977</v>
      </c>
      <c r="W200" s="29">
        <f>(AVERAGE(B200+TempMittel_korr!$C$252,C200+TempMittel_korr!$D$252,D200+TempMittel_korr!$E$252)-AVERAGE(TempMittel_korr!$C$252:'TempMittel_korr'!$E$252))</f>
        <v>2.9594816469275749</v>
      </c>
      <c r="X200" s="9">
        <f>(AVERAGE(E200+TempMittel_korr!$F$252,F200+TempMittel_korr!$G$252,G200+TempMittel_korr!$H$252)-AVERAGE(TempMittel_korr!$F$252:'TempMittel_korr'!$H$252))</f>
        <v>-1.0131491549170786</v>
      </c>
      <c r="Y200" s="9">
        <f>(AVERAGE(H200+TempMittel_korr!$I$252,I200+TempMittel_korr!$J$252,J200+TempMittel_korr!$K$252)-AVERAGE(TempMittel_korr!$I$252:'TempMittel_korr'!$K$252))</f>
        <v>-1.0243316601153971</v>
      </c>
      <c r="Z200" s="12">
        <f>(AVERAGE(K200+TempMittel_korr!$L$252,L200+TempMittel_korr!$M$252,M200+TempMittel_korr!$N$252)-AVERAGE(TempMittel_korr!$L$252:'TempMittel_korr'!$N$252))</f>
        <v>1.8237637370775195</v>
      </c>
      <c r="AB200" s="78">
        <f t="shared" si="3"/>
        <v>1.9636661538840308</v>
      </c>
    </row>
    <row r="201" spans="1:28">
      <c r="A201" s="176">
        <v>1978</v>
      </c>
      <c r="B201" s="29">
        <f>(TempMittel_korr!C202-TempMittel_korr!$C$252)</f>
        <v>0.39545997610513761</v>
      </c>
      <c r="C201" s="9">
        <f>(TempMittel_korr!D202-TempMittel_korr!$D$252)</f>
        <v>-1.4618591497901832</v>
      </c>
      <c r="D201" s="9">
        <f>(TempMittel_korr!E202-TempMittel_korr!$E$252)</f>
        <v>1.0760653126244535</v>
      </c>
      <c r="E201" s="9">
        <f>(TempMittel_korr!F202-TempMittel_korr!$F$252)</f>
        <v>-0.89865013774104341</v>
      </c>
      <c r="F201" s="9">
        <f>(TempMittel_korr!G202-TempMittel_korr!$G$252)</f>
        <v>-2.0546216646754214</v>
      </c>
      <c r="G201" s="9">
        <f>(TempMittel_korr!H202-TempMittel_korr!$H$252)</f>
        <v>-0.9991864150229457</v>
      </c>
      <c r="H201" s="9">
        <f>(TempMittel_korr!I202-TempMittel_korr!$I$252)</f>
        <v>-1.6417761847869361</v>
      </c>
      <c r="I201" s="9">
        <f>(TempMittel_korr!J202-TempMittel_korr!$J$252)</f>
        <v>-1.7044470994291743</v>
      </c>
      <c r="J201" s="9">
        <f>(TempMittel_korr!K202-TempMittel_korr!$K$252)</f>
        <v>-0.85451363161394767</v>
      </c>
      <c r="K201" s="9">
        <f>(TempMittel_korr!L202-TempMittel_korr!$L$252)</f>
        <v>-0.34969341508930896</v>
      </c>
      <c r="L201" s="9">
        <f>(TempMittel_korr!M202-TempMittel_korr!$M$252)</f>
        <v>0.80250688705234241</v>
      </c>
      <c r="M201" s="15">
        <f>(TempMittel_korr!N202-TempMittel_korr!$N$252)</f>
        <v>1.7762196747533987</v>
      </c>
      <c r="N201" s="269">
        <f>(TempMittel_korr!Q202-TempMittel_korr!$Q$252)</f>
        <v>-0.47731125247406503</v>
      </c>
      <c r="P201" s="176">
        <v>1978</v>
      </c>
      <c r="Q201" s="29">
        <f>(AVERAGE(D201+TempMittel_korr!$E$252,E201+TempMittel_korr!$F$252,F201+TempMittel_korr!$G$252)-TempMittel_korr!$AP$252)</f>
        <v>-0.6245713674646387</v>
      </c>
      <c r="R201" s="9">
        <f>(AVERAGE(G201+TempMittel_korr!$H$252,H201+TempMittel_korr!$I$252,I201+TempMittel_korr!$J$252)-TempMittel_korr!$AF$252)</f>
        <v>-1.4484698997463461</v>
      </c>
      <c r="S201" s="9">
        <f>(AVERAGE(J201+TempMittel_korr!$K$252,K201+TempMittel_korr!$L$252,L201+TempMittel_korr!$M$252)-TempMittel_korr!$AU$252)</f>
        <v>-0.1339000532169683</v>
      </c>
      <c r="T201" s="12">
        <f>(AVERAGE(B201+TempMittel_korr!$C$252,C201+TempMittel_korr!$D$252,M200+TempMittel_korr!$N$252)-TempMittel_korr!$AK$252)</f>
        <v>0.47385048752102887</v>
      </c>
      <c r="V201" s="176">
        <v>1978</v>
      </c>
      <c r="W201" s="29">
        <f>(AVERAGE(B201+TempMittel_korr!$C$252,C201+TempMittel_korr!$D$252,D201+TempMittel_korr!$E$252)-AVERAGE(TempMittel_korr!$C$252:'TempMittel_korr'!$E$252))</f>
        <v>3.22204631313594E-3</v>
      </c>
      <c r="X201" s="9">
        <f>(AVERAGE(E201+TempMittel_korr!$F$252,F201+TempMittel_korr!$G$252,G201+TempMittel_korr!$H$252)-AVERAGE(TempMittel_korr!$F$252:'TempMittel_korr'!$H$252))</f>
        <v>-1.3174860724798041</v>
      </c>
      <c r="Y201" s="9">
        <f>(AVERAGE(H201+TempMittel_korr!$I$252,I201+TempMittel_korr!$J$252,J201+TempMittel_korr!$K$252)-AVERAGE(TempMittel_korr!$I$252:'TempMittel_korr'!$K$252))</f>
        <v>-1.4002456386100199</v>
      </c>
      <c r="Z201" s="12">
        <f>(AVERAGE(K201+TempMittel_korr!$L$252,L201+TempMittel_korr!$M$252,M201+TempMittel_korr!$N$252)-AVERAGE(TempMittel_korr!$L$252:'TempMittel_korr'!$N$252))</f>
        <v>0.74301104890547753</v>
      </c>
      <c r="AB201" s="78">
        <f t="shared" si="3"/>
        <v>0.62389080826191134</v>
      </c>
    </row>
    <row r="202" spans="1:28">
      <c r="A202" s="176">
        <v>1979</v>
      </c>
      <c r="B202" s="29">
        <f>(TempMittel_korr!C203-TempMittel_korr!$C$252)</f>
        <v>-2.7077658303464744</v>
      </c>
      <c r="C202" s="9">
        <f>(TempMittel_korr!D203-TempMittel_korr!$D$252)</f>
        <v>0.23099799306695856</v>
      </c>
      <c r="D202" s="9">
        <f>(TempMittel_korr!E203-TempMittel_korr!$E$252)</f>
        <v>1.5954201513341306</v>
      </c>
      <c r="E202" s="9">
        <f>(TempMittel_korr!F203-TempMittel_korr!$F$252)</f>
        <v>-2.3719834710743766</v>
      </c>
      <c r="F202" s="9">
        <f>(TempMittel_korr!G203-TempMittel_korr!$G$252)</f>
        <v>0.36473317403425654</v>
      </c>
      <c r="G202" s="9">
        <f>(TempMittel_korr!H203-TempMittel_korr!$H$252)</f>
        <v>0.45414691831038922</v>
      </c>
      <c r="H202" s="9">
        <f>(TempMittel_korr!I203-TempMittel_korr!$I$252)</f>
        <v>-1.2579052170449962</v>
      </c>
      <c r="I202" s="9">
        <f>(TempMittel_korr!J203-TempMittel_korr!$J$252)</f>
        <v>-1.2689632284614341</v>
      </c>
      <c r="J202" s="9">
        <f>(TempMittel_korr!K203-TempMittel_korr!$K$252)</f>
        <v>0.18881970171938534</v>
      </c>
      <c r="K202" s="9">
        <f>(TempMittel_korr!L203-TempMittel_korr!$L$252)</f>
        <v>2.0857904558784304</v>
      </c>
      <c r="L202" s="9">
        <f>(TempMittel_korr!M203-TempMittel_korr!$M$252)</f>
        <v>-0.65749311294765844</v>
      </c>
      <c r="M202" s="15">
        <f>(TempMittel_korr!N203-TempMittel_korr!$N$252)</f>
        <v>3.5504132231404943</v>
      </c>
      <c r="N202" s="269">
        <f>(TempMittel_korr!Q203-TempMittel_korr!$Q$252)</f>
        <v>2.9812035197167575E-2</v>
      </c>
      <c r="P202" s="176">
        <v>1979</v>
      </c>
      <c r="Q202" s="29">
        <f>(AVERAGE(D202+TempMittel_korr!$E$252,E202+TempMittel_korr!$F$252,F202+TempMittel_korr!$G$252)-TempMittel_korr!$AP$252)</f>
        <v>-0.13611258610263022</v>
      </c>
      <c r="R202" s="9">
        <f>(AVERAGE(G202+TempMittel_korr!$H$252,H202+TempMittel_korr!$I$252,I202+TempMittel_korr!$J$252)-TempMittel_korr!$AF$252)</f>
        <v>-0.69090717573200955</v>
      </c>
      <c r="S202" s="9">
        <f>(AVERAGE(J202+TempMittel_korr!$K$252,K202+TempMittel_korr!$L$252,L202+TempMittel_korr!$M$252)-TempMittel_korr!$AU$252)</f>
        <v>0.53903901488338857</v>
      </c>
      <c r="T202" s="12">
        <f>(AVERAGE(B202+TempMittel_korr!$C$252,C202+TempMittel_korr!$D$252,M201+TempMittel_korr!$N$252)-TempMittel_korr!$AK$252)</f>
        <v>-0.23283154012874085</v>
      </c>
      <c r="V202" s="176">
        <v>1979</v>
      </c>
      <c r="W202" s="29">
        <f>(AVERAGE(B202+TempMittel_korr!$C$252,C202+TempMittel_korr!$D$252,D202+TempMittel_korr!$E$252)-AVERAGE(TempMittel_korr!$C$252:'TempMittel_korr'!$E$252))</f>
        <v>-0.29378256198179542</v>
      </c>
      <c r="X202" s="9">
        <f>(AVERAGE(E202+TempMittel_korr!$F$252,F202+TempMittel_korr!$G$252,G202+TempMittel_korr!$H$252)-AVERAGE(TempMittel_korr!$F$252:'TempMittel_korr'!$H$252))</f>
        <v>-0.51770112624324405</v>
      </c>
      <c r="Y202" s="9">
        <f>(AVERAGE(H202+TempMittel_korr!$I$252,I202+TempMittel_korr!$J$252,J202+TempMittel_korr!$K$252)-AVERAGE(TempMittel_korr!$I$252:'TempMittel_korr'!$K$252))</f>
        <v>-0.77934958126234832</v>
      </c>
      <c r="Z202" s="12">
        <f>(AVERAGE(K202+TempMittel_korr!$L$252,L202+TempMittel_korr!$M$252,M202+TempMittel_korr!$N$252)-AVERAGE(TempMittel_korr!$L$252:'TempMittel_korr'!$N$252))</f>
        <v>1.6595701886904219</v>
      </c>
      <c r="AB202" s="78">
        <f t="shared" si="3"/>
        <v>0.22371799720200336</v>
      </c>
    </row>
    <row r="203" spans="1:28">
      <c r="A203" s="176">
        <v>1980</v>
      </c>
      <c r="B203" s="29">
        <f>(TempMittel_korr!C204-TempMittel_korr!$C$252)</f>
        <v>-1.5013142174432494</v>
      </c>
      <c r="C203" s="9">
        <f>(TempMittel_korr!D204-TempMittel_korr!$D$252)</f>
        <v>2.6667122787812447</v>
      </c>
      <c r="D203" s="9">
        <f>(TempMittel_korr!E204-TempMittel_korr!$E$252)</f>
        <v>0.73735563520509784</v>
      </c>
      <c r="E203" s="9">
        <f>(TempMittel_korr!F204-TempMittel_korr!$F$252)</f>
        <v>-3.2519834710743769</v>
      </c>
      <c r="F203" s="9">
        <f>(TempMittel_korr!G204-TempMittel_korr!$G$252)</f>
        <v>-2.6642990840302598</v>
      </c>
      <c r="G203" s="9">
        <f>(TempMittel_korr!H204-TempMittel_korr!$H$252)</f>
        <v>-1.6091864150229451</v>
      </c>
      <c r="H203" s="9">
        <f>(TempMittel_korr!I204-TempMittel_korr!$I$252)</f>
        <v>-2.5772600557546799</v>
      </c>
      <c r="I203" s="9">
        <f>(TempMittel_korr!J204-TempMittel_korr!$J$252)</f>
        <v>0.97942386831275918</v>
      </c>
      <c r="J203" s="9">
        <f>(TempMittel_korr!K204-TempMittel_korr!$K$252)</f>
        <v>1.4821530350527183</v>
      </c>
      <c r="K203" s="9">
        <f>(TempMittel_korr!L204-TempMittel_korr!$L$252)</f>
        <v>-0.31743535057317995</v>
      </c>
      <c r="L203" s="9">
        <f>(TempMittel_korr!M204-TempMittel_korr!$M$252)</f>
        <v>-0.63749311294765798</v>
      </c>
      <c r="M203" s="15">
        <f>(TempMittel_korr!N204-TempMittel_korr!$N$252)</f>
        <v>-0.80765129298853655</v>
      </c>
      <c r="N203" s="269">
        <f>(TempMittel_korr!Q204-TempMittel_korr!$Q$252)</f>
        <v>-0.63648933466584712</v>
      </c>
      <c r="P203" s="176">
        <v>1980</v>
      </c>
      <c r="Q203" s="29">
        <f>(AVERAGE(D203+TempMittel_korr!$E$252,E203+TempMittel_korr!$F$252,F203+TempMittel_korr!$G$252)-TempMittel_korr!$AP$252)</f>
        <v>-1.7251448441671475</v>
      </c>
      <c r="R203" s="9">
        <f>(AVERAGE(G203+TempMittel_korr!$H$252,H203+TempMittel_korr!$I$252,I203+TempMittel_korr!$J$252)-TempMittel_korr!$AF$252)</f>
        <v>-1.0690075341549505</v>
      </c>
      <c r="S203" s="9">
        <f>(AVERAGE(J203+TempMittel_korr!$K$252,K203+TempMittel_korr!$L$252,L203+TempMittel_korr!$M$252)-TempMittel_korr!$AU$252)</f>
        <v>0.17574152384396236</v>
      </c>
      <c r="T203" s="12">
        <f>(AVERAGE(B203+TempMittel_korr!$C$252,C203+TempMittel_korr!$D$252,M202+TempMittel_korr!$N$252)-TempMittel_korr!$AK$252)</f>
        <v>1.5726216088727947</v>
      </c>
      <c r="V203" s="176">
        <v>1980</v>
      </c>
      <c r="W203" s="29">
        <f>(AVERAGE(B203+TempMittel_korr!$C$252,C203+TempMittel_korr!$D$252,D203+TempMittel_korr!$E$252)-AVERAGE(TempMittel_korr!$C$252:'TempMittel_korr'!$E$252))</f>
        <v>0.63425123218103086</v>
      </c>
      <c r="X203" s="9">
        <f>(AVERAGE(E203+TempMittel_korr!$F$252,F203+TempMittel_korr!$G$252,G203+TempMittel_korr!$H$252)-AVERAGE(TempMittel_korr!$F$252:'TempMittel_korr'!$H$252))</f>
        <v>-2.5084896567091945</v>
      </c>
      <c r="Y203" s="9">
        <f>(AVERAGE(H203+TempMittel_korr!$I$252,I203+TempMittel_korr!$J$252,J203+TempMittel_korr!$K$252)-AVERAGE(TempMittel_korr!$I$252:'TempMittel_korr'!$K$252))</f>
        <v>-3.8561050796403151E-2</v>
      </c>
      <c r="Z203" s="12">
        <f>(AVERAGE(K203+TempMittel_korr!$L$252,L203+TempMittel_korr!$M$252,M203+TempMittel_korr!$N$252)-AVERAGE(TempMittel_korr!$L$252:'TempMittel_korr'!$N$252))</f>
        <v>-0.58752658550312464</v>
      </c>
      <c r="AB203" s="78">
        <f t="shared" si="3"/>
        <v>1.3632917299208969</v>
      </c>
    </row>
    <row r="204" spans="1:28">
      <c r="A204" s="176">
        <v>1981</v>
      </c>
      <c r="B204" s="29">
        <f>(TempMittel_korr!C205-TempMittel_korr!$C$252)</f>
        <v>-1.7303464755077651</v>
      </c>
      <c r="C204" s="9">
        <f>(TempMittel_korr!D205-TempMittel_korr!$D$252)</f>
        <v>-1.9047162926473262</v>
      </c>
      <c r="D204" s="9">
        <f>(TempMittel_korr!E205-TempMittel_korr!$E$252)</f>
        <v>4.3502588610115502</v>
      </c>
      <c r="E204" s="9">
        <f>(TempMittel_korr!F205-TempMittel_korr!$F$252)</f>
        <v>1.3880165289256237</v>
      </c>
      <c r="F204" s="9">
        <f>(TempMittel_korr!G205-TempMittel_korr!$G$252)</f>
        <v>-4.4944245320579057E-2</v>
      </c>
      <c r="G204" s="9">
        <f>(TempMittel_korr!H205-TempMittel_korr!$H$252)</f>
        <v>0.24748025164372223</v>
      </c>
      <c r="H204" s="9">
        <f>(TempMittel_korr!I205-TempMittel_korr!$I$252)</f>
        <v>-1.0417761847869329</v>
      </c>
      <c r="I204" s="9">
        <f>(TempMittel_korr!J205-TempMittel_korr!$J$252)</f>
        <v>0.51813354573211612</v>
      </c>
      <c r="J204" s="9">
        <f>(TempMittel_korr!K205-TempMittel_korr!$K$252)</f>
        <v>0.67881970171938377</v>
      </c>
      <c r="K204" s="9">
        <f>(TempMittel_korr!L205-TempMittel_korr!$L$252)</f>
        <v>0.12450013329778997</v>
      </c>
      <c r="L204" s="9">
        <f>(TempMittel_korr!M205-TempMittel_korr!$M$252)</f>
        <v>0.5025068870523417</v>
      </c>
      <c r="M204" s="15">
        <f>(TempMittel_korr!N205-TempMittel_korr!$N$252)</f>
        <v>-1.1011996800853114</v>
      </c>
      <c r="N204" s="269">
        <f>(TempMittel_korr!Q205-TempMittel_korr!$Q$252)</f>
        <v>0.18433258314237477</v>
      </c>
      <c r="P204" s="176">
        <v>1981</v>
      </c>
      <c r="Q204" s="29">
        <f>(AVERAGE(D204+TempMittel_korr!$E$252,E204+TempMittel_korr!$F$252,F204+TempMittel_korr!$G$252)-TempMittel_korr!$AP$252)</f>
        <v>1.898941177338231</v>
      </c>
      <c r="R204" s="9">
        <f>(AVERAGE(G204+TempMittel_korr!$H$252,H204+TempMittel_korr!$I$252,I204+TempMittel_korr!$J$252)-TempMittel_korr!$AF$252)</f>
        <v>-9.2054129137027374E-2</v>
      </c>
      <c r="S204" s="9">
        <f>(AVERAGE(J204+TempMittel_korr!$K$252,K204+TempMittel_korr!$L$252,L204+TempMittel_korr!$M$252)-TempMittel_korr!$AU$252)</f>
        <v>0.43527557402317463</v>
      </c>
      <c r="T204" s="12">
        <f>(AVERAGE(B204+TempMittel_korr!$C$252,C204+TempMittel_korr!$D$252,M203+TempMittel_korr!$N$252)-TempMittel_korr!$AK$252)</f>
        <v>-1.4802201730012443</v>
      </c>
      <c r="V204" s="176">
        <v>1981</v>
      </c>
      <c r="W204" s="29">
        <f>(AVERAGE(B204+TempMittel_korr!$C$252,C204+TempMittel_korr!$D$252,D204+TempMittel_korr!$E$252)-AVERAGE(TempMittel_korr!$C$252:'TempMittel_korr'!$E$252))</f>
        <v>0.23839869761881943</v>
      </c>
      <c r="X204" s="9">
        <f>(AVERAGE(E204+TempMittel_korr!$F$252,F204+TempMittel_korr!$G$252,G204+TempMittel_korr!$H$252)-AVERAGE(TempMittel_korr!$F$252:'TempMittel_korr'!$H$252))</f>
        <v>0.5301841784162562</v>
      </c>
      <c r="Y204" s="9">
        <f>(AVERAGE(H204+TempMittel_korr!$I$252,I204+TempMittel_korr!$J$252,J204+TempMittel_korr!$K$252)-AVERAGE(TempMittel_korr!$I$252:'TempMittel_korr'!$K$252))</f>
        <v>5.1725687554855071E-2</v>
      </c>
      <c r="Z204" s="12">
        <f>(AVERAGE(K204+TempMittel_korr!$L$252,L204+TempMittel_korr!$M$252,M204+TempMittel_korr!$N$252)-AVERAGE(TempMittel_korr!$L$252:'TempMittel_korr'!$N$252))</f>
        <v>-0.15806421991172614</v>
      </c>
      <c r="AB204" s="78">
        <f t="shared" si="3"/>
        <v>-2.3113800033019327E-2</v>
      </c>
    </row>
    <row r="205" spans="1:28">
      <c r="A205" s="176">
        <v>1982</v>
      </c>
      <c r="B205" s="29">
        <f>(TempMittel_korr!C206-TempMittel_korr!$C$252)</f>
        <v>1.8309438470728794</v>
      </c>
      <c r="C205" s="9">
        <f>(TempMittel_korr!D206-TempMittel_korr!$D$252)</f>
        <v>-0.13328772121875532</v>
      </c>
      <c r="D205" s="9">
        <f>(TempMittel_korr!E206-TempMittel_korr!$E$252)</f>
        <v>0.4728395061728401</v>
      </c>
      <c r="E205" s="9">
        <f>(TempMittel_korr!F206-TempMittel_korr!$F$252)</f>
        <v>-1.968650137741045</v>
      </c>
      <c r="F205" s="9">
        <f>(TempMittel_korr!G206-TempMittel_korr!$G$252)</f>
        <v>0.62602349661490031</v>
      </c>
      <c r="G205" s="9">
        <f>(TempMittel_korr!H206-TempMittel_korr!$H$252)</f>
        <v>1.2174802516437193</v>
      </c>
      <c r="H205" s="9">
        <f>(TempMittel_korr!I206-TempMittel_korr!$I$252)</f>
        <v>1.7582238152130731</v>
      </c>
      <c r="I205" s="9">
        <f>(TempMittel_korr!J206-TempMittel_korr!$J$252)</f>
        <v>-0.14638258330014331</v>
      </c>
      <c r="J205" s="9">
        <f>(TempMittel_korr!K206-TempMittel_korr!$K$252)</f>
        <v>3.1054863683860479</v>
      </c>
      <c r="K205" s="9">
        <f>(TempMittel_korr!L206-TempMittel_korr!$L$252)</f>
        <v>0.73417755265262752</v>
      </c>
      <c r="L205" s="9">
        <f>(TempMittel_korr!M206-TempMittel_korr!$M$252)</f>
        <v>3.2225068870523428</v>
      </c>
      <c r="M205" s="15">
        <f>(TempMittel_korr!N206-TempMittel_korr!$N$252)</f>
        <v>1.5633164489469471</v>
      </c>
      <c r="N205" s="269">
        <f>(TempMittel_korr!Q206-TempMittel_korr!$Q$252)</f>
        <v>1.0366613502656605</v>
      </c>
      <c r="P205" s="176">
        <v>1982</v>
      </c>
      <c r="Q205" s="29">
        <f>(AVERAGE(D205+TempMittel_korr!$E$252,E205+TempMittel_korr!$F$252,F205+TempMittel_korr!$G$252)-TempMittel_korr!$AP$252)</f>
        <v>-0.28876491585173625</v>
      </c>
      <c r="R205" s="9">
        <f>(AVERAGE(G205+TempMittel_korr!$H$252,H205+TempMittel_korr!$I$252,I205+TempMittel_korr!$J$252)-TempMittel_korr!$AF$252)</f>
        <v>0.94310716118555504</v>
      </c>
      <c r="S205" s="9">
        <f>(AVERAGE(J205+TempMittel_korr!$K$252,K205+TempMittel_korr!$L$252,L205+TempMittel_korr!$M$252)-TempMittel_korr!$AU$252)</f>
        <v>2.3540569360303429</v>
      </c>
      <c r="T205" s="12">
        <f>(AVERAGE(B205+TempMittel_korr!$C$252,C205+TempMittel_korr!$D$252,M204+TempMittel_korr!$N$252)-TempMittel_korr!$AK$252)</f>
        <v>0.19950332930290249</v>
      </c>
      <c r="V205" s="176">
        <v>1982</v>
      </c>
      <c r="W205" s="29">
        <f>(AVERAGE(B205+TempMittel_korr!$C$252,C205+TempMittel_korr!$D$252,D205+TempMittel_korr!$E$252)-AVERAGE(TempMittel_korr!$C$252:'TempMittel_korr'!$E$252))</f>
        <v>0.72349854400898794</v>
      </c>
      <c r="X205" s="9">
        <f>(AVERAGE(E205+TempMittel_korr!$F$252,F205+TempMittel_korr!$G$252,G205+TempMittel_korr!$H$252)-AVERAGE(TempMittel_korr!$F$252:'TempMittel_korr'!$H$252))</f>
        <v>-4.1715463160807431E-2</v>
      </c>
      <c r="Y205" s="9">
        <f>(AVERAGE(H205+TempMittel_korr!$I$252,I205+TempMittel_korr!$J$252,J205+TempMittel_korr!$K$252)-AVERAGE(TempMittel_korr!$I$252:'TempMittel_korr'!$K$252))</f>
        <v>1.5724425334329908</v>
      </c>
      <c r="Z205" s="12">
        <f>(AVERAGE(K205+TempMittel_korr!$L$252,L205+TempMittel_korr!$M$252,M205+TempMittel_korr!$N$252)-AVERAGE(TempMittel_korr!$L$252:'TempMittel_korr'!$N$252))</f>
        <v>1.8400002962173057</v>
      </c>
      <c r="AB205" s="78">
        <f t="shared" si="3"/>
        <v>0.26732398798541318</v>
      </c>
    </row>
    <row r="206" spans="1:28">
      <c r="A206" s="176">
        <v>1983</v>
      </c>
      <c r="B206" s="29">
        <f>(TempMittel_korr!C207-TempMittel_korr!$C$252)</f>
        <v>4.2857825567502985</v>
      </c>
      <c r="C206" s="9">
        <f>(TempMittel_korr!D207-TempMittel_korr!$D$252)</f>
        <v>-2.9368591497901857</v>
      </c>
      <c r="D206" s="9">
        <f>(TempMittel_korr!E207-TempMittel_korr!$E$252)</f>
        <v>1.5986459577857437</v>
      </c>
      <c r="E206" s="9">
        <f>(TempMittel_korr!F207-TempMittel_korr!$F$252)</f>
        <v>1.6946831955922903</v>
      </c>
      <c r="F206" s="9">
        <f>(TempMittel_korr!G207-TempMittel_korr!$G$252)</f>
        <v>-0.97075069693348581</v>
      </c>
      <c r="G206" s="9">
        <f>(TempMittel_korr!H207-TempMittel_korr!$H$252)</f>
        <v>0.74748025164372223</v>
      </c>
      <c r="H206" s="9">
        <f>(TempMittel_korr!I207-TempMittel_korr!$I$252)</f>
        <v>4.7001592990840262</v>
      </c>
      <c r="I206" s="9">
        <f>(TempMittel_korr!J207-TempMittel_korr!$J$252)</f>
        <v>0.66652064250630971</v>
      </c>
      <c r="J206" s="9">
        <f>(TempMittel_korr!K207-TempMittel_korr!$K$252)</f>
        <v>0.80881970171938455</v>
      </c>
      <c r="K206" s="9">
        <f>(TempMittel_korr!L207-TempMittel_korr!$L$252)</f>
        <v>1.0341775526526265</v>
      </c>
      <c r="L206" s="9">
        <f>(TempMittel_korr!M207-TempMittel_korr!$M$252)</f>
        <v>-0.10749311294765862</v>
      </c>
      <c r="M206" s="15">
        <f>(TempMittel_korr!N207-TempMittel_korr!$N$252)</f>
        <v>1.7826712876566246</v>
      </c>
      <c r="N206" s="269">
        <f>(TempMittel_korr!Q207-TempMittel_korr!$Q$252)</f>
        <v>1.1530997064300426</v>
      </c>
      <c r="P206" s="236">
        <v>1983</v>
      </c>
      <c r="Q206" s="29">
        <f>(AVERAGE(D206+TempMittel_korr!$E$252,E206+TempMittel_korr!$F$252,F206+TempMittel_korr!$G$252)-TempMittel_korr!$AP$252)</f>
        <v>0.77535694794754839</v>
      </c>
      <c r="R206" s="9">
        <f>(AVERAGE(G206+TempMittel_korr!$H$252,H206+TempMittel_korr!$I$252,I206+TempMittel_korr!$J$252)-TempMittel_korr!$AF$252)</f>
        <v>2.038053397744692</v>
      </c>
      <c r="S206" s="9">
        <f>(AVERAGE(J206+TempMittel_korr!$K$252,K206+TempMittel_korr!$L$252,L206+TempMittel_korr!$M$252)-TempMittel_korr!$AU$252)</f>
        <v>0.57850138047478783</v>
      </c>
      <c r="T206" s="12">
        <f>(AVERAGE(B206+TempMittel_korr!$C$252,C206+TempMittel_korr!$D$252,M205+TempMittel_korr!$N$252)-TempMittel_korr!$AK$252)</f>
        <v>0.9714311326823184</v>
      </c>
      <c r="V206" s="236">
        <v>1983</v>
      </c>
      <c r="W206" s="29">
        <f>(AVERAGE(B206+TempMittel_korr!$C$252,C206+TempMittel_korr!$D$252,D206+TempMittel_korr!$E$252)-AVERAGE(TempMittel_korr!$C$252:'TempMittel_korr'!$E$252))</f>
        <v>0.9825231215819521</v>
      </c>
      <c r="X206" s="9">
        <f>(AVERAGE(E206+TempMittel_korr!$F$252,F206+TempMittel_korr!$G$252,G206+TempMittel_korr!$H$252)-AVERAGE(TempMittel_korr!$F$252:'TempMittel_korr'!$H$252))</f>
        <v>0.49047091676750831</v>
      </c>
      <c r="Y206" s="9">
        <f>(AVERAGE(H206+TempMittel_korr!$I$252,I206+TempMittel_korr!$J$252,J206+TempMittel_korr!$K$252)-AVERAGE(TempMittel_korr!$I$252:'TempMittel_korr'!$K$252))</f>
        <v>2.0584998811032378</v>
      </c>
      <c r="Z206" s="12">
        <f>(AVERAGE(K206+TempMittel_korr!$L$252,L206+TempMittel_korr!$M$252,M206+TempMittel_korr!$N$252)-AVERAGE(TempMittel_korr!$L$252:'TempMittel_korr'!$N$252))</f>
        <v>0.90311857578719801</v>
      </c>
      <c r="AB206" s="78">
        <f t="shared" si="3"/>
        <v>1.127721453423201</v>
      </c>
    </row>
    <row r="207" spans="1:28">
      <c r="A207" s="176">
        <v>1984</v>
      </c>
      <c r="B207" s="29">
        <f>(TempMittel_korr!C208-TempMittel_korr!$C$252)</f>
        <v>1.2922341696535247</v>
      </c>
      <c r="C207" s="9">
        <f>(TempMittel_korr!D208-TempMittel_korr!$D$252)</f>
        <v>-2.6436325488049626</v>
      </c>
      <c r="D207" s="9">
        <f>(TempMittel_korr!E208-TempMittel_korr!$E$252)</f>
        <v>-1.6432895260852241</v>
      </c>
      <c r="E207" s="9">
        <f>(TempMittel_korr!F208-TempMittel_korr!$F$252)</f>
        <v>-1.4019834710743773</v>
      </c>
      <c r="F207" s="9">
        <f>(TempMittel_korr!G208-TempMittel_korr!$G$252)</f>
        <v>-2.267524890481873</v>
      </c>
      <c r="G207" s="9">
        <f>(TempMittel_korr!H208-TempMittel_korr!$H$252)</f>
        <v>-0.9825197483562782</v>
      </c>
      <c r="H207" s="9">
        <f>(TempMittel_korr!I208-TempMittel_korr!$I$252)</f>
        <v>-0.28693747510951617</v>
      </c>
      <c r="I207" s="9">
        <f>(TempMittel_korr!J208-TempMittel_korr!$J$252)</f>
        <v>-0.13670516394530097</v>
      </c>
      <c r="J207" s="9">
        <f>(TempMittel_korr!K208-TempMittel_korr!$K$252)</f>
        <v>-1.2045136316139491</v>
      </c>
      <c r="K207" s="9">
        <f>(TempMittel_korr!L208-TempMittel_korr!$L$252)</f>
        <v>1.9277259397494015</v>
      </c>
      <c r="L207" s="9">
        <f>(TempMittel_korr!M208-TempMittel_korr!$M$252)</f>
        <v>4.7025068870523432</v>
      </c>
      <c r="M207" s="15">
        <f>(TempMittel_korr!N208-TempMittel_korr!$N$252)</f>
        <v>1.4955745134630769</v>
      </c>
      <c r="N207" s="269">
        <f>(TempMittel_korr!Q208-TempMittel_korr!$Q$252)</f>
        <v>-8.1968786720640452E-2</v>
      </c>
      <c r="P207" s="176">
        <v>1984</v>
      </c>
      <c r="Q207" s="29">
        <f>(AVERAGE(D207+TempMittel_korr!$E$252,E207+TempMittel_korr!$F$252,F207+TempMittel_korr!$G$252)-TempMittel_korr!$AP$252)</f>
        <v>-1.7697685000811263</v>
      </c>
      <c r="R207" s="9">
        <f>(AVERAGE(G207+TempMittel_korr!$H$252,H207+TempMittel_korr!$I$252,I207+TempMittel_korr!$J$252)-TempMittel_korr!$AF$252)</f>
        <v>-0.4687207958036943</v>
      </c>
      <c r="S207" s="9">
        <f>(AVERAGE(J207+TempMittel_korr!$K$252,K207+TempMittel_korr!$L$252,L207+TempMittel_korr!$M$252)-TempMittel_korr!$AU$252)</f>
        <v>1.8085730650626033</v>
      </c>
      <c r="T207" s="12">
        <f>(AVERAGE(B207+TempMittel_korr!$C$252,C207+TempMittel_korr!$D$252,M206+TempMittel_korr!$N$252)-TempMittel_korr!$AK$252)</f>
        <v>0.14444215021502727</v>
      </c>
      <c r="V207" s="176">
        <v>1984</v>
      </c>
      <c r="W207" s="29">
        <f>(AVERAGE(B207+TempMittel_korr!$C$252,C207+TempMittel_korr!$D$252,D207+TempMittel_korr!$E$252)-AVERAGE(TempMittel_korr!$C$252:'TempMittel_korr'!$E$252))</f>
        <v>-0.99822930174555413</v>
      </c>
      <c r="X207" s="9">
        <f>(AVERAGE(E207+TempMittel_korr!$F$252,F207+TempMittel_korr!$G$252,G207+TempMittel_korr!$H$252)-AVERAGE(TempMittel_korr!$F$252:'TempMittel_korr'!$H$252))</f>
        <v>-1.5506760366375092</v>
      </c>
      <c r="Y207" s="9">
        <f>(AVERAGE(H207+TempMittel_korr!$I$252,I207+TempMittel_korr!$J$252,J207+TempMittel_korr!$K$252)-AVERAGE(TempMittel_korr!$I$252:'TempMittel_korr'!$K$252))</f>
        <v>-0.54271875688958815</v>
      </c>
      <c r="Z207" s="12">
        <f>(AVERAGE(K207+TempMittel_korr!$L$252,L207+TempMittel_korr!$M$252,M207+TempMittel_korr!$N$252)-AVERAGE(TempMittel_korr!$L$252:'TempMittel_korr'!$N$252))</f>
        <v>2.7086024467549406</v>
      </c>
      <c r="AB207" s="78">
        <f t="shared" si="3"/>
        <v>-0.30300415439500938</v>
      </c>
    </row>
    <row r="208" spans="1:28">
      <c r="A208" s="176">
        <v>1985</v>
      </c>
      <c r="B208" s="29">
        <f>(TempMittel_korr!C209-TempMittel_korr!$C$252)</f>
        <v>-4.4271206690561513</v>
      </c>
      <c r="C208" s="9">
        <f>(TempMittel_korr!D209-TempMittel_korr!$D$252)</f>
        <v>-1.6832877212187551</v>
      </c>
      <c r="D208" s="9">
        <f>(TempMittel_korr!E209-TempMittel_korr!$E$252)</f>
        <v>-0.99812823576264376</v>
      </c>
      <c r="E208" s="9">
        <f>(TempMittel_korr!F209-TempMittel_korr!$F$252)</f>
        <v>9.1349862258955028E-2</v>
      </c>
      <c r="F208" s="9">
        <f>(TempMittel_korr!G209-TempMittel_korr!$G$252)</f>
        <v>0.78086220629232272</v>
      </c>
      <c r="G208" s="9">
        <f>(TempMittel_korr!H209-TempMittel_korr!$H$252)</f>
        <v>-1.8158530816896086</v>
      </c>
      <c r="H208" s="9">
        <f>(TempMittel_korr!I209-TempMittel_korr!$I$252)</f>
        <v>1.4388689765033877</v>
      </c>
      <c r="I208" s="9">
        <f>(TempMittel_korr!J209-TempMittel_korr!$J$252)</f>
        <v>0.49877870702244387</v>
      </c>
      <c r="J208" s="9">
        <f>(TempMittel_korr!K209-TempMittel_korr!$K$252)</f>
        <v>1.9688197017193865</v>
      </c>
      <c r="K208" s="9">
        <f>(TempMittel_korr!L209-TempMittel_korr!$L$252)</f>
        <v>0.63740335910423784</v>
      </c>
      <c r="L208" s="9">
        <f>(TempMittel_korr!M209-TempMittel_korr!$M$252)</f>
        <v>-3.5041597796143247</v>
      </c>
      <c r="M208" s="15">
        <f>(TempMittel_korr!N209-TempMittel_korr!$N$252)</f>
        <v>4.6923487070114636</v>
      </c>
      <c r="N208" s="269">
        <f>(TempMittel_korr!Q209-TempMittel_korr!$Q$252)</f>
        <v>-0.16662632096721541</v>
      </c>
      <c r="P208" s="176">
        <v>1985</v>
      </c>
      <c r="Q208" s="29">
        <f>(AVERAGE(D208+TempMittel_korr!$E$252,E208+TempMittel_korr!$F$252,F208+TempMittel_korr!$G$252)-TempMittel_korr!$AP$252)</f>
        <v>-4.0807926604424338E-2</v>
      </c>
      <c r="R208" s="9">
        <f>(AVERAGE(G208+TempMittel_korr!$H$252,H208+TempMittel_korr!$I$252,I208+TempMittel_korr!$J$252)-TempMittel_korr!$AF$252)</f>
        <v>4.0598200612079083E-2</v>
      </c>
      <c r="S208" s="9">
        <f>(AVERAGE(J208+TempMittel_korr!$K$252,K208+TempMittel_korr!$L$252,L208+TempMittel_korr!$M$252)-TempMittel_korr!$AU$252)</f>
        <v>-0.29931223959689568</v>
      </c>
      <c r="T208" s="12">
        <f>(AVERAGE(B208+TempMittel_korr!$C$252,C208+TempMittel_korr!$D$252,M207+TempMittel_korr!$N$252)-TempMittel_korr!$AK$252)</f>
        <v>-1.5375934448906448</v>
      </c>
      <c r="V208" s="176">
        <v>1985</v>
      </c>
      <c r="W208" s="29">
        <f>(AVERAGE(B208+TempMittel_korr!$C$252,C208+TempMittel_korr!$D$252,D208+TempMittel_korr!$E$252)-AVERAGE(TempMittel_korr!$C$252:'TempMittel_korr'!$E$252))</f>
        <v>-2.3695122086791831</v>
      </c>
      <c r="X208" s="9">
        <f>(AVERAGE(E208+TempMittel_korr!$F$252,F208+TempMittel_korr!$G$252,G208+TempMittel_korr!$H$252)-AVERAGE(TempMittel_korr!$F$252:'TempMittel_korr'!$H$252))</f>
        <v>-0.31454700437944361</v>
      </c>
      <c r="Y208" s="9">
        <f>(AVERAGE(H208+TempMittel_korr!$I$252,I208+TempMittel_korr!$J$252,J208+TempMittel_korr!$K$252)-AVERAGE(TempMittel_korr!$I$252:'TempMittel_korr'!$K$252))</f>
        <v>1.3021557950817382</v>
      </c>
      <c r="Z208" s="12">
        <f>(AVERAGE(K208+TempMittel_korr!$L$252,L208+TempMittel_korr!$M$252,M208+TempMittel_korr!$N$252)-AVERAGE(TempMittel_korr!$L$252:'TempMittel_korr'!$N$252))</f>
        <v>0.60853076216712587</v>
      </c>
      <c r="AB208" s="78">
        <f t="shared" si="3"/>
        <v>-1.4032405281436182</v>
      </c>
    </row>
    <row r="209" spans="1:28">
      <c r="A209" s="176">
        <v>1986</v>
      </c>
      <c r="B209" s="29">
        <f>(TempMittel_korr!C210-TempMittel_korr!$C$252)</f>
        <v>0.25997610513739611</v>
      </c>
      <c r="C209" s="9">
        <f>(TempMittel_korr!D210-TempMittel_korr!$D$252)</f>
        <v>-6.9225734355044706</v>
      </c>
      <c r="D209" s="9">
        <f>(TempMittel_korr!E210-TempMittel_korr!$E$252)</f>
        <v>0.30509757068896937</v>
      </c>
      <c r="E209" s="9">
        <f>(TempMittel_korr!F210-TempMittel_korr!$F$252)</f>
        <v>-1.0319834710743763</v>
      </c>
      <c r="F209" s="9">
        <f>(TempMittel_korr!G210-TempMittel_korr!$G$252)</f>
        <v>2.4034428514536152</v>
      </c>
      <c r="G209" s="9">
        <f>(TempMittel_korr!H210-TempMittel_korr!$H$252)</f>
        <v>4.0813584977057005E-2</v>
      </c>
      <c r="H209" s="9">
        <f>(TempMittel_korr!I210-TempMittel_korr!$I$252)</f>
        <v>-0.25790521704499625</v>
      </c>
      <c r="I209" s="9">
        <f>(TempMittel_korr!J210-TempMittel_korr!$J$252)</f>
        <v>0.21490773928050722</v>
      </c>
      <c r="J209" s="9">
        <f>(TempMittel_korr!K210-TempMittel_korr!$K$252)</f>
        <v>-7.8469649472836522E-3</v>
      </c>
      <c r="K209" s="9">
        <f>(TempMittel_korr!L210-TempMittel_korr!$L$252)</f>
        <v>1.934177552652625</v>
      </c>
      <c r="L209" s="9">
        <f>(TempMittel_korr!M210-TempMittel_korr!$M$252)</f>
        <v>2.9991735537190092</v>
      </c>
      <c r="M209" s="15">
        <f>(TempMittel_korr!N210-TempMittel_korr!$N$252)</f>
        <v>1.6052519328179145</v>
      </c>
      <c r="N209" s="269">
        <f>(TempMittel_korr!Q210-TempMittel_korr!$Q$252)</f>
        <v>0.19008600779990736</v>
      </c>
      <c r="P209" s="176">
        <v>1986</v>
      </c>
      <c r="Q209" s="29">
        <f>(AVERAGE(D209+TempMittel_korr!$E$252,E209+TempMittel_korr!$F$252,F209+TempMittel_korr!$G$252)-TempMittel_korr!$AP$252)</f>
        <v>0.56001644615543444</v>
      </c>
      <c r="R209" s="9">
        <f>(AVERAGE(G209+TempMittel_korr!$H$252,H209+TempMittel_korr!$I$252,I209+TempMittel_korr!$J$252)-TempMittel_korr!$AF$252)</f>
        <v>-7.2796426247379031E-4</v>
      </c>
      <c r="S209" s="9">
        <f>(AVERAGE(J209+TempMittel_korr!$K$252,K209+TempMittel_korr!$L$252,L209+TempMittel_korr!$M$252)-TempMittel_korr!$AU$252)</f>
        <v>1.6418347138081195</v>
      </c>
      <c r="T209" s="12">
        <f>(AVERAGE(B209+TempMittel_korr!$C$252,C209+TempMittel_korr!$D$252,M208+TempMittel_korr!$N$252)-TempMittel_korr!$AK$252)</f>
        <v>-0.65606502707190528</v>
      </c>
      <c r="V209" s="176">
        <v>1986</v>
      </c>
      <c r="W209" s="29">
        <f>(AVERAGE(B209+TempMittel_korr!$C$252,C209+TempMittel_korr!$D$252,D209+TempMittel_korr!$E$252)-AVERAGE(TempMittel_korr!$C$252:'TempMittel_korr'!$E$252))</f>
        <v>-2.1191665865593685</v>
      </c>
      <c r="X209" s="9">
        <f>(AVERAGE(E209+TempMittel_korr!$F$252,F209+TempMittel_korr!$G$252,G209+TempMittel_korr!$H$252)-AVERAGE(TempMittel_korr!$F$252:'TempMittel_korr'!$H$252))</f>
        <v>0.47075765511876533</v>
      </c>
      <c r="Y209" s="9">
        <f>(AVERAGE(H209+TempMittel_korr!$I$252,I209+TempMittel_korr!$J$252,J209+TempMittel_korr!$K$252)-AVERAGE(TempMittel_korr!$I$252:'TempMittel_korr'!$K$252))</f>
        <v>-1.6948147570591487E-2</v>
      </c>
      <c r="Z209" s="12">
        <f>(AVERAGE(K209+TempMittel_korr!$L$252,L209+TempMittel_korr!$M$252,M209+TempMittel_korr!$N$252)-AVERAGE(TempMittel_korr!$L$252:'TempMittel_korr'!$N$252))</f>
        <v>2.1795343463965162</v>
      </c>
      <c r="AB209" s="78">
        <f t="shared" si="3"/>
        <v>-0.4162877631666605</v>
      </c>
    </row>
    <row r="210" spans="1:28">
      <c r="A210" s="176">
        <v>1987</v>
      </c>
      <c r="B210" s="29">
        <f>(TempMittel_korr!C211-TempMittel_korr!$C$252)</f>
        <v>-5.0303464755077663</v>
      </c>
      <c r="C210" s="9">
        <f>(TempMittel_korr!D211-TempMittel_korr!$D$252)</f>
        <v>1.0738551359241018</v>
      </c>
      <c r="D210" s="9">
        <f>(TempMittel_korr!E211-TempMittel_korr!$E$252)</f>
        <v>-4.0174830744723211</v>
      </c>
      <c r="E210" s="9">
        <f>(TempMittel_korr!F211-TempMittel_korr!$F$252)</f>
        <v>1.9813498622589556</v>
      </c>
      <c r="F210" s="9">
        <f>(TempMittel_korr!G211-TempMittel_korr!$G$252)</f>
        <v>-3.3062345679012246</v>
      </c>
      <c r="G210" s="9">
        <f>(TempMittel_korr!H211-TempMittel_korr!$H$252)</f>
        <v>-1.1958530816896094</v>
      </c>
      <c r="H210" s="9">
        <f>(TempMittel_korr!I211-TempMittel_korr!$I$252)</f>
        <v>0.22273994424532262</v>
      </c>
      <c r="I210" s="9">
        <f>(TempMittel_korr!J211-TempMittel_korr!$J$252)</f>
        <v>-0.22380193813885363</v>
      </c>
      <c r="J210" s="9">
        <f>(TempMittel_korr!K211-TempMittel_korr!$K$252)</f>
        <v>3.5654863683860487</v>
      </c>
      <c r="K210" s="9">
        <f>(TempMittel_korr!L211-TempMittel_korr!$L$252)</f>
        <v>2.0664356171687563</v>
      </c>
      <c r="L210" s="9">
        <f>(TempMittel_korr!M211-TempMittel_korr!$M$252)</f>
        <v>0.95584022038567484</v>
      </c>
      <c r="M210" s="15">
        <f>(TempMittel_korr!N211-TempMittel_korr!$N$252)</f>
        <v>2.7988003199146889</v>
      </c>
      <c r="N210" s="269">
        <f>(TempMittel_korr!Q211-TempMittel_korr!$Q$252)</f>
        <v>-0.10991399220009246</v>
      </c>
      <c r="P210" s="176">
        <v>1987</v>
      </c>
      <c r="Q210" s="29">
        <f>(AVERAGE(D210+TempMittel_korr!$E$252,E210+TempMittel_korr!$F$252,F210+TempMittel_korr!$G$252)-TempMittel_korr!$AP$252)</f>
        <v>-1.7796251309054978</v>
      </c>
      <c r="R210" s="9">
        <f>(AVERAGE(G210+TempMittel_korr!$H$252,H210+TempMittel_korr!$I$252,I210+TempMittel_korr!$J$252)-TempMittel_korr!$AF$252)</f>
        <v>-0.39897169186104264</v>
      </c>
      <c r="S210" s="9">
        <f>(AVERAGE(J210+TempMittel_korr!$K$252,K210+TempMittel_korr!$L$252,L210+TempMittel_korr!$M$252)-TempMittel_korr!$AU$252)</f>
        <v>2.1959207353134964</v>
      </c>
      <c r="T210" s="12">
        <f>(AVERAGE(B210+TempMittel_korr!$C$252,C210+TempMittel_korr!$D$252,M209+TempMittel_korr!$N$252)-TempMittel_korr!$AK$252)</f>
        <v>-0.78306195487528529</v>
      </c>
      <c r="V210" s="176">
        <v>1987</v>
      </c>
      <c r="W210" s="29">
        <f>(AVERAGE(B210+TempMittel_korr!$C$252,C210+TempMittel_korr!$D$252,D210+TempMittel_korr!$E$252)-AVERAGE(TempMittel_korr!$C$252:'TempMittel_korr'!$E$252))</f>
        <v>-2.6579914713519952</v>
      </c>
      <c r="X210" s="9">
        <f>(AVERAGE(E210+TempMittel_korr!$F$252,F210+TempMittel_korr!$G$252,G210+TempMittel_korr!$H$252)-AVERAGE(TempMittel_korr!$F$252:'TempMittel_korr'!$H$252))</f>
        <v>-0.8402459291106279</v>
      </c>
      <c r="Y210" s="9">
        <f>(AVERAGE(H210+TempMittel_korr!$I$252,I210+TempMittel_korr!$J$252,J210+TempMittel_korr!$K$252)-AVERAGE(TempMittel_korr!$I$252:'TempMittel_korr'!$K$252))</f>
        <v>1.1881414581641714</v>
      </c>
      <c r="Z210" s="12">
        <f>(AVERAGE(K210+TempMittel_korr!$L$252,L210+TempMittel_korr!$M$252,M210+TempMittel_korr!$N$252)-AVERAGE(TempMittel_korr!$L$252:'TempMittel_korr'!$N$252))</f>
        <v>1.9403587191563734</v>
      </c>
      <c r="AB210" s="78">
        <f t="shared" si="3"/>
        <v>-1.5921806203095179</v>
      </c>
    </row>
    <row r="211" spans="1:28">
      <c r="A211" s="176">
        <v>1988</v>
      </c>
      <c r="B211" s="29">
        <f>(TempMittel_korr!C212-TempMittel_korr!$C$252)</f>
        <v>4.9825567502986861</v>
      </c>
      <c r="C211" s="9">
        <f>(TempMittel_korr!D212-TempMittel_korr!$D$252)</f>
        <v>0.41153986498814121</v>
      </c>
      <c r="D211" s="9">
        <f>(TempMittel_korr!E212-TempMittel_korr!$E$252)</f>
        <v>-1.5207088809239342</v>
      </c>
      <c r="E211" s="9">
        <f>(TempMittel_korr!F212-TempMittel_korr!$F$252)</f>
        <v>1.1913498622589573</v>
      </c>
      <c r="F211" s="9">
        <f>(TempMittel_korr!G212-TempMittel_korr!$G$252)</f>
        <v>1.6550557546794202</v>
      </c>
      <c r="G211" s="9">
        <f>(TempMittel_korr!H212-TempMittel_korr!$H$252)</f>
        <v>-0.61585308168960928</v>
      </c>
      <c r="H211" s="9">
        <f>(TempMittel_korr!I212-TempMittel_korr!$I$252)</f>
        <v>0.62919155714854824</v>
      </c>
      <c r="I211" s="9">
        <f>(TempMittel_korr!J212-TempMittel_korr!$J$252)</f>
        <v>0.88910128766759833</v>
      </c>
      <c r="J211" s="9">
        <f>(TempMittel_korr!K212-TempMittel_korr!$K$252)</f>
        <v>3.5486368386052902E-2</v>
      </c>
      <c r="K211" s="9">
        <f>(TempMittel_korr!L212-TempMittel_korr!$L$252)</f>
        <v>2.408371101039724</v>
      </c>
      <c r="L211" s="9">
        <f>(TempMittel_korr!M212-TempMittel_korr!$M$252)</f>
        <v>-0.85415977961432521</v>
      </c>
      <c r="M211" s="15">
        <f>(TempMittel_korr!N212-TempMittel_korr!$N$252)</f>
        <v>0.9794454812050114</v>
      </c>
      <c r="N211" s="269">
        <f>(TempMittel_korr!Q212-TempMittel_korr!$Q$252)</f>
        <v>0.86816819958072777</v>
      </c>
      <c r="P211" s="236">
        <v>1988</v>
      </c>
      <c r="Q211" s="29">
        <f>(AVERAGE(D211+TempMittel_korr!$E$252,E211+TempMittel_korr!$F$252,F211+TempMittel_korr!$G$252)-TempMittel_korr!$AP$252)</f>
        <v>0.44306304113751338</v>
      </c>
      <c r="R211" s="9">
        <f>(AVERAGE(G211+TempMittel_korr!$H$252,H211+TempMittel_korr!$I$252,I211+TempMittel_korr!$J$252)-TempMittel_korr!$AF$252)</f>
        <v>0.30081325437551776</v>
      </c>
      <c r="S211" s="9">
        <f>(AVERAGE(J211+TempMittel_korr!$K$252,K211+TempMittel_korr!$L$252,L211+TempMittel_korr!$M$252)-TempMittel_korr!$AU$252)</f>
        <v>0.52989922993715322</v>
      </c>
      <c r="T211" s="12">
        <f>(AVERAGE(B211+TempMittel_korr!$C$252,C211+TempMittel_korr!$D$252,M210+TempMittel_korr!$N$252)-TempMittel_korr!$AK$252)</f>
        <v>2.7316501591138036</v>
      </c>
      <c r="V211" s="236">
        <v>1988</v>
      </c>
      <c r="W211" s="29">
        <f>(AVERAGE(B211+TempMittel_korr!$C$252,C211+TempMittel_korr!$D$252,D211+TempMittel_korr!$E$252)-AVERAGE(TempMittel_korr!$C$252:'TempMittel_korr'!$E$252))</f>
        <v>1.2911292447876308</v>
      </c>
      <c r="X211" s="9">
        <f>(AVERAGE(E211+TempMittel_korr!$F$252,F211+TempMittel_korr!$G$252,G211+TempMittel_korr!$H$252)-AVERAGE(TempMittel_korr!$F$252:'TempMittel_korr'!$H$252))</f>
        <v>0.74351751174958913</v>
      </c>
      <c r="Y211" s="9">
        <f>(AVERAGE(H211+TempMittel_korr!$I$252,I211+TempMittel_korr!$J$252,J211+TempMittel_korr!$K$252)-AVERAGE(TempMittel_korr!$I$252:'TempMittel_korr'!$K$252))</f>
        <v>0.51792640440073079</v>
      </c>
      <c r="Z211" s="12">
        <f>(AVERAGE(K211+TempMittel_korr!$L$252,L211+TempMittel_korr!$M$252,M211+TempMittel_korr!$N$252)-AVERAGE(TempMittel_korr!$L$252:'TempMittel_korr'!$N$252))</f>
        <v>0.84455226754346979</v>
      </c>
      <c r="AB211" s="78">
        <f t="shared" si="3"/>
        <v>1.6680470135693954</v>
      </c>
    </row>
    <row r="212" spans="1:28">
      <c r="A212" s="176">
        <v>1989</v>
      </c>
      <c r="B212" s="29">
        <f>(TempMittel_korr!C213-TempMittel_korr!$C$252)</f>
        <v>3.385782556750299</v>
      </c>
      <c r="C212" s="9">
        <f>(TempMittel_korr!D213-TempMittel_korr!$D$252)</f>
        <v>4.373855135924102</v>
      </c>
      <c r="D212" s="9">
        <f>(TempMittel_korr!E213-TempMittel_korr!$E$252)</f>
        <v>4.956710473914776</v>
      </c>
      <c r="E212" s="9">
        <f>(TempMittel_korr!F213-TempMittel_korr!$F$252)</f>
        <v>-0.26865013774104529</v>
      </c>
      <c r="F212" s="9">
        <f>(TempMittel_korr!G213-TempMittel_korr!$G$252)</f>
        <v>1.2808622062923192</v>
      </c>
      <c r="G212" s="9">
        <f>(TempMittel_korr!H213-TempMittel_korr!$H$252)</f>
        <v>-1.132519748356275</v>
      </c>
      <c r="H212" s="9">
        <f>(TempMittel_korr!I213-TempMittel_korr!$I$252)</f>
        <v>0.63564317005177884</v>
      </c>
      <c r="I212" s="9">
        <f>(TempMittel_korr!J213-TempMittel_korr!$J$252)</f>
        <v>0.57619806186115063</v>
      </c>
      <c r="J212" s="9">
        <f>(TempMittel_korr!K213-TempMittel_korr!$K$252)</f>
        <v>0.13881970171938462</v>
      </c>
      <c r="K212" s="9">
        <f>(TempMittel_korr!L213-TempMittel_korr!$L$252)</f>
        <v>2.5180485203945624</v>
      </c>
      <c r="L212" s="9">
        <f>(TempMittel_korr!M213-TempMittel_korr!$M$252)</f>
        <v>-7.0826446280992217E-2</v>
      </c>
      <c r="M212" s="15">
        <f>(TempMittel_korr!N213-TempMittel_korr!$N$252)</f>
        <v>3.4697680618501723</v>
      </c>
      <c r="N212" s="269">
        <f>(TempMittel_korr!Q213-TempMittel_korr!$Q$252)</f>
        <v>1.662414774923195</v>
      </c>
      <c r="P212" s="236">
        <v>1989</v>
      </c>
      <c r="Q212" s="29">
        <f>(AVERAGE(D212+TempMittel_korr!$E$252,E212+TempMittel_korr!$F$252,F212+TempMittel_korr!$G$252)-TempMittel_korr!$AP$252)</f>
        <v>1.9908049766213818</v>
      </c>
      <c r="R212" s="9">
        <f>(AVERAGE(G212+TempMittel_korr!$H$252,H212+TempMittel_korr!$I$252,I212+TempMittel_korr!$J$252)-TempMittel_korr!$AF$252)</f>
        <v>2.6440494518887192E-2</v>
      </c>
      <c r="S212" s="9">
        <f>(AVERAGE(J212+TempMittel_korr!$K$252,K212+TempMittel_korr!$L$252,L212+TempMittel_korr!$M$252)-TempMittel_korr!$AU$252)</f>
        <v>0.86201392527765375</v>
      </c>
      <c r="T212" s="12">
        <f>(AVERAGE(B212+TempMittel_korr!$C$252,C212+TempMittel_korr!$D$252,M211+TempMittel_korr!$N$252)-TempMittel_korr!$AK$252)</f>
        <v>2.9137122386731025</v>
      </c>
      <c r="V212" s="176">
        <v>1989</v>
      </c>
      <c r="W212" s="335">
        <f>(AVERAGE(B212+TempMittel_korr!$C$252,C212+TempMittel_korr!$D$252,D212+TempMittel_korr!$E$252)-AVERAGE(TempMittel_korr!$C$252:'TempMittel_korr'!$E$252))</f>
        <v>4.2387827221963921</v>
      </c>
      <c r="X212" s="9">
        <f>(AVERAGE(E212+TempMittel_korr!$F$252,F212+TempMittel_korr!$G$252,G212+TempMittel_korr!$H$252)-AVERAGE(TempMittel_korr!$F$252:'TempMittel_korr'!$H$252))</f>
        <v>-4.010255993500067E-2</v>
      </c>
      <c r="Y212" s="9">
        <f>(AVERAGE(H212+TempMittel_korr!$I$252,I212+TempMittel_korr!$J$252,J212+TempMittel_korr!$K$252)-AVERAGE(TempMittel_korr!$I$252:'TempMittel_korr'!$K$252))</f>
        <v>0.45022031121077077</v>
      </c>
      <c r="Z212" s="12">
        <f>(AVERAGE(K212+TempMittel_korr!$L$252,L212+TempMittel_korr!$M$252,M212+TempMittel_korr!$N$252)-AVERAGE(TempMittel_korr!$L$252:'TempMittel_korr'!$N$252))</f>
        <v>1.9723300453212476</v>
      </c>
      <c r="AB212" s="78">
        <f t="shared" si="3"/>
        <v>3.4239484119485466</v>
      </c>
    </row>
    <row r="213" spans="1:28">
      <c r="A213" s="176">
        <v>1990</v>
      </c>
      <c r="B213" s="29">
        <f>(TempMittel_korr!C214-TempMittel_korr!$C$252)</f>
        <v>3.7212664277180405</v>
      </c>
      <c r="C213" s="9">
        <f>(TempMittel_korr!D214-TempMittel_korr!$D$252)</f>
        <v>6.3488551359241017</v>
      </c>
      <c r="D213" s="9">
        <f>(TempMittel_korr!E214-TempMittel_korr!$E$252)</f>
        <v>4.266387893269612</v>
      </c>
      <c r="E213" s="9">
        <f>(TempMittel_korr!F214-TempMittel_korr!$F$252)</f>
        <v>-1.6686501377410434</v>
      </c>
      <c r="F213" s="9">
        <f>(TempMittel_korr!G214-TempMittel_korr!$G$252)</f>
        <v>2.0324751095181224</v>
      </c>
      <c r="G213" s="9">
        <f>(TempMittel_korr!H214-TempMittel_korr!$H$252)</f>
        <v>-0.66918641502294207</v>
      </c>
      <c r="H213" s="9">
        <f>(TempMittel_korr!I214-TempMittel_korr!$I$252)</f>
        <v>0.15177220230983579</v>
      </c>
      <c r="I213" s="9">
        <f>(TempMittel_korr!J214-TempMittel_korr!$J$252)</f>
        <v>1.8213593521837268</v>
      </c>
      <c r="J213" s="9">
        <f>(TempMittel_korr!K214-TempMittel_korr!$K$252)</f>
        <v>-1.1611802982806143</v>
      </c>
      <c r="K213" s="9">
        <f>(TempMittel_korr!L214-TempMittel_korr!$L$252)</f>
        <v>2.9245001332977898</v>
      </c>
      <c r="L213" s="9">
        <f>(TempMittel_korr!M214-TempMittel_korr!$M$252)</f>
        <v>-0.2174931129476585</v>
      </c>
      <c r="M213" s="15">
        <f>(TempMittel_korr!N214-TempMittel_korr!$N$252)</f>
        <v>-0.70442548653692361</v>
      </c>
      <c r="N213" s="269">
        <f>(TempMittel_korr!Q214-TempMittel_korr!$Q$252)</f>
        <v>1.3963873776629212</v>
      </c>
      <c r="P213" s="236">
        <v>1990</v>
      </c>
      <c r="Q213" s="29">
        <f>(AVERAGE(D213+TempMittel_korr!$E$252,E213+TempMittel_korr!$F$252,F213+TempMittel_korr!$G$252)-TempMittel_korr!$AP$252)</f>
        <v>1.5445684174815959</v>
      </c>
      <c r="R213" s="9">
        <f>(AVERAGE(G213+TempMittel_korr!$H$252,H213+TempMittel_korr!$I$252,I213+TempMittel_korr!$J$252)-TempMittel_korr!$AF$252)</f>
        <v>0.43464837982354254</v>
      </c>
      <c r="S213" s="9">
        <f>(AVERAGE(J213+TempMittel_korr!$K$252,K213+TempMittel_korr!$L$252,L213+TempMittel_korr!$M$252)-TempMittel_korr!$AU$252)</f>
        <v>0.51527557402317559</v>
      </c>
      <c r="T213" s="12">
        <f>(AVERAGE(B213+TempMittel_korr!$C$252,C213+TempMittel_korr!$D$252,M212+TempMittel_korr!$N$252)-TempMittel_korr!$AK$252)</f>
        <v>4.5139810558774034</v>
      </c>
      <c r="V213" s="176">
        <v>1990</v>
      </c>
      <c r="W213" s="29">
        <f>(AVERAGE(B213+TempMittel_korr!$C$252,C213+TempMittel_korr!$D$252,D213+TempMittel_korr!$E$252)-AVERAGE(TempMittel_korr!$C$252:'TempMittel_korr'!$E$252))</f>
        <v>4.7788364856372514</v>
      </c>
      <c r="X213" s="9">
        <f>(AVERAGE(E213+TempMittel_korr!$F$252,F213+TempMittel_korr!$G$252,G213+TempMittel_korr!$H$252)-AVERAGE(TempMittel_korr!$F$252:'TempMittel_korr'!$H$252))</f>
        <v>-0.10178714774862208</v>
      </c>
      <c r="Y213" s="9">
        <f>(AVERAGE(H213+TempMittel_korr!$I$252,I213+TempMittel_korr!$J$252,J213+TempMittel_korr!$K$252)-AVERAGE(TempMittel_korr!$I$252:'TempMittel_korr'!$K$252))</f>
        <v>0.27065041873764883</v>
      </c>
      <c r="Z213" s="12">
        <f>(AVERAGE(K213+TempMittel_korr!$L$252,L213+TempMittel_korr!$M$252,M213+TempMittel_korr!$N$252)-AVERAGE(TempMittel_korr!$L$252:'TempMittel_korr'!$N$252))</f>
        <v>0.66752717793773675</v>
      </c>
      <c r="AB213" s="78">
        <f t="shared" si="3"/>
        <v>4.4515693796904818</v>
      </c>
    </row>
    <row r="214" spans="1:28">
      <c r="A214" s="176">
        <v>1991</v>
      </c>
      <c r="B214" s="29">
        <f>(TempMittel_korr!C215-TempMittel_korr!$C$252)</f>
        <v>0.6599761051373958</v>
      </c>
      <c r="C214" s="9">
        <f>(TempMittel_korr!D215-TempMittel_korr!$D$252)</f>
        <v>-1.3868591497901839</v>
      </c>
      <c r="D214" s="9">
        <f>(TempMittel_korr!E215-TempMittel_korr!$E$252)</f>
        <v>3.7534846674631632</v>
      </c>
      <c r="E214" s="9">
        <f>(TempMittel_korr!F215-TempMittel_korr!$F$252)</f>
        <v>-1.1386501377410445</v>
      </c>
      <c r="F214" s="9">
        <f>(TempMittel_korr!G215-TempMittel_korr!$G$252)</f>
        <v>-3.8094603743528399</v>
      </c>
      <c r="G214" s="9">
        <f>(TempMittel_korr!H215-TempMittel_korr!$H$252)</f>
        <v>-1.1625197483562761</v>
      </c>
      <c r="H214" s="9">
        <f>(TempMittel_korr!I215-TempMittel_korr!$I$252)</f>
        <v>1.8162883313420988</v>
      </c>
      <c r="I214" s="9">
        <f>(TempMittel_korr!J215-TempMittel_korr!$J$252)</f>
        <v>1.9181335457321183</v>
      </c>
      <c r="J214" s="9">
        <f>(TempMittel_korr!K215-TempMittel_korr!$K$252)</f>
        <v>2.5588197017193863</v>
      </c>
      <c r="K214" s="9">
        <f>(TempMittel_korr!L215-TempMittel_korr!$L$252)</f>
        <v>-1.275499866702213</v>
      </c>
      <c r="L214" s="9">
        <f>(TempMittel_korr!M215-TempMittel_korr!$M$252)</f>
        <v>0.49250688705234147</v>
      </c>
      <c r="M214" s="15">
        <f>(TempMittel_korr!N215-TempMittel_korr!$N$252)</f>
        <v>-1.2141029058917625</v>
      </c>
      <c r="N214" s="269">
        <f>(TempMittel_korr!Q215-TempMittel_korr!$Q$252)</f>
        <v>0.11994902149853726</v>
      </c>
      <c r="P214" s="176">
        <v>1991</v>
      </c>
      <c r="Q214" s="29">
        <f>(AVERAGE(D214+TempMittel_korr!$E$252,E214+TempMittel_korr!$F$252,F214+TempMittel_korr!$G$252)-TempMittel_korr!$AP$252)</f>
        <v>-0.39704448574420859</v>
      </c>
      <c r="R214" s="9">
        <f>(AVERAGE(G214+TempMittel_korr!$H$252,H214+TempMittel_korr!$I$252,I214+TempMittel_korr!$J$252)-TempMittel_korr!$AF$252)</f>
        <v>0.8573007095726517</v>
      </c>
      <c r="S214" s="9">
        <f>(AVERAGE(J214+TempMittel_korr!$K$252,K214+TempMittel_korr!$L$252,L214+TempMittel_korr!$M$252)-TempMittel_korr!$AU$252)</f>
        <v>0.5919422406898418</v>
      </c>
      <c r="T214" s="12">
        <f>(AVERAGE(B214+TempMittel_korr!$C$252,C214+TempMittel_korr!$D$252,M213+TempMittel_korr!$N$252)-TempMittel_korr!$AK$252)</f>
        <v>-0.47641832968327225</v>
      </c>
      <c r="V214" s="176">
        <v>1991</v>
      </c>
      <c r="W214" s="29">
        <f>(AVERAGE(B214+TempMittel_korr!$C$252,C214+TempMittel_korr!$D$252,D214+TempMittel_korr!$E$252)-AVERAGE(TempMittel_korr!$C$252:'TempMittel_korr'!$E$252))</f>
        <v>1.0088672076034584</v>
      </c>
      <c r="X214" s="9">
        <f>(AVERAGE(E214+TempMittel_korr!$F$252,F214+TempMittel_korr!$G$252,G214+TempMittel_korr!$H$252)-AVERAGE(TempMittel_korr!$F$252:'TempMittel_korr'!$H$252))</f>
        <v>-2.0368767534833871</v>
      </c>
      <c r="Y214" s="9">
        <f>(AVERAGE(H214+TempMittel_korr!$I$252,I214+TempMittel_korr!$J$252,J214+TempMittel_korr!$K$252)-AVERAGE(TempMittel_korr!$I$252:'TempMittel_korr'!$K$252))</f>
        <v>2.0977471929311999</v>
      </c>
      <c r="Z214" s="12">
        <f>(AVERAGE(K214+TempMittel_korr!$L$252,L214+TempMittel_korr!$M$252,M214+TempMittel_korr!$N$252)-AVERAGE(TempMittel_korr!$L$252:'TempMittel_korr'!$N$252))</f>
        <v>-0.66569862851387773</v>
      </c>
      <c r="AB214" s="78">
        <f t="shared" si="3"/>
        <v>0.58054403406836286</v>
      </c>
    </row>
    <row r="215" spans="1:28">
      <c r="A215" s="176">
        <v>1992</v>
      </c>
      <c r="B215" s="29">
        <f>(TempMittel_korr!C216-TempMittel_korr!$C$252)</f>
        <v>1.6212664277180411</v>
      </c>
      <c r="C215" s="9">
        <f>(TempMittel_korr!D216-TempMittel_korr!$D$252)</f>
        <v>2.1942984856777965</v>
      </c>
      <c r="D215" s="9">
        <f>(TempMittel_korr!E216-TempMittel_korr!$E$252)</f>
        <v>1.5825169255276783</v>
      </c>
      <c r="E215" s="9">
        <f>(TempMittel_korr!F216-TempMittel_korr!$F$252)</f>
        <v>-7.1983471074375416E-2</v>
      </c>
      <c r="F215" s="9">
        <f>(TempMittel_korr!G216-TempMittel_korr!$G$252)</f>
        <v>2.5260234966149007</v>
      </c>
      <c r="G215" s="9">
        <f>(TempMittel_korr!H216-TempMittel_korr!$H$252)</f>
        <v>0.56414691831038866</v>
      </c>
      <c r="H215" s="9">
        <f>(TempMittel_korr!I216-TempMittel_korr!$I$252)</f>
        <v>1.3711270410195144</v>
      </c>
      <c r="I215" s="9">
        <f>(TempMittel_korr!J216-TempMittel_korr!$J$252)</f>
        <v>4.4503916102482499</v>
      </c>
      <c r="J215" s="9">
        <f>(TempMittel_korr!K216-TempMittel_korr!$K$252)</f>
        <v>0.85548636838605319</v>
      </c>
      <c r="K215" s="9">
        <f>(TempMittel_korr!L216-TempMittel_korr!$L$252)</f>
        <v>-2.0077579312183422</v>
      </c>
      <c r="L215" s="9">
        <f>(TempMittel_korr!M216-TempMittel_korr!$M$252)</f>
        <v>2.8425068870523429</v>
      </c>
      <c r="M215" s="15">
        <f>(TempMittel_korr!N216-TempMittel_korr!$N$252)</f>
        <v>1.0536390295921081</v>
      </c>
      <c r="N215" s="269">
        <f>(TempMittel_korr!Q216-TempMittel_korr!$Q$252)</f>
        <v>1.4229627201286768</v>
      </c>
      <c r="P215" s="236">
        <v>1992</v>
      </c>
      <c r="Q215" s="29">
        <f>(AVERAGE(D215+TempMittel_korr!$E$252,E215+TempMittel_korr!$F$252,F215+TempMittel_korr!$G$252)-TempMittel_korr!$AP$252)</f>
        <v>1.3466831128220997</v>
      </c>
      <c r="R215" s="9">
        <f>(AVERAGE(G215+TempMittel_korr!$H$252,H215+TempMittel_korr!$I$252,I215+TempMittel_korr!$J$252)-TempMittel_korr!$AF$252)</f>
        <v>2.1285551898593891</v>
      </c>
      <c r="S215" s="9">
        <f>(AVERAGE(J215+TempMittel_korr!$K$252,K215+TempMittel_korr!$L$252,L215+TempMittel_korr!$M$252)-TempMittel_korr!$AU$252)</f>
        <v>0.56341177474002091</v>
      </c>
      <c r="T215" s="12">
        <f>(AVERAGE(B215+TempMittel_korr!$C$252,C215+TempMittel_korr!$D$252,M214+TempMittel_korr!$N$252)-TempMittel_korr!$AK$252)</f>
        <v>0.86783851654798994</v>
      </c>
      <c r="V215" s="236">
        <v>1992</v>
      </c>
      <c r="W215" s="29">
        <f>(AVERAGE(B215+TempMittel_korr!$C$252,C215+TempMittel_korr!$D$252,D215+TempMittel_korr!$E$252)-AVERAGE(TempMittel_korr!$C$252:'TempMittel_korr'!$E$252))</f>
        <v>1.7993606129745052</v>
      </c>
      <c r="X215" s="9">
        <f>(AVERAGE(E215+TempMittel_korr!$F$252,F215+TempMittel_korr!$G$252,G215+TempMittel_korr!$H$252)-AVERAGE(TempMittel_korr!$F$252:'TempMittel_korr'!$H$252))</f>
        <v>1.0060623146169707</v>
      </c>
      <c r="Y215" s="9">
        <f>(AVERAGE(H215+TempMittel_korr!$I$252,I215+TempMittel_korr!$J$252,J215+TempMittel_korr!$K$252)-AVERAGE(TempMittel_korr!$I$252:'TempMittel_korr'!$K$252))</f>
        <v>2.2256683398846029</v>
      </c>
      <c r="Z215" s="12">
        <f>(AVERAGE(K215+TempMittel_korr!$L$252,L215+TempMittel_korr!$M$252,M215+TempMittel_korr!$N$252)-AVERAGE(TempMittel_korr!$L$252:'TempMittel_korr'!$N$252))</f>
        <v>0.62946266180870269</v>
      </c>
      <c r="AB215" s="78">
        <f t="shared" si="3"/>
        <v>1.0459947332579385</v>
      </c>
    </row>
    <row r="216" spans="1:28">
      <c r="A216" s="176">
        <v>1993</v>
      </c>
      <c r="B216" s="29">
        <f>(TempMittel_korr!C217-TempMittel_korr!$C$252)</f>
        <v>4.2019115890083629</v>
      </c>
      <c r="C216" s="9">
        <f>(TempMittel_korr!D217-TempMittel_korr!$D$252)</f>
        <v>-0.53685914979018401</v>
      </c>
      <c r="D216" s="9">
        <f>(TempMittel_korr!E217-TempMittel_korr!$E$252)</f>
        <v>0.10187176423735633</v>
      </c>
      <c r="E216" s="9">
        <f>(TempMittel_korr!F217-TempMittel_korr!$F$252)</f>
        <v>2.7613498622589558</v>
      </c>
      <c r="F216" s="9">
        <f>(TempMittel_korr!G217-TempMittel_korr!$G$252)</f>
        <v>2.529249303066516</v>
      </c>
      <c r="G216" s="9">
        <f>(TempMittel_korr!H217-TempMittel_korr!$H$252)</f>
        <v>0.70748025164371953</v>
      </c>
      <c r="H216" s="9">
        <f>(TempMittel_korr!I217-TempMittel_korr!$I$252)</f>
        <v>-1.0417761847869365</v>
      </c>
      <c r="I216" s="9">
        <f>(TempMittel_korr!J217-TempMittel_korr!$J$252)</f>
        <v>0.32781096508695917</v>
      </c>
      <c r="J216" s="9">
        <f>(TempMittel_korr!K217-TempMittel_korr!$K$252)</f>
        <v>-0.34118029828061402</v>
      </c>
      <c r="K216" s="9">
        <f>(TempMittel_korr!L217-TempMittel_korr!$L$252)</f>
        <v>-0.95291922154091946</v>
      </c>
      <c r="L216" s="9">
        <f>(TempMittel_korr!M217-TempMittel_korr!$M$252)</f>
        <v>-2.9374931129476587</v>
      </c>
      <c r="M216" s="15">
        <f>(TempMittel_korr!N217-TempMittel_korr!$N$252)</f>
        <v>2.7794454812050109</v>
      </c>
      <c r="N216" s="269">
        <f>(TempMittel_korr!Q217-TempMittel_korr!$Q$252)</f>
        <v>0.65693532286840028</v>
      </c>
      <c r="P216" s="176">
        <v>1993</v>
      </c>
      <c r="Q216" s="29">
        <f>(AVERAGE(D216+TempMittel_korr!$E$252,E216+TempMittel_korr!$F$252,F216+TempMittel_korr!$G$252)-TempMittel_korr!$AP$252)</f>
        <v>1.7986544389869756</v>
      </c>
      <c r="R216" s="9">
        <f>(AVERAGE(G216+TempMittel_korr!$H$252,H216+TempMittel_korr!$I$252,I216+TempMittel_korr!$J$252)-TempMittel_korr!$AF$252)</f>
        <v>-2.1616560187496248E-3</v>
      </c>
      <c r="S216" s="9">
        <f>(AVERAGE(J216+TempMittel_korr!$K$252,K216+TempMittel_korr!$L$252,L216+TempMittel_korr!$M$252)-TempMittel_korr!$AU$252)</f>
        <v>-1.4105308775897276</v>
      </c>
      <c r="T216" s="12">
        <f>(AVERAGE(B216+TempMittel_korr!$C$252,C216+TempMittel_korr!$D$252,M215+TempMittel_korr!$N$252)-TempMittel_korr!$AK$252)</f>
        <v>1.5735816703167274</v>
      </c>
      <c r="V216" s="176">
        <v>1993</v>
      </c>
      <c r="W216" s="29">
        <f>(AVERAGE(B216+TempMittel_korr!$C$252,C216+TempMittel_korr!$D$252,D216+TempMittel_korr!$E$252)-AVERAGE(TempMittel_korr!$C$252:'TempMittel_korr'!$E$252))</f>
        <v>1.2556414011518449</v>
      </c>
      <c r="X216" s="9">
        <f>(AVERAGE(E216+TempMittel_korr!$F$252,F216+TempMittel_korr!$G$252,G216+TempMittel_korr!$H$252)-AVERAGE(TempMittel_korr!$F$252:'TempMittel_korr'!$H$252))</f>
        <v>1.9993598056563968</v>
      </c>
      <c r="Y216" s="9">
        <f>(AVERAGE(H216+TempMittel_korr!$I$252,I216+TempMittel_korr!$J$252,J216+TempMittel_korr!$K$252)-AVERAGE(TempMittel_korr!$I$252:'TempMittel_korr'!$K$252))</f>
        <v>-0.35171517266019947</v>
      </c>
      <c r="Z216" s="12">
        <f>(AVERAGE(K216+TempMittel_korr!$L$252,L216+TempMittel_korr!$M$252,M216+TempMittel_korr!$N$252)-AVERAGE(TempMittel_korr!$L$252:'TempMittel_korr'!$N$252))</f>
        <v>-0.37032228442785531</v>
      </c>
      <c r="AB216" s="78">
        <f t="shared" si="3"/>
        <v>1.2051408082619106</v>
      </c>
    </row>
    <row r="217" spans="1:28">
      <c r="A217" s="176">
        <v>1994</v>
      </c>
      <c r="B217" s="29">
        <f>(TempMittel_korr!C218-TempMittel_korr!$C$252)</f>
        <v>2.5051373954599763</v>
      </c>
      <c r="C217" s="9">
        <f>(TempMittel_korr!D218-TempMittel_korr!$D$252)</f>
        <v>1.3167122787812451</v>
      </c>
      <c r="D217" s="9">
        <f>(TempMittel_korr!E218-TempMittel_korr!$E$252)</f>
        <v>4.853484667463162</v>
      </c>
      <c r="E217" s="9">
        <f>(TempMittel_korr!F218-TempMittel_korr!$F$252)</f>
        <v>-0.74198347107437712</v>
      </c>
      <c r="F217" s="9">
        <f>(TempMittel_korr!G218-TempMittel_korr!$G$252)</f>
        <v>0.60344285145361098</v>
      </c>
      <c r="G217" s="9">
        <f>(TempMittel_korr!H218-TempMittel_korr!$H$252)</f>
        <v>1.4174802516437204</v>
      </c>
      <c r="H217" s="9">
        <f>(TempMittel_korr!I218-TempMittel_korr!$I$252)</f>
        <v>3.9066109119872596</v>
      </c>
      <c r="I217" s="9">
        <f>(TempMittel_korr!J218-TempMittel_korr!$J$252)</f>
        <v>2.369746448957919</v>
      </c>
      <c r="J217" s="9">
        <f>(TempMittel_korr!K218-TempMittel_korr!$K$252)</f>
        <v>0.18881970171938534</v>
      </c>
      <c r="K217" s="9">
        <f>(TempMittel_korr!L218-TempMittel_korr!$L$252)</f>
        <v>0.4019194881364978</v>
      </c>
      <c r="L217" s="9">
        <f>(TempMittel_korr!M218-TempMittel_korr!$M$252)</f>
        <v>4.1125068870523425</v>
      </c>
      <c r="M217" s="15">
        <f>(TempMittel_korr!N218-TempMittel_korr!$N$252)</f>
        <v>2.2246067715275921</v>
      </c>
      <c r="N217" s="269">
        <f>(TempMittel_korr!Q218-TempMittel_korr!$Q$252)</f>
        <v>1.9500860077999054</v>
      </c>
      <c r="P217" s="236">
        <v>1994</v>
      </c>
      <c r="Q217" s="29">
        <f>(AVERAGE(D217+TempMittel_korr!$E$252,E217+TempMittel_korr!$F$252,F217+TempMittel_korr!$G$252)-TempMittel_korr!$AP$252)</f>
        <v>1.5728121450801646</v>
      </c>
      <c r="R217" s="9">
        <f>(AVERAGE(G217+TempMittel_korr!$H$252,H217+TempMittel_korr!$I$252,I217+TempMittel_korr!$J$252)-TempMittel_korr!$AF$252)</f>
        <v>2.5646125375296354</v>
      </c>
      <c r="S217" s="9">
        <f>(AVERAGE(J217+TempMittel_korr!$K$252,K217+TempMittel_korr!$L$252,L217+TempMittel_korr!$M$252)-TempMittel_korr!$AU$252)</f>
        <v>1.5677486923027466</v>
      </c>
      <c r="T217" s="12">
        <f>(AVERAGE(B217+TempMittel_korr!$C$252,C217+TempMittel_korr!$D$252,M216+TempMittel_korr!$N$252)-TempMittel_korr!$AK$252)</f>
        <v>2.201116232528709</v>
      </c>
      <c r="V217" s="236">
        <v>1994</v>
      </c>
      <c r="W217" s="29">
        <f>(AVERAGE(B217+TempMittel_korr!$C$252,C217+TempMittel_korr!$D$252,D217+TempMittel_korr!$E$252)-AVERAGE(TempMittel_korr!$C$252:'TempMittel_korr'!$E$252))</f>
        <v>2.8917781139014611</v>
      </c>
      <c r="X217" s="9">
        <f>(AVERAGE(E217+TempMittel_korr!$F$252,F217+TempMittel_korr!$G$252,G217+TempMittel_korr!$H$252)-AVERAGE(TempMittel_korr!$F$252:'TempMittel_korr'!$H$252))</f>
        <v>0.42631321067431749</v>
      </c>
      <c r="Y217" s="9">
        <f>(AVERAGE(H217+TempMittel_korr!$I$252,I217+TempMittel_korr!$J$252,J217+TempMittel_korr!$K$252)-AVERAGE(TempMittel_korr!$I$252:'TempMittel_korr'!$K$252))</f>
        <v>2.1550590208881868</v>
      </c>
      <c r="Z217" s="12">
        <f>(AVERAGE(K217+TempMittel_korr!$L$252,L217+TempMittel_korr!$M$252,M217+TempMittel_korr!$N$252)-AVERAGE(TempMittel_korr!$L$252:'TempMittel_korr'!$N$252))</f>
        <v>2.2463443822388109</v>
      </c>
      <c r="AB217" s="78">
        <f t="shared" si="3"/>
        <v>2.8636949557273486</v>
      </c>
    </row>
    <row r="218" spans="1:28">
      <c r="A218" s="176">
        <v>1995</v>
      </c>
      <c r="B218" s="29">
        <f>(TempMittel_korr!C219-TempMittel_korr!$C$252)</f>
        <v>4.0621266427718572E-2</v>
      </c>
      <c r="C218" s="9">
        <f>(TempMittel_korr!D219-TempMittel_korr!$D$252)</f>
        <v>4.3095694216383871</v>
      </c>
      <c r="D218" s="9">
        <f>(TempMittel_korr!E219-TempMittel_korr!$E$252)</f>
        <v>-0.75296694544006304</v>
      </c>
      <c r="E218" s="9">
        <f>(TempMittel_korr!F219-TempMittel_korr!$F$252)</f>
        <v>0.72134986225895581</v>
      </c>
      <c r="F218" s="9">
        <f>(TempMittel_korr!G219-TempMittel_korr!$G$252)</f>
        <v>0.40989446435683874</v>
      </c>
      <c r="G218" s="9">
        <f>(TempMittel_korr!H219-TempMittel_korr!$H$252)</f>
        <v>-1.9991864150229439</v>
      </c>
      <c r="H218" s="9">
        <f>(TempMittel_korr!I219-TempMittel_korr!$I$252)</f>
        <v>3.1066109119872625</v>
      </c>
      <c r="I218" s="9">
        <f>(TempMittel_korr!J219-TempMittel_korr!$J$252)</f>
        <v>-6.5737422009815916E-2</v>
      </c>
      <c r="J218" s="9">
        <f>(TempMittel_korr!K219-TempMittel_korr!$K$252)</f>
        <v>-1.7578469649472819</v>
      </c>
      <c r="K218" s="9">
        <f>(TempMittel_korr!L219-TempMittel_korr!$L$252)</f>
        <v>4.2115969074913364</v>
      </c>
      <c r="L218" s="9">
        <f>(TempMittel_korr!M219-TempMittel_korr!$M$252)</f>
        <v>-7.7493112947657927E-2</v>
      </c>
      <c r="M218" s="15">
        <f>(TempMittel_korr!N219-TempMittel_korr!$N$252)</f>
        <v>-0.83023193814982699</v>
      </c>
      <c r="N218" s="269">
        <f>(TempMittel_korr!Q219-TempMittel_korr!$Q$252)</f>
        <v>0.60214080232045575</v>
      </c>
      <c r="P218" s="236">
        <v>1995</v>
      </c>
      <c r="Q218" s="29">
        <f>(AVERAGE(D218+TempMittel_korr!$E$252,E218+TempMittel_korr!$F$252,F218+TempMittel_korr!$G$252)-TempMittel_korr!$AP$252)</f>
        <v>0.12725658952460961</v>
      </c>
      <c r="R218" s="9">
        <f>(AVERAGE(G218+TempMittel_korr!$H$252,H218+TempMittel_korr!$I$252,I218+TempMittel_korr!$J$252)-TempMittel_korr!$AF$252)</f>
        <v>0.34722902498483776</v>
      </c>
      <c r="S218" s="9">
        <f>(AVERAGE(J218+TempMittel_korr!$K$252,K218+TempMittel_korr!$L$252,L218+TempMittel_korr!$M$252)-TempMittel_korr!$AU$252)</f>
        <v>0.7920856098654685</v>
      </c>
      <c r="T218" s="12">
        <f>(AVERAGE(B218+TempMittel_korr!$C$252,C218+TempMittel_korr!$D$252,M217+TempMittel_korr!$N$252)-TempMittel_korr!$AK$252)</f>
        <v>2.1922836672445309</v>
      </c>
      <c r="V218" s="176">
        <v>1995</v>
      </c>
      <c r="W218" s="29">
        <f>(AVERAGE(B218+TempMittel_korr!$C$252,C218+TempMittel_korr!$D$252,D218+TempMittel_korr!$E$252)-AVERAGE(TempMittel_korr!$C$252:'TempMittel_korr'!$E$252))</f>
        <v>1.1990745808753474</v>
      </c>
      <c r="X218" s="9">
        <f>(AVERAGE(E218+TempMittel_korr!$F$252,F218+TempMittel_korr!$G$252,G218+TempMittel_korr!$H$252)-AVERAGE(TempMittel_korr!$F$252:'TempMittel_korr'!$H$252))</f>
        <v>-0.28931402946904861</v>
      </c>
      <c r="Y218" s="9">
        <f>(AVERAGE(H218+TempMittel_korr!$I$252,I218+TempMittel_korr!$J$252,J218+TempMittel_korr!$K$252)-AVERAGE(TempMittel_korr!$I$252:'TempMittel_korr'!$K$252))</f>
        <v>0.42767550834338763</v>
      </c>
      <c r="Z218" s="12">
        <f>(AVERAGE(K218+TempMittel_korr!$L$252,L218+TempMittel_korr!$M$252,M218+TempMittel_korr!$N$252)-AVERAGE(TempMittel_korr!$L$252:'TempMittel_korr'!$N$252))</f>
        <v>1.1012906187979508</v>
      </c>
      <c r="AB218" s="78">
        <f t="shared" si="3"/>
        <v>1.4554576285384087</v>
      </c>
    </row>
    <row r="219" spans="1:28">
      <c r="A219" s="176">
        <v>1996</v>
      </c>
      <c r="B219" s="29">
        <f>(TempMittel_korr!C220-TempMittel_korr!$C$252)</f>
        <v>0.43416965352449277</v>
      </c>
      <c r="C219" s="9">
        <f>(TempMittel_korr!D220-TempMittel_korr!$D$252)</f>
        <v>-1.8884601350118582</v>
      </c>
      <c r="D219" s="9">
        <f>(TempMittel_korr!E220-TempMittel_korr!$E$252)</f>
        <v>-2.4529669454400627</v>
      </c>
      <c r="E219" s="9">
        <f>(TempMittel_korr!F220-TempMittel_korr!$F$252)</f>
        <v>0.80134986225895677</v>
      </c>
      <c r="F219" s="9">
        <f>(TempMittel_korr!G220-TempMittel_korr!$G$252)</f>
        <v>-0.15139585822380752</v>
      </c>
      <c r="G219" s="9">
        <f>(TempMittel_korr!H220-TempMittel_korr!$H$252)</f>
        <v>1.0608135849770566</v>
      </c>
      <c r="H219" s="9">
        <f>(TempMittel_korr!I220-TempMittel_korr!$I$252)</f>
        <v>-0.94177618478693681</v>
      </c>
      <c r="I219" s="9">
        <f>(TempMittel_korr!J220-TempMittel_korr!$J$252)</f>
        <v>-0.72702774459046182</v>
      </c>
      <c r="J219" s="9">
        <f>(TempMittel_korr!K220-TempMittel_korr!$K$252)</f>
        <v>-3.5845136316139472</v>
      </c>
      <c r="K219" s="9">
        <f>(TempMittel_korr!L220-TempMittel_korr!$L$252)</f>
        <v>0.24708077845907805</v>
      </c>
      <c r="L219" s="9">
        <f>(TempMittel_korr!M220-TempMittel_korr!$M$252)</f>
        <v>0.69250688705234209</v>
      </c>
      <c r="M219" s="15">
        <f>(TempMittel_korr!N220-TempMittel_korr!$N$252)</f>
        <v>-1.1334577446014404</v>
      </c>
      <c r="N219" s="269">
        <f>(TempMittel_korr!Q220-TempMittel_korr!$Q$252)</f>
        <v>-0.63183180041927134</v>
      </c>
      <c r="P219" s="235">
        <v>1996</v>
      </c>
      <c r="Q219" s="29">
        <f>(AVERAGE(D219+TempMittel_korr!$E$252,E219+TempMittel_korr!$F$252,F219+TempMittel_korr!$G$252)-TempMittel_korr!$AP$252)</f>
        <v>-0.59984018466893918</v>
      </c>
      <c r="R219" s="9">
        <f>(AVERAGE(G219+TempMittel_korr!$H$252,H219+TempMittel_korr!$I$252,I219+TempMittel_korr!$J$252)-TempMittel_korr!$AF$252)</f>
        <v>-0.20266344813344439</v>
      </c>
      <c r="S219" s="9">
        <f>(AVERAGE(J219+TempMittel_korr!$K$252,K219+TempMittel_korr!$L$252,L219+TempMittel_korr!$M$252)-TempMittel_korr!$AU$252)</f>
        <v>-0.88164198870083954</v>
      </c>
      <c r="T219" s="12">
        <f>(AVERAGE(B219+TempMittel_korr!$C$252,C219+TempMittel_korr!$D$252,M218+TempMittel_korr!$N$252)-TempMittel_korr!$AK$252)</f>
        <v>-0.76082295916576581</v>
      </c>
      <c r="V219" s="176">
        <v>1996</v>
      </c>
      <c r="W219" s="29">
        <f>(AVERAGE(B219+TempMittel_korr!$C$252,C219+TempMittel_korr!$D$252,D219+TempMittel_korr!$E$252)-AVERAGE(TempMittel_korr!$C$252:'TempMittel_korr'!$E$252))</f>
        <v>-1.3024191423091429</v>
      </c>
      <c r="X219" s="9">
        <f>(AVERAGE(E219+TempMittel_korr!$F$252,F219+TempMittel_korr!$G$252,G219+TempMittel_korr!$H$252)-AVERAGE(TempMittel_korr!$F$252:'TempMittel_korr'!$H$252))</f>
        <v>0.5702558630040695</v>
      </c>
      <c r="Y219" s="9">
        <f>(AVERAGE(H219+TempMittel_korr!$I$252,I219+TempMittel_korr!$J$252,J219+TempMittel_korr!$K$252)-AVERAGE(TempMittel_korr!$I$252:'TempMittel_korr'!$K$252))</f>
        <v>-1.7511058536637822</v>
      </c>
      <c r="Z219" s="12">
        <f>(AVERAGE(K219+TempMittel_korr!$L$252,L219+TempMittel_korr!$M$252,M219+TempMittel_korr!$N$252)-AVERAGE(TempMittel_korr!$L$252:'TempMittel_korr'!$N$252))</f>
        <v>-6.4623359696672988E-2</v>
      </c>
      <c r="AB219" s="78">
        <f t="shared" si="3"/>
        <v>-1.1843723412693139</v>
      </c>
    </row>
    <row r="220" spans="1:28">
      <c r="A220" s="176">
        <v>1997</v>
      </c>
      <c r="B220" s="29">
        <f>(TempMittel_korr!C221-TempMittel_korr!$C$252)</f>
        <v>1.0664277180406212</v>
      </c>
      <c r="C220" s="9">
        <f>(TempMittel_korr!D221-TempMittel_korr!$D$252)</f>
        <v>3.9738551359241017</v>
      </c>
      <c r="D220" s="9">
        <f>(TempMittel_korr!E221-TempMittel_korr!$E$252)</f>
        <v>3.272839506172839</v>
      </c>
      <c r="E220" s="9">
        <f>(TempMittel_korr!F221-TempMittel_korr!$F$252)</f>
        <v>-1.6653168044077096</v>
      </c>
      <c r="F220" s="9">
        <f>(TempMittel_korr!G221-TempMittel_korr!$G$252)</f>
        <v>1.0034428514536113</v>
      </c>
      <c r="G220" s="9">
        <f>(TempMittel_korr!H221-TempMittel_korr!$H$252)</f>
        <v>-0.22251974835627486</v>
      </c>
      <c r="H220" s="9">
        <f>(TempMittel_korr!I221-TempMittel_korr!$I$252)</f>
        <v>-1.1127439267224144</v>
      </c>
      <c r="I220" s="9">
        <f>(TempMittel_korr!J221-TempMittel_korr!$J$252)</f>
        <v>2.3439399973450179</v>
      </c>
      <c r="J220" s="9">
        <f>(TempMittel_korr!K221-TempMittel_korr!$K$252)</f>
        <v>1.7521530350527215</v>
      </c>
      <c r="K220" s="9">
        <f>(TempMittel_korr!L221-TempMittel_korr!$L$252)</f>
        <v>-0.86582244734737657</v>
      </c>
      <c r="L220" s="9">
        <f>(TempMittel_korr!M221-TempMittel_korr!$M$252)</f>
        <v>1.6291735537190073</v>
      </c>
      <c r="M220" s="15">
        <f>(TempMittel_korr!N221-TempMittel_korr!$N$252)</f>
        <v>2.1181551586243663</v>
      </c>
      <c r="N220" s="269">
        <f>(TempMittel_korr!Q221-TempMittel_korr!$Q$252)</f>
        <v>1.0999490214985368</v>
      </c>
      <c r="P220" s="236">
        <v>1997</v>
      </c>
      <c r="Q220" s="29">
        <f>(AVERAGE(D220+TempMittel_korr!$E$252,E220+TempMittel_korr!$F$252,F220+TempMittel_korr!$G$252)-TempMittel_korr!$AP$252)</f>
        <v>0.87148598020561252</v>
      </c>
      <c r="R220" s="9">
        <f>(AVERAGE(G220+TempMittel_korr!$H$252,H220+TempMittel_korr!$I$252,I220+TempMittel_korr!$J$252)-TempMittel_korr!$AF$252)</f>
        <v>0.33622544075544702</v>
      </c>
      <c r="S220" s="9">
        <f>(AVERAGE(J220+TempMittel_korr!$K$252,K220+TempMittel_korr!$L$252,L220+TempMittel_korr!$M$252)-TempMittel_korr!$AU$252)</f>
        <v>0.83850138047478673</v>
      </c>
      <c r="T220" s="12">
        <f>(AVERAGE(B220+TempMittel_korr!$C$252,C220+TempMittel_korr!$D$252,M219+TempMittel_korr!$N$252)-TempMittel_korr!$AK$252)</f>
        <v>1.3029595505010592</v>
      </c>
      <c r="V220" s="176">
        <v>1997</v>
      </c>
      <c r="W220" s="29">
        <f>(AVERAGE(B220+TempMittel_korr!$C$252,C220+TempMittel_korr!$D$252,D220+TempMittel_korr!$E$252)-AVERAGE(TempMittel_korr!$C$252:'TempMittel_korr'!$E$252))</f>
        <v>2.7710407867125206</v>
      </c>
      <c r="X220" s="9">
        <f>(AVERAGE(E220+TempMittel_korr!$F$252,F220+TempMittel_korr!$G$252,G220+TempMittel_korr!$H$252)-AVERAGE(TempMittel_korr!$F$252:'TempMittel_korr'!$H$252))</f>
        <v>-0.29479790043679088</v>
      </c>
      <c r="Y220" s="9">
        <f>(AVERAGE(H220+TempMittel_korr!$I$252,I220+TempMittel_korr!$J$252,J220+TempMittel_korr!$K$252)-AVERAGE(TempMittel_korr!$I$252:'TempMittel_korr'!$K$252))</f>
        <v>0.99444970189177262</v>
      </c>
      <c r="Z220" s="12">
        <f>(AVERAGE(K220+TempMittel_korr!$L$252,L220+TempMittel_korr!$M$252,M220+TempMittel_korr!$N$252)-AVERAGE(TempMittel_korr!$L$252:'TempMittel_korr'!$N$252))</f>
        <v>0.96050208833199946</v>
      </c>
      <c r="AB220" s="78">
        <f t="shared" si="3"/>
        <v>1.7949161538840304</v>
      </c>
    </row>
    <row r="221" spans="1:28">
      <c r="A221" s="176">
        <v>1998</v>
      </c>
      <c r="B221" s="29">
        <f>(TempMittel_korr!C222-TempMittel_korr!$C$252)</f>
        <v>2.5664277180406216</v>
      </c>
      <c r="C221" s="9">
        <f>(TempMittel_korr!D222-TempMittel_korr!$D$252)</f>
        <v>4.6452837073526743</v>
      </c>
      <c r="D221" s="9">
        <f>(TempMittel_korr!E222-TempMittel_korr!$E$252)</f>
        <v>0.50509757068896954</v>
      </c>
      <c r="E221" s="9">
        <f>(TempMittel_korr!F222-TempMittel_korr!$F$252)</f>
        <v>1.0980165289256227</v>
      </c>
      <c r="F221" s="9">
        <f>(TempMittel_korr!G222-TempMittel_korr!$G$252)</f>
        <v>1.5486041417761918</v>
      </c>
      <c r="G221" s="9">
        <f>(TempMittel_korr!H222-TempMittel_korr!$H$252)</f>
        <v>1.7974802516437212</v>
      </c>
      <c r="H221" s="9">
        <f>(TempMittel_korr!I222-TempMittel_korr!$I$252)</f>
        <v>0.19693349263242155</v>
      </c>
      <c r="I221" s="9">
        <f>(TempMittel_korr!J222-TempMittel_korr!$J$252)</f>
        <v>1.4471658037966328</v>
      </c>
      <c r="J221" s="9">
        <f>(TempMittel_korr!K222-TempMittel_korr!$K$252)</f>
        <v>-0.61118029828061538</v>
      </c>
      <c r="K221" s="9">
        <f>(TempMittel_korr!L222-TempMittel_korr!$L$252)</f>
        <v>0.27933884297520706</v>
      </c>
      <c r="L221" s="9">
        <f>(TempMittel_korr!M222-TempMittel_korr!$M$252)</f>
        <v>-3.050826446280992</v>
      </c>
      <c r="M221" s="15">
        <f>(TempMittel_korr!N222-TempMittel_korr!$N$252)</f>
        <v>1.2052519328179148</v>
      </c>
      <c r="N221" s="269">
        <f>(TempMittel_korr!Q222-TempMittel_korr!$Q$252)</f>
        <v>0.95912710369031728</v>
      </c>
      <c r="P221" s="176">
        <v>1998</v>
      </c>
      <c r="Q221" s="29">
        <f>(AVERAGE(D221+TempMittel_korr!$E$252,E221+TempMittel_korr!$F$252,F221+TempMittel_korr!$G$252)-TempMittel_korr!$AP$252)</f>
        <v>1.0517368762629609</v>
      </c>
      <c r="R221" s="9">
        <f>(AVERAGE(G221+TempMittel_korr!$H$252,H221+TempMittel_korr!$I$252,I221+TempMittel_korr!$J$252)-TempMittel_korr!$AF$252)</f>
        <v>1.147193182690927</v>
      </c>
      <c r="S221" s="9">
        <f>(AVERAGE(J221+TempMittel_korr!$K$252,K221+TempMittel_korr!$L$252,L221+TempMittel_korr!$M$252)-TempMittel_korr!$AU$252)</f>
        <v>-1.1275559671954642</v>
      </c>
      <c r="T221" s="12">
        <f>(AVERAGE(B221+TempMittel_korr!$C$252,C221+TempMittel_korr!$D$252,M220+TempMittel_korr!$N$252)-TempMittel_korr!$AK$252)</f>
        <v>3.1106400420525189</v>
      </c>
      <c r="V221" s="176">
        <v>1998</v>
      </c>
      <c r="W221" s="29">
        <f>(AVERAGE(B221+TempMittel_korr!$C$252,C221+TempMittel_korr!$D$252,D221+TempMittel_korr!$E$252)-AVERAGE(TempMittel_korr!$C$252:'TempMittel_korr'!$E$252))</f>
        <v>2.5722696653607553</v>
      </c>
      <c r="X221" s="9">
        <f>(AVERAGE(E221+TempMittel_korr!$F$252,F221+TempMittel_korr!$G$252,G221+TempMittel_korr!$H$252)-AVERAGE(TempMittel_korr!$F$252:'TempMittel_korr'!$H$252))</f>
        <v>1.4813669741151774</v>
      </c>
      <c r="Y221" s="9">
        <f>(AVERAGE(H221+TempMittel_korr!$I$252,I221+TempMittel_korr!$J$252,J221+TempMittel_korr!$K$252)-AVERAGE(TempMittel_korr!$I$252:'TempMittel_korr'!$K$252))</f>
        <v>0.34430633271614397</v>
      </c>
      <c r="Z221" s="12">
        <f>(AVERAGE(K221+TempMittel_korr!$L$252,L221+TempMittel_korr!$M$252,M221+TempMittel_korr!$N$252)-AVERAGE(TempMittel_korr!$L$252:'TempMittel_korr'!$N$252))</f>
        <v>-0.52207855682929027</v>
      </c>
      <c r="AB221" s="78">
        <f t="shared" si="3"/>
        <v>2.4587410386766577</v>
      </c>
    </row>
    <row r="222" spans="1:28">
      <c r="A222" s="176">
        <v>1999</v>
      </c>
      <c r="B222" s="29">
        <f>(TempMittel_korr!C223-TempMittel_korr!$C$252)</f>
        <v>4.0470728793309441</v>
      </c>
      <c r="C222" s="9">
        <f>(TempMittel_korr!D223-TempMittel_korr!$D$252)</f>
        <v>-1.8868591497901834</v>
      </c>
      <c r="D222" s="9">
        <f>(TempMittel_korr!E223-TempMittel_korr!$E$252)</f>
        <v>2.32767821585026</v>
      </c>
      <c r="E222" s="9">
        <f>(TempMittel_korr!F223-TempMittel_korr!$F$252)</f>
        <v>0.60801652892562252</v>
      </c>
      <c r="F222" s="9">
        <f>(TempMittel_korr!G223-TempMittel_korr!$G$252)</f>
        <v>2.2131202708084512</v>
      </c>
      <c r="G222" s="9">
        <f>(TempMittel_korr!H223-TempMittel_korr!$H$252)</f>
        <v>-0.54251974835627692</v>
      </c>
      <c r="H222" s="9">
        <f>(TempMittel_korr!I223-TempMittel_korr!$I$252)</f>
        <v>1.1614496216646781</v>
      </c>
      <c r="I222" s="9">
        <f>(TempMittel_korr!J223-TempMittel_korr!$J$252)</f>
        <v>0.85684322315147377</v>
      </c>
      <c r="J222" s="9">
        <f>(TempMittel_korr!K223-TempMittel_korr!$K$252)</f>
        <v>3.065486368386054</v>
      </c>
      <c r="K222" s="9">
        <f>(TempMittel_korr!L223-TempMittel_korr!$L$252)</f>
        <v>0.76320981071714389</v>
      </c>
      <c r="L222" s="9">
        <f>(TempMittel_korr!M223-TempMittel_korr!$M$252)</f>
        <v>-1.5008264462809917</v>
      </c>
      <c r="M222" s="15">
        <f>(TempMittel_korr!N223-TempMittel_korr!$N$252)</f>
        <v>0.86009064249533396</v>
      </c>
      <c r="N222" s="269">
        <f>(TempMittel_korr!Q223-TempMittel_korr!$Q$252)</f>
        <v>1.0355654598547011</v>
      </c>
      <c r="P222" s="236">
        <v>1999</v>
      </c>
      <c r="Q222" s="29">
        <f>(AVERAGE(D222+TempMittel_korr!$E$252,E222+TempMittel_korr!$F$252,F222+TempMittel_korr!$G$252)-TempMittel_korr!$AP$252)</f>
        <v>1.7174358009941439</v>
      </c>
      <c r="R222" s="9">
        <f>(AVERAGE(G222+TempMittel_korr!$H$252,H222+TempMittel_korr!$I$252,I222+TempMittel_korr!$J$252)-TempMittel_korr!$AF$252)</f>
        <v>0.49192436548662855</v>
      </c>
      <c r="S222" s="9">
        <f>(AVERAGE(J222+TempMittel_korr!$K$252,K222+TempMittel_korr!$L$252,L222+TempMittel_korr!$M$252)-TempMittel_korr!$AU$252)</f>
        <v>0.77595657760740533</v>
      </c>
      <c r="T222" s="12">
        <f>(AVERAGE(B222+TempMittel_korr!$C$252,C222+TempMittel_korr!$D$252,M221+TempMittel_korr!$N$252)-TempMittel_korr!$AK$252)</f>
        <v>1.1225064014995234</v>
      </c>
      <c r="V222" s="236">
        <v>1999</v>
      </c>
      <c r="W222" s="29">
        <f>(AVERAGE(B222+TempMittel_korr!$C$252,C222+TempMittel_korr!$D$252,D222+TempMittel_korr!$E$252)-AVERAGE(TempMittel_korr!$C$252:'TempMittel_korr'!$E$252))</f>
        <v>1.495963981797007</v>
      </c>
      <c r="X222" s="9">
        <f>(AVERAGE(E222+TempMittel_korr!$F$252,F222+TempMittel_korr!$G$252,G222+TempMittel_korr!$H$252)-AVERAGE(TempMittel_korr!$F$252:'TempMittel_korr'!$H$252))</f>
        <v>0.75953901712593108</v>
      </c>
      <c r="Y222" s="9">
        <f>(AVERAGE(H222+TempMittel_korr!$I$252,I222+TempMittel_korr!$J$252,J222+TempMittel_korr!$K$252)-AVERAGE(TempMittel_korr!$I$252:'TempMittel_korr'!$K$252))</f>
        <v>1.694593071067402</v>
      </c>
      <c r="Z222" s="12">
        <f>(AVERAGE(K222+TempMittel_korr!$L$252,L222+TempMittel_korr!$M$252,M222+TempMittel_korr!$N$252)-AVERAGE(TempMittel_korr!$L$252:'TempMittel_korr'!$N$252))</f>
        <v>4.0824668977162304E-2</v>
      </c>
      <c r="AB222" s="78">
        <f t="shared" si="3"/>
        <v>1.423285969552234</v>
      </c>
    </row>
    <row r="223" spans="1:28">
      <c r="A223" s="176">
        <v>2000</v>
      </c>
      <c r="B223" s="29">
        <f>(TempMittel_korr!C224-TempMittel_korr!$C$252)</f>
        <v>7.2879330943847132E-2</v>
      </c>
      <c r="C223" s="9">
        <f>(TempMittel_korr!D224-TempMittel_korr!$D$252)</f>
        <v>3.1425743477467618</v>
      </c>
      <c r="D223" s="9">
        <f>(TempMittel_korr!E224-TempMittel_korr!$E$252)</f>
        <v>1.2244524093986466</v>
      </c>
      <c r="E223" s="9">
        <f>(TempMittel_korr!F224-TempMittel_korr!$F$252)</f>
        <v>2.9746831955922888</v>
      </c>
      <c r="F223" s="9">
        <f>(TempMittel_korr!G224-TempMittel_korr!$G$252)</f>
        <v>2.6421525288729679</v>
      </c>
      <c r="G223" s="9">
        <f>(TempMittel_korr!H224-TempMittel_korr!$H$252)</f>
        <v>2.644146918310387</v>
      </c>
      <c r="H223" s="9">
        <f>(TempMittel_korr!I224-TempMittel_korr!$I$252)</f>
        <v>-2.0611310234966105</v>
      </c>
      <c r="I223" s="9">
        <f>(TempMittel_korr!J224-TempMittel_korr!$J$252)</f>
        <v>2.5374883844417901</v>
      </c>
      <c r="J223" s="9">
        <f>(TempMittel_korr!K224-TempMittel_korr!$K$252)</f>
        <v>1.0654863683860487</v>
      </c>
      <c r="K223" s="9">
        <f>(TempMittel_korr!L224-TempMittel_korr!$L$252)</f>
        <v>1.5599840042655293</v>
      </c>
      <c r="L223" s="9">
        <f>(TempMittel_korr!M224-TempMittel_korr!$M$252)</f>
        <v>2.5491735537190072</v>
      </c>
      <c r="M223" s="15">
        <f>(TempMittel_korr!N224-TempMittel_korr!$N$252)</f>
        <v>4.2600906424953333</v>
      </c>
      <c r="N223" s="269">
        <f>(TempMittel_korr!Q224-TempMittel_korr!$Q$252)</f>
        <v>1.8821408023204551</v>
      </c>
      <c r="P223" s="236">
        <v>2000</v>
      </c>
      <c r="Q223" s="29">
        <f>(AVERAGE(D223+TempMittel_korr!$E$252,E223+TempMittel_korr!$F$252,F223+TempMittel_korr!$G$252)-TempMittel_korr!$AP$252)</f>
        <v>2.281593507087333</v>
      </c>
      <c r="R223" s="9">
        <f>(AVERAGE(G223+TempMittel_korr!$H$252,H223+TempMittel_korr!$I$252,I223+TempMittel_korr!$J$252)-TempMittel_korr!$AF$252)</f>
        <v>1.0401680930851924</v>
      </c>
      <c r="S223" s="9">
        <f>(AVERAGE(J223+TempMittel_korr!$K$252,K223+TempMittel_korr!$L$252,L223+TempMittel_korr!$M$252)-TempMittel_korr!$AU$252)</f>
        <v>1.7248813087901986</v>
      </c>
      <c r="T223" s="12">
        <f>(AVERAGE(B223+TempMittel_korr!$C$252,C223+TempMittel_korr!$D$252,M222+TempMittel_korr!$N$252)-TempMittel_korr!$AK$252)</f>
        <v>1.3591992877752792</v>
      </c>
      <c r="V223" s="236">
        <v>2000</v>
      </c>
      <c r="W223" s="29">
        <f>(AVERAGE(B223+TempMittel_korr!$C$252,C223+TempMittel_korr!$D$252,D223+TempMittel_korr!$E$252)-AVERAGE(TempMittel_korr!$C$252:'TempMittel_korr'!$E$252))</f>
        <v>1.4799686960297516</v>
      </c>
      <c r="X223" s="9">
        <f>(AVERAGE(E223+TempMittel_korr!$F$252,F223+TempMittel_korr!$G$252,G223+TempMittel_korr!$H$252)-AVERAGE(TempMittel_korr!$F$252:'TempMittel_korr'!$H$252))</f>
        <v>2.7536608809252154</v>
      </c>
      <c r="Y223" s="9">
        <f>(AVERAGE(H223+TempMittel_korr!$I$252,I223+TempMittel_korr!$J$252,J223+TempMittel_korr!$K$252)-AVERAGE(TempMittel_korr!$I$252:'TempMittel_korr'!$K$252))</f>
        <v>0.51394790977707672</v>
      </c>
      <c r="Z223" s="12">
        <f>(AVERAGE(K223+TempMittel_korr!$L$252,L223+TempMittel_korr!$M$252,M223+TempMittel_korr!$N$252)-AVERAGE(TempMittel_korr!$L$252:'TempMittel_korr'!$N$252))</f>
        <v>2.7897494001599563</v>
      </c>
      <c r="AB223" s="78">
        <f t="shared" si="3"/>
        <v>1.3249991826461474</v>
      </c>
    </row>
    <row r="224" spans="1:28">
      <c r="A224" s="176">
        <v>2001</v>
      </c>
      <c r="B224" s="29">
        <f>(TempMittel_korr!C225-TempMittel_korr!$C$252)</f>
        <v>2.0019115890083632</v>
      </c>
      <c r="C224" s="9">
        <f>(TempMittel_korr!D225-TempMittel_korr!$D$252)</f>
        <v>2.091712278781245</v>
      </c>
      <c r="D224" s="9">
        <f>(TempMittel_korr!E225-TempMittel_korr!$E$252)</f>
        <v>3.0502588610115495</v>
      </c>
      <c r="E224" s="9">
        <f>(TempMittel_korr!F225-TempMittel_korr!$F$252)</f>
        <v>-0.98865013774104327</v>
      </c>
      <c r="F224" s="9">
        <f>(TempMittel_korr!G225-TempMittel_korr!$G$252)</f>
        <v>3.1744105933890978</v>
      </c>
      <c r="G224" s="9">
        <f>(TempMittel_korr!H225-TempMittel_korr!$H$252)</f>
        <v>-0.77251974835627735</v>
      </c>
      <c r="H224" s="9">
        <f>(TempMittel_korr!I225-TempMittel_korr!$I$252)</f>
        <v>1.2775786539227436</v>
      </c>
      <c r="I224" s="9">
        <f>(TempMittel_korr!J225-TempMittel_korr!$J$252)</f>
        <v>2.389101287667593</v>
      </c>
      <c r="J224" s="9">
        <f>(TempMittel_korr!K225-TempMittel_korr!$K$252)</f>
        <v>-2.8045136316139487</v>
      </c>
      <c r="K224" s="9">
        <f>(TempMittel_korr!L225-TempMittel_korr!$L$252)</f>
        <v>5.7470807784590798</v>
      </c>
      <c r="L224" s="9">
        <f>(TempMittel_korr!M225-TempMittel_korr!$M$252)</f>
        <v>-2.030826446280992</v>
      </c>
      <c r="M224" s="15">
        <f>(TempMittel_korr!N225-TempMittel_korr!$N$252)</f>
        <v>-2.6753932284724091</v>
      </c>
      <c r="N224" s="269">
        <f>(TempMittel_korr!Q225-TempMittel_korr!$Q$252)</f>
        <v>0.89693532286840139</v>
      </c>
      <c r="P224" s="236">
        <v>2001</v>
      </c>
      <c r="Q224" s="29">
        <f>(AVERAGE(D224+TempMittel_korr!$E$252,E224+TempMittel_korr!$F$252,F224+TempMittel_korr!$G$252)-TempMittel_korr!$AP$252)</f>
        <v>1.7465039013525665</v>
      </c>
      <c r="R224" s="9">
        <f>(AVERAGE(G224+TempMittel_korr!$H$252,H224+TempMittel_korr!$I$252,I224+TempMittel_korr!$J$252)-TempMittel_korr!$AF$252)</f>
        <v>0.96472006441135782</v>
      </c>
      <c r="S224" s="9">
        <f>(AVERAGE(J224+TempMittel_korr!$K$252,K224+TempMittel_korr!$L$252,L224+TempMittel_korr!$M$252)-TempMittel_korr!$AU$252)</f>
        <v>0.30391356685471571</v>
      </c>
      <c r="T224" s="12">
        <f>(AVERAGE(B224+TempMittel_korr!$C$252,C224+TempMittel_korr!$D$252,M223+TempMittel_korr!$N$252)-TempMittel_korr!$AK$252)</f>
        <v>2.7852560174749454</v>
      </c>
      <c r="V224" s="236">
        <v>2001</v>
      </c>
      <c r="W224" s="29">
        <f>(AVERAGE(B224+TempMittel_korr!$C$252,C224+TempMittel_korr!$D$252,D224+TempMittel_korr!$E$252)-AVERAGE(TempMittel_korr!$C$252:'TempMittel_korr'!$E$252))</f>
        <v>2.3812942429337189</v>
      </c>
      <c r="X224" s="9">
        <f>(AVERAGE(E224+TempMittel_korr!$F$252,F224+TempMittel_korr!$G$252,G224+TempMittel_korr!$H$252)-AVERAGE(TempMittel_korr!$F$252:'TempMittel_korr'!$H$252))</f>
        <v>0.47108023576392632</v>
      </c>
      <c r="Y224" s="9">
        <f>(AVERAGE(H224+TempMittel_korr!$I$252,I224+TempMittel_korr!$J$252,J224+TempMittel_korr!$K$252)-AVERAGE(TempMittel_korr!$I$252:'TempMittel_korr'!$K$252))</f>
        <v>0.28738876999213048</v>
      </c>
      <c r="Z224" s="12">
        <f>(AVERAGE(K224+TempMittel_korr!$L$252,L224+TempMittel_korr!$M$252,M224+TempMittel_korr!$N$252)-AVERAGE(TempMittel_korr!$L$252:'TempMittel_korr'!$N$252))</f>
        <v>0.34695370123522684</v>
      </c>
      <c r="AB224" s="78">
        <f t="shared" si="3"/>
        <v>2.8509933428241228</v>
      </c>
    </row>
    <row r="225" spans="1:28">
      <c r="A225" s="176">
        <v>2002</v>
      </c>
      <c r="B225" s="29">
        <f>(TempMittel_korr!C226-TempMittel_korr!$C$252)</f>
        <v>2.7793309438470732</v>
      </c>
      <c r="C225" s="9">
        <f>(TempMittel_korr!D226-TempMittel_korr!$D$252)</f>
        <v>4.4667122787812437</v>
      </c>
      <c r="D225" s="9">
        <f>(TempMittel_korr!E226-TempMittel_korr!$E$252)</f>
        <v>3.569613699721228</v>
      </c>
      <c r="E225" s="9">
        <f>(TempMittel_korr!F226-TempMittel_korr!$F$252)</f>
        <v>0.2313498622589556</v>
      </c>
      <c r="F225" s="9">
        <f>(TempMittel_korr!G226-TempMittel_korr!$G$252)</f>
        <v>1.345378335324579</v>
      </c>
      <c r="G225" s="9">
        <f>(TempMittel_korr!H226-TempMittel_korr!$H$252)</f>
        <v>3.6074802516437234</v>
      </c>
      <c r="H225" s="9">
        <f>(TempMittel_korr!I226-TempMittel_korr!$I$252)</f>
        <v>0.46790123456790056</v>
      </c>
      <c r="I225" s="9">
        <f>(TempMittel_korr!J226-TempMittel_korr!$J$252)</f>
        <v>0.78264967476437697</v>
      </c>
      <c r="J225" s="9">
        <f>(TempMittel_korr!K226-TempMittel_korr!$K$252)</f>
        <v>-1.6511802982806145</v>
      </c>
      <c r="K225" s="9">
        <f>(TempMittel_korr!L226-TempMittel_korr!$L$252)</f>
        <v>0.54062916555585172</v>
      </c>
      <c r="L225" s="9">
        <f>(TempMittel_korr!M226-TempMittel_korr!$M$252)</f>
        <v>3.3158402203856756</v>
      </c>
      <c r="M225" s="15">
        <f>(TempMittel_korr!N226-TempMittel_korr!$N$252)</f>
        <v>2.1536390295921084</v>
      </c>
      <c r="N225" s="269">
        <f>(TempMittel_korr!Q226-TempMittel_korr!$Q$252)</f>
        <v>1.7911818982108656</v>
      </c>
      <c r="P225" s="236">
        <v>2002</v>
      </c>
      <c r="Q225" s="29">
        <f>(AVERAGE(D225+TempMittel_korr!$E$252,E225+TempMittel_korr!$F$252,F225+TempMittel_korr!$G$252)-TempMittel_korr!$AP$252)</f>
        <v>1.7166114282342857</v>
      </c>
      <c r="R225" s="9">
        <f>(AVERAGE(G225+TempMittel_korr!$H$252,H225+TempMittel_korr!$I$252,I225+TempMittel_korr!$J$252)-TempMittel_korr!$AF$252)</f>
        <v>1.6193437203253378</v>
      </c>
      <c r="S225" s="9">
        <f>(AVERAGE(J225+TempMittel_korr!$K$252,K225+TempMittel_korr!$L$252,L225+TempMittel_korr!$M$252)-TempMittel_korr!$AU$252)</f>
        <v>0.73509636255364175</v>
      </c>
      <c r="T225" s="12">
        <f>(AVERAGE(B225+TempMittel_korr!$C$252,C225+TempMittel_korr!$D$252,M224+TempMittel_korr!$N$252)-TempMittel_korr!$AK$252)</f>
        <v>1.5242345120986009</v>
      </c>
      <c r="V225" s="176">
        <v>2002</v>
      </c>
      <c r="W225" s="29">
        <f>(AVERAGE(B225+TempMittel_korr!$C$252,C225+TempMittel_korr!$D$252,D225+TempMittel_korr!$E$252)-AVERAGE(TempMittel_korr!$C$252:'TempMittel_korr'!$E$252))</f>
        <v>3.6052189741165148</v>
      </c>
      <c r="X225" s="9">
        <f>(AVERAGE(E225+TempMittel_korr!$F$252,F225+TempMittel_korr!$G$252,G225+TempMittel_korr!$H$252)-AVERAGE(TempMittel_korr!$F$252:'TempMittel_korr'!$H$252))</f>
        <v>1.7280694830757515</v>
      </c>
      <c r="Y225" s="9">
        <f>(AVERAGE(H225+TempMittel_korr!$I$252,I225+TempMittel_korr!$J$252,J225+TempMittel_korr!$K$252)-AVERAGE(TempMittel_korr!$I$252:'TempMittel_korr'!$K$252))</f>
        <v>-0.13354312964944803</v>
      </c>
      <c r="Z225" s="12">
        <f>(AVERAGE(K225+TempMittel_korr!$L$252,L225+TempMittel_korr!$M$252,M225+TempMittel_korr!$N$252)-AVERAGE(TempMittel_korr!$L$252:'TempMittel_korr'!$N$252))</f>
        <v>2.0033694718445458</v>
      </c>
      <c r="AB225" s="78">
        <f t="shared" si="3"/>
        <v>2.0350659234692836</v>
      </c>
    </row>
    <row r="226" spans="1:28">
      <c r="A226" s="176">
        <v>2003</v>
      </c>
      <c r="B226" s="29">
        <f>(TempMittel_korr!C227-TempMittel_korr!$C$252)</f>
        <v>-0.26583034647550807</v>
      </c>
      <c r="C226" s="9">
        <f>(TempMittel_korr!D227-TempMittel_korr!$D$252)</f>
        <v>-2.5725734355044692</v>
      </c>
      <c r="D226" s="9">
        <f>(TempMittel_korr!E227-TempMittel_korr!$E$252)</f>
        <v>3.5986459577857435</v>
      </c>
      <c r="E226" s="9">
        <f>(TempMittel_korr!F227-TempMittel_korr!$F$252)</f>
        <v>0.90801652892562323</v>
      </c>
      <c r="F226" s="9">
        <f>(TempMittel_korr!G227-TempMittel_korr!$G$252)</f>
        <v>2.7324751095181288</v>
      </c>
      <c r="G226" s="9">
        <f>(TempMittel_korr!H227-TempMittel_korr!$H$252)</f>
        <v>6.2108135849770516</v>
      </c>
      <c r="H226" s="9">
        <f>(TempMittel_korr!I227-TempMittel_korr!$I$252)</f>
        <v>2.1808044603743557</v>
      </c>
      <c r="I226" s="9">
        <f>(TempMittel_korr!J227-TempMittel_korr!$J$252)</f>
        <v>6.0181335457321161</v>
      </c>
      <c r="J226" s="9">
        <f>(TempMittel_korr!K227-TempMittel_korr!$K$252)</f>
        <v>0.96881970171938292</v>
      </c>
      <c r="K226" s="9">
        <f>(TempMittel_korr!L227-TempMittel_korr!$L$252)</f>
        <v>-2.7593708344441463</v>
      </c>
      <c r="L226" s="9">
        <f>(TempMittel_korr!M227-TempMittel_korr!$M$252)</f>
        <v>3.7125068870523412</v>
      </c>
      <c r="M226" s="15">
        <f>(TempMittel_korr!N227-TempMittel_korr!$N$252)</f>
        <v>2.2858970941082375</v>
      </c>
      <c r="N226" s="269">
        <f>(TempMittel_korr!Q227-TempMittel_korr!$Q$252)</f>
        <v>1.9514558708136054</v>
      </c>
      <c r="P226" s="176">
        <v>2003</v>
      </c>
      <c r="Q226" s="29">
        <f>(AVERAGE(D226+TempMittel_korr!$E$252,E226+TempMittel_korr!$F$252,F226+TempMittel_korr!$G$252)-TempMittel_korr!$AP$252)</f>
        <v>2.4142099945425297</v>
      </c>
      <c r="R226" s="9">
        <f>(AVERAGE(G226+TempMittel_korr!$H$252,H226+TempMittel_korr!$I$252,I226+TempMittel_korr!$J$252)-TempMittel_korr!$AF$252)</f>
        <v>4.8032505303611774</v>
      </c>
      <c r="S226" s="9">
        <f>(AVERAGE(J226+TempMittel_korr!$K$252,K226+TempMittel_korr!$L$252,L226+TempMittel_korr!$M$252)-TempMittel_korr!$AU$252)</f>
        <v>0.64065191810919675</v>
      </c>
      <c r="T226" s="12">
        <f>(AVERAGE(B226+TempMittel_korr!$C$252,C226+TempMittel_korr!$D$252,M225+TempMittel_korr!$N$252)-TempMittel_korr!$AK$252)</f>
        <v>-0.22757040341599133</v>
      </c>
      <c r="V226" s="236">
        <v>2003</v>
      </c>
      <c r="W226" s="29">
        <f>(AVERAGE(B226+TempMittel_korr!$C$252,C226+TempMittel_korr!$D$252,D226+TempMittel_korr!$E$252)-AVERAGE(TempMittel_korr!$C$252:'TempMittel_korr'!$E$252))</f>
        <v>0.25341405860192207</v>
      </c>
      <c r="X226" s="9">
        <f>(AVERAGE(E226+TempMittel_korr!$F$252,F226+TempMittel_korr!$G$252,G226+TempMittel_korr!$H$252)-AVERAGE(TempMittel_korr!$F$252:'TempMittel_korr'!$H$252))</f>
        <v>3.2837684078069334</v>
      </c>
      <c r="Y226" s="9">
        <f>(AVERAGE(H226+TempMittel_korr!$I$252,I226+TempMittel_korr!$J$252,J226+TempMittel_korr!$K$252)-AVERAGE(TempMittel_korr!$I$252:'TempMittel_korr'!$K$252))</f>
        <v>3.055919235941948</v>
      </c>
      <c r="Z226" s="12">
        <f>(AVERAGE(K226+TempMittel_korr!$L$252,L226+TempMittel_korr!$M$252,M226+TempMittel_korr!$N$252)-AVERAGE(TempMittel_korr!$L$252:'TempMittel_korr'!$N$252))</f>
        <v>1.0796777155721444</v>
      </c>
      <c r="AB226" s="78">
        <f t="shared" si="3"/>
        <v>0.72847030134946866</v>
      </c>
    </row>
    <row r="227" spans="1:28">
      <c r="A227" s="176">
        <v>2004</v>
      </c>
      <c r="B227" s="29">
        <f>(TempMittel_korr!C228-TempMittel_korr!$C$252)</f>
        <v>-0.11099163679808877</v>
      </c>
      <c r="C227" s="9">
        <f>(TempMittel_korr!D228-TempMittel_korr!$D$252)</f>
        <v>1.4667122787812443</v>
      </c>
      <c r="D227" s="9">
        <f>(TempMittel_korr!E228-TempMittel_korr!$E$252)</f>
        <v>0.6438072481083239</v>
      </c>
      <c r="E227" s="9">
        <f>(TempMittel_korr!F228-TempMittel_korr!$F$252)</f>
        <v>1.7146831955922899</v>
      </c>
      <c r="F227" s="9">
        <f>(TempMittel_korr!G228-TempMittel_korr!$G$252)</f>
        <v>-0.98687972919155165</v>
      </c>
      <c r="G227" s="9">
        <f>(TempMittel_korr!H228-TempMittel_korr!$H$252)</f>
        <v>0.31414691831038866</v>
      </c>
      <c r="H227" s="9">
        <f>(TempMittel_korr!I228-TempMittel_korr!$I$252)</f>
        <v>0.33241736360016283</v>
      </c>
      <c r="I227" s="9">
        <f>(TempMittel_korr!J228-TempMittel_korr!$J$252)</f>
        <v>1.7987787070224392</v>
      </c>
      <c r="J227" s="9">
        <f>(TempMittel_korr!K228-TempMittel_korr!$K$252)</f>
        <v>1.0788197017193824</v>
      </c>
      <c r="K227" s="9">
        <f>(TempMittel_korr!L228-TempMittel_korr!$L$252)</f>
        <v>3.121274326846172</v>
      </c>
      <c r="L227" s="9">
        <f>(TempMittel_korr!M228-TempMittel_korr!$M$252)</f>
        <v>-0.4541597796143253</v>
      </c>
      <c r="M227" s="15">
        <f>(TempMittel_korr!N228-TempMittel_korr!$N$252)</f>
        <v>1.4084777392695276</v>
      </c>
      <c r="N227" s="269">
        <f>(TempMittel_korr!Q228-TempMittel_korr!$Q$252)</f>
        <v>0.8659764187588106</v>
      </c>
      <c r="P227" s="236">
        <v>2004</v>
      </c>
      <c r="Q227" s="29">
        <f>(AVERAGE(D227+TempMittel_korr!$E$252,E227+TempMittel_korr!$F$252,F227+TempMittel_korr!$G$252)-TempMittel_korr!$AP$252)</f>
        <v>0.45836770063572008</v>
      </c>
      <c r="R227" s="9">
        <f>(AVERAGE(G227+TempMittel_korr!$H$252,H227+TempMittel_korr!$I$252,I227+TempMittel_korr!$J$252)-TempMittel_korr!$AF$252)</f>
        <v>0.81511432964433617</v>
      </c>
      <c r="S227" s="9">
        <f>(AVERAGE(J227+TempMittel_korr!$K$252,K227+TempMittel_korr!$L$252,L227+TempMittel_korr!$M$252)-TempMittel_korr!$AU$252)</f>
        <v>1.2486447496504134</v>
      </c>
      <c r="T227" s="12">
        <f>(AVERAGE(B227+TempMittel_korr!$C$252,C227+TempMittel_korr!$D$252,M226+TempMittel_korr!$N$252)-TempMittel_korr!$AK$252)</f>
        <v>1.2145570927437626</v>
      </c>
      <c r="V227" s="236">
        <v>2004</v>
      </c>
      <c r="W227" s="29">
        <f>(AVERAGE(B227+TempMittel_korr!$C$252,C227+TempMittel_korr!$D$252,D227+TempMittel_korr!$E$252)-AVERAGE(TempMittel_korr!$C$252:'TempMittel_korr'!$E$252))</f>
        <v>0.66650929669715964</v>
      </c>
      <c r="X227" s="9">
        <f>(AVERAGE(E227+TempMittel_korr!$F$252,F227+TempMittel_korr!$G$252,G227+TempMittel_korr!$H$252)-AVERAGE(TempMittel_korr!$F$252:'TempMittel_korr'!$H$252))</f>
        <v>0.34731679490371015</v>
      </c>
      <c r="Y227" s="9">
        <f>(AVERAGE(H227+TempMittel_korr!$I$252,I227+TempMittel_korr!$J$252,J227+TempMittel_korr!$K$252)-AVERAGE(TempMittel_korr!$I$252:'TempMittel_korr'!$K$252))</f>
        <v>1.0700052574473258</v>
      </c>
      <c r="Z227" s="12">
        <f>(AVERAGE(K227+TempMittel_korr!$L$252,L227+TempMittel_korr!$M$252,M227+TempMittel_korr!$N$252)-AVERAGE(TempMittel_korr!$L$252:'TempMittel_korr'!$N$252))</f>
        <v>1.358530762167125</v>
      </c>
      <c r="AB227" s="78">
        <f t="shared" si="3"/>
        <v>1.0713562460499293</v>
      </c>
    </row>
    <row r="228" spans="1:28">
      <c r="A228" s="176">
        <v>2005</v>
      </c>
      <c r="B228" s="29">
        <f>(TempMittel_korr!C229-TempMittel_korr!$C$252)</f>
        <v>1.0954599761051376</v>
      </c>
      <c r="C228" s="9">
        <f>(TempMittel_korr!D229-TempMittel_korr!$D$252)</f>
        <v>-2.6797162926473259</v>
      </c>
      <c r="D228" s="9">
        <f>(TempMittel_korr!E229-TempMittel_korr!$E$252)</f>
        <v>1.0470330545599371</v>
      </c>
      <c r="E228" s="9">
        <f>(TempMittel_korr!F229-TempMittel_korr!$F$252)</f>
        <v>1.6413498622589557</v>
      </c>
      <c r="F228" s="9">
        <f>(TempMittel_korr!G229-TempMittel_korr!$G$252)</f>
        <v>1.316346077260059</v>
      </c>
      <c r="G228" s="9">
        <f>(TempMittel_korr!H229-TempMittel_korr!$H$252)</f>
        <v>2.3708135849770589</v>
      </c>
      <c r="H228" s="9">
        <f>(TempMittel_korr!I229-TempMittel_korr!$I$252)</f>
        <v>0.68403026682597101</v>
      </c>
      <c r="I228" s="9">
        <f>(TempMittel_korr!J229-TempMittel_korr!$J$252)</f>
        <v>-1.2334793574936906</v>
      </c>
      <c r="J228" s="9">
        <f>(TempMittel_korr!K229-TempMittel_korr!$K$252)</f>
        <v>1.6854863683860533</v>
      </c>
      <c r="K228" s="9">
        <f>(TempMittel_korr!L229-TempMittel_korr!$L$252)</f>
        <v>3.5019194881364983</v>
      </c>
      <c r="L228" s="9">
        <f>(TempMittel_korr!M229-TempMittel_korr!$M$252)</f>
        <v>0.2525068870523417</v>
      </c>
      <c r="M228" s="15">
        <f>(TempMittel_korr!N229-TempMittel_korr!$N$252)</f>
        <v>-1.830231938149828</v>
      </c>
      <c r="N228" s="269">
        <f>(TempMittel_korr!Q229-TempMittel_korr!$Q$252)</f>
        <v>0.68022299410127829</v>
      </c>
      <c r="P228" s="176">
        <v>2005</v>
      </c>
      <c r="Q228" s="29">
        <f>(AVERAGE(D228+TempMittel_korr!$E$252,E228+TempMittel_korr!$F$252,F228+TempMittel_korr!$G$252)-TempMittel_korr!$AP$252)</f>
        <v>1.3360737938256815</v>
      </c>
      <c r="R228" s="9">
        <f>(AVERAGE(G228+TempMittel_korr!$H$252,H228+TempMittel_korr!$I$252,I228+TempMittel_korr!$J$252)-TempMittel_korr!$AF$252)</f>
        <v>0.60712149810311722</v>
      </c>
      <c r="S228" s="9">
        <f>(AVERAGE(J228+TempMittel_korr!$K$252,K228+TempMittel_korr!$L$252,L228+TempMittel_korr!$M$252)-TempMittel_korr!$AU$252)</f>
        <v>1.8133042478583015</v>
      </c>
      <c r="T228" s="12">
        <f>(AVERAGE(B228+TempMittel_korr!$C$252,C228+TempMittel_korr!$D$252,M227+TempMittel_korr!$N$252)-TempMittel_korr!$AK$252)</f>
        <v>-5.790834504425546E-2</v>
      </c>
      <c r="V228" s="176">
        <v>2005</v>
      </c>
      <c r="W228" s="29">
        <f>(AVERAGE(B228+TempMittel_korr!$C$252,C228+TempMittel_korr!$D$252,D228+TempMittel_korr!$E$252)-AVERAGE(TempMittel_korr!$C$252:'TempMittel_korr'!$E$252))</f>
        <v>-0.17907442066075063</v>
      </c>
      <c r="X228" s="9">
        <f>(AVERAGE(E228+TempMittel_korr!$F$252,F228+TempMittel_korr!$G$252,G228+TempMittel_korr!$H$252)-AVERAGE(TempMittel_korr!$F$252:'TempMittel_korr'!$H$252))</f>
        <v>1.7761698414986924</v>
      </c>
      <c r="Y228" s="9">
        <f>(AVERAGE(H228+TempMittel_korr!$I$252,I228+TempMittel_korr!$J$252,J228+TempMittel_korr!$K$252)-AVERAGE(TempMittel_korr!$I$252:'TempMittel_korr'!$K$252))</f>
        <v>0.37867909257277788</v>
      </c>
      <c r="Z228" s="12">
        <f>(AVERAGE(K228+TempMittel_korr!$L$252,L228+TempMittel_korr!$M$252,M228+TempMittel_korr!$N$252)-AVERAGE(TempMittel_korr!$L$252:'TempMittel_korr'!$N$252))</f>
        <v>0.64139814567967113</v>
      </c>
      <c r="AB228" s="78">
        <f t="shared" si="3"/>
        <v>0.21781361932181903</v>
      </c>
    </row>
    <row r="229" spans="1:28">
      <c r="A229" s="177">
        <v>2006</v>
      </c>
      <c r="B229" s="29">
        <f>(TempMittel_korr!C230-TempMittel_korr!$C$252)</f>
        <v>-0.23034647550776555</v>
      </c>
      <c r="C229" s="9">
        <f>(TempMittel_korr!D230-TempMittel_korr!$D$252)</f>
        <v>-1.269002006933041</v>
      </c>
      <c r="D229" s="9">
        <f>(TempMittel_korr!E230-TempMittel_korr!$E$252)</f>
        <v>-1.5400637196336113</v>
      </c>
      <c r="E229" s="9">
        <f>(TempMittel_korr!F230-TempMittel_korr!$F$252)</f>
        <v>0.70801652892562483</v>
      </c>
      <c r="F229" s="9">
        <f>(TempMittel_korr!G230-TempMittel_korr!$G$252)</f>
        <v>0.96473317403425796</v>
      </c>
      <c r="G229" s="9">
        <f>(TempMittel_korr!H230-TempMittel_korr!$H$252)</f>
        <v>1.9874802516437242</v>
      </c>
      <c r="H229" s="9">
        <f>(TempMittel_korr!I230-TempMittel_korr!$I$252)</f>
        <v>4.7743528474711301</v>
      </c>
      <c r="I229" s="9">
        <f>(TempMittel_korr!J230-TempMittel_korr!$J$252)</f>
        <v>-2.5270277445904625</v>
      </c>
      <c r="J229" s="9">
        <f>(TempMittel_korr!K230-TempMittel_korr!$K$252)</f>
        <v>4.0021530350527179</v>
      </c>
      <c r="K229" s="9">
        <f>(TempMittel_korr!L230-TempMittel_korr!$L$252)</f>
        <v>4.5986936816848862</v>
      </c>
      <c r="L229" s="9">
        <f>(TempMittel_korr!M230-TempMittel_korr!$M$252)</f>
        <v>4.3658402203856754</v>
      </c>
      <c r="M229" s="15">
        <f>(TempMittel_korr!N230-TempMittel_korr!$N$252)</f>
        <v>3.6504132231404958</v>
      </c>
      <c r="N229" s="269">
        <f>(TempMittel_korr!Q230-TempMittel_korr!$Q$252)</f>
        <v>1.6426887475259342</v>
      </c>
      <c r="P229" s="177">
        <v>2006</v>
      </c>
      <c r="Q229" s="29">
        <f>(AVERAGE(D229+TempMittel_korr!$E$252,E229+TempMittel_korr!$F$252,F229+TempMittel_korr!$G$252)-TempMittel_korr!$AP$252)</f>
        <v>4.5392790241455927E-2</v>
      </c>
      <c r="R229" s="9">
        <f>(AVERAGE(G229+TempMittel_korr!$H$252,H229+TempMittel_korr!$I$252,I229+TempMittel_korr!$J$252)-TempMittel_korr!$AF$252)</f>
        <v>1.4116017848414693</v>
      </c>
      <c r="S229" s="9">
        <f>(AVERAGE(J229+TempMittel_korr!$K$252,K229+TempMittel_korr!$L$252,L229+TempMittel_korr!$M$252)-TempMittel_korr!$AU$252)</f>
        <v>4.3222289790410962</v>
      </c>
      <c r="T229" s="12">
        <f>(AVERAGE(B229+TempMittel_korr!$C$252,C229+TempMittel_korr!$D$252,M228+TempMittel_korr!$N$252)-TempMittel_korr!$AK$252)</f>
        <v>-1.1091756261502466</v>
      </c>
      <c r="V229" s="177">
        <v>2006</v>
      </c>
      <c r="W229" s="29">
        <f>(AVERAGE(B229+TempMittel_korr!$C$252,C229+TempMittel_korr!$D$252,D229+TempMittel_korr!$E$252)-AVERAGE(TempMittel_korr!$C$252:'TempMittel_korr'!$E$252))</f>
        <v>-1.0131374006914726</v>
      </c>
      <c r="X229" s="9">
        <f>(AVERAGE(E229+TempMittel_korr!$F$252,F229+TempMittel_korr!$G$252,G229+TempMittel_korr!$H$252)-AVERAGE(TempMittel_korr!$F$252:'TempMittel_korr'!$H$252))</f>
        <v>1.2200766515345354</v>
      </c>
      <c r="Y229" s="9">
        <f>(AVERAGE(H229+TempMittel_korr!$I$252,I229+TempMittel_korr!$J$252,J229+TempMittel_korr!$K$252)-AVERAGE(TempMittel_korr!$I$252:'TempMittel_korr'!$K$252))</f>
        <v>2.0831593793111267</v>
      </c>
      <c r="Z229" s="12">
        <f>(AVERAGE(K229+TempMittel_korr!$L$252,L229+TempMittel_korr!$M$252,M229+TempMittel_korr!$N$252)-AVERAGE(TempMittel_korr!$L$252:'TempMittel_korr'!$N$252))</f>
        <v>4.2049823750703537</v>
      </c>
      <c r="AB229" s="78">
        <f t="shared" si="3"/>
        <v>-1.2174110350560614</v>
      </c>
    </row>
    <row r="230" spans="1:28">
      <c r="A230" s="176">
        <v>2007</v>
      </c>
      <c r="B230" s="29">
        <f>(TempMittel_korr!C231-TempMittel_korr!$C$252)</f>
        <v>4.2438470728793298</v>
      </c>
      <c r="C230" s="9">
        <f>(TempMittel_korr!D231-TempMittel_korr!$D$252)</f>
        <v>4.1345694216383873</v>
      </c>
      <c r="D230" s="9">
        <f>(TempMittel_korr!E231-TempMittel_korr!$E$252)</f>
        <v>2.321226602947033</v>
      </c>
      <c r="E230" s="9">
        <f>(TempMittel_korr!F231-TempMittel_korr!$F$252)</f>
        <v>5.8880165289256245</v>
      </c>
      <c r="F230" s="9">
        <f>(TempMittel_korr!G231-TempMittel_korr!$G$252)</f>
        <v>2.1711847869374825</v>
      </c>
      <c r="G230" s="9">
        <f>(TempMittel_korr!H231-TempMittel_korr!$H$252)</f>
        <v>2.0208135849770557</v>
      </c>
      <c r="H230" s="9">
        <f>(TempMittel_korr!I231-TempMittel_korr!$I$252)</f>
        <v>0.5517722023098397</v>
      </c>
      <c r="I230" s="9">
        <f>(TempMittel_korr!J231-TempMittel_korr!$J$252)</f>
        <v>0.20200451347405313</v>
      </c>
      <c r="J230" s="9">
        <f>(TempMittel_korr!K231-TempMittel_korr!$K$252)</f>
        <v>-1.2445136316139482</v>
      </c>
      <c r="K230" s="9">
        <f>(TempMittel_korr!L231-TempMittel_korr!$L$252)</f>
        <v>-0.25937083444414544</v>
      </c>
      <c r="L230" s="9">
        <f>(TempMittel_korr!M231-TempMittel_korr!$M$252)</f>
        <v>-1.074159779614325</v>
      </c>
      <c r="M230" s="15">
        <f>(TempMittel_korr!N231-TempMittel_korr!$N$252)</f>
        <v>0.93750999733404383</v>
      </c>
      <c r="N230" s="269">
        <f>(TempMittel_korr!Q231-TempMittel_korr!$Q$252)</f>
        <v>1.6478942269779902</v>
      </c>
      <c r="P230" s="176">
        <v>2007</v>
      </c>
      <c r="Q230" s="29">
        <f>(AVERAGE(D230+TempMittel_korr!$E$252,E230+TempMittel_korr!$F$252,F230+TempMittel_korr!$G$252)-TempMittel_korr!$AP$252)</f>
        <v>3.4613067687360788</v>
      </c>
      <c r="R230" s="9">
        <f>(AVERAGE(G230+TempMittel_korr!$H$252,H230+TempMittel_korr!$I$252,I230+TempMittel_korr!$J$252)-TempMittel_korr!$AF$252)</f>
        <v>0.9248634335869852</v>
      </c>
      <c r="S230" s="9">
        <f>(AVERAGE(J230+TempMittel_korr!$K$252,K230+TempMittel_korr!$L$252,L230+TempMittel_korr!$M$252)-TempMittel_korr!$AU$252)</f>
        <v>-0.85934808189080236</v>
      </c>
      <c r="T230" s="12">
        <f>(AVERAGE(B230+TempMittel_korr!$C$252,C230+TempMittel_korr!$D$252,M229+TempMittel_korr!$N$252)-TempMittel_korr!$AK$252)</f>
        <v>4.0102944199327029</v>
      </c>
      <c r="V230" s="176">
        <v>2007</v>
      </c>
      <c r="W230" s="29">
        <f>(AVERAGE(B230+TempMittel_korr!$C$252,C230+TempMittel_korr!$D$252,D230+TempMittel_korr!$E$252)-AVERAGE(TempMittel_korr!$C$252:'TempMittel_korr'!$E$252))</f>
        <v>3.5665476991549165</v>
      </c>
      <c r="X230" s="9">
        <f>(AVERAGE(E230+TempMittel_korr!$F$252,F230+TempMittel_korr!$G$252,G230+TempMittel_korr!$H$252)-AVERAGE(TempMittel_korr!$F$252:'TempMittel_korr'!$H$252))</f>
        <v>3.36000496694672</v>
      </c>
      <c r="Y230" s="9">
        <f>(AVERAGE(H230+TempMittel_korr!$I$252,I230+TempMittel_korr!$J$252,J230+TempMittel_korr!$K$252)-AVERAGE(TempMittel_korr!$I$252:'TempMittel_korr'!$K$252))</f>
        <v>-0.1635789719433518</v>
      </c>
      <c r="Z230" s="12">
        <f>(AVERAGE(K230+TempMittel_korr!$L$252,L230+TempMittel_korr!$M$252,M230+TempMittel_korr!$N$252)-AVERAGE(TempMittel_korr!$L$252:'TempMittel_korr'!$N$252))</f>
        <v>-0.13200687224147556</v>
      </c>
      <c r="AB230" s="78">
        <f t="shared" si="3"/>
        <v>3.587514080151311</v>
      </c>
    </row>
    <row r="231" spans="1:28">
      <c r="A231" s="176">
        <v>2008</v>
      </c>
      <c r="B231" s="29">
        <f>(TempMittel_korr!C232-TempMittel_korr!$C$252)</f>
        <v>4.5825567502986857</v>
      </c>
      <c r="C231" s="9">
        <f>(TempMittel_korr!D232-TempMittel_korr!$D$252)</f>
        <v>3.9287812442984853</v>
      </c>
      <c r="D231" s="9">
        <f>(TempMittel_korr!E232-TempMittel_korr!$E$252)</f>
        <v>0.30832337714058156</v>
      </c>
      <c r="E231" s="9">
        <f>(TempMittel_korr!F232-TempMittel_korr!$F$252)</f>
        <v>-7.1983471074377192E-2</v>
      </c>
      <c r="F231" s="9">
        <f>(TempMittel_korr!G232-TempMittel_korr!$G$252)</f>
        <v>2.787313819195548</v>
      </c>
      <c r="G231" s="9">
        <f>(TempMittel_korr!H232-TempMittel_korr!$H$252)</f>
        <v>1.9508135849770554</v>
      </c>
      <c r="H231" s="9">
        <f>(TempMittel_korr!I232-TempMittel_korr!$I$252)</f>
        <v>0.51951413779371158</v>
      </c>
      <c r="I231" s="9">
        <f>(TempMittel_korr!J232-TempMittel_korr!$J$252)</f>
        <v>1.005230319925662</v>
      </c>
      <c r="J231" s="9">
        <f>(TempMittel_korr!K232-TempMittel_korr!$K$252)</f>
        <v>-1.3611802982806136</v>
      </c>
      <c r="K231" s="9">
        <f>(TempMittel_korr!L232-TempMittel_korr!$L$252)</f>
        <v>1.4535323913623026</v>
      </c>
      <c r="L231" s="9">
        <f>(TempMittel_korr!M232-TempMittel_korr!$M$252)</f>
        <v>1.5591735537190075</v>
      </c>
      <c r="M231" s="15">
        <f>(TempMittel_korr!N232-TempMittel_korr!$N$252)</f>
        <v>0.55686483604372106</v>
      </c>
      <c r="N231" s="269">
        <f>(TempMittel_korr!Q232-TempMittel_korr!$Q$252)</f>
        <v>1.4394010762930582</v>
      </c>
      <c r="P231" s="236">
        <v>2008</v>
      </c>
      <c r="Q231" s="29">
        <f>(AVERAGE(D231+TempMittel_korr!$E$252,E231+TempMittel_korr!$F$252,F231+TempMittel_korr!$G$252)-TempMittel_korr!$AP$252)</f>
        <v>1.0090487042199499</v>
      </c>
      <c r="R231" s="9">
        <f>(AVERAGE(G231+TempMittel_korr!$H$252,H231+TempMittel_korr!$I$252,I231+TempMittel_korr!$J$252)-TempMittel_korr!$AF$252)</f>
        <v>1.1585193475654787</v>
      </c>
      <c r="S231" s="9">
        <f>(AVERAGE(J231+TempMittel_korr!$K$252,K231+TempMittel_korr!$L$252,L231+TempMittel_korr!$M$252)-TempMittel_korr!$AU$252)</f>
        <v>0.5505085489335686</v>
      </c>
      <c r="T231" s="12">
        <f>(AVERAGE(B231+TempMittel_korr!$C$252,C231+TempMittel_korr!$D$252,M230+TempMittel_korr!$N$252)-TempMittel_korr!$AK$252)</f>
        <v>3.1503005113570364</v>
      </c>
      <c r="V231" s="236">
        <v>2008</v>
      </c>
      <c r="W231" s="29">
        <f>(AVERAGE(B231+TempMittel_korr!$C$252,C231+TempMittel_korr!$D$252,D231+TempMittel_korr!$E$252)-AVERAGE(TempMittel_korr!$C$252:'TempMittel_korr'!$E$252))</f>
        <v>2.9398871239125843</v>
      </c>
      <c r="X231" s="9">
        <f>(AVERAGE(E231+TempMittel_korr!$F$252,F231+TempMittel_korr!$G$252,G231+TempMittel_korr!$H$252)-AVERAGE(TempMittel_korr!$F$252:'TempMittel_korr'!$H$252))</f>
        <v>1.5553813110327415</v>
      </c>
      <c r="Y231" s="9">
        <f>(AVERAGE(H231+TempMittel_korr!$I$252,I231+TempMittel_korr!$J$252,J231+TempMittel_korr!$K$252)-AVERAGE(TempMittel_korr!$I$252:'TempMittel_korr'!$K$252))</f>
        <v>5.4521386479585487E-2</v>
      </c>
      <c r="Z231" s="12">
        <f>(AVERAGE(K231+TempMittel_korr!$L$252,L231+TempMittel_korr!$M$252,M231+TempMittel_korr!$N$252)-AVERAGE(TempMittel_korr!$L$252:'TempMittel_korr'!$N$252))</f>
        <v>1.1898569270416774</v>
      </c>
      <c r="AB231" s="78">
        <f t="shared" si="3"/>
        <v>2.4392928422679492</v>
      </c>
    </row>
    <row r="232" spans="1:28">
      <c r="A232" s="176">
        <v>2009</v>
      </c>
      <c r="B232" s="29">
        <f>(TempMittel_korr!C233-TempMittel_korr!$C$252)</f>
        <v>-0.6303464755077659</v>
      </c>
      <c r="C232" s="9">
        <f>(TempMittel_korr!D233-TempMittel_korr!$D$252)</f>
        <v>-0.42614486407589824</v>
      </c>
      <c r="D232" s="9">
        <f>(TempMittel_korr!E233-TempMittel_korr!$E$252)</f>
        <v>-0.37877339705296631</v>
      </c>
      <c r="E232" s="9">
        <f>(TempMittel_korr!F233-TempMittel_korr!$F$252)</f>
        <v>4.7880165289256249</v>
      </c>
      <c r="F232" s="9">
        <f>(TempMittel_korr!G233-TempMittel_korr!$G$252)</f>
        <v>2.7615073675826434</v>
      </c>
      <c r="G232" s="9">
        <f>(TempMittel_korr!H233-TempMittel_korr!$H$252)</f>
        <v>-0.17251974835627593</v>
      </c>
      <c r="H232" s="9">
        <f>(TempMittel_korr!I233-TempMittel_korr!$I$252)</f>
        <v>1.267901234567903</v>
      </c>
      <c r="I232" s="9">
        <f>(TempMittel_korr!J233-TempMittel_korr!$J$252)</f>
        <v>3.0729722554095353</v>
      </c>
      <c r="J232" s="9">
        <f>(TempMittel_korr!K233-TempMittel_korr!$K$252)</f>
        <v>1.7921530350527224</v>
      </c>
      <c r="K232" s="9">
        <f>(TempMittel_korr!L233-TempMittel_korr!$L$252)</f>
        <v>0.23417755265263018</v>
      </c>
      <c r="L232" s="9">
        <f>(TempMittel_korr!M233-TempMittel_korr!$M$252)</f>
        <v>4.7858402203856745</v>
      </c>
      <c r="M232" s="15">
        <f>(TempMittel_korr!N233-TempMittel_korr!$N$252)</f>
        <v>0.10847773926952731</v>
      </c>
      <c r="N232" s="269">
        <f>(TempMittel_korr!Q233-TempMittel_korr!$Q$252)</f>
        <v>1.4415928571149772</v>
      </c>
      <c r="P232" s="176">
        <v>2009</v>
      </c>
      <c r="Q232" s="29">
        <f>(AVERAGE(D232+TempMittel_korr!$E$252,E232+TempMittel_korr!$F$252,F232+TempMittel_korr!$G$252)-TempMittel_korr!$AP$252)</f>
        <v>2.3914142956177997</v>
      </c>
      <c r="R232" s="9">
        <f>(AVERAGE(G232+TempMittel_korr!$H$252,H232+TempMittel_korr!$I$252,I232+TempMittel_korr!$J$252)-TempMittel_korr!$AF$252)</f>
        <v>1.3894512472070595</v>
      </c>
      <c r="S232" s="9">
        <f>(AVERAGE(J232+TempMittel_korr!$K$252,K232+TempMittel_korr!$L$252,L232+TempMittel_korr!$M$252)-TempMittel_korr!$AU$252)</f>
        <v>2.2707236026970108</v>
      </c>
      <c r="T232" s="12">
        <f>(AVERAGE(B232+TempMittel_korr!$C$252,C232+TempMittel_korr!$D$252,M231+TempMittel_korr!$N$252)-TempMittel_korr!$AK$252)</f>
        <v>-0.16585765380001627</v>
      </c>
      <c r="V232" s="176">
        <v>2009</v>
      </c>
      <c r="W232" s="29">
        <f>(AVERAGE(B232+TempMittel_korr!$C$252,C232+TempMittel_korr!$D$252,D232+TempMittel_korr!$E$252)-AVERAGE(TempMittel_korr!$C$252:'TempMittel_korr'!$E$252))</f>
        <v>-0.47842157887887704</v>
      </c>
      <c r="X232" s="9">
        <f>(AVERAGE(E232+TempMittel_korr!$F$252,F232+TempMittel_korr!$G$252,G232+TempMittel_korr!$H$252)-AVERAGE(TempMittel_korr!$F$252:'TempMittel_korr'!$H$252))</f>
        <v>2.4590013827173305</v>
      </c>
      <c r="Y232" s="9">
        <f>(AVERAGE(H232+TempMittel_korr!$I$252,I232+TempMittel_korr!$J$252,J232+TempMittel_korr!$K$252)-AVERAGE(TempMittel_korr!$I$252:'TempMittel_korr'!$K$252))</f>
        <v>2.0443421750100512</v>
      </c>
      <c r="Z232" s="12">
        <f>(AVERAGE(K232+TempMittel_korr!$L$252,L232+TempMittel_korr!$M$252,M232+TempMittel_korr!$N$252)-AVERAGE(TempMittel_korr!$L$252:'TempMittel_korr'!$N$252))</f>
        <v>1.7094985041026103</v>
      </c>
      <c r="AB232" s="78">
        <f t="shared" si="3"/>
        <v>-0.21959997514822735</v>
      </c>
    </row>
    <row r="233" spans="1:28">
      <c r="A233" s="176">
        <v>2010</v>
      </c>
      <c r="B233" s="29">
        <f>(TempMittel_korr!C234-TempMittel_korr!$C$252)</f>
        <v>-2.5529271206690556</v>
      </c>
      <c r="C233" s="9">
        <f>(TempMittel_korr!D234-TempMittel_korr!$D$252)</f>
        <v>9.8855135924101889E-2</v>
      </c>
      <c r="D233" s="9">
        <f>(TempMittel_korr!E234-TempMittel_korr!$E$252)</f>
        <v>0.74703305455993618</v>
      </c>
      <c r="E233" s="9">
        <f>(TempMittel_korr!F234-TempMittel_korr!$F$252)</f>
        <v>1.7213498622589549</v>
      </c>
      <c r="F233" s="9">
        <f>(TempMittel_korr!G234-TempMittel_korr!$G$252)</f>
        <v>-1.4868797291915516</v>
      </c>
      <c r="G233" s="9">
        <f>(TempMittel_korr!H234-TempMittel_korr!$H$252)</f>
        <v>1.2041469183103874</v>
      </c>
      <c r="H233" s="9">
        <f>(TempMittel_korr!I234-TempMittel_korr!$I$252)</f>
        <v>2.6808044603743522</v>
      </c>
      <c r="I233" s="9">
        <f>(TempMittel_korr!J234-TempMittel_korr!$J$252)</f>
        <v>-1.0898712332400251E-2</v>
      </c>
      <c r="J233" s="9">
        <f>(TempMittel_korr!K234-TempMittel_korr!$K$252)</f>
        <v>-0.87118029828061516</v>
      </c>
      <c r="K233" s="9">
        <f>(TempMittel_korr!L234-TempMittel_korr!$L$252)</f>
        <v>-0.2464676086376949</v>
      </c>
      <c r="L233" s="9">
        <f>(TempMittel_korr!M234-TempMittel_korr!$M$252)</f>
        <v>1.0125068870523415</v>
      </c>
      <c r="M233" s="15">
        <f>(TempMittel_korr!N234-TempMittel_korr!$N$252)</f>
        <v>-1.4915222607304726</v>
      </c>
      <c r="N233" s="269">
        <f>(TempMittel_korr!Q234-TempMittel_korr!$Q$252)</f>
        <v>6.6798336567028826E-2</v>
      </c>
      <c r="P233" s="176">
        <v>2010</v>
      </c>
      <c r="Q233" s="29">
        <f>(AVERAGE(D233+TempMittel_korr!$E$252,E233+TempMittel_korr!$F$252,F233+TempMittel_korr!$G$252)-TempMittel_korr!$AP$252)</f>
        <v>0.32833185834181222</v>
      </c>
      <c r="R233" s="9">
        <f>(AVERAGE(G233+TempMittel_korr!$H$252,H233+TempMittel_korr!$I$252,I233+TempMittel_korr!$J$252)-TempMittel_korr!$AF$252)</f>
        <v>1.2913508887841161</v>
      </c>
      <c r="S233" s="9">
        <f>(AVERAGE(J233+TempMittel_korr!$K$252,K233+TempMittel_korr!$L$252,L233+TempMittel_korr!$M$252)-TempMittel_korr!$AU$252)</f>
        <v>-3.5047006621986121E-2</v>
      </c>
      <c r="T233" s="12">
        <f>(AVERAGE(B233+TempMittel_korr!$C$252,C233+TempMittel_korr!$D$252,M232+TempMittel_korr!$N$252)-TempMittel_korr!$AK$252)</f>
        <v>-0.78118023444517726</v>
      </c>
      <c r="V233" s="176">
        <v>2010</v>
      </c>
      <c r="W233" s="29">
        <f>(AVERAGE(B233+TempMittel_korr!$C$252,C233+TempMittel_korr!$D$252,D233+TempMittel_korr!$E$252)-AVERAGE(TempMittel_korr!$C$252:'TempMittel_korr'!$E$252))</f>
        <v>-0.56901297672833917</v>
      </c>
      <c r="X233" s="9">
        <f>(AVERAGE(E233+TempMittel_korr!$F$252,F233+TempMittel_korr!$G$252,G233+TempMittel_korr!$H$252)-AVERAGE(TempMittel_korr!$F$252:'TempMittel_korr'!$H$252))</f>
        <v>0.47953901712592994</v>
      </c>
      <c r="Y233" s="9">
        <f>(AVERAGE(H233+TempMittel_korr!$I$252,I233+TempMittel_korr!$J$252,J233+TempMittel_korr!$K$252)-AVERAGE(TempMittel_korr!$I$252:'TempMittel_korr'!$K$252))</f>
        <v>0.59957514992044381</v>
      </c>
      <c r="Z233" s="12">
        <f>(AVERAGE(K233+TempMittel_korr!$L$252,L233+TempMittel_korr!$M$252,M233+TempMittel_korr!$N$252)-AVERAGE(TempMittel_korr!$L$252:'TempMittel_korr'!$N$252))</f>
        <v>-0.24182766077194229</v>
      </c>
      <c r="AB233" s="78">
        <f t="shared" si="3"/>
        <v>-0.39964029772887266</v>
      </c>
    </row>
    <row r="234" spans="1:28">
      <c r="A234" s="176">
        <v>2011</v>
      </c>
      <c r="B234" s="29">
        <f>(TempMittel_korr!C235-TempMittel_korr!$C$252)</f>
        <v>1.0148148148148148</v>
      </c>
      <c r="C234" s="9">
        <f>(TempMittel_korr!D235-TempMittel_korr!$D$252)</f>
        <v>1.9417122787812446</v>
      </c>
      <c r="D234" s="9">
        <f>(TempMittel_korr!E235-TempMittel_korr!$E$252)</f>
        <v>2.9276782158502597</v>
      </c>
      <c r="E234" s="9">
        <f>(TempMittel_korr!F235-TempMittel_korr!$F$252)</f>
        <v>4.8213498622589546</v>
      </c>
      <c r="F234" s="9">
        <f>(TempMittel_korr!G235-TempMittel_korr!$G$252)</f>
        <v>2.4808622062923202</v>
      </c>
      <c r="G234" s="9">
        <f>(TempMittel_korr!H235-TempMittel_korr!$H$252)</f>
        <v>0.8541469183103878</v>
      </c>
      <c r="H234" s="9">
        <f>(TempMittel_korr!I235-TempMittel_korr!$I$252)</f>
        <v>-1.390163281561124</v>
      </c>
      <c r="I234" s="9">
        <f>(TempMittel_korr!J235-TempMittel_korr!$J$252)</f>
        <v>2.6794238683127638</v>
      </c>
      <c r="J234" s="9">
        <f>(TempMittel_korr!K235-TempMittel_korr!$K$252)</f>
        <v>2.8821530350527169</v>
      </c>
      <c r="K234" s="9">
        <f>(TempMittel_korr!L235-TempMittel_korr!$L$252)</f>
        <v>1.0245001332977877</v>
      </c>
      <c r="L234" s="9">
        <f>(TempMittel_korr!M235-TempMittel_korr!$M$252)</f>
        <v>4.5358402203856736</v>
      </c>
      <c r="M234" s="15">
        <f>(TempMittel_korr!N235-TempMittel_korr!$N$252)</f>
        <v>2.4246067715275923</v>
      </c>
      <c r="N234" s="269">
        <f>(TempMittel_korr!Q235-TempMittel_korr!$Q$252)</f>
        <v>2.1807709393067576</v>
      </c>
      <c r="P234" s="236">
        <v>2011</v>
      </c>
      <c r="Q234" s="29">
        <f>(AVERAGE(D234+TempMittel_korr!$E$252,E234+TempMittel_korr!$F$252,F234+TempMittel_korr!$G$252)-TempMittel_korr!$AP$252)</f>
        <v>3.4111275572665436</v>
      </c>
      <c r="R234" s="9">
        <f>(AVERAGE(G234+TempMittel_korr!$H$252,H234+TempMittel_korr!$I$252,I234+TempMittel_korr!$J$252)-TempMittel_korr!$AF$252)</f>
        <v>0.71446916835401453</v>
      </c>
      <c r="S234" s="9">
        <f>(AVERAGE(J234+TempMittel_korr!$K$252,K234+TempMittel_korr!$L$252,L234+TempMittel_korr!$M$252)-TempMittel_korr!$AU$252)</f>
        <v>2.8141644629120623</v>
      </c>
      <c r="T234" s="12">
        <f>(AVERAGE(B234+TempMittel_korr!$C$252,C234+TempMittel_korr!$D$252,M233+TempMittel_korr!$N$252)-TempMittel_korr!$AK$252)</f>
        <v>0.48901945833516058</v>
      </c>
      <c r="V234" s="236">
        <v>2011</v>
      </c>
      <c r="W234" s="29">
        <f>(AVERAGE(B234+TempMittel_korr!$C$252,C234+TempMittel_korr!$D$252,D234+TempMittel_korr!$E$252)-AVERAGE(TempMittel_korr!$C$252:'TempMittel_korr'!$E$252))</f>
        <v>1.9614017698154396</v>
      </c>
      <c r="X234" s="9">
        <f>(AVERAGE(E234+TempMittel_korr!$F$252,F234+TempMittel_korr!$G$252,G234+TempMittel_korr!$H$252)-AVERAGE(TempMittel_korr!$F$252:'TempMittel_korr'!$H$252))</f>
        <v>2.7187863289538878</v>
      </c>
      <c r="Y234" s="9">
        <f>(AVERAGE(H234+TempMittel_korr!$I$252,I234+TempMittel_korr!$J$252,J234+TempMittel_korr!$K$252)-AVERAGE(TempMittel_korr!$I$252:'TempMittel_korr'!$K$252))</f>
        <v>1.3904712072681171</v>
      </c>
      <c r="Z234" s="12">
        <f>(AVERAGE(K234+TempMittel_korr!$L$252,L234+TempMittel_korr!$M$252,M234+TempMittel_korr!$N$252)-AVERAGE(TempMittel_korr!$L$252:'TempMittel_korr'!$N$252))</f>
        <v>2.661649041737018</v>
      </c>
      <c r="AB234" s="78">
        <f t="shared" si="3"/>
        <v>1.0981707621789616</v>
      </c>
    </row>
    <row r="235" spans="1:28">
      <c r="A235" s="176">
        <v>2012</v>
      </c>
      <c r="B235" s="29">
        <f>(TempMittel_korr!C236-TempMittel_korr!$C$252)</f>
        <v>1.1954599761051374</v>
      </c>
      <c r="C235" s="9">
        <f>(TempMittel_korr!D236-TempMittel_korr!$D$252)</f>
        <v>-5.0091497901842716</v>
      </c>
      <c r="D235" s="9">
        <f>(TempMittel_korr!E236-TempMittel_korr!$E$252)</f>
        <v>4.8954201513341298</v>
      </c>
      <c r="E235" s="9">
        <f>(TempMittel_korr!F236-TempMittel_korr!$F$252)</f>
        <v>1.2813498622589563</v>
      </c>
      <c r="F235" s="9">
        <f>(TempMittel_korr!G236-TempMittel_korr!$G$252)</f>
        <v>2.4098944643568387</v>
      </c>
      <c r="G235" s="9">
        <f>(TempMittel_korr!H236-TempMittel_korr!$H$252)</f>
        <v>2.1441469183103887</v>
      </c>
      <c r="H235" s="9">
        <f>(TempMittel_korr!I236-TempMittel_korr!$I$252)</f>
        <v>0.71306252489048561</v>
      </c>
      <c r="I235" s="9">
        <f>(TempMittel_korr!J236-TempMittel_korr!$J$252)</f>
        <v>2.7632948360546976</v>
      </c>
      <c r="J235" s="9">
        <f>(TempMittel_korr!K236-TempMittel_korr!$K$252)</f>
        <v>0.84548636838605162</v>
      </c>
      <c r="K235" s="9">
        <f>(TempMittel_korr!L236-TempMittel_korr!$L$252)</f>
        <v>1.1438549720074649</v>
      </c>
      <c r="L235" s="9">
        <f>(TempMittel_korr!M236-TempMittel_korr!$M$252)</f>
        <v>3.0758402203856763</v>
      </c>
      <c r="M235" s="15">
        <f>(TempMittel_korr!N236-TempMittel_korr!$N$252)</f>
        <v>1.1923487070114636</v>
      </c>
      <c r="N235" s="269">
        <f>(TempMittel_korr!Q236-TempMittel_korr!$Q$252)</f>
        <v>1.4257024461560714</v>
      </c>
      <c r="P235" s="176">
        <v>2012</v>
      </c>
      <c r="Q235" s="29">
        <f>(AVERAGE(D235+TempMittel_korr!$E$252,E235+TempMittel_korr!$F$252,F235+TempMittel_korr!$G$252)-TempMittel_korr!$AP$252)</f>
        <v>2.8633856217826734</v>
      </c>
      <c r="R235" s="9">
        <f>(AVERAGE(G235+TempMittel_korr!$H$252,H235+TempMittel_korr!$I$252,I235+TempMittel_korr!$J$252)-TempMittel_korr!$AF$252)</f>
        <v>1.8735014264185299</v>
      </c>
      <c r="S235" s="9">
        <f>(AVERAGE(J235+TempMittel_korr!$K$252,K235+TempMittel_korr!$L$252,L235+TempMittel_korr!$M$252)-TempMittel_korr!$AU$252)</f>
        <v>1.6883938535930678</v>
      </c>
      <c r="T235" s="12">
        <f>(AVERAGE(B235+TempMittel_korr!$C$252,C235+TempMittel_korr!$D$252,M234+TempMittel_korr!$N$252)-TempMittel_korr!$AK$252)</f>
        <v>-0.46234316680388221</v>
      </c>
      <c r="V235" s="236">
        <v>2012</v>
      </c>
      <c r="W235" s="29">
        <f>(AVERAGE(B235+TempMittel_korr!$C$252,C235+TempMittel_korr!$D$252,D235+TempMittel_korr!$E$252)-AVERAGE(TempMittel_korr!$C$252:'TempMittel_korr'!$E$252))</f>
        <v>0.36057677908499858</v>
      </c>
      <c r="X235" s="9">
        <f>(AVERAGE(E235+TempMittel_korr!$F$252,F235+TempMittel_korr!$G$252,G235+TempMittel_korr!$H$252)-AVERAGE(TempMittel_korr!$F$252:'TempMittel_korr'!$H$252))</f>
        <v>1.9451304149753934</v>
      </c>
      <c r="Y235" s="9">
        <f>(AVERAGE(H235+TempMittel_korr!$I$252,I235+TempMittel_korr!$J$252,J235+TempMittel_korr!$K$252)-AVERAGE(TempMittel_korr!$I$252:'TempMittel_korr'!$K$252))</f>
        <v>1.4406145764437426</v>
      </c>
      <c r="Z235" s="12">
        <f>(AVERAGE(K235+TempMittel_korr!$L$252,L235+TempMittel_korr!$M$252,M235+TempMittel_korr!$N$252)-AVERAGE(TempMittel_korr!$L$252:'TempMittel_korr'!$N$252))</f>
        <v>1.8040146331348685</v>
      </c>
      <c r="AB235" s="78">
        <f t="shared" si="3"/>
        <v>0.87658427719564691</v>
      </c>
    </row>
    <row r="236" spans="1:28">
      <c r="A236" s="176">
        <v>2013</v>
      </c>
      <c r="B236" s="29">
        <f>(TempMittel_korr!C237-TempMittel_korr!$C$252)</f>
        <v>0.618040621266428</v>
      </c>
      <c r="C236" s="9">
        <f>(TempMittel_korr!D237-TempMittel_korr!$D$252)</f>
        <v>-3.1654305783616135</v>
      </c>
      <c r="D236" s="9">
        <f>(TempMittel_korr!E237-TempMittel_korr!$E$252)</f>
        <v>-1.1529669454400628</v>
      </c>
      <c r="E236" s="9">
        <f>(TempMittel_korr!F237-TempMittel_korr!$F$252)</f>
        <v>1.0080165289256238</v>
      </c>
      <c r="F236" s="9">
        <f>(TempMittel_korr!G237-TempMittel_korr!$G$252)</f>
        <v>-1.3997829549980008</v>
      </c>
      <c r="G236" s="9">
        <f>(TempMittel_korr!H237-TempMittel_korr!$H$252)</f>
        <v>0.24081358497705985</v>
      </c>
      <c r="H236" s="9">
        <f>(TempMittel_korr!I237-TempMittel_korr!$I$252)</f>
        <v>3.4453205894066148</v>
      </c>
      <c r="I236" s="9">
        <f>(TempMittel_korr!J237-TempMittel_korr!$J$252)</f>
        <v>1.8052303199256627</v>
      </c>
      <c r="J236" s="9">
        <f>(TempMittel_korr!K237-TempMittel_korr!$K$252)</f>
        <v>0.10215303505271756</v>
      </c>
      <c r="K236" s="9">
        <f>(TempMittel_korr!L237-TempMittel_korr!$L$252)</f>
        <v>2.5374033591042418</v>
      </c>
      <c r="L236" s="9">
        <f>(TempMittel_korr!M237-TempMittel_korr!$M$252)</f>
        <v>-0.35082644628099202</v>
      </c>
      <c r="M236" s="15">
        <f>(TempMittel_korr!N237-TempMittel_korr!$N$252)</f>
        <v>4.1633164489469472</v>
      </c>
      <c r="N236" s="269">
        <f>(TempMittel_korr!Q237-TempMittel_korr!$Q$252)</f>
        <v>0.69775724067661837</v>
      </c>
      <c r="P236" s="176">
        <v>2013</v>
      </c>
      <c r="Q236" s="29">
        <f>(AVERAGE(D236+TempMittel_korr!$E$252,E236+TempMittel_korr!$F$252,F236+TempMittel_korr!$G$252)-TempMittel_korr!$AP$252)</f>
        <v>-0.51374699470478102</v>
      </c>
      <c r="R236" s="9">
        <f>(AVERAGE(G236+TempMittel_korr!$H$252,H236+TempMittel_korr!$I$252,I236+TempMittel_korr!$J$252)-TempMittel_korr!$AF$252)</f>
        <v>1.8304548314364499</v>
      </c>
      <c r="S236" s="9">
        <f>(AVERAGE(J236+TempMittel_korr!$K$252,K236+TempMittel_korr!$L$252,L236+TempMittel_korr!$M$252)-TempMittel_korr!$AU$252)</f>
        <v>0.76290998262532561</v>
      </c>
      <c r="T236" s="12">
        <f>(AVERAGE(B236+TempMittel_korr!$C$252,C236+TempMittel_korr!$D$252,M235+TempMittel_korr!$N$252)-TempMittel_korr!$AK$252)</f>
        <v>-0.45099590264794243</v>
      </c>
      <c r="V236" s="176">
        <v>2013</v>
      </c>
      <c r="W236" s="29">
        <f>(AVERAGE(B236+TempMittel_korr!$C$252,C236+TempMittel_korr!$D$252,D236+TempMittel_korr!$E$252)-AVERAGE(TempMittel_korr!$C$252:'TempMittel_korr'!$E$252))</f>
        <v>-1.2334523008450828</v>
      </c>
      <c r="X236" s="9">
        <f>(AVERAGE(E236+TempMittel_korr!$F$252,F236+TempMittel_korr!$G$252,G236+TempMittel_korr!$H$252)-AVERAGE(TempMittel_korr!$F$252:'TempMittel_korr'!$H$252))</f>
        <v>-5.0317613698439345E-2</v>
      </c>
      <c r="Y236" s="9">
        <f>(AVERAGE(H236+TempMittel_korr!$I$252,I236+TempMittel_korr!$J$252,J236+TempMittel_korr!$K$252)-AVERAGE(TempMittel_korr!$I$252:'TempMittel_korr'!$K$252))</f>
        <v>1.7842346481283311</v>
      </c>
      <c r="Z236" s="12">
        <f>(AVERAGE(K236+TempMittel_korr!$L$252,L236+TempMittel_korr!$M$252,M236+TempMittel_korr!$N$252)-AVERAGE(TempMittel_korr!$L$252:'TempMittel_korr'!$N$252))</f>
        <v>2.1166311205900659</v>
      </c>
      <c r="AB236" s="78">
        <f t="shared" si="3"/>
        <v>-0.62700204888094624</v>
      </c>
    </row>
    <row r="237" spans="1:28">
      <c r="A237" s="176">
        <v>2014</v>
      </c>
      <c r="B237" s="29">
        <f>(TempMittel_korr!C238-TempMittel_korr!$C$252)</f>
        <v>4.6535244922341708</v>
      </c>
      <c r="C237" s="9">
        <f>(TempMittel_korr!D238-TempMittel_korr!$D$252)</f>
        <v>4.3774265644955301</v>
      </c>
      <c r="D237" s="9">
        <f>(TempMittel_korr!E238-TempMittel_korr!$E$252)</f>
        <v>4.3341298287534844</v>
      </c>
      <c r="E237" s="9">
        <f>(TempMittel_korr!F238-TempMittel_korr!$F$252)</f>
        <v>2.9313498622589558</v>
      </c>
      <c r="F237" s="9">
        <f>(TempMittel_korr!G238-TempMittel_korr!$G$252)</f>
        <v>-0.21591198725606375</v>
      </c>
      <c r="G237" s="9">
        <f>(TempMittel_korr!H238-TempMittel_korr!$H$252)</f>
        <v>1.9774802516437244</v>
      </c>
      <c r="H237" s="9">
        <f>(TempMittel_korr!I238-TempMittel_korr!$I$252)</f>
        <v>0.71306252489048738</v>
      </c>
      <c r="I237" s="9">
        <f>(TempMittel_korr!J238-TempMittel_korr!$J$252)</f>
        <v>-0.97541484136465861</v>
      </c>
      <c r="J237" s="9">
        <f>(TempMittel_korr!K238-TempMittel_korr!$K$252)</f>
        <v>1.0654863683860505</v>
      </c>
      <c r="K237" s="9">
        <f>(TempMittel_korr!L238-TempMittel_korr!$L$252)</f>
        <v>3.3309517462010101</v>
      </c>
      <c r="L237" s="9">
        <f>(TempMittel_korr!M238-TempMittel_korr!$M$252)</f>
        <v>4.3725068870523405</v>
      </c>
      <c r="M237" s="15">
        <f>(TempMittel_korr!N238-TempMittel_korr!$N$252)</f>
        <v>1.8117035457211408</v>
      </c>
      <c r="N237" s="269">
        <f>(TempMittel_korr!Q238-TempMittel_korr!$Q$252)</f>
        <v>2.3533736790327833</v>
      </c>
      <c r="P237" s="236">
        <v>2014</v>
      </c>
      <c r="Q237" s="29">
        <f>(AVERAGE(D237+TempMittel_korr!$E$252,E237+TempMittel_korr!$F$252,F237+TempMittel_korr!$G$252)-TempMittel_korr!$AP$252)</f>
        <v>2.3510200303848245</v>
      </c>
      <c r="R237" s="9">
        <f>(AVERAGE(G237+TempMittel_korr!$H$252,H237+TempMittel_korr!$I$252,I237+TempMittel_korr!$J$252)-TempMittel_korr!$AF$252)</f>
        <v>0.57170931172318795</v>
      </c>
      <c r="S237" s="9">
        <f>(AVERAGE(J237+TempMittel_korr!$K$252,K237+TempMittel_korr!$L$252,L237+TempMittel_korr!$M$252)-TempMittel_korr!$AU$252)</f>
        <v>2.9229816672131363</v>
      </c>
      <c r="T237" s="12">
        <f>(AVERAGE(B237+TempMittel_korr!$C$252,C237+TempMittel_korr!$D$252,M236+TempMittel_korr!$N$252)-TempMittel_korr!$AK$252)</f>
        <v>4.3987736826055146</v>
      </c>
      <c r="V237" s="236">
        <v>2014</v>
      </c>
      <c r="W237" s="29">
        <f>(AVERAGE(B237+TempMittel_korr!$C$252,C237+TempMittel_korr!$D$252,D237+TempMittel_korr!$E$252)-AVERAGE(TempMittel_korr!$C$252:'TempMittel_korr'!$E$252))</f>
        <v>4.4550269618277287</v>
      </c>
      <c r="X237" s="9">
        <f>(AVERAGE(E237+TempMittel_korr!$F$252,F237+TempMittel_korr!$G$252,G237+TempMittel_korr!$H$252)-AVERAGE(TempMittel_korr!$F$252:'TempMittel_korr'!$H$252))</f>
        <v>1.5643060422155362</v>
      </c>
      <c r="Y237" s="9">
        <f>(AVERAGE(H237+TempMittel_korr!$I$252,I237+TempMittel_korr!$J$252,J237+TempMittel_korr!$K$252)-AVERAGE(TempMittel_korr!$I$252:'TempMittel_korr'!$K$252))</f>
        <v>0.2677113506372919</v>
      </c>
      <c r="Z237" s="12">
        <f>(AVERAGE(K237+TempMittel_korr!$L$252,L237+TempMittel_korr!$M$252,M237+TempMittel_korr!$N$252)-AVERAGE(TempMittel_korr!$L$252:'TempMittel_korr'!$N$252))</f>
        <v>3.171720726324831</v>
      </c>
      <c r="AB237" s="78">
        <f t="shared" si="3"/>
        <v>4.3820993336075329</v>
      </c>
    </row>
    <row r="238" spans="1:28">
      <c r="A238" s="176">
        <v>2015</v>
      </c>
      <c r="B238" s="29">
        <f>(TempMittel_korr!C239-TempMittel_korr!$C$252)</f>
        <v>2.1277180406212666</v>
      </c>
      <c r="C238" s="9">
        <f>(TempMittel_korr!D239-TempMittel_korr!$D$252)</f>
        <v>-0.16543057836161235</v>
      </c>
      <c r="D238" s="9">
        <f>(TempMittel_korr!E239-TempMittel_korr!$E$252)</f>
        <v>2.4825169255276798</v>
      </c>
      <c r="E238" s="9">
        <f>(TempMittel_korr!F239-TempMittel_korr!$F$252)</f>
        <v>1.9580165289256248</v>
      </c>
      <c r="F238" s="9">
        <f>(TempMittel_korr!G239-TempMittel_korr!$G$252)</f>
        <v>1.1550557546794149</v>
      </c>
      <c r="G238" s="9">
        <f>(TempMittel_korr!H239-TempMittel_korr!$H$252)</f>
        <v>1.9241469183103863</v>
      </c>
      <c r="H238" s="9">
        <f>(TempMittel_korr!I239-TempMittel_korr!$I$252)</f>
        <v>4.5162883313421016</v>
      </c>
      <c r="I238" s="9">
        <f>(TempMittel_korr!J239-TempMittel_korr!$J$252)</f>
        <v>4.2149077392805019</v>
      </c>
      <c r="J238" s="9">
        <f>(TempMittel_korr!K239-TempMittel_korr!$K$252)</f>
        <v>-0.9211802982806141</v>
      </c>
      <c r="K238" s="9">
        <f>(TempMittel_korr!L239-TempMittel_korr!$L$252)</f>
        <v>8.256464942682129E-2</v>
      </c>
      <c r="L238" s="9">
        <f>(TempMittel_korr!M239-TempMittel_korr!$M$252)</f>
        <v>5.2691735537190052</v>
      </c>
      <c r="M238" s="15">
        <f>(TempMittel_korr!N239-TempMittel_korr!$N$252)</f>
        <v>7.54396161023727</v>
      </c>
      <c r="N238" s="307">
        <f>(TempMittel_korr!Q239-TempMittel_korr!$Q$252)</f>
        <v>2.5503599804026464</v>
      </c>
      <c r="P238" s="236">
        <v>2015</v>
      </c>
      <c r="Q238" s="29">
        <f>(AVERAGE(D238+TempMittel_korr!$E$252,E238+TempMittel_korr!$F$252,F238+TempMittel_korr!$G$252)-TempMittel_korr!$AP$252)</f>
        <v>1.8663605321769392</v>
      </c>
      <c r="R238" s="9">
        <f>(AVERAGE(G238+TempMittel_korr!$H$252,H238+TempMittel_korr!$I$252,I238+TempMittel_korr!$J$252)-TempMittel_korr!$AF$252)</f>
        <v>3.5517809963110007</v>
      </c>
      <c r="S238" s="9">
        <f>(AVERAGE(J238+TempMittel_korr!$K$252,K238+TempMittel_korr!$L$252,L238+TempMittel_korr!$M$252)-TempMittel_korr!$AU$252)</f>
        <v>1.4768526349550726</v>
      </c>
      <c r="T238" s="12">
        <f>(AVERAGE(B238+TempMittel_korr!$C$252,C238+TempMittel_korr!$D$252,M237+TempMittel_korr!$N$252)-TempMittel_korr!$AK$252)</f>
        <v>1.2586815167068965</v>
      </c>
      <c r="V238" s="236">
        <v>2015</v>
      </c>
      <c r="W238" s="29">
        <f>(AVERAGE(B238+TempMittel_korr!$C$252,C238+TempMittel_korr!$D$252,D238+TempMittel_korr!$E$252)-AVERAGE(TempMittel_korr!$C$252:'TempMittel_korr'!$E$252))</f>
        <v>1.4816014625957781</v>
      </c>
      <c r="X238" s="9">
        <f>(AVERAGE(E238+TempMittel_korr!$F$252,F238+TempMittel_korr!$G$252,G238+TempMittel_korr!$H$252)-AVERAGE(TempMittel_korr!$F$252:'TempMittel_korr'!$H$252))</f>
        <v>1.6790730673051417</v>
      </c>
      <c r="Y238" s="9">
        <f>(AVERAGE(H238+TempMittel_korr!$I$252,I238+TempMittel_korr!$J$252,J238+TempMittel_korr!$K$252)-AVERAGE(TempMittel_korr!$I$252:'TempMittel_korr'!$K$252))</f>
        <v>2.6033385907806608</v>
      </c>
      <c r="Z238" s="12">
        <f>(AVERAGE(K238+TempMittel_korr!$L$252,L238+TempMittel_korr!$M$252,M238+TempMittel_korr!$N$252)-AVERAGE(TempMittel_korr!$L$252:'TempMittel_korr'!$N$252))</f>
        <v>4.2985666044610324</v>
      </c>
      <c r="AB238" s="78">
        <f t="shared" si="3"/>
        <v>1.5641269833771188</v>
      </c>
    </row>
    <row r="239" spans="1:28">
      <c r="A239" s="176">
        <v>2016</v>
      </c>
      <c r="B239" s="29">
        <f>(TempMittel_korr!C240-TempMittel_korr!$C$252)</f>
        <v>2.8728793309438472</v>
      </c>
      <c r="C239" s="9">
        <f>(TempMittel_korr!D240-TempMittel_korr!$D$252)</f>
        <v>3.2253329684364171</v>
      </c>
      <c r="D239" s="9">
        <f>(TempMittel_korr!E240-TempMittel_korr!$E$252)</f>
        <v>0.75993628036638872</v>
      </c>
      <c r="E239" s="9">
        <f>(TempMittel_korr!F240-TempMittel_korr!$F$252)</f>
        <v>1.3980165289256252</v>
      </c>
      <c r="F239" s="9">
        <f>(TempMittel_korr!G240-TempMittel_korr!$G$252)</f>
        <v>0.56795898048586935</v>
      </c>
      <c r="G239" s="9">
        <f>(TempMittel_korr!H240-TempMittel_korr!$H$252)</f>
        <v>1.1308135849770586</v>
      </c>
      <c r="H239" s="9">
        <f>(TempMittel_korr!I240-TempMittel_korr!$I$252)</f>
        <v>2.0549980087614532</v>
      </c>
      <c r="I239" s="9">
        <f>(TempMittel_korr!J240-TempMittel_korr!$J$252)</f>
        <v>1.8052303199256592</v>
      </c>
      <c r="J239" s="9">
        <f>(TempMittel_korr!K240-TempMittel_korr!$K$252)</f>
        <v>3.5821530350527198</v>
      </c>
      <c r="K239" s="9">
        <f>(TempMittel_korr!L240-TempMittel_korr!$L$252)</f>
        <v>-8.1951479605438138E-2</v>
      </c>
      <c r="L239" s="9">
        <f>(TempMittel_korr!M240-TempMittel_korr!$M$252)</f>
        <v>1.2858402203856762</v>
      </c>
      <c r="M239" s="15">
        <f>(TempMittel_korr!N240-TempMittel_korr!$N$252)</f>
        <v>3.5955745134630761</v>
      </c>
      <c r="N239" s="272">
        <f>(TempMittel_korr!Q240-TempMittel_korr!$Q$252)</f>
        <v>1.8514558708136057</v>
      </c>
      <c r="P239" s="236">
        <v>2016</v>
      </c>
      <c r="Q239" s="29">
        <f>(AVERAGE(D239+TempMittel_korr!$E$252,E239+TempMittel_korr!$F$252,F239+TempMittel_korr!$G$252)-TempMittel_korr!$AP$252)</f>
        <v>0.90980139239199254</v>
      </c>
      <c r="R239" s="9">
        <f>(AVERAGE(G239+TempMittel_korr!$H$252,H239+TempMittel_korr!$I$252,I239+TempMittel_korr!$J$252)-TempMittel_korr!$AF$252)</f>
        <v>1.66368063788806</v>
      </c>
      <c r="S239" s="9">
        <f>(AVERAGE(J239+TempMittel_korr!$K$252,K239+TempMittel_korr!$L$252,L239+TempMittel_korr!$M$252)-TempMittel_korr!$AU$252)</f>
        <v>1.5953472586109889</v>
      </c>
      <c r="T239" s="12">
        <f>(AVERAGE(B239+TempMittel_korr!$C$252,C239+TempMittel_korr!$D$252,M238+TempMittel_korr!$N$252)-TempMittel_korr!$AK$252)</f>
        <v>4.5480758172524762</v>
      </c>
      <c r="V239" s="236">
        <v>2016</v>
      </c>
      <c r="W239" s="29">
        <f>(AVERAGE(B239+TempMittel_korr!$C$252,C239+TempMittel_korr!$D$252,D239+TempMittel_korr!$E$252)-AVERAGE(TempMittel_korr!$C$252:'TempMittel_korr'!$E$252))</f>
        <v>2.2860495265822172</v>
      </c>
      <c r="X239" s="9">
        <f>(AVERAGE(E239+TempMittel_korr!$F$252,F239+TempMittel_korr!$G$252,G239+TempMittel_korr!$H$252)-AVERAGE(TempMittel_korr!$F$252:'TempMittel_korr'!$H$252))</f>
        <v>1.0322630314628523</v>
      </c>
      <c r="Y239" s="9">
        <f>(AVERAGE(H239+TempMittel_korr!$I$252,I239+TempMittel_korr!$J$252,J239+TempMittel_korr!$K$252)-AVERAGE(TempMittel_korr!$I$252:'TempMittel_korr'!$K$252))</f>
        <v>2.4807937879132762</v>
      </c>
      <c r="Z239" s="12">
        <f>(AVERAGE(K239+TempMittel_korr!$L$252,L239+TempMittel_korr!$M$252,M239+TempMittel_korr!$N$252)-AVERAGE(TempMittel_korr!$L$252:'TempMittel_korr'!$N$252))</f>
        <v>1.5998210847477718</v>
      </c>
      <c r="AB239" s="78">
        <f t="shared" si="3"/>
        <v>3.600527547495981</v>
      </c>
    </row>
    <row r="240" spans="1:28">
      <c r="A240" s="176">
        <v>2017</v>
      </c>
      <c r="B240" s="29">
        <f>(TempMittel_korr!C241-TempMittel_korr!$C$252)</f>
        <v>-1.6077658303464748</v>
      </c>
      <c r="C240" s="9">
        <f>(TempMittel_korr!D241-TempMittel_korr!$D$252)</f>
        <v>3.7167122787812454</v>
      </c>
      <c r="D240" s="9">
        <f>(TempMittel_korr!E241-TempMittel_korr!$E$252)</f>
        <v>4.8276782158502591</v>
      </c>
      <c r="E240" s="9">
        <f>(TempMittel_korr!F241-TempMittel_korr!$F$252)</f>
        <v>3.4683195592290161E-2</v>
      </c>
      <c r="F240" s="9">
        <f>(TempMittel_korr!G241-TempMittel_korr!$G$252)</f>
        <v>2.3227976901632879</v>
      </c>
      <c r="G240" s="9">
        <f>(TempMittel_korr!H241-TempMittel_korr!$H$252)</f>
        <v>3.8474802516437219</v>
      </c>
      <c r="H240" s="9">
        <f>(TempMittel_korr!I241-TempMittel_korr!$I$252)</f>
        <v>1.6840302668259657</v>
      </c>
      <c r="I240" s="9">
        <f>(TempMittel_korr!J241-TempMittel_korr!$J$252)</f>
        <v>3.005230319925662</v>
      </c>
      <c r="J240" s="9">
        <f>(TempMittel_korr!K241-TempMittel_korr!$K$252)</f>
        <v>-1.0245136316139494</v>
      </c>
      <c r="K240" s="9">
        <f>(TempMittel_korr!L241-TempMittel_korr!$L$252)</f>
        <v>2.8632098107171435</v>
      </c>
      <c r="L240" s="9">
        <f>(TempMittel_korr!M241-TempMittel_korr!$M$252)</f>
        <v>0.40584022038567413</v>
      </c>
      <c r="M240" s="15">
        <f>(TempMittel_korr!N241-TempMittel_korr!$N$252)</f>
        <v>0.53750999733404359</v>
      </c>
      <c r="N240" s="269">
        <f>(TempMittel_korr!Q241-TempMittel_korr!$Q$252)</f>
        <v>1.7188531310875792</v>
      </c>
      <c r="P240" s="236">
        <v>2017</v>
      </c>
      <c r="Q240" s="29">
        <f>(AVERAGE(D240+TempMittel_korr!$E$252,E240+TempMittel_korr!$F$252,F240+TempMittel_korr!$G$252)-TempMittel_korr!$AP$252)</f>
        <v>2.3962171630013112</v>
      </c>
      <c r="R240" s="9">
        <f>(AVERAGE(G240+TempMittel_korr!$H$252,H240+TempMittel_korr!$I$252,I240+TempMittel_korr!$J$252)-TempMittel_korr!$AF$252)</f>
        <v>2.8455802794651195</v>
      </c>
      <c r="S240" s="9">
        <f>(AVERAGE(J240+TempMittel_korr!$K$252,K240+TempMittel_korr!$L$252,L240+TempMittel_korr!$M$252)-TempMittel_korr!$AU$252)</f>
        <v>0.74817879982962587</v>
      </c>
      <c r="T240" s="12">
        <f>(AVERAGE(B240+TempMittel_korr!$C$252,C240+TempMittel_korr!$D$252,M239+TempMittel_korr!$N$252)-TempMittel_korr!$AK$252)</f>
        <v>1.9021915013459139</v>
      </c>
      <c r="V240" s="236">
        <v>2017</v>
      </c>
      <c r="W240" s="29">
        <f>(AVERAGE(B240+TempMittel_korr!$C$252,C240+TempMittel_korr!$D$252,D240+TempMittel_korr!$E$252)-AVERAGE(TempMittel_korr!$C$252:'TempMittel_korr'!$E$252))</f>
        <v>2.3122082214283433</v>
      </c>
      <c r="X240" s="9">
        <f>(AVERAGE(E240+TempMittel_korr!$F$252,F240+TempMittel_korr!$G$252,G240+TempMittel_korr!$H$252)-AVERAGE(TempMittel_korr!$F$252:'TempMittel_korr'!$H$252))</f>
        <v>2.0683203791331</v>
      </c>
      <c r="Y240" s="9">
        <f>(AVERAGE(H240+TempMittel_korr!$I$252,I240+TempMittel_korr!$J$252,J240+TempMittel_korr!$K$252)-AVERAGE(TempMittel_korr!$I$252:'TempMittel_korr'!$K$252))</f>
        <v>1.2215823183792249</v>
      </c>
      <c r="Z240" s="12">
        <f>(AVERAGE(K240+TempMittel_korr!$L$252,L240+TempMittel_korr!$M$252,M240+TempMittel_korr!$N$252)-AVERAGE(TempMittel_korr!$L$252:'TempMittel_korr'!$N$252))</f>
        <v>1.268853342812287</v>
      </c>
      <c r="AB240" s="78">
        <f t="shared" si="3"/>
        <v>2.6330497944370266</v>
      </c>
    </row>
    <row r="241" spans="1:28">
      <c r="A241" s="176">
        <v>2018</v>
      </c>
      <c r="B241" s="29">
        <f>(TempMittel_korr!C242-TempMittel_korr!$C$252)</f>
        <v>4.7535244922341704</v>
      </c>
      <c r="C241" s="9">
        <f>(TempMittel_korr!D242-TempMittel_korr!$D$252)</f>
        <v>-3.8118591497901839</v>
      </c>
      <c r="D241" s="9">
        <f>(TempMittel_korr!E242-TempMittel_korr!$E$252)</f>
        <v>0.18251692552767884</v>
      </c>
      <c r="E241" s="9">
        <f>(TempMittel_korr!F242-TempMittel_korr!$F$252)</f>
        <v>6.8046831955922888</v>
      </c>
      <c r="F241" s="9">
        <f>(TempMittel_korr!G242-TempMittel_korr!$G$252)</f>
        <v>3.2066686579052242</v>
      </c>
      <c r="G241" s="9">
        <f>(TempMittel_korr!H242-TempMittel_korr!$H$252)</f>
        <v>2.3308135849770562</v>
      </c>
      <c r="H241" s="9">
        <f>(TempMittel_korr!I242-TempMittel_korr!$I$252)</f>
        <v>3.0743528474711308</v>
      </c>
      <c r="I241" s="9">
        <f>(TempMittel_korr!J242-TempMittel_korr!$J$252)</f>
        <v>3.995552900570825</v>
      </c>
      <c r="J241" s="9">
        <f>(TempMittel_korr!K242-TempMittel_korr!$K$252)</f>
        <v>2.6954863683860495</v>
      </c>
      <c r="K241" s="9">
        <f>(TempMittel_korr!L242-TempMittel_korr!$L$252)</f>
        <v>3.2632098107171386</v>
      </c>
      <c r="L241" s="9">
        <f>(TempMittel_korr!M242-TempMittel_korr!$M$252)</f>
        <v>2.7291735537190096</v>
      </c>
      <c r="M241" s="15">
        <f>(TempMittel_korr!N242-TempMittel_korr!$N$252)</f>
        <v>2.4923487070114629</v>
      </c>
      <c r="N241" s="307">
        <f>(TempMittel_korr!Q242-TempMittel_korr!$Q$252)</f>
        <v>2.6928257338273038</v>
      </c>
      <c r="P241" s="236">
        <v>2018</v>
      </c>
      <c r="Q241" s="29">
        <f>(AVERAGE(D241+TempMittel_korr!$E$252,E241+TempMittel_korr!$F$252,F241+TempMittel_korr!$G$252)-TempMittel_korr!$AP$252)</f>
        <v>3.3991203888077619</v>
      </c>
      <c r="R241" s="9">
        <f>(AVERAGE(G241+TempMittel_korr!$H$252,H241+TempMittel_korr!$I$252,I241+TempMittel_korr!$J$252)-TempMittel_korr!$AF$252)</f>
        <v>3.1335731110063438</v>
      </c>
      <c r="S241" s="9">
        <f>(AVERAGE(J241+TempMittel_korr!$K$252,K241+TempMittel_korr!$L$252,L241+TempMittel_korr!$M$252)-TempMittel_korr!$AU$252)</f>
        <v>2.8959565776074037</v>
      </c>
      <c r="T241" s="12">
        <f>(AVERAGE(B241+TempMittel_korr!$C$252,C241+TempMittel_korr!$D$252,M240+TempMittel_korr!$N$252)-TempMittel_korr!$AK$252)</f>
        <v>0.49374296063930834</v>
      </c>
      <c r="V241" s="236">
        <v>2018</v>
      </c>
      <c r="W241" s="29">
        <f>(AVERAGE(B241+TempMittel_korr!$C$252,C241+TempMittel_korr!$D$252,D241+TempMittel_korr!$E$252)-AVERAGE(TempMittel_korr!$C$252:'TempMittel_korr'!$E$252))</f>
        <v>0.3747274226572217</v>
      </c>
      <c r="X241" s="9">
        <f>(AVERAGE(E241+TempMittel_korr!$F$252,F241+TempMittel_korr!$G$252,G241+TempMittel_korr!$H$252)-AVERAGE(TempMittel_korr!$F$252:'TempMittel_korr'!$H$252))</f>
        <v>4.1140551461581918</v>
      </c>
      <c r="Y241" s="9">
        <f>(AVERAGE(H241+TempMittel_korr!$I$252,I241+TempMittel_korr!$J$252,J241+TempMittel_korr!$K$252)-AVERAGE(TempMittel_korr!$I$252:'TempMittel_korr'!$K$252))</f>
        <v>3.2551307054760006</v>
      </c>
      <c r="Z241" s="12">
        <f>(AVERAGE(K241+TempMittel_korr!$L$252,L241+TempMittel_korr!$M$252,M241+TempMittel_korr!$N$252)-AVERAGE(TempMittel_korr!$L$252:'TempMittel_korr'!$N$252))</f>
        <v>2.8282440238158699</v>
      </c>
      <c r="AB241" s="78">
        <f t="shared" si="3"/>
        <v>0.41542306632642728</v>
      </c>
    </row>
    <row r="242" spans="1:28">
      <c r="A242" s="176">
        <v>2019</v>
      </c>
      <c r="B242" s="29">
        <f>(TempMittel_korr!C243-TempMittel_korr!$C$252)</f>
        <v>-0.98841099163679758</v>
      </c>
      <c r="C242" s="9">
        <f>(TempMittel_korr!D243-TempMittel_korr!$D$252)</f>
        <v>4.8167122787812451</v>
      </c>
      <c r="D242" s="9">
        <f>(TempMittel_korr!E243-TempMittel_korr!$E252)</f>
        <v>3.4599362803663887</v>
      </c>
      <c r="E242" s="9">
        <f>(TempMittel_korr!F243-TempMittel_korr!$F252)</f>
        <v>2.2446831955922892</v>
      </c>
      <c r="F242" s="9">
        <f>(TempMittel_korr!G243-TempMittel_korr!$G252)</f>
        <v>-2.0707506969334872</v>
      </c>
      <c r="G242" s="9">
        <f>(TempMittel_korr!H243-TempMittel_korr!$H252)</f>
        <v>5.2208135849770532</v>
      </c>
      <c r="H242" s="9">
        <f>(TempMittel_korr!I243-TempMittel_korr!$I252)</f>
        <v>2.8033851055356411</v>
      </c>
      <c r="I242" s="9">
        <f>(TempMittel_korr!J243-TempMittel_korr!$J252)</f>
        <v>2.3084561263772798</v>
      </c>
      <c r="J242" s="9">
        <f>(TempMittel_korr!K243-TempMittel_korr!$K252)</f>
        <v>1.0388197017193903</v>
      </c>
      <c r="K242" s="9">
        <f>(TempMittel_korr!L243-TempMittel_korr!$L252)</f>
        <v>3.5857904558784321</v>
      </c>
      <c r="L242" s="9">
        <f>(TempMittel_korr!M243-TempMittel_korr!$M252)</f>
        <v>1.9225068870523412</v>
      </c>
      <c r="M242" s="15">
        <f>(TempMittel_korr!N243-TempMittel_korr!$M252)</f>
        <v>1.2269154892028795</v>
      </c>
      <c r="N242" s="272">
        <f>(TempMittel_korr!Q243-TempMittel_korr!$Q$252)</f>
        <v>2.3687161447862088</v>
      </c>
      <c r="P242" s="236">
        <v>2019</v>
      </c>
      <c r="Q242" s="29">
        <f>(AVERAGE(D242+TempMittel_korr!$E$252,E242+TempMittel_korr!$F$252,F242+TempMittel_korr!$G$252)-TempMittel_korr!$AP$252)</f>
        <v>1.2124537221410954</v>
      </c>
      <c r="R242" s="9">
        <f>(AVERAGE(G242+TempMittel_korr!$H$252,H242+TempMittel_korr!$I$252,I242+TempMittel_korr!$J$252)-TempMittel_korr!$AF$252)</f>
        <v>3.444218272296661</v>
      </c>
      <c r="S242" s="9">
        <f>(AVERAGE(J242+TempMittel_korr!$K$252,K242+TempMittel_korr!$L$252,L242+TempMittel_korr!$M$252)-TempMittel_korr!$AU$252)</f>
        <v>2.1823723482167239</v>
      </c>
      <c r="T242" s="12">
        <f>(AVERAGE(B242+TempMittel_korr!$C$252,C242+TempMittel_korr!$D$252,M241+TempMittel_korr!$N$252)-TempMittel_korr!$AK$252)</f>
        <v>2.1075678454319351</v>
      </c>
      <c r="V242" s="236">
        <v>2019</v>
      </c>
      <c r="W242" s="29">
        <f>(AVERAGE(B242+TempMittel_korr!$C$252,C242+TempMittel_korr!$D$252,D242+TempMittel_korr!$E$252)-AVERAGE(TempMittel_korr!$C$252:'TempMittel_korr'!$E$252))</f>
        <v>2.4294125225036121</v>
      </c>
      <c r="X242" s="9">
        <f>(AVERAGE(E242+TempMittel_korr!$F$252,F242+TempMittel_korr!$G$252,G242+TempMittel_korr!$H$252)-AVERAGE(TempMittel_korr!$F$252:'TempMittel_korr'!$H$252))</f>
        <v>1.7982486945452862</v>
      </c>
      <c r="Y242" s="9">
        <f>(AVERAGE(H242+TempMittel_korr!$I$252,I242+TempMittel_korr!$J$252,J242+TempMittel_korr!$K$252)-AVERAGE(TempMittel_korr!$I$252:'TempMittel_korr'!$K$252))</f>
        <v>2.0502203112107704</v>
      </c>
      <c r="Z242" s="12">
        <f>(AVERAGE(K242+TempMittel_korr!$L$252,L242+TempMittel_korr!$M$252,M242+TempMittel_korr!$N$252)-AVERAGE(TempMittel_korr!$L$252:'TempMittel_korr'!$N$252))</f>
        <v>2.2450709440445511</v>
      </c>
      <c r="AB242" s="78">
        <f t="shared" si="3"/>
        <v>2.4451465686305749</v>
      </c>
    </row>
    <row r="243" spans="1:28">
      <c r="A243" s="176">
        <v>2020</v>
      </c>
      <c r="B243" s="29">
        <f>(TempMittel_korr!C244-TempMittel_korr!$C$252)</f>
        <v>4.7535244922341695</v>
      </c>
      <c r="C243" s="9">
        <f>(TempMittel_korr!D244-TempMittel_korr!$D$252)</f>
        <v>5.0667122787812442</v>
      </c>
      <c r="D243" s="9">
        <f>(TempMittel_korr!E244-TempMittel_korr!$E252)</f>
        <v>1.85025886101155</v>
      </c>
      <c r="E243" s="9">
        <f>(TempMittel_korr!F244-TempMittel_korr!$F252)</f>
        <v>4.9513498622589571</v>
      </c>
      <c r="F243" s="9">
        <f>(TempMittel_korr!G244-TempMittel_korr!$G252)</f>
        <v>0.34860414177619248</v>
      </c>
      <c r="G243" s="9">
        <f>(TempMittel_korr!H244-TempMittel_korr!$H252)</f>
        <v>0.54414691831038908</v>
      </c>
      <c r="H243" s="9">
        <f>(TempMittel_korr!I244-TempMittel_korr!$I252)</f>
        <v>2.0162883313420981</v>
      </c>
      <c r="I243" s="9">
        <f>(TempMittel_korr!J244-TempMittel_korr!$J252)</f>
        <v>2.8503916102482449</v>
      </c>
      <c r="J243" s="9">
        <f>(TempMittel_korr!K244-TempMittel_korr!$K252)</f>
        <v>2.1621530350527181</v>
      </c>
      <c r="K243" s="9">
        <f>(TempMittel_korr!L244-TempMittel_korr!$L252)</f>
        <v>0.73417755265262663</v>
      </c>
      <c r="L243" s="9">
        <f>(TempMittel_korr!M244-TempMittel_korr!$M252)</f>
        <v>3.9591735537190083</v>
      </c>
      <c r="M243" s="9">
        <f>(TempMittel_korr!N244-TempMittel_korr!$N252)</f>
        <v>2.8923487070114628</v>
      </c>
      <c r="N243" s="307">
        <f>(TempMittel_korr!Q244-TempMittel_korr!$Q$252)</f>
        <v>2.6651545009505924</v>
      </c>
      <c r="P243" s="236">
        <v>2020</v>
      </c>
      <c r="Q243" s="29">
        <f>(AVERAGE(D243+TempMittel_korr!$E$252,E243+TempMittel_korr!$F$252,F243+TempMittel_korr!$G$252)-TempMittel_korr!$AP$252)</f>
        <v>2.3845684174815993</v>
      </c>
      <c r="R243" s="9">
        <f>(AVERAGE(G243+TempMittel_korr!$H$252,H243+TempMittel_korr!$I$252,I243+TempMittel_korr!$J$252)-TempMittel_korr!$AF$252)</f>
        <v>1.80360895330025</v>
      </c>
      <c r="S243" s="9">
        <f>(AVERAGE(J243+TempMittel_korr!$K$252,K243+TempMittel_korr!$L$252,L243+TempMittel_korr!$M$252)-TempMittel_korr!$AU$252)</f>
        <v>2.2851680471414539</v>
      </c>
      <c r="T243" s="12">
        <f>(AVERAGE(B243+TempMittel_korr!$C$252,C243+TempMittel_korr!$D$252,M242+TempMittel_korr!$N$252)-TempMittel_korr!$AK$252)</f>
        <v>3.6830686007860631</v>
      </c>
      <c r="V243" s="236">
        <v>2020</v>
      </c>
      <c r="W243" s="34">
        <f>(AVERAGE(B243+TempMittel_korr!$C$252,C243+TempMittel_korr!$D$252,D243+TempMittel_korr!$E$252)-AVERAGE(TempMittel_korr!$C$252:'TempMittel_korr'!$E$252))</f>
        <v>3.8901652106756544</v>
      </c>
      <c r="X243" s="9">
        <f>(AVERAGE(E243+TempMittel_korr!$F$252,F243+TempMittel_korr!$G$252,G243+TempMittel_korr!$H$252)-AVERAGE(TempMittel_korr!$F$252:'TempMittel_korr'!$H$252))</f>
        <v>1.9480336407818459</v>
      </c>
      <c r="Y243" s="9">
        <f>(AVERAGE(H243+TempMittel_korr!$I$252,I243+TempMittel_korr!$J$252,J243+TempMittel_korr!$K$252)-AVERAGE(TempMittel_korr!$I$252:'TempMittel_korr'!$K$252))</f>
        <v>2.3429443255476858</v>
      </c>
      <c r="Z243" s="12">
        <f>(AVERAGE(K243+TempMittel_korr!$L$252,L243+TempMittel_korr!$M$252,M243+TempMittel_korr!$N$252)-AVERAGE(TempMittel_korr!$L$252:'TempMittel_korr'!$N$252))</f>
        <v>2.5285666044610329</v>
      </c>
      <c r="AB243" s="78">
        <f t="shared" si="3"/>
        <v>3.224352780307461</v>
      </c>
    </row>
    <row r="244" spans="1:28">
      <c r="A244" s="176">
        <v>2021</v>
      </c>
      <c r="B244" s="34">
        <f>(TempMittel_korr!C245-TempMittel_korr!C$252)</f>
        <v>-0.26260454002389455</v>
      </c>
      <c r="C244" s="9">
        <f>(TempMittel_korr!D245-TempMittel_korr!D$252)</f>
        <v>4.6667122787812447</v>
      </c>
      <c r="D244" s="9">
        <f>(TempMittel_korr!E245-TempMittel_korr!E$252)</f>
        <v>1.7502588610115499</v>
      </c>
      <c r="E244" s="9">
        <f>(TempMittel_korr!F245-TempMittel_korr!F$252)</f>
        <v>-0.74865013774104394</v>
      </c>
      <c r="F244" s="9">
        <f>(TempMittel_korr!G245-TempMittel_korr!G$252)</f>
        <v>-1.7513958582238089</v>
      </c>
      <c r="G244" s="9">
        <f>(TempMittel_korr!H245-TempMittel_korr!H$252)</f>
        <v>3.844146918310388</v>
      </c>
      <c r="H244" s="9">
        <f>(TempMittel_korr!I245-TempMittel_korr!I$252)</f>
        <v>0.71628833134209735</v>
      </c>
      <c r="I244" s="9">
        <f>(TempMittel_korr!J245-TempMittel_korr!J$252)</f>
        <v>-0.14960838975175506</v>
      </c>
      <c r="J244" s="9">
        <f>(TempMittel_korr!K245-TempMittel_korr!K$252)</f>
        <v>2.5621530350527184</v>
      </c>
      <c r="K244" s="9">
        <f>(TempMittel_korr!L245-TempMittel_korr!L$252)</f>
        <v>1.7341775526526275</v>
      </c>
      <c r="L244" s="9">
        <f>(TempMittel_korr!M245-TempMittel_korr!M$252)</f>
        <v>0.45917355371900825</v>
      </c>
      <c r="M244" s="9">
        <f>(TempMittel_korr!N245-TempMittel_korr!N$252)</f>
        <v>2.2923487070114632</v>
      </c>
      <c r="N244" s="269">
        <f>(TempMittel_korr!Q245-TempMittel_korr!$Q$252)</f>
        <v>1.265154500950592</v>
      </c>
      <c r="P244" s="315">
        <v>2021</v>
      </c>
      <c r="Q244" s="29">
        <f>(AVERAGE(D244+TempMittel_korr!$E$252,E244+TempMittel_korr!$F$252,F244+TempMittel_korr!$G$252)-TempMittel_korr!$AP$252)</f>
        <v>-0.24876491585173532</v>
      </c>
      <c r="R244" s="9">
        <f>(AVERAGE(G244+TempMittel_korr!$H$252,H244+TempMittel_korr!$I$252,I244+TempMittel_korr!$J$252)-TempMittel_korr!$AF$252)</f>
        <v>1.4702756199669125</v>
      </c>
      <c r="S244" s="9">
        <f>(AVERAGE(H244+TempMittel_korr!$H$252,I244+TempMittel_korr!$I$252,J244+TempMittel_korr!$J$252)-TempMittel_korr!$AF$252)</f>
        <v>1.0429443255476905</v>
      </c>
      <c r="T244" s="12">
        <f>(AVERAGE(B244+TempMittel_korr!$C$252,C244+TempMittel_korr!$D$252,M243+TempMittel_korr!$N$252)-TempMittel_korr!$AK$252)</f>
        <v>2.4328366626362361</v>
      </c>
      <c r="V244" s="236">
        <v>2021</v>
      </c>
      <c r="W244" s="29">
        <f>(AVERAGE(B244+TempMittel_korr!$C$252,C244+TempMittel_korr!$D$252,D244+TempMittel_korr!$E$252)-AVERAGE(TempMittel_korr!$C$252:'TempMittel_korr'!$E$252))</f>
        <v>2.0514555332563003</v>
      </c>
      <c r="X244" s="9">
        <f>(AVERAGE(E244+TempMittel_korr!$F$252,F244+TempMittel_korr!$G$252,G244+TempMittel_korr!$H$252)-AVERAGE(TempMittel_korr!$F$252:'TempMittel_korr'!$H$252))</f>
        <v>0.44803364078184416</v>
      </c>
      <c r="Y244" s="9">
        <f>(AVERAGE(H244+TempMittel_korr!$I$252,I244+TempMittel_korr!$J$252,J244+TempMittel_korr!$K$252)-AVERAGE(TempMittel_korr!$I$252:'TempMittel_korr'!$K$252))</f>
        <v>1.0429443255476851</v>
      </c>
      <c r="Z244" s="12">
        <f>(AVERAGE(K244+TempMittel_korr!$L$252,L244+TempMittel_korr!$M$252,M244+TempMittel_korr!$N$252)-AVERAGE(TempMittel_korr!$L$252:'TempMittel_korr'!$N$252))</f>
        <v>1.4952332711276997</v>
      </c>
      <c r="AB244" s="78">
        <f t="shared" si="3"/>
        <v>2.2616788266950909</v>
      </c>
    </row>
    <row r="245" spans="1:28">
      <c r="A245" s="176">
        <v>2022</v>
      </c>
      <c r="B245" s="34">
        <f>(TempMittel_korr!C246-TempMittel_korr!C$252)</f>
        <v>2.5373954599761053</v>
      </c>
      <c r="C245" s="9">
        <f>(TempMittel_korr!D246-TempMittel_korr!D$252)</f>
        <v>3.1667122787812447</v>
      </c>
      <c r="D245" s="9">
        <f>(TempMittel_korr!E246-TempMittel_korr!E$252)</f>
        <v>3.5502588610115495</v>
      </c>
      <c r="E245" s="9">
        <f>(TempMittel_korr!F246-TempMittel_korr!F$252)</f>
        <v>0.35134986225895659</v>
      </c>
      <c r="F245" s="9">
        <f>(TempMittel_korr!G246-TempMittel_korr!G$252)</f>
        <v>3.2486041417761911</v>
      </c>
      <c r="G245" s="9">
        <f>(TempMittel_korr!H246-TempMittel_korr!H$252)</f>
        <v>4.1441469183103887</v>
      </c>
      <c r="H245" s="9">
        <f>(TempMittel_korr!I246-TempMittel_korr!I$252)</f>
        <v>3.1162883313420995</v>
      </c>
      <c r="I245" s="9">
        <f>(TempMittel_korr!J246-TempMittel_korr!J$252)</f>
        <v>3.1503916102482457</v>
      </c>
      <c r="J245" s="9">
        <f>(TempMittel_korr!K246-TempMittel_korr!K$252)</f>
        <v>-0.13784696494728088</v>
      </c>
      <c r="K245" s="9">
        <f>(TempMittel_korr!L246-TempMittel_korr!L$252)</f>
        <v>6.3341775526526272</v>
      </c>
      <c r="L245" s="9">
        <f>(TempMittel_korr!M246-TempMittel_korr!M$252)</f>
        <v>3.8591735537190086</v>
      </c>
      <c r="M245" s="9">
        <f>(TempMittel_korr!N246-TempMittel_korr!N$252)</f>
        <v>2.1923487070114631</v>
      </c>
      <c r="N245" s="307">
        <f>(TempMittel_korr!Q246-TempMittel_korr!$Q$252)</f>
        <v>2.9651545009505931</v>
      </c>
      <c r="P245" s="236">
        <v>2022</v>
      </c>
      <c r="Q245" s="34">
        <f>(AVERAGE(D245+TempMittel_korr!$E$252,E245+TempMittel_korr!$F$252,F245+TempMittel_korr!$G$252)-TempMittel_korr!$AP$252)</f>
        <v>2.3845684174815975</v>
      </c>
      <c r="R245" s="9">
        <f>(AVERAGE(G245+TempMittel_korr!$H$252,H245+TempMittel_korr!$I$252,I245+TempMittel_korr!$J$252)-TempMittel_korr!$AF$252)</f>
        <v>3.4702756199669142</v>
      </c>
      <c r="S245" s="9">
        <f>(AVERAGE(H245+TempMittel_korr!$H$252,I245+TempMittel_korr!$I$252,J245+TempMittel_korr!$J$252)-TempMittel_korr!$AF$252)</f>
        <v>2.0429443255476922</v>
      </c>
      <c r="T245" s="12">
        <f>(AVERAGE(B245+TempMittel_korr!$C$252,C245+TempMittel_korr!$D$252,M244+TempMittel_korr!$N$252)-TempMittel_korr!$AK$252)</f>
        <v>2.6661699959695695</v>
      </c>
      <c r="V245" s="236">
        <v>2022</v>
      </c>
      <c r="W245" s="34">
        <f>(AVERAGE(B245+TempMittel_korr!$C$252,C245+TempMittel_korr!$D$252,D245+TempMittel_korr!$E$252)-AVERAGE(TempMittel_korr!$C$252:'TempMittel_korr'!$E$252))</f>
        <v>3.084788866589633</v>
      </c>
      <c r="X245" s="9">
        <f>(AVERAGE(E245+TempMittel_korr!$F$252,F245+TempMittel_korr!$G$252,G245+TempMittel_korr!$H$252)-AVERAGE(TempMittel_korr!$F$252:'TempMittel_korr'!$H$252))</f>
        <v>2.581366974115177</v>
      </c>
      <c r="Y245" s="9">
        <f>(AVERAGE(H245+TempMittel_korr!$I$252,I245+TempMittel_korr!$J$252,J245+TempMittel_korr!$K$252)-AVERAGE(TempMittel_korr!$I$252:'TempMittel_korr'!$K$252))</f>
        <v>2.0429443255476869</v>
      </c>
      <c r="Z245" s="12">
        <f>(AVERAGE(K245+TempMittel_korr!$L$252,L245+TempMittel_korr!$M$252,M245+TempMittel_korr!$N$252)-AVERAGE(TempMittel_korr!$L$252:'TempMittel_korr'!$N$252))</f>
        <v>4.1285666044610325</v>
      </c>
      <c r="AB245" s="78">
        <f t="shared" si="3"/>
        <v>2.8866788266950909</v>
      </c>
    </row>
    <row r="246" spans="1:28" ht="13.8" thickBot="1">
      <c r="A246" s="176">
        <v>2023</v>
      </c>
      <c r="B246" s="21">
        <f>(TempMittel_korr!C247-TempMittel_korr!C$252)</f>
        <v>2.6373954599761054</v>
      </c>
      <c r="C246" s="13">
        <f>(TempMittel_korr!D247-TempMittel_korr!D$252)</f>
        <v>2.8667122787812449</v>
      </c>
      <c r="D246" s="13">
        <f>(TempMittel_korr!E247-TempMittel_korr!E$252)</f>
        <v>2.9502588610115499</v>
      </c>
      <c r="E246" s="13">
        <f>(TempMittel_korr!F247-TempMittel_korr!F$252)</f>
        <v>-0.84865013774104359</v>
      </c>
      <c r="F246" s="13">
        <f>(TempMittel_korr!G247-TempMittel_korr!G$252)</f>
        <v>0.94860414177619212</v>
      </c>
      <c r="G246" s="13">
        <f>(TempMittel_korr!H247-TempMittel_korr!H$252)</f>
        <v>3.9441469183103894</v>
      </c>
      <c r="H246" s="13">
        <f>(TempMittel_korr!I247-TempMittel_korr!I$252)</f>
        <v>3.0162883313420981</v>
      </c>
      <c r="I246" s="13">
        <f>(TempMittel_korr!J247-TempMittel_korr!J$252)</f>
        <v>2.7503916102482435</v>
      </c>
      <c r="J246" s="358"/>
      <c r="K246" s="358"/>
      <c r="L246" s="358"/>
      <c r="M246" s="358"/>
      <c r="N246" s="359"/>
      <c r="P246" s="178">
        <v>2023</v>
      </c>
      <c r="Q246" s="21">
        <f>(AVERAGE(D246+TempMittel_korr!$E$252,E246+TempMittel_korr!$F$252,F246+TempMittel_korr!$G$252)-TempMittel_korr!$AP$252)</f>
        <v>1.0179017508149322</v>
      </c>
      <c r="R246" s="13">
        <f>(AVERAGE(G246+TempMittel_korr!$H$252,H246+TempMittel_korr!$I$252,I246+TempMittel_korr!$J$252)-TempMittel_korr!$AF$252)</f>
        <v>3.23694228663358</v>
      </c>
      <c r="S246" s="118"/>
      <c r="T246" s="22">
        <f>(AVERAGE(B246+TempMittel_korr!$C$252,C246+TempMittel_korr!$D$252,M245+TempMittel_korr!$N$252)-TempMittel_korr!$AK$252)</f>
        <v>2.5661699959695694</v>
      </c>
      <c r="V246" s="178">
        <v>2023</v>
      </c>
      <c r="W246" s="21">
        <f>(AVERAGE(B246+TempMittel_korr!$C$252,C246+TempMittel_korr!$D$252,D246+TempMittel_korr!$E$252)-AVERAGE(TempMittel_korr!$C$252:'TempMittel_korr'!$E$252))</f>
        <v>2.8181221999229664</v>
      </c>
      <c r="X246" s="13">
        <f>(AVERAGE(E246+TempMittel_korr!$F$252,F246+TempMittel_korr!$G$252,G246+TempMittel_korr!$H$252)-AVERAGE(TempMittel_korr!$F$252:'TempMittel_korr'!$H$252))</f>
        <v>1.3480336407818445</v>
      </c>
      <c r="Y246" s="118"/>
      <c r="Z246" s="260"/>
      <c r="AB246" s="76">
        <f t="shared" si="3"/>
        <v>2.6616788266950908</v>
      </c>
    </row>
    <row r="260" spans="9:9">
      <c r="I260" s="142" t="s">
        <v>21</v>
      </c>
    </row>
  </sheetData>
  <mergeCells count="3">
    <mergeCell ref="A1:N1"/>
    <mergeCell ref="Q1:T1"/>
    <mergeCell ref="W1:Z1"/>
  </mergeCells>
  <conditionalFormatting sqref="B242:C244">
    <cfRule type="cellIs" dxfId="511" priority="722" operator="greaterThan">
      <formula>7</formula>
    </cfRule>
    <cfRule type="cellIs" dxfId="510" priority="721" operator="lessThan">
      <formula>-4</formula>
    </cfRule>
    <cfRule type="cellIs" dxfId="509" priority="720" operator="lessThan">
      <formula>-6</formula>
    </cfRule>
    <cfRule type="cellIs" dxfId="508" priority="719" operator="lessThan">
      <formula>-7</formula>
    </cfRule>
    <cfRule type="cellIs" dxfId="507" priority="726" stopIfTrue="1" operator="between">
      <formula>-0.2</formula>
      <formula>0.2</formula>
    </cfRule>
    <cfRule type="cellIs" dxfId="506" priority="727" stopIfTrue="1" operator="lessThan">
      <formula>-0.2</formula>
    </cfRule>
    <cfRule type="cellIs" dxfId="505" priority="725" stopIfTrue="1" operator="greaterThan">
      <formula>0.2</formula>
    </cfRule>
    <cfRule type="cellIs" dxfId="504" priority="724" operator="greaterThan">
      <formula>4</formula>
    </cfRule>
    <cfRule type="cellIs" dxfId="503" priority="723" operator="greaterThan">
      <formula>6</formula>
    </cfRule>
  </conditionalFormatting>
  <conditionalFormatting sqref="B246:I246">
    <cfRule type="cellIs" dxfId="502" priority="15" stopIfTrue="1" operator="between">
      <formula>-0.2</formula>
      <formula>0.2</formula>
    </cfRule>
    <cfRule type="cellIs" dxfId="501" priority="16" stopIfTrue="1" operator="lessThan">
      <formula>-0.2</formula>
    </cfRule>
  </conditionalFormatting>
  <conditionalFormatting sqref="B34:M241">
    <cfRule type="cellIs" dxfId="500" priority="1364" stopIfTrue="1" operator="greaterThan">
      <formula>0.2</formula>
    </cfRule>
    <cfRule type="cellIs" dxfId="499" priority="1366" stopIfTrue="1" operator="lessThan">
      <formula>-0.2</formula>
    </cfRule>
    <cfRule type="cellIs" dxfId="498" priority="1363" operator="greaterThan">
      <formula>4</formula>
    </cfRule>
    <cfRule type="cellIs" dxfId="497" priority="1362" operator="greaterThan">
      <formula>6</formula>
    </cfRule>
    <cfRule type="cellIs" dxfId="496" priority="1361" operator="greaterThan">
      <formula>7</formula>
    </cfRule>
    <cfRule type="cellIs" dxfId="495" priority="1360" operator="lessThan">
      <formula>-4</formula>
    </cfRule>
    <cfRule type="cellIs" dxfId="494" priority="1359" operator="lessThan">
      <formula>-6</formula>
    </cfRule>
    <cfRule type="cellIs" dxfId="493" priority="1358" operator="lessThan">
      <formula>-7</formula>
    </cfRule>
    <cfRule type="cellIs" dxfId="492" priority="1365" stopIfTrue="1" operator="between">
      <formula>-0.2</formula>
      <formula>0.2</formula>
    </cfRule>
  </conditionalFormatting>
  <conditionalFormatting sqref="B245:M246">
    <cfRule type="cellIs" dxfId="491" priority="11" operator="greaterThan">
      <formula>7</formula>
    </cfRule>
    <cfRule type="cellIs" dxfId="490" priority="12" operator="greaterThan">
      <formula>6</formula>
    </cfRule>
    <cfRule type="cellIs" dxfId="489" priority="13" operator="greaterThan">
      <formula>4</formula>
    </cfRule>
    <cfRule type="cellIs" dxfId="488" priority="14" stopIfTrue="1" operator="greaterThan">
      <formula>0.2</formula>
    </cfRule>
    <cfRule type="cellIs" dxfId="487" priority="8" operator="lessThan">
      <formula>-7</formula>
    </cfRule>
    <cfRule type="cellIs" dxfId="486" priority="9" operator="lessThan">
      <formula>-6</formula>
    </cfRule>
    <cfRule type="cellIs" dxfId="485" priority="10" operator="lessThan">
      <formula>-4</formula>
    </cfRule>
  </conditionalFormatting>
  <conditionalFormatting sqref="B4:N33 N239:N240">
    <cfRule type="cellIs" dxfId="484" priority="1836" stopIfTrue="1" operator="greaterThan">
      <formula>0.2</formula>
    </cfRule>
    <cfRule type="cellIs" dxfId="483" priority="1835" operator="greaterThan">
      <formula>4</formula>
    </cfRule>
    <cfRule type="cellIs" dxfId="482" priority="1834" operator="greaterThan">
      <formula>6</formula>
    </cfRule>
    <cfRule type="cellIs" dxfId="481" priority="1832" operator="lessThan">
      <formula>-4</formula>
    </cfRule>
    <cfRule type="cellIs" dxfId="480" priority="1831" operator="lessThan">
      <formula>-6</formula>
    </cfRule>
  </conditionalFormatting>
  <conditionalFormatting sqref="B245:N245">
    <cfRule type="cellIs" dxfId="479" priority="136" stopIfTrue="1" operator="between">
      <formula>-0.2</formula>
      <formula>0.2</formula>
    </cfRule>
    <cfRule type="cellIs" dxfId="478" priority="137" stopIfTrue="1" operator="lessThan">
      <formula>-0.2</formula>
    </cfRule>
  </conditionalFormatting>
  <conditionalFormatting sqref="B4:O33 N239:N240">
    <cfRule type="cellIs" dxfId="477" priority="1837" stopIfTrue="1" operator="between">
      <formula>-0.2</formula>
      <formula>0.2</formula>
    </cfRule>
    <cfRule type="cellIs" dxfId="476" priority="1838" stopIfTrue="1" operator="lessThan">
      <formula>-0.2</formula>
    </cfRule>
  </conditionalFormatting>
  <conditionalFormatting sqref="D243:M244">
    <cfRule type="cellIs" dxfId="475" priority="571" stopIfTrue="1" operator="greaterThan">
      <formula>0.2</formula>
    </cfRule>
    <cfRule type="cellIs" dxfId="474" priority="570" operator="greaterThan">
      <formula>4</formula>
    </cfRule>
    <cfRule type="cellIs" dxfId="473" priority="569" operator="greaterThan">
      <formula>6</formula>
    </cfRule>
    <cfRule type="cellIs" dxfId="472" priority="567" operator="lessThan">
      <formula>-4</formula>
    </cfRule>
    <cfRule type="cellIs" dxfId="471" priority="566" operator="lessThan">
      <formula>-6</formula>
    </cfRule>
    <cfRule type="cellIs" dxfId="470" priority="568" operator="greaterThan">
      <formula>7</formula>
    </cfRule>
    <cfRule type="cellIs" dxfId="469" priority="565" operator="lessThan">
      <formula>-7</formula>
    </cfRule>
  </conditionalFormatting>
  <conditionalFormatting sqref="D244:M244">
    <cfRule type="cellIs" dxfId="468" priority="572" stopIfTrue="1" operator="between">
      <formula>-0.2</formula>
      <formula>0.2</formula>
    </cfRule>
    <cfRule type="cellIs" dxfId="467" priority="573" stopIfTrue="1" operator="lessThan">
      <formula>-0.2</formula>
    </cfRule>
  </conditionalFormatting>
  <conditionalFormatting sqref="D242:N242">
    <cfRule type="cellIs" dxfId="466" priority="1341" operator="lessThan">
      <formula>-6</formula>
    </cfRule>
    <cfRule type="cellIs" dxfId="465" priority="1348" stopIfTrue="1" operator="lessThan">
      <formula>-0.2</formula>
    </cfRule>
    <cfRule type="cellIs" dxfId="464" priority="1346" stopIfTrue="1" operator="greaterThan">
      <formula>0.2</formula>
    </cfRule>
    <cfRule type="cellIs" dxfId="463" priority="1343" operator="greaterThan">
      <formula>7</formula>
    </cfRule>
    <cfRule type="cellIs" dxfId="462" priority="1344" operator="greaterThan">
      <formula>6</formula>
    </cfRule>
    <cfRule type="cellIs" dxfId="461" priority="1345" operator="greaterThan">
      <formula>4</formula>
    </cfRule>
    <cfRule type="cellIs" dxfId="460" priority="1347" stopIfTrue="1" operator="between">
      <formula>-0.2</formula>
      <formula>0.2</formula>
    </cfRule>
    <cfRule type="cellIs" dxfId="459" priority="1342" operator="lessThan">
      <formula>-4</formula>
    </cfRule>
    <cfRule type="cellIs" dxfId="458" priority="1340" operator="lessThan">
      <formula>-7</formula>
    </cfRule>
  </conditionalFormatting>
  <conditionalFormatting sqref="D243:N243">
    <cfRule type="cellIs" dxfId="457" priority="851" stopIfTrue="1" operator="between">
      <formula>-0.2</formula>
      <formula>0.2</formula>
    </cfRule>
    <cfRule type="cellIs" dxfId="456" priority="852" stopIfTrue="1" operator="lessThan">
      <formula>-0.2</formula>
    </cfRule>
  </conditionalFormatting>
  <conditionalFormatting sqref="J246:N246">
    <cfRule type="cellIs" dxfId="455" priority="358" stopIfTrue="1" operator="lessThan">
      <formula>-0.2</formula>
    </cfRule>
    <cfRule type="cellIs" dxfId="454" priority="357" stopIfTrue="1" operator="between">
      <formula>-0.2</formula>
      <formula>0.2</formula>
    </cfRule>
  </conditionalFormatting>
  <conditionalFormatting sqref="N4:N237">
    <cfRule type="cellIs" dxfId="453" priority="1379" operator="greaterThan">
      <formula>1.5</formula>
    </cfRule>
    <cfRule type="cellIs" dxfId="452" priority="1377" operator="lessThan">
      <formula>-1.5</formula>
    </cfRule>
    <cfRule type="cellIs" dxfId="451" priority="1378" operator="greaterThan">
      <formula>2</formula>
    </cfRule>
    <cfRule type="cellIs" dxfId="450" priority="1376" operator="lessThan">
      <formula>-2</formula>
    </cfRule>
  </conditionalFormatting>
  <conditionalFormatting sqref="N34:N237">
    <cfRule type="cellIs" dxfId="449" priority="1380" operator="lessThan">
      <formula>-7</formula>
    </cfRule>
    <cfRule type="cellIs" dxfId="448" priority="1383" operator="greaterThan">
      <formula>7</formula>
    </cfRule>
    <cfRule type="cellIs" dxfId="447" priority="1386" stopIfTrue="1" operator="greaterThan">
      <formula>0.2</formula>
    </cfRule>
    <cfRule type="cellIs" dxfId="446" priority="1385" operator="greaterThan">
      <formula>4</formula>
    </cfRule>
    <cfRule type="cellIs" dxfId="445" priority="1384" operator="greaterThan">
      <formula>6</formula>
    </cfRule>
    <cfRule type="cellIs" dxfId="444" priority="1382" operator="lessThan">
      <formula>-4</formula>
    </cfRule>
    <cfRule type="cellIs" dxfId="443" priority="1381" operator="lessThan">
      <formula>-6</formula>
    </cfRule>
  </conditionalFormatting>
  <conditionalFormatting sqref="N35:N237">
    <cfRule type="cellIs" dxfId="442" priority="1388" stopIfTrue="1" operator="lessThan">
      <formula>-0.2</formula>
    </cfRule>
    <cfRule type="cellIs" dxfId="441" priority="1387" stopIfTrue="1" operator="between">
      <formula>-0.2</formula>
      <formula>0.2</formula>
    </cfRule>
  </conditionalFormatting>
  <conditionalFormatting sqref="N238">
    <cfRule type="cellIs" dxfId="440" priority="843" operator="greaterThan">
      <formula>2.4</formula>
    </cfRule>
    <cfRule type="cellIs" dxfId="439" priority="845" stopIfTrue="1" operator="greaterThan">
      <formula>0.2</formula>
    </cfRule>
    <cfRule type="cellIs" dxfId="438" priority="846" stopIfTrue="1" operator="between">
      <formula>-0.2</formula>
      <formula>0.2</formula>
    </cfRule>
    <cfRule type="cellIs" dxfId="437" priority="844" operator="greaterThan">
      <formula>2.4</formula>
    </cfRule>
    <cfRule type="cellIs" dxfId="436" priority="847" stopIfTrue="1" operator="lessThan">
      <formula>-0.2</formula>
    </cfRule>
  </conditionalFormatting>
  <conditionalFormatting sqref="N239:N240 B4:N33">
    <cfRule type="cellIs" dxfId="435" priority="1833" operator="greaterThan">
      <formula>7</formula>
    </cfRule>
    <cfRule type="cellIs" dxfId="434" priority="1830" operator="lessThan">
      <formula>-7</formula>
    </cfRule>
  </conditionalFormatting>
  <conditionalFormatting sqref="N239:N240">
    <cfRule type="cellIs" dxfId="433" priority="1829" operator="greaterThan">
      <formula>1.5</formula>
    </cfRule>
    <cfRule type="cellIs" dxfId="432" priority="1828" operator="greaterThan">
      <formula>2</formula>
    </cfRule>
    <cfRule type="cellIs" dxfId="431" priority="1826" operator="lessThan">
      <formula>-2</formula>
    </cfRule>
    <cfRule type="cellIs" dxfId="430" priority="1827" operator="lessThan">
      <formula>-1.5</formula>
    </cfRule>
  </conditionalFormatting>
  <conditionalFormatting sqref="N241">
    <cfRule type="cellIs" dxfId="429" priority="853" operator="greaterThan">
      <formula>2.4</formula>
    </cfRule>
    <cfRule type="cellIs" dxfId="428" priority="854" operator="greaterThan">
      <formula>2.4</formula>
    </cfRule>
    <cfRule type="cellIs" dxfId="427" priority="855" stopIfTrue="1" operator="greaterThan">
      <formula>0.2</formula>
    </cfRule>
    <cfRule type="cellIs" dxfId="426" priority="856" stopIfTrue="1" operator="between">
      <formula>-0.2</formula>
      <formula>0.2</formula>
    </cfRule>
    <cfRule type="cellIs" dxfId="425" priority="857" stopIfTrue="1" operator="lessThan">
      <formula>-0.2</formula>
    </cfRule>
  </conditionalFormatting>
  <conditionalFormatting sqref="N242">
    <cfRule type="cellIs" dxfId="424" priority="1336" operator="lessThan">
      <formula>-2</formula>
    </cfRule>
    <cfRule type="cellIs" dxfId="423" priority="1337" operator="lessThan">
      <formula>-1.5</formula>
    </cfRule>
    <cfRule type="cellIs" dxfId="422" priority="1339" operator="greaterThan">
      <formula>1.5</formula>
    </cfRule>
    <cfRule type="cellIs" dxfId="421" priority="1338" operator="greaterThan">
      <formula>2</formula>
    </cfRule>
  </conditionalFormatting>
  <conditionalFormatting sqref="N243">
    <cfRule type="cellIs" dxfId="420" priority="848" operator="greaterThan">
      <formula>2.4</formula>
    </cfRule>
    <cfRule type="cellIs" dxfId="419" priority="849" operator="greaterThan">
      <formula>2.4</formula>
    </cfRule>
    <cfRule type="cellIs" dxfId="418" priority="850" stopIfTrue="1" operator="greaterThan">
      <formula>0.2</formula>
    </cfRule>
  </conditionalFormatting>
  <conditionalFormatting sqref="N244">
    <cfRule type="cellIs" dxfId="417" priority="558" operator="lessThan">
      <formula>-4</formula>
    </cfRule>
    <cfRule type="cellIs" dxfId="416" priority="557" operator="lessThan">
      <formula>-6</formula>
    </cfRule>
    <cfRule type="cellIs" dxfId="415" priority="559" operator="greaterThan">
      <formula>7</formula>
    </cfRule>
    <cfRule type="cellIs" dxfId="414" priority="560" operator="greaterThan">
      <formula>6</formula>
    </cfRule>
    <cfRule type="cellIs" dxfId="413" priority="561" operator="greaterThan">
      <formula>4</formula>
    </cfRule>
    <cfRule type="cellIs" dxfId="412" priority="562" stopIfTrue="1" operator="greaterThan">
      <formula>0.2</formula>
    </cfRule>
    <cfRule type="cellIs" dxfId="411" priority="563" stopIfTrue="1" operator="between">
      <formula>-0.2</formula>
      <formula>0.2</formula>
    </cfRule>
    <cfRule type="cellIs" dxfId="410" priority="564" stopIfTrue="1" operator="lessThan">
      <formula>-0.2</formula>
    </cfRule>
    <cfRule type="cellIs" dxfId="409" priority="553" operator="lessThan">
      <formula>-1.5</formula>
    </cfRule>
    <cfRule type="cellIs" dxfId="408" priority="552" operator="lessThan">
      <formula>-2</formula>
    </cfRule>
    <cfRule type="cellIs" dxfId="407" priority="555" operator="greaterThan">
      <formula>1.5</formula>
    </cfRule>
    <cfRule type="cellIs" dxfId="406" priority="554" operator="greaterThan">
      <formula>2</formula>
    </cfRule>
    <cfRule type="cellIs" dxfId="405" priority="556" operator="lessThan">
      <formula>-7</formula>
    </cfRule>
  </conditionalFormatting>
  <conditionalFormatting sqref="N245:N246">
    <cfRule type="cellIs" dxfId="404" priority="135" stopIfTrue="1" operator="greaterThan">
      <formula>0.2</formula>
    </cfRule>
    <cfRule type="cellIs" dxfId="403" priority="134" operator="greaterThan">
      <formula>2.4</formula>
    </cfRule>
    <cfRule type="cellIs" dxfId="402" priority="133" operator="greaterThan">
      <formula>2.4</formula>
    </cfRule>
  </conditionalFormatting>
  <conditionalFormatting sqref="N34:O34">
    <cfRule type="cellIs" dxfId="401" priority="1531" stopIfTrue="1" operator="lessThan">
      <formula>-0.2</formula>
    </cfRule>
    <cfRule type="cellIs" dxfId="400" priority="1530" stopIfTrue="1" operator="between">
      <formula>-0.2</formula>
      <formula>0.2</formula>
    </cfRule>
  </conditionalFormatting>
  <conditionalFormatting sqref="O4:O60">
    <cfRule type="cellIs" dxfId="399" priority="1450" stopIfTrue="1" operator="greaterThan">
      <formula>0.2</formula>
    </cfRule>
  </conditionalFormatting>
  <conditionalFormatting sqref="O35:O60">
    <cfRule type="cellIs" dxfId="398" priority="1451" stopIfTrue="1" operator="between">
      <formula>-0.2</formula>
      <formula>0.2</formula>
    </cfRule>
    <cfRule type="cellIs" dxfId="397" priority="1452" stopIfTrue="1" operator="lessThan">
      <formula>-0.2</formula>
    </cfRule>
  </conditionalFormatting>
  <conditionalFormatting sqref="Q5">
    <cfRule type="cellIs" dxfId="396" priority="1865" operator="lessThan">
      <formula>-4.5</formula>
    </cfRule>
    <cfRule type="cellIs" dxfId="395" priority="1866" operator="lessThan">
      <formula>-3</formula>
    </cfRule>
  </conditionalFormatting>
  <conditionalFormatting sqref="Q7:Q35">
    <cfRule type="cellIs" dxfId="394" priority="1441" operator="lessThan">
      <formula>-4.5</formula>
    </cfRule>
    <cfRule type="cellIs" dxfId="393" priority="1442" operator="lessThan">
      <formula>-3</formula>
    </cfRule>
  </conditionalFormatting>
  <conditionalFormatting sqref="Q4:T4">
    <cfRule type="cellIs" dxfId="392" priority="1860" stopIfTrue="1" operator="lessThan">
      <formula>-0.2</formula>
    </cfRule>
    <cfRule type="cellIs" dxfId="391" priority="1859" stopIfTrue="1" operator="between">
      <formula>-0.2</formula>
      <formula>0.2</formula>
    </cfRule>
    <cfRule type="cellIs" dxfId="390" priority="1858" stopIfTrue="1" operator="greaterThan">
      <formula>0.2</formula>
    </cfRule>
    <cfRule type="cellIs" dxfId="389" priority="1855" operator="lessThan">
      <formula>-3</formula>
    </cfRule>
    <cfRule type="cellIs" dxfId="388" priority="1854" operator="lessThan">
      <formula>-4.5</formula>
    </cfRule>
  </conditionalFormatting>
  <conditionalFormatting sqref="Q4:T246">
    <cfRule type="cellIs" dxfId="387" priority="4" operator="greaterThan">
      <formula>3</formula>
    </cfRule>
    <cfRule type="cellIs" dxfId="386" priority="3" operator="greaterThan">
      <formula>4.5</formula>
    </cfRule>
  </conditionalFormatting>
  <conditionalFormatting sqref="Q5:T33">
    <cfRule type="cellIs" dxfId="385" priority="1881" stopIfTrue="1" operator="lessThan">
      <formula>-0.2</formula>
    </cfRule>
    <cfRule type="cellIs" dxfId="384" priority="1879" stopIfTrue="1" operator="greaterThan">
      <formula>0.2</formula>
    </cfRule>
    <cfRule type="cellIs" dxfId="383" priority="1880" stopIfTrue="1" operator="between">
      <formula>-0.2</formula>
      <formula>0.2</formula>
    </cfRule>
  </conditionalFormatting>
  <conditionalFormatting sqref="Q34:T241">
    <cfRule type="cellIs" dxfId="382" priority="1448" stopIfTrue="1" operator="between">
      <formula>-0.2</formula>
      <formula>0.2</formula>
    </cfRule>
    <cfRule type="cellIs" dxfId="381" priority="1447" stopIfTrue="1" operator="greaterThan">
      <formula>0.2</formula>
    </cfRule>
  </conditionalFormatting>
  <conditionalFormatting sqref="Q34:T242">
    <cfRule type="cellIs" dxfId="380" priority="1449" stopIfTrue="1" operator="lessThan">
      <formula>-0.2</formula>
    </cfRule>
  </conditionalFormatting>
  <conditionalFormatting sqref="Q36:T246">
    <cfRule type="cellIs" dxfId="379" priority="2" operator="lessThan">
      <formula>-3</formula>
    </cfRule>
    <cfRule type="cellIs" dxfId="378" priority="1" operator="lessThan">
      <formula>-4.5</formula>
    </cfRule>
  </conditionalFormatting>
  <conditionalFormatting sqref="Q242:T246">
    <cfRule type="cellIs" dxfId="377" priority="6" stopIfTrue="1" operator="between">
      <formula>-0.2</formula>
      <formula>0.2</formula>
    </cfRule>
    <cfRule type="cellIs" dxfId="376" priority="5" stopIfTrue="1" operator="greaterThan">
      <formula>0.2</formula>
    </cfRule>
  </conditionalFormatting>
  <conditionalFormatting sqref="Q243:T246">
    <cfRule type="cellIs" dxfId="375" priority="7" stopIfTrue="1" operator="lessThan">
      <formula>-0.2</formula>
    </cfRule>
  </conditionalFormatting>
  <conditionalFormatting sqref="R5:T35">
    <cfRule type="cellIs" dxfId="374" priority="1444" operator="lessThan">
      <formula>-3</formula>
    </cfRule>
    <cfRule type="cellIs" dxfId="373" priority="1443" operator="lessThan">
      <formula>-4.5</formula>
    </cfRule>
  </conditionalFormatting>
  <conditionalFormatting sqref="W118">
    <cfRule type="cellIs" dxfId="372" priority="1768" operator="lessThan">
      <formula>-4</formula>
    </cfRule>
  </conditionalFormatting>
  <conditionalFormatting sqref="W4:Y35">
    <cfRule type="cellIs" dxfId="371" priority="1420" stopIfTrue="1" operator="lessThan">
      <formula>-0.2</formula>
    </cfRule>
    <cfRule type="cellIs" dxfId="370" priority="1416" operator="greaterThan">
      <formula>4.5</formula>
    </cfRule>
    <cfRule type="cellIs" dxfId="369" priority="1414" operator="lessThan">
      <formula>-4.5</formula>
    </cfRule>
    <cfRule type="cellIs" dxfId="368" priority="1415" operator="lessThan">
      <formula>-3</formula>
    </cfRule>
    <cfRule type="cellIs" dxfId="367" priority="1417" operator="greaterThan">
      <formula>3</formula>
    </cfRule>
    <cfRule type="cellIs" dxfId="366" priority="1418" stopIfTrue="1" operator="greaterThan">
      <formula>0.2</formula>
    </cfRule>
    <cfRule type="cellIs" dxfId="365" priority="1419" stopIfTrue="1" operator="between">
      <formula>-0.2</formula>
      <formula>0.2</formula>
    </cfRule>
  </conditionalFormatting>
  <conditionalFormatting sqref="W36:Y241">
    <cfRule type="cellIs" dxfId="364" priority="1770" operator="lessThan">
      <formula>-3</formula>
    </cfRule>
    <cfRule type="cellIs" dxfId="363" priority="1775" stopIfTrue="1" operator="lessThan">
      <formula>-0.2</formula>
    </cfRule>
    <cfRule type="cellIs" dxfId="362" priority="1774" stopIfTrue="1" operator="between">
      <formula>-0.2</formula>
      <formula>0.2</formula>
    </cfRule>
    <cfRule type="cellIs" dxfId="361" priority="1773" stopIfTrue="1" operator="greaterThan">
      <formula>0.2</formula>
    </cfRule>
  </conditionalFormatting>
  <conditionalFormatting sqref="W36:Z246">
    <cfRule type="cellIs" dxfId="360" priority="26" operator="lessThan">
      <formula>-4.5</formula>
    </cfRule>
    <cfRule type="cellIs" dxfId="359" priority="28" operator="greaterThan">
      <formula>4.5</formula>
    </cfRule>
    <cfRule type="cellIs" dxfId="358" priority="29" operator="greaterThan">
      <formula>3</formula>
    </cfRule>
  </conditionalFormatting>
  <conditionalFormatting sqref="W242:Z246">
    <cfRule type="cellIs" dxfId="357" priority="27" operator="lessThan">
      <formula>-3</formula>
    </cfRule>
    <cfRule type="cellIs" dxfId="356" priority="30" stopIfTrue="1" operator="greaterThan">
      <formula>0.2</formula>
    </cfRule>
    <cfRule type="cellIs" dxfId="355" priority="31" stopIfTrue="1" operator="between">
      <formula>-0.2</formula>
      <formula>0.2</formula>
    </cfRule>
    <cfRule type="cellIs" dxfId="354" priority="32" stopIfTrue="1" operator="lessThan">
      <formula>-0.2</formula>
    </cfRule>
  </conditionalFormatting>
  <conditionalFormatting sqref="Z4:Z10">
    <cfRule type="cellIs" dxfId="353" priority="1797" stopIfTrue="1" operator="lessThan">
      <formula>-0.2</formula>
    </cfRule>
    <cfRule type="cellIs" dxfId="352" priority="1796" stopIfTrue="1" operator="between">
      <formula>-0.2</formula>
      <formula>0.2</formula>
    </cfRule>
    <cfRule type="cellIs" dxfId="351" priority="1795" stopIfTrue="1" operator="greaterThan">
      <formula>0.2</formula>
    </cfRule>
    <cfRule type="cellIs" dxfId="350" priority="1794" operator="greaterThan">
      <formula>3</formula>
    </cfRule>
    <cfRule type="cellIs" dxfId="349" priority="1793" operator="greaterThan">
      <formula>4.5</formula>
    </cfRule>
    <cfRule type="cellIs" dxfId="348" priority="1792" operator="lessThan">
      <formula>-3</formula>
    </cfRule>
    <cfRule type="cellIs" dxfId="347" priority="1791" operator="lessThan">
      <formula>-4.5</formula>
    </cfRule>
  </conditionalFormatting>
  <conditionalFormatting sqref="Z11">
    <cfRule type="cellIs" dxfId="346" priority="1755" operator="greaterThan">
      <formula>6</formula>
    </cfRule>
    <cfRule type="cellIs" dxfId="345" priority="1753" operator="lessThan">
      <formula>-4</formula>
    </cfRule>
    <cfRule type="cellIs" dxfId="344" priority="1754" operator="greaterThan">
      <formula>7</formula>
    </cfRule>
    <cfRule type="cellIs" dxfId="343" priority="1752" operator="lessThan">
      <formula>-6</formula>
    </cfRule>
    <cfRule type="cellIs" dxfId="342" priority="1751" operator="lessThan">
      <formula>-7</formula>
    </cfRule>
    <cfRule type="cellIs" dxfId="341" priority="1750" operator="lessThan">
      <formula>-5</formula>
    </cfRule>
    <cfRule type="cellIs" dxfId="340" priority="1756" operator="greaterThan">
      <formula>4</formula>
    </cfRule>
  </conditionalFormatting>
  <conditionalFormatting sqref="Z11:Z33">
    <cfRule type="cellIs" dxfId="339" priority="1759" stopIfTrue="1" operator="lessThan">
      <formula>-0.2</formula>
    </cfRule>
    <cfRule type="cellIs" dxfId="338" priority="1758" stopIfTrue="1" operator="between">
      <formula>-0.2</formula>
      <formula>0.2</formula>
    </cfRule>
    <cfRule type="cellIs" dxfId="337" priority="1757" stopIfTrue="1" operator="greaterThan">
      <formula>0.2</formula>
    </cfRule>
  </conditionalFormatting>
  <conditionalFormatting sqref="Z12:Z35">
    <cfRule type="cellIs" dxfId="336" priority="1407" operator="lessThan">
      <formula>-4.5</formula>
    </cfRule>
    <cfRule type="cellIs" dxfId="335" priority="1408" operator="lessThan">
      <formula>-3</formula>
    </cfRule>
    <cfRule type="cellIs" dxfId="334" priority="1409" operator="greaterThan">
      <formula>4.5</formula>
    </cfRule>
    <cfRule type="cellIs" dxfId="333" priority="1410" operator="greaterThan">
      <formula>3</formula>
    </cfRule>
  </conditionalFormatting>
  <conditionalFormatting sqref="Z34:Z35">
    <cfRule type="cellIs" dxfId="332" priority="1411" stopIfTrue="1" operator="greaterThan">
      <formula>0.2</formula>
    </cfRule>
    <cfRule type="cellIs" dxfId="331" priority="1412" stopIfTrue="1" operator="between">
      <formula>-0.2</formula>
      <formula>0.2</formula>
    </cfRule>
    <cfRule type="cellIs" dxfId="330" priority="1413" stopIfTrue="1" operator="lessThan">
      <formula>-0.2</formula>
    </cfRule>
  </conditionalFormatting>
  <conditionalFormatting sqref="Z36:Z241">
    <cfRule type="cellIs" dxfId="329" priority="1762" operator="lessThan">
      <formula>-3</formula>
    </cfRule>
    <cfRule type="cellIs" dxfId="328" priority="1765" stopIfTrue="1" operator="greaterThan">
      <formula>0.2</formula>
    </cfRule>
    <cfRule type="cellIs" dxfId="327" priority="1766" stopIfTrue="1" operator="between">
      <formula>-0.2</formula>
      <formula>0.2</formula>
    </cfRule>
    <cfRule type="cellIs" dxfId="326" priority="1767" stopIfTrue="1" operator="lessThan">
      <formula>-0.2</formula>
    </cfRule>
  </conditionalFormatting>
  <conditionalFormatting sqref="Z52">
    <cfRule type="cellIs" dxfId="325" priority="1760" operator="lessThan">
      <formula>-4</formula>
    </cfRule>
  </conditionalFormatting>
  <conditionalFormatting sqref="AB5:AB7 AB9:AB11 AB13:AB52 AB54:AB67 AB69:AB87 AB89:AB113 AB115:AB117 AB119:AB151 AB153:AB185">
    <cfRule type="cellIs" dxfId="324" priority="1093" operator="lessThan">
      <formula>-7</formula>
    </cfRule>
    <cfRule type="cellIs" dxfId="323" priority="1094" operator="lessThan">
      <formula>-6</formula>
    </cfRule>
    <cfRule type="cellIs" dxfId="322" priority="1095" operator="lessThan">
      <formula>-4</formula>
    </cfRule>
    <cfRule type="cellIs" dxfId="321" priority="1096" operator="greaterThan">
      <formula>7</formula>
    </cfRule>
    <cfRule type="cellIs" dxfId="320" priority="1097" operator="greaterThan">
      <formula>6</formula>
    </cfRule>
    <cfRule type="cellIs" dxfId="319" priority="1098" operator="greaterThan">
      <formula>4</formula>
    </cfRule>
    <cfRule type="cellIs" dxfId="318" priority="1099" stopIfTrue="1" operator="greaterThan">
      <formula>0.2</formula>
    </cfRule>
    <cfRule type="cellIs" dxfId="317" priority="1100" stopIfTrue="1" operator="between">
      <formula>-0.2</formula>
      <formula>0.2</formula>
    </cfRule>
    <cfRule type="cellIs" dxfId="316" priority="1101" stopIfTrue="1" operator="lessThan">
      <formula>-0.2</formula>
    </cfRule>
  </conditionalFormatting>
  <conditionalFormatting sqref="AB8">
    <cfRule type="cellIs" dxfId="315" priority="1082" stopIfTrue="1" operator="between">
      <formula>-0.2</formula>
      <formula>0.2</formula>
    </cfRule>
    <cfRule type="cellIs" dxfId="314" priority="1081" stopIfTrue="1" operator="greaterThan">
      <formula>0.2</formula>
    </cfRule>
    <cfRule type="cellIs" dxfId="313" priority="1080" operator="greaterThan">
      <formula>3</formula>
    </cfRule>
    <cfRule type="cellIs" dxfId="312" priority="1079" operator="greaterThan">
      <formula>4.5</formula>
    </cfRule>
    <cfRule type="cellIs" dxfId="311" priority="1078" operator="lessThan">
      <formula>-3</formula>
    </cfRule>
    <cfRule type="cellIs" dxfId="310" priority="1077" operator="lessThan">
      <formula>-4.5</formula>
    </cfRule>
    <cfRule type="cellIs" dxfId="309" priority="1083" stopIfTrue="1" operator="lessThan">
      <formula>-0.2</formula>
    </cfRule>
  </conditionalFormatting>
  <conditionalFormatting sqref="AB12">
    <cfRule type="cellIs" dxfId="308" priority="1021" operator="lessThan">
      <formula>-4.5</formula>
    </cfRule>
    <cfRule type="cellIs" dxfId="307" priority="1022" operator="lessThan">
      <formula>-3</formula>
    </cfRule>
    <cfRule type="cellIs" dxfId="306" priority="1027" stopIfTrue="1" operator="lessThan">
      <formula>-0.2</formula>
    </cfRule>
    <cfRule type="cellIs" dxfId="305" priority="1026" stopIfTrue="1" operator="between">
      <formula>-0.2</formula>
      <formula>0.2</formula>
    </cfRule>
    <cfRule type="cellIs" dxfId="304" priority="1025" stopIfTrue="1" operator="greaterThan">
      <formula>0.2</formula>
    </cfRule>
    <cfRule type="cellIs" dxfId="303" priority="1024" operator="greaterThan">
      <formula>3</formula>
    </cfRule>
    <cfRule type="cellIs" dxfId="302" priority="1023" operator="greaterThan">
      <formula>4.5</formula>
    </cfRule>
  </conditionalFormatting>
  <conditionalFormatting sqref="AB53">
    <cfRule type="cellIs" dxfId="301" priority="1074" stopIfTrue="1" operator="greaterThan">
      <formula>0.2</formula>
    </cfRule>
    <cfRule type="cellIs" dxfId="300" priority="1070" operator="lessThan">
      <formula>-4.5</formula>
    </cfRule>
    <cfRule type="cellIs" dxfId="299" priority="1075" stopIfTrue="1" operator="between">
      <formula>-0.2</formula>
      <formula>0.2</formula>
    </cfRule>
    <cfRule type="cellIs" dxfId="298" priority="1076" stopIfTrue="1" operator="lessThan">
      <formula>-0.2</formula>
    </cfRule>
    <cfRule type="cellIs" dxfId="297" priority="1071" operator="lessThan">
      <formula>-3</formula>
    </cfRule>
    <cfRule type="cellIs" dxfId="296" priority="1073" operator="greaterThan">
      <formula>3</formula>
    </cfRule>
    <cfRule type="cellIs" dxfId="295" priority="1072" operator="greaterThan">
      <formula>4.5</formula>
    </cfRule>
  </conditionalFormatting>
  <conditionalFormatting sqref="AB68">
    <cfRule type="cellIs" dxfId="294" priority="1069" stopIfTrue="1" operator="lessThan">
      <formula>-0.2</formula>
    </cfRule>
    <cfRule type="cellIs" dxfId="293" priority="1067" stopIfTrue="1" operator="greaterThan">
      <formula>0.2</formula>
    </cfRule>
    <cfRule type="cellIs" dxfId="292" priority="1066" operator="greaterThan">
      <formula>3</formula>
    </cfRule>
    <cfRule type="cellIs" dxfId="291" priority="1065" operator="greaterThan">
      <formula>4.5</formula>
    </cfRule>
    <cfRule type="cellIs" dxfId="290" priority="1063" operator="lessThan">
      <formula>-4.5</formula>
    </cfRule>
    <cfRule type="cellIs" dxfId="289" priority="1064" operator="lessThan">
      <formula>-3</formula>
    </cfRule>
    <cfRule type="cellIs" dxfId="288" priority="1068" stopIfTrue="1" operator="between">
      <formula>-0.2</formula>
      <formula>0.2</formula>
    </cfRule>
  </conditionalFormatting>
  <conditionalFormatting sqref="AB88">
    <cfRule type="cellIs" dxfId="287" priority="1062" stopIfTrue="1" operator="lessThan">
      <formula>-0.2</formula>
    </cfRule>
    <cfRule type="cellIs" dxfId="286" priority="1059" operator="greaterThan">
      <formula>3</formula>
    </cfRule>
    <cfRule type="cellIs" dxfId="285" priority="1057" operator="lessThan">
      <formula>-3</formula>
    </cfRule>
    <cfRule type="cellIs" dxfId="284" priority="1058" operator="greaterThan">
      <formula>4.5</formula>
    </cfRule>
    <cfRule type="cellIs" dxfId="283" priority="1061" stopIfTrue="1" operator="between">
      <formula>-0.2</formula>
      <formula>0.2</formula>
    </cfRule>
    <cfRule type="cellIs" dxfId="282" priority="1056" operator="lessThan">
      <formula>-4.5</formula>
    </cfRule>
    <cfRule type="cellIs" dxfId="281" priority="1060" stopIfTrue="1" operator="greaterThan">
      <formula>0.2</formula>
    </cfRule>
  </conditionalFormatting>
  <conditionalFormatting sqref="AB114">
    <cfRule type="cellIs" dxfId="280" priority="1050" operator="lessThan">
      <formula>-3</formula>
    </cfRule>
    <cfRule type="cellIs" dxfId="279" priority="1049" operator="lessThan">
      <formula>-4.5</formula>
    </cfRule>
    <cfRule type="cellIs" dxfId="278" priority="1054" stopIfTrue="1" operator="between">
      <formula>-0.2</formula>
      <formula>0.2</formula>
    </cfRule>
    <cfRule type="cellIs" dxfId="277" priority="1051" operator="greaterThan">
      <formula>4.5</formula>
    </cfRule>
    <cfRule type="cellIs" dxfId="276" priority="1052" operator="greaterThan">
      <formula>3</formula>
    </cfRule>
    <cfRule type="cellIs" dxfId="275" priority="1053" stopIfTrue="1" operator="greaterThan">
      <formula>0.2</formula>
    </cfRule>
    <cfRule type="cellIs" dxfId="274" priority="1055" stopIfTrue="1" operator="lessThan">
      <formula>-0.2</formula>
    </cfRule>
  </conditionalFormatting>
  <conditionalFormatting sqref="AB118">
    <cfRule type="cellIs" dxfId="273" priority="1046" stopIfTrue="1" operator="greaterThan">
      <formula>0.2</formula>
    </cfRule>
    <cfRule type="cellIs" dxfId="272" priority="1047" stopIfTrue="1" operator="between">
      <formula>-0.2</formula>
      <formula>0.2</formula>
    </cfRule>
    <cfRule type="cellIs" dxfId="271" priority="1044" operator="greaterThan">
      <formula>4.5</formula>
    </cfRule>
    <cfRule type="cellIs" dxfId="270" priority="1045" operator="greaterThan">
      <formula>3</formula>
    </cfRule>
    <cfRule type="cellIs" dxfId="269" priority="1048" stopIfTrue="1" operator="lessThan">
      <formula>-0.2</formula>
    </cfRule>
    <cfRule type="cellIs" dxfId="268" priority="1042" operator="lessThan">
      <formula>-4.5</formula>
    </cfRule>
    <cfRule type="cellIs" dxfId="267" priority="1043" operator="lessThan">
      <formula>-3</formula>
    </cfRule>
  </conditionalFormatting>
  <conditionalFormatting sqref="AB152">
    <cfRule type="cellIs" dxfId="266" priority="1041" stopIfTrue="1" operator="lessThan">
      <formula>-0.2</formula>
    </cfRule>
    <cfRule type="cellIs" dxfId="265" priority="1040" stopIfTrue="1" operator="between">
      <formula>-0.2</formula>
      <formula>0.2</formula>
    </cfRule>
    <cfRule type="cellIs" dxfId="264" priority="1039" stopIfTrue="1" operator="greaterThan">
      <formula>0.2</formula>
    </cfRule>
    <cfRule type="cellIs" dxfId="263" priority="1038" operator="greaterThan">
      <formula>3</formula>
    </cfRule>
    <cfRule type="cellIs" dxfId="262" priority="1036" operator="lessThan">
      <formula>-3</formula>
    </cfRule>
    <cfRule type="cellIs" dxfId="261" priority="1037" operator="greaterThan">
      <formula>4.5</formula>
    </cfRule>
    <cfRule type="cellIs" dxfId="260" priority="1035" operator="lessThan">
      <formula>-4.5</formula>
    </cfRule>
  </conditionalFormatting>
  <conditionalFormatting sqref="AB186">
    <cfRule type="cellIs" dxfId="259" priority="1028" operator="lessThan">
      <formula>-4.5</formula>
    </cfRule>
    <cfRule type="cellIs" dxfId="258" priority="1029" operator="lessThan">
      <formula>-3</formula>
    </cfRule>
    <cfRule type="cellIs" dxfId="257" priority="1031" operator="greaterThan">
      <formula>3</formula>
    </cfRule>
    <cfRule type="cellIs" dxfId="256" priority="1030" operator="greaterThan">
      <formula>4.5</formula>
    </cfRule>
  </conditionalFormatting>
  <conditionalFormatting sqref="AB186:AB242">
    <cfRule type="cellIs" dxfId="255" priority="1032" stopIfTrue="1" operator="greaterThan">
      <formula>0.2</formula>
    </cfRule>
    <cfRule type="cellIs" dxfId="254" priority="1033" stopIfTrue="1" operator="between">
      <formula>-0.2</formula>
      <formula>0.2</formula>
    </cfRule>
    <cfRule type="cellIs" dxfId="253" priority="1034" stopIfTrue="1" operator="lessThan">
      <formula>-0.2</formula>
    </cfRule>
  </conditionalFormatting>
  <conditionalFormatting sqref="AB187:AB246">
    <cfRule type="cellIs" dxfId="252" priority="61" operator="greaterThan">
      <formula>7</formula>
    </cfRule>
    <cfRule type="cellIs" dxfId="251" priority="58" operator="lessThan">
      <formula>-7</formula>
    </cfRule>
    <cfRule type="cellIs" dxfId="250" priority="63" operator="greaterThan">
      <formula>4</formula>
    </cfRule>
    <cfRule type="cellIs" dxfId="249" priority="59" operator="lessThan">
      <formula>-6</formula>
    </cfRule>
    <cfRule type="cellIs" dxfId="248" priority="62" operator="greaterThan">
      <formula>6</formula>
    </cfRule>
    <cfRule type="cellIs" dxfId="247" priority="60" operator="lessThan">
      <formula>-4</formula>
    </cfRule>
  </conditionalFormatting>
  <conditionalFormatting sqref="AB243:AB246">
    <cfRule type="cellIs" dxfId="246" priority="65" stopIfTrue="1" operator="between">
      <formula>-0.2</formula>
      <formula>0.2</formula>
    </cfRule>
    <cfRule type="cellIs" dxfId="245" priority="64" stopIfTrue="1" operator="greaterThan">
      <formula>0.2</formula>
    </cfRule>
    <cfRule type="cellIs" dxfId="244" priority="66" stopIfTrue="1" operator="lessThan">
      <formula>-0.2</formula>
    </cfRule>
  </conditionalFormatting>
  <pageMargins left="0.78740157499999996" right="0.78740157499999996" top="0.984251969" bottom="0.984251969" header="0.4921259845" footer="0.4921259845"/>
  <pageSetup paperSize="8" orientation="landscape" verticalDpi="4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71"/>
  <sheetViews>
    <sheetView topLeftCell="A31" zoomScale="90" zoomScaleNormal="90" workbookViewId="0">
      <selection activeCell="R71" sqref="R71"/>
    </sheetView>
  </sheetViews>
  <sheetFormatPr baseColWidth="10" defaultRowHeight="13.2"/>
  <cols>
    <col min="1" max="1" width="9.88671875" customWidth="1"/>
    <col min="2" max="2" width="8.88671875" customWidth="1"/>
    <col min="3" max="3" width="9.44140625" customWidth="1"/>
    <col min="4" max="4" width="9" customWidth="1"/>
    <col min="5" max="5" width="9.109375" customWidth="1"/>
    <col min="6" max="6" width="8.6640625" customWidth="1"/>
    <col min="7" max="7" width="9.109375" customWidth="1"/>
    <col min="8" max="8" width="8.5546875" customWidth="1"/>
    <col min="9" max="9" width="9.6640625" customWidth="1"/>
    <col min="10" max="10" width="9" customWidth="1"/>
    <col min="11" max="11" width="9.33203125" customWidth="1"/>
    <col min="12" max="12" width="9.109375" customWidth="1"/>
    <col min="13" max="13" width="10.109375" customWidth="1"/>
    <col min="14" max="15" width="9" customWidth="1"/>
    <col min="16" max="16" width="9.88671875" customWidth="1"/>
    <col min="17" max="18" width="9.33203125" style="17" customWidth="1"/>
    <col min="19" max="19" width="9.109375" customWidth="1"/>
    <col min="20" max="20" width="8.88671875" customWidth="1"/>
    <col min="22" max="22" width="10.5546875" customWidth="1"/>
    <col min="23" max="23" width="10.33203125" customWidth="1"/>
    <col min="24" max="24" width="9.88671875" customWidth="1"/>
    <col min="25" max="25" width="9.6640625" customWidth="1"/>
  </cols>
  <sheetData>
    <row r="1" spans="1:26" ht="15.6">
      <c r="A1" s="378" t="s">
        <v>154</v>
      </c>
      <c r="B1" s="378"/>
      <c r="C1" s="378"/>
      <c r="D1" s="378"/>
      <c r="E1" s="378"/>
      <c r="F1" s="378"/>
      <c r="G1" s="378"/>
      <c r="H1" s="378"/>
      <c r="I1" s="378"/>
      <c r="J1" s="378"/>
      <c r="K1" s="378"/>
      <c r="L1" s="378"/>
      <c r="M1" s="378"/>
      <c r="N1" s="378"/>
      <c r="O1" s="16"/>
      <c r="P1" s="16"/>
      <c r="Q1" s="380" t="s">
        <v>46</v>
      </c>
      <c r="R1" s="380"/>
      <c r="S1" s="380"/>
      <c r="T1" s="380"/>
      <c r="V1" s="16"/>
      <c r="W1" s="380" t="s">
        <v>158</v>
      </c>
      <c r="X1" s="380"/>
      <c r="Y1" s="380"/>
      <c r="Z1" s="380"/>
    </row>
    <row r="2" spans="1:26" ht="13.8" thickBot="1">
      <c r="W2" s="17"/>
      <c r="X2" s="17"/>
    </row>
    <row r="3" spans="1:26" s="1" customFormat="1" ht="13.8" thickBot="1">
      <c r="A3" s="35"/>
      <c r="B3" s="36" t="s">
        <v>1</v>
      </c>
      <c r="C3" s="36" t="s">
        <v>2</v>
      </c>
      <c r="D3" s="36" t="s">
        <v>14</v>
      </c>
      <c r="E3" s="36" t="s">
        <v>4</v>
      </c>
      <c r="F3" s="36" t="s">
        <v>5</v>
      </c>
      <c r="G3" s="36" t="s">
        <v>6</v>
      </c>
      <c r="H3" s="36" t="s">
        <v>7</v>
      </c>
      <c r="I3" s="36" t="s">
        <v>8</v>
      </c>
      <c r="J3" s="36" t="s">
        <v>9</v>
      </c>
      <c r="K3" s="36" t="s">
        <v>10</v>
      </c>
      <c r="L3" s="36" t="s">
        <v>11</v>
      </c>
      <c r="M3" s="36" t="s">
        <v>12</v>
      </c>
      <c r="N3" s="37" t="s">
        <v>13</v>
      </c>
      <c r="P3" s="50"/>
      <c r="Q3" s="68" t="s">
        <v>26</v>
      </c>
      <c r="R3" s="48" t="s">
        <v>27</v>
      </c>
      <c r="S3" s="48" t="s">
        <v>28</v>
      </c>
      <c r="T3" s="20" t="s">
        <v>29</v>
      </c>
      <c r="V3" s="50"/>
      <c r="W3" s="68" t="s">
        <v>40</v>
      </c>
      <c r="X3" s="48" t="s">
        <v>41</v>
      </c>
      <c r="Y3" s="48" t="s">
        <v>42</v>
      </c>
      <c r="Z3" s="20" t="s">
        <v>43</v>
      </c>
    </row>
    <row r="4" spans="1:26">
      <c r="A4" s="50">
        <v>1961</v>
      </c>
      <c r="B4" s="87">
        <f>(TempMittel_korr!C185-Referenz_vor_1960!$B$21)</f>
        <v>0.37150537634408609</v>
      </c>
      <c r="C4" s="42">
        <f>(TempMittel_korr!D185-Referenz_vor_1960!$C$21)</f>
        <v>5.0368719211822661</v>
      </c>
      <c r="D4" s="42">
        <f>(TempMittel_korr!E185-Referenz_vor_1960!$D$21)</f>
        <v>2.3846236559139786</v>
      </c>
      <c r="E4" s="42">
        <f>(TempMittel_korr!F185-Referenz_vor_1960!$E$21)</f>
        <v>3.4086666666666634</v>
      </c>
      <c r="F4" s="42">
        <f>(TempMittel_korr!G185-Referenz_vor_1960!$F$21)</f>
        <v>-2.5560913978494648</v>
      </c>
      <c r="G4" s="42">
        <f>(TempMittel_korr!H185-Referenz_vor_1960!$G$21)</f>
        <v>0.68966666666666399</v>
      </c>
      <c r="H4" s="42">
        <f>(TempMittel_korr!I185-Referenz_vor_1960!$H$21)</f>
        <v>-1.6069892473118266</v>
      </c>
      <c r="I4" s="42">
        <f>(TempMittel_korr!J185-Referenz_vor_1960!$I$21)</f>
        <v>-8.8172043010755985E-2</v>
      </c>
      <c r="J4" s="42">
        <f>(TempMittel_korr!K185-Referenz_vor_1960!$J$21)</f>
        <v>4.2268888888888902</v>
      </c>
      <c r="K4" s="42">
        <f>(TempMittel_korr!L185-Referenz_vor_1960!$K$21)</f>
        <v>2.3601075268817215</v>
      </c>
      <c r="L4" s="42">
        <f>(TempMittel_korr!M185-Referenz_vor_1960!$L$21)</f>
        <v>0.43933333333333291</v>
      </c>
      <c r="M4" s="125">
        <f>(TempMittel_korr!N185-Referenz_vor_1960!$M$21)</f>
        <v>0.17526881720430099</v>
      </c>
      <c r="N4" s="271">
        <f>(TempMittel_korr!P185-Referenz_vor_1960!$N$21)</f>
        <v>1.2699999999999987</v>
      </c>
      <c r="O4" s="2"/>
      <c r="P4" s="50">
        <v>1961</v>
      </c>
      <c r="Q4" s="41">
        <f>(AVERAGE(D4+Referenz_vor_1960!$D$21,E4+Referenz_vor_1960!$E$21,F4+Referenz_vor_1960!$F$21)-Referenz_vor_1960!$O$21)</f>
        <v>1.0790663082437257</v>
      </c>
      <c r="R4" s="42">
        <f>(AVERAGE(G4+Referenz_vor_1960!$G$21,H4+Referenz_vor_1960!$H$21,I4+Referenz_vor_1960!$I$21)-Referenz_vor_1960!$P$21)</f>
        <v>-0.33516487455197286</v>
      </c>
      <c r="S4" s="42">
        <f>(AVERAGE(J4+Referenz_vor_1960!$J$21,K4+Referenz_vor_1960!$K$21,L4+Referenz_vor_1960!$L$21)-Referenz_vor_1960!$Q$21)</f>
        <v>2.3421099163679804</v>
      </c>
      <c r="T4" s="113"/>
      <c r="V4" s="266">
        <v>1961</v>
      </c>
      <c r="W4" s="41">
        <f>(AVERAGE(B4+Referenz_vor_1960!$B$21,C4+Referenz_vor_1960!$C$21,D4+Referenz_vor_1960!$D$21)-Referenz_vor_1960!$T$21)</f>
        <v>2.5976669844801101</v>
      </c>
      <c r="X4" s="87">
        <f>(AVERAGE(E4+Referenz_vor_1960!$E$21,F4+Referenz_vor_1960!$F$21,G4+Referenz_vor_1960!$G$21)-Referenz_vor_1960!$U$21)</f>
        <v>0.51408064516128604</v>
      </c>
      <c r="Y4" s="87">
        <f>(AVERAGE(H4+Referenz_vor_1960!$H$21,I4+Referenz_vor_1960!$I$21,J4+Referenz_vor_1960!$J$21)-Referenz_vor_1960!$V$21)</f>
        <v>0.84390919952210197</v>
      </c>
      <c r="Z4" s="113">
        <f>(AVERAGE(K4+Referenz_vor_1960!$K$21,L4+Referenz_vor_1960!$L$21,M4+Referenz_vor_1960!$M$21)-Referenz_vor_1960!$W$21)</f>
        <v>0.99156989247311822</v>
      </c>
    </row>
    <row r="5" spans="1:26">
      <c r="A5" s="51">
        <v>1962</v>
      </c>
      <c r="B5" s="112">
        <f>(TempMittel_korr!C186-Referenz_vor_1960!$B$21)</f>
        <v>1.6102150537634405</v>
      </c>
      <c r="C5" s="28">
        <f>(TempMittel_korr!D186-Referenz_vor_1960!$C$21)</f>
        <v>-1.6202709359605907</v>
      </c>
      <c r="D5" s="28">
        <f>(TempMittel_korr!E186-Referenz_vor_1960!$D$21)</f>
        <v>-4.1121505376344087</v>
      </c>
      <c r="E5" s="28">
        <f>(TempMittel_korr!F186-Referenz_vor_1960!$E$21)</f>
        <v>0.69533333333333225</v>
      </c>
      <c r="F5" s="28">
        <f>(TempMittel_korr!G186-Referenz_vor_1960!$F$21)</f>
        <v>-2.4689946236559148</v>
      </c>
      <c r="G5" s="28">
        <f>(TempMittel_korr!H186-Referenz_vor_1960!$G$21)</f>
        <v>-1.2436666666666714</v>
      </c>
      <c r="H5" s="28">
        <f>(TempMittel_korr!I186-Referenz_vor_1960!$H$21)</f>
        <v>-1.0940860215053778</v>
      </c>
      <c r="I5" s="28">
        <f>(TempMittel_korr!J186-Referenz_vor_1960!$I$21)</f>
        <v>1.4698924731182785</v>
      </c>
      <c r="J5" s="28">
        <f>(TempMittel_korr!K186-Referenz_vor_1960!$J$21)</f>
        <v>-0.32311111111110868</v>
      </c>
      <c r="K5" s="28">
        <f>(TempMittel_korr!L186-Referenz_vor_1960!$K$21)</f>
        <v>1.0246236559139774</v>
      </c>
      <c r="L5" s="28">
        <f>(TempMittel_korr!M186-Referenz_vor_1960!$L$21)</f>
        <v>-1.5406666666666675</v>
      </c>
      <c r="M5" s="100">
        <f>(TempMittel_korr!N186-Referenz_vor_1960!$M$21)</f>
        <v>-3.1215053763440865</v>
      </c>
      <c r="N5" s="272">
        <f>(TempMittel_korr!P186-Referenz_vor_1960!$N$21)</f>
        <v>-0.93000000000000149</v>
      </c>
      <c r="O5" s="2"/>
      <c r="P5" s="51">
        <v>1962</v>
      </c>
      <c r="Q5" s="96">
        <f>(AVERAGE(D5+Referenz_vor_1960!$D$21,E5+Referenz_vor_1960!$E$21,F5+Referenz_vor_1960!$F$21)-Referenz_vor_1960!$O$21)</f>
        <v>-1.9619372759856644</v>
      </c>
      <c r="R5" s="28">
        <f>(AVERAGE(G5+Referenz_vor_1960!$G$21,H5+Referenz_vor_1960!$H$21,I5+Referenz_vor_1960!$I$21)-Referenz_vor_1960!$P$21)</f>
        <v>-0.28928673835125629</v>
      </c>
      <c r="S5" s="28">
        <f>(AVERAGE(J5+Referenz_vor_1960!$J$21,K5+Referenz_vor_1960!$K$21,L5+Referenz_vor_1960!$L$21)-Referenz_vor_1960!$Q$21)</f>
        <v>-0.27971804062126537</v>
      </c>
      <c r="T5" s="97">
        <f>(AVERAGE(B5+Referenz_vor_1960!$B$21,C5+Referenz_vor_1960!$C$21,M4+Referenz_vor_1960!$M$21)-Referenz_vor_1960!$R$21)</f>
        <v>5.5070978335716614E-2</v>
      </c>
      <c r="V5" s="128">
        <v>1962</v>
      </c>
      <c r="W5" s="96">
        <f>(AVERAGE(B5+Referenz_vor_1960!$B$21,C5+Referenz_vor_1960!$C$21,D5+Referenz_vor_1960!$D$21)-Referenz_vor_1960!$T$21)</f>
        <v>-1.37406880661052</v>
      </c>
      <c r="X5" s="112">
        <f>(AVERAGE(E5+Referenz_vor_1960!$E$21,F5+Referenz_vor_1960!$F$21,G5+Referenz_vor_1960!$G$21)-Referenz_vor_1960!$U$21)</f>
        <v>-1.0057759856630852</v>
      </c>
      <c r="Y5" s="112">
        <f>(AVERAGE(H5+Referenz_vor_1960!$H$21,I5+Referenz_vor_1960!$I$21,J5+Referenz_vor_1960!$J$21)-Referenz_vor_1960!$V$21)</f>
        <v>1.7565113500596752E-2</v>
      </c>
      <c r="Z5" s="97">
        <f>(AVERAGE(K5+Referenz_vor_1960!$K$21,L5+Referenz_vor_1960!$L$21,M5+Referenz_vor_1960!$M$21)-Referenz_vor_1960!$W$21)</f>
        <v>-1.2125161290322592</v>
      </c>
    </row>
    <row r="6" spans="1:26">
      <c r="A6" s="51">
        <v>1963</v>
      </c>
      <c r="B6" s="265">
        <f>(TempMittel_korr!C187-Referenz_vor_1960!$B$21)</f>
        <v>-6.0897849462365601</v>
      </c>
      <c r="C6" s="28">
        <f>(TempMittel_korr!D187-Referenz_vor_1960!$C$21)</f>
        <v>-4.1916995073891625</v>
      </c>
      <c r="D6" s="28">
        <f>(TempMittel_korr!E187-Referenz_vor_1960!$D$21)</f>
        <v>-0.49602150537634349</v>
      </c>
      <c r="E6" s="28">
        <f>(TempMittel_korr!F187-Referenz_vor_1960!$E$21)</f>
        <v>1.1186666666666651</v>
      </c>
      <c r="F6" s="28">
        <f>(TempMittel_korr!G187-Referenz_vor_1960!$F$21)</f>
        <v>-1.1077043010752696</v>
      </c>
      <c r="G6" s="28">
        <f>(TempMittel_korr!H187-Referenz_vor_1960!$G$21)</f>
        <v>-3.6666666666729242E-3</v>
      </c>
      <c r="H6" s="28">
        <f>(TempMittel_korr!I187-Referenz_vor_1960!$H$21)</f>
        <v>0.8252688172043019</v>
      </c>
      <c r="I6" s="28">
        <f>(TempMittel_korr!J187-Referenz_vor_1960!$I$21)</f>
        <v>-0.97204301075269051</v>
      </c>
      <c r="J6" s="28">
        <f>(TempMittel_korr!K187-Referenz_vor_1960!$J$21)</f>
        <v>0.2502222222222219</v>
      </c>
      <c r="K6" s="28">
        <f>(TempMittel_korr!L187-Referenz_vor_1960!$K$21)</f>
        <v>0.25043010752687955</v>
      </c>
      <c r="L6" s="28">
        <f>(TempMittel_korr!M187-Referenz_vor_1960!$L$21)</f>
        <v>3.8893333333333322</v>
      </c>
      <c r="M6" s="100">
        <f>(TempMittel_korr!N187-Referenz_vor_1960!$M$21)</f>
        <v>-2.5827956989247305</v>
      </c>
      <c r="N6" s="272">
        <f>(TempMittel_korr!P187-Referenz_vor_1960!$N$21)</f>
        <v>-0.73000000000000131</v>
      </c>
      <c r="O6" s="2"/>
      <c r="P6" s="51">
        <v>1963</v>
      </c>
      <c r="Q6" s="96">
        <f>(AVERAGE(D6+Referenz_vor_1960!$D$21,E6+Referenz_vor_1960!$E$21,F6+Referenz_vor_1960!$F$21)-Referenz_vor_1960!$O$21)</f>
        <v>-0.16168637992831592</v>
      </c>
      <c r="R6" s="28">
        <f>(AVERAGE(G6+Referenz_vor_1960!$G$21,H6+Referenz_vor_1960!$H$21,I6+Referenz_vor_1960!$I$21)-Referenz_vor_1960!$P$21)</f>
        <v>-5.0146953405020511E-2</v>
      </c>
      <c r="S6" s="28">
        <f>(AVERAGE(J6+Referenz_vor_1960!$J$21,K6+Referenz_vor_1960!$K$21,L6+Referenz_vor_1960!$L$21)-Referenz_vor_1960!$Q$21)</f>
        <v>1.4633285543608112</v>
      </c>
      <c r="T6" s="153">
        <f>(AVERAGE(B6+Referenz_vor_1960!$B$21,C6+Referenz_vor_1960!$C$21,M5+Referenz_vor_1960!$M$21)-Referenz_vor_1960!$R$21)</f>
        <v>-4.4676632766566033</v>
      </c>
      <c r="V6" s="51">
        <v>1963</v>
      </c>
      <c r="W6" s="333">
        <f>(AVERAGE(B6+Referenz_vor_1960!$B$21,C6+Referenz_vor_1960!$C$21,D6+Referenz_vor_1960!$D$21)-Referenz_vor_1960!$T$21)</f>
        <v>-3.5925019863340215</v>
      </c>
      <c r="X6" s="112">
        <f>(AVERAGE(E6+Referenz_vor_1960!$E$21,F6+Referenz_vor_1960!$F$21,G6+Referenz_vor_1960!$G$21)-Referenz_vor_1960!$U$21)</f>
        <v>2.4318996415733096E-3</v>
      </c>
      <c r="Y6" s="112">
        <f>(AVERAGE(H6+Referenz_vor_1960!$H$21,I6+Referenz_vor_1960!$I$21,J6+Referenz_vor_1960!$J$21)-Referenz_vor_1960!$V$21)</f>
        <v>3.4482676224612874E-2</v>
      </c>
      <c r="Z6" s="97">
        <f>(AVERAGE(K6+Referenz_vor_1960!$K$21,L6+Referenz_vor_1960!$L$21,M6+Referenz_vor_1960!$M$21)-Referenz_vor_1960!$W$21)</f>
        <v>0.5189892473118265</v>
      </c>
    </row>
    <row r="7" spans="1:26">
      <c r="A7" s="51">
        <v>1964</v>
      </c>
      <c r="B7" s="112">
        <f>(TempMittel_korr!C188-Referenz_vor_1960!$B$21)</f>
        <v>-0.50913978494623713</v>
      </c>
      <c r="C7" s="28">
        <f>(TempMittel_korr!D188-Referenz_vor_1960!$C$21)</f>
        <v>1.3711083743842363</v>
      </c>
      <c r="D7" s="28">
        <f>(TempMittel_korr!E188-Referenz_vor_1960!$D$21)</f>
        <v>-2.8250537634408599</v>
      </c>
      <c r="E7" s="28">
        <f>(TempMittel_korr!F188-Referenz_vor_1960!$E$21)</f>
        <v>1.2953333333333328</v>
      </c>
      <c r="F7" s="28">
        <f>(TempMittel_korr!G188-Referenz_vor_1960!$F$21)</f>
        <v>1.4148763440860179</v>
      </c>
      <c r="G7" s="28">
        <f>(TempMittel_korr!H188-Referenz_vor_1960!$G$21)</f>
        <v>1.2163333333333313</v>
      </c>
      <c r="H7" s="28">
        <f>(TempMittel_korr!I188-Referenz_vor_1960!$H$21)</f>
        <v>1.8704301075268841</v>
      </c>
      <c r="I7" s="28">
        <f>(TempMittel_korr!J188-Referenz_vor_1960!$I$21)</f>
        <v>-0.62043010752688232</v>
      </c>
      <c r="J7" s="28">
        <f>(TempMittel_korr!K188-Referenz_vor_1960!$J$21)</f>
        <v>0.21688888888889046</v>
      </c>
      <c r="K7" s="28">
        <f>(TempMittel_korr!L188-Referenz_vor_1960!$K$21)</f>
        <v>-2.4108602150537646</v>
      </c>
      <c r="L7" s="28">
        <f>(TempMittel_korr!M188-Referenz_vor_1960!$L$21)</f>
        <v>-2.0666666666667943E-2</v>
      </c>
      <c r="M7" s="100">
        <f>(TempMittel_korr!N188-Referenz_vor_1960!$M$21)</f>
        <v>-0.18602150537634388</v>
      </c>
      <c r="N7" s="272">
        <f>(TempMittel_korr!P188-Referenz_vor_1960!$N$21)</f>
        <v>6.9999999999998508E-2</v>
      </c>
      <c r="O7" s="2"/>
      <c r="P7" s="51">
        <v>1964</v>
      </c>
      <c r="Q7" s="96">
        <f>(AVERAGE(D7+Referenz_vor_1960!$D$21,E7+Referenz_vor_1960!$E$21,F7+Referenz_vor_1960!$F$21)-Referenz_vor_1960!$O$21)</f>
        <v>-3.8281362007170472E-2</v>
      </c>
      <c r="R7" s="28">
        <f>(AVERAGE(G7+Referenz_vor_1960!$G$21,H7+Referenz_vor_1960!$H$21,I7+Referenz_vor_1960!$I$21)-Referenz_vor_1960!$P$21)</f>
        <v>0.82211111111111101</v>
      </c>
      <c r="S7" s="28">
        <f>(AVERAGE(J7+Referenz_vor_1960!$J$21,K7+Referenz_vor_1960!$K$21,L7+Referenz_vor_1960!$L$21)-Referenz_vor_1960!$Q$21)</f>
        <v>-0.73821266427718157</v>
      </c>
      <c r="T7" s="97">
        <f>(AVERAGE(B7+Referenz_vor_1960!$B$21,C7+Referenz_vor_1960!$C$21,M6+Referenz_vor_1960!$M$21)-Referenz_vor_1960!$R$21)</f>
        <v>-0.57360903649557726</v>
      </c>
      <c r="V7" s="51">
        <v>1964</v>
      </c>
      <c r="W7" s="96">
        <f>(AVERAGE(B7+Referenz_vor_1960!$B$21,C7+Referenz_vor_1960!$C$21,D7+Referenz_vor_1960!$D$21)-Referenz_vor_1960!$T$21)</f>
        <v>-0.65436172466762021</v>
      </c>
      <c r="X7" s="112">
        <f>(AVERAGE(E7+Referenz_vor_1960!$E$21,F7+Referenz_vor_1960!$F$21,G7+Referenz_vor_1960!$G$21)-Referenz_vor_1960!$U$21)</f>
        <v>1.3088476702508949</v>
      </c>
      <c r="Y7" s="112">
        <f>(AVERAGE(H7+Referenz_vor_1960!$H$21,I7+Referenz_vor_1960!$I$21,J7+Referenz_vor_1960!$J$21)-Referenz_vor_1960!$V$21)</f>
        <v>0.48896296296296526</v>
      </c>
      <c r="Z7" s="97">
        <f>(AVERAGE(K7+Referenz_vor_1960!$K$21,L7+Referenz_vor_1960!$L$21,M7+Referenz_vor_1960!$M$21)-Referenz_vor_1960!$W$21)</f>
        <v>-0.87251612903225917</v>
      </c>
    </row>
    <row r="8" spans="1:26">
      <c r="A8" s="51">
        <v>1965</v>
      </c>
      <c r="B8" s="112">
        <f>(TempMittel_korr!C189-Referenz_vor_1960!$B$21)</f>
        <v>1.7456989247311827</v>
      </c>
      <c r="C8" s="28">
        <f>(TempMittel_korr!D189-Referenz_vor_1960!$C$21)</f>
        <v>-4.5666995073891625</v>
      </c>
      <c r="D8" s="28">
        <f>(TempMittel_korr!E189-Referenz_vor_1960!$D$21)</f>
        <v>-0.93795698924731163</v>
      </c>
      <c r="E8" s="28">
        <f>(TempMittel_korr!F189-Referenz_vor_1960!$E$21)</f>
        <v>-1.934666666666669</v>
      </c>
      <c r="F8" s="28">
        <f>(TempMittel_korr!G189-Referenz_vor_1960!$F$21)</f>
        <v>-1.9883494623655906</v>
      </c>
      <c r="G8" s="28">
        <f>(TempMittel_korr!H189-Referenz_vor_1960!$G$21)</f>
        <v>0.60966666666666391</v>
      </c>
      <c r="H8" s="28">
        <f>(TempMittel_korr!I189-Referenz_vor_1960!$H$21)</f>
        <v>-1.8811827956989244</v>
      </c>
      <c r="I8" s="28">
        <f>(TempMittel_korr!J189-Referenz_vor_1960!$I$21)</f>
        <v>-1.3333333333333339</v>
      </c>
      <c r="J8" s="28">
        <f>(TempMittel_korr!K189-Referenz_vor_1960!$J$21)</f>
        <v>-1.3297777777777764</v>
      </c>
      <c r="K8" s="28">
        <f>(TempMittel_korr!L189-Referenz_vor_1960!$K$21)</f>
        <v>0.42462365591397688</v>
      </c>
      <c r="L8" s="28">
        <f>(TempMittel_korr!M189-Referenz_vor_1960!$L$21)</f>
        <v>-1.6873333333333342</v>
      </c>
      <c r="M8" s="100">
        <f>(TempMittel_korr!N189-Referenz_vor_1960!$M$21)</f>
        <v>1.2462365591397848</v>
      </c>
      <c r="N8" s="272">
        <f>(TempMittel_korr!P189-Referenz_vor_1960!$N$21)</f>
        <v>-0.93000000000000149</v>
      </c>
      <c r="O8" s="2"/>
      <c r="P8" s="128">
        <v>1965</v>
      </c>
      <c r="Q8" s="96">
        <f>(AVERAGE(D8+Referenz_vor_1960!$D$21,E8+Referenz_vor_1960!$E$21,F8+Referenz_vor_1960!$F$21)-Referenz_vor_1960!$O$21)</f>
        <v>-1.6203243727598569</v>
      </c>
      <c r="R8" s="28">
        <f>(AVERAGE(G8+Referenz_vor_1960!$G$21,H8+Referenz_vor_1960!$H$21,I8+Referenz_vor_1960!$I$21)-Referenz_vor_1960!$P$21)</f>
        <v>-0.86828315412186363</v>
      </c>
      <c r="S8" s="28">
        <f>(AVERAGE(J8+Referenz_vor_1960!$J$21,K8+Referenz_vor_1960!$K$21,L8+Referenz_vor_1960!$L$21)-Referenz_vor_1960!$Q$21)</f>
        <v>-0.86416248506571058</v>
      </c>
      <c r="T8" s="97">
        <f>(AVERAGE(B8+Referenz_vor_1960!$B$21,C8+Referenz_vor_1960!$C$21,M7+Referenz_vor_1960!$M$21)-Referenz_vor_1960!$R$21)</f>
        <v>-1.0023406960114414</v>
      </c>
      <c r="V8" s="128">
        <v>1965</v>
      </c>
      <c r="W8" s="96">
        <f>(AVERAGE(B8+Referenz_vor_1960!$B$21,C8+Referenz_vor_1960!$C$21,D8+Referenz_vor_1960!$D$21)-Referenz_vor_1960!$T$21)</f>
        <v>-1.252985857301764</v>
      </c>
      <c r="X8" s="112">
        <f>(AVERAGE(E8+Referenz_vor_1960!$E$21,F8+Referenz_vor_1960!$F$21,G8+Referenz_vor_1960!$G$21)-Referenz_vor_1960!$U$21)</f>
        <v>-1.1044498207885329</v>
      </c>
      <c r="Y8" s="112">
        <f>(AVERAGE(H8+Referenz_vor_1960!$H$21,I8+Referenz_vor_1960!$I$21,J8+Referenz_vor_1960!$J$21)-Referenz_vor_1960!$V$21)</f>
        <v>-1.5147646356033437</v>
      </c>
      <c r="Z8" s="97">
        <f>(AVERAGE(K8+Referenz_vor_1960!$K$21,L8+Referenz_vor_1960!$L$21,M8+Referenz_vor_1960!$M$21)-Referenz_vor_1960!$W$21)</f>
        <v>-5.4910394265248463E-3</v>
      </c>
    </row>
    <row r="9" spans="1:26">
      <c r="A9" s="51">
        <v>1966</v>
      </c>
      <c r="B9" s="112">
        <f>(TempMittel_korr!C190-Referenz_vor_1960!$B$21)</f>
        <v>-1.8801075268817202</v>
      </c>
      <c r="C9" s="28">
        <f>(TempMittel_korr!D190-Referenz_vor_1960!$C$21)</f>
        <v>6.3511576354679793</v>
      </c>
      <c r="D9" s="28">
        <f>(TempMittel_korr!E190-Referenz_vor_1960!$D$21)</f>
        <v>-1.9960215053763442</v>
      </c>
      <c r="E9" s="28">
        <f>(TempMittel_korr!F190-Referenz_vor_1960!$E$21)</f>
        <v>2.0919999999999996</v>
      </c>
      <c r="F9" s="28">
        <f>(TempMittel_korr!G190-Referenz_vor_1960!$F$21)</f>
        <v>4.0682795698927521E-2</v>
      </c>
      <c r="G9" s="28">
        <f>(TempMittel_korr!H190-Referenz_vor_1960!$G$21)</f>
        <v>0.91966666666666441</v>
      </c>
      <c r="H9" s="28">
        <f>(TempMittel_korr!I190-Referenz_vor_1960!$H$21)</f>
        <v>-2.200537634408601</v>
      </c>
      <c r="I9" s="28">
        <f>(TempMittel_korr!J190-Referenz_vor_1960!$I$21)</f>
        <v>-2.0139784946236574</v>
      </c>
      <c r="J9" s="28">
        <f>(TempMittel_korr!K190-Referenz_vor_1960!$J$21)</f>
        <v>0.83688888888889323</v>
      </c>
      <c r="K9" s="28">
        <f>(TempMittel_korr!L190-Referenz_vor_1960!$K$21)</f>
        <v>3.2149462365591397</v>
      </c>
      <c r="L9" s="28">
        <f>(TempMittel_korr!M190-Referenz_vor_1960!$L$21)</f>
        <v>-2.2273333333333341</v>
      </c>
      <c r="M9" s="100">
        <f>(TempMittel_korr!N190-Referenz_vor_1960!$M$21)</f>
        <v>-0.23440860215053738</v>
      </c>
      <c r="N9" s="272">
        <f>(TempMittel_korr!P190-Referenz_vor_1960!$N$21)</f>
        <v>0.26999999999999869</v>
      </c>
      <c r="O9" s="2"/>
      <c r="P9" s="51">
        <v>1966</v>
      </c>
      <c r="Q9" s="96">
        <f>(AVERAGE(D9+Referenz_vor_1960!$D$21,E9+Referenz_vor_1960!$E$21,F9+Referenz_vor_1960!$F$21)-Referenz_vor_1960!$O$21)</f>
        <v>4.5553763440860706E-2</v>
      </c>
      <c r="R9" s="28">
        <f>(AVERAGE(G9+Referenz_vor_1960!$G$21,H9+Referenz_vor_1960!$H$21,I9+Referenz_vor_1960!$I$21)-Referenz_vor_1960!$P$21)</f>
        <v>-1.0982831541218641</v>
      </c>
      <c r="S9" s="28">
        <f>(AVERAGE(J9+Referenz_vor_1960!$J$21,K9+Referenz_vor_1960!$K$21,L9+Referenz_vor_1960!$L$21)-Referenz_vor_1960!$Q$21)</f>
        <v>0.60816726403823296</v>
      </c>
      <c r="T9" s="97">
        <f>(AVERAGE(B9+Referenz_vor_1960!$B$21,C9+Referenz_vor_1960!$C$21,M8+Referenz_vor_1960!$M$21)-Referenz_vor_1960!$R$21)</f>
        <v>1.9057622225753479</v>
      </c>
      <c r="V9" s="51">
        <v>1966</v>
      </c>
      <c r="W9" s="96">
        <f>(AVERAGE(B9+Referenz_vor_1960!$B$21,C9+Referenz_vor_1960!$C$21,D9+Referenz_vor_1960!$D$21)-Referenz_vor_1960!$T$21)</f>
        <v>0.82500953440330504</v>
      </c>
      <c r="X9" s="112">
        <f>(AVERAGE(E9+Referenz_vor_1960!$E$21,F9+Referenz_vor_1960!$F$21,G9+Referenz_vor_1960!$G$21)-Referenz_vor_1960!$U$21)</f>
        <v>1.0174498207885314</v>
      </c>
      <c r="Y9" s="112">
        <f>(AVERAGE(H9+Referenz_vor_1960!$H$21,I9+Referenz_vor_1960!$I$21,J9+Referenz_vor_1960!$J$21)-Referenz_vor_1960!$V$21)</f>
        <v>-1.1258757467144562</v>
      </c>
      <c r="Z9" s="97">
        <f>(AVERAGE(K9+Referenz_vor_1960!$K$21,L9+Referenz_vor_1960!$L$21,M9+Referenz_vor_1960!$M$21)-Referenz_vor_1960!$W$21)</f>
        <v>0.25106810035842253</v>
      </c>
    </row>
    <row r="10" spans="1:26">
      <c r="A10" s="51">
        <v>1967</v>
      </c>
      <c r="B10" s="112">
        <f>(TempMittel_korr!C191-Referenz_vor_1960!$B$21)</f>
        <v>0.68118279569892448</v>
      </c>
      <c r="C10" s="28">
        <f>(TempMittel_korr!D191-Referenz_vor_1960!$C$21)</f>
        <v>2.1083004926108373</v>
      </c>
      <c r="D10" s="28">
        <f>(TempMittel_korr!E191-Referenz_vor_1960!$D$21)</f>
        <v>0.63301075268817297</v>
      </c>
      <c r="E10" s="28">
        <f>(TempMittel_korr!F191-Referenz_vor_1960!$E$21)</f>
        <v>-1.6180000000000021</v>
      </c>
      <c r="F10" s="28">
        <f>(TempMittel_korr!G191-Referenz_vor_1960!$F$21)</f>
        <v>0.14713440860215066</v>
      </c>
      <c r="G10" s="28">
        <f>(TempMittel_korr!H191-Referenz_vor_1960!$G$21)</f>
        <v>-0.97033333333333793</v>
      </c>
      <c r="H10" s="28">
        <f>(TempMittel_korr!I191-Referenz_vor_1960!$H$21)</f>
        <v>1.9575268817204314</v>
      </c>
      <c r="I10" s="28">
        <f>(TempMittel_korr!J191-Referenz_vor_1960!$I$21)</f>
        <v>0.163440860215049</v>
      </c>
      <c r="J10" s="28">
        <f>(TempMittel_korr!K191-Referenz_vor_1960!$J$21)</f>
        <v>-0.18644444444444197</v>
      </c>
      <c r="K10" s="28">
        <f>(TempMittel_korr!L191-Referenz_vor_1960!$K$21)</f>
        <v>3.8278494623655934</v>
      </c>
      <c r="L10" s="28">
        <f>(TempMittel_korr!M191-Referenz_vor_1960!$L$21)</f>
        <v>0.93599999999999994</v>
      </c>
      <c r="M10" s="100">
        <f>(TempMittel_korr!N191-Referenz_vor_1960!$M$21)</f>
        <v>-2.2473118279569881</v>
      </c>
      <c r="N10" s="272">
        <f>(TempMittel_korr!P191-Referenz_vor_1960!$N$21)</f>
        <v>0.46999999999999886</v>
      </c>
      <c r="O10" s="2"/>
      <c r="P10" s="51">
        <v>1967</v>
      </c>
      <c r="Q10" s="96">
        <f>(AVERAGE(D10+Referenz_vor_1960!$D$21,E10+Referenz_vor_1960!$E$21,F10+Referenz_vor_1960!$F$21)-Referenz_vor_1960!$O$21)</f>
        <v>-0.27928494623655986</v>
      </c>
      <c r="R10" s="28">
        <f>(AVERAGE(G10+Referenz_vor_1960!$G$21,H10+Referenz_vor_1960!$H$21,I10+Referenz_vor_1960!$I$21)-Referenz_vor_1960!$P$21)</f>
        <v>0.38354480286738202</v>
      </c>
      <c r="S10" s="28">
        <f>(AVERAGE(J10+Referenz_vor_1960!$J$21,K10+Referenz_vor_1960!$K$21,L10+Referenz_vor_1960!$L$21)-Referenz_vor_1960!$Q$21)</f>
        <v>1.5258016726403847</v>
      </c>
      <c r="T10" s="97">
        <f>(AVERAGE(B10+Referenz_vor_1960!$B$21,C10+Referenz_vor_1960!$C$21,M9+Referenz_vor_1960!$M$21)-Referenz_vor_1960!$R$21)</f>
        <v>0.85169156205307461</v>
      </c>
      <c r="V10" s="51">
        <v>1967</v>
      </c>
      <c r="W10" s="96">
        <f>(AVERAGE(B10+Referenz_vor_1960!$B$21,C10+Referenz_vor_1960!$C$21,D10+Referenz_vor_1960!$D$21)-Referenz_vor_1960!$T$21)</f>
        <v>1.1408313469993114</v>
      </c>
      <c r="X10" s="112">
        <f>(AVERAGE(E10+Referenz_vor_1960!$E$21,F10+Referenz_vor_1960!$F$21,G10+Referenz_vor_1960!$G$21)-Referenz_vor_1960!$U$21)</f>
        <v>-0.81373297491039764</v>
      </c>
      <c r="Y10" s="112">
        <f>(AVERAGE(H10+Referenz_vor_1960!$H$21,I10+Referenz_vor_1960!$I$21,J10+Referenz_vor_1960!$J$21)-Referenz_vor_1960!$V$21)</f>
        <v>0.64484109916367949</v>
      </c>
      <c r="Z10" s="97">
        <f>(AVERAGE(K10+Referenz_vor_1960!$K$21,L10+Referenz_vor_1960!$L$21,M10+Referenz_vor_1960!$M$21)-Referenz_vor_1960!$W$21)</f>
        <v>0.83884587813620115</v>
      </c>
    </row>
    <row r="11" spans="1:26">
      <c r="A11" s="51">
        <v>1968</v>
      </c>
      <c r="B11" s="112">
        <f>(TempMittel_korr!C192-Referenz_vor_1960!$B$21)</f>
        <v>-1.5801075268817213</v>
      </c>
      <c r="C11" s="28">
        <f>(TempMittel_korr!D192-Referenz_vor_1960!$C$21)</f>
        <v>1.3055911330049259</v>
      </c>
      <c r="D11" s="28">
        <f>(TempMittel_korr!E192-Referenz_vor_1960!$D$21)</f>
        <v>7.1720430107527156E-2</v>
      </c>
      <c r="E11" s="28">
        <f>(TempMittel_korr!F192-Referenz_vor_1960!$E$21)</f>
        <v>1.5586666666666655</v>
      </c>
      <c r="F11" s="28">
        <f>(TempMittel_korr!G192-Referenz_vor_1960!$F$21)</f>
        <v>-0.82383333333333475</v>
      </c>
      <c r="G11" s="28">
        <f>(TempMittel_korr!H192-Referenz_vor_1960!$G$21)</f>
        <v>-2.70000000000028E-2</v>
      </c>
      <c r="H11" s="28">
        <f>(TempMittel_korr!I192-Referenz_vor_1960!$H$21)</f>
        <v>-1.3586021505376298</v>
      </c>
      <c r="I11" s="28">
        <f>(TempMittel_korr!J192-Referenz_vor_1960!$I$21)</f>
        <v>-1.7494623655914037</v>
      </c>
      <c r="J11" s="28">
        <f>(TempMittel_korr!K192-Referenz_vor_1960!$J$21)</f>
        <v>-1.0897777777777744</v>
      </c>
      <c r="K11" s="28">
        <f>(TempMittel_korr!L192-Referenz_vor_1960!$K$21)</f>
        <v>2.6633333333333322</v>
      </c>
      <c r="L11" s="28">
        <f>(TempMittel_korr!M192-Referenz_vor_1960!$L$21)</f>
        <v>0.21266666666666545</v>
      </c>
      <c r="M11" s="100">
        <f>(TempMittel_korr!N192-Referenz_vor_1960!$M$21)</f>
        <v>-2.4118279569892467</v>
      </c>
      <c r="N11" s="272">
        <f>(TempMittel_korr!P192-Referenz_vor_1960!$N$21)</f>
        <v>-0.23000000000000131</v>
      </c>
      <c r="O11" s="2"/>
      <c r="P11" s="51">
        <v>1968</v>
      </c>
      <c r="Q11" s="96">
        <f>(AVERAGE(D11+Referenz_vor_1960!$D$21,E11+Referenz_vor_1960!$E$21,F11+Referenz_vor_1960!$F$21)-Referenz_vor_1960!$O$21)</f>
        <v>0.26885125448028546</v>
      </c>
      <c r="R11" s="28">
        <f>(AVERAGE(G11+Referenz_vor_1960!$G$21,H11+Referenz_vor_1960!$H$21,I11+Referenz_vor_1960!$I$21)-Referenz_vor_1960!$P$21)</f>
        <v>-1.0450215053763454</v>
      </c>
      <c r="S11" s="28">
        <f>(AVERAGE(J11+Referenz_vor_1960!$J$21,K11+Referenz_vor_1960!$K$21,L11+Referenz_vor_1960!$L$21)-Referenz_vor_1960!$Q$21)</f>
        <v>0.59540740740740716</v>
      </c>
      <c r="T11" s="97">
        <f>(AVERAGE(B11+Referenz_vor_1960!$B$21,C11+Referenz_vor_1960!$C$21,M10+Referenz_vor_1960!$M$21)-Referenz_vor_1960!$R$21)</f>
        <v>-0.84060940727792777</v>
      </c>
      <c r="V11" s="51">
        <v>1968</v>
      </c>
      <c r="W11" s="96">
        <f>(AVERAGE(B11+Referenz_vor_1960!$B$21,C11+Referenz_vor_1960!$C$21,D11+Referenz_vor_1960!$D$21)-Referenz_vor_1960!$T$21)</f>
        <v>-6.7598654589756002E-2</v>
      </c>
      <c r="X11" s="112">
        <f>(AVERAGE(E11+Referenz_vor_1960!$E$21,F11+Referenz_vor_1960!$F$21,G11+Referenz_vor_1960!$G$21)-Referenz_vor_1960!$U$21)</f>
        <v>0.23594444444444207</v>
      </c>
      <c r="Y11" s="112">
        <f>(AVERAGE(H11+Referenz_vor_1960!$H$21,I11+Referenz_vor_1960!$I$21,J11+Referenz_vor_1960!$J$21)-Referenz_vor_1960!$V$21)</f>
        <v>-1.3992807646356002</v>
      </c>
      <c r="Z11" s="97">
        <f>(AVERAGE(K11+Referenz_vor_1960!$K$21,L11+Referenz_vor_1960!$L$21,M11+Referenz_vor_1960!$M$21)-Referenz_vor_1960!$W$21)</f>
        <v>0.15472401433691729</v>
      </c>
    </row>
    <row r="12" spans="1:26">
      <c r="A12" s="51">
        <v>1969</v>
      </c>
      <c r="B12" s="112">
        <f>(TempMittel_korr!C193-Referenz_vor_1960!$B$21)</f>
        <v>2.1424731182795695</v>
      </c>
      <c r="C12" s="28">
        <f>(TempMittel_korr!D193-Referenz_vor_1960!$C$21)</f>
        <v>-1.7238423645320202</v>
      </c>
      <c r="D12" s="28">
        <f>(TempMittel_korr!E193-Referenz_vor_1960!$D$21)</f>
        <v>-1.6250537634408599</v>
      </c>
      <c r="E12" s="28">
        <f>(TempMittel_korr!F193-Referenz_vor_1960!$E$21)</f>
        <v>-0.85133333333333372</v>
      </c>
      <c r="F12" s="28">
        <f>(TempMittel_korr!G193-Referenz_vor_1960!$F$21)</f>
        <v>1.779392473118282</v>
      </c>
      <c r="G12" s="28">
        <f>(TempMittel_korr!H193-Referenz_vor_1960!$G$21)</f>
        <v>-2.3236666666666679</v>
      </c>
      <c r="H12" s="28">
        <f>(TempMittel_korr!I193-Referenz_vor_1960!$H$21)</f>
        <v>0.41559139784946808</v>
      </c>
      <c r="I12" s="28">
        <f>(TempMittel_korr!J193-Referenz_vor_1960!$I$21)</f>
        <v>-1.4817204301075293</v>
      </c>
      <c r="J12" s="28">
        <f>(TempMittel_korr!K193-Referenz_vor_1960!$J$21)</f>
        <v>0.60355555555555895</v>
      </c>
      <c r="K12" s="28">
        <f>(TempMittel_korr!L193-Referenz_vor_1960!$K$21)</f>
        <v>2.340752688172044</v>
      </c>
      <c r="L12" s="28">
        <f>(TempMittel_korr!M193-Referenz_vor_1960!$L$21)</f>
        <v>0.74266666666666525</v>
      </c>
      <c r="M12" s="100">
        <f>(TempMittel_korr!N193-Referenz_vor_1960!$M$21)</f>
        <v>-5.5892473118279566</v>
      </c>
      <c r="N12" s="272">
        <f>(TempMittel_korr!P193-Referenz_vor_1960!$N$21)</f>
        <v>-0.43000000000000149</v>
      </c>
      <c r="O12" s="2"/>
      <c r="P12" s="51">
        <v>1969</v>
      </c>
      <c r="Q12" s="96">
        <f>(AVERAGE(D12+Referenz_vor_1960!$D$21,E12+Referenz_vor_1960!$E$21,F12+Referenz_vor_1960!$F$21)-Referenz_vor_1960!$O$21)</f>
        <v>-0.23233154121863731</v>
      </c>
      <c r="R12" s="28">
        <f>(AVERAGE(G12+Referenz_vor_1960!$G$21,H12+Referenz_vor_1960!$H$21,I12+Referenz_vor_1960!$I$21)-Referenz_vor_1960!$P$21)</f>
        <v>-1.1299318996415764</v>
      </c>
      <c r="S12" s="28">
        <f>(AVERAGE(J12+Referenz_vor_1960!$J$21,K12+Referenz_vor_1960!$K$21,L12+Referenz_vor_1960!$L$21)-Referenz_vor_1960!$Q$21)</f>
        <v>1.2289916367980895</v>
      </c>
      <c r="T12" s="97">
        <f>(AVERAGE(B12+Referenz_vor_1960!$B$21,C12+Referenz_vor_1960!$C$21,M11+Referenz_vor_1960!$M$21)-Referenz_vor_1960!$R$21)</f>
        <v>-0.66439906774723245</v>
      </c>
      <c r="V12" s="128">
        <v>1969</v>
      </c>
      <c r="W12" s="96">
        <f>(AVERAGE(B12+Referenz_vor_1960!$B$21,C12+Referenz_vor_1960!$C$21,D12+Referenz_vor_1960!$D$21)-Referenz_vor_1960!$T$21)</f>
        <v>-0.40214100323110358</v>
      </c>
      <c r="X12" s="112">
        <f>(AVERAGE(E12+Referenz_vor_1960!$E$21,F12+Referenz_vor_1960!$F$21,G12+Referenz_vor_1960!$G$21)-Referenz_vor_1960!$U$21)</f>
        <v>-0.46520250896057469</v>
      </c>
      <c r="Y12" s="112">
        <f>(AVERAGE(H12+Referenz_vor_1960!$H$21,I12+Referenz_vor_1960!$I$21,J12+Referenz_vor_1960!$J$21)-Referenz_vor_1960!$V$21)</f>
        <v>-0.15419115890083468</v>
      </c>
      <c r="Z12" s="97">
        <f>(AVERAGE(K12+Referenz_vor_1960!$K$21,L12+Referenz_vor_1960!$L$21,M12+Referenz_vor_1960!$M$21)-Referenz_vor_1960!$W$21)</f>
        <v>-0.83527598566308292</v>
      </c>
    </row>
    <row r="13" spans="1:26">
      <c r="A13" s="51">
        <v>1970</v>
      </c>
      <c r="B13" s="112">
        <f>(TempMittel_korr!C194-Referenz_vor_1960!$B$21)</f>
        <v>1.3231182795698921</v>
      </c>
      <c r="C13" s="28">
        <f>(TempMittel_korr!D194-Referenz_vor_1960!$C$21)</f>
        <v>-1.2452709359605916</v>
      </c>
      <c r="D13" s="28">
        <f>(TempMittel_korr!E194-Referenz_vor_1960!$D$21)</f>
        <v>-3.376666666666666</v>
      </c>
      <c r="E13" s="28">
        <f>(TempMittel_korr!F194-Referenz_vor_1960!$E$21)</f>
        <v>-3.0246666666666675</v>
      </c>
      <c r="F13" s="28">
        <f>(TempMittel_korr!G194-Referenz_vor_1960!$F$21)</f>
        <v>-2.0722204301075289</v>
      </c>
      <c r="G13" s="28">
        <f>(TempMittel_korr!H194-Referenz_vor_1960!$G$21)</f>
        <v>1.3496666666666606</v>
      </c>
      <c r="H13" s="28">
        <f>(TempMittel_korr!I194-Referenz_vor_1960!$H$21)</f>
        <v>-0.72634408602150202</v>
      </c>
      <c r="I13" s="28">
        <f>(TempMittel_korr!J194-Referenz_vor_1960!$I$21)</f>
        <v>0.13118279569892088</v>
      </c>
      <c r="J13" s="28">
        <f>(TempMittel_korr!K194-Referenz_vor_1960!$J$21)</f>
        <v>0.27022222222222503</v>
      </c>
      <c r="K13" s="28">
        <f>(TempMittel_korr!L194-Referenz_vor_1960!$K$21)</f>
        <v>-7.2150537634410483E-2</v>
      </c>
      <c r="L13" s="28">
        <f>(TempMittel_korr!M194-Referenz_vor_1960!$L$21)</f>
        <v>2.6360000000000001</v>
      </c>
      <c r="M13" s="100">
        <f>(TempMittel_korr!N194-Referenz_vor_1960!$M$21)</f>
        <v>-1.7118279569892472</v>
      </c>
      <c r="N13" s="272">
        <f>(TempMittel_korr!P194-Referenz_vor_1960!$N$21)</f>
        <v>-0.53000000000000114</v>
      </c>
      <c r="O13" s="2"/>
      <c r="P13" s="51">
        <v>1970</v>
      </c>
      <c r="Q13" s="96">
        <f>(AVERAGE(D13+Referenz_vor_1960!$D$21,E13+Referenz_vor_1960!$E$21,F13+Referenz_vor_1960!$F$21)-Referenz_vor_1960!$O$21)</f>
        <v>-2.824517921146954</v>
      </c>
      <c r="R13" s="28">
        <f>(AVERAGE(G13+Referenz_vor_1960!$G$21,H13+Referenz_vor_1960!$H$21,I13+Referenz_vor_1960!$I$21)-Referenz_vor_1960!$P$21)</f>
        <v>0.25150179211469315</v>
      </c>
      <c r="S13" s="28">
        <f>(AVERAGE(J13+Referenz_vor_1960!$J$21,K13+Referenz_vor_1960!$K$21,L13+Referenz_vor_1960!$L$21)-Referenz_vor_1960!$Q$21)</f>
        <v>0.94469056152927156</v>
      </c>
      <c r="T13" s="97">
        <f>(AVERAGE(B13+Referenz_vor_1960!$B$21,C13+Referenz_vor_1960!$C$21,M12+Referenz_vor_1960!$M$21)-Referenz_vor_1960!$R$21)</f>
        <v>-1.8371333227395523</v>
      </c>
      <c r="V13" s="51">
        <v>1970</v>
      </c>
      <c r="W13" s="96">
        <f>(AVERAGE(B13+Referenz_vor_1960!$B$21,C13+Referenz_vor_1960!$C$21,D13+Referenz_vor_1960!$D$21)-Referenz_vor_1960!$T$21)</f>
        <v>-1.0996064410191217</v>
      </c>
      <c r="X13" s="112">
        <f>(AVERAGE(E13+Referenz_vor_1960!$E$21,F13+Referenz_vor_1960!$F$21,G13+Referenz_vor_1960!$G$21)-Referenz_vor_1960!$U$21)</f>
        <v>-1.2490734767025131</v>
      </c>
      <c r="Y13" s="112">
        <f>(AVERAGE(H13+Referenz_vor_1960!$H$21,I13+Referenz_vor_1960!$I$21,J13+Referenz_vor_1960!$J$21)-Referenz_vor_1960!$V$21)</f>
        <v>-0.10831302270011811</v>
      </c>
      <c r="Z13" s="97">
        <f>(AVERAGE(K13+Referenz_vor_1960!$K$21,L13+Referenz_vor_1960!$L$21,M13+Referenz_vor_1960!$M$21)-Referenz_vor_1960!$W$21)</f>
        <v>0.2840071684587806</v>
      </c>
    </row>
    <row r="14" spans="1:26">
      <c r="A14" s="51">
        <v>1971</v>
      </c>
      <c r="B14" s="112">
        <f>(TempMittel_korr!C195-Referenz_vor_1960!$B$21)</f>
        <v>2.5553763440860213</v>
      </c>
      <c r="C14" s="28">
        <f>(TempMittel_korr!D195-Referenz_vor_1960!$C$21)</f>
        <v>-1.0988423645320193</v>
      </c>
      <c r="D14" s="28">
        <f>(TempMittel_korr!E195-Referenz_vor_1960!$D$21)</f>
        <v>-4.2347311827956995</v>
      </c>
      <c r="E14" s="28">
        <f>(TempMittel_korr!F195-Referenz_vor_1960!$E$21)</f>
        <v>2.375333333333332</v>
      </c>
      <c r="F14" s="28">
        <f>(TempMittel_korr!G195-Referenz_vor_1960!$F$21)</f>
        <v>1.2922956989247325</v>
      </c>
      <c r="G14" s="28">
        <f>(TempMittel_korr!H195-Referenz_vor_1960!$G$21)</f>
        <v>-2.0036666666666694</v>
      </c>
      <c r="H14" s="28">
        <f>(TempMittel_korr!I195-Referenz_vor_1960!$H$21)</f>
        <v>1.476881720430109</v>
      </c>
      <c r="I14" s="28">
        <f>(TempMittel_korr!J195-Referenz_vor_1960!$I$21)</f>
        <v>1.3634408602150465</v>
      </c>
      <c r="J14" s="28">
        <f>(TempMittel_korr!K195-Referenz_vor_1960!$J$21)</f>
        <v>-1.7131111111111057</v>
      </c>
      <c r="K14" s="28">
        <f>(TempMittel_korr!L195-Referenz_vor_1960!$K$21)</f>
        <v>1.3181720430107529</v>
      </c>
      <c r="L14" s="28">
        <f>(TempMittel_korr!M195-Referenz_vor_1960!$L$21)</f>
        <v>-1.2140000000000013</v>
      </c>
      <c r="M14" s="100">
        <f>(TempMittel_korr!N195-Referenz_vor_1960!$M$21)</f>
        <v>2.8720430107526882</v>
      </c>
      <c r="N14" s="272">
        <f>(TempMittel_korr!P195-Referenz_vor_1960!$N$21)</f>
        <v>0.26999999999999869</v>
      </c>
      <c r="O14" s="2"/>
      <c r="P14" s="51">
        <v>1971</v>
      </c>
      <c r="Q14" s="96">
        <f>(AVERAGE(D14+Referenz_vor_1960!$D$21,E14+Referenz_vor_1960!$E$21,F14+Referenz_vor_1960!$F$21)-Referenz_vor_1960!$O$21)</f>
        <v>-0.18903405017921227</v>
      </c>
      <c r="R14" s="28">
        <f>(AVERAGE(G14+Referenz_vor_1960!$G$21,H14+Referenz_vor_1960!$H$21,I14+Referenz_vor_1960!$I$21)-Referenz_vor_1960!$P$21)</f>
        <v>0.27888530465949657</v>
      </c>
      <c r="S14" s="28">
        <f>(AVERAGE(J14+Referenz_vor_1960!$J$21,K14+Referenz_vor_1960!$K$21,L14+Referenz_vor_1960!$L$21)-Referenz_vor_1960!$Q$21)</f>
        <v>-0.53631302270011805</v>
      </c>
      <c r="T14" s="97">
        <f>(AVERAGE(B14+Referenz_vor_1960!$B$21,C14+Referenz_vor_1960!$C$21,M13+Referenz_vor_1960!$M$21)-Referenz_vor_1960!$R$21)</f>
        <v>-8.5097992478415208E-2</v>
      </c>
      <c r="V14" s="51">
        <v>1971</v>
      </c>
      <c r="W14" s="96">
        <f>(AVERAGE(B14+Referenz_vor_1960!$B$21,C14+Referenz_vor_1960!$C$21,D14+Referenz_vor_1960!$D$21)-Referenz_vor_1960!$T$21)</f>
        <v>-0.92606573441389928</v>
      </c>
      <c r="X14" s="112">
        <f>(AVERAGE(E14+Referenz_vor_1960!$E$21,F14+Referenz_vor_1960!$F$21,G14+Referenz_vor_1960!$G$21)-Referenz_vor_1960!$U$21)</f>
        <v>0.55465412186379837</v>
      </c>
      <c r="Y14" s="112">
        <f>(AVERAGE(H14+Referenz_vor_1960!$H$21,I14+Referenz_vor_1960!$I$21,J14+Referenz_vor_1960!$J$21)-Referenz_vor_1960!$V$21)</f>
        <v>0.37573715651134876</v>
      </c>
      <c r="Z14" s="97">
        <f>(AVERAGE(K14+Referenz_vor_1960!$K$21,L14+Referenz_vor_1960!$L$21,M14+Referenz_vor_1960!$M$21)-Referenz_vor_1960!$W$21)</f>
        <v>0.99207168458781325</v>
      </c>
    </row>
    <row r="15" spans="1:26">
      <c r="A15" s="51">
        <v>1972</v>
      </c>
      <c r="B15" s="112">
        <f>(TempMittel_korr!C196-Referenz_vor_1960!$B$21)</f>
        <v>0.29408602150537599</v>
      </c>
      <c r="C15" s="28">
        <f>(TempMittel_korr!D196-Referenz_vor_1960!$C$21)</f>
        <v>4.2469704433497535</v>
      </c>
      <c r="D15" s="28">
        <f>(TempMittel_korr!E196-Referenz_vor_1960!$D$21)</f>
        <v>2.8781720430107525</v>
      </c>
      <c r="E15" s="28">
        <f>(TempMittel_korr!F196-Referenz_vor_1960!$E$21)</f>
        <v>-1.4680000000000026</v>
      </c>
      <c r="F15" s="28">
        <f>(TempMittel_korr!G196-Referenz_vor_1960!$F$21)</f>
        <v>-1.127059139784949</v>
      </c>
      <c r="G15" s="28">
        <f>(TempMittel_korr!H196-Referenz_vor_1960!$G$21)</f>
        <v>-1.2270000000000039</v>
      </c>
      <c r="H15" s="28">
        <f>(TempMittel_korr!I196-Referenz_vor_1960!$H$21)</f>
        <v>-0.72956989247311199</v>
      </c>
      <c r="I15" s="28">
        <f>(TempMittel_korr!J196-Referenz_vor_1960!$I$21)</f>
        <v>-0.75591397849462538</v>
      </c>
      <c r="J15" s="28">
        <f>(TempMittel_korr!K196-Referenz_vor_1960!$J$21)</f>
        <v>-3.5297777777777775</v>
      </c>
      <c r="K15" s="28">
        <f>(TempMittel_korr!L196-Referenz_vor_1960!$K$21)</f>
        <v>-2.0076344086021516</v>
      </c>
      <c r="L15" s="28">
        <f>(TempMittel_korr!M196-Referenz_vor_1960!$L$21)</f>
        <v>0.61599999999999877</v>
      </c>
      <c r="M15" s="100">
        <f>(TempMittel_korr!N196-Referenz_vor_1960!$M$21)</f>
        <v>2.3591397849462368</v>
      </c>
      <c r="N15" s="272">
        <f>(TempMittel_korr!P196-Referenz_vor_1960!$N$21)</f>
        <v>-3.0000000000001137E-2</v>
      </c>
      <c r="O15" s="2"/>
      <c r="P15" s="51">
        <v>1972</v>
      </c>
      <c r="Q15" s="96">
        <f>(AVERAGE(D15+Referenz_vor_1960!$D$21,E15+Referenz_vor_1960!$E$21,F15+Referenz_vor_1960!$F$21)-Referenz_vor_1960!$O$21)</f>
        <v>9.4370967741934209E-2</v>
      </c>
      <c r="R15" s="28">
        <f>(AVERAGE(G15+Referenz_vor_1960!$G$21,H15+Referenz_vor_1960!$H$21,I15+Referenz_vor_1960!$I$21)-Referenz_vor_1960!$P$21)</f>
        <v>-0.90416129032258219</v>
      </c>
      <c r="S15" s="28">
        <f>(AVERAGE(J15+Referenz_vor_1960!$J$21,K15+Referenz_vor_1960!$K$21,L15+Referenz_vor_1960!$L$21)-Referenz_vor_1960!$Q$21)</f>
        <v>-1.6404707287933089</v>
      </c>
      <c r="T15" s="97">
        <f>(AVERAGE(B15+Referenz_vor_1960!$B$21,C15+Referenz_vor_1960!$C$21,M14+Referenz_vor_1960!$M$21)-Referenz_vor_1960!$R$21)</f>
        <v>2.4710331585359393</v>
      </c>
      <c r="V15" s="51">
        <v>1972</v>
      </c>
      <c r="W15" s="96">
        <f>(AVERAGE(B15+Referenz_vor_1960!$B$21,C15+Referenz_vor_1960!$C$21,D15+Referenz_vor_1960!$D$21)-Referenz_vor_1960!$T$21)</f>
        <v>2.4730761692886274</v>
      </c>
      <c r="X15" s="112">
        <f>(AVERAGE(E15+Referenz_vor_1960!$E$21,F15+Referenz_vor_1960!$F$21,G15+Referenz_vor_1960!$G$21)-Referenz_vor_1960!$U$21)</f>
        <v>-1.2740197132616533</v>
      </c>
      <c r="Y15" s="112">
        <f>(AVERAGE(H15+Referenz_vor_1960!$H$21,I15+Referenz_vor_1960!$I$21,J15+Referenz_vor_1960!$J$21)-Referenz_vor_1960!$V$21)</f>
        <v>-1.671753882915171</v>
      </c>
      <c r="Z15" s="97">
        <f>(AVERAGE(K15+Referenz_vor_1960!$K$21,L15+Referenz_vor_1960!$L$21,M15+Referenz_vor_1960!$M$21)-Referenz_vor_1960!$W$21)</f>
        <v>0.32250179211469376</v>
      </c>
    </row>
    <row r="16" spans="1:26">
      <c r="A16" s="51">
        <v>1973</v>
      </c>
      <c r="B16" s="112">
        <f>(TempMittel_korr!C197-Referenz_vor_1960!$B$21)</f>
        <v>-3.1720430107526454E-2</v>
      </c>
      <c r="C16" s="28">
        <f>(TempMittel_korr!D197-Referenz_vor_1960!$C$21)</f>
        <v>-1.4666995073891631</v>
      </c>
      <c r="D16" s="28">
        <f>(TempMittel_korr!E197-Referenz_vor_1960!$D$21)</f>
        <v>-1.6960215053763439</v>
      </c>
      <c r="E16" s="28">
        <f>(TempMittel_korr!F197-Referenz_vor_1960!$E$21)</f>
        <v>-3.8080000000000012</v>
      </c>
      <c r="F16" s="28">
        <f>(TempMittel_korr!G197-Referenz_vor_1960!$F$21)</f>
        <v>1.1568118279569877</v>
      </c>
      <c r="G16" s="28">
        <f>(TempMittel_korr!H197-Referenz_vor_1960!$G$21)</f>
        <v>0.10633333333332651</v>
      </c>
      <c r="H16" s="28">
        <f>(TempMittel_korr!I197-Referenz_vor_1960!$H$21)</f>
        <v>-1.1553763440860187</v>
      </c>
      <c r="I16" s="28">
        <f>(TempMittel_korr!J197-Referenz_vor_1960!$I$21)</f>
        <v>1.7666666666666622</v>
      </c>
      <c r="J16" s="28">
        <f>(TempMittel_korr!K197-Referenz_vor_1960!$J$21)</f>
        <v>0.98688888888889004</v>
      </c>
      <c r="K16" s="28">
        <f>(TempMittel_korr!L197-Referenz_vor_1960!$K$21)</f>
        <v>-1.4850537634408623</v>
      </c>
      <c r="L16" s="28">
        <f>(TempMittel_korr!M197-Referenz_vor_1960!$L$21)</f>
        <v>-0.45400000000000063</v>
      </c>
      <c r="M16" s="100">
        <f>(TempMittel_korr!N197-Referenz_vor_1960!$M$21)</f>
        <v>-0.14408602150537608</v>
      </c>
      <c r="N16" s="272">
        <f>(TempMittel_korr!P197-Referenz_vor_1960!$N$21)</f>
        <v>-0.53000000000000114</v>
      </c>
      <c r="O16" s="2"/>
      <c r="P16" s="51">
        <v>1973</v>
      </c>
      <c r="Q16" s="96">
        <f>(AVERAGE(D16+Referenz_vor_1960!$D$21,E16+Referenz_vor_1960!$E$21,F16+Referenz_vor_1960!$F$21)-Referenz_vor_1960!$O$21)</f>
        <v>-1.4490698924731191</v>
      </c>
      <c r="R16" s="28">
        <f>(AVERAGE(G16+Referenz_vor_1960!$G$21,H16+Referenz_vor_1960!$H$21,I16+Referenz_vor_1960!$I$21)-Referenz_vor_1960!$P$21)</f>
        <v>0.23920788530465664</v>
      </c>
      <c r="S16" s="28">
        <f>(AVERAGE(J16+Referenz_vor_1960!$J$21,K16+Referenz_vor_1960!$K$21,L16+Referenz_vor_1960!$L$21)-Referenz_vor_1960!$Q$21)</f>
        <v>-0.3173882915173234</v>
      </c>
      <c r="T16" s="97">
        <f>(AVERAGE(B16+Referenz_vor_1960!$B$21,C16+Referenz_vor_1960!$C$21,M15+Referenz_vor_1960!$M$21)-Referenz_vor_1960!$R$21)</f>
        <v>0.28690661581651544</v>
      </c>
      <c r="V16" s="51">
        <v>1973</v>
      </c>
      <c r="W16" s="96">
        <f>(AVERAGE(B16+Referenz_vor_1960!$B$21,C16+Referenz_vor_1960!$C$21,D16+Referenz_vor_1960!$D$21)-Referenz_vor_1960!$T$21)</f>
        <v>-1.0648138142910111</v>
      </c>
      <c r="X16" s="112">
        <f>(AVERAGE(E16+Referenz_vor_1960!$E$21,F16+Referenz_vor_1960!$F$21,G16+Referenz_vor_1960!$G$21)-Referenz_vor_1960!$U$21)</f>
        <v>-0.84828494623656248</v>
      </c>
      <c r="Y16" s="112">
        <f>(AVERAGE(H16+Referenz_vor_1960!$H$21,I16+Referenz_vor_1960!$I$21,J16+Referenz_vor_1960!$J$21)-Referenz_vor_1960!$V$21)</f>
        <v>0.53272640382317782</v>
      </c>
      <c r="Z16" s="97">
        <f>(AVERAGE(K16+Referenz_vor_1960!$K$21,L16+Referenz_vor_1960!$L$21,M16+Referenz_vor_1960!$M$21)-Referenz_vor_1960!$W$21)</f>
        <v>-0.69437992831541351</v>
      </c>
    </row>
    <row r="17" spans="1:26">
      <c r="A17" s="51">
        <v>1974</v>
      </c>
      <c r="B17" s="112">
        <f>(TempMittel_korr!C198-Referenz_vor_1960!$B$21)</f>
        <v>4.7908602150537636</v>
      </c>
      <c r="C17" s="28">
        <f>(TempMittel_korr!D198-Referenz_vor_1960!$C$21)</f>
        <v>2.5047290640394086</v>
      </c>
      <c r="D17" s="28">
        <f>(TempMittel_korr!E198-Referenz_vor_1960!$D$21)</f>
        <v>2.7394623655913986</v>
      </c>
      <c r="E17" s="28">
        <f>(TempMittel_korr!F198-Referenz_vor_1960!$E$21)</f>
        <v>-0.37800000000000011</v>
      </c>
      <c r="F17" s="28">
        <f>(TempMittel_korr!G198-Referenz_vor_1960!$F$21)</f>
        <v>-1.572220430107528</v>
      </c>
      <c r="G17" s="28">
        <f>(TempMittel_korr!H198-Referenz_vor_1960!$G$21)</f>
        <v>-2.0236666666666707</v>
      </c>
      <c r="H17" s="28">
        <f>(TempMittel_korr!I198-Referenz_vor_1960!$H$21)</f>
        <v>-1.171505376344081</v>
      </c>
      <c r="I17" s="28">
        <f>(TempMittel_korr!J198-Referenz_vor_1960!$I$21)</f>
        <v>0.9763440860215038</v>
      </c>
      <c r="J17" s="28">
        <f>(TempMittel_korr!K198-Referenz_vor_1960!$J$21)</f>
        <v>-0.76644444444443671</v>
      </c>
      <c r="K17" s="28">
        <f>(TempMittel_korr!L198-Referenz_vor_1960!$K$21)</f>
        <v>-5.5592473118279573</v>
      </c>
      <c r="L17" s="28">
        <f>(TempMittel_korr!M198-Referenz_vor_1960!$L$21)</f>
        <v>0.1526666666666654</v>
      </c>
      <c r="M17" s="100">
        <f>(TempMittel_korr!N198-Referenz_vor_1960!$M$21)</f>
        <v>2.4494623655913985</v>
      </c>
      <c r="N17" s="272">
        <f>(TempMittel_korr!P198-Referenz_vor_1960!$N$21)</f>
        <v>0.16999999999999815</v>
      </c>
      <c r="O17" s="2"/>
      <c r="P17" s="51">
        <v>1974</v>
      </c>
      <c r="Q17" s="96">
        <f>(AVERAGE(D17+Referenz_vor_1960!$D$21,E17+Referenz_vor_1960!$E$21,F17+Referenz_vor_1960!$F$21)-Referenz_vor_1960!$O$21)</f>
        <v>0.26308064516128926</v>
      </c>
      <c r="R17" s="28">
        <f>(AVERAGE(G17+Referenz_vor_1960!$G$21,H17+Referenz_vor_1960!$H$21,I17+Referenz_vor_1960!$I$21)-Referenz_vor_1960!$P$21)</f>
        <v>-0.73960931899641658</v>
      </c>
      <c r="S17" s="28">
        <f>(AVERAGE(J17+Referenz_vor_1960!$J$21,K17+Referenz_vor_1960!$K$21,L17+Referenz_vor_1960!$L$21)-Referenz_vor_1960!$Q$21)</f>
        <v>-2.0576750298685766</v>
      </c>
      <c r="T17" s="97">
        <f>(AVERAGE(B17+Referenz_vor_1960!$B$21,C17+Referenz_vor_1960!$C$21,M16+Referenz_vor_1960!$M$21)-Referenz_vor_1960!$R$21)</f>
        <v>2.383834419195932</v>
      </c>
      <c r="V17" s="51">
        <v>1974</v>
      </c>
      <c r="W17" s="96">
        <f>(AVERAGE(B17+Referenz_vor_1960!$B$21,C17+Referenz_vor_1960!$C$21,D17+Referenz_vor_1960!$D$21)-Referenz_vor_1960!$T$21)</f>
        <v>3.3450172148948565</v>
      </c>
      <c r="X17" s="112">
        <f>(AVERAGE(E17+Referenz_vor_1960!$E$21,F17+Referenz_vor_1960!$F$21,G17+Referenz_vor_1960!$G$21)-Referenz_vor_1960!$U$21)</f>
        <v>-1.3246290322580663</v>
      </c>
      <c r="Y17" s="112">
        <f>(AVERAGE(H17+Referenz_vor_1960!$H$21,I17+Referenz_vor_1960!$I$21,J17+Referenz_vor_1960!$J$21)-Referenz_vor_1960!$V$21)</f>
        <v>-0.32053524492233798</v>
      </c>
      <c r="Z17" s="97">
        <f>(AVERAGE(K17+Referenz_vor_1960!$K$21,L17+Referenz_vor_1960!$L$21,M17+Referenz_vor_1960!$M$21)-Referenz_vor_1960!$W$21)</f>
        <v>-0.98570609318996505</v>
      </c>
    </row>
    <row r="18" spans="1:26">
      <c r="A18" s="51">
        <v>1975</v>
      </c>
      <c r="B18" s="112">
        <f>(TempMittel_korr!C199-Referenz_vor_1960!$B$21)</f>
        <v>4.6618279569892467</v>
      </c>
      <c r="C18" s="28">
        <f>(TempMittel_korr!D199-Referenz_vor_1960!$C$21)</f>
        <v>1.919014778325123</v>
      </c>
      <c r="D18" s="28">
        <f>(TempMittel_korr!E199-Referenz_vor_1960!$D$21)</f>
        <v>-0.81860215053763397</v>
      </c>
      <c r="E18" s="28">
        <f>(TempMittel_korr!F199-Referenz_vor_1960!$E$21)</f>
        <v>-1.4346666666666685</v>
      </c>
      <c r="F18" s="28">
        <f>(TempMittel_korr!G199-Referenz_vor_1960!$F$21)</f>
        <v>0.1729408602150535</v>
      </c>
      <c r="G18" s="28">
        <f>(TempMittel_korr!H199-Referenz_vor_1960!$G$21)</f>
        <v>-2.1003333333333369</v>
      </c>
      <c r="H18" s="28">
        <f>(TempMittel_korr!I199-Referenz_vor_1960!$H$21)</f>
        <v>-9.0860215053762516E-2</v>
      </c>
      <c r="I18" s="28">
        <f>(TempMittel_korr!J199-Referenz_vor_1960!$I$21)</f>
        <v>0.17634408602150309</v>
      </c>
      <c r="J18" s="28">
        <f>(TempMittel_korr!K199-Referenz_vor_1960!$J$21)</f>
        <v>2.4935555555555577</v>
      </c>
      <c r="K18" s="28">
        <f>(TempMittel_korr!L199-Referenz_vor_1960!$K$21)</f>
        <v>-0.94311827956989269</v>
      </c>
      <c r="L18" s="28">
        <f>(TempMittel_korr!M199-Referenz_vor_1960!$L$21)</f>
        <v>-1.1573333333333342</v>
      </c>
      <c r="M18" s="100">
        <f>(TempMittel_korr!N199-Referenz_vor_1960!$M$21)</f>
        <v>-0.89247311827956977</v>
      </c>
      <c r="N18" s="272">
        <f>(TempMittel_korr!P199-Referenz_vor_1960!$N$21)</f>
        <v>0.16999999999999815</v>
      </c>
      <c r="O18" s="2"/>
      <c r="P18" s="51">
        <v>1975</v>
      </c>
      <c r="Q18" s="96">
        <f>(AVERAGE(D18+Referenz_vor_1960!$D$21,E18+Referenz_vor_1960!$E$21,F18+Referenz_vor_1960!$F$21)-Referenz_vor_1960!$O$21)</f>
        <v>-0.69344265232975033</v>
      </c>
      <c r="R18" s="28">
        <f>(AVERAGE(G18+Referenz_vor_1960!$G$21,H18+Referenz_vor_1960!$H$21,I18+Referenz_vor_1960!$I$21)-Referenz_vor_1960!$P$21)</f>
        <v>-0.6716164874551982</v>
      </c>
      <c r="S18" s="28">
        <f>(AVERAGE(J18+Referenz_vor_1960!$J$21,K18+Referenz_vor_1960!$K$21,L18+Referenz_vor_1960!$L$21)-Referenz_vor_1960!$Q$21)</f>
        <v>0.13103464755077709</v>
      </c>
      <c r="T18" s="97">
        <f>(AVERAGE(B18+Referenz_vor_1960!$B$21,C18+Referenz_vor_1960!$C$21,M17+Referenz_vor_1960!$M$21)-Referenz_vor_1960!$R$21)</f>
        <v>3.0101017003019224</v>
      </c>
      <c r="V18" s="51">
        <v>1975</v>
      </c>
      <c r="W18" s="96">
        <f>(AVERAGE(B18+Referenz_vor_1960!$B$21,C18+Referenz_vor_1960!$C$21,D18+Referenz_vor_1960!$D$21)-Referenz_vor_1960!$T$21)</f>
        <v>1.9207468615922454</v>
      </c>
      <c r="X18" s="112">
        <f>(AVERAGE(E18+Referenz_vor_1960!$E$21,F18+Referenz_vor_1960!$F$21,G18+Referenz_vor_1960!$G$21)-Referenz_vor_1960!$U$21)</f>
        <v>-1.1206863799283173</v>
      </c>
      <c r="Y18" s="112">
        <f>(AVERAGE(H18+Referenz_vor_1960!$H$21,I18+Referenz_vor_1960!$I$21,J18+Referenz_vor_1960!$J$21)-Referenz_vor_1960!$V$21)</f>
        <v>0.85967980884110062</v>
      </c>
      <c r="Z18" s="97">
        <f>(AVERAGE(K18+Referenz_vor_1960!$K$21,L18+Referenz_vor_1960!$L$21,M18+Referenz_vor_1960!$M$21)-Referenz_vor_1960!$W$21)</f>
        <v>-0.99764157706093282</v>
      </c>
    </row>
    <row r="19" spans="1:26">
      <c r="A19" s="51">
        <v>1976</v>
      </c>
      <c r="B19" s="112">
        <f>(TempMittel_korr!C200-Referenz_vor_1960!$B$21)</f>
        <v>0.89086021505376323</v>
      </c>
      <c r="C19" s="28">
        <f>(TempMittel_korr!D200-Referenz_vor_1960!$C$21)</f>
        <v>1.8504187192118227</v>
      </c>
      <c r="D19" s="28">
        <f>(TempMittel_korr!E200-Referenz_vor_1960!$D$21)</f>
        <v>-1.908924731182795</v>
      </c>
      <c r="E19" s="28">
        <f>(TempMittel_korr!F200-Referenz_vor_1960!$E$21)</f>
        <v>-0.77133333333333542</v>
      </c>
      <c r="F19" s="28">
        <f>(TempMittel_korr!G200-Referenz_vor_1960!$F$21)</f>
        <v>0.90197311827957094</v>
      </c>
      <c r="G19" s="28">
        <f>(TempMittel_korr!H200-Referenz_vor_1960!$G$21)</f>
        <v>2.2463333333333324</v>
      </c>
      <c r="H19" s="28">
        <f>(TempMittel_korr!I200-Referenz_vor_1960!$H$21)</f>
        <v>1.4059139784946257</v>
      </c>
      <c r="I19" s="28">
        <f>(TempMittel_korr!J200-Referenz_vor_1960!$I$21)</f>
        <v>-2.2107526881720432</v>
      </c>
      <c r="J19" s="28">
        <f>(TempMittel_korr!K200-Referenz_vor_1960!$J$21)</f>
        <v>-1.3797777777777789</v>
      </c>
      <c r="K19" s="28">
        <f>(TempMittel_korr!L200-Referenz_vor_1960!$K$21)</f>
        <v>2.340752688172044</v>
      </c>
      <c r="L19" s="28">
        <f>(TempMittel_korr!M200-Referenz_vor_1960!$L$21)</f>
        <v>-0.43066666666666809</v>
      </c>
      <c r="M19" s="100">
        <f>(TempMittel_korr!N200-Referenz_vor_1960!$M$21)</f>
        <v>-1.1956989247311827</v>
      </c>
      <c r="N19" s="272">
        <f>(TempMittel_korr!P200-Referenz_vor_1960!$N$21)</f>
        <v>0.16999999999999815</v>
      </c>
      <c r="O19" s="2"/>
      <c r="P19" s="51">
        <v>1976</v>
      </c>
      <c r="Q19" s="96">
        <f>(AVERAGE(D19+Referenz_vor_1960!$D$21,E19+Referenz_vor_1960!$E$21,F19+Referenz_vor_1960!$F$21)-Referenz_vor_1960!$O$21)</f>
        <v>-0.59276164874552073</v>
      </c>
      <c r="R19" s="28">
        <f>(AVERAGE(G19+Referenz_vor_1960!$G$21,H19+Referenz_vor_1960!$H$21,I19+Referenz_vor_1960!$I$21)-Referenz_vor_1960!$P$21)</f>
        <v>0.4804982078853044</v>
      </c>
      <c r="S19" s="28">
        <f>(AVERAGE(J19+Referenz_vor_1960!$J$21,K19+Referenz_vor_1960!$K$21,L19+Referenz_vor_1960!$L$21)-Referenz_vor_1960!$Q$21)</f>
        <v>0.17676941457586715</v>
      </c>
      <c r="T19" s="97">
        <f>(AVERAGE(B19+Referenz_vor_1960!$B$21,C19+Referenz_vor_1960!$C$21,M18+Referenz_vor_1960!$M$21)-Referenz_vor_1960!$R$21)</f>
        <v>0.61626860532867178</v>
      </c>
      <c r="V19" s="51">
        <v>1976</v>
      </c>
      <c r="W19" s="96">
        <f>(AVERAGE(B19+Referenz_vor_1960!$B$21,C19+Referenz_vor_1960!$C$21,D19+Referenz_vor_1960!$D$21)-Referenz_vor_1960!$T$21)</f>
        <v>0.27745140102759691</v>
      </c>
      <c r="X19" s="112">
        <f>(AVERAGE(E19+Referenz_vor_1960!$E$21,F19+Referenz_vor_1960!$F$21,G19+Referenz_vor_1960!$G$21)-Referenz_vor_1960!$U$21)</f>
        <v>0.79232437275985568</v>
      </c>
      <c r="Y19" s="112">
        <f>(AVERAGE(H19+Referenz_vor_1960!$H$21,I19+Referenz_vor_1960!$I$21,J19+Referenz_vor_1960!$J$21)-Referenz_vor_1960!$V$21)</f>
        <v>-0.72820549581839877</v>
      </c>
      <c r="Z19" s="97">
        <f>(AVERAGE(K19+Referenz_vor_1960!$K$21,L19+Referenz_vor_1960!$L$21,M19+Referenz_vor_1960!$M$21)-Referenz_vor_1960!$W$21)</f>
        <v>0.23812903225806403</v>
      </c>
    </row>
    <row r="20" spans="1:26">
      <c r="A20" s="51">
        <v>1977</v>
      </c>
      <c r="B20" s="112">
        <f>(TempMittel_korr!C201-Referenz_vor_1960!$B$21)</f>
        <v>1.7069892473118276</v>
      </c>
      <c r="C20" s="28">
        <f>(TempMittel_korr!D201-Referenz_vor_1960!$C$21)</f>
        <v>3.5118719211822662</v>
      </c>
      <c r="D20" s="28">
        <f>(TempMittel_korr!E201-Referenz_vor_1960!$D$21)</f>
        <v>3.5072043010752694</v>
      </c>
      <c r="E20" s="28">
        <f>(TempMittel_korr!F201-Referenz_vor_1960!$E$21)</f>
        <v>-2.5713333333333344</v>
      </c>
      <c r="F20" s="28">
        <f>(TempMittel_korr!G201-Referenz_vor_1960!$F$21)</f>
        <v>-0.57222043010752799</v>
      </c>
      <c r="G20" s="28">
        <f>(TempMittel_korr!H201-Referenz_vor_1960!$G$21)</f>
        <v>-8.7000000000003297E-2</v>
      </c>
      <c r="H20" s="28">
        <f>(TempMittel_korr!I201-Referenz_vor_1960!$H$21)</f>
        <v>-0.28763440860215184</v>
      </c>
      <c r="I20" s="28">
        <f>(TempMittel_korr!J201-Referenz_vor_1960!$I$21)</f>
        <v>-1.3204301075268852</v>
      </c>
      <c r="J20" s="28">
        <f>(TempMittel_korr!K201-Referenz_vor_1960!$J$21)</f>
        <v>-2.0964444444444439</v>
      </c>
      <c r="K20" s="28">
        <f>(TempMittel_korr!L201-Referenz_vor_1960!$K$21)</f>
        <v>2.5923655913978472</v>
      </c>
      <c r="L20" s="28">
        <f>(TempMittel_korr!M201-Referenz_vor_1960!$L$21)</f>
        <v>-3.066666666666773E-2</v>
      </c>
      <c r="M20" s="100">
        <f>(TempMittel_korr!N201-Referenz_vor_1960!$M$21)</f>
        <v>2.3139784946236563</v>
      </c>
      <c r="N20" s="272">
        <f>(TempMittel_korr!P201-Referenz_vor_1960!$N$21)</f>
        <v>0.56999999999999851</v>
      </c>
      <c r="O20" s="2"/>
      <c r="P20" s="51">
        <v>1977</v>
      </c>
      <c r="Q20" s="96">
        <f>(AVERAGE(D20+Referenz_vor_1960!$D$21,E20+Referenz_vor_1960!$E$21,F20+Referenz_vor_1960!$F$21)-Referenz_vor_1960!$O$21)</f>
        <v>0.12121684587813597</v>
      </c>
      <c r="R20" s="28">
        <f>(AVERAGE(G20+Referenz_vor_1960!$G$21,H20+Referenz_vor_1960!$H$21,I20+Referenz_vor_1960!$I$21)-Referenz_vor_1960!$P$21)</f>
        <v>-0.56502150537634499</v>
      </c>
      <c r="S20" s="28">
        <f>(AVERAGE(J20+Referenz_vor_1960!$J$21,K20+Referenz_vor_1960!$K$21,L20+Referenz_vor_1960!$L$21)-Referenz_vor_1960!$Q$21)</f>
        <v>0.15508482676224489</v>
      </c>
      <c r="T20" s="97">
        <f>(AVERAGE(B20+Referenz_vor_1960!$B$21,C20+Referenz_vor_1960!$C$21,M19+Referenz_vor_1960!$M$21)-Referenz_vor_1960!$R$21)</f>
        <v>1.3410540812543035</v>
      </c>
      <c r="V20" s="51">
        <v>1977</v>
      </c>
      <c r="W20" s="96">
        <f>(AVERAGE(B20+Referenz_vor_1960!$B$21,C20+Referenz_vor_1960!$C$21,D20+Referenz_vor_1960!$D$21)-Referenz_vor_1960!$T$21)</f>
        <v>2.9086884898564542</v>
      </c>
      <c r="X20" s="112">
        <f>(AVERAGE(E20+Referenz_vor_1960!$E$21,F20+Referenz_vor_1960!$F$21,G20+Referenz_vor_1960!$G$21)-Referenz_vor_1960!$U$21)</f>
        <v>-1.0768512544802888</v>
      </c>
      <c r="Y20" s="112">
        <f>(AVERAGE(H20+Referenz_vor_1960!$H$21,I20+Referenz_vor_1960!$I$21,J20+Referenz_vor_1960!$J$21)-Referenz_vor_1960!$V$21)</f>
        <v>-1.2348363201911585</v>
      </c>
      <c r="Z20" s="97">
        <f>(AVERAGE(K20+Referenz_vor_1960!$K$21,L20+Referenz_vor_1960!$L$21,M20+Referenz_vor_1960!$M$21)-Referenz_vor_1960!$W$21)</f>
        <v>1.6252258064516112</v>
      </c>
    </row>
    <row r="21" spans="1:26">
      <c r="A21" s="51">
        <v>1978</v>
      </c>
      <c r="B21" s="112">
        <f>(TempMittel_korr!C202-Referenz_vor_1960!$B$21)</f>
        <v>0.57795698924731176</v>
      </c>
      <c r="C21" s="28">
        <f>(TempMittel_korr!D202-Referenz_vor_1960!$C$21)</f>
        <v>-1.0988423645320189</v>
      </c>
      <c r="D21" s="28">
        <f>(TempMittel_korr!E202-Referenz_vor_1960!$D$21)</f>
        <v>0.37817204301075313</v>
      </c>
      <c r="E21" s="28">
        <f>(TempMittel_korr!F202-Referenz_vor_1960!$E$21)</f>
        <v>-1.1613333333333342</v>
      </c>
      <c r="F21" s="28">
        <f>(TempMittel_korr!G202-Referenz_vor_1960!$F$21)</f>
        <v>-1.9818978494623671</v>
      </c>
      <c r="G21" s="28">
        <f>(TempMittel_korr!H202-Referenz_vor_1960!$G$21)</f>
        <v>-1.0003333333333391</v>
      </c>
      <c r="H21" s="28">
        <f>(TempMittel_korr!I202-Referenz_vor_1960!$H$21)</f>
        <v>-1.7166666666666668</v>
      </c>
      <c r="I21" s="28">
        <f>(TempMittel_korr!J202-Referenz_vor_1960!$I$21)</f>
        <v>-1.7591397849462389</v>
      </c>
      <c r="J21" s="28">
        <f>(TempMittel_korr!K202-Referenz_vor_1960!$J$21)</f>
        <v>-1.3564444444444419</v>
      </c>
      <c r="K21" s="28">
        <f>(TempMittel_korr!L202-Referenz_vor_1960!$K$21)</f>
        <v>-0.33021505376344162</v>
      </c>
      <c r="L21" s="28">
        <f>(TempMittel_korr!M202-Referenz_vor_1960!$L$21)</f>
        <v>0.35933333333333328</v>
      </c>
      <c r="M21" s="100">
        <f>(TempMittel_korr!N202-Referenz_vor_1960!$M$21)</f>
        <v>1.6043010752688174</v>
      </c>
      <c r="N21" s="272">
        <f>(TempMittel_korr!P202-Referenz_vor_1960!$N$21)</f>
        <v>-0.63000000000000167</v>
      </c>
      <c r="O21" s="2"/>
      <c r="P21" s="51">
        <v>1978</v>
      </c>
      <c r="Q21" s="96">
        <f>(AVERAGE(D21+Referenz_vor_1960!$D$21,E21+Referenz_vor_1960!$E$21,F21+Referenz_vor_1960!$F$21)-Referenz_vor_1960!$O$21)</f>
        <v>-0.92168637992831659</v>
      </c>
      <c r="R21" s="28">
        <f>(AVERAGE(G21+Referenz_vor_1960!$G$21,H21+Referenz_vor_1960!$H$21,I21+Referenz_vor_1960!$I$21)-Referenz_vor_1960!$P$21)</f>
        <v>-1.4920465949820798</v>
      </c>
      <c r="S21" s="28">
        <f>(AVERAGE(J21+Referenz_vor_1960!$J$21,K21+Referenz_vor_1960!$K$21,L21+Referenz_vor_1960!$L$21)-Referenz_vor_1960!$Q$21)</f>
        <v>-0.44244205495818356</v>
      </c>
      <c r="T21" s="97">
        <f>(AVERAGE(B21+Referenz_vor_1960!$B$21,C21+Referenz_vor_1960!$C$21,M20+Referenz_vor_1960!$M$21)-Referenz_vor_1960!$R$21)</f>
        <v>0.59769770644631637</v>
      </c>
      <c r="V21" s="51">
        <v>1978</v>
      </c>
      <c r="W21" s="96">
        <f>(AVERAGE(B21+Referenz_vor_1960!$B$21,C21+Referenz_vor_1960!$C$21,D21+Referenz_vor_1960!$D$21)-Referenz_vor_1960!$T$21)</f>
        <v>-4.7571110757984592E-2</v>
      </c>
      <c r="X21" s="112">
        <f>(AVERAGE(E21+Referenz_vor_1960!$E$21,F21+Referenz_vor_1960!$F$21,G21+Referenz_vor_1960!$G$21)-Referenz_vor_1960!$U$21)</f>
        <v>-1.3811881720430144</v>
      </c>
      <c r="Y21" s="112">
        <f>(AVERAGE(H21+Referenz_vor_1960!$H$21,I21+Referenz_vor_1960!$I$21,J21+Referenz_vor_1960!$J$21)-Referenz_vor_1960!$V$21)</f>
        <v>-1.6107502986857813</v>
      </c>
      <c r="Z21" s="97">
        <f>(AVERAGE(K21+Referenz_vor_1960!$K$21,L21+Referenz_vor_1960!$L$21,M21+Referenz_vor_1960!$M$21)-Referenz_vor_1960!$W$21)</f>
        <v>0.54447311827956923</v>
      </c>
    </row>
    <row r="22" spans="1:26">
      <c r="A22" s="51">
        <v>1979</v>
      </c>
      <c r="B22" s="112">
        <f>(TempMittel_korr!C203-Referenz_vor_1960!$B$21)</f>
        <v>-2.5252688172043003</v>
      </c>
      <c r="C22" s="28">
        <f>(TempMittel_korr!D203-Referenz_vor_1960!$C$21)</f>
        <v>0.59401477832512284</v>
      </c>
      <c r="D22" s="28">
        <f>(TempMittel_korr!E203-Referenz_vor_1960!$D$21)</f>
        <v>0.89752688172043027</v>
      </c>
      <c r="E22" s="28">
        <f>(TempMittel_korr!F203-Referenz_vor_1960!$E$21)</f>
        <v>-2.6346666666666674</v>
      </c>
      <c r="F22" s="28">
        <f>(TempMittel_korr!G203-Referenz_vor_1960!$F$21)</f>
        <v>0.4374569892473108</v>
      </c>
      <c r="G22" s="28">
        <f>(TempMittel_korr!H203-Referenz_vor_1960!$G$21)</f>
        <v>0.45299999999999585</v>
      </c>
      <c r="H22" s="28">
        <f>(TempMittel_korr!I203-Referenz_vor_1960!$H$21)</f>
        <v>-1.3327956989247269</v>
      </c>
      <c r="I22" s="28">
        <f>(TempMittel_korr!J203-Referenz_vor_1960!$I$21)</f>
        <v>-1.3236559139784987</v>
      </c>
      <c r="J22" s="28">
        <f>(TempMittel_korr!K203-Referenz_vor_1960!$J$21)</f>
        <v>-0.3131111111111089</v>
      </c>
      <c r="K22" s="28">
        <f>(TempMittel_korr!L203-Referenz_vor_1960!$K$21)</f>
        <v>2.1052688172042977</v>
      </c>
      <c r="L22" s="28">
        <f>(TempMittel_korr!M203-Referenz_vor_1960!$L$21)</f>
        <v>-1.1006666666666676</v>
      </c>
      <c r="M22" s="100">
        <f>(TempMittel_korr!N203-Referenz_vor_1960!$M$21)</f>
        <v>3.3784946236559135</v>
      </c>
      <c r="N22" s="272">
        <f>(TempMittel_korr!P203-Referenz_vor_1960!$N$21)</f>
        <v>-0.13000000000000167</v>
      </c>
      <c r="O22" s="2"/>
      <c r="P22" s="51">
        <v>1979</v>
      </c>
      <c r="Q22" s="96">
        <f>(AVERAGE(D22+Referenz_vor_1960!$D$21,E22+Referenz_vor_1960!$E$21,F22+Referenz_vor_1960!$F$21)-Referenz_vor_1960!$O$21)</f>
        <v>-0.4332275985663081</v>
      </c>
      <c r="R22" s="28">
        <f>(AVERAGE(G22+Referenz_vor_1960!$G$21,H22+Referenz_vor_1960!$H$21,I22+Referenz_vor_1960!$I$21)-Referenz_vor_1960!$P$21)</f>
        <v>-0.73448387096774326</v>
      </c>
      <c r="S22" s="28">
        <f>(AVERAGE(J22+Referenz_vor_1960!$J$21,K22+Referenz_vor_1960!$K$21,L22+Referenz_vor_1960!$L$21)-Referenz_vor_1960!$Q$21)</f>
        <v>0.2304970131421733</v>
      </c>
      <c r="T22" s="97">
        <f>(AVERAGE(B22+Referenz_vor_1960!$B$21,C22+Referenz_vor_1960!$C$21,M21+Referenz_vor_1960!$M$21)-Referenz_vor_1960!$R$21)</f>
        <v>-0.10898432120345358</v>
      </c>
      <c r="V22" s="51">
        <v>1979</v>
      </c>
      <c r="W22" s="96">
        <f>(AVERAGE(B22+Referenz_vor_1960!$B$21,C22+Referenz_vor_1960!$C$21,D22+Referenz_vor_1960!$D$21)-Referenz_vor_1960!$T$21)</f>
        <v>-0.34457571905291595</v>
      </c>
      <c r="X22" s="112">
        <f>(AVERAGE(E22+Referenz_vor_1960!$E$21,F22+Referenz_vor_1960!$F$21,G22+Referenz_vor_1960!$G$21)-Referenz_vor_1960!$U$21)</f>
        <v>-0.58140322580645432</v>
      </c>
      <c r="Y22" s="112">
        <f>(AVERAGE(H22+Referenz_vor_1960!$H$21,I22+Referenz_vor_1960!$I$21,J22+Referenz_vor_1960!$J$21)-Referenz_vor_1960!$V$21)</f>
        <v>-0.98985424133810973</v>
      </c>
      <c r="Z22" s="97">
        <f>(AVERAGE(K22+Referenz_vor_1960!$K$21,L22+Referenz_vor_1960!$L$21,M22+Referenz_vor_1960!$M$21)-Referenz_vor_1960!$W$21)</f>
        <v>1.4610322580645145</v>
      </c>
    </row>
    <row r="23" spans="1:26">
      <c r="A23" s="51">
        <v>1980</v>
      </c>
      <c r="B23" s="112">
        <f>(TempMittel_korr!C204-Referenz_vor_1960!$B$21)</f>
        <v>-1.3188172043010753</v>
      </c>
      <c r="C23" s="28">
        <f>(TempMittel_korr!D204-Referenz_vor_1960!$C$21)</f>
        <v>3.029729064039409</v>
      </c>
      <c r="D23" s="28">
        <f>(TempMittel_korr!E204-Referenz_vor_1960!$D$21)</f>
        <v>3.9462365591397486E-2</v>
      </c>
      <c r="E23" s="28">
        <f>(TempMittel_korr!F204-Referenz_vor_1960!$E$21)</f>
        <v>-3.5146666666666677</v>
      </c>
      <c r="F23" s="28">
        <f>(TempMittel_korr!G204-Referenz_vor_1960!$F$21)</f>
        <v>-2.5915752688172056</v>
      </c>
      <c r="G23" s="28">
        <f>(TempMittel_korr!H204-Referenz_vor_1960!$G$21)</f>
        <v>-1.6103333333333385</v>
      </c>
      <c r="H23" s="28">
        <f>(TempMittel_korr!I204-Referenz_vor_1960!$H$21)</f>
        <v>-2.6521505376344106</v>
      </c>
      <c r="I23" s="28">
        <f>(TempMittel_korr!J204-Referenz_vor_1960!$I$21)</f>
        <v>0.92473118279569455</v>
      </c>
      <c r="J23" s="28">
        <f>(TempMittel_korr!K204-Referenz_vor_1960!$J$21)</f>
        <v>0.9802222222222241</v>
      </c>
      <c r="K23" s="28">
        <f>(TempMittel_korr!L204-Referenz_vor_1960!$K$21)</f>
        <v>-0.29795698924731262</v>
      </c>
      <c r="L23" s="28">
        <f>(TempMittel_korr!M204-Referenz_vor_1960!$L$21)</f>
        <v>-1.0806666666666671</v>
      </c>
      <c r="M23" s="100">
        <f>(TempMittel_korr!N204-Referenz_vor_1960!$M$21)</f>
        <v>-0.97956989247311776</v>
      </c>
      <c r="N23" s="272">
        <f>(TempMittel_korr!P204-Referenz_vor_1960!$N$21)</f>
        <v>-0.73000000000000131</v>
      </c>
      <c r="O23" s="2"/>
      <c r="P23" s="51">
        <v>1980</v>
      </c>
      <c r="Q23" s="96">
        <f>(AVERAGE(D23+Referenz_vor_1960!$D$21,E23+Referenz_vor_1960!$E$21,F23+Referenz_vor_1960!$F$21)-Referenz_vor_1960!$O$21)</f>
        <v>-2.0222598566308254</v>
      </c>
      <c r="R23" s="28">
        <f>(AVERAGE(G23+Referenz_vor_1960!$G$21,H23+Referenz_vor_1960!$H$21,I23+Referenz_vor_1960!$I$21)-Referenz_vor_1960!$P$21)</f>
        <v>-1.1125842293906842</v>
      </c>
      <c r="S23" s="28">
        <f>(AVERAGE(J23+Referenz_vor_1960!$J$21,K23+Referenz_vor_1960!$K$21,L23+Referenz_vor_1960!$L$21)-Referenz_vor_1960!$Q$21)</f>
        <v>-0.13280047789725291</v>
      </c>
      <c r="T23" s="97">
        <f>(AVERAGE(B23+Referenz_vor_1960!$B$21,C23+Referenz_vor_1960!$C$21,M22+Referenz_vor_1960!$M$21)-Referenz_vor_1960!$R$21)</f>
        <v>1.6964688277980822</v>
      </c>
      <c r="V23" s="51">
        <v>1980</v>
      </c>
      <c r="W23" s="96">
        <f>(AVERAGE(B23+Referenz_vor_1960!$B$21,C23+Referenz_vor_1960!$C$21,D23+Referenz_vor_1960!$D$21)-Referenz_vor_1960!$T$21)</f>
        <v>0.58345807510991032</v>
      </c>
      <c r="X23" s="112">
        <f>(AVERAGE(E23+Referenz_vor_1960!$E$21,F23+Referenz_vor_1960!$F$21,G23+Referenz_vor_1960!$G$21)-Referenz_vor_1960!$U$21)</f>
        <v>-2.5721917562724048</v>
      </c>
      <c r="Y23" s="112">
        <f>(AVERAGE(H23+Referenz_vor_1960!$H$21,I23+Referenz_vor_1960!$I$21,J23+Referenz_vor_1960!$J$21)-Referenz_vor_1960!$V$21)</f>
        <v>-0.24906571087216456</v>
      </c>
      <c r="Z23" s="97">
        <f>(AVERAGE(K23+Referenz_vor_1960!$K$21,L23+Referenz_vor_1960!$L$21,M23+Referenz_vor_1960!$M$21)-Referenz_vor_1960!$W$21)</f>
        <v>-0.78606451612903294</v>
      </c>
    </row>
    <row r="24" spans="1:26">
      <c r="A24" s="51">
        <v>1981</v>
      </c>
      <c r="B24" s="112">
        <f>(TempMittel_korr!C205-Referenz_vor_1960!$B$21)</f>
        <v>-1.547849462365591</v>
      </c>
      <c r="C24" s="28">
        <f>(TempMittel_korr!D205-Referenz_vor_1960!$C$21)</f>
        <v>-1.5416995073891619</v>
      </c>
      <c r="D24" s="28">
        <f>(TempMittel_korr!E205-Referenz_vor_1960!$D$21)</f>
        <v>3.6523655913978503</v>
      </c>
      <c r="E24" s="28">
        <f>(TempMittel_korr!F205-Referenz_vor_1960!$E$21)</f>
        <v>1.1253333333333329</v>
      </c>
      <c r="F24" s="28">
        <f>(TempMittel_korr!G205-Referenz_vor_1960!$F$21)</f>
        <v>2.7779569892475209E-2</v>
      </c>
      <c r="G24" s="28">
        <f>(TempMittel_korr!H205-Referenz_vor_1960!$G$21)</f>
        <v>0.24633333333332885</v>
      </c>
      <c r="H24" s="28">
        <f>(TempMittel_korr!I205-Referenz_vor_1960!$H$21)</f>
        <v>-1.1166666666666636</v>
      </c>
      <c r="I24" s="28">
        <f>(TempMittel_korr!J205-Referenz_vor_1960!$I$21)</f>
        <v>0.46344086021505149</v>
      </c>
      <c r="J24" s="28">
        <f>(TempMittel_korr!K205-Referenz_vor_1960!$J$21)</f>
        <v>0.17688888888888954</v>
      </c>
      <c r="K24" s="28">
        <f>(TempMittel_korr!L205-Referenz_vor_1960!$K$21)</f>
        <v>0.1439784946236573</v>
      </c>
      <c r="L24" s="28">
        <f>(TempMittel_korr!M205-Referenz_vor_1960!$L$21)</f>
        <v>5.9333333333332572E-2</v>
      </c>
      <c r="M24" s="100">
        <f>(TempMittel_korr!N205-Referenz_vor_1960!$M$21)</f>
        <v>-1.2731182795698925</v>
      </c>
      <c r="N24" s="272">
        <f>(TempMittel_korr!P205-Referenz_vor_1960!$N$21)</f>
        <v>-3.0000000000001137E-2</v>
      </c>
      <c r="O24" s="2"/>
      <c r="P24" s="51">
        <v>1981</v>
      </c>
      <c r="Q24" s="96">
        <f>(AVERAGE(D24+Referenz_vor_1960!$D$21,E24+Referenz_vor_1960!$E$21,F24+Referenz_vor_1960!$F$21)-Referenz_vor_1960!$O$21)</f>
        <v>1.6018261648745531</v>
      </c>
      <c r="R24" s="28">
        <f>(AVERAGE(G24+Referenz_vor_1960!$G$21,H24+Referenz_vor_1960!$H$21,I24+Referenz_vor_1960!$I$21)-Referenz_vor_1960!$P$21)</f>
        <v>-0.13563082437276108</v>
      </c>
      <c r="S24" s="28">
        <f>(AVERAGE(J24+Referenz_vor_1960!$J$21,K24+Referenz_vor_1960!$K$21,L24+Referenz_vor_1960!$L$21)-Referenz_vor_1960!$Q$21)</f>
        <v>0.12673357228195936</v>
      </c>
      <c r="T24" s="97">
        <f>(AVERAGE(B24+Referenz_vor_1960!$B$21,C24+Referenz_vor_1960!$C$21,M23+Referenz_vor_1960!$M$21)-Referenz_vor_1960!$R$21)</f>
        <v>-1.356372954075957</v>
      </c>
      <c r="V24" s="51">
        <v>1981</v>
      </c>
      <c r="W24" s="96">
        <f>(AVERAGE(B24+Referenz_vor_1960!$B$21,C24+Referenz_vor_1960!$C$21,D24+Referenz_vor_1960!$D$21)-Referenz_vor_1960!$T$21)</f>
        <v>0.1876055405476989</v>
      </c>
      <c r="X24" s="112">
        <f>(AVERAGE(E24+Referenz_vor_1960!$E$21,F24+Referenz_vor_1960!$F$21,G24+Referenz_vor_1960!$G$21)-Referenz_vor_1960!$U$21)</f>
        <v>0.46648207885304593</v>
      </c>
      <c r="Y24" s="112">
        <f>(AVERAGE(H24+Referenz_vor_1960!$H$21,I24+Referenz_vor_1960!$I$21,J24+Referenz_vor_1960!$J$21)-Referenz_vor_1960!$V$21)</f>
        <v>-0.15877897252090634</v>
      </c>
      <c r="Z24" s="97">
        <f>(AVERAGE(K24+Referenz_vor_1960!$K$21,L24+Referenz_vor_1960!$L$21,M24+Referenz_vor_1960!$M$21)-Referenz_vor_1960!$W$21)</f>
        <v>-0.35660215053763444</v>
      </c>
    </row>
    <row r="25" spans="1:26">
      <c r="A25" s="51">
        <v>1982</v>
      </c>
      <c r="B25" s="112">
        <f>(TempMittel_korr!C206-Referenz_vor_1960!$B$21)</f>
        <v>2.0134408602150535</v>
      </c>
      <c r="C25" s="28">
        <f>(TempMittel_korr!D206-Referenz_vor_1960!$C$21)</f>
        <v>0.22972906403940896</v>
      </c>
      <c r="D25" s="28">
        <f>(TempMittel_korr!E206-Referenz_vor_1960!$D$21)</f>
        <v>-0.22505376344086025</v>
      </c>
      <c r="E25" s="28">
        <f>(TempMittel_korr!F206-Referenz_vor_1960!$E$21)</f>
        <v>-2.2313333333333358</v>
      </c>
      <c r="F25" s="28">
        <f>(TempMittel_korr!G206-Referenz_vor_1960!$F$21)</f>
        <v>0.69874731182795458</v>
      </c>
      <c r="G25" s="28">
        <f>(TempMittel_korr!H206-Referenz_vor_1960!$G$21)</f>
        <v>1.2163333333333259</v>
      </c>
      <c r="H25" s="28">
        <f>(TempMittel_korr!I206-Referenz_vor_1960!$H$21)</f>
        <v>1.6833333333333425</v>
      </c>
      <c r="I25" s="28">
        <f>(TempMittel_korr!J206-Referenz_vor_1960!$I$21)</f>
        <v>-0.20107526881720794</v>
      </c>
      <c r="J25" s="28">
        <f>(TempMittel_korr!K206-Referenz_vor_1960!$J$21)</f>
        <v>2.6035555555555536</v>
      </c>
      <c r="K25" s="28">
        <f>(TempMittel_korr!L206-Referenz_vor_1960!$K$21)</f>
        <v>0.75365591397849485</v>
      </c>
      <c r="L25" s="28">
        <f>(TempMittel_korr!M206-Referenz_vor_1960!$L$21)</f>
        <v>2.7793333333333337</v>
      </c>
      <c r="M25" s="100">
        <f>(TempMittel_korr!N206-Referenz_vor_1960!$M$21)</f>
        <v>1.3913978494623658</v>
      </c>
      <c r="N25" s="272">
        <f>(TempMittel_korr!P206-Referenz_vor_1960!$N$21)</f>
        <v>0.94150684931506667</v>
      </c>
      <c r="O25" s="2"/>
      <c r="P25" s="51">
        <v>1982</v>
      </c>
      <c r="Q25" s="96">
        <f>(AVERAGE(D25+Referenz_vor_1960!$D$21,E25+Referenz_vor_1960!$E$21,F25+Referenz_vor_1960!$F$21)-Referenz_vor_1960!$O$21)</f>
        <v>-0.58587992831541413</v>
      </c>
      <c r="R25" s="28">
        <f>(AVERAGE(G25+Referenz_vor_1960!$G$21,H25+Referenz_vor_1960!$H$21,I25+Referenz_vor_1960!$I$21)-Referenz_vor_1960!$P$21)</f>
        <v>0.89953046594982133</v>
      </c>
      <c r="S25" s="28">
        <f>(AVERAGE(J25+Referenz_vor_1960!$J$21,K25+Referenz_vor_1960!$K$21,L25+Referenz_vor_1960!$L$21)-Referenz_vor_1960!$Q$21)</f>
        <v>2.0455149342891277</v>
      </c>
      <c r="T25" s="97">
        <f>(AVERAGE(B25+Referenz_vor_1960!$B$21,C25+Referenz_vor_1960!$C$21,M24+Referenz_vor_1960!$M$21)-Referenz_vor_1960!$R$21)</f>
        <v>0.32335054822818976</v>
      </c>
      <c r="V25" s="51">
        <v>1982</v>
      </c>
      <c r="W25" s="96">
        <f>(AVERAGE(B25+Referenz_vor_1960!$B$21,C25+Referenz_vor_1960!$C$21,D25+Referenz_vor_1960!$D$21)-Referenz_vor_1960!$T$21)</f>
        <v>0.67270538693786741</v>
      </c>
      <c r="X25" s="112">
        <f>(AVERAGE(E25+Referenz_vor_1960!$E$21,F25+Referenz_vor_1960!$F$21,G25+Referenz_vor_1960!$G$21)-Referenz_vor_1960!$U$21)</f>
        <v>-0.1054175627240177</v>
      </c>
      <c r="Y25" s="112">
        <f>(AVERAGE(H25+Referenz_vor_1960!$H$21,I25+Referenz_vor_1960!$I$21,J25+Referenz_vor_1960!$J$21)-Referenz_vor_1960!$V$21)</f>
        <v>1.3619378733572294</v>
      </c>
      <c r="Z25" s="97">
        <f>(AVERAGE(K25+Referenz_vor_1960!$K$21,L25+Referenz_vor_1960!$L$21,M25+Referenz_vor_1960!$M$21)-Referenz_vor_1960!$W$21)</f>
        <v>1.6414623655913974</v>
      </c>
    </row>
    <row r="26" spans="1:26">
      <c r="A26" s="51">
        <v>1983</v>
      </c>
      <c r="B26" s="112">
        <f>(TempMittel_korr!C207-Referenz_vor_1960!$B$21)</f>
        <v>4.4682795698924735</v>
      </c>
      <c r="C26" s="28">
        <f>(TempMittel_korr!D207-Referenz_vor_1960!$C$21)</f>
        <v>-2.5738423645320214</v>
      </c>
      <c r="D26" s="28">
        <f>(TempMittel_korr!E207-Referenz_vor_1960!$D$21)</f>
        <v>0.90075268817204335</v>
      </c>
      <c r="E26" s="28">
        <f>(TempMittel_korr!F207-Referenz_vor_1960!$E$21)</f>
        <v>1.4319999999999995</v>
      </c>
      <c r="F26" s="28">
        <f>(TempMittel_korr!G207-Referenz_vor_1960!$F$21)</f>
        <v>-0.89802688172043155</v>
      </c>
      <c r="G26" s="28">
        <f>(TempMittel_korr!H207-Referenz_vor_1960!$G$21)</f>
        <v>0.74633333333332885</v>
      </c>
      <c r="H26" s="28">
        <f>(TempMittel_korr!I207-Referenz_vor_1960!$H$21)</f>
        <v>4.6252688172042955</v>
      </c>
      <c r="I26" s="28">
        <f>(TempMittel_korr!J207-Referenz_vor_1960!$I$21)</f>
        <v>0.61182795698924508</v>
      </c>
      <c r="J26" s="28">
        <f>(TempMittel_korr!K207-Referenz_vor_1960!$J$21)</f>
        <v>0.30688888888889032</v>
      </c>
      <c r="K26" s="28">
        <f>(TempMittel_korr!L207-Referenz_vor_1960!$K$21)</f>
        <v>1.0536559139784938</v>
      </c>
      <c r="L26" s="28">
        <f>(TempMittel_korr!M207-Referenz_vor_1960!$L$21)</f>
        <v>-0.55066666666666775</v>
      </c>
      <c r="M26" s="100">
        <f>(TempMittel_korr!N207-Referenz_vor_1960!$M$21)</f>
        <v>1.6107526881720435</v>
      </c>
      <c r="N26" s="272">
        <f>(TempMittel_korr!P207-Referenz_vor_1960!$N$21)</f>
        <v>1.0579452054794487</v>
      </c>
      <c r="O26" s="2"/>
      <c r="P26" s="129">
        <v>1983</v>
      </c>
      <c r="Q26" s="96">
        <f>(AVERAGE(D26+Referenz_vor_1960!$D$21,E26+Referenz_vor_1960!$E$21,F26+Referenz_vor_1960!$F$21)-Referenz_vor_1960!$O$21)</f>
        <v>0.47824193548387051</v>
      </c>
      <c r="R26" s="28">
        <f>(AVERAGE(G26+Referenz_vor_1960!$G$21,H26+Referenz_vor_1960!$H$21,I26+Referenz_vor_1960!$I$21)-Referenz_vor_1960!$P$21)</f>
        <v>1.9944767025089583</v>
      </c>
      <c r="S26" s="28">
        <f>(AVERAGE(J26+Referenz_vor_1960!$J$21,K26+Referenz_vor_1960!$K$21,L26+Referenz_vor_1960!$L$21)-Referenz_vor_1960!$Q$21)</f>
        <v>0.26995937873357256</v>
      </c>
      <c r="T26" s="97">
        <f>(AVERAGE(B26+Referenz_vor_1960!$B$21,C26+Referenz_vor_1960!$C$21,M25+Referenz_vor_1960!$M$21)-Referenz_vor_1960!$R$21)</f>
        <v>1.0952783516076059</v>
      </c>
      <c r="V26" s="129">
        <v>1983</v>
      </c>
      <c r="W26" s="96">
        <f>(AVERAGE(B26+Referenz_vor_1960!$B$21,C26+Referenz_vor_1960!$C$21,D26+Referenz_vor_1960!$D$21)-Referenz_vor_1960!$T$21)</f>
        <v>0.9317299645108319</v>
      </c>
      <c r="X26" s="112">
        <f>(AVERAGE(E26+Referenz_vor_1960!$E$21,F26+Referenz_vor_1960!$F$21,G26+Referenz_vor_1960!$G$21)-Referenz_vor_1960!$U$21)</f>
        <v>0.42676881720429805</v>
      </c>
      <c r="Y26" s="112">
        <f>(AVERAGE(H26+Referenz_vor_1960!$H$21,I26+Referenz_vor_1960!$I$21,J26+Referenz_vor_1960!$J$21)-Referenz_vor_1960!$V$21)</f>
        <v>1.8479952210274764</v>
      </c>
      <c r="Z26" s="97">
        <f>(AVERAGE(K26+Referenz_vor_1960!$K$21,L26+Referenz_vor_1960!$L$21,M26+Referenz_vor_1960!$M$21)-Referenz_vor_1960!$W$21)</f>
        <v>0.70458064516128971</v>
      </c>
    </row>
    <row r="27" spans="1:26">
      <c r="A27" s="51">
        <v>1984</v>
      </c>
      <c r="B27" s="112">
        <f>(TempMittel_korr!C208-Referenz_vor_1960!$B$21)</f>
        <v>1.4747311827956988</v>
      </c>
      <c r="C27" s="28">
        <f>(TempMittel_korr!D208-Referenz_vor_1960!$C$21)</f>
        <v>-2.2806157635467983</v>
      </c>
      <c r="D27" s="28">
        <f>(TempMittel_korr!E208-Referenz_vor_1960!$D$21)</f>
        <v>-2.3411827956989244</v>
      </c>
      <c r="E27" s="28">
        <f>(TempMittel_korr!F208-Referenz_vor_1960!$E$21)</f>
        <v>-1.6646666666666681</v>
      </c>
      <c r="F27" s="28">
        <f>(TempMittel_korr!G208-Referenz_vor_1960!$F$21)</f>
        <v>-2.1948010752688187</v>
      </c>
      <c r="G27" s="28">
        <f>(TempMittel_korr!H208-Referenz_vor_1960!$G$21)</f>
        <v>-0.98366666666667157</v>
      </c>
      <c r="H27" s="28">
        <f>(TempMittel_korr!I208-Referenz_vor_1960!$H$21)</f>
        <v>-0.36182795698924686</v>
      </c>
      <c r="I27" s="28">
        <f>(TempMittel_korr!J208-Referenz_vor_1960!$I$21)</f>
        <v>-0.1913978494623656</v>
      </c>
      <c r="J27" s="28">
        <f>(TempMittel_korr!K208-Referenz_vor_1960!$J$21)</f>
        <v>-1.7064444444444433</v>
      </c>
      <c r="K27" s="28">
        <f>(TempMittel_korr!L208-Referenz_vor_1960!$K$21)</f>
        <v>1.9472043010752689</v>
      </c>
      <c r="L27" s="28">
        <f>(TempMittel_korr!M208-Referenz_vor_1960!$L$21)</f>
        <v>4.2593333333333341</v>
      </c>
      <c r="M27" s="100">
        <f>(TempMittel_korr!N208-Referenz_vor_1960!$M$21)</f>
        <v>1.3236559139784956</v>
      </c>
      <c r="N27" s="272">
        <f>(TempMittel_korr!P208-Referenz_vor_1960!$N$21)</f>
        <v>-0.17712328767123431</v>
      </c>
      <c r="O27" s="2"/>
      <c r="P27" s="51">
        <v>1984</v>
      </c>
      <c r="Q27" s="96">
        <f>(AVERAGE(D27+Referenz_vor_1960!$D$21,E27+Referenz_vor_1960!$E$21,F27+Referenz_vor_1960!$F$21)-Referenz_vor_1960!$O$21)</f>
        <v>-2.0668835125448042</v>
      </c>
      <c r="R27" s="28">
        <f>(AVERAGE(G27+Referenz_vor_1960!$G$21,H27+Referenz_vor_1960!$H$21,I27+Referenz_vor_1960!$I$21)-Referenz_vor_1960!$P$21)</f>
        <v>-0.51229749103942801</v>
      </c>
      <c r="S27" s="28">
        <f>(AVERAGE(J27+Referenz_vor_1960!$J$21,K27+Referenz_vor_1960!$K$21,L27+Referenz_vor_1960!$L$21)-Referenz_vor_1960!$Q$21)</f>
        <v>1.500031063321388</v>
      </c>
      <c r="T27" s="97">
        <f>(AVERAGE(B27+Referenz_vor_1960!$B$21,C27+Referenz_vor_1960!$C$21,M26+Referenz_vor_1960!$M$21)-Referenz_vor_1960!$R$21)</f>
        <v>0.26828936914031454</v>
      </c>
      <c r="V27" s="51">
        <v>1984</v>
      </c>
      <c r="W27" s="96">
        <f>(AVERAGE(B27+Referenz_vor_1960!$B$21,C27+Referenz_vor_1960!$C$21,D27+Referenz_vor_1960!$D$21)-Referenz_vor_1960!$T$21)</f>
        <v>-1.0490224588166748</v>
      </c>
      <c r="X27" s="112">
        <f>(AVERAGE(E27+Referenz_vor_1960!$E$21,F27+Referenz_vor_1960!$F$21,G27+Referenz_vor_1960!$G$21)-Referenz_vor_1960!$U$21)</f>
        <v>-1.6143781362007195</v>
      </c>
      <c r="Y27" s="112">
        <f>(AVERAGE(H27+Referenz_vor_1960!$H$21,I27+Referenz_vor_1960!$I$21,J27+Referenz_vor_1960!$J$21)-Referenz_vor_1960!$V$21)</f>
        <v>-0.75322341696534956</v>
      </c>
      <c r="Z27" s="97">
        <f>(AVERAGE(K27+Referenz_vor_1960!$K$21,L27+Referenz_vor_1960!$L$21,M27+Referenz_vor_1960!$M$21)-Referenz_vor_1960!$W$21)</f>
        <v>2.5100645161290323</v>
      </c>
    </row>
    <row r="28" spans="1:26">
      <c r="A28" s="51">
        <v>1985</v>
      </c>
      <c r="B28" s="112">
        <f>(TempMittel_korr!C209-Referenz_vor_1960!$B$21)</f>
        <v>-4.2446236559139772</v>
      </c>
      <c r="C28" s="28">
        <f>(TempMittel_korr!D209-Referenz_vor_1960!$C$21)</f>
        <v>-1.3202709359605909</v>
      </c>
      <c r="D28" s="28">
        <f>(TempMittel_korr!E209-Referenz_vor_1960!$D$21)</f>
        <v>-1.6960215053763441</v>
      </c>
      <c r="E28" s="28">
        <f>(TempMittel_korr!F209-Referenz_vor_1960!$E$21)</f>
        <v>-0.17133333333333578</v>
      </c>
      <c r="F28" s="28">
        <f>(TempMittel_korr!G209-Referenz_vor_1960!$F$21)</f>
        <v>0.85358602150537699</v>
      </c>
      <c r="G28" s="28">
        <f>(TempMittel_korr!H209-Referenz_vor_1960!$G$21)</f>
        <v>-1.8170000000000019</v>
      </c>
      <c r="H28" s="28">
        <f>(TempMittel_korr!I209-Referenz_vor_1960!$H$21)</f>
        <v>1.3639784946236571</v>
      </c>
      <c r="I28" s="28">
        <f>(TempMittel_korr!J209-Referenz_vor_1960!$I$21)</f>
        <v>0.44408602150537924</v>
      </c>
      <c r="J28" s="28">
        <f>(TempMittel_korr!K209-Referenz_vor_1960!$J$21)</f>
        <v>1.4668888888888922</v>
      </c>
      <c r="K28" s="9">
        <f>(TempMittel_korr!L209-Referenz_vor_1960!$K$21)</f>
        <v>0.65688172043010518</v>
      </c>
      <c r="L28" s="112">
        <f>(TempMittel_korr!M209-Referenz_vor_1960!$L$21)</f>
        <v>-3.9473333333333338</v>
      </c>
      <c r="M28" s="100">
        <f>(TempMittel_korr!N209-Referenz_vor_1960!$M$21)</f>
        <v>4.5204301075268818</v>
      </c>
      <c r="N28" s="272">
        <f>(TempMittel_korr!P209-Referenz_vor_1960!$N$21)</f>
        <v>-0.26178082191780927</v>
      </c>
      <c r="O28" s="2"/>
      <c r="P28" s="51">
        <v>1985</v>
      </c>
      <c r="Q28" s="96">
        <f>(AVERAGE(D28+Referenz_vor_1960!$D$21,E28+Referenz_vor_1960!$E$21,F28+Referenz_vor_1960!$F$21)-Referenz_vor_1960!$O$21)</f>
        <v>-0.33792293906810222</v>
      </c>
      <c r="R28" s="28">
        <f>(AVERAGE(G28+Referenz_vor_1960!$G$21,H28+Referenz_vor_1960!$H$21,I28+Referenz_vor_1960!$I$21)-Referenz_vor_1960!$P$21)</f>
        <v>-2.9784946236546261E-3</v>
      </c>
      <c r="S28" s="28">
        <f>(AVERAGE(J28+Referenz_vor_1960!$J$21,K28+Referenz_vor_1960!$K$21,L28+Referenz_vor_1960!$L$21)-Referenz_vor_1960!$Q$21)</f>
        <v>-0.60785424133811095</v>
      </c>
      <c r="T28" s="97">
        <f>(AVERAGE(B28+Referenz_vor_1960!$B$21,C28+Referenz_vor_1960!$C$21,M27+Referenz_vor_1960!$M$21)-Referenz_vor_1960!$R$21)</f>
        <v>-1.4137462259653575</v>
      </c>
      <c r="V28" s="51">
        <v>1985</v>
      </c>
      <c r="W28" s="96">
        <f>(AVERAGE(B28+Referenz_vor_1960!$B$21,C28+Referenz_vor_1960!$C$21,D28+Referenz_vor_1960!$D$21)-Referenz_vor_1960!$T$21)</f>
        <v>-2.4203053657503037</v>
      </c>
      <c r="X28" s="112">
        <f>(AVERAGE(E28+Referenz_vor_1960!$E$21,F28+Referenz_vor_1960!$F$21,G28+Referenz_vor_1960!$G$21)-Referenz_vor_1960!$U$21)</f>
        <v>-0.37824910394265387</v>
      </c>
      <c r="Y28" s="112">
        <f>(AVERAGE(H28+Referenz_vor_1960!$H$21,I28+Referenz_vor_1960!$I$21,J28+Referenz_vor_1960!$J$21)-Referenz_vor_1960!$V$21)</f>
        <v>1.0916511350059768</v>
      </c>
      <c r="Z28" s="97">
        <f>(AVERAGE(K28+Referenz_vor_1960!$K$21,L28+Referenz_vor_1960!$L$21,M28+Referenz_vor_1960!$M$21)-Referenz_vor_1960!$W$21)</f>
        <v>0.40999283154121713</v>
      </c>
    </row>
    <row r="29" spans="1:26">
      <c r="A29" s="51">
        <v>1986</v>
      </c>
      <c r="B29" s="112">
        <f>(TempMittel_korr!C210-Referenz_vor_1960!$B$21)</f>
        <v>0.44247311827957025</v>
      </c>
      <c r="C29" s="168">
        <f>(TempMittel_korr!D210-Referenz_vor_1960!$C$21)</f>
        <v>-6.5595566502463063</v>
      </c>
      <c r="D29" s="28">
        <f>(TempMittel_korr!E210-Referenz_vor_1960!$D$21)</f>
        <v>-0.39279569892473098</v>
      </c>
      <c r="E29" s="28">
        <f>(TempMittel_korr!F210-Referenz_vor_1960!$E$21)</f>
        <v>-1.2946666666666671</v>
      </c>
      <c r="F29" s="28">
        <f>(TempMittel_korr!G210-Referenz_vor_1960!$F$21)</f>
        <v>2.4761666666666695</v>
      </c>
      <c r="G29" s="28">
        <f>(TempMittel_korr!H210-Referenz_vor_1960!$G$21)</f>
        <v>3.966666666666363E-2</v>
      </c>
      <c r="H29" s="28">
        <f>(TempMittel_korr!I210-Referenz_vor_1960!$H$21)</f>
        <v>-0.33279569892472693</v>
      </c>
      <c r="I29" s="28">
        <f>(TempMittel_korr!J210-Referenz_vor_1960!$I$21)</f>
        <v>0.16021505376344258</v>
      </c>
      <c r="J29" s="28">
        <f>(TempMittel_korr!K210-Referenz_vor_1960!$J$21)</f>
        <v>-0.50977777777777789</v>
      </c>
      <c r="K29" s="28">
        <f>(TempMittel_korr!L210-Referenz_vor_1960!$K$21)</f>
        <v>1.9536559139784924</v>
      </c>
      <c r="L29" s="28">
        <f>(TempMittel_korr!M210-Referenz_vor_1960!$L$21)</f>
        <v>2.556</v>
      </c>
      <c r="M29" s="100">
        <f>(TempMittel_korr!N210-Referenz_vor_1960!$M$21)</f>
        <v>1.4333333333333331</v>
      </c>
      <c r="N29" s="272">
        <f>(TempMittel_korr!P210-Referenz_vor_1960!$N$21)</f>
        <v>9.4931506849313507E-2</v>
      </c>
      <c r="O29" s="2"/>
      <c r="P29" s="51">
        <v>1986</v>
      </c>
      <c r="Q29" s="96">
        <f>(AVERAGE(D29+Referenz_vor_1960!$D$21,E29+Referenz_vor_1960!$E$21,F29+Referenz_vor_1960!$F$21)-Referenz_vor_1960!$O$21)</f>
        <v>0.26290143369175656</v>
      </c>
      <c r="R29" s="28">
        <f>(AVERAGE(G29+Referenz_vor_1960!$G$21,H29+Referenz_vor_1960!$H$21,I29+Referenz_vor_1960!$I$21)-Referenz_vor_1960!$P$21)</f>
        <v>-4.4304659498207499E-2</v>
      </c>
      <c r="S29" s="28">
        <f>(AVERAGE(J29+Referenz_vor_1960!$J$21,K29+Referenz_vor_1960!$K$21,L29+Referenz_vor_1960!$L$21)-Referenz_vor_1960!$Q$21)</f>
        <v>1.3332927120669043</v>
      </c>
      <c r="T29" s="97">
        <f>(AVERAGE(B29+Referenz_vor_1960!$B$21,C29+Referenz_vor_1960!$C$21,M28+Referenz_vor_1960!$M$21)-Referenz_vor_1960!$R$21)</f>
        <v>-0.53221780814661845</v>
      </c>
      <c r="V29" s="51">
        <v>1986</v>
      </c>
      <c r="W29" s="96">
        <f>(AVERAGE(B29+Referenz_vor_1960!$B$21,C29+Referenz_vor_1960!$C$21,D29+Referenz_vor_1960!$D$21)-Referenz_vor_1960!$T$21)</f>
        <v>-2.1699597436304892</v>
      </c>
      <c r="X29" s="112">
        <f>(AVERAGE(E29+Referenz_vor_1960!$E$21,F29+Referenz_vor_1960!$F$21,G29+Referenz_vor_1960!$G$21)-Referenz_vor_1960!$U$21)</f>
        <v>0.40705555555555506</v>
      </c>
      <c r="Y29" s="112">
        <f>(AVERAGE(H29+Referenz_vor_1960!$H$21,I29+Referenz_vor_1960!$I$21,J29+Referenz_vor_1960!$J$21)-Referenz_vor_1960!$V$21)</f>
        <v>-0.22745280764635289</v>
      </c>
      <c r="Z29" s="97">
        <f>(AVERAGE(K29+Referenz_vor_1960!$K$21,L29+Referenz_vor_1960!$L$21,M29+Referenz_vor_1960!$M$21)-Referenz_vor_1960!$W$21)</f>
        <v>1.9809964157706079</v>
      </c>
    </row>
    <row r="30" spans="1:26">
      <c r="A30" s="51">
        <v>1987</v>
      </c>
      <c r="B30" s="112">
        <f>(TempMittel_korr!C211-Referenz_vor_1960!$B$21)</f>
        <v>-4.8478494623655921</v>
      </c>
      <c r="C30" s="28">
        <f>(TempMittel_korr!D211-Referenz_vor_1960!$C$21)</f>
        <v>1.436871921182266</v>
      </c>
      <c r="D30" s="28">
        <f>(TempMittel_korr!E211-Referenz_vor_1960!$D$21)</f>
        <v>-4.7153763440860219</v>
      </c>
      <c r="E30" s="28">
        <f>(TempMittel_korr!F211-Referenz_vor_1960!$E$21)</f>
        <v>1.7186666666666648</v>
      </c>
      <c r="F30" s="28">
        <f>(TempMittel_korr!G211-Referenz_vor_1960!$F$21)</f>
        <v>-3.2335107526881703</v>
      </c>
      <c r="G30" s="28">
        <f>(TempMittel_korr!H211-Referenz_vor_1960!$G$21)</f>
        <v>-1.1970000000000027</v>
      </c>
      <c r="H30" s="28">
        <f>(TempMittel_korr!I211-Referenz_vor_1960!$H$21)</f>
        <v>0.14784946236559193</v>
      </c>
      <c r="I30" s="28">
        <f>(TempMittel_korr!J211-Referenz_vor_1960!$I$21)</f>
        <v>-0.27849462365591826</v>
      </c>
      <c r="J30" s="28">
        <f>(TempMittel_korr!K211-Referenz_vor_1960!$J$21)</f>
        <v>3.0635555555555545</v>
      </c>
      <c r="K30" s="28">
        <f>(TempMittel_korr!L211-Referenz_vor_1960!$K$21)</f>
        <v>2.0859139784946237</v>
      </c>
      <c r="L30" s="28">
        <f>(TempMittel_korr!M211-Referenz_vor_1960!$L$21)</f>
        <v>0.51266666666666572</v>
      </c>
      <c r="M30" s="100">
        <f>(TempMittel_korr!N211-Referenz_vor_1960!$M$21)</f>
        <v>2.6268817204301076</v>
      </c>
      <c r="N30" s="272">
        <f>(TempMittel_korr!P211-Referenz_vor_1960!$N$21)</f>
        <v>-0.20506849315068632</v>
      </c>
      <c r="O30" s="2"/>
      <c r="P30" s="51">
        <v>1987</v>
      </c>
      <c r="Q30" s="96">
        <f>(AVERAGE(D30+Referenz_vor_1960!$D$21,E30+Referenz_vor_1960!$E$21,F30+Referenz_vor_1960!$F$21)-Referenz_vor_1960!$O$21)</f>
        <v>-2.0767401433691761</v>
      </c>
      <c r="R30" s="28">
        <f>(AVERAGE(G30+Referenz_vor_1960!$G$21,H30+Referenz_vor_1960!$H$21,I30+Referenz_vor_1960!$I$21)-Referenz_vor_1960!$P$21)</f>
        <v>-0.44254838709677635</v>
      </c>
      <c r="S30" s="28">
        <f>(AVERAGE(J30+Referenz_vor_1960!$J$21,K30+Referenz_vor_1960!$K$21,L30+Referenz_vor_1960!$L$21)-Referenz_vor_1960!$Q$21)</f>
        <v>1.8873787335722811</v>
      </c>
      <c r="T30" s="97">
        <f>(AVERAGE(B30+Referenz_vor_1960!$B$21,C30+Referenz_vor_1960!$C$21,M29+Referenz_vor_1960!$M$21)-Referenz_vor_1960!$R$21)</f>
        <v>-0.65921473594999802</v>
      </c>
      <c r="V30" s="51">
        <v>1987</v>
      </c>
      <c r="W30" s="96">
        <f>(AVERAGE(B30+Referenz_vor_1960!$B$21,C30+Referenz_vor_1960!$C$21,D30+Referenz_vor_1960!$D$21)-Referenz_vor_1960!$T$21)</f>
        <v>-2.7087846284231158</v>
      </c>
      <c r="X30" s="112">
        <f>(AVERAGE(E30+Referenz_vor_1960!$E$21,F30+Referenz_vor_1960!$F$21,G30+Referenz_vor_1960!$G$21)-Referenz_vor_1960!$U$21)</f>
        <v>-0.90394802867383817</v>
      </c>
      <c r="Y30" s="112">
        <f>(AVERAGE(H30+Referenz_vor_1960!$H$21,I30+Referenz_vor_1960!$I$21,J30+Referenz_vor_1960!$J$21)-Referenz_vor_1960!$V$21)</f>
        <v>0.97763679808840998</v>
      </c>
      <c r="Z30" s="97">
        <f>(AVERAGE(K30+Referenz_vor_1960!$K$21,L30+Referenz_vor_1960!$L$21,M30+Referenz_vor_1960!$M$21)-Referenz_vor_1960!$W$21)</f>
        <v>1.7418207885304651</v>
      </c>
    </row>
    <row r="31" spans="1:26">
      <c r="A31" s="51">
        <v>1988</v>
      </c>
      <c r="B31" s="112">
        <f>(TempMittel_korr!C212-Referenz_vor_1960!$B$21)</f>
        <v>5.1650537634408611</v>
      </c>
      <c r="C31" s="28">
        <f>(TempMittel_korr!D212-Referenz_vor_1960!$C$21)</f>
        <v>0.77455665024630549</v>
      </c>
      <c r="D31" s="28">
        <f>(TempMittel_korr!E212-Referenz_vor_1960!$D$21)</f>
        <v>-2.2186021505376345</v>
      </c>
      <c r="E31" s="28">
        <f>(TempMittel_korr!F212-Referenz_vor_1960!$E$21)</f>
        <v>0.92866666666666653</v>
      </c>
      <c r="F31" s="28">
        <f>(TempMittel_korr!G212-Referenz_vor_1960!$F$21)</f>
        <v>1.7277795698924745</v>
      </c>
      <c r="G31" s="28">
        <f>(TempMittel_korr!H212-Referenz_vor_1960!$G$21)</f>
        <v>-0.61700000000000266</v>
      </c>
      <c r="H31" s="28">
        <f>(TempMittel_korr!I212-Referenz_vor_1960!$H$21)</f>
        <v>0.55430107526881756</v>
      </c>
      <c r="I31" s="28">
        <f>(TempMittel_korr!J212-Referenz_vor_1960!$I$21)</f>
        <v>0.8344086021505337</v>
      </c>
      <c r="J31" s="28">
        <f>(TempMittel_korr!K212-Referenz_vor_1960!$J$21)</f>
        <v>-0.46644444444444133</v>
      </c>
      <c r="K31" s="28">
        <f>(TempMittel_korr!L212-Referenz_vor_1960!$K$21)</f>
        <v>2.4278494623655913</v>
      </c>
      <c r="L31" s="28">
        <f>(TempMittel_korr!M212-Referenz_vor_1960!$L$21)</f>
        <v>-1.2973333333333343</v>
      </c>
      <c r="M31" s="100">
        <f>(TempMittel_korr!N212-Referenz_vor_1960!$M$21)</f>
        <v>0.80752688172043019</v>
      </c>
      <c r="N31" s="272">
        <f>(TempMittel_korr!P212-Referenz_vor_1960!$N$21)</f>
        <v>0.77301369863013392</v>
      </c>
      <c r="O31" s="2"/>
      <c r="P31" s="129">
        <v>1988</v>
      </c>
      <c r="Q31" s="96">
        <f>(AVERAGE(D31+Referenz_vor_1960!$D$21,E31+Referenz_vor_1960!$E$21,F31+Referenz_vor_1960!$F$21)-Referenz_vor_1960!$O$21)</f>
        <v>0.14594802867383549</v>
      </c>
      <c r="R31" s="28">
        <f>(AVERAGE(G31+Referenz_vor_1960!$G$21,H31+Referenz_vor_1960!$H$21,I31+Referenz_vor_1960!$I$21)-Referenz_vor_1960!$P$21)</f>
        <v>0.25723655913978405</v>
      </c>
      <c r="S31" s="28">
        <f>(AVERAGE(J31+Referenz_vor_1960!$J$21,K31+Referenz_vor_1960!$K$21,L31+Referenz_vor_1960!$L$21)-Referenz_vor_1960!$Q$21)</f>
        <v>0.22135722819593795</v>
      </c>
      <c r="T31" s="97">
        <f>(AVERAGE(B31+Referenz_vor_1960!$B$21,C31+Referenz_vor_1960!$C$21,M30+Referenz_vor_1960!$M$21)-Referenz_vor_1960!$R$21)</f>
        <v>2.8554973780390913</v>
      </c>
      <c r="V31" s="129">
        <v>1988</v>
      </c>
      <c r="W31" s="96">
        <f>(AVERAGE(B31+Referenz_vor_1960!$B$21,C31+Referenz_vor_1960!$C$21,D31+Referenz_vor_1960!$D$21)-Referenz_vor_1960!$T$21)</f>
        <v>1.2403360877165106</v>
      </c>
      <c r="X31" s="112">
        <f>(AVERAGE(E31+Referenz_vor_1960!$E$21,F31+Referenz_vor_1960!$F$21,G31+Referenz_vor_1960!$G$21)-Referenz_vor_1960!$U$21)</f>
        <v>0.67981541218637886</v>
      </c>
      <c r="Y31" s="112">
        <f>(AVERAGE(H31+Referenz_vor_1960!$H$21,I31+Referenz_vor_1960!$I$21,J31+Referenz_vor_1960!$J$21)-Referenz_vor_1960!$V$21)</f>
        <v>0.30742174432496938</v>
      </c>
      <c r="Z31" s="97">
        <f>(AVERAGE(K31+Referenz_vor_1960!$K$21,L31+Referenz_vor_1960!$L$21,M31+Referenz_vor_1960!$M$21)-Referenz_vor_1960!$W$21)</f>
        <v>0.64601433691756149</v>
      </c>
    </row>
    <row r="32" spans="1:26">
      <c r="A32" s="51">
        <v>1989</v>
      </c>
      <c r="B32" s="112">
        <f>(TempMittel_korr!C213-Referenz_vor_1960!$B$21)</f>
        <v>3.5682795698924732</v>
      </c>
      <c r="C32" s="28">
        <f>(TempMittel_korr!D213-Referenz_vor_1960!$C$21)</f>
        <v>4.7368719211822663</v>
      </c>
      <c r="D32" s="28">
        <f>(TempMittel_korr!E213-Referenz_vor_1960!$D$21)</f>
        <v>4.2588172043010761</v>
      </c>
      <c r="E32" s="28">
        <f>(TempMittel_korr!F213-Referenz_vor_1960!$E$21)</f>
        <v>-0.5313333333333361</v>
      </c>
      <c r="F32" s="28">
        <f>(TempMittel_korr!G213-Referenz_vor_1960!$F$21)</f>
        <v>1.3535860215053734</v>
      </c>
      <c r="G32" s="28">
        <f>(TempMittel_korr!H213-Referenz_vor_1960!$G$21)</f>
        <v>-1.1336666666666684</v>
      </c>
      <c r="H32" s="28">
        <f>(TempMittel_korr!I213-Referenz_vor_1960!$H$21)</f>
        <v>0.56075268817204815</v>
      </c>
      <c r="I32" s="28">
        <f>(TempMittel_korr!J213-Referenz_vor_1960!$I$21)</f>
        <v>0.521505376344086</v>
      </c>
      <c r="J32" s="28">
        <f>(TempMittel_korr!K213-Referenz_vor_1960!$J$21)</f>
        <v>-0.36311111111110961</v>
      </c>
      <c r="K32" s="28">
        <f>(TempMittel_korr!L213-Referenz_vor_1960!$K$21)</f>
        <v>2.5375268817204297</v>
      </c>
      <c r="L32" s="28">
        <f>(TempMittel_korr!M213-Referenz_vor_1960!$L$21)</f>
        <v>-0.51400000000000134</v>
      </c>
      <c r="M32" s="100">
        <f>(TempMittel_korr!N213-Referenz_vor_1960!$M$21)</f>
        <v>3.2978494623655914</v>
      </c>
      <c r="N32" s="272">
        <f>(TempMittel_korr!P213-Referenz_vor_1960!$N$21)</f>
        <v>1.5672602739726011</v>
      </c>
      <c r="O32" s="2"/>
      <c r="P32" s="129">
        <v>1989</v>
      </c>
      <c r="Q32" s="96">
        <f>(AVERAGE(D32+Referenz_vor_1960!$D$21,E32+Referenz_vor_1960!$E$21,F32+Referenz_vor_1960!$F$21)-Referenz_vor_1960!$O$21)</f>
        <v>1.6936899641577039</v>
      </c>
      <c r="R32" s="28">
        <f>(AVERAGE(G32+Referenz_vor_1960!$G$21,H32+Referenz_vor_1960!$H$21,I32+Referenz_vor_1960!$I$21)-Referenz_vor_1960!$P$21)</f>
        <v>-1.7136200716846517E-2</v>
      </c>
      <c r="S32" s="28">
        <f>(AVERAGE(J32+Referenz_vor_1960!$J$21,K32+Referenz_vor_1960!$K$21,L32+Referenz_vor_1960!$L$21)-Referenz_vor_1960!$Q$21)</f>
        <v>0.55347192353643848</v>
      </c>
      <c r="T32" s="97">
        <f>(AVERAGE(B32+Referenz_vor_1960!$B$21,C32+Referenz_vor_1960!$C$21,M31+Referenz_vor_1960!$M$21)-Referenz_vor_1960!$R$21)</f>
        <v>3.0375594575983897</v>
      </c>
      <c r="V32" s="51">
        <v>1989</v>
      </c>
      <c r="W32" s="334">
        <f>(AVERAGE(B32+Referenz_vor_1960!$B$21,C32+Referenz_vor_1960!$C$21,D32+Referenz_vor_1960!$D$21)-Referenz_vor_1960!$T$21)</f>
        <v>4.1879895651252719</v>
      </c>
      <c r="X32" s="112">
        <f>(AVERAGE(E32+Referenz_vor_1960!$E$21,F32+Referenz_vor_1960!$F$21,G32+Referenz_vor_1960!$G$21)-Referenz_vor_1960!$U$21)</f>
        <v>-0.10380465949821094</v>
      </c>
      <c r="Y32" s="112">
        <f>(AVERAGE(H32+Referenz_vor_1960!$H$21,I32+Referenz_vor_1960!$I$21,J32+Referenz_vor_1960!$J$21)-Referenz_vor_1960!$V$21)</f>
        <v>0.23971565113500937</v>
      </c>
      <c r="Z32" s="97">
        <f>(AVERAGE(K32+Referenz_vor_1960!$K$21,L32+Referenz_vor_1960!$L$21,M32+Referenz_vor_1960!$M$21)-Referenz_vor_1960!$W$21)</f>
        <v>1.7737921146953393</v>
      </c>
    </row>
    <row r="33" spans="1:26">
      <c r="A33" s="51">
        <v>1990</v>
      </c>
      <c r="B33" s="112">
        <f>(TempMittel_korr!C214-Referenz_vor_1960!$B$21)</f>
        <v>3.9037634408602147</v>
      </c>
      <c r="C33" s="28">
        <f>(TempMittel_korr!D214-Referenz_vor_1960!$C$21)</f>
        <v>6.7118719211822659</v>
      </c>
      <c r="D33" s="28">
        <f>(TempMittel_korr!E214-Referenz_vor_1960!$D$21)</f>
        <v>3.5684946236559121</v>
      </c>
      <c r="E33" s="28">
        <f>(TempMittel_korr!F214-Referenz_vor_1960!$E$21)</f>
        <v>-1.9313333333333342</v>
      </c>
      <c r="F33" s="28">
        <f>(TempMittel_korr!G214-Referenz_vor_1960!$F$21)</f>
        <v>2.1051989247311766</v>
      </c>
      <c r="G33" s="28">
        <f>(TempMittel_korr!H214-Referenz_vor_1960!$G$21)</f>
        <v>-0.67033333333333545</v>
      </c>
      <c r="H33" s="28">
        <f>(TempMittel_korr!I214-Referenz_vor_1960!$H$21)</f>
        <v>7.6881720430105105E-2</v>
      </c>
      <c r="I33" s="28">
        <f>(TempMittel_korr!J214-Referenz_vor_1960!$I$21)</f>
        <v>1.7666666666666622</v>
      </c>
      <c r="J33" s="28">
        <f>(TempMittel_korr!K214-Referenz_vor_1960!$J$21)</f>
        <v>-1.6631111111111085</v>
      </c>
      <c r="K33" s="28">
        <f>(TempMittel_korr!L214-Referenz_vor_1960!$K$21)</f>
        <v>2.9439784946236571</v>
      </c>
      <c r="L33" s="28">
        <f>(TempMittel_korr!M214-Referenz_vor_1960!$L$21)</f>
        <v>-0.66066666666666762</v>
      </c>
      <c r="M33" s="100">
        <f>(TempMittel_korr!N214-Referenz_vor_1960!$M$21)</f>
        <v>-0.87634408602150482</v>
      </c>
      <c r="N33" s="272">
        <f>(TempMittel_korr!P214-Referenz_vor_1960!$N$21)</f>
        <v>1.3012328767123273</v>
      </c>
      <c r="O33" s="2"/>
      <c r="P33" s="129">
        <v>1990</v>
      </c>
      <c r="Q33" s="96">
        <f>(AVERAGE(D33+Referenz_vor_1960!$D$21,E33+Referenz_vor_1960!$E$21,F33+Referenz_vor_1960!$F$21)-Referenz_vor_1960!$O$21)</f>
        <v>1.247453405017918</v>
      </c>
      <c r="R33" s="28">
        <f>(AVERAGE(G33+Referenz_vor_1960!$G$21,H33+Referenz_vor_1960!$H$21,I33+Referenz_vor_1960!$I$21)-Referenz_vor_1960!$P$21)</f>
        <v>0.39107168458780883</v>
      </c>
      <c r="S33" s="28">
        <f>(AVERAGE(J33+Referenz_vor_1960!$J$21,K33+Referenz_vor_1960!$K$21,L33+Referenz_vor_1960!$L$21)-Referenz_vor_1960!$Q$21)</f>
        <v>0.20673357228196032</v>
      </c>
      <c r="T33" s="97">
        <f>(AVERAGE(B33+Referenz_vor_1960!$B$21,C33+Referenz_vor_1960!$C$21,M32+Referenz_vor_1960!$M$21)-Referenz_vor_1960!$R$21)</f>
        <v>4.6378282748026907</v>
      </c>
      <c r="V33" s="51">
        <v>1990</v>
      </c>
      <c r="W33" s="96">
        <f>(AVERAGE(B33+Referenz_vor_1960!$B$21,C33+Referenz_vor_1960!$C$21,D33+Referenz_vor_1960!$D$21)-Referenz_vor_1960!$T$21)</f>
        <v>4.7280433285661312</v>
      </c>
      <c r="X33" s="112">
        <f>(AVERAGE(E33+Referenz_vor_1960!$E$21,F33+Referenz_vor_1960!$F$21,G33+Referenz_vor_1960!$G$21)-Referenz_vor_1960!$U$21)</f>
        <v>-0.16548924731183234</v>
      </c>
      <c r="Y33" s="112">
        <f>(AVERAGE(H33+Referenz_vor_1960!$H$21,I33+Referenz_vor_1960!$I$21,J33+Referenz_vor_1960!$J$21)-Referenz_vor_1960!$V$21)</f>
        <v>6.0145758661887427E-2</v>
      </c>
      <c r="Z33" s="97">
        <f>(AVERAGE(K33+Referenz_vor_1960!$K$21,L33+Referenz_vor_1960!$L$21,M33+Referenz_vor_1960!$M$21)-Referenz_vor_1960!$W$21)</f>
        <v>0.46898924731182845</v>
      </c>
    </row>
    <row r="34" spans="1:26">
      <c r="A34" s="51">
        <v>1991</v>
      </c>
      <c r="B34" s="112">
        <f>(TempMittel_korr!C215-Referenz_vor_1960!$B$21)</f>
        <v>0.84247311827956994</v>
      </c>
      <c r="C34" s="28">
        <f>(TempMittel_korr!D215-Referenz_vor_1960!$C$21)</f>
        <v>-1.0238423645320196</v>
      </c>
      <c r="D34" s="28">
        <f>(TempMittel_korr!E215-Referenz_vor_1960!$D$21)</f>
        <v>3.0555913978494633</v>
      </c>
      <c r="E34" s="28">
        <f>(TempMittel_korr!F215-Referenz_vor_1960!$E$21)</f>
        <v>-1.4013333333333353</v>
      </c>
      <c r="F34" s="28">
        <f>(TempMittel_korr!G215-Referenz_vor_1960!$F$21)</f>
        <v>-3.7367365591397856</v>
      </c>
      <c r="G34" s="28">
        <f>(TempMittel_korr!H215-Referenz_vor_1960!$G$21)</f>
        <v>-1.1636666666666695</v>
      </c>
      <c r="H34" s="28">
        <f>(TempMittel_korr!I215-Referenz_vor_1960!$H$21)</f>
        <v>1.7413978494623681</v>
      </c>
      <c r="I34" s="28">
        <f>(TempMittel_korr!J215-Referenz_vor_1960!$I$21)</f>
        <v>1.8634408602150536</v>
      </c>
      <c r="J34" s="28">
        <f>(TempMittel_korr!K215-Referenz_vor_1960!$J$21)</f>
        <v>2.0568888888888921</v>
      </c>
      <c r="K34" s="28">
        <f>(TempMittel_korr!L215-Referenz_vor_1960!$K$21)</f>
        <v>-1.2560215053763457</v>
      </c>
      <c r="L34" s="28">
        <f>(TempMittel_korr!M215-Referenz_vor_1960!$L$21)</f>
        <v>4.9333333333332341E-2</v>
      </c>
      <c r="M34" s="100">
        <f>(TempMittel_korr!N215-Referenz_vor_1960!$M$21)</f>
        <v>-1.3860215053763436</v>
      </c>
      <c r="N34" s="272">
        <f>(TempMittel_korr!P215-Referenz_vor_1960!$N$21)</f>
        <v>2.4794520547943399E-2</v>
      </c>
      <c r="O34" s="2"/>
      <c r="P34" s="51">
        <v>1991</v>
      </c>
      <c r="Q34" s="96">
        <f>(AVERAGE(D34+Referenz_vor_1960!$D$21,E34+Referenz_vor_1960!$E$21,F34+Referenz_vor_1960!$F$21)-Referenz_vor_1960!$O$21)</f>
        <v>-0.69415949820788647</v>
      </c>
      <c r="R34" s="28">
        <f>(AVERAGE(G34+Referenz_vor_1960!$G$21,H34+Referenz_vor_1960!$H$21,I34+Referenz_vor_1960!$I$21)-Referenz_vor_1960!$P$21)</f>
        <v>0.81372401433691799</v>
      </c>
      <c r="S34" s="28">
        <f>(AVERAGE(J34+Referenz_vor_1960!$J$21,K34+Referenz_vor_1960!$K$21,L34+Referenz_vor_1960!$L$21)-Referenz_vor_1960!$Q$21)</f>
        <v>0.28340023894862654</v>
      </c>
      <c r="T34" s="97">
        <f>(AVERAGE(B34+Referenz_vor_1960!$B$21,C34+Referenz_vor_1960!$C$21,M33+Referenz_vor_1960!$M$21)-Referenz_vor_1960!$R$21)</f>
        <v>-0.35257111075798497</v>
      </c>
      <c r="V34" s="51">
        <v>1991</v>
      </c>
      <c r="W34" s="96">
        <f>(AVERAGE(B34+Referenz_vor_1960!$B$21,C34+Referenz_vor_1960!$C$21,D34+Referenz_vor_1960!$D$21)-Referenz_vor_1960!$T$21)</f>
        <v>0.95807405053233785</v>
      </c>
      <c r="X34" s="112">
        <f>(AVERAGE(E34+Referenz_vor_1960!$E$21,F34+Referenz_vor_1960!$F$21,G34+Referenz_vor_1960!$G$21)-Referenz_vor_1960!$U$21)</f>
        <v>-2.1005788530465974</v>
      </c>
      <c r="Y34" s="112">
        <f>(AVERAGE(H34+Referenz_vor_1960!$H$21,I34+Referenz_vor_1960!$I$21,J34+Referenz_vor_1960!$J$21)-Referenz_vor_1960!$V$21)</f>
        <v>1.8872425328554385</v>
      </c>
      <c r="Z34" s="97">
        <f>(AVERAGE(K34+Referenz_vor_1960!$K$21,L34+Referenz_vor_1960!$L$21,M34+Referenz_vor_1960!$M$21)-Referenz_vor_1960!$W$21)</f>
        <v>-0.86423655913978603</v>
      </c>
    </row>
    <row r="35" spans="1:26">
      <c r="A35" s="51">
        <v>1992</v>
      </c>
      <c r="B35" s="112">
        <f>(TempMittel_korr!C216-Referenz_vor_1960!$B$21)</f>
        <v>1.8037634408602152</v>
      </c>
      <c r="C35" s="28">
        <f>(TempMittel_korr!D216-Referenz_vor_1960!$C$21)</f>
        <v>2.5573152709359608</v>
      </c>
      <c r="D35" s="28">
        <f>(TempMittel_korr!E216-Referenz_vor_1960!$D$21)</f>
        <v>0.88462365591397796</v>
      </c>
      <c r="E35" s="28">
        <f>(TempMittel_korr!F216-Referenz_vor_1960!$E$21)</f>
        <v>-0.33466666666666622</v>
      </c>
      <c r="F35" s="28">
        <f>(TempMittel_korr!G216-Referenz_vor_1960!$F$21)</f>
        <v>2.5987473118279549</v>
      </c>
      <c r="G35" s="28">
        <f>(TempMittel_korr!H216-Referenz_vor_1960!$G$21)</f>
        <v>0.56299999999999528</v>
      </c>
      <c r="H35" s="28">
        <f>(TempMittel_korr!I216-Referenz_vor_1960!$H$21)</f>
        <v>1.2962365591397838</v>
      </c>
      <c r="I35" s="28">
        <f>(TempMittel_korr!J216-Referenz_vor_1960!$I$21)</f>
        <v>4.3956989247311853</v>
      </c>
      <c r="J35" s="28">
        <f>(TempMittel_korr!K216-Referenz_vor_1960!$J$21)</f>
        <v>0.35355555555555895</v>
      </c>
      <c r="K35" s="28">
        <f>(TempMittel_korr!L216-Referenz_vor_1960!$K$21)</f>
        <v>-1.9882795698924749</v>
      </c>
      <c r="L35" s="28">
        <f>(TempMittel_korr!M216-Referenz_vor_1960!$L$21)</f>
        <v>2.3993333333333338</v>
      </c>
      <c r="M35" s="100">
        <f>(TempMittel_korr!N216-Referenz_vor_1960!$M$21)</f>
        <v>0.88172043010752699</v>
      </c>
      <c r="N35" s="272">
        <f>(TempMittel_korr!P216-Referenz_vor_1960!$N$21)</f>
        <v>1.3278082191780829</v>
      </c>
      <c r="O35" s="2"/>
      <c r="P35" s="129">
        <v>1992</v>
      </c>
      <c r="Q35" s="96">
        <f>(AVERAGE(D35+Referenz_vor_1960!$D$21,E35+Referenz_vor_1960!$E$21,F35+Referenz_vor_1960!$F$21)-Referenz_vor_1960!$O$21)</f>
        <v>1.0495681003584219</v>
      </c>
      <c r="R35" s="28">
        <f>(AVERAGE(G35+Referenz_vor_1960!$G$21,H35+Referenz_vor_1960!$H$21,I35+Referenz_vor_1960!$I$21)-Referenz_vor_1960!$P$21)</f>
        <v>2.0849784946236554</v>
      </c>
      <c r="S35" s="28">
        <f>(AVERAGE(J35+Referenz_vor_1960!$J$21,K35+Referenz_vor_1960!$K$21,L35+Referenz_vor_1960!$L$21)-Referenz_vor_1960!$Q$21)</f>
        <v>0.25486977299880564</v>
      </c>
      <c r="T35" s="97">
        <f>(AVERAGE(B35+Referenz_vor_1960!$B$21,C35+Referenz_vor_1960!$C$21,M34+Referenz_vor_1960!$M$21)-Referenz_vor_1960!$R$21)</f>
        <v>0.99168573547327721</v>
      </c>
      <c r="V35" s="129">
        <v>1992</v>
      </c>
      <c r="W35" s="96">
        <f>(AVERAGE(B35+Referenz_vor_1960!$B$21,C35+Referenz_vor_1960!$C$21,D35+Referenz_vor_1960!$D$21)-Referenz_vor_1960!$T$21)</f>
        <v>1.7485674559033848</v>
      </c>
      <c r="X35" s="112">
        <f>(AVERAGE(E35+Referenz_vor_1960!$E$21,F35+Referenz_vor_1960!$F$21,G35+Referenz_vor_1960!$G$21)-Referenz_vor_1960!$U$21)</f>
        <v>0.94236021505376044</v>
      </c>
      <c r="Y35" s="112">
        <f>(AVERAGE(H35+Referenz_vor_1960!$H$21,I35+Referenz_vor_1960!$I$21,J35+Referenz_vor_1960!$J$21)-Referenz_vor_1960!$V$21)</f>
        <v>2.0151636798088415</v>
      </c>
      <c r="Z35" s="97">
        <f>(AVERAGE(K35+Referenz_vor_1960!$K$21,L35+Referenz_vor_1960!$L$21,M35+Referenz_vor_1960!$M$21)-Referenz_vor_1960!$W$21)</f>
        <v>0.4309247311827944</v>
      </c>
    </row>
    <row r="36" spans="1:26">
      <c r="A36" s="51">
        <v>1993</v>
      </c>
      <c r="B36" s="112">
        <f>(TempMittel_korr!C217-Referenz_vor_1960!$B$21)</f>
        <v>4.384408602150538</v>
      </c>
      <c r="C36" s="28">
        <f>(TempMittel_korr!D217-Referenz_vor_1960!$C$21)</f>
        <v>-0.17384236453201973</v>
      </c>
      <c r="D36" s="28">
        <f>(TempMittel_korr!E217-Referenz_vor_1960!$D$21)</f>
        <v>-0.59602150537634402</v>
      </c>
      <c r="E36" s="28">
        <f>(TempMittel_korr!F217-Referenz_vor_1960!$E$21)</f>
        <v>2.498666666666665</v>
      </c>
      <c r="F36" s="28">
        <f>(TempMittel_korr!G217-Referenz_vor_1960!$F$21)</f>
        <v>2.6019731182795702</v>
      </c>
      <c r="G36" s="28">
        <f>(TempMittel_korr!H217-Referenz_vor_1960!$G$21)</f>
        <v>0.70633333333332615</v>
      </c>
      <c r="H36" s="28">
        <f>(TempMittel_korr!I217-Referenz_vor_1960!$H$21)</f>
        <v>-1.1166666666666671</v>
      </c>
      <c r="I36" s="28">
        <f>(TempMittel_korr!J217-Referenz_vor_1960!$I$21)</f>
        <v>0.27311827956989454</v>
      </c>
      <c r="J36" s="28">
        <f>(TempMittel_korr!K217-Referenz_vor_1960!$J$21)</f>
        <v>-0.84311111111110826</v>
      </c>
      <c r="K36" s="28">
        <f>(TempMittel_korr!L217-Referenz_vor_1960!$K$21)</f>
        <v>-0.93344086021505213</v>
      </c>
      <c r="L36" s="28">
        <f>(TempMittel_korr!M217-Referenz_vor_1960!$L$21)</f>
        <v>-3.3806666666666678</v>
      </c>
      <c r="M36" s="100">
        <f>(TempMittel_korr!N217-Referenz_vor_1960!$M$21)</f>
        <v>2.60752688172043</v>
      </c>
      <c r="N36" s="272">
        <f>(TempMittel_korr!P217-Referenz_vor_1960!$N$21)</f>
        <v>0.56178082191780643</v>
      </c>
      <c r="O36" s="2"/>
      <c r="P36" s="51">
        <v>1993</v>
      </c>
      <c r="Q36" s="96">
        <f>(AVERAGE(D36+Referenz_vor_1960!$D$21,E36+Referenz_vor_1960!$E$21,F36+Referenz_vor_1960!$F$21)-Referenz_vor_1960!$O$21)</f>
        <v>1.5015394265232977</v>
      </c>
      <c r="R36" s="28">
        <f>(AVERAGE(G36+Referenz_vor_1960!$G$21,H36+Referenz_vor_1960!$H$21,I36+Referenz_vor_1960!$I$21)-Referenz_vor_1960!$P$21)</f>
        <v>-4.5738351254483334E-2</v>
      </c>
      <c r="S36" s="28">
        <f>(AVERAGE(J36+Referenz_vor_1960!$J$21,K36+Referenz_vor_1960!$K$21,L36+Referenz_vor_1960!$L$21)-Referenz_vor_1960!$Q$21)</f>
        <v>-1.7190728793309429</v>
      </c>
      <c r="T36" s="97">
        <f>(AVERAGE(B36+Referenz_vor_1960!$B$21,C36+Referenz_vor_1960!$C$21,M35+Referenz_vor_1960!$M$21)-Referenz_vor_1960!$R$21)</f>
        <v>1.6974288892420148</v>
      </c>
      <c r="V36" s="51">
        <v>1993</v>
      </c>
      <c r="W36" s="96">
        <f>(AVERAGE(B36+Referenz_vor_1960!$B$21,C36+Referenz_vor_1960!$C$21,D36+Referenz_vor_1960!$D$21)-Referenz_vor_1960!$T$21)</f>
        <v>1.2048482440807247</v>
      </c>
      <c r="X36" s="112">
        <f>(AVERAGE(E36+Referenz_vor_1960!$E$21,F36+Referenz_vor_1960!$F$21,G36+Referenz_vor_1960!$G$21)-Referenz_vor_1960!$U$21)</f>
        <v>1.9356577060931865</v>
      </c>
      <c r="Y36" s="112">
        <f>(AVERAGE(H36+Referenz_vor_1960!$H$21,I36+Referenz_vor_1960!$I$21,J36+Referenz_vor_1960!$J$21)-Referenz_vor_1960!$V$21)</f>
        <v>-0.56221983273596088</v>
      </c>
      <c r="Z36" s="97">
        <f>(AVERAGE(K36+Referenz_vor_1960!$K$21,L36+Referenz_vor_1960!$L$21,M36+Referenz_vor_1960!$M$21)-Referenz_vor_1960!$W$21)</f>
        <v>-0.56886021505376361</v>
      </c>
    </row>
    <row r="37" spans="1:26">
      <c r="A37" s="51">
        <v>1994</v>
      </c>
      <c r="B37" s="112">
        <f>(TempMittel_korr!C218-Referenz_vor_1960!$B$21)</f>
        <v>2.6876344086021504</v>
      </c>
      <c r="C37" s="28">
        <f>(TempMittel_korr!D218-Referenz_vor_1960!$C$21)</f>
        <v>1.6797290640394094</v>
      </c>
      <c r="D37" s="28">
        <f>(TempMittel_korr!E218-Referenz_vor_1960!$D$21)</f>
        <v>4.1555913978494621</v>
      </c>
      <c r="E37" s="28">
        <f>(TempMittel_korr!F218-Referenz_vor_1960!$E$21)</f>
        <v>-1.0046666666666679</v>
      </c>
      <c r="F37" s="28">
        <f>(TempMittel_korr!G218-Referenz_vor_1960!$F$21)</f>
        <v>0.67616666666666525</v>
      </c>
      <c r="G37" s="28">
        <f>(TempMittel_korr!H218-Referenz_vor_1960!$G$21)</f>
        <v>1.416333333333327</v>
      </c>
      <c r="H37" s="28">
        <f>(TempMittel_korr!I218-Referenz_vor_1960!$H$21)</f>
        <v>3.8317204301075289</v>
      </c>
      <c r="I37" s="28">
        <f>(TempMittel_korr!J218-Referenz_vor_1960!$I$21)</f>
        <v>2.3150537634408543</v>
      </c>
      <c r="J37" s="28">
        <f>(TempMittel_korr!K218-Referenz_vor_1960!$J$21)</f>
        <v>-0.3131111111111089</v>
      </c>
      <c r="K37" s="28">
        <f>(TempMittel_korr!L218-Referenz_vor_1960!$K$21)</f>
        <v>0.42139784946236514</v>
      </c>
      <c r="L37" s="28">
        <f>(TempMittel_korr!M218-Referenz_vor_1960!$L$21)</f>
        <v>3.6693333333333333</v>
      </c>
      <c r="M37" s="100">
        <f>(TempMittel_korr!N218-Referenz_vor_1960!$M$21)</f>
        <v>2.0526881720430108</v>
      </c>
      <c r="N37" s="272">
        <f>(TempMittel_korr!P218-Referenz_vor_1960!$N$21)</f>
        <v>1.8549315068493115</v>
      </c>
      <c r="O37" s="2"/>
      <c r="P37" s="129">
        <v>1994</v>
      </c>
      <c r="Q37" s="96">
        <f>(AVERAGE(D37+Referenz_vor_1960!$D$21,E37+Referenz_vor_1960!$E$21,F37+Referenz_vor_1960!$F$21)-Referenz_vor_1960!$O$21)</f>
        <v>1.2756971326164868</v>
      </c>
      <c r="R37" s="28">
        <f>(AVERAGE(G37+Referenz_vor_1960!$G$21,H37+Referenz_vor_1960!$H$21,I37+Referenz_vor_1960!$I$21)-Referenz_vor_1960!$P$21)</f>
        <v>2.5210358422939017</v>
      </c>
      <c r="S37" s="28">
        <f>(AVERAGE(J37+Referenz_vor_1960!$J$21,K37+Referenz_vor_1960!$K$21,L37+Referenz_vor_1960!$L$21)-Referenz_vor_1960!$Q$21)</f>
        <v>1.2592066905615313</v>
      </c>
      <c r="T37" s="97">
        <f>(AVERAGE(B37+Referenz_vor_1960!$B$21,C37+Referenz_vor_1960!$C$21,M36+Referenz_vor_1960!$M$21)-Referenz_vor_1960!$R$21)</f>
        <v>2.3249634514539963</v>
      </c>
      <c r="V37" s="129">
        <v>1994</v>
      </c>
      <c r="W37" s="96">
        <f>(AVERAGE(B37+Referenz_vor_1960!$B$21,C37+Referenz_vor_1960!$C$21,D37+Referenz_vor_1960!$D$21)-Referenz_vor_1960!$T$21)</f>
        <v>2.8409849568303405</v>
      </c>
      <c r="X37" s="112">
        <f>(AVERAGE(E37+Referenz_vor_1960!$E$21,F37+Referenz_vor_1960!$F$21,G37+Referenz_vor_1960!$G$21)-Referenz_vor_1960!$U$21)</f>
        <v>0.36261111111110722</v>
      </c>
      <c r="Y37" s="112">
        <f>(AVERAGE(H37+Referenz_vor_1960!$H$21,I37+Referenz_vor_1960!$I$21,J37+Referenz_vor_1960!$J$21)-Referenz_vor_1960!$V$21)</f>
        <v>1.9445543608124254</v>
      </c>
      <c r="Z37" s="97">
        <f>(AVERAGE(K37+Referenz_vor_1960!$K$21,L37+Referenz_vor_1960!$L$21,M37+Referenz_vor_1960!$M$21)-Referenz_vor_1960!$W$21)</f>
        <v>2.0478064516129026</v>
      </c>
    </row>
    <row r="38" spans="1:26">
      <c r="A38" s="51">
        <v>1995</v>
      </c>
      <c r="B38" s="112">
        <f>(TempMittel_korr!C219-Referenz_vor_1960!$B$21)</f>
        <v>0.22311827956989272</v>
      </c>
      <c r="C38" s="28">
        <f>(TempMittel_korr!D219-Referenz_vor_1960!$C$21)</f>
        <v>4.6725862068965514</v>
      </c>
      <c r="D38" s="28">
        <f>(TempMittel_korr!E219-Referenz_vor_1960!$D$21)</f>
        <v>-1.4508602150537633</v>
      </c>
      <c r="E38" s="28">
        <f>(TempMittel_korr!F219-Referenz_vor_1960!$E$21)</f>
        <v>0.458666666666665</v>
      </c>
      <c r="F38" s="28">
        <f>(TempMittel_korr!G219-Referenz_vor_1960!$F$21)</f>
        <v>0.48261827956989301</v>
      </c>
      <c r="G38" s="28">
        <f>(TempMittel_korr!H219-Referenz_vor_1960!$G$21)</f>
        <v>-2.0003333333333373</v>
      </c>
      <c r="H38" s="28">
        <f>(TempMittel_korr!I219-Referenz_vor_1960!$H$21)</f>
        <v>3.0317204301075318</v>
      </c>
      <c r="I38" s="28">
        <f>(TempMittel_korr!J219-Referenz_vor_1960!$I$21)</f>
        <v>-0.12043010752688055</v>
      </c>
      <c r="J38" s="28">
        <f>(TempMittel_korr!K219-Referenz_vor_1960!$J$21)</f>
        <v>-2.2597777777777761</v>
      </c>
      <c r="K38" s="28">
        <f>(TempMittel_korr!L219-Referenz_vor_1960!$K$21)</f>
        <v>4.2310752688172037</v>
      </c>
      <c r="L38" s="28">
        <f>(TempMittel_korr!M219-Referenz_vor_1960!$L$21)</f>
        <v>-0.52066666666666706</v>
      </c>
      <c r="M38" s="100">
        <f>(TempMittel_korr!N219-Referenz_vor_1960!$M$21)</f>
        <v>-1.0021505376344082</v>
      </c>
      <c r="N38" s="272">
        <f>(TempMittel_korr!P219-Referenz_vor_1960!$N$21)</f>
        <v>0.50698630136986189</v>
      </c>
      <c r="O38" s="2"/>
      <c r="P38" s="51">
        <v>1995</v>
      </c>
      <c r="Q38" s="96">
        <f>(AVERAGE(D38+Referenz_vor_1960!$D$21,E38+Referenz_vor_1960!$E$21,F38+Referenz_vor_1960!$F$21)-Referenz_vor_1960!$O$21)</f>
        <v>-0.16985842293906828</v>
      </c>
      <c r="R38" s="28">
        <f>(AVERAGE(G38+Referenz_vor_1960!$G$21,H38+Referenz_vor_1960!$H$21,I38+Referenz_vor_1960!$I$21)-Referenz_vor_1960!$P$21)</f>
        <v>0.30365232974910406</v>
      </c>
      <c r="S38" s="28">
        <f>(AVERAGE(J38+Referenz_vor_1960!$J$21,K38+Referenz_vor_1960!$K$21,L38+Referenz_vor_1960!$L$21)-Referenz_vor_1960!$Q$21)</f>
        <v>0.48354360812425323</v>
      </c>
      <c r="T38" s="97">
        <f>(AVERAGE(B38+Referenz_vor_1960!$B$21,C38+Referenz_vor_1960!$C$21,M37+Referenz_vor_1960!$M$21)-Referenz_vor_1960!$R$21)</f>
        <v>2.3161308861698182</v>
      </c>
      <c r="V38" s="51">
        <v>1995</v>
      </c>
      <c r="W38" s="96">
        <f>(AVERAGE(B38+Referenz_vor_1960!$B$21,C38+Referenz_vor_1960!$C$21,D38+Referenz_vor_1960!$D$21)-Referenz_vor_1960!$T$21)</f>
        <v>1.1482814238042269</v>
      </c>
      <c r="X38" s="112">
        <f>(AVERAGE(E38+Referenz_vor_1960!$E$21,F38+Referenz_vor_1960!$F$21,G38+Referenz_vor_1960!$G$21)-Referenz_vor_1960!$U$21)</f>
        <v>-0.35301612903225887</v>
      </c>
      <c r="Y38" s="112">
        <f>(AVERAGE(H38+Referenz_vor_1960!$H$21,I38+Referenz_vor_1960!$I$21,J38+Referenz_vor_1960!$J$21)-Referenz_vor_1960!$V$21)</f>
        <v>0.21717084826762623</v>
      </c>
      <c r="Z38" s="97">
        <f>(AVERAGE(K38+Referenz_vor_1960!$K$21,L38+Referenz_vor_1960!$L$21,M38+Referenz_vor_1960!$M$21)-Referenz_vor_1960!$W$21)</f>
        <v>0.90275268817204246</v>
      </c>
    </row>
    <row r="39" spans="1:26">
      <c r="A39" s="51">
        <v>1996</v>
      </c>
      <c r="B39" s="112">
        <f>(TempMittel_korr!C220-Referenz_vor_1960!$B$21)</f>
        <v>0.61666666666666692</v>
      </c>
      <c r="C39" s="28">
        <f>(TempMittel_korr!D220-Referenz_vor_1960!$C$21)</f>
        <v>-1.5254433497536939</v>
      </c>
      <c r="D39" s="28">
        <f>(TempMittel_korr!E220-Referenz_vor_1960!$D$21)</f>
        <v>-3.150860215053763</v>
      </c>
      <c r="E39" s="28">
        <f>(TempMittel_korr!F220-Referenz_vor_1960!$E$21)</f>
        <v>0.53866666666666596</v>
      </c>
      <c r="F39" s="28">
        <f>(TempMittel_korr!G220-Referenz_vor_1960!$F$21)</f>
        <v>-7.8672043010753256E-2</v>
      </c>
      <c r="G39" s="28">
        <f>(TempMittel_korr!H220-Referenz_vor_1960!$G$21)</f>
        <v>1.0596666666666632</v>
      </c>
      <c r="H39" s="28">
        <f>(TempMittel_korr!I220-Referenz_vor_1960!$H$21)</f>
        <v>-1.0166666666666675</v>
      </c>
      <c r="I39" s="28">
        <f>(TempMittel_korr!J220-Referenz_vor_1960!$I$21)</f>
        <v>-0.78172043010752645</v>
      </c>
      <c r="J39" s="28">
        <f>(TempMittel_korr!K220-Referenz_vor_1960!$J$21)</f>
        <v>-4.0864444444444414</v>
      </c>
      <c r="K39" s="28">
        <f>(TempMittel_korr!L220-Referenz_vor_1960!$K$21)</f>
        <v>0.26655913978494539</v>
      </c>
      <c r="L39" s="28">
        <f>(TempMittel_korr!M220-Referenz_vor_1960!$L$21)</f>
        <v>0.24933333333333296</v>
      </c>
      <c r="M39" s="100">
        <f>(TempMittel_korr!N220-Referenz_vor_1960!$M$21)</f>
        <v>-1.3053763440860215</v>
      </c>
      <c r="N39" s="272">
        <f>(TempMittel_korr!P220-Referenz_vor_1960!$N$21)</f>
        <v>-0.7269863013698652</v>
      </c>
      <c r="O39" s="2"/>
      <c r="P39" s="128">
        <v>1996</v>
      </c>
      <c r="Q39" s="96">
        <f>(AVERAGE(D39+Referenz_vor_1960!$D$21,E39+Referenz_vor_1960!$E$21,F39+Referenz_vor_1960!$F$21)-Referenz_vor_1960!$O$21)</f>
        <v>-0.89695519713261707</v>
      </c>
      <c r="R39" s="28">
        <f>(AVERAGE(G39+Referenz_vor_1960!$G$21,H39+Referenz_vor_1960!$H$21,I39+Referenz_vor_1960!$I$21)-Referenz_vor_1960!$P$21)</f>
        <v>-0.2462401433691781</v>
      </c>
      <c r="S39" s="28">
        <f>(AVERAGE(J39+Referenz_vor_1960!$J$21,K39+Referenz_vor_1960!$K$21,L39+Referenz_vor_1960!$L$21)-Referenz_vor_1960!$Q$21)</f>
        <v>-1.1901839904420548</v>
      </c>
      <c r="T39" s="97">
        <f>(AVERAGE(B39+Referenz_vor_1960!$B$21,C39+Referenz_vor_1960!$C$21,M38+Referenz_vor_1960!$M$21)-Referenz_vor_1960!$R$21)</f>
        <v>-0.63697574024047854</v>
      </c>
      <c r="V39" s="51">
        <v>1996</v>
      </c>
      <c r="W39" s="96">
        <f>(AVERAGE(B39+Referenz_vor_1960!$B$21,C39+Referenz_vor_1960!$C$21,D39+Referenz_vor_1960!$D$21)-Referenz_vor_1960!$T$21)</f>
        <v>-1.3532122993802633</v>
      </c>
      <c r="X39" s="112">
        <f>(AVERAGE(E39+Referenz_vor_1960!$E$21,F39+Referenz_vor_1960!$F$21,G39+Referenz_vor_1960!$G$21)-Referenz_vor_1960!$U$21)</f>
        <v>0.50655376344085923</v>
      </c>
      <c r="Y39" s="112">
        <f>(AVERAGE(H39+Referenz_vor_1960!$H$21,I39+Referenz_vor_1960!$I$21,J39+Referenz_vor_1960!$J$21)-Referenz_vor_1960!$V$21)</f>
        <v>-1.9616105137395436</v>
      </c>
      <c r="Z39" s="97">
        <f>(AVERAGE(K39+Referenz_vor_1960!$K$21,L39+Referenz_vor_1960!$L$21,M39+Referenz_vor_1960!$M$21)-Referenz_vor_1960!$W$21)</f>
        <v>-0.26316129032258129</v>
      </c>
    </row>
    <row r="40" spans="1:26">
      <c r="A40" s="51">
        <v>1997</v>
      </c>
      <c r="B40" s="112">
        <f>(TempMittel_korr!C221-Referenz_vor_1960!$B$21)</f>
        <v>1.2489247311827953</v>
      </c>
      <c r="C40" s="28">
        <f>(TempMittel_korr!D221-Referenz_vor_1960!$C$21)</f>
        <v>4.3368719211822659</v>
      </c>
      <c r="D40" s="28">
        <f>(TempMittel_korr!E221-Referenz_vor_1960!$D$21)</f>
        <v>2.5749462365591391</v>
      </c>
      <c r="E40" s="28">
        <f>(TempMittel_korr!F221-Referenz_vor_1960!$E$21)</f>
        <v>-1.9280000000000004</v>
      </c>
      <c r="F40" s="28">
        <f>(TempMittel_korr!G221-Referenz_vor_1960!$F$21)</f>
        <v>1.0761666666666656</v>
      </c>
      <c r="G40" s="28">
        <f>(TempMittel_korr!H221-Referenz_vor_1960!$G$21)</f>
        <v>-0.22366666666666823</v>
      </c>
      <c r="H40" s="28">
        <f>(TempMittel_korr!I221-Referenz_vor_1960!$H$21)</f>
        <v>-1.1876344086021451</v>
      </c>
      <c r="I40" s="28">
        <f>(TempMittel_korr!J221-Referenz_vor_1960!$I$21)</f>
        <v>2.2892473118279533</v>
      </c>
      <c r="J40" s="28">
        <f>(TempMittel_korr!K221-Referenz_vor_1960!$J$21)</f>
        <v>1.2502222222222272</v>
      </c>
      <c r="K40" s="28">
        <f>(TempMittel_korr!L221-Referenz_vor_1960!$K$21)</f>
        <v>-0.84634408602150923</v>
      </c>
      <c r="L40" s="28">
        <f>(TempMittel_korr!M221-Referenz_vor_1960!$L$21)</f>
        <v>1.1859999999999982</v>
      </c>
      <c r="M40" s="100">
        <f>(TempMittel_korr!N221-Referenz_vor_1960!$M$21)</f>
        <v>1.946236559139785</v>
      </c>
      <c r="N40" s="272">
        <f>(TempMittel_korr!P221-Referenz_vor_1960!$N$21)</f>
        <v>1.0047945205479429</v>
      </c>
      <c r="O40" s="2"/>
      <c r="P40" s="129">
        <v>1997</v>
      </c>
      <c r="Q40" s="96">
        <f>(AVERAGE(D40+Referenz_vor_1960!$D$21,E40+Referenz_vor_1960!$E$21,F40+Referenz_vor_1960!$F$21)-Referenz_vor_1960!$O$21)</f>
        <v>0.57437096774193463</v>
      </c>
      <c r="R40" s="28">
        <f>(AVERAGE(G40+Referenz_vor_1960!$G$21,H40+Referenz_vor_1960!$H$21,I40+Referenz_vor_1960!$I$21)-Referenz_vor_1960!$P$21)</f>
        <v>0.29264874551971332</v>
      </c>
      <c r="S40" s="28">
        <f>(AVERAGE(J40+Referenz_vor_1960!$J$21,K40+Referenz_vor_1960!$K$21,L40+Referenz_vor_1960!$L$21)-Referenz_vor_1960!$Q$21)</f>
        <v>0.52995937873357146</v>
      </c>
      <c r="T40" s="97">
        <f>(AVERAGE(B40+Referenz_vor_1960!$B$21,C40+Referenz_vor_1960!$C$21,M39+Referenz_vor_1960!$M$21)-Referenz_vor_1960!$R$21)</f>
        <v>1.4268067694263464</v>
      </c>
      <c r="V40" s="51">
        <v>1997</v>
      </c>
      <c r="W40" s="96">
        <f>(AVERAGE(B40+Referenz_vor_1960!$B$21,C40+Referenz_vor_1960!$C$21,D40+Referenz_vor_1960!$D$21)-Referenz_vor_1960!$T$21)</f>
        <v>2.7202476296414</v>
      </c>
      <c r="X40" s="112">
        <f>(AVERAGE(E40+Referenz_vor_1960!$E$21,F40+Referenz_vor_1960!$F$21,G40+Referenz_vor_1960!$G$21)-Referenz_vor_1960!$U$21)</f>
        <v>-0.35850000000000115</v>
      </c>
      <c r="Y40" s="112">
        <f>(AVERAGE(H40+Referenz_vor_1960!$H$21,I40+Referenz_vor_1960!$I$21,J40+Referenz_vor_1960!$J$21)-Referenz_vor_1960!$V$21)</f>
        <v>0.78394504181601121</v>
      </c>
      <c r="Z40" s="97">
        <f>(AVERAGE(K40+Referenz_vor_1960!$K$21,L40+Referenz_vor_1960!$L$21,M40+Referenz_vor_1960!$M$21)-Referenz_vor_1960!$W$21)</f>
        <v>0.76196415770609072</v>
      </c>
    </row>
    <row r="41" spans="1:26">
      <c r="A41" s="51">
        <v>1998</v>
      </c>
      <c r="B41" s="112">
        <f>(TempMittel_korr!C222-Referenz_vor_1960!$B$21)</f>
        <v>2.7489247311827958</v>
      </c>
      <c r="C41" s="28">
        <f>(TempMittel_korr!D222-Referenz_vor_1960!$C$21)</f>
        <v>5.0083004926108385</v>
      </c>
      <c r="D41" s="28">
        <f>(TempMittel_korr!E222-Referenz_vor_1960!$D$21)</f>
        <v>-0.19279569892473081</v>
      </c>
      <c r="E41" s="28">
        <f>(TempMittel_korr!F222-Referenz_vor_1960!$E$21)</f>
        <v>0.83533333333333193</v>
      </c>
      <c r="F41" s="28">
        <f>(TempMittel_korr!G222-Referenz_vor_1960!$F$21)</f>
        <v>1.621327956989246</v>
      </c>
      <c r="G41" s="28">
        <f>(TempMittel_korr!H222-Referenz_vor_1960!$G$21)</f>
        <v>1.7963333333333278</v>
      </c>
      <c r="H41" s="28">
        <f>(TempMittel_korr!I222-Referenz_vor_1960!$H$21)</f>
        <v>0.12204301075269086</v>
      </c>
      <c r="I41" s="28">
        <f>(TempMittel_korr!J222-Referenz_vor_1960!$I$21)</f>
        <v>1.3924731182795682</v>
      </c>
      <c r="J41" s="28">
        <f>(TempMittel_korr!K222-Referenz_vor_1960!$J$21)</f>
        <v>-1.1131111111111096</v>
      </c>
      <c r="K41" s="28">
        <f>(TempMittel_korr!L222-Referenz_vor_1960!$K$21)</f>
        <v>0.29881720430107439</v>
      </c>
      <c r="L41" s="28">
        <f>(TempMittel_korr!M222-Referenz_vor_1960!$L$21)</f>
        <v>-3.4940000000000011</v>
      </c>
      <c r="M41" s="100">
        <f>(TempMittel_korr!N222-Referenz_vor_1960!$M$21)</f>
        <v>1.0333333333333337</v>
      </c>
      <c r="N41" s="272">
        <f>(TempMittel_korr!P222-Referenz_vor_1960!$N$21)</f>
        <v>0.86397260273972343</v>
      </c>
      <c r="O41" s="2"/>
      <c r="P41" s="51">
        <v>1998</v>
      </c>
      <c r="Q41" s="96">
        <f>(AVERAGE(D41+Referenz_vor_1960!$D$21,E41+Referenz_vor_1960!$E$21,F41+Referenz_vor_1960!$F$21)-Referenz_vor_1960!$O$21)</f>
        <v>0.75462186379928298</v>
      </c>
      <c r="R41" s="28">
        <f>(AVERAGE(G41+Referenz_vor_1960!$G$21,H41+Referenz_vor_1960!$H$21,I41+Referenz_vor_1960!$I$21)-Referenz_vor_1960!$P$21)</f>
        <v>1.1036164874551933</v>
      </c>
      <c r="S41" s="28">
        <f>(AVERAGE(J41+Referenz_vor_1960!$J$21,K41+Referenz_vor_1960!$K$21,L41+Referenz_vor_1960!$L$21)-Referenz_vor_1960!$Q$21)</f>
        <v>-1.4360979689366795</v>
      </c>
      <c r="T41" s="97">
        <f>(AVERAGE(B41+Referenz_vor_1960!$B$21,C41+Referenz_vor_1960!$C$21,M40+Referenz_vor_1960!$M$21)-Referenz_vor_1960!$R$21)</f>
        <v>3.2344872609778061</v>
      </c>
      <c r="V41" s="51">
        <v>1998</v>
      </c>
      <c r="W41" s="96">
        <f>(AVERAGE(B41+Referenz_vor_1960!$B$21,C41+Referenz_vor_1960!$C$21,D41+Referenz_vor_1960!$D$21)-Referenz_vor_1960!$T$21)</f>
        <v>2.5214765082896347</v>
      </c>
      <c r="X41" s="112">
        <f>(AVERAGE(E41+Referenz_vor_1960!$E$21,F41+Referenz_vor_1960!$F$21,G41+Referenz_vor_1960!$G$21)-Referenz_vor_1960!$U$21)</f>
        <v>1.4176648745519671</v>
      </c>
      <c r="Y41" s="112">
        <f>(AVERAGE(H41+Referenz_vor_1960!$H$21,I41+Referenz_vor_1960!$I$21,J41+Referenz_vor_1960!$J$21)-Referenz_vor_1960!$V$21)</f>
        <v>0.13380167264038256</v>
      </c>
      <c r="Z41" s="97">
        <f>(AVERAGE(K41+Referenz_vor_1960!$K$21,L41+Referenz_vor_1960!$L$21,M41+Referenz_vor_1960!$M$21)-Referenz_vor_1960!$W$21)</f>
        <v>-0.72061648745519857</v>
      </c>
    </row>
    <row r="42" spans="1:26">
      <c r="A42" s="51">
        <v>1999</v>
      </c>
      <c r="B42" s="112">
        <f>(TempMittel_korr!C223-Referenz_vor_1960!$B$21)</f>
        <v>4.2295698924731173</v>
      </c>
      <c r="C42" s="28">
        <f>(TempMittel_korr!D223-Referenz_vor_1960!$C$21)</f>
        <v>-1.5238423645320192</v>
      </c>
      <c r="D42" s="28">
        <f>(TempMittel_korr!E223-Referenz_vor_1960!$D$21)</f>
        <v>1.6297849462365595</v>
      </c>
      <c r="E42" s="28">
        <f>(TempMittel_korr!F223-Referenz_vor_1960!$E$21)</f>
        <v>0.34533333333333172</v>
      </c>
      <c r="F42" s="28">
        <f>(TempMittel_korr!G223-Referenz_vor_1960!$F$21)</f>
        <v>2.2858440860215055</v>
      </c>
      <c r="G42" s="28">
        <f>(TempMittel_korr!H223-Referenz_vor_1960!$G$21)</f>
        <v>-0.5436666666666703</v>
      </c>
      <c r="H42" s="28">
        <f>(TempMittel_korr!I223-Referenz_vor_1960!$H$21)</f>
        <v>1.0865591397849474</v>
      </c>
      <c r="I42" s="28">
        <f>(TempMittel_korr!J223-Referenz_vor_1960!$I$21)</f>
        <v>0.80215053763440913</v>
      </c>
      <c r="J42" s="28">
        <f>(TempMittel_korr!K223-Referenz_vor_1960!$J$21)</f>
        <v>2.5635555555555598</v>
      </c>
      <c r="K42" s="28">
        <f>(TempMittel_korr!L223-Referenz_vor_1960!$K$21)</f>
        <v>0.78268817204301122</v>
      </c>
      <c r="L42" s="28">
        <f>(TempMittel_korr!M223-Referenz_vor_1960!$L$21)</f>
        <v>-1.9440000000000008</v>
      </c>
      <c r="M42" s="100">
        <f>(TempMittel_korr!N223-Referenz_vor_1960!$M$21)</f>
        <v>0.68817204301075274</v>
      </c>
      <c r="N42" s="272">
        <f>(TempMittel_korr!P223-Referenz_vor_1960!$N$21)</f>
        <v>0.9404109589041072</v>
      </c>
      <c r="O42" s="2"/>
      <c r="P42" s="129">
        <v>1999</v>
      </c>
      <c r="Q42" s="96">
        <f>(AVERAGE(D42+Referenz_vor_1960!$D$21,E42+Referenz_vor_1960!$E$21,F42+Referenz_vor_1960!$F$21)-Referenz_vor_1960!$O$21)</f>
        <v>1.4203207885304652</v>
      </c>
      <c r="R42" s="28">
        <f>(AVERAGE(G42+Referenz_vor_1960!$G$21,H42+Referenz_vor_1960!$H$21,I42+Referenz_vor_1960!$I$21)-Referenz_vor_1960!$P$21)</f>
        <v>0.44834767025089484</v>
      </c>
      <c r="S42" s="28">
        <f>(AVERAGE(J42+Referenz_vor_1960!$J$21,K42+Referenz_vor_1960!$K$21,L42+Referenz_vor_1960!$L$21)-Referenz_vor_1960!$Q$21)</f>
        <v>0.46741457586619006</v>
      </c>
      <c r="T42" s="97">
        <f>(AVERAGE(B42+Referenz_vor_1960!$B$21,C42+Referenz_vor_1960!$C$21,M41+Referenz_vor_1960!$M$21)-Referenz_vor_1960!$R$21)</f>
        <v>1.2463536204248105</v>
      </c>
      <c r="V42" s="51">
        <v>1999</v>
      </c>
      <c r="W42" s="96">
        <f>(AVERAGE(B42+Referenz_vor_1960!$B$21,C42+Referenz_vor_1960!$C$21,D42+Referenz_vor_1960!$D$21)-Referenz_vor_1960!$T$21)</f>
        <v>1.4451708247258859</v>
      </c>
      <c r="X42" s="112">
        <f>(AVERAGE(E42+Referenz_vor_1960!$E$21,F42+Referenz_vor_1960!$F$21,G42+Referenz_vor_1960!$G$21)-Referenz_vor_1960!$U$21)</f>
        <v>0.69583691756272081</v>
      </c>
      <c r="Y42" s="112">
        <f>(AVERAGE(H42+Referenz_vor_1960!$H$21,I42+Referenz_vor_1960!$I$21,J42+Referenz_vor_1960!$J$21)-Referenz_vor_1960!$V$21)</f>
        <v>1.4840884109916406</v>
      </c>
      <c r="Z42" s="97">
        <f>(AVERAGE(K42+Referenz_vor_1960!$K$21,L42+Referenz_vor_1960!$L$21,M42+Referenz_vor_1960!$M$21)-Referenz_vor_1960!$W$21)</f>
        <v>-0.15771326164874599</v>
      </c>
    </row>
    <row r="43" spans="1:26">
      <c r="A43" s="51">
        <v>2000</v>
      </c>
      <c r="B43" s="112">
        <f>(TempMittel_korr!C224-Referenz_vor_1960!$B$21)</f>
        <v>0.25537634408602128</v>
      </c>
      <c r="C43" s="28">
        <f>(TempMittel_korr!D224-Referenz_vor_1960!$C$21)</f>
        <v>3.5055911330049261</v>
      </c>
      <c r="D43" s="28">
        <f>(TempMittel_korr!E224-Referenz_vor_1960!$D$21)</f>
        <v>0.52655913978494628</v>
      </c>
      <c r="E43" s="28">
        <f>(TempMittel_korr!F224-Referenz_vor_1960!$E$21)</f>
        <v>2.711999999999998</v>
      </c>
      <c r="F43" s="28">
        <f>(TempMittel_korr!G224-Referenz_vor_1960!$F$21)</f>
        <v>2.7148763440860222</v>
      </c>
      <c r="G43" s="28">
        <f>(TempMittel_korr!H224-Referenz_vor_1960!$G$21)</f>
        <v>2.6429999999999936</v>
      </c>
      <c r="H43" s="28">
        <f>(TempMittel_korr!I224-Referenz_vor_1960!$H$21)</f>
        <v>-2.1360215053763412</v>
      </c>
      <c r="I43" s="28">
        <f>(TempMittel_korr!J224-Referenz_vor_1960!$I$21)</f>
        <v>2.4827956989247255</v>
      </c>
      <c r="J43" s="28">
        <f>(TempMittel_korr!K224-Referenz_vor_1960!$J$21)</f>
        <v>0.56355555555555448</v>
      </c>
      <c r="K43" s="28">
        <f>(TempMittel_korr!L224-Referenz_vor_1960!$K$21)</f>
        <v>1.5794623655913966</v>
      </c>
      <c r="L43" s="28">
        <f>(TempMittel_korr!M224-Referenz_vor_1960!$L$21)</f>
        <v>2.1059999999999981</v>
      </c>
      <c r="M43" s="100">
        <f>(TempMittel_korr!N224-Referenz_vor_1960!$M$21)</f>
        <v>4.0881720430107524</v>
      </c>
      <c r="N43" s="272">
        <f>(TempMittel_korr!P224-Referenz_vor_1960!$N$21)</f>
        <v>1.7869863013698613</v>
      </c>
      <c r="O43" s="2"/>
      <c r="P43" s="129">
        <v>2000</v>
      </c>
      <c r="Q43" s="96">
        <f>(AVERAGE(D43+Referenz_vor_1960!$D$21,E43+Referenz_vor_1960!$E$21,F43+Referenz_vor_1960!$F$21)-Referenz_vor_1960!$O$21)</f>
        <v>1.9844784946236551</v>
      </c>
      <c r="R43" s="28">
        <f>(AVERAGE(G43+Referenz_vor_1960!$G$21,H43+Referenz_vor_1960!$H$21,I43+Referenz_vor_1960!$I$21)-Referenz_vor_1960!$P$21)</f>
        <v>0.99659139784945872</v>
      </c>
      <c r="S43" s="28">
        <f>(AVERAGE(J43+Referenz_vor_1960!$J$21,K43+Referenz_vor_1960!$K$21,L43+Referenz_vor_1960!$L$21)-Referenz_vor_1960!$Q$21)</f>
        <v>1.4163393070489834</v>
      </c>
      <c r="T43" s="97">
        <f>(AVERAGE(B43+Referenz_vor_1960!$B$21,C43+Referenz_vor_1960!$C$21,M42+Referenz_vor_1960!$M$21)-Referenz_vor_1960!$R$21)</f>
        <v>1.4830465067005665</v>
      </c>
      <c r="V43" s="129">
        <v>2000</v>
      </c>
      <c r="W43" s="96">
        <f>(AVERAGE(B43+Referenz_vor_1960!$B$21,C43+Referenz_vor_1960!$C$21,D43+Referenz_vor_1960!$D$21)-Referenz_vor_1960!$T$21)</f>
        <v>1.4291755389586311</v>
      </c>
      <c r="X43" s="112">
        <f>(AVERAGE(E43+Referenz_vor_1960!$E$21,F43+Referenz_vor_1960!$F$21,G43+Referenz_vor_1960!$G$21)-Referenz_vor_1960!$U$21)</f>
        <v>2.6899587813620052</v>
      </c>
      <c r="Y43" s="112">
        <f>(AVERAGE(H43+Referenz_vor_1960!$H$21,I43+Referenz_vor_1960!$I$21,J43+Referenz_vor_1960!$J$21)-Referenz_vor_1960!$V$21)</f>
        <v>0.30344324970131531</v>
      </c>
      <c r="Z43" s="97">
        <f>(AVERAGE(K43+Referenz_vor_1960!$K$21,L43+Referenz_vor_1960!$L$21,M43+Referenz_vor_1960!$M$21)-Referenz_vor_1960!$W$21)</f>
        <v>2.5912114695340498</v>
      </c>
    </row>
    <row r="44" spans="1:26">
      <c r="A44" s="51">
        <v>2001</v>
      </c>
      <c r="B44" s="112">
        <f>(TempMittel_korr!C225-Referenz_vor_1960!$B$21)</f>
        <v>2.1844086021505373</v>
      </c>
      <c r="C44" s="28">
        <f>(TempMittel_korr!D225-Referenz_vor_1960!$C$21)</f>
        <v>2.4547290640394093</v>
      </c>
      <c r="D44" s="28">
        <f>(TempMittel_korr!E225-Referenz_vor_1960!$D$21)</f>
        <v>2.3523655913978496</v>
      </c>
      <c r="E44" s="28">
        <f>(TempMittel_korr!F225-Referenz_vor_1960!$E$21)</f>
        <v>-1.2513333333333341</v>
      </c>
      <c r="F44" s="28">
        <f>(TempMittel_korr!G225-Referenz_vor_1960!$F$21)</f>
        <v>3.2471344086021521</v>
      </c>
      <c r="G44" s="28">
        <f>(TempMittel_korr!H225-Referenz_vor_1960!$G$21)</f>
        <v>-0.77366666666667072</v>
      </c>
      <c r="H44" s="28">
        <f>(TempMittel_korr!I225-Referenz_vor_1960!$H$21)</f>
        <v>1.2026881720430129</v>
      </c>
      <c r="I44" s="28">
        <f>(TempMittel_korr!J225-Referenz_vor_1960!$I$21)</f>
        <v>2.3344086021505284</v>
      </c>
      <c r="J44" s="28">
        <f>(TempMittel_korr!K225-Referenz_vor_1960!$J$21)</f>
        <v>-3.306444444444443</v>
      </c>
      <c r="K44" s="28">
        <f>(TempMittel_korr!L225-Referenz_vor_1960!$K$21)</f>
        <v>5.7665591397849472</v>
      </c>
      <c r="L44" s="28">
        <f>(TempMittel_korr!M225-Referenz_vor_1960!$L$21)</f>
        <v>-2.4740000000000011</v>
      </c>
      <c r="M44" s="100">
        <f>(TempMittel_korr!N225-Referenz_vor_1960!$M$21)</f>
        <v>-2.8473118279569904</v>
      </c>
      <c r="N44" s="272">
        <f>(TempMittel_korr!P225-Referenz_vor_1960!$N$21)</f>
        <v>0.80178082191780753</v>
      </c>
      <c r="O44" s="2"/>
      <c r="P44" s="129">
        <v>2001</v>
      </c>
      <c r="Q44" s="96">
        <f>(AVERAGE(D44+Referenz_vor_1960!$D$21,E44+Referenz_vor_1960!$E$21,F44+Referenz_vor_1960!$F$21)-Referenz_vor_1960!$O$21)</f>
        <v>1.4493888888888886</v>
      </c>
      <c r="R44" s="28">
        <f>(AVERAGE(G44+Referenz_vor_1960!$G$21,H44+Referenz_vor_1960!$H$21,I44+Referenz_vor_1960!$I$21)-Referenz_vor_1960!$P$21)</f>
        <v>0.92114336917562412</v>
      </c>
      <c r="S44" s="28">
        <f>(AVERAGE(J44+Referenz_vor_1960!$J$21,K44+Referenz_vor_1960!$K$21,L44+Referenz_vor_1960!$L$21)-Referenz_vor_1960!$Q$21)</f>
        <v>-4.628434886499555E-3</v>
      </c>
      <c r="T44" s="97">
        <f>(AVERAGE(B44+Referenz_vor_1960!$B$21,C44+Referenz_vor_1960!$C$21,M43+Referenz_vor_1960!$M$21)-Referenz_vor_1960!$R$21)</f>
        <v>2.9091032364002327</v>
      </c>
      <c r="V44" s="129">
        <v>2001</v>
      </c>
      <c r="W44" s="96">
        <f>(AVERAGE(B44+Referenz_vor_1960!$B$21,C44+Referenz_vor_1960!$C$21,D44+Referenz_vor_1960!$D$21)-Referenz_vor_1960!$T$21)</f>
        <v>2.3305010858625987</v>
      </c>
      <c r="X44" s="112">
        <f>(AVERAGE(E44+Referenz_vor_1960!$E$21,F44+Referenz_vor_1960!$F$21,G44+Referenz_vor_1960!$G$21)-Referenz_vor_1960!$U$21)</f>
        <v>0.40737813620071606</v>
      </c>
      <c r="Y44" s="112">
        <f>(AVERAGE(H44+Referenz_vor_1960!$H$21,I44+Referenz_vor_1960!$I$21,J44+Referenz_vor_1960!$J$21)-Referenz_vor_1960!$V$21)</f>
        <v>7.688410991636907E-2</v>
      </c>
      <c r="Z44" s="97">
        <f>(AVERAGE(K44+Referenz_vor_1960!$K$21,L44+Referenz_vor_1960!$L$21,M44+Referenz_vor_1960!$M$21)-Referenz_vor_1960!$W$21)</f>
        <v>0.14841577060931854</v>
      </c>
    </row>
    <row r="45" spans="1:26">
      <c r="A45" s="51">
        <v>2002</v>
      </c>
      <c r="B45" s="112">
        <f>(TempMittel_korr!C226-Referenz_vor_1960!$B$21)</f>
        <v>2.9618279569892474</v>
      </c>
      <c r="C45" s="28">
        <f>(TempMittel_korr!D226-Referenz_vor_1960!$C$21)</f>
        <v>4.8297290640394079</v>
      </c>
      <c r="D45" s="28">
        <f>(TempMittel_korr!E226-Referenz_vor_1960!$D$21)</f>
        <v>2.8717204301075281</v>
      </c>
      <c r="E45" s="28">
        <f>(TempMittel_korr!F226-Referenz_vor_1960!$E$21)</f>
        <v>-3.1333333333335212E-2</v>
      </c>
      <c r="F45" s="28">
        <f>(TempMittel_korr!G226-Referenz_vor_1960!$F$21)</f>
        <v>1.4181021505376332</v>
      </c>
      <c r="G45" s="28">
        <f>(TempMittel_korr!H226-Referenz_vor_1960!$G$21)</f>
        <v>3.6063333333333301</v>
      </c>
      <c r="H45" s="28">
        <f>(TempMittel_korr!I226-Referenz_vor_1960!$H$21)</f>
        <v>0.39301075268816987</v>
      </c>
      <c r="I45" s="28">
        <f>(TempMittel_korr!J226-Referenz_vor_1960!$I$21)</f>
        <v>0.72795698924731234</v>
      </c>
      <c r="J45" s="28">
        <f>(TempMittel_korr!K226-Referenz_vor_1960!$J$21)</f>
        <v>-2.1531111111111088</v>
      </c>
      <c r="K45" s="28">
        <f>(TempMittel_korr!L226-Referenz_vor_1960!$K$21)</f>
        <v>0.56010752688171905</v>
      </c>
      <c r="L45" s="28">
        <f>(TempMittel_korr!M226-Referenz_vor_1960!$L$21)</f>
        <v>2.8726666666666665</v>
      </c>
      <c r="M45" s="100">
        <f>(TempMittel_korr!N226-Referenz_vor_1960!$M$21)</f>
        <v>1.9817204301075271</v>
      </c>
      <c r="N45" s="272">
        <f>(TempMittel_korr!P226-Referenz_vor_1960!$N$21)</f>
        <v>1.6960273972602717</v>
      </c>
      <c r="O45" s="2"/>
      <c r="P45" s="129">
        <v>2002</v>
      </c>
      <c r="Q45" s="96">
        <f>(AVERAGE(D45+Referenz_vor_1960!$D$21,E45+Referenz_vor_1960!$E$21,F45+Referenz_vor_1960!$F$21)-Referenz_vor_1960!$O$21)</f>
        <v>1.4194964157706078</v>
      </c>
      <c r="R45" s="28">
        <f>(AVERAGE(G45+Referenz_vor_1960!$G$21,H45+Referenz_vor_1960!$H$21,I45+Referenz_vor_1960!$I$21)-Referenz_vor_1960!$P$21)</f>
        <v>1.5757670250896041</v>
      </c>
      <c r="S45" s="28">
        <f>(AVERAGE(J45+Referenz_vor_1960!$J$21,K45+Referenz_vor_1960!$K$21,L45+Referenz_vor_1960!$L$21)-Referenz_vor_1960!$Q$21)</f>
        <v>0.42655436081242648</v>
      </c>
      <c r="T45" s="97">
        <f>(AVERAGE(B45+Referenz_vor_1960!$B$21,C45+Referenz_vor_1960!$C$21,M44+Referenz_vor_1960!$M$21)-Referenz_vor_1960!$R$21)</f>
        <v>1.6480817310238882</v>
      </c>
      <c r="V45" s="51">
        <v>2002</v>
      </c>
      <c r="W45" s="96">
        <f>(AVERAGE(B45+Referenz_vor_1960!$B$21,C45+Referenz_vor_1960!$C$21,D45+Referenz_vor_1960!$D$21)-Referenz_vor_1960!$T$21)</f>
        <v>3.5544258170453942</v>
      </c>
      <c r="X45" s="112">
        <f>(AVERAGE(E45+Referenz_vor_1960!$E$21,F45+Referenz_vor_1960!$F$21,G45+Referenz_vor_1960!$G$21)-Referenz_vor_1960!$U$21)</f>
        <v>1.6643673835125412</v>
      </c>
      <c r="Y45" s="112">
        <f>(AVERAGE(H45+Referenz_vor_1960!$H$21,I45+Referenz_vor_1960!$I$21,J45+Referenz_vor_1960!$J$21)-Referenz_vor_1960!$V$21)</f>
        <v>-0.34404778972520944</v>
      </c>
      <c r="Z45" s="97">
        <f>(AVERAGE(K45+Referenz_vor_1960!$K$21,L45+Referenz_vor_1960!$L$21,M45+Referenz_vor_1960!$M$21)-Referenz_vor_1960!$W$21)</f>
        <v>1.8048315412186375</v>
      </c>
    </row>
    <row r="46" spans="1:26">
      <c r="A46" s="51">
        <v>2003</v>
      </c>
      <c r="B46" s="112">
        <f>(TempMittel_korr!C227-Referenz_vor_1960!$B$21)</f>
        <v>-8.3333333333333925E-2</v>
      </c>
      <c r="C46" s="28">
        <f>(TempMittel_korr!D227-Referenz_vor_1960!$C$21)</f>
        <v>-2.2095566502463049</v>
      </c>
      <c r="D46" s="28">
        <f>(TempMittel_korr!E227-Referenz_vor_1960!$D$21)</f>
        <v>2.9007526881720436</v>
      </c>
      <c r="E46" s="28">
        <f>(TempMittel_korr!F227-Referenz_vor_1960!$E$21)</f>
        <v>0.64533333333333243</v>
      </c>
      <c r="F46" s="28">
        <f>(TempMittel_korr!G227-Referenz_vor_1960!$F$21)</f>
        <v>2.805198924731183</v>
      </c>
      <c r="G46" s="28">
        <f>(TempMittel_korr!H227-Referenz_vor_1960!$G$21)</f>
        <v>6.2096666666666582</v>
      </c>
      <c r="H46" s="28">
        <f>(TempMittel_korr!I227-Referenz_vor_1960!$H$21)</f>
        <v>2.105913978494625</v>
      </c>
      <c r="I46" s="28">
        <f>(TempMittel_korr!J227-Referenz_vor_1960!$I$21)</f>
        <v>5.9634408602150515</v>
      </c>
      <c r="J46" s="28">
        <f>(TempMittel_korr!K227-Referenz_vor_1960!$J$21)</f>
        <v>0.46688888888888869</v>
      </c>
      <c r="K46" s="28">
        <f>(TempMittel_korr!L227-Referenz_vor_1960!$K$21)</f>
        <v>-2.739892473118279</v>
      </c>
      <c r="L46" s="28">
        <f>(TempMittel_korr!M227-Referenz_vor_1960!$L$21)</f>
        <v>3.2693333333333321</v>
      </c>
      <c r="M46" s="100">
        <f>(TempMittel_korr!N227-Referenz_vor_1960!$M$21)</f>
        <v>2.1139784946236562</v>
      </c>
      <c r="N46" s="272">
        <f>(TempMittel_korr!P227-Referenz_vor_1960!$N$21)</f>
        <v>1.8563013698630115</v>
      </c>
      <c r="O46" s="2"/>
      <c r="P46" s="51">
        <v>2003</v>
      </c>
      <c r="Q46" s="96">
        <f>(AVERAGE(D46+Referenz_vor_1960!$D$21,E46+Referenz_vor_1960!$E$21,F46+Referenz_vor_1960!$F$21)-Referenz_vor_1960!$O$21)</f>
        <v>2.1170949820788518</v>
      </c>
      <c r="R46" s="28">
        <f>(AVERAGE(G46+Referenz_vor_1960!$G$21,H46+Referenz_vor_1960!$H$21,I46+Referenz_vor_1960!$I$21)-Referenz_vor_1960!$P$21)</f>
        <v>4.7596738351254437</v>
      </c>
      <c r="S46" s="28">
        <f>(AVERAGE(J46+Referenz_vor_1960!$J$21,K46+Referenz_vor_1960!$K$21,L46+Referenz_vor_1960!$L$21)-Referenz_vor_1960!$Q$21)</f>
        <v>0.33210991636798148</v>
      </c>
      <c r="T46" s="97">
        <f>(AVERAGE(B46+Referenz_vor_1960!$B$21,C46+Referenz_vor_1960!$C$21,M45+Referenz_vor_1960!$M$21)-Referenz_vor_1960!$R$21)</f>
        <v>-0.10372318449070406</v>
      </c>
      <c r="V46" s="129">
        <v>2003</v>
      </c>
      <c r="W46" s="96">
        <f>(AVERAGE(B46+Referenz_vor_1960!$B$21,C46+Referenz_vor_1960!$C$21,D46+Referenz_vor_1960!$D$21)-Referenz_vor_1960!$T$21)</f>
        <v>0.20262090153080153</v>
      </c>
      <c r="X46" s="112">
        <f>(AVERAGE(E46+Referenz_vor_1960!$E$21,F46+Referenz_vor_1960!$F$21,G46+Referenz_vor_1960!$G$21)-Referenz_vor_1960!$U$21)</f>
        <v>3.2200663082437231</v>
      </c>
      <c r="Y46" s="112">
        <f>(AVERAGE(H46+Referenz_vor_1960!$H$21,I46+Referenz_vor_1960!$I$21,J46+Referenz_vor_1960!$J$21)-Referenz_vor_1960!$V$21)</f>
        <v>2.8454145758661866</v>
      </c>
      <c r="Z46" s="97">
        <f>(AVERAGE(K46+Referenz_vor_1960!$K$21,L46+Referenz_vor_1960!$L$21,M46+Referenz_vor_1960!$M$21)-Referenz_vor_1960!$W$21)</f>
        <v>0.88113978494623568</v>
      </c>
    </row>
    <row r="47" spans="1:26">
      <c r="A47" s="51">
        <v>2004</v>
      </c>
      <c r="B47" s="112">
        <f>(TempMittel_korr!C228-Referenz_vor_1960!$B$21)</f>
        <v>7.1505376344085381E-2</v>
      </c>
      <c r="C47" s="28">
        <f>(TempMittel_korr!D228-Referenz_vor_1960!$C$21)</f>
        <v>1.8297290640394086</v>
      </c>
      <c r="D47" s="28">
        <f>(TempMittel_korr!E228-Referenz_vor_1960!$D$21)</f>
        <v>-5.4086021505376447E-2</v>
      </c>
      <c r="E47" s="28">
        <f>(TempMittel_korr!F228-Referenz_vor_1960!$E$21)</f>
        <v>1.4519999999999991</v>
      </c>
      <c r="F47" s="28">
        <f>(TempMittel_korr!G228-Referenz_vor_1960!$F$21)</f>
        <v>-0.91415591397849738</v>
      </c>
      <c r="G47" s="28">
        <f>(TempMittel_korr!H228-Referenz_vor_1960!$G$21)</f>
        <v>0.31299999999999528</v>
      </c>
      <c r="H47" s="28">
        <f>(TempMittel_korr!I228-Referenz_vor_1960!$H$21)</f>
        <v>0.25752688172043214</v>
      </c>
      <c r="I47" s="28">
        <f>(TempMittel_korr!J228-Referenz_vor_1960!$I$21)</f>
        <v>1.7440860215053746</v>
      </c>
      <c r="J47" s="28">
        <f>(TempMittel_korr!K228-Referenz_vor_1960!$J$21)</f>
        <v>0.57688888888888812</v>
      </c>
      <c r="K47" s="28">
        <f>(TempMittel_korr!L228-Referenz_vor_1960!$K$21)</f>
        <v>3.1407526881720393</v>
      </c>
      <c r="L47" s="28">
        <f>(TempMittel_korr!M228-Referenz_vor_1960!$L$21)</f>
        <v>-0.89733333333333443</v>
      </c>
      <c r="M47" s="100">
        <f>(TempMittel_korr!N228-Referenz_vor_1960!$M$21)</f>
        <v>1.2365591397849465</v>
      </c>
      <c r="N47" s="272">
        <f>(TempMittel_korr!P228-Referenz_vor_1960!$N$21)</f>
        <v>0.77082191780821674</v>
      </c>
      <c r="O47" s="2"/>
      <c r="P47" s="129">
        <v>2004</v>
      </c>
      <c r="Q47" s="96">
        <f>(AVERAGE(D47+Referenz_vor_1960!$D$21,E47+Referenz_vor_1960!$E$21,F47+Referenz_vor_1960!$F$21)-Referenz_vor_1960!$O$21)</f>
        <v>0.16125268817204219</v>
      </c>
      <c r="R47" s="28">
        <f>(AVERAGE(G47+Referenz_vor_1960!$G$21,H47+Referenz_vor_1960!$H$21,I47+Referenz_vor_1960!$I$21)-Referenz_vor_1960!$P$21)</f>
        <v>0.77153763440860246</v>
      </c>
      <c r="S47" s="28">
        <f>(AVERAGE(J47+Referenz_vor_1960!$J$21,K47+Referenz_vor_1960!$K$21,L47+Referenz_vor_1960!$L$21)-Referenz_vor_1960!$Q$21)</f>
        <v>0.94010274790919812</v>
      </c>
      <c r="T47" s="97">
        <f>(AVERAGE(B47+Referenz_vor_1960!$B$21,C47+Referenz_vor_1960!$C$21,M46+Referenz_vor_1960!$M$21)-Referenz_vor_1960!$R$21)</f>
        <v>1.3384043116690498</v>
      </c>
      <c r="V47" s="129">
        <v>2004</v>
      </c>
      <c r="W47" s="96">
        <f>(AVERAGE(B47+Referenz_vor_1960!$B$21,C47+Referenz_vor_1960!$C$21,D47+Referenz_vor_1960!$D$21)-Referenz_vor_1960!$T$21)</f>
        <v>0.61571613962603911</v>
      </c>
      <c r="X47" s="112">
        <f>(AVERAGE(E47+Referenz_vor_1960!$E$21,F47+Referenz_vor_1960!$F$21,G47+Referenz_vor_1960!$G$21)-Referenz_vor_1960!$U$21)</f>
        <v>0.28361469534049988</v>
      </c>
      <c r="Y47" s="112">
        <f>(AVERAGE(H47+Referenz_vor_1960!$H$21,I47+Referenz_vor_1960!$I$21,J47+Referenz_vor_1960!$J$21)-Referenz_vor_1960!$V$21)</f>
        <v>0.85950059737156437</v>
      </c>
      <c r="Z47" s="97">
        <f>(AVERAGE(K47+Referenz_vor_1960!$K$21,L47+Referenz_vor_1960!$L$21,M47+Referenz_vor_1960!$M$21)-Referenz_vor_1960!$W$21)</f>
        <v>1.1599928315412167</v>
      </c>
    </row>
    <row r="48" spans="1:26">
      <c r="A48" s="51">
        <v>2005</v>
      </c>
      <c r="B48" s="112">
        <f>(TempMittel_korr!C229-Referenz_vor_1960!$B$21)</f>
        <v>1.2779569892473117</v>
      </c>
      <c r="C48" s="28">
        <f>(TempMittel_korr!D229-Referenz_vor_1960!$C$21)</f>
        <v>-2.3166995073891616</v>
      </c>
      <c r="D48" s="28">
        <f>(TempMittel_korr!E229-Referenz_vor_1960!$D$21)</f>
        <v>0.34913978494623676</v>
      </c>
      <c r="E48" s="28">
        <f>(TempMittel_korr!F229-Referenz_vor_1960!$E$21)</f>
        <v>1.3786666666666649</v>
      </c>
      <c r="F48" s="28">
        <f>(TempMittel_korr!G229-Referenz_vor_1960!$F$21)</f>
        <v>1.3890698924731133</v>
      </c>
      <c r="G48" s="28">
        <f>(TempMittel_korr!H229-Referenz_vor_1960!$G$21)</f>
        <v>2.3696666666666655</v>
      </c>
      <c r="H48" s="28">
        <f>(TempMittel_korr!I229-Referenz_vor_1960!$H$21)</f>
        <v>0.60913978494624033</v>
      </c>
      <c r="I48" s="28">
        <f>(TempMittel_korr!J229-Referenz_vor_1960!$I$21)</f>
        <v>-1.2881720430107553</v>
      </c>
      <c r="J48" s="28">
        <f>(TempMittel_korr!K229-Referenz_vor_1960!$J$21)</f>
        <v>1.183555555555559</v>
      </c>
      <c r="K48" s="28">
        <f>(TempMittel_korr!L229-Referenz_vor_1960!$K$21)</f>
        <v>3.5213978494623657</v>
      </c>
      <c r="L48" s="28">
        <f>(TempMittel_korr!M229-Referenz_vor_1960!$L$21)</f>
        <v>-0.19066666666666743</v>
      </c>
      <c r="M48" s="100">
        <f>(TempMittel_korr!N229-Referenz_vor_1960!$M$21)</f>
        <v>-2.0021505376344093</v>
      </c>
      <c r="N48" s="272">
        <f>(TempMittel_korr!P229-Referenz_vor_1960!$N$21)</f>
        <v>0.58506849315068443</v>
      </c>
      <c r="O48" s="2"/>
      <c r="P48" s="129">
        <v>2005</v>
      </c>
      <c r="Q48" s="96">
        <f>(AVERAGE(D48+Referenz_vor_1960!$D$21,E48+Referenz_vor_1960!$E$21,F48+Referenz_vor_1960!$F$21)-Referenz_vor_1960!$O$21)</f>
        <v>1.0389587813620036</v>
      </c>
      <c r="R48" s="28">
        <f>(AVERAGE(G48+Referenz_vor_1960!$G$21,H48+Referenz_vor_1960!$H$21,I48+Referenz_vor_1960!$I$21)-Referenz_vor_1960!$P$21)</f>
        <v>0.56354480286738351</v>
      </c>
      <c r="S48" s="28">
        <f>(AVERAGE(J48+Referenz_vor_1960!$J$21,K48+Referenz_vor_1960!$K$21,L48+Referenz_vor_1960!$L$21)-Referenz_vor_1960!$Q$21)</f>
        <v>1.5047622461170862</v>
      </c>
      <c r="T48" s="97">
        <f>(AVERAGE(B48+Referenz_vor_1960!$B$21,C48+Referenz_vor_1960!$C$21,M47+Referenz_vor_1960!$M$21)-Referenz_vor_1960!$R$21)</f>
        <v>6.5938873881031812E-2</v>
      </c>
      <c r="V48" s="51">
        <v>2005</v>
      </c>
      <c r="W48" s="96">
        <f>(AVERAGE(B48+Referenz_vor_1960!$B$21,C48+Referenz_vor_1960!$C$21,D48+Referenz_vor_1960!$D$21)-Referenz_vor_1960!$T$21)</f>
        <v>-0.22986757773187116</v>
      </c>
      <c r="X48" s="112">
        <f>(AVERAGE(E48+Referenz_vor_1960!$E$21,F48+Referenz_vor_1960!$F$21,G48+Referenz_vor_1960!$G$21)-Referenz_vor_1960!$U$21)</f>
        <v>1.7124677419354821</v>
      </c>
      <c r="Y48" s="112">
        <f>(AVERAGE(H48+Referenz_vor_1960!$H$21,I48+Referenz_vor_1960!$I$21,J48+Referenz_vor_1960!$J$21)-Referenz_vor_1960!$V$21)</f>
        <v>0.16817443249701647</v>
      </c>
      <c r="Z48" s="97">
        <f>(AVERAGE(K48+Referenz_vor_1960!$K$21,L48+Referenz_vor_1960!$L$21,M48+Referenz_vor_1960!$M$21)-Referenz_vor_1960!$W$21)</f>
        <v>0.44286021505376283</v>
      </c>
    </row>
    <row r="49" spans="1:26">
      <c r="A49" s="51">
        <v>2006</v>
      </c>
      <c r="B49" s="112">
        <f>(TempMittel_korr!C230-Referenz_vor_1960!$B$21)</f>
        <v>-4.78494623655914E-2</v>
      </c>
      <c r="C49" s="28">
        <f>(TempMittel_korr!D230-Referenz_vor_1960!$C$21)</f>
        <v>-0.90598522167487672</v>
      </c>
      <c r="D49" s="28">
        <f>(TempMittel_korr!E230-Referenz_vor_1960!$D$21)</f>
        <v>-2.2379569892473117</v>
      </c>
      <c r="E49" s="28">
        <f>(TempMittel_korr!F230-Referenz_vor_1960!$E$21)</f>
        <v>0.44533333333333402</v>
      </c>
      <c r="F49" s="28">
        <f>(TempMittel_korr!G230-Referenz_vor_1960!$F$21)</f>
        <v>1.0374569892473122</v>
      </c>
      <c r="G49" s="28">
        <f>(TempMittel_korr!H230-Referenz_vor_1960!$G$21)</f>
        <v>1.9863333333333308</v>
      </c>
      <c r="H49" s="28">
        <f>(TempMittel_korr!I230-Referenz_vor_1960!$H$21)</f>
        <v>4.6994623655913994</v>
      </c>
      <c r="I49" s="28">
        <f>(TempMittel_korr!J230-Referenz_vor_1960!$I$21)</f>
        <v>-2.5817204301075272</v>
      </c>
      <c r="J49" s="28">
        <f>(TempMittel_korr!K230-Referenz_vor_1960!$J$21)</f>
        <v>3.5002222222222237</v>
      </c>
      <c r="K49" s="28">
        <f>(TempMittel_korr!L230-Referenz_vor_1960!$K$21)</f>
        <v>4.6181720430107536</v>
      </c>
      <c r="L49" s="28">
        <f>(TempMittel_korr!M230-Referenz_vor_1960!$L$21)</f>
        <v>3.9226666666666663</v>
      </c>
      <c r="M49" s="100">
        <f>(TempMittel_korr!N230-Referenz_vor_1960!$M$21)</f>
        <v>3.4784946236559149</v>
      </c>
      <c r="N49" s="272">
        <f>(TempMittel_korr!P230-Referenz_vor_1960!$N$21)</f>
        <v>1.5475342465753403</v>
      </c>
      <c r="O49" s="2"/>
      <c r="P49" s="51">
        <v>2006</v>
      </c>
      <c r="Q49" s="96">
        <f>(AVERAGE(D49+Referenz_vor_1960!$D$21,E49+Referenz_vor_1960!$E$21,F49+Referenz_vor_1960!$F$21)-Referenz_vor_1960!$O$21)</f>
        <v>-0.25172222222222196</v>
      </c>
      <c r="R49" s="28">
        <f>(AVERAGE(G49+Referenz_vor_1960!$G$21,H49+Referenz_vor_1960!$H$21,I49+Referenz_vor_1960!$I$21)-Referenz_vor_1960!$P$21)</f>
        <v>1.3680250896057355</v>
      </c>
      <c r="S49" s="28">
        <f>(AVERAGE(J49+Referenz_vor_1960!$J$21,K49+Referenz_vor_1960!$K$21,L49+Referenz_vor_1960!$L$21)-Referenz_vor_1960!$Q$21)</f>
        <v>4.0136869772998809</v>
      </c>
      <c r="T49" s="97">
        <f>(AVERAGE(B49+Referenz_vor_1960!$B$21,C49+Referenz_vor_1960!$C$21,M48+Referenz_vor_1960!$M$21)-Referenz_vor_1960!$R$21)</f>
        <v>-0.98532840722495929</v>
      </c>
      <c r="V49" s="51">
        <v>2006</v>
      </c>
      <c r="W49" s="96">
        <f>(AVERAGE(B49+Referenz_vor_1960!$B$21,C49+Referenz_vor_1960!$C$21,D49+Referenz_vor_1960!$D$21)-Referenz_vor_1960!$T$21)</f>
        <v>-1.063930557762593</v>
      </c>
      <c r="X49" s="112">
        <f>(AVERAGE(E49+Referenz_vor_1960!$E$21,F49+Referenz_vor_1960!$F$21,G49+Referenz_vor_1960!$G$21)-Referenz_vor_1960!$U$21)</f>
        <v>1.1563745519713251</v>
      </c>
      <c r="Y49" s="112">
        <f>(AVERAGE(H49+Referenz_vor_1960!$H$21,I49+Referenz_vor_1960!$I$21,J49+Referenz_vor_1960!$J$21)-Referenz_vor_1960!$V$21)</f>
        <v>1.8726547192353653</v>
      </c>
      <c r="Z49" s="38">
        <f>(AVERAGE(K49+Referenz_vor_1960!$K$21,L49+Referenz_vor_1960!$L$21,M49+Referenz_vor_1960!$M$21)-Referenz_vor_1960!$W$21)</f>
        <v>4.0064444444444458</v>
      </c>
    </row>
    <row r="50" spans="1:26">
      <c r="A50" s="51">
        <v>2007</v>
      </c>
      <c r="B50" s="112">
        <f>(TempMittel_korr!C231-Referenz_vor_1960!$B$21)</f>
        <v>4.4263440860215049</v>
      </c>
      <c r="C50" s="28">
        <f>(TempMittel_korr!D231-Referenz_vor_1960!$C$21)</f>
        <v>4.4975862068965515</v>
      </c>
      <c r="D50" s="28">
        <f>(TempMittel_korr!E231-Referenz_vor_1960!$D$21)</f>
        <v>1.6233333333333324</v>
      </c>
      <c r="E50" s="28">
        <f>(TempMittel_korr!F231-Referenz_vor_1960!$E$21)</f>
        <v>5.6253333333333337</v>
      </c>
      <c r="F50" s="28">
        <f>(TempMittel_korr!G231-Referenz_vor_1960!$F$21)</f>
        <v>2.2439086021505368</v>
      </c>
      <c r="G50" s="28">
        <f>(TempMittel_korr!H231-Referenz_vor_1960!$G$21)</f>
        <v>2.0196666666666623</v>
      </c>
      <c r="H50" s="28">
        <f>(TempMittel_korr!I231-Referenz_vor_1960!$H$21)</f>
        <v>0.47688172043010901</v>
      </c>
      <c r="I50" s="28">
        <f>(TempMittel_korr!J231-Referenz_vor_1960!$I$21)</f>
        <v>0.14731182795698849</v>
      </c>
      <c r="J50" s="28">
        <f>(TempMittel_korr!K231-Referenz_vor_1960!$J$21)</f>
        <v>-1.7464444444444425</v>
      </c>
      <c r="K50" s="28">
        <f>(TempMittel_korr!L231-Referenz_vor_1960!$K$21)</f>
        <v>-0.2398924731182781</v>
      </c>
      <c r="L50" s="28">
        <f>(TempMittel_korr!M231-Referenz_vor_1960!$L$21)</f>
        <v>-1.5173333333333341</v>
      </c>
      <c r="M50" s="100">
        <f>(TempMittel_korr!N231-Referenz_vor_1960!$M$21)</f>
        <v>0.76559139784946262</v>
      </c>
      <c r="N50" s="272">
        <f>(TempMittel_korr!P231-Referenz_vor_1960!$N$21)</f>
        <v>1.5527397260273963</v>
      </c>
      <c r="O50" s="2"/>
      <c r="P50" s="51">
        <v>2007</v>
      </c>
      <c r="Q50" s="96">
        <f>(AVERAGE(D50+Referenz_vor_1960!$D$21,E50+Referenz_vor_1960!$E$21,F50+Referenz_vor_1960!$F$21)-Referenz_vor_1960!$O$21)</f>
        <v>3.1641917562724009</v>
      </c>
      <c r="R50" s="28">
        <f>(AVERAGE(G50+Referenz_vor_1960!$G$21,H50+Referenz_vor_1960!$H$21,I50+Referenz_vor_1960!$I$21)-Referenz_vor_1960!$P$21)</f>
        <v>0.88128673835125149</v>
      </c>
      <c r="S50" s="28">
        <f>(AVERAGE(J50+Referenz_vor_1960!$J$21,K50+Referenz_vor_1960!$K$21,L50+Referenz_vor_1960!$L$21)-Referenz_vor_1960!$Q$21)</f>
        <v>-1.1678900836320176</v>
      </c>
      <c r="T50" s="12">
        <f>(AVERAGE(B50+Referenz_vor_1960!$B$21,C50+Referenz_vor_1960!$C$21,M49+Referenz_vor_1960!$M$21)-Referenz_vor_1960!$R$21)</f>
        <v>4.1341416388579901</v>
      </c>
      <c r="V50" s="51">
        <v>2007</v>
      </c>
      <c r="W50" s="96">
        <f>(AVERAGE(B50+Referenz_vor_1960!$B$21,C50+Referenz_vor_1960!$C$21,D50+Referenz_vor_1960!$D$21)-Referenz_vor_1960!$T$21)</f>
        <v>3.5157545420837963</v>
      </c>
      <c r="X50" s="112">
        <f>(AVERAGE(E50+Referenz_vor_1960!$E$21,F50+Referenz_vor_1960!$F$21,G50+Referenz_vor_1960!$G$21)-Referenz_vor_1960!$U$21)</f>
        <v>3.2963028673835097</v>
      </c>
      <c r="Y50" s="112">
        <f>(AVERAGE(H50+Referenz_vor_1960!$H$21,I50+Referenz_vor_1960!$I$21,J50+Referenz_vor_1960!$J$21)-Referenz_vor_1960!$V$21)</f>
        <v>-0.37408363201911321</v>
      </c>
      <c r="Z50" s="97">
        <f>(AVERAGE(K50+Referenz_vor_1960!$K$21,L50+Referenz_vor_1960!$L$21,M50+Referenz_vor_1960!$M$21)-Referenz_vor_1960!$W$21)</f>
        <v>-0.33054480286738386</v>
      </c>
    </row>
    <row r="51" spans="1:26">
      <c r="A51" s="51">
        <v>2008</v>
      </c>
      <c r="B51" s="112">
        <f>(TempMittel_korr!C232-Referenz_vor_1960!$B$21)</f>
        <v>4.7650537634408598</v>
      </c>
      <c r="C51" s="28">
        <f>(TempMittel_korr!D232-Referenz_vor_1960!$C$21)</f>
        <v>4.2917980295566496</v>
      </c>
      <c r="D51" s="28">
        <f>(TempMittel_korr!E232-Referenz_vor_1960!$D$21)</f>
        <v>-0.3895698924731188</v>
      </c>
      <c r="E51" s="28">
        <f>(TempMittel_korr!F232-Referenz_vor_1960!$E$21)</f>
        <v>-0.334666666666668</v>
      </c>
      <c r="F51" s="28">
        <f>(TempMittel_korr!G232-Referenz_vor_1960!$F$21)</f>
        <v>2.8600376344086023</v>
      </c>
      <c r="G51" s="28">
        <f>(TempMittel_korr!H232-Referenz_vor_1960!$G$21)</f>
        <v>1.949666666666662</v>
      </c>
      <c r="H51" s="28">
        <f>(TempMittel_korr!I232-Referenz_vor_1960!$H$21)</f>
        <v>0.4446236559139809</v>
      </c>
      <c r="I51" s="28">
        <f>(TempMittel_korr!J232-Referenz_vor_1960!$I$21)</f>
        <v>0.9505376344085974</v>
      </c>
      <c r="J51" s="28">
        <f>(TempMittel_korr!K232-Referenz_vor_1960!$J$21)</f>
        <v>-1.8631111111111078</v>
      </c>
      <c r="K51" s="28">
        <f>(TempMittel_korr!L232-Referenz_vor_1960!$K$21)</f>
        <v>1.4730107526881699</v>
      </c>
      <c r="L51" s="28">
        <f>(TempMittel_korr!M232-Referenz_vor_1960!$L$21)</f>
        <v>1.1159999999999983</v>
      </c>
      <c r="M51" s="100">
        <f>(TempMittel_korr!N232-Referenz_vor_1960!$M$21)</f>
        <v>0.38494623655913984</v>
      </c>
      <c r="N51" s="272">
        <f>(TempMittel_korr!P232-Referenz_vor_1960!$N$21)</f>
        <v>1.3442465753424644</v>
      </c>
      <c r="O51" s="2"/>
      <c r="P51" s="129">
        <v>2008</v>
      </c>
      <c r="Q51" s="96">
        <f>(AVERAGE(D51+Referenz_vor_1960!$D$21,E51+Referenz_vor_1960!$E$21,F51+Referenz_vor_1960!$F$21)-Referenz_vor_1960!$O$21)</f>
        <v>0.71193369175627197</v>
      </c>
      <c r="R51" s="28">
        <f>(AVERAGE(G51+Referenz_vor_1960!$G$21,H51+Referenz_vor_1960!$H$21,I51+Referenz_vor_1960!$I$21)-Referenz_vor_1960!$P$21)</f>
        <v>1.114942652329745</v>
      </c>
      <c r="S51" s="28">
        <f>(AVERAGE(J51+Referenz_vor_1960!$J$21,K51+Referenz_vor_1960!$K$21,L51+Referenz_vor_1960!$L$21)-Referenz_vor_1960!$Q$21)</f>
        <v>0.24196654719235333</v>
      </c>
      <c r="T51" s="97">
        <f>(AVERAGE(B51+Referenz_vor_1960!$B$21,C51+Referenz_vor_1960!$C$21,M50+Referenz_vor_1960!$M$21)-Referenz_vor_1960!$R$21)</f>
        <v>3.2741477302823236</v>
      </c>
      <c r="V51" s="51">
        <v>2008</v>
      </c>
      <c r="W51" s="96">
        <f>(AVERAGE(B51+Referenz_vor_1960!$B$21,C51+Referenz_vor_1960!$C$21,D51+Referenz_vor_1960!$D$21)-Referenz_vor_1960!$T$21)</f>
        <v>2.8890939668414637</v>
      </c>
      <c r="X51" s="112">
        <f>(AVERAGE(E51+Referenz_vor_1960!$E$21,F51+Referenz_vor_1960!$F$21,G51+Referenz_vor_1960!$G$21)-Referenz_vor_1960!$U$21)</f>
        <v>1.4916792114695312</v>
      </c>
      <c r="Y51" s="112">
        <f>(AVERAGE(H51+Referenz_vor_1960!$H$21,I51+Referenz_vor_1960!$I$21,J51+Referenz_vor_1960!$J$21)-Referenz_vor_1960!$V$21)</f>
        <v>-0.15598327359617592</v>
      </c>
      <c r="Z51" s="97">
        <f>(AVERAGE(K51+Referenz_vor_1960!$K$21,L51+Referenz_vor_1960!$L$21,M51+Referenz_vor_1960!$M$21)-Referenz_vor_1960!$W$21)</f>
        <v>0.99131899641576915</v>
      </c>
    </row>
    <row r="52" spans="1:26">
      <c r="A52" s="51">
        <v>2009</v>
      </c>
      <c r="B52" s="112">
        <f>(TempMittel_korr!C233-Referenz_vor_1960!$B$21)</f>
        <v>-0.44784946236559176</v>
      </c>
      <c r="C52" s="28">
        <f>(TempMittel_korr!D233-Referenz_vor_1960!$C$21)</f>
        <v>-6.3128078817733968E-2</v>
      </c>
      <c r="D52" s="28">
        <f>(TempMittel_korr!E233-Referenz_vor_1960!$D$21)</f>
        <v>-1.0766666666666667</v>
      </c>
      <c r="E52" s="28">
        <f>(TempMittel_korr!F233-Referenz_vor_1960!$E$21)</f>
        <v>4.5253333333333341</v>
      </c>
      <c r="F52" s="28">
        <f>(TempMittel_korr!G233-Referenz_vor_1960!$F$21)</f>
        <v>2.8342311827956976</v>
      </c>
      <c r="G52" s="28">
        <f>(TempMittel_korr!H233-Referenz_vor_1960!$G$21)</f>
        <v>-0.1736666666666693</v>
      </c>
      <c r="H52" s="28">
        <f>(TempMittel_korr!I233-Referenz_vor_1960!$H$21)</f>
        <v>1.1930107526881724</v>
      </c>
      <c r="I52" s="28">
        <f>(TempMittel_korr!J233-Referenz_vor_1960!$I$21)</f>
        <v>3.0182795698924707</v>
      </c>
      <c r="J52" s="28">
        <f>(TempMittel_korr!K233-Referenz_vor_1960!$J$21)</f>
        <v>1.2902222222222282</v>
      </c>
      <c r="K52" s="28">
        <f>(TempMittel_korr!L233-Referenz_vor_1960!$K$21)</f>
        <v>0.25365591397849752</v>
      </c>
      <c r="L52" s="28">
        <f>(TempMittel_korr!M233-Referenz_vor_1960!$L$21)</f>
        <v>4.3426666666666653</v>
      </c>
      <c r="M52" s="100">
        <f>(TempMittel_korr!N233-Referenz_vor_1960!$M$21)</f>
        <v>-6.3440860215053907E-2</v>
      </c>
      <c r="N52" s="272">
        <f>(TempMittel_korr!P233-Referenz_vor_1960!$N$21)</f>
        <v>1.3464383561643833</v>
      </c>
      <c r="O52" s="2"/>
      <c r="P52" s="129">
        <v>2009</v>
      </c>
      <c r="Q52" s="96">
        <f>(AVERAGE(D52+Referenz_vor_1960!$D$21,E52+Referenz_vor_1960!$E$21,F52+Referenz_vor_1960!$F$21)-Referenz_vor_1960!$O$21)</f>
        <v>2.0942992831541218</v>
      </c>
      <c r="R52" s="28">
        <f>(AVERAGE(G52+Referenz_vor_1960!$G$21,H52+Referenz_vor_1960!$H$21,I52+Referenz_vor_1960!$I$21)-Referenz_vor_1960!$P$21)</f>
        <v>1.3458745519713258</v>
      </c>
      <c r="S52" s="28">
        <f>(AVERAGE(J52+Referenz_vor_1960!$J$21,K52+Referenz_vor_1960!$K$21,L52+Referenz_vor_1960!$L$21)-Referenz_vor_1960!$Q$21)</f>
        <v>1.9621816009557955</v>
      </c>
      <c r="T52" s="97">
        <f>(AVERAGE(B52+Referenz_vor_1960!$B$21,C52+Referenz_vor_1960!$C$21,M51+Referenz_vor_1960!$M$21)-Referenz_vor_1960!$R$21)</f>
        <v>-4.2010434874728997E-2</v>
      </c>
      <c r="V52" s="51">
        <v>2009</v>
      </c>
      <c r="W52" s="96">
        <f>(AVERAGE(B52+Referenz_vor_1960!$B$21,C52+Referenz_vor_1960!$C$21,D52+Referenz_vor_1960!$D$21)-Referenz_vor_1960!$T$21)</f>
        <v>-0.52921473594999757</v>
      </c>
      <c r="X52" s="112">
        <f>(AVERAGE(E52+Referenz_vor_1960!$E$21,F52+Referenz_vor_1960!$F$21,G52+Referenz_vor_1960!$G$21)-Referenz_vor_1960!$U$21)</f>
        <v>2.3952992831541202</v>
      </c>
      <c r="Y52" s="112">
        <f>(AVERAGE(H52+Referenz_vor_1960!$H$21,I52+Referenz_vor_1960!$I$21,J52+Referenz_vor_1960!$J$21)-Referenz_vor_1960!$V$21)</f>
        <v>1.8338375149342898</v>
      </c>
      <c r="Z52" s="97">
        <f>(AVERAGE(K52+Referenz_vor_1960!$K$21,L52+Referenz_vor_1960!$L$21,M52+Referenz_vor_1960!$M$21)-Referenz_vor_1960!$W$21)</f>
        <v>1.510960573476702</v>
      </c>
    </row>
    <row r="53" spans="1:26">
      <c r="A53" s="51">
        <v>2010</v>
      </c>
      <c r="B53" s="112">
        <f>(TempMittel_korr!C234-Referenz_vor_1960!$B$21)</f>
        <v>-2.3704301075268814</v>
      </c>
      <c r="C53" s="28">
        <f>(TempMittel_korr!D234-Referenz_vor_1960!$C$21)</f>
        <v>0.46187192118226617</v>
      </c>
      <c r="D53" s="28">
        <f>(TempMittel_korr!E234-Referenz_vor_1960!$D$21)</f>
        <v>4.9139784946235832E-2</v>
      </c>
      <c r="E53" s="28">
        <f>(TempMittel_korr!F234-Referenz_vor_1960!$E$21)</f>
        <v>1.4586666666666641</v>
      </c>
      <c r="F53" s="28">
        <f>(TempMittel_korr!G234-Referenz_vor_1960!$F$21)</f>
        <v>-1.4141559139784974</v>
      </c>
      <c r="G53" s="28">
        <f>(TempMittel_korr!H234-Referenz_vor_1960!$G$21)</f>
        <v>1.2029999999999941</v>
      </c>
      <c r="H53" s="28">
        <f>(TempMittel_korr!I234-Referenz_vor_1960!$H$21)</f>
        <v>2.6059139784946215</v>
      </c>
      <c r="I53" s="28">
        <f>(TempMittel_korr!J234-Referenz_vor_1960!$I$21)</f>
        <v>-6.5591397849464883E-2</v>
      </c>
      <c r="J53" s="28">
        <f>(TempMittel_korr!K234-Referenz_vor_1960!$J$21)</f>
        <v>-1.3731111111111094</v>
      </c>
      <c r="K53" s="28">
        <f>(TempMittel_korr!L234-Referenz_vor_1960!$K$21)</f>
        <v>-0.22698924731182757</v>
      </c>
      <c r="L53" s="28">
        <f>(TempMittel_korr!M234-Referenz_vor_1960!$L$21)</f>
        <v>0.56933333333333236</v>
      </c>
      <c r="M53" s="100">
        <f>(TempMittel_korr!N234-Referenz_vor_1960!$M$21)</f>
        <v>-1.6634408602150537</v>
      </c>
      <c r="N53" s="272">
        <f>(TempMittel_korr!P234-Referenz_vor_1960!$N$21)</f>
        <v>-2.835616438356503E-2</v>
      </c>
      <c r="O53" s="2"/>
      <c r="P53" s="51">
        <v>2010</v>
      </c>
      <c r="Q53" s="96">
        <f>(AVERAGE(D53+Referenz_vor_1960!$D$21,E53+Referenz_vor_1960!$E$21,F53+Referenz_vor_1960!$F$21)-Referenz_vor_1960!$O$21)</f>
        <v>3.1216845878134336E-2</v>
      </c>
      <c r="R53" s="28">
        <f>(AVERAGE(G53+Referenz_vor_1960!$G$21,H53+Referenz_vor_1960!$H$21,I53+Referenz_vor_1960!$I$21)-Referenz_vor_1960!$P$21)</f>
        <v>1.2477741935483824</v>
      </c>
      <c r="S53" s="28">
        <f>(AVERAGE(J53+Referenz_vor_1960!$J$21,K53+Referenz_vor_1960!$K$21,L53+Referenz_vor_1960!$L$21)-Referenz_vor_1960!$Q$21)</f>
        <v>-0.34358900836320139</v>
      </c>
      <c r="T53" s="97">
        <f>(AVERAGE(B53+Referenz_vor_1960!$B$21,C53+Referenz_vor_1960!$C$21,M52+Referenz_vor_1960!$M$21)-Referenz_vor_1960!$R$21)</f>
        <v>-0.65733301551988998</v>
      </c>
      <c r="V53" s="51">
        <v>2010</v>
      </c>
      <c r="W53" s="96">
        <f>(AVERAGE(B53+Referenz_vor_1960!$B$21,C53+Referenz_vor_1960!$C$21,D53+Referenz_vor_1960!$D$21)-Referenz_vor_1960!$T$21)</f>
        <v>-0.6198061337994597</v>
      </c>
      <c r="X53" s="112">
        <f>(AVERAGE(E53+Referenz_vor_1960!$E$21,F53+Referenz_vor_1960!$F$21,G53+Referenz_vor_1960!$G$21)-Referenz_vor_1960!$U$21)</f>
        <v>0.41583691756271968</v>
      </c>
      <c r="Y53" s="112">
        <f>(AVERAGE(H53+Referenz_vor_1960!$H$21,I53+Referenz_vor_1960!$I$21,J53+Referenz_vor_1960!$J$21)-Referenz_vor_1960!$V$21)</f>
        <v>0.3890704898446824</v>
      </c>
      <c r="Z53" s="97">
        <f>(AVERAGE(K53+Referenz_vor_1960!$K$21,L53+Referenz_vor_1960!$L$21,M53+Referenz_vor_1960!$M$21)-Referenz_vor_1960!$W$21)</f>
        <v>-0.44036559139785059</v>
      </c>
    </row>
    <row r="54" spans="1:26">
      <c r="A54" s="51">
        <v>2011</v>
      </c>
      <c r="B54" s="112">
        <f>(TempMittel_korr!C235-Referenz_vor_1960!$B$21)</f>
        <v>1.197311827956989</v>
      </c>
      <c r="C54" s="28">
        <f>(TempMittel_korr!D235-Referenz_vor_1960!$C$21)</f>
        <v>2.3047290640394089</v>
      </c>
      <c r="D54" s="28">
        <f>(TempMittel_korr!E235-Referenz_vor_1960!$D$21)</f>
        <v>2.2297849462365598</v>
      </c>
      <c r="E54" s="28">
        <f>(TempMittel_korr!F235-Referenz_vor_1960!$E$21)</f>
        <v>4.5586666666666638</v>
      </c>
      <c r="F54" s="28">
        <f>(TempMittel_korr!G235-Referenz_vor_1960!$F$21)</f>
        <v>2.5535860215053745</v>
      </c>
      <c r="G54" s="28">
        <f>(TempMittel_korr!H235-Referenz_vor_1960!$G$21)</f>
        <v>0.85299999999999443</v>
      </c>
      <c r="H54" s="28">
        <f>(TempMittel_korr!I235-Referenz_vor_1960!$H$21)</f>
        <v>-1.4650537634408547</v>
      </c>
      <c r="I54" s="28">
        <f>(TempMittel_korr!J235-Referenz_vor_1960!$I$21)</f>
        <v>2.6247311827956992</v>
      </c>
      <c r="J54" s="28">
        <f>(TempMittel_korr!K235-Referenz_vor_1960!$J$21)</f>
        <v>2.3802222222222227</v>
      </c>
      <c r="K54" s="28">
        <f>(TempMittel_korr!L235-Referenz_vor_1960!$K$21)</f>
        <v>1.043978494623655</v>
      </c>
      <c r="L54" s="28">
        <f>(TempMittel_korr!M235-Referenz_vor_1960!$L$21)</f>
        <v>4.0926666666666645</v>
      </c>
      <c r="M54" s="100">
        <f>(TempMittel_korr!N235-Referenz_vor_1960!$M$21)</f>
        <v>2.252688172043011</v>
      </c>
      <c r="N54" s="272">
        <f>(TempMittel_korr!P235-Referenz_vor_1960!$N$21)</f>
        <v>2.0856164383561637</v>
      </c>
      <c r="O54" s="2"/>
      <c r="P54" s="129">
        <v>2011</v>
      </c>
      <c r="Q54" s="96">
        <f>(AVERAGE(D54+Referenz_vor_1960!$D$21,E54+Referenz_vor_1960!$E$21,F54+Referenz_vor_1960!$F$21)-Referenz_vor_1960!$O$21)</f>
        <v>3.1140125448028657</v>
      </c>
      <c r="R54" s="28">
        <f>(AVERAGE(G54+Referenz_vor_1960!$G$21,H54+Referenz_vor_1960!$H$21,I54+Referenz_vor_1960!$I$21)-Referenz_vor_1960!$P$21)</f>
        <v>0.67089247311828082</v>
      </c>
      <c r="S54" s="28">
        <f>(AVERAGE(J54+Referenz_vor_1960!$J$21,K54+Referenz_vor_1960!$K$21,L54+Referenz_vor_1960!$L$21)-Referenz_vor_1960!$Q$21)</f>
        <v>2.5056224611708471</v>
      </c>
      <c r="T54" s="97">
        <f>(AVERAGE(B54+Referenz_vor_1960!$B$21,C54+Referenz_vor_1960!$C$21,M53+Referenz_vor_1960!$M$21)-Referenz_vor_1960!$R$21)</f>
        <v>0.61286667726044786</v>
      </c>
      <c r="V54" s="129">
        <v>2011</v>
      </c>
      <c r="W54" s="96">
        <f>(AVERAGE(B54+Referenz_vor_1960!$B$21,C54+Referenz_vor_1960!$C$21,D54+Referenz_vor_1960!$D$21)-Referenz_vor_1960!$T$21)</f>
        <v>1.9106086127443191</v>
      </c>
      <c r="X54" s="112">
        <f>(AVERAGE(E54+Referenz_vor_1960!$E$21,F54+Referenz_vor_1960!$F$21,G54+Referenz_vor_1960!$G$21)-Referenz_vor_1960!$U$21)</f>
        <v>2.6550842293906776</v>
      </c>
      <c r="Y54" s="112">
        <f>(AVERAGE(H54+Referenz_vor_1960!$H$21,I54+Referenz_vor_1960!$I$21,J54+Referenz_vor_1960!$J$21)-Referenz_vor_1960!$V$21)</f>
        <v>1.1799665471923557</v>
      </c>
      <c r="Z54" s="97">
        <f>(AVERAGE(K54+Referenz_vor_1960!$K$21,L54+Referenz_vor_1960!$L$21,M54+Referenz_vor_1960!$M$21)-Referenz_vor_1960!$W$21)</f>
        <v>2.4631111111111097</v>
      </c>
    </row>
    <row r="55" spans="1:26">
      <c r="A55" s="51">
        <v>2012</v>
      </c>
      <c r="B55" s="112">
        <f>(TempMittel_korr!C236-Referenz_vor_1960!$B$21)</f>
        <v>1.3779569892473116</v>
      </c>
      <c r="C55" s="28">
        <f>(TempMittel_korr!D236-Referenz_vor_1960!$C$21)</f>
        <v>-4.6461330049261074</v>
      </c>
      <c r="D55" s="28">
        <f>(TempMittel_korr!E236-Referenz_vor_1960!$D$21)</f>
        <v>4.1975268817204299</v>
      </c>
      <c r="E55" s="28">
        <f>(TempMittel_korr!F236-Referenz_vor_1960!$E$21)</f>
        <v>1.0186666666666655</v>
      </c>
      <c r="F55" s="28">
        <f>(TempMittel_korr!G236-Referenz_vor_1960!$F$21)</f>
        <v>2.482618279569893</v>
      </c>
      <c r="G55" s="28">
        <f>(TempMittel_korr!H236-Referenz_vor_1960!$G$21)</f>
        <v>2.1429999999999954</v>
      </c>
      <c r="H55" s="28">
        <f>(TempMittel_korr!I236-Referenz_vor_1960!$H$21)</f>
        <v>0.63817204301075492</v>
      </c>
      <c r="I55" s="28">
        <f>(TempMittel_korr!J236-Referenz_vor_1960!$I$21)</f>
        <v>2.708602150537633</v>
      </c>
      <c r="J55" s="28">
        <f>(TempMittel_korr!K236-Referenz_vor_1960!$J$21)</f>
        <v>0.34355555555555739</v>
      </c>
      <c r="K55" s="28">
        <f>(TempMittel_korr!L236-Referenz_vor_1960!$K$21)</f>
        <v>1.1633333333333322</v>
      </c>
      <c r="L55" s="28">
        <f>(TempMittel_korr!M236-Referenz_vor_1960!$L$21)</f>
        <v>2.6326666666666672</v>
      </c>
      <c r="M55" s="100">
        <f>(TempMittel_korr!N236-Referenz_vor_1960!$M$21)</f>
        <v>1.0204301075268822</v>
      </c>
      <c r="N55" s="272">
        <f>(TempMittel_korr!P236-Referenz_vor_1960!$N$21)</f>
        <v>1.3305479452054776</v>
      </c>
      <c r="O55" s="2"/>
      <c r="P55" s="51">
        <v>2012</v>
      </c>
      <c r="Q55" s="96">
        <f>(AVERAGE(D55+Referenz_vor_1960!$D$21,E55+Referenz_vor_1960!$E$21,F55+Referenz_vor_1960!$F$21)-Referenz_vor_1960!$O$21)</f>
        <v>2.5662706093189955</v>
      </c>
      <c r="R55" s="28">
        <f>(AVERAGE(G55+Referenz_vor_1960!$G$21,H55+Referenz_vor_1960!$H$21,I55+Referenz_vor_1960!$I$21)-Referenz_vor_1960!$P$21)</f>
        <v>1.8299247311827962</v>
      </c>
      <c r="S55" s="28">
        <f>(AVERAGE(J55+Referenz_vor_1960!$J$21,K55+Referenz_vor_1960!$K$21,L55+Referenz_vor_1960!$L$21)-Referenz_vor_1960!$Q$21)</f>
        <v>1.3798518518518526</v>
      </c>
      <c r="T55" s="97">
        <f>(AVERAGE(B55+Referenz_vor_1960!$B$21,C55+Referenz_vor_1960!$C$21,M54+Referenz_vor_1960!$M$21)-Referenz_vor_1960!$R$21)</f>
        <v>-0.33849594787859494</v>
      </c>
      <c r="V55" s="129">
        <v>2012</v>
      </c>
      <c r="W55" s="96">
        <f>(AVERAGE(B55+Referenz_vor_1960!$B$21,C55+Referenz_vor_1960!$C$21,D55+Referenz_vor_1960!$D$21)-Referenz_vor_1960!$T$21)</f>
        <v>0.30978362201387805</v>
      </c>
      <c r="X55" s="112">
        <f>(AVERAGE(E55+Referenz_vor_1960!$E$21,F55+Referenz_vor_1960!$F$21,G55+Referenz_vor_1960!$G$21)-Referenz_vor_1960!$U$21)</f>
        <v>1.8814283154121831</v>
      </c>
      <c r="Y55" s="112">
        <f>(AVERAGE(H55+Referenz_vor_1960!$H$21,I55+Referenz_vor_1960!$I$21,J55+Referenz_vor_1960!$J$21)-Referenz_vor_1960!$V$21)</f>
        <v>1.2301099163679812</v>
      </c>
      <c r="Z55" s="97">
        <f>(AVERAGE(K55+Referenz_vor_1960!$K$21,L55+Referenz_vor_1960!$L$21,M55+Referenz_vor_1960!$M$21)-Referenz_vor_1960!$W$21)</f>
        <v>1.6054767025089602</v>
      </c>
    </row>
    <row r="56" spans="1:26">
      <c r="A56" s="51">
        <v>2013</v>
      </c>
      <c r="B56" s="112">
        <f>(TempMittel_korr!C237-Referenz_vor_1960!$B$21)</f>
        <v>0.80053763440860215</v>
      </c>
      <c r="C56" s="28">
        <f>(TempMittel_korr!D237-Referenz_vor_1960!$C$21)</f>
        <v>-2.8024137931034492</v>
      </c>
      <c r="D56" s="28">
        <f>(TempMittel_korr!E237-Referenz_vor_1960!$D$21)</f>
        <v>-1.8508602150537632</v>
      </c>
      <c r="E56" s="28">
        <f>(TempMittel_korr!F237-Referenz_vor_1960!$E$21)</f>
        <v>0.74533333333333296</v>
      </c>
      <c r="F56" s="28">
        <f>(TempMittel_korr!G237-Referenz_vor_1960!$F$21)</f>
        <v>-1.3270591397849465</v>
      </c>
      <c r="G56" s="28">
        <f>(TempMittel_korr!H237-Referenz_vor_1960!$G$21)</f>
        <v>0.23966666666666647</v>
      </c>
      <c r="H56" s="28">
        <f>(TempMittel_korr!I237-Referenz_vor_1960!$H$21)</f>
        <v>3.3704301075268841</v>
      </c>
      <c r="I56" s="28">
        <f>(TempMittel_korr!J237-Referenz_vor_1960!$I$21)</f>
        <v>1.7505376344085981</v>
      </c>
      <c r="J56" s="28">
        <f>(TempMittel_korr!K237-Referenz_vor_1960!$J$21)</f>
        <v>-0.39977777777777668</v>
      </c>
      <c r="K56" s="28">
        <f>(TempMittel_korr!L237-Referenz_vor_1960!$K$21)</f>
        <v>2.5568817204301091</v>
      </c>
      <c r="L56" s="28">
        <f>(TempMittel_korr!M237-Referenz_vor_1960!$L$21)</f>
        <v>-0.79400000000000115</v>
      </c>
      <c r="M56" s="100">
        <f>(TempMittel_korr!N237-Referenz_vor_1960!$M$21)</f>
        <v>3.9913978494623654</v>
      </c>
      <c r="N56" s="272">
        <f>(TempMittel_korr!P237-Referenz_vor_1960!$N$21)</f>
        <v>0.36999999999999833</v>
      </c>
      <c r="O56" s="2"/>
      <c r="P56" s="51">
        <v>2013</v>
      </c>
      <c r="Q56" s="96">
        <f>(AVERAGE(D56+Referenz_vor_1960!$D$21,E56+Referenz_vor_1960!$E$21,F56+Referenz_vor_1960!$F$21)-Referenz_vor_1960!$O$21)</f>
        <v>-0.81086200716845891</v>
      </c>
      <c r="R56" s="28">
        <f>(AVERAGE(G56+Referenz_vor_1960!$G$21,H56+Referenz_vor_1960!$H$21,I56+Referenz_vor_1960!$I$21)-Referenz_vor_1960!$P$21)</f>
        <v>1.7868781362007162</v>
      </c>
      <c r="S56" s="28">
        <f>(AVERAGE(J56+Referenz_vor_1960!$J$21,K56+Referenz_vor_1960!$K$21,L56+Referenz_vor_1960!$L$21)-Referenz_vor_1960!$Q$21)</f>
        <v>0.45436798088411035</v>
      </c>
      <c r="T56" s="97">
        <f>(AVERAGE(B56+Referenz_vor_1960!$B$21,C56+Referenz_vor_1960!$C$21,M55+Referenz_vor_1960!$M$21)-Referenz_vor_1960!$R$21)</f>
        <v>-0.32714868372265515</v>
      </c>
      <c r="V56" s="51">
        <v>2013</v>
      </c>
      <c r="W56" s="96">
        <f>(AVERAGE(B56+Referenz_vor_1960!$B$21,C56+Referenz_vor_1960!$C$21,D56+Referenz_vor_1960!$D$21)-Referenz_vor_1960!$T$21)</f>
        <v>-1.2842454579162035</v>
      </c>
      <c r="X56" s="112">
        <f>(AVERAGE(E56+Referenz_vor_1960!$E$21,F56+Referenz_vor_1960!$F$21,G56+Referenz_vor_1960!$G$21)-Referenz_vor_1960!$U$21)</f>
        <v>-0.11401971326164961</v>
      </c>
      <c r="Y56" s="112">
        <f>(AVERAGE(H56+Referenz_vor_1960!$H$21,I56+Referenz_vor_1960!$I$21,J56+Referenz_vor_1960!$J$21)-Referenz_vor_1960!$V$21)</f>
        <v>1.5737299880525697</v>
      </c>
      <c r="Z56" s="97">
        <f>(AVERAGE(K56+Referenz_vor_1960!$K$21,L56+Referenz_vor_1960!$L$21,M56+Referenz_vor_1960!$M$21)-Referenz_vor_1960!$W$21)</f>
        <v>1.9180931899641567</v>
      </c>
    </row>
    <row r="57" spans="1:26">
      <c r="A57" s="51">
        <v>2014</v>
      </c>
      <c r="B57" s="112">
        <f>(TempMittel_korr!C238-Referenz_vor_1960!$B$21)</f>
        <v>4.836021505376344</v>
      </c>
      <c r="C57" s="28">
        <f>(TempMittel_korr!D238-Referenz_vor_1960!$C$21)</f>
        <v>4.7404433497536944</v>
      </c>
      <c r="D57" s="28">
        <f>(TempMittel_korr!E238-Referenz_vor_1960!$D$21)</f>
        <v>3.6362365591397845</v>
      </c>
      <c r="E57" s="28">
        <f>(TempMittel_korr!F238-Referenz_vor_1960!$E$21)</f>
        <v>2.668666666666665</v>
      </c>
      <c r="F57" s="28">
        <f>(TempMittel_korr!G238-Referenz_vor_1960!$F$21)</f>
        <v>-0.14318817204300949</v>
      </c>
      <c r="G57" s="28">
        <f>(TempMittel_korr!H238-Referenz_vor_1960!$G$21)</f>
        <v>1.9763333333333311</v>
      </c>
      <c r="H57" s="28">
        <f>(TempMittel_korr!I238-Referenz_vor_1960!$H$21)</f>
        <v>0.6381720430107567</v>
      </c>
      <c r="I57" s="28">
        <f>(TempMittel_korr!J238-Referenz_vor_1960!$I$21)</f>
        <v>-1.0301075268817232</v>
      </c>
      <c r="J57" s="28">
        <f>(TempMittel_korr!K238-Referenz_vor_1960!$J$21)</f>
        <v>0.56355555555555625</v>
      </c>
      <c r="K57" s="28">
        <f>(TempMittel_korr!L238-Referenz_vor_1960!$K$21)</f>
        <v>3.3504301075268774</v>
      </c>
      <c r="L57" s="28">
        <f>(TempMittel_korr!M238-Referenz_vor_1960!$L$21)</f>
        <v>3.9293333333333313</v>
      </c>
      <c r="M57" s="100">
        <f>(TempMittel_korr!N238-Referenz_vor_1960!$M$21)</f>
        <v>1.6397849462365595</v>
      </c>
      <c r="N57" s="272">
        <f>(TempMittel_korr!P238-Referenz_vor_1960!$N$21)</f>
        <v>2.0699999999999985</v>
      </c>
      <c r="O57" s="2"/>
      <c r="P57" s="129">
        <v>2014</v>
      </c>
      <c r="Q57" s="96">
        <f>(AVERAGE(D57+Referenz_vor_1960!$D$21,E57+Referenz_vor_1960!$E$21,F57+Referenz_vor_1960!$F$21)-Referenz_vor_1960!$O$21)</f>
        <v>2.0539050179211467</v>
      </c>
      <c r="R57" s="28">
        <f>(AVERAGE(G57+Referenz_vor_1960!$G$21,H57+Referenz_vor_1960!$H$21,I57+Referenz_vor_1960!$I$21)-Referenz_vor_1960!$P$21)</f>
        <v>0.52813261648745424</v>
      </c>
      <c r="S57" s="28">
        <f>(AVERAGE(J57+Referenz_vor_1960!$J$21,K57+Referenz_vor_1960!$K$21,L57+Referenz_vor_1960!$L$21)-Referenz_vor_1960!$Q$21)</f>
        <v>2.6144396654719211</v>
      </c>
      <c r="T57" s="12">
        <f>(AVERAGE(B57+Referenz_vor_1960!$B$21,C57+Referenz_vor_1960!$C$21,M56+Referenz_vor_1960!$M$21)-Referenz_vor_1960!$R$21)</f>
        <v>4.522620901530801</v>
      </c>
      <c r="V57" s="129">
        <v>2014</v>
      </c>
      <c r="W57" s="34">
        <f>(AVERAGE(B57+Referenz_vor_1960!$B$21,C57+Referenz_vor_1960!$C$21,D57+Referenz_vor_1960!$D$21)-Referenz_vor_1960!$T$21)</f>
        <v>4.4042338047566076</v>
      </c>
      <c r="X57" s="112">
        <f>(AVERAGE(E57+Referenz_vor_1960!$E$21,F57+Referenz_vor_1960!$F$21,G57+Referenz_vor_1960!$G$21)-Referenz_vor_1960!$U$21)</f>
        <v>1.5006039426523259</v>
      </c>
      <c r="Y57" s="112">
        <f>(AVERAGE(H57+Referenz_vor_1960!$H$21,I57+Referenz_vor_1960!$I$21,J57+Referenz_vor_1960!$J$21)-Referenz_vor_1960!$V$21)</f>
        <v>5.7206690561530493E-2</v>
      </c>
      <c r="Z57" s="38">
        <f>(AVERAGE(K57+Referenz_vor_1960!$K$21,L57+Referenz_vor_1960!$L$21,M57+Referenz_vor_1960!$M$21)-Referenz_vor_1960!$W$21)</f>
        <v>2.9731827956989227</v>
      </c>
    </row>
    <row r="58" spans="1:26">
      <c r="A58" s="51">
        <v>2015</v>
      </c>
      <c r="B58" s="112">
        <f>(TempMittel_korr!C239-Referenz_vor_1960!$B$21)</f>
        <v>2.3102150537634407</v>
      </c>
      <c r="C58" s="28">
        <f>(TempMittel_korr!D239-Referenz_vor_1960!$C$21)</f>
        <v>0.19758620689655193</v>
      </c>
      <c r="D58" s="28">
        <f>(TempMittel_korr!E239-Referenz_vor_1960!$D$21)</f>
        <v>1.7846236559139792</v>
      </c>
      <c r="E58" s="28">
        <f>(TempMittel_korr!F239-Referenz_vor_1960!$E$21)</f>
        <v>1.695333333333334</v>
      </c>
      <c r="F58" s="28">
        <f>(TempMittel_korr!G239-Referenz_vor_1960!$F$21)</f>
        <v>1.2277795698924692</v>
      </c>
      <c r="G58" s="28">
        <f>(TempMittel_korr!H239-Referenz_vor_1960!$G$21)</f>
        <v>1.9229999999999929</v>
      </c>
      <c r="H58" s="28">
        <f>(TempMittel_korr!I239-Referenz_vor_1960!$H$21)</f>
        <v>4.4413978494623709</v>
      </c>
      <c r="I58" s="28">
        <f>(TempMittel_korr!J239-Referenz_vor_1960!$I$21)</f>
        <v>4.1602150537634373</v>
      </c>
      <c r="J58" s="28">
        <f>(TempMittel_korr!K239-Referenz_vor_1960!$J$21)</f>
        <v>-1.4231111111111083</v>
      </c>
      <c r="K58" s="28">
        <f>(TempMittel_korr!L239-Referenz_vor_1960!$K$21)</f>
        <v>0.10204301075268862</v>
      </c>
      <c r="L58" s="28">
        <f>(TempMittel_korr!M239-Referenz_vor_1960!$L$21)</f>
        <v>4.8259999999999961</v>
      </c>
      <c r="M58" s="270">
        <f>(TempMittel_korr!N239-Referenz_vor_1960!$M$21)</f>
        <v>7.3720430107526882</v>
      </c>
      <c r="N58" s="278">
        <f>(TempMittel_korr!P239-Referenz_vor_1960!$N$21)</f>
        <v>2.4552054794520526</v>
      </c>
      <c r="O58" s="2"/>
      <c r="P58" s="129">
        <v>2015</v>
      </c>
      <c r="Q58" s="96">
        <f>(AVERAGE(D58+Referenz_vor_1960!$D$21,E58+Referenz_vor_1960!$E$21,F58+Referenz_vor_1960!$F$21)-Referenz_vor_1960!$O$21)</f>
        <v>1.5692455197132604</v>
      </c>
      <c r="R58" s="28">
        <f>(AVERAGE(G58+Referenz_vor_1960!$G$21,H58+Referenz_vor_1960!$H$21,I58+Referenz_vor_1960!$I$21)-Referenz_vor_1960!$P$21)</f>
        <v>3.508204301075267</v>
      </c>
      <c r="S58" s="28">
        <f>(AVERAGE(J58+Referenz_vor_1960!$J$21,K58+Referenz_vor_1960!$K$21,L58+Referenz_vor_1960!$L$21)-Referenz_vor_1960!$Q$21)</f>
        <v>1.1683106332138573</v>
      </c>
      <c r="T58" s="97">
        <f>(AVERAGE(B58+Referenz_vor_1960!$B$21,C58+Referenz_vor_1960!$C$21,M57+Referenz_vor_1960!$M$21)-Referenz_vor_1960!$R$21)</f>
        <v>1.3825287356321838</v>
      </c>
      <c r="V58" s="129">
        <v>2015</v>
      </c>
      <c r="W58" s="96">
        <f>(AVERAGE(B58+Referenz_vor_1960!$B$21,C58+Referenz_vor_1960!$C$21,D58+Referenz_vor_1960!$D$21)-Referenz_vor_1960!$T$21)</f>
        <v>1.4308083055246572</v>
      </c>
      <c r="X58" s="112">
        <f>(AVERAGE(E58+Referenz_vor_1960!$E$21,F58+Referenz_vor_1960!$F$21,G58+Referenz_vor_1960!$G$21)-Referenz_vor_1960!$U$21)</f>
        <v>1.6153709677419315</v>
      </c>
      <c r="Y58" s="112">
        <f>(AVERAGE(H58+Referenz_vor_1960!$H$21,I58+Referenz_vor_1960!$I$21,J58+Referenz_vor_1960!$J$21)-Referenz_vor_1960!$V$21)</f>
        <v>2.3928339307048994</v>
      </c>
      <c r="Z58" s="38">
        <f>(AVERAGE(K58+Referenz_vor_1960!$K$21,L58+Referenz_vor_1960!$L$21,M58+Referenz_vor_1960!$M$21)-Referenz_vor_1960!$W$21)</f>
        <v>4.1000286738351246</v>
      </c>
    </row>
    <row r="59" spans="1:26">
      <c r="A59" s="51">
        <v>2016</v>
      </c>
      <c r="B59" s="29">
        <f>(TempMittel_korr!C240-Referenz_vor_1960!$B$21)</f>
        <v>3.0553763440860213</v>
      </c>
      <c r="C59" s="9">
        <f>(TempMittel_korr!D240-Referenz_vor_1960!$C$21)</f>
        <v>3.5883497536945814</v>
      </c>
      <c r="D59" s="9">
        <f>(TempMittel_korr!E240-Referenz_vor_1960!$D$21)</f>
        <v>6.2043010752688366E-2</v>
      </c>
      <c r="E59" s="9">
        <f>(TempMittel_korr!F240-Referenz_vor_1960!$E$21)</f>
        <v>1.1353333333333344</v>
      </c>
      <c r="F59" s="9">
        <f>(TempMittel_korr!G240-Referenz_vor_1960!$F$21)</f>
        <v>0.64068279569892361</v>
      </c>
      <c r="G59" s="9">
        <f>(TempMittel_korr!H240-Referenz_vor_1960!$G$21)</f>
        <v>1.1296666666666653</v>
      </c>
      <c r="H59" s="9">
        <f>(TempMittel_korr!I240-Referenz_vor_1960!$H$21)</f>
        <v>1.9801075268817225</v>
      </c>
      <c r="I59" s="9">
        <f>(TempMittel_korr!J240-Referenz_vor_1960!$I$21)</f>
        <v>1.7505376344085946</v>
      </c>
      <c r="J59" s="9">
        <f>(TempMittel_korr!K240-Referenz_vor_1960!$J$21)</f>
        <v>3.0802222222222255</v>
      </c>
      <c r="K59" s="9">
        <f>(TempMittel_korr!L240-Referenz_vor_1960!$K$21)</f>
        <v>-6.2473118279570805E-2</v>
      </c>
      <c r="L59" s="9">
        <f>(TempMittel_korr!M240-Referenz_vor_1960!$L$21)</f>
        <v>0.84266666666666712</v>
      </c>
      <c r="M59" s="15">
        <f>(TempMittel_korr!N240-Referenz_vor_1960!$L$21)</f>
        <v>0.11922580645161229</v>
      </c>
      <c r="N59" s="272">
        <f>(TempMittel_korr!P240-Referenz_vor_1960!$N$21)</f>
        <v>1.7563013698630119</v>
      </c>
      <c r="P59" s="129">
        <v>2016</v>
      </c>
      <c r="Q59" s="34">
        <f>(AVERAGE(D59+Referenz_vor_1960!$D$21,E59+Referenz_vor_1960!$E$21,F59+Referenz_vor_1960!$F$21)-Referenz_vor_1960!$O$21)</f>
        <v>0.61268637992831465</v>
      </c>
      <c r="R59" s="9">
        <f>(AVERAGE(G59+Referenz_vor_1960!$G$21,H59+Referenz_vor_1960!$H$21,I59+Referenz_vor_1960!$I$21)-Referenz_vor_1960!$P$21)</f>
        <v>1.6201039426523263</v>
      </c>
      <c r="S59" s="9">
        <f>(AVERAGE(J59+Referenz_vor_1960!$J$21,K59+Referenz_vor_1960!$K$21,L59+Referenz_vor_1960!$L$21)-Referenz_vor_1960!$Q$21)</f>
        <v>1.2868052568697737</v>
      </c>
      <c r="T59" s="12">
        <f>(AVERAGE(B59+Referenz_vor_1960!$B$21,C59+Referenz_vor_1960!$C$21,M58+Referenz_vor_1960!$M$21)-Referenz_vor_1960!$R$21)</f>
        <v>4.6719230361777635</v>
      </c>
      <c r="V59" s="129">
        <v>2016</v>
      </c>
      <c r="W59" s="96">
        <f>(AVERAGE(B59+Referenz_vor_1960!$B$21,C59+Referenz_vor_1960!$C$21,D59+Referenz_vor_1960!$D$21)-Referenz_vor_1960!$T$21)</f>
        <v>2.235256369511097</v>
      </c>
      <c r="X59" s="112">
        <f>(AVERAGE(E59+Referenz_vor_1960!$E$21,F59+Referenz_vor_1960!$F$21,G59+Referenz_vor_1960!$G$21)-Referenz_vor_1960!$U$21)</f>
        <v>0.96856093189964199</v>
      </c>
      <c r="Y59" s="112">
        <f>(AVERAGE(H59+Referenz_vor_1960!$H$21,I59+Referenz_vor_1960!$I$21,J59+Referenz_vor_1960!$J$21)-Referenz_vor_1960!$V$21)</f>
        <v>2.2702891278375148</v>
      </c>
      <c r="Z59" s="97">
        <f>(AVERAGE(K59+Referenz_vor_1960!$K$21,L59+Referenz_vor_1960!$L$21,M59+Referenz_vor_1960!$M$21)-Referenz_vor_1960!$W$21)</f>
        <v>0.29980645161290242</v>
      </c>
    </row>
    <row r="60" spans="1:26">
      <c r="A60" s="51">
        <v>2017</v>
      </c>
      <c r="B60" s="29">
        <f>(TempMittel_korr!C241-Referenz_vor_1960!$B$21)</f>
        <v>-1.4252688172043007</v>
      </c>
      <c r="C60" s="9">
        <f>(TempMittel_korr!D241-Referenz_vor_1960!$C$21)</f>
        <v>4.0797290640394097</v>
      </c>
      <c r="D60" s="9">
        <f>(TempMittel_korr!E241-Referenz_vor_1960!$D$21)</f>
        <v>4.1297849462365592</v>
      </c>
      <c r="E60" s="9">
        <f>(TempMittel_korr!F241-Referenz_vor_1960!$E$21)</f>
        <v>-0.22800000000000065</v>
      </c>
      <c r="F60" s="9">
        <f>(TempMittel_korr!G241-Referenz_vor_1960!$F$21)</f>
        <v>2.3955215053763421</v>
      </c>
      <c r="G60" s="9">
        <f>(TempMittel_korr!H241-Referenz_vor_1960!$G$21)</f>
        <v>3.8463333333333285</v>
      </c>
      <c r="H60" s="9">
        <f>(TempMittel_korr!I241-Referenz_vor_1960!$H$21)</f>
        <v>1.609139784946235</v>
      </c>
      <c r="I60" s="9">
        <f>(TempMittel_korr!J241-Referenz_vor_1960!$I$21)</f>
        <v>2.9505376344085974</v>
      </c>
      <c r="J60" s="9">
        <f>(TempMittel_korr!K241-Referenz_vor_1960!$J$21)</f>
        <v>-1.5264444444444436</v>
      </c>
      <c r="K60" s="9">
        <f>(TempMittel_korr!L241-Referenz_vor_1960!$K$21)</f>
        <v>2.8826881720430109</v>
      </c>
      <c r="L60" s="9">
        <f>(TempMittel_korr!M241-Referenz_vor_1960!$L$21)</f>
        <v>-3.7333333333334995E-2</v>
      </c>
      <c r="M60" s="15">
        <f>(TempMittel_korr!N241-Referenz_vor_1960!$M$21)</f>
        <v>0.36559139784946237</v>
      </c>
      <c r="N60" s="272">
        <f>(TempMittel_korr!P241-Referenz_vor_1960!$N$21)</f>
        <v>1.6236986301369853</v>
      </c>
      <c r="P60" s="129">
        <v>2017</v>
      </c>
      <c r="Q60" s="34">
        <f>(AVERAGE(D60+Referenz_vor_1960!$D$21,E60+Referenz_vor_1960!$E$21,F60+Referenz_vor_1960!$F$21)-Referenz_vor_1960!$O$21)</f>
        <v>2.0991021505376333</v>
      </c>
      <c r="R60" s="9">
        <f>(AVERAGE(G60+Referenz_vor_1960!$G$21,H60+Referenz_vor_1960!$H$21,I60+Referenz_vor_1960!$I$21)-Referenz_vor_1960!$P$21)</f>
        <v>2.8020035842293858</v>
      </c>
      <c r="S60" s="9">
        <f>(AVERAGE(J60+Referenz_vor_1960!$J$21,K60+Referenz_vor_1960!$K$21,L60+Referenz_vor_1960!$L$21)-Referenz_vor_1960!$Q$21)</f>
        <v>0.43963679808841061</v>
      </c>
      <c r="T60" s="12">
        <f>(AVERAGE(B60+Referenz_vor_1960!$B$21,C60+Referenz_vor_1960!$C$21,M59+Referenz_vor_1960!$M$21)-Referenz_vor_1960!$R$21)</f>
        <v>0.92456201776224034</v>
      </c>
      <c r="V60" s="129">
        <v>2017</v>
      </c>
      <c r="W60" s="34">
        <f>(AVERAGE(B60+Referenz_vor_1960!$B$21,C60+Referenz_vor_1960!$C$21,D60+Referenz_vor_1960!$D$21)-Referenz_vor_1960!$T$21)</f>
        <v>2.2614150643572226</v>
      </c>
      <c r="X60" s="29">
        <f>(AVERAGE(E60+Referenz_vor_1960!$E$21,F60+Referenz_vor_1960!$F$21,G60+Referenz_vor_1960!$G$21)-Referenz_vor_1960!$U$21)</f>
        <v>2.0046182795698897</v>
      </c>
      <c r="Y60" s="29">
        <f>(AVERAGE(H60+Referenz_vor_1960!$H$21,I60+Referenz_vor_1960!$I$21,J60+Referenz_vor_1960!$J$21)-Referenz_vor_1960!$V$21)</f>
        <v>1.0110776583034635</v>
      </c>
      <c r="Z60" s="12">
        <f>(AVERAGE(K60+Referenz_vor_1960!$K$21,L60+Referenz_vor_1960!$L$21,M60+Referenz_vor_1960!$M$21)-Referenz_vor_1960!$W$21)</f>
        <v>1.0703154121863787</v>
      </c>
    </row>
    <row r="61" spans="1:26">
      <c r="A61" s="176">
        <v>2018</v>
      </c>
      <c r="B61" s="29">
        <f>(TempMittel_korr!C242-Referenz_vor_1960!B$21)</f>
        <v>4.9360215053763437</v>
      </c>
      <c r="C61" s="29">
        <f>(TempMittel_korr!D242-Referenz_vor_1960!C$21)</f>
        <v>-3.4488423645320196</v>
      </c>
      <c r="D61" s="29">
        <f>(TempMittel_korr!E242-Referenz_vor_1960!D$21)</f>
        <v>-0.51537634408602151</v>
      </c>
      <c r="E61" s="9">
        <f>(TempMittel_korr!F242-Referenz_vor_1960!E$21)</f>
        <v>6.541999999999998</v>
      </c>
      <c r="F61" s="9">
        <f>(TempMittel_korr!G242-Referenz_vor_1960!F$21)</f>
        <v>3.2793924731182784</v>
      </c>
      <c r="G61" s="9">
        <f>(TempMittel_korr!H242-Referenz_vor_1960!G$21)</f>
        <v>2.3296666666666628</v>
      </c>
      <c r="H61" s="9">
        <f>(TempMittel_korr!I242-Referenz_vor_1960!H$21)</f>
        <v>2.9994623655914001</v>
      </c>
      <c r="I61" s="9">
        <f>(TempMittel_korr!J242-Referenz_vor_1960!I$21)</f>
        <v>3.9408602150537604</v>
      </c>
      <c r="J61" s="9">
        <f>(TempMittel_korr!K242-Referenz_vor_1960!J$21)</f>
        <v>2.1935555555555553</v>
      </c>
      <c r="K61" s="9">
        <f>(TempMittel_korr!L242-Referenz_vor_1960!K$21)</f>
        <v>3.2826881720430059</v>
      </c>
      <c r="L61" s="9">
        <f>(TempMittel_korr!M242-Referenz_vor_1960!L$21)</f>
        <v>2.2860000000000005</v>
      </c>
      <c r="M61" s="15">
        <f>(TempMittel_korr!N242-Referenz_vor_1960!$M$21)</f>
        <v>2.3204301075268816</v>
      </c>
      <c r="N61" s="278">
        <f>(TempMittel_korr!P242-Referenz_vor_1960!$N$21)</f>
        <v>2.59767123287671</v>
      </c>
      <c r="P61" s="236">
        <v>2018</v>
      </c>
      <c r="Q61" s="34">
        <f>(AVERAGE(D61+Referenz_vor_1960!$D$21,E61+Referenz_vor_1960!$E$21,F61+Referenz_vor_1960!$F$21)-Referenz_vor_1960!$O$21)</f>
        <v>3.102005376344084</v>
      </c>
      <c r="R61" s="29">
        <f>(AVERAGE(G61+Referenz_vor_1960!$G$21,H61+Referenz_vor_1960!$H$21,I61+Referenz_vor_1960!$I$21)-Referenz_vor_1960!$P$21)</f>
        <v>3.0899964157706101</v>
      </c>
      <c r="S61" s="9">
        <f>(AVERAGE(J61+Referenz_vor_1960!$J$21,K61+Referenz_vor_1960!$K$21,L61+Referenz_vor_1960!$L$21)-Referenz_vor_1960!$Q$21)</f>
        <v>2.5874145758661884</v>
      </c>
      <c r="T61" s="12">
        <f>(AVERAGE(B61+Referenz_vor_1960!$B$21,C61+Referenz_vor_1960!$C$21,M60+Referenz_vor_1960!$M$21)-Referenz_vor_1960!$R$21)</f>
        <v>0.61759017956459528</v>
      </c>
      <c r="V61" s="236">
        <v>2018</v>
      </c>
      <c r="W61" s="34">
        <f>(AVERAGE(B61+Referenz_vor_1960!$B$21,C61+Referenz_vor_1960!$C$21,D61+Referenz_vor_1960!$D$21)-Referenz_vor_1960!$T$21)</f>
        <v>0.32393426558610089</v>
      </c>
      <c r="X61" s="9">
        <f>(AVERAGE(E61+Referenz_vor_1960!$E$21,F61+Referenz_vor_1960!$F$21,G61+Referenz_vor_1960!$G$21)-Referenz_vor_1960!$U$21)</f>
        <v>4.0503530465949815</v>
      </c>
      <c r="Y61" s="112">
        <f>(AVERAGE(H61+Referenz_vor_1960!$H$21,I61+Referenz_vor_1960!$I$21,J61+Referenz_vor_1960!$J$21)-Referenz_vor_1960!$V$21)</f>
        <v>3.0446260454002392</v>
      </c>
      <c r="Z61" s="12">
        <f>(AVERAGE(K61+Referenz_vor_1960!$K$21,L61+Referenz_vor_1960!$L$21,M61+Referenz_vor_1960!$M$21)-Referenz_vor_1960!$W$21)</f>
        <v>2.6297060931899616</v>
      </c>
    </row>
    <row r="62" spans="1:26">
      <c r="A62" s="176">
        <v>2019</v>
      </c>
      <c r="B62" s="29">
        <f>(TempMittel_korr!C243-Referenz_vor_1960!B$21)</f>
        <v>-0.80591397849462343</v>
      </c>
      <c r="C62" s="29">
        <f>(TempMittel_korr!D243-Referenz_vor_1960!C$21)</f>
        <v>5.1797290640394094</v>
      </c>
      <c r="D62" s="9">
        <f>(TempMittel_korr!E243-Referenz_vor_1960!D$21)</f>
        <v>2.7620430107526888</v>
      </c>
      <c r="E62" s="9">
        <f>(TempMittel_korr!F243-Referenz_vor_1960!E$21)</f>
        <v>1.9819999999999984</v>
      </c>
      <c r="F62" s="9">
        <f>(TempMittel_korr!G243-Referenz_vor_1960!F$21)</f>
        <v>-1.998026881720433</v>
      </c>
      <c r="G62" s="29">
        <f>(TempMittel_korr!H243-Referenz_vor_1960!G$21)</f>
        <v>5.2196666666666598</v>
      </c>
      <c r="H62" s="9">
        <f>(TempMittel_korr!I243-Referenz_vor_1960!H$21)</f>
        <v>2.7284946236559104</v>
      </c>
      <c r="I62" s="9">
        <f>(TempMittel_korr!J243-Referenz_vor_1960!I$21)</f>
        <v>2.2537634408602152</v>
      </c>
      <c r="J62" s="9">
        <f>(TempMittel_korr!K243-Referenz_vor_1960!J$21)</f>
        <v>0.53688888888889608</v>
      </c>
      <c r="K62" s="9">
        <f>(TempMittel_korr!L243-Referenz_vor_1960!K$21)</f>
        <v>3.6052688172042995</v>
      </c>
      <c r="L62" s="9">
        <f>(TempMittel_korr!M243-Referenz_vor_1960!L$21)</f>
        <v>1.4793333333333321</v>
      </c>
      <c r="M62" s="88">
        <f>(TempMittel_korr!N243-Referenz_vor_1960!M$21)</f>
        <v>4.0881720430107533</v>
      </c>
      <c r="N62" s="272">
        <f>(TempMittel_korr!P243-Referenz_vor_1960!$N$21)</f>
        <v>2.273561643835615</v>
      </c>
      <c r="P62" s="236">
        <v>2019</v>
      </c>
      <c r="Q62" s="34">
        <f>(AVERAGE(D62+Referenz_vor_1960!$D$21,E62+Referenz_vor_1960!$E$21,F62+Referenz_vor_1960!$F$21)-Referenz_vor_1960!$O$21)</f>
        <v>0.91533870967741748</v>
      </c>
      <c r="R62" s="9">
        <f>(AVERAGE(G62+Referenz_vor_1960!$G$21,H62+Referenz_vor_1960!$H$21,I62+Referenz_vor_1960!$I$21)-Referenz_vor_1960!$P$21)</f>
        <v>3.4006415770609273</v>
      </c>
      <c r="S62" s="9">
        <f>(AVERAGE(J62+Referenz_vor_1960!$J$21,K62+Referenz_vor_1960!$K$21,L62+Referenz_vor_1960!$L$21)-Referenz_vor_1960!$Q$21)</f>
        <v>1.8738303464755086</v>
      </c>
      <c r="T62" s="12">
        <f>(AVERAGE(B62+Referenz_vor_1960!$B$21,C62+Referenz_vor_1960!$C$21,M61+Referenz_vor_1960!$M$21)-Referenz_vor_1960!$R$21)</f>
        <v>2.2314150643572224</v>
      </c>
      <c r="V62" s="236">
        <v>2019</v>
      </c>
      <c r="W62" s="34">
        <f>(AVERAGE(B62+Referenz_vor_1960!$B$21,C62+Referenz_vor_1960!$C$21,D62+Referenz_vor_1960!$D$21)-Referenz_vor_1960!$T$21)</f>
        <v>2.3786193654324914</v>
      </c>
      <c r="X62" s="9">
        <f>(AVERAGE(E62+Referenz_vor_1960!$E$21,F62+Referenz_vor_1960!$F$21,G62+Referenz_vor_1960!$G$21)-Referenz_vor_1960!$U$21)</f>
        <v>1.734546594982076</v>
      </c>
      <c r="Y62" s="9">
        <f>(AVERAGE(H62+Referenz_vor_1960!$H$21,I62+Referenz_vor_1960!$I$21,J62+Referenz_vor_1960!$J$21)-Referenz_vor_1960!$V$21)</f>
        <v>1.839715651135009</v>
      </c>
      <c r="Z62" s="38">
        <f>(AVERAGE(K62+Referenz_vor_1960!$K$21,L62+Referenz_vor_1960!$L$21,M62+Referenz_vor_1960!$M$21)-Referenz_vor_1960!$W$21)</f>
        <v>3.0575913978494618</v>
      </c>
    </row>
    <row r="63" spans="1:26">
      <c r="A63" s="51">
        <v>2020</v>
      </c>
      <c r="B63" s="34">
        <f>(TempMittel_korr!C244-Referenz_vor_1960!B$21)</f>
        <v>4.9360215053763437</v>
      </c>
      <c r="C63" s="9">
        <f>(TempMittel_korr!D244-Referenz_vor_1960!C$21)</f>
        <v>5.4297290640394085</v>
      </c>
      <c r="D63" s="9">
        <f>(TempMittel_korr!E244-Referenz_vor_1960!D$21)</f>
        <v>1.1523655913978497</v>
      </c>
      <c r="E63" s="9">
        <f>(TempMittel_korr!F244-Referenz_vor_1960!E$21)</f>
        <v>4.6886666666666663</v>
      </c>
      <c r="F63" s="9">
        <f>(TempMittel_korr!G244-Referenz_vor_1960!F$21)</f>
        <v>0.42132795698924674</v>
      </c>
      <c r="G63" s="9">
        <f>(TempMittel_korr!H244-Referenz_vor_1960!G$21)</f>
        <v>0.54299999999999571</v>
      </c>
      <c r="H63" s="9">
        <f>(TempMittel_korr!I244-Referenz_vor_1960!H$21)</f>
        <v>1.9413978494623674</v>
      </c>
      <c r="I63" s="9">
        <f>(TempMittel_korr!J244-Referenz_vor_1960!I$21)</f>
        <v>2.7956989247311803</v>
      </c>
      <c r="J63" s="9">
        <f>(TempMittel_korr!K244-Referenz_vor_1960!J$21)</f>
        <v>1.6602222222222238</v>
      </c>
      <c r="K63" s="9">
        <f>(TempMittel_korr!L244-Referenz_vor_1960!K$21)</f>
        <v>0.75365591397849396</v>
      </c>
      <c r="L63" s="9">
        <f>(TempMittel_korr!M244-Referenz_vor_1960!L$21)</f>
        <v>3.5159999999999991</v>
      </c>
      <c r="M63" s="9">
        <f>(TempMittel_korr!N244-Referenz_vor_1960!M$21)</f>
        <v>2.720430107526882</v>
      </c>
      <c r="N63" s="307">
        <f>(TempMittel_korr!P244-Referenz_vor_1960!$N$21)</f>
        <v>2.5699999999999985</v>
      </c>
      <c r="P63" s="236">
        <v>2020</v>
      </c>
      <c r="Q63" s="29">
        <f>(AVERAGE(D63+Referenz_vor_1960!$D$21,E63+Referenz_vor_1960!$E$21,F63+Referenz_vor_1960!$F$21)-Referenz_vor_1960!$O$21)</f>
        <v>2.0874534050179214</v>
      </c>
      <c r="R63" s="9">
        <f>(AVERAGE(G63+Referenz_vor_1960!$G$21,H63+Referenz_vor_1960!$H$21,I63+Referenz_vor_1960!$I$21)-Referenz_vor_1960!$P$21)</f>
        <v>1.7600322580645162</v>
      </c>
      <c r="S63" s="9">
        <f>(AVERAGE(J63+Referenz_vor_1960!$J$21,K63+Referenz_vor_1960!$K$21,L63+Referenz_vor_1960!$L$21)-Referenz_vor_1960!$Q$21)</f>
        <v>1.9766260454002387</v>
      </c>
      <c r="T63" s="12">
        <f>(AVERAGE(B63+Referenz_vor_1960!$B$21,C63+Referenz_vor_1960!$C$21,M62+Referenz_vor_1960!$M$21)-Referenz_vor_1960!$R$21)</f>
        <v>4.8179742041421685</v>
      </c>
      <c r="V63" s="236">
        <v>2020</v>
      </c>
      <c r="W63" s="34">
        <f>(AVERAGE(B63+Referenz_vor_1960!$B$21,C63+Referenz_vor_1960!$C$21,D63+Referenz_vor_1960!$D$21)-Referenz_vor_1960!$T$21)</f>
        <v>3.8393720536045337</v>
      </c>
      <c r="X63" s="9">
        <f>(AVERAGE(E63+Referenz_vor_1960!$E$21,F63+Referenz_vor_1960!$F$21,G63+Referenz_vor_1960!$G$21)-Referenz_vor_1960!$U$21)</f>
        <v>1.8843315412186357</v>
      </c>
      <c r="Y63" s="9">
        <f>(AVERAGE(H63+Referenz_vor_1960!$H$21,I63+Referenz_vor_1960!$I$21,J63+Referenz_vor_1960!$J$21)-Referenz_vor_1960!$V$21)</f>
        <v>2.1324396654719244</v>
      </c>
      <c r="Z63" s="316">
        <f>(AVERAGE(K63+Referenz_vor_1960!$K$21,L63+Referenz_vor_1960!$L$21,M63+Referenz_vor_1960!$M$21)-Referenz_vor_1960!$W$21)</f>
        <v>2.3300286738351246</v>
      </c>
    </row>
    <row r="64" spans="1:26">
      <c r="A64" s="51">
        <v>2021</v>
      </c>
      <c r="B64" s="34">
        <f>(TempMittel_korr!C245-Referenz_vor_1960!B$21)</f>
        <v>-8.0107526881720403E-2</v>
      </c>
      <c r="C64" s="9">
        <f>(TempMittel_korr!D245-Referenz_vor_1960!C$21)</f>
        <v>5.029729064039409</v>
      </c>
      <c r="D64" s="9">
        <f>(TempMittel_korr!E245-Referenz_vor_1960!D$21)</f>
        <v>1.0523655913978496</v>
      </c>
      <c r="E64" s="9">
        <f>(TempMittel_korr!F245-Referenz_vor_1960!E$21)</f>
        <v>-1.0113333333333347</v>
      </c>
      <c r="F64" s="9">
        <f>(TempMittel_korr!G245-Referenz_vor_1960!F$21)</f>
        <v>-1.6786720430107547</v>
      </c>
      <c r="G64" s="9">
        <f>(TempMittel_korr!H245-Referenz_vor_1960!G$21)</f>
        <v>3.8429999999999946</v>
      </c>
      <c r="H64" s="9">
        <f>(TempMittel_korr!I245-Referenz_vor_1960!H$21)</f>
        <v>0.64139784946236666</v>
      </c>
      <c r="I64" s="9">
        <f>(TempMittel_korr!J245-Referenz_vor_1960!I$21)</f>
        <v>-0.20430107526881969</v>
      </c>
      <c r="J64" s="9">
        <f>(TempMittel_korr!K245-Referenz_vor_1960!J$21)</f>
        <v>2.0602222222222242</v>
      </c>
      <c r="K64" s="9">
        <f>(TempMittel_korr!L245-Referenz_vor_1960!K$21)</f>
        <v>1.7536559139784949</v>
      </c>
      <c r="L64" s="9">
        <f>(TempMittel_korr!M245-Referenz_vor_1960!L$21)</f>
        <v>1.5999999999999126E-2</v>
      </c>
      <c r="M64" s="12">
        <f>(TempMittel_korr!N245-Referenz_vor_1960!M$21)</f>
        <v>2.1204301075268819</v>
      </c>
      <c r="N64" s="272">
        <f>(TempMittel_korr!P245-Referenz_vor_1960!$N$21)</f>
        <v>1.1699999999999982</v>
      </c>
      <c r="P64" s="51">
        <v>2021</v>
      </c>
      <c r="Q64" s="34">
        <f>(AVERAGE(D64+TempMittel_korr!$E$252,E64+TempMittel_korr!$F$252,F64+TempMittel_korr!$G$252)-TempMittel_korr!$AP$252)</f>
        <v>-0.54471579918271473</v>
      </c>
      <c r="R64" s="9">
        <f>(AVERAGE(G64+Referenz_vor_1960!$G$21,H64+Referenz_vor_1960!$H$21,I64+Referenz_vor_1960!$I$21)-Referenz_vor_1960!$P$21)</f>
        <v>1.4266989247311788</v>
      </c>
      <c r="S64" s="9">
        <f>(AVERAGE(J64+Referenz_vor_1960!$J$21,K64+Referenz_vor_1960!$K$21,L64+Referenz_vor_1960!$L$21)-Referenz_vor_1960!$Q$21)</f>
        <v>1.2766260454002394</v>
      </c>
      <c r="T64" s="12">
        <f>(AVERAGE(B64+Referenz_vor_1960!$B$21,C64+Referenz_vor_1960!$C$21,M63+Referenz_vor_1960!$M$21)-Referenz_vor_1960!$R$21)</f>
        <v>2.5566838815615234</v>
      </c>
      <c r="V64" s="236">
        <v>2021</v>
      </c>
      <c r="W64" s="34">
        <f>(AVERAGE(B64+Referenz_vor_1960!$B$21,C64+Referenz_vor_1960!$C$21,D64+Referenz_vor_1960!$D$21)-Referenz_vor_1960!$T$21)</f>
        <v>2.0006623761851796</v>
      </c>
      <c r="X64" s="9">
        <f>(AVERAGE(E64+Referenz_vor_1960!$E$21,F64+Referenz_vor_1960!$F$21,G64+Referenz_vor_1960!$G$21)-Referenz_vor_1960!$U$21)</f>
        <v>0.38433154121863389</v>
      </c>
      <c r="Y64" s="9">
        <f>(AVERAGE(H64+Referenz_vor_1960!$H$21,I64+Referenz_vor_1960!$I$21,J64+Referenz_vor_1960!$J$21)-Referenz_vor_1960!$V$21)</f>
        <v>0.83243966547192372</v>
      </c>
      <c r="Z64" s="316">
        <f>(AVERAGE(K64+Referenz_vor_1960!$K$21,L64+Referenz_vor_1960!$L$21,M64+Referenz_vor_1960!$M$21)-Referenz_vor_1960!$W$21)</f>
        <v>1.2966953405017914</v>
      </c>
    </row>
    <row r="65" spans="1:26">
      <c r="A65" s="51">
        <v>2022</v>
      </c>
      <c r="B65" s="29">
        <f>(TempMittel_korr!C246-Referenz_vor_1960!B$21)</f>
        <v>2.7198924731182794</v>
      </c>
      <c r="C65" s="9">
        <f>(TempMittel_korr!D246-Referenz_vor_1960!C$21)</f>
        <v>3.529729064039409</v>
      </c>
      <c r="D65" s="9">
        <f>(TempMittel_korr!E246-Referenz_vor_1960!D$21)</f>
        <v>2.8523655913978496</v>
      </c>
      <c r="E65" s="9">
        <f>(TempMittel_korr!F246-Referenz_vor_1960!E$21)</f>
        <v>8.8666666666665783E-2</v>
      </c>
      <c r="F65" s="9">
        <f>(TempMittel_korr!G246-Referenz_vor_1960!F$21)</f>
        <v>3.3213279569892453</v>
      </c>
      <c r="G65" s="9">
        <f>(TempMittel_korr!H246-Referenz_vor_1960!G$21)</f>
        <v>4.1429999999999954</v>
      </c>
      <c r="H65" s="9">
        <f>(TempMittel_korr!I246-Referenz_vor_1960!H$21)</f>
        <v>3.0413978494623688</v>
      </c>
      <c r="I65" s="9">
        <f>(TempMittel_korr!J246-Referenz_vor_1960!I$21)</f>
        <v>3.095698924731181</v>
      </c>
      <c r="J65" s="9">
        <f>(TempMittel_korr!K246-Referenz_vor_1960!J$21)</f>
        <v>-0.63977777777777511</v>
      </c>
      <c r="K65" s="9">
        <f>(TempMittel_korr!L246-Referenz_vor_1960!K$21)</f>
        <v>6.3536559139784945</v>
      </c>
      <c r="L65" s="9">
        <f>(TempMittel_korr!M246-Referenz_vor_1960!L$21)</f>
        <v>3.4159999999999995</v>
      </c>
      <c r="M65" s="12">
        <f>(TempMittel_korr!N246-Referenz_vor_1960!M$21)</f>
        <v>2.0204301075268818</v>
      </c>
      <c r="N65" s="307">
        <f>(TempMittel_korr!P246-Referenz_vor_1960!$N$21)</f>
        <v>2.8699999999999992</v>
      </c>
      <c r="P65" s="236">
        <v>2022</v>
      </c>
      <c r="Q65" s="34">
        <f>(AVERAGE(D65+TempMittel_korr!$E$252,E65+TempMittel_korr!$F$252,F65+TempMittel_korr!$G$252)-TempMittel_korr!$AP$252)</f>
        <v>2.088617534150619</v>
      </c>
      <c r="R65" s="9">
        <f>(AVERAGE(G65+Referenz_vor_1960!$G$21,H65+Referenz_vor_1960!$H$21,I65+Referenz_vor_1960!$I$21)-Referenz_vor_1960!$P$21)</f>
        <v>3.4266989247311805</v>
      </c>
      <c r="S65" s="9">
        <f>(AVERAGE(J65+Referenz_vor_1960!$J$21,K65+Referenz_vor_1960!$K$21,L65+Referenz_vor_1960!$L$21)-Referenz_vor_1960!$Q$21)</f>
        <v>3.0432927120669069</v>
      </c>
      <c r="T65" s="12">
        <f>(AVERAGE(B65+Referenz_vor_1960!$B$21,C65+Referenz_vor_1960!$C$21,M64+Referenz_vor_1960!$M$21)-Referenz_vor_1960!$R$21)</f>
        <v>2.7900172148948563</v>
      </c>
      <c r="V65" s="236">
        <v>2022</v>
      </c>
      <c r="W65" s="34">
        <f>(AVERAGE(B65+Referenz_vor_1960!$B$21,C65+Referenz_vor_1960!$C$21,D65+Referenz_vor_1960!$D$21)-Referenz_vor_1960!$T$21)</f>
        <v>3.0339957095185124</v>
      </c>
      <c r="X65" s="9">
        <f>(AVERAGE(E65+Referenz_vor_1960!$E$21,F65+Referenz_vor_1960!$F$21,G65+Referenz_vor_1960!$G$21)-Referenz_vor_1960!$U$21)</f>
        <v>2.5176648745519667</v>
      </c>
      <c r="Y65" s="9">
        <f>(AVERAGE(H65+Referenz_vor_1960!$H$21,I65+Referenz_vor_1960!$I$21,J65+Referenz_vor_1960!$J$21)-Referenz_vor_1960!$V$21)</f>
        <v>1.8324396654719255</v>
      </c>
      <c r="Z65" s="12">
        <f>(AVERAGE(K65+Referenz_vor_1960!$K$21,L65+Referenz_vor_1960!$L$21,M65+Referenz_vor_1960!$M$21)-Referenz_vor_1960!$W$21)</f>
        <v>3.9300286738351242</v>
      </c>
    </row>
    <row r="66" spans="1:26" ht="13.8" thickBot="1">
      <c r="A66" s="52">
        <v>2023</v>
      </c>
      <c r="B66" s="21">
        <f>(TempMittel_korr!C247-Referenz_vor_1960!B$21)</f>
        <v>2.8198924731182795</v>
      </c>
      <c r="C66" s="13">
        <f>(TempMittel_korr!D247-Referenz_vor_1960!C$21)</f>
        <v>3.2297290640394092</v>
      </c>
      <c r="D66" s="13">
        <f>(TempMittel_korr!E247-Referenz_vor_1960!D$21)</f>
        <v>2.25236559139785</v>
      </c>
      <c r="E66" s="13">
        <f>(TempMittel_korr!F247-Referenz_vor_1960!E$21)</f>
        <v>-1.1113333333333344</v>
      </c>
      <c r="F66" s="13">
        <f>(TempMittel_korr!G247-Referenz_vor_1960!F$21)</f>
        <v>1.0213279569892464</v>
      </c>
      <c r="G66" s="13">
        <f>(TempMittel_korr!H247-Referenz_vor_1960!G$21)</f>
        <v>3.9429999999999961</v>
      </c>
      <c r="H66" s="13">
        <f>(TempMittel_korr!I247-Referenz_vor_1960!H$21)</f>
        <v>2.9413978494623674</v>
      </c>
      <c r="I66" s="13">
        <f>(TempMittel_korr!J247-Referenz_vor_1960!I$21)</f>
        <v>2.6956989247311789</v>
      </c>
      <c r="J66" s="358"/>
      <c r="K66" s="118"/>
      <c r="L66" s="358"/>
      <c r="M66" s="358"/>
      <c r="N66" s="359"/>
      <c r="P66" s="52">
        <v>2023</v>
      </c>
      <c r="Q66" s="21">
        <f>(AVERAGE(D66+TempMittel_korr!$E$252,E66+TempMittel_korr!$F$252,F66+TempMittel_korr!$G$252)-TempMittel_korr!$AP$252)</f>
        <v>0.72195086748395276</v>
      </c>
      <c r="R66" s="13">
        <f>(AVERAGE(G66+Referenz_vor_1960!$G$21,H66+Referenz_vor_1960!$H$21,I66+Referenz_vor_1960!$I$21)-Referenz_vor_1960!$P$21)</f>
        <v>3.1933655913978463</v>
      </c>
      <c r="S66" s="118"/>
      <c r="T66" s="22">
        <f>(AVERAGE(B66+Referenz_vor_1960!$B$21,C66+Referenz_vor_1960!$C$21,M65+Referenz_vor_1960!$M$21)-Referenz_vor_1960!$R$21)</f>
        <v>2.6900172148948567</v>
      </c>
      <c r="V66" s="178">
        <v>2023</v>
      </c>
      <c r="W66" s="21">
        <f>(AVERAGE(B66+Referenz_vor_1960!$B$21,C66+Referenz_vor_1960!$C$21,D66+Referenz_vor_1960!$D$21)-Referenz_vor_1960!$T$21)</f>
        <v>2.7673290428518458</v>
      </c>
      <c r="X66" s="13">
        <f>(AVERAGE(E66+Referenz_vor_1960!$E$21,F66+Referenz_vor_1960!$F$21,G66+Referenz_vor_1960!$G$21)-Referenz_vor_1960!$U$21)</f>
        <v>1.2843315412186342</v>
      </c>
      <c r="Y66" s="118"/>
      <c r="Z66" s="260"/>
    </row>
    <row r="67" spans="1:26">
      <c r="A67" s="233"/>
      <c r="P67" s="233"/>
      <c r="Q67" s="237"/>
      <c r="R67" s="237"/>
      <c r="S67" s="237"/>
      <c r="T67" s="237"/>
      <c r="V67" s="233"/>
      <c r="W67" s="237"/>
      <c r="X67" s="237"/>
      <c r="Y67" s="237"/>
      <c r="Z67" s="237"/>
    </row>
    <row r="68" spans="1:26">
      <c r="B68" s="380" t="s">
        <v>25</v>
      </c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0"/>
      <c r="Q68" s="380" t="s">
        <v>31</v>
      </c>
      <c r="R68" s="380"/>
      <c r="S68" s="380"/>
      <c r="T68" s="380"/>
      <c r="W68" s="380" t="s">
        <v>31</v>
      </c>
      <c r="X68" s="380"/>
      <c r="Y68" s="380"/>
      <c r="Z68" s="380"/>
    </row>
    <row r="69" spans="1:26" ht="13.8" thickBot="1">
      <c r="W69" s="17"/>
      <c r="X69" s="17"/>
    </row>
    <row r="70" spans="1:26" ht="13.8" thickBot="1">
      <c r="B70" s="33" t="s">
        <v>1</v>
      </c>
      <c r="C70" s="10" t="s">
        <v>2</v>
      </c>
      <c r="D70" s="10" t="s">
        <v>14</v>
      </c>
      <c r="E70" s="10" t="s">
        <v>4</v>
      </c>
      <c r="F70" s="10" t="s">
        <v>5</v>
      </c>
      <c r="G70" s="10" t="s">
        <v>6</v>
      </c>
      <c r="H70" s="10" t="s">
        <v>7</v>
      </c>
      <c r="I70" s="10" t="s">
        <v>8</v>
      </c>
      <c r="J70" s="10" t="s">
        <v>9</v>
      </c>
      <c r="K70" s="10" t="s">
        <v>10</v>
      </c>
      <c r="L70" s="10" t="s">
        <v>11</v>
      </c>
      <c r="M70" s="72" t="s">
        <v>12</v>
      </c>
      <c r="N70" s="73" t="s">
        <v>13</v>
      </c>
      <c r="O70" s="1"/>
      <c r="Q70" s="18" t="s">
        <v>26</v>
      </c>
      <c r="R70" s="19" t="s">
        <v>27</v>
      </c>
      <c r="S70" s="19" t="s">
        <v>28</v>
      </c>
      <c r="T70" s="20" t="s">
        <v>29</v>
      </c>
      <c r="W70" s="35" t="s">
        <v>40</v>
      </c>
      <c r="X70" s="36" t="s">
        <v>41</v>
      </c>
      <c r="Y70" s="36" t="s">
        <v>42</v>
      </c>
      <c r="Z70" s="39" t="s">
        <v>43</v>
      </c>
    </row>
    <row r="71" spans="1:26" ht="13.8" thickBot="1">
      <c r="A71" s="1" t="s">
        <v>301</v>
      </c>
      <c r="B71" s="117">
        <f t="shared" ref="B71:L71" si="0">AVERAGE(B4:B66)</f>
        <v>1.2423707117255505</v>
      </c>
      <c r="C71" s="124">
        <f t="shared" si="0"/>
        <v>1.1623352099460476</v>
      </c>
      <c r="D71" s="124">
        <f t="shared" si="0"/>
        <v>0.44227854582693316</v>
      </c>
      <c r="E71" s="124">
        <f t="shared" si="0"/>
        <v>0.38348148148148026</v>
      </c>
      <c r="F71" s="124">
        <f t="shared" si="0"/>
        <v>0.46577240143369081</v>
      </c>
      <c r="G71" s="124">
        <f t="shared" si="0"/>
        <v>0.69675661375660969</v>
      </c>
      <c r="H71" s="124">
        <f t="shared" si="0"/>
        <v>0.67135176651305861</v>
      </c>
      <c r="I71" s="124">
        <f t="shared" si="0"/>
        <v>0.80681003584229161</v>
      </c>
      <c r="J71" s="124">
        <f t="shared" si="0"/>
        <v>5.2695340501794169E-2</v>
      </c>
      <c r="K71" s="124">
        <f t="shared" si="0"/>
        <v>1.1827402011793267</v>
      </c>
      <c r="L71" s="124">
        <f t="shared" si="0"/>
        <v>0.64153763440860112</v>
      </c>
      <c r="M71" s="124">
        <f>AVERAGE(M4:M66)</f>
        <v>0.85459382587582389</v>
      </c>
      <c r="N71" s="123">
        <f>AVERAGE(N4:N66)</f>
        <v>0.73310649580203102</v>
      </c>
      <c r="O71" s="2"/>
      <c r="P71" s="1" t="s">
        <v>301</v>
      </c>
      <c r="Q71" s="21">
        <f>AVERAGE(Q4:Q66)</f>
        <v>0.4305662443013058</v>
      </c>
      <c r="R71" s="53">
        <f>AVERAGE(R4:R66)</f>
        <v>0.72497280537065323</v>
      </c>
      <c r="S71" s="53">
        <f>AVERAGE(S4:S66)</f>
        <v>0.62565772536324071</v>
      </c>
      <c r="T71" s="22">
        <f>AVERAGE(T4:T66)</f>
        <v>1.0702844783445449</v>
      </c>
      <c r="V71" s="1" t="s">
        <v>301</v>
      </c>
      <c r="W71" s="139">
        <f>AVERAGE(W4:W66)</f>
        <v>0.94899482249951028</v>
      </c>
      <c r="X71" s="118">
        <f>AVERAGE(X4:X66)</f>
        <v>0.51533683222392646</v>
      </c>
      <c r="Y71" s="118">
        <f>AVERAGE(Y4:Y66)</f>
        <v>0.48792584884572493</v>
      </c>
      <c r="Z71" s="260">
        <f>AVERAGE(Z4:Z66)</f>
        <v>0.89295722048791693</v>
      </c>
    </row>
  </sheetData>
  <mergeCells count="6">
    <mergeCell ref="A1:N1"/>
    <mergeCell ref="B68:M68"/>
    <mergeCell ref="Q1:T1"/>
    <mergeCell ref="Q68:T68"/>
    <mergeCell ref="W1:Z1"/>
    <mergeCell ref="W68:Z68"/>
  </mergeCells>
  <phoneticPr fontId="4" type="noConversion"/>
  <conditionalFormatting sqref="B4:B5 E4:I13 K4:L13 T4:T17 M4:M27 D4:D31 N4:N31 R4:R45 S4:S48 Q4:Q49 O4:O58 C5 C7 B7:B16 C10:C14 H14:H25 L14:L26 I14:I34 K14:K37 G14:G45 E14:E49 C16:C31 B19:B25 T19:T31 B27:B29 H27:H48 M29:M42 L29:L51 B32:B35 N33:N36 D33:D54 C34:C37 T34:T40 I36:I45 B37:B41 N38:N42 C39 K39:K43 C42:C44 T42:T49 B43:B49 N44 M44:M57 K45:K48 C46:C49 N47:N48 I47:I57 R47:R57 H50:H57 S50:S58 E51 N51:N53 Q51:Q53 C52:C54 B52:B56 T52:T56 E53 L53 L55:L57 N55:N57 E55:E59 Q55:Q60 C56 D56:D59 T58 C58:C59 B58:B60 R59:S59">
    <cfRule type="cellIs" dxfId="243" priority="1051" stopIfTrue="1" operator="between">
      <formula>-0.2</formula>
      <formula>0.2</formula>
    </cfRule>
  </conditionalFormatting>
  <conditionalFormatting sqref="B4:B5 E4:I13 K4:L13 T4:T17 M4:M27 D4:D31 N4:N31 R4:R45 S4:S48 Q4:Q49 O4:O58 C5 C7:C8 B7:B16 C10:C14 H14:H25 L14:L26 I14:I34 K14:K37 G14:G45 E14:E49 C16:C31 B19:B25 T19:T31 B27:B30 H27:H48 L28:L51 M29:M42 B32:B35 N33:N36 D33:D54 C34:C37 T34:T40 I36:I45 B37:B41 N38:N42 C39 K39:K43 C42:C44 T42:T49 B43:B49 N44 M44:M57 K45:K48 C46:C49 N47:N48 I47:I57 R47:R57 H50:H57 S50:S58 E51 N51:N53 Q51:Q53 B52:C56 T52:T56 E53 L53 N55:N56 L55:L57 E55:E59 Q55:Q60 D56:D59 T58 C58:C59 B58:B60 R59:S59">
    <cfRule type="cellIs" dxfId="242" priority="1050" stopIfTrue="1" operator="greaterThan">
      <formula>0.2</formula>
    </cfRule>
  </conditionalFormatting>
  <conditionalFormatting sqref="B6 T6 C29">
    <cfRule type="cellIs" dxfId="241" priority="1058" stopIfTrue="1" operator="lessThan">
      <formula>-0.2</formula>
    </cfRule>
  </conditionalFormatting>
  <conditionalFormatting sqref="B6:C6">
    <cfRule type="cellIs" dxfId="240" priority="1057" stopIfTrue="1" operator="between">
      <formula>-0.2</formula>
      <formula>0.2</formula>
    </cfRule>
    <cfRule type="cellIs" dxfId="239" priority="1056" stopIfTrue="1" operator="greaterThan">
      <formula>0.2</formula>
    </cfRule>
  </conditionalFormatting>
  <conditionalFormatting sqref="B62:C64">
    <cfRule type="cellIs" dxfId="238" priority="379" stopIfTrue="1" operator="greaterThan">
      <formula>0.2</formula>
    </cfRule>
  </conditionalFormatting>
  <conditionalFormatting sqref="B64:C64">
    <cfRule type="cellIs" dxfId="237" priority="380" stopIfTrue="1" operator="between">
      <formula>-0.2</formula>
      <formula>0.2</formula>
    </cfRule>
    <cfRule type="cellIs" dxfId="236" priority="381" stopIfTrue="1" operator="lessThan">
      <formula>-0.2</formula>
    </cfRule>
  </conditionalFormatting>
  <conditionalFormatting sqref="B61:D61">
    <cfRule type="cellIs" dxfId="235" priority="924" stopIfTrue="1" operator="between">
      <formula>-0.2</formula>
      <formula>0.2</formula>
    </cfRule>
    <cfRule type="cellIs" dxfId="234" priority="923" stopIfTrue="1" operator="greaterThan">
      <formula>0.2</formula>
    </cfRule>
    <cfRule type="cellIs" dxfId="233" priority="925" stopIfTrue="1" operator="lessThan">
      <formula>-0.2</formula>
    </cfRule>
  </conditionalFormatting>
  <conditionalFormatting sqref="B65:D66">
    <cfRule type="cellIs" dxfId="232" priority="37" stopIfTrue="1" operator="lessThan">
      <formula>-0.2</formula>
    </cfRule>
    <cfRule type="cellIs" dxfId="231" priority="36" stopIfTrue="1" operator="between">
      <formula>-0.2</formula>
      <formula>0.2</formula>
    </cfRule>
    <cfRule type="cellIs" dxfId="230" priority="35" stopIfTrue="1" operator="greaterThan">
      <formula>0.2</formula>
    </cfRule>
  </conditionalFormatting>
  <conditionalFormatting sqref="B62:E62">
    <cfRule type="cellIs" dxfId="229" priority="801" stopIfTrue="1" operator="lessThan">
      <formula>-0.2</formula>
    </cfRule>
    <cfRule type="cellIs" dxfId="228" priority="800" stopIfTrue="1" operator="between">
      <formula>-0.2</formula>
      <formula>0.2</formula>
    </cfRule>
  </conditionalFormatting>
  <conditionalFormatting sqref="B63:E63">
    <cfRule type="cellIs" dxfId="227" priority="509" stopIfTrue="1" operator="lessThan">
      <formula>-0.2</formula>
    </cfRule>
    <cfRule type="cellIs" dxfId="226" priority="508" stopIfTrue="1" operator="between">
      <formula>-0.2</formula>
      <formula>0.2</formula>
    </cfRule>
  </conditionalFormatting>
  <conditionalFormatting sqref="B71:O71">
    <cfRule type="cellIs" dxfId="225" priority="1049" stopIfTrue="1" operator="lessThan">
      <formula>-0.2</formula>
    </cfRule>
    <cfRule type="cellIs" dxfId="224" priority="1048" stopIfTrue="1" operator="greaterThan">
      <formula>0.2</formula>
    </cfRule>
  </conditionalFormatting>
  <conditionalFormatting sqref="C4 J4 C15 B17:B18 T18 B26 H26 L27 M28 B31 C32:D32 N32 T32 I35 B36 N37 C38 K38 C40:C41 T41 B42 M43:N43 K44 C45 N45:N46 H49 K49 N49:N50 E50 Q50 B50:C51 T51 E52 L52 E54 L54 Q54 D55 B57:C57 H58:I58 L58 R58 C60:E60">
    <cfRule type="cellIs" dxfId="223" priority="1053" stopIfTrue="1" operator="greaterThan">
      <formula>0.2</formula>
    </cfRule>
    <cfRule type="cellIs" dxfId="222" priority="1055" stopIfTrue="1" operator="lessThan">
      <formula>-0.2</formula>
    </cfRule>
  </conditionalFormatting>
  <conditionalFormatting sqref="C4 J4 C15 B17:B18 T18 B26 H26 L27:L28 M28 B30:B31 C32:D32 N32 T32 I35 B36 N37 C38 K38 C40:C41 T41 B42 M43:N43 K44 C45 N45:N46 H49 K49 N49:N50 E50 Q50 B50:C51 T51 E52 L52 E54 L54 Q54 C55:D55 B57:C57 H58:I58 L58 R58 C60:E60">
    <cfRule type="cellIs" dxfId="221" priority="1054" stopIfTrue="1" operator="between">
      <formula>-0.2</formula>
      <formula>0.2</formula>
    </cfRule>
  </conditionalFormatting>
  <conditionalFormatting sqref="C8 C6 L28 B30 C55 D5 M12 D14 K17 B28 D30 J39">
    <cfRule type="cellIs" dxfId="220" priority="1067" stopIfTrue="1" operator="lessThan">
      <formula>-0.2</formula>
    </cfRule>
  </conditionalFormatting>
  <conditionalFormatting sqref="C8:C9 C33 T33 G46 I46 R46 N54 T59">
    <cfRule type="cellIs" dxfId="219" priority="1060" stopIfTrue="1" operator="between">
      <formula>-0.2</formula>
      <formula>0.2</formula>
    </cfRule>
  </conditionalFormatting>
  <conditionalFormatting sqref="C9 C33 T33 G46 I46 R46 N54 T59">
    <cfRule type="cellIs" dxfId="218" priority="1061" stopIfTrue="1" operator="lessThan">
      <formula>-0.2</formula>
    </cfRule>
    <cfRule type="cellIs" dxfId="217" priority="1059" stopIfTrue="1" operator="greaterThan">
      <formula>0.2</formula>
    </cfRule>
  </conditionalFormatting>
  <conditionalFormatting sqref="D4 B4:B5 T4:T5 M4:M11 E4:I13 K4:L13 N4:N31 R4:R45 S4:S48 Q4:Q49 O4:O58 C5 D6:D13 C7 B7:B16 T7:T17 C10:C14 M13:M27 K14:K16 H14:H25 L14:L26 I14:I34 G14:G45 E14:E49 D15:D29 C16:C28 K18:K37 B19:B25 T19:T31 B27 H27:H48 B29 M29:M42 L29:L51 C30:C31 D31 B32:B35 N33:N36 D33:D54 C34:C37 T34:T40 I36:I45 B37:B41 N38:N42 C39 K39:K43 C42:C44 T42:T49 B43:B49 N44 M44:M57 K45:K48 C46:C49 N47:N48 I47:I57 R47:R57 H50:H57 S50:S58 E51 N51:N53 Q51:Q53 C52:C54 B52:B56 T52:T56 E53 L53 L55:L57 N55:N57 E55:E59 Q55:Q60 C56 D56:D59 T58 C58:C59 B58:B60 R59:S59 J5:J38">
    <cfRule type="cellIs" dxfId="216" priority="1052" stopIfTrue="1" operator="lessThan">
      <formula>-0.2</formula>
    </cfRule>
  </conditionalFormatting>
  <conditionalFormatting sqref="D63:D64">
    <cfRule type="cellIs" dxfId="215" priority="367" stopIfTrue="1" operator="greaterThan">
      <formula>0.2</formula>
    </cfRule>
  </conditionalFormatting>
  <conditionalFormatting sqref="D64">
    <cfRule type="cellIs" dxfId="214" priority="368" stopIfTrue="1" operator="between">
      <formula>-0.2</formula>
      <formula>0.2</formula>
    </cfRule>
    <cfRule type="cellIs" dxfId="213" priority="369" stopIfTrue="1" operator="lessThan">
      <formula>-0.2</formula>
    </cfRule>
  </conditionalFormatting>
  <conditionalFormatting sqref="D62:E62">
    <cfRule type="cellIs" dxfId="212" priority="799" stopIfTrue="1" operator="greaterThan">
      <formula>0.2</formula>
    </cfRule>
  </conditionalFormatting>
  <conditionalFormatting sqref="E61">
    <cfRule type="cellIs" dxfId="211" priority="914" stopIfTrue="1" operator="greaterThan">
      <formula>0.2</formula>
    </cfRule>
    <cfRule type="cellIs" dxfId="210" priority="915" stopIfTrue="1" operator="between">
      <formula>-0.2</formula>
      <formula>0.2</formula>
    </cfRule>
    <cfRule type="cellIs" dxfId="209" priority="916" stopIfTrue="1" operator="lessThan">
      <formula>-0.2</formula>
    </cfRule>
  </conditionalFormatting>
  <conditionalFormatting sqref="E63">
    <cfRule type="cellIs" dxfId="208" priority="507" stopIfTrue="1" operator="greaterThan">
      <formula>0.2</formula>
    </cfRule>
  </conditionalFormatting>
  <conditionalFormatting sqref="E64">
    <cfRule type="cellIs" dxfId="207" priority="360" stopIfTrue="1" operator="greaterThan">
      <formula>0.2</formula>
    </cfRule>
    <cfRule type="cellIs" dxfId="206" priority="362" stopIfTrue="1" operator="lessThan">
      <formula>-0.2</formula>
    </cfRule>
    <cfRule type="cellIs" dxfId="205" priority="361" stopIfTrue="1" operator="between">
      <formula>-0.2</formula>
      <formula>0.2</formula>
    </cfRule>
  </conditionalFormatting>
  <conditionalFormatting sqref="E65 G65 J65">
    <cfRule type="cellIs" dxfId="204" priority="83" stopIfTrue="1" operator="between">
      <formula>-0.2</formula>
      <formula>0.2</formula>
    </cfRule>
    <cfRule type="cellIs" dxfId="203" priority="82" stopIfTrue="1" operator="greaterThan">
      <formula>0.2</formula>
    </cfRule>
    <cfRule type="cellIs" dxfId="202" priority="84" stopIfTrue="1" operator="lessThan">
      <formula>-0.2</formula>
    </cfRule>
  </conditionalFormatting>
  <conditionalFormatting sqref="E66:I66">
    <cfRule type="cellIs" dxfId="201" priority="5" stopIfTrue="1" operator="between">
      <formula>-0.2</formula>
      <formula>0.2</formula>
    </cfRule>
    <cfRule type="cellIs" dxfId="200" priority="6" stopIfTrue="1" operator="lessThan">
      <formula>-0.2</formula>
    </cfRule>
  </conditionalFormatting>
  <conditionalFormatting sqref="E66:J66">
    <cfRule type="cellIs" dxfId="199" priority="4" stopIfTrue="1" operator="greaterThan">
      <formula>0.2</formula>
    </cfRule>
  </conditionalFormatting>
  <conditionalFormatting sqref="F14:F65">
    <cfRule type="cellIs" dxfId="198" priority="65" stopIfTrue="1" operator="greaterThan">
      <formula>0.2</formula>
    </cfRule>
    <cfRule type="cellIs" dxfId="197" priority="66" stopIfTrue="1" operator="between">
      <formula>-0.2</formula>
      <formula>0.2</formula>
    </cfRule>
    <cfRule type="cellIs" dxfId="196" priority="67" stopIfTrue="1" operator="lessThan">
      <formula>-0.2</formula>
    </cfRule>
  </conditionalFormatting>
  <conditionalFormatting sqref="G47:G61">
    <cfRule type="cellIs" dxfId="195" priority="898" stopIfTrue="1" operator="lessThan">
      <formula>-0.2</formula>
    </cfRule>
    <cfRule type="cellIs" dxfId="194" priority="897" stopIfTrue="1" operator="between">
      <formula>-0.2</formula>
      <formula>0.2</formula>
    </cfRule>
    <cfRule type="cellIs" dxfId="193" priority="896" stopIfTrue="1" operator="greaterThan">
      <formula>0.2</formula>
    </cfRule>
  </conditionalFormatting>
  <conditionalFormatting sqref="G62">
    <cfRule type="cellIs" dxfId="192" priority="785" stopIfTrue="1" operator="between">
      <formula>-0.2</formula>
      <formula>0.2</formula>
    </cfRule>
    <cfRule type="cellIs" dxfId="191" priority="786" stopIfTrue="1" operator="lessThan">
      <formula>-0.2</formula>
    </cfRule>
    <cfRule type="cellIs" dxfId="190" priority="784" stopIfTrue="1" operator="greaterThan">
      <formula>0.2</formula>
    </cfRule>
  </conditionalFormatting>
  <conditionalFormatting sqref="G63:I64">
    <cfRule type="cellIs" dxfId="189" priority="342" stopIfTrue="1" operator="lessThan">
      <formula>-0.2</formula>
    </cfRule>
    <cfRule type="cellIs" dxfId="188" priority="340" stopIfTrue="1" operator="greaterThan">
      <formula>0.2</formula>
    </cfRule>
    <cfRule type="cellIs" dxfId="187" priority="341" stopIfTrue="1" operator="between">
      <formula>-0.2</formula>
      <formula>0.2</formula>
    </cfRule>
  </conditionalFormatting>
  <conditionalFormatting sqref="H59:I62">
    <cfRule type="cellIs" dxfId="186" priority="769" stopIfTrue="1" operator="lessThan">
      <formula>-0.2</formula>
    </cfRule>
    <cfRule type="cellIs" dxfId="185" priority="767" stopIfTrue="1" operator="greaterThan">
      <formula>0.2</formula>
    </cfRule>
    <cfRule type="cellIs" dxfId="184" priority="768" stopIfTrue="1" operator="between">
      <formula>-0.2</formula>
      <formula>0.2</formula>
    </cfRule>
  </conditionalFormatting>
  <conditionalFormatting sqref="H65:I65">
    <cfRule type="cellIs" dxfId="183" priority="62" stopIfTrue="1" operator="greaterThan">
      <formula>0.2</formula>
    </cfRule>
    <cfRule type="cellIs" dxfId="182" priority="63" stopIfTrue="1" operator="between">
      <formula>-0.2</formula>
      <formula>0.2</formula>
    </cfRule>
    <cfRule type="cellIs" dxfId="181" priority="64" stopIfTrue="1" operator="lessThan">
      <formula>-0.2</formula>
    </cfRule>
  </conditionalFormatting>
  <conditionalFormatting sqref="J5:J64">
    <cfRule type="cellIs" dxfId="180" priority="328" stopIfTrue="1" operator="between">
      <formula>-0.2</formula>
      <formula>0.2</formula>
    </cfRule>
    <cfRule type="cellIs" dxfId="179" priority="327" stopIfTrue="1" operator="greaterThan">
      <formula>0.2</formula>
    </cfRule>
  </conditionalFormatting>
  <conditionalFormatting sqref="J40:J64">
    <cfRule type="cellIs" dxfId="178" priority="329" stopIfTrue="1" operator="lessThan">
      <formula>-0.2</formula>
    </cfRule>
  </conditionalFormatting>
  <conditionalFormatting sqref="J66:M66">
    <cfRule type="cellIs" dxfId="177" priority="219" stopIfTrue="1" operator="lessThan">
      <formula>-0.2</formula>
    </cfRule>
    <cfRule type="cellIs" dxfId="176" priority="218" stopIfTrue="1" operator="between">
      <formula>-0.2</formula>
      <formula>0.2</formula>
    </cfRule>
  </conditionalFormatting>
  <conditionalFormatting sqref="J71:M71">
    <cfRule type="cellIs" dxfId="175" priority="220" stopIfTrue="1" operator="lessThan">
      <formula>0</formula>
    </cfRule>
  </conditionalFormatting>
  <conditionalFormatting sqref="K50:K64">
    <cfRule type="cellIs" dxfId="174" priority="323" stopIfTrue="1" operator="lessThan">
      <formula>-0.2</formula>
    </cfRule>
    <cfRule type="cellIs" dxfId="173" priority="321" stopIfTrue="1" operator="greaterThan">
      <formula>0.2</formula>
    </cfRule>
    <cfRule type="cellIs" dxfId="172" priority="322" stopIfTrue="1" operator="between">
      <formula>-0.2</formula>
      <formula>0.2</formula>
    </cfRule>
  </conditionalFormatting>
  <conditionalFormatting sqref="K65">
    <cfRule type="cellIs" dxfId="171" priority="61" stopIfTrue="1" operator="lessThan">
      <formula>-0.2</formula>
    </cfRule>
    <cfRule type="cellIs" dxfId="170" priority="60" stopIfTrue="1" operator="between">
      <formula>-0.2</formula>
      <formula>0.2</formula>
    </cfRule>
  </conditionalFormatting>
  <conditionalFormatting sqref="K65:K66">
    <cfRule type="cellIs" dxfId="169" priority="59" stopIfTrue="1" operator="greaterThan">
      <formula>0.2</formula>
    </cfRule>
  </conditionalFormatting>
  <conditionalFormatting sqref="L62:L65">
    <cfRule type="cellIs" dxfId="168" priority="53" stopIfTrue="1" operator="greaterThan">
      <formula>0.2</formula>
    </cfRule>
  </conditionalFormatting>
  <conditionalFormatting sqref="L65">
    <cfRule type="cellIs" dxfId="167" priority="54" stopIfTrue="1" operator="between">
      <formula>-0.2</formula>
      <formula>0.2</formula>
    </cfRule>
    <cfRule type="cellIs" dxfId="166" priority="55" stopIfTrue="1" operator="lessThan">
      <formula>-0.2</formula>
    </cfRule>
  </conditionalFormatting>
  <conditionalFormatting sqref="L59:M61">
    <cfRule type="cellIs" dxfId="165" priority="827" stopIfTrue="1" operator="between">
      <formula>-0.2</formula>
      <formula>0.2</formula>
    </cfRule>
    <cfRule type="cellIs" dxfId="164" priority="826" stopIfTrue="1" operator="greaterThan">
      <formula>0.2</formula>
    </cfRule>
    <cfRule type="cellIs" dxfId="163" priority="828" stopIfTrue="1" operator="lessThan">
      <formula>-0.2</formula>
    </cfRule>
  </conditionalFormatting>
  <conditionalFormatting sqref="L62:M62">
    <cfRule type="cellIs" dxfId="162" priority="741" stopIfTrue="1" operator="between">
      <formula>-0.2</formula>
      <formula>0.2</formula>
    </cfRule>
    <cfRule type="cellIs" dxfId="161" priority="742" stopIfTrue="1" operator="lessThan">
      <formula>-0.2</formula>
    </cfRule>
  </conditionalFormatting>
  <conditionalFormatting sqref="L66:M66">
    <cfRule type="cellIs" dxfId="160" priority="217" stopIfTrue="1" operator="greaterThan">
      <formula>0.2</formula>
    </cfRule>
  </conditionalFormatting>
  <conditionalFormatting sqref="L63:N63">
    <cfRule type="cellIs" dxfId="159" priority="445" stopIfTrue="1" operator="between">
      <formula>-0.2</formula>
      <formula>0.2</formula>
    </cfRule>
    <cfRule type="cellIs" dxfId="158" priority="446" stopIfTrue="1" operator="lessThan">
      <formula>-0.2</formula>
    </cfRule>
  </conditionalFormatting>
  <conditionalFormatting sqref="L64:N64">
    <cfRule type="cellIs" dxfId="157" priority="306" stopIfTrue="1" operator="lessThan">
      <formula>-0.2</formula>
    </cfRule>
    <cfRule type="cellIs" dxfId="156" priority="305" stopIfTrue="1" operator="between">
      <formula>-0.2</formula>
      <formula>0.2</formula>
    </cfRule>
  </conditionalFormatting>
  <conditionalFormatting sqref="M58">
    <cfRule type="cellIs" dxfId="155" priority="1064" stopIfTrue="1" operator="lessThan">
      <formula>-0.2</formula>
    </cfRule>
    <cfRule type="cellIs" dxfId="154" priority="1063" stopIfTrue="1" operator="between">
      <formula>-0.2</formula>
      <formula>0.2</formula>
    </cfRule>
    <cfRule type="cellIs" dxfId="153" priority="1062" stopIfTrue="1" operator="greaterThan">
      <formula>0.2</formula>
    </cfRule>
  </conditionalFormatting>
  <conditionalFormatting sqref="M62">
    <cfRule type="cellIs" dxfId="152" priority="740" stopIfTrue="1" operator="greaterThan">
      <formula>0.2</formula>
    </cfRule>
  </conditionalFormatting>
  <conditionalFormatting sqref="M63:M65">
    <cfRule type="cellIs" dxfId="151" priority="56" stopIfTrue="1" operator="greaterThan">
      <formula>0.2</formula>
    </cfRule>
  </conditionalFormatting>
  <conditionalFormatting sqref="M65">
    <cfRule type="cellIs" dxfId="150" priority="57" stopIfTrue="1" operator="between">
      <formula>-0.2</formula>
      <formula>0.2</formula>
    </cfRule>
    <cfRule type="cellIs" dxfId="149" priority="58" stopIfTrue="1" operator="lessThan">
      <formula>-0.2</formula>
    </cfRule>
  </conditionalFormatting>
  <conditionalFormatting sqref="N57:N58">
    <cfRule type="cellIs" dxfId="148" priority="439" stopIfTrue="1" operator="greaterThan">
      <formula>0.2</formula>
    </cfRule>
  </conditionalFormatting>
  <conditionalFormatting sqref="N58">
    <cfRule type="cellIs" dxfId="147" priority="437" operator="greaterThan">
      <formula>2.4</formula>
    </cfRule>
    <cfRule type="cellIs" dxfId="146" priority="438" operator="greaterThan">
      <formula>2.4</formula>
    </cfRule>
    <cfRule type="cellIs" dxfId="145" priority="441" stopIfTrue="1" operator="lessThan">
      <formula>-0.2</formula>
    </cfRule>
    <cfRule type="cellIs" dxfId="144" priority="440" stopIfTrue="1" operator="between">
      <formula>-0.2</formula>
      <formula>0.2</formula>
    </cfRule>
  </conditionalFormatting>
  <conditionalFormatting sqref="N59:N60">
    <cfRule type="cellIs" dxfId="143" priority="938" stopIfTrue="1" operator="greaterThan">
      <formula>0.2</formula>
    </cfRule>
    <cfRule type="cellIs" dxfId="142" priority="940" stopIfTrue="1" operator="lessThan">
      <formula>-0.2</formula>
    </cfRule>
    <cfRule type="cellIs" dxfId="141" priority="939" stopIfTrue="1" operator="between">
      <formula>-0.2</formula>
      <formula>0.2</formula>
    </cfRule>
  </conditionalFormatting>
  <conditionalFormatting sqref="N61">
    <cfRule type="cellIs" dxfId="140" priority="542" operator="greaterThan">
      <formula>2.4</formula>
    </cfRule>
    <cfRule type="cellIs" dxfId="139" priority="541" operator="greaterThan">
      <formula>2.4</formula>
    </cfRule>
  </conditionalFormatting>
  <conditionalFormatting sqref="N61:N62">
    <cfRule type="cellIs" dxfId="138" priority="543" stopIfTrue="1" operator="greaterThan">
      <formula>0.2</formula>
    </cfRule>
    <cfRule type="cellIs" dxfId="137" priority="544" stopIfTrue="1" operator="between">
      <formula>-0.2</formula>
      <formula>0.2</formula>
    </cfRule>
    <cfRule type="cellIs" dxfId="136" priority="545" stopIfTrue="1" operator="lessThan">
      <formula>-0.2</formula>
    </cfRule>
  </conditionalFormatting>
  <conditionalFormatting sqref="N63">
    <cfRule type="cellIs" dxfId="135" priority="443" operator="greaterThan">
      <formula>2.4</formula>
    </cfRule>
    <cfRule type="cellIs" dxfId="134" priority="444" stopIfTrue="1" operator="greaterThan">
      <formula>0.2</formula>
    </cfRule>
    <cfRule type="cellIs" dxfId="133" priority="442" operator="greaterThan">
      <formula>2.4</formula>
    </cfRule>
  </conditionalFormatting>
  <conditionalFormatting sqref="N64">
    <cfRule type="cellIs" dxfId="132" priority="304" stopIfTrue="1" operator="greaterThan">
      <formula>0.2</formula>
    </cfRule>
  </conditionalFormatting>
  <conditionalFormatting sqref="N65">
    <cfRule type="cellIs" dxfId="131" priority="78" stopIfTrue="1" operator="lessThan">
      <formula>-0.2</formula>
    </cfRule>
  </conditionalFormatting>
  <conditionalFormatting sqref="N65:N66">
    <cfRule type="cellIs" dxfId="130" priority="74" operator="greaterThan">
      <formula>2.4</formula>
    </cfRule>
    <cfRule type="cellIs" dxfId="129" priority="75" operator="greaterThan">
      <formula>2.4</formula>
    </cfRule>
    <cfRule type="cellIs" dxfId="128" priority="76" stopIfTrue="1" operator="greaterThan">
      <formula>0.2</formula>
    </cfRule>
    <cfRule type="cellIs" dxfId="127" priority="77" stopIfTrue="1" operator="between">
      <formula>-0.2</formula>
      <formula>0.2</formula>
    </cfRule>
  </conditionalFormatting>
  <conditionalFormatting sqref="N66">
    <cfRule type="cellIs" dxfId="126" priority="213" stopIfTrue="1" operator="lessThan">
      <formula>-0.2</formula>
    </cfRule>
  </conditionalFormatting>
  <conditionalFormatting sqref="Q62:Q66">
    <cfRule type="cellIs" dxfId="125" priority="22" stopIfTrue="1" operator="greaterThan">
      <formula>0.2</formula>
    </cfRule>
  </conditionalFormatting>
  <conditionalFormatting sqref="Q64">
    <cfRule type="cellIs" dxfId="124" priority="413" stopIfTrue="1" operator="between">
      <formula>-0.2</formula>
      <formula>0.2</formula>
    </cfRule>
    <cfRule type="cellIs" dxfId="123" priority="414" stopIfTrue="1" operator="lessThan">
      <formula>-0.2</formula>
    </cfRule>
  </conditionalFormatting>
  <conditionalFormatting sqref="Q64:Q66">
    <cfRule type="cellIs" dxfId="122" priority="18" operator="lessThan">
      <formula>-4.5</formula>
    </cfRule>
    <cfRule type="cellIs" dxfId="121" priority="19" operator="lessThan">
      <formula>-3</formula>
    </cfRule>
    <cfRule type="cellIs" dxfId="120" priority="20" operator="greaterThan">
      <formula>4.5</formula>
    </cfRule>
    <cfRule type="cellIs" dxfId="119" priority="21" operator="greaterThan">
      <formula>3</formula>
    </cfRule>
  </conditionalFormatting>
  <conditionalFormatting sqref="Q66">
    <cfRule type="cellIs" dxfId="118" priority="23" stopIfTrue="1" operator="between">
      <formula>-0.2</formula>
      <formula>0.2</formula>
    </cfRule>
    <cfRule type="cellIs" dxfId="117" priority="24" stopIfTrue="1" operator="lessThan">
      <formula>-0.2</formula>
    </cfRule>
  </conditionalFormatting>
  <conditionalFormatting sqref="Q61:R61">
    <cfRule type="cellIs" dxfId="116" priority="848" stopIfTrue="1" operator="between">
      <formula>-0.2</formula>
      <formula>0.2</formula>
    </cfRule>
    <cfRule type="cellIs" dxfId="115" priority="847" stopIfTrue="1" operator="greaterThan">
      <formula>0.2</formula>
    </cfRule>
    <cfRule type="cellIs" dxfId="114" priority="849" stopIfTrue="1" operator="lessThan">
      <formula>-0.2</formula>
    </cfRule>
  </conditionalFormatting>
  <conditionalFormatting sqref="Q62:R62">
    <cfRule type="cellIs" dxfId="113" priority="766" stopIfTrue="1" operator="lessThan">
      <formula>-0.2</formula>
    </cfRule>
    <cfRule type="cellIs" dxfId="112" priority="765" stopIfTrue="1" operator="between">
      <formula>-0.2</formula>
      <formula>0.2</formula>
    </cfRule>
  </conditionalFormatting>
  <conditionalFormatting sqref="Q65:R65">
    <cfRule type="cellIs" dxfId="111" priority="152" stopIfTrue="1" operator="lessThan">
      <formula>-0.2</formula>
    </cfRule>
    <cfRule type="cellIs" dxfId="110" priority="151" stopIfTrue="1" operator="between">
      <formula>-0.2</formula>
      <formula>0.2</formula>
    </cfRule>
  </conditionalFormatting>
  <conditionalFormatting sqref="Q63:S63">
    <cfRule type="cellIs" dxfId="109" priority="454" stopIfTrue="1" operator="between">
      <formula>-0.2</formula>
      <formula>0.2</formula>
    </cfRule>
    <cfRule type="cellIs" dxfId="108" priority="455" stopIfTrue="1" operator="lessThan">
      <formula>-0.2</formula>
    </cfRule>
  </conditionalFormatting>
  <conditionalFormatting sqref="Q71:T71">
    <cfRule type="cellIs" dxfId="107" priority="1047" stopIfTrue="1" operator="lessThan">
      <formula>-0.25</formula>
    </cfRule>
    <cfRule type="cellIs" dxfId="106" priority="1046" stopIfTrue="1" operator="greaterThan">
      <formula>0.25</formula>
    </cfRule>
  </conditionalFormatting>
  <conditionalFormatting sqref="R62">
    <cfRule type="cellIs" dxfId="105" priority="764" stopIfTrue="1" operator="greaterThan">
      <formula>0.2</formula>
    </cfRule>
  </conditionalFormatting>
  <conditionalFormatting sqref="R65:R66">
    <cfRule type="cellIs" dxfId="104" priority="1" stopIfTrue="1" operator="greaterThan">
      <formula>0.2</formula>
    </cfRule>
  </conditionalFormatting>
  <conditionalFormatting sqref="R66">
    <cfRule type="cellIs" dxfId="103" priority="3" stopIfTrue="1" operator="lessThan">
      <formula>-0.2</formula>
    </cfRule>
    <cfRule type="cellIs" dxfId="102" priority="2" stopIfTrue="1" operator="between">
      <formula>-0.2</formula>
      <formula>0.2</formula>
    </cfRule>
  </conditionalFormatting>
  <conditionalFormatting sqref="R63:S63">
    <cfRule type="cellIs" dxfId="101" priority="453" stopIfTrue="1" operator="greaterThan">
      <formula>0.2</formula>
    </cfRule>
  </conditionalFormatting>
  <conditionalFormatting sqref="R60:T60">
    <cfRule type="cellIs" dxfId="100" priority="1018" stopIfTrue="1" operator="greaterThan">
      <formula>0.2</formula>
    </cfRule>
    <cfRule type="cellIs" dxfId="99" priority="1019" stopIfTrue="1" operator="between">
      <formula>-0.2</formula>
      <formula>0.2</formula>
    </cfRule>
    <cfRule type="cellIs" dxfId="98" priority="1020" stopIfTrue="1" operator="lessThan">
      <formula>-0.2</formula>
    </cfRule>
  </conditionalFormatting>
  <conditionalFormatting sqref="R64:T64">
    <cfRule type="cellIs" dxfId="97" priority="314" stopIfTrue="1" operator="greaterThan">
      <formula>0.2</formula>
    </cfRule>
    <cfRule type="cellIs" dxfId="96" priority="315" stopIfTrue="1" operator="between">
      <formula>-0.2</formula>
      <formula>0.2</formula>
    </cfRule>
    <cfRule type="cellIs" dxfId="95" priority="316" stopIfTrue="1" operator="lessThan">
      <formula>-0.2</formula>
    </cfRule>
  </conditionalFormatting>
  <conditionalFormatting sqref="S49">
    <cfRule type="cellIs" dxfId="94" priority="859" stopIfTrue="1" operator="greaterThan">
      <formula>0.2</formula>
    </cfRule>
    <cfRule type="cellIs" dxfId="93" priority="860" stopIfTrue="1" operator="between">
      <formula>-0.2</formula>
      <formula>0.2</formula>
    </cfRule>
    <cfRule type="cellIs" dxfId="92" priority="861" stopIfTrue="1" operator="lessThan">
      <formula>-0.2</formula>
    </cfRule>
  </conditionalFormatting>
  <conditionalFormatting sqref="S61:T62">
    <cfRule type="cellIs" dxfId="91" priority="746" stopIfTrue="1" operator="greaterThan">
      <formula>0.2</formula>
    </cfRule>
    <cfRule type="cellIs" dxfId="90" priority="747" stopIfTrue="1" operator="between">
      <formula>-0.2</formula>
      <formula>0.2</formula>
    </cfRule>
    <cfRule type="cellIs" dxfId="89" priority="748" stopIfTrue="1" operator="lessThan">
      <formula>-0.2</formula>
    </cfRule>
  </conditionalFormatting>
  <conditionalFormatting sqref="S65:T66">
    <cfRule type="cellIs" dxfId="88" priority="40" stopIfTrue="1" operator="lessThan">
      <formula>-0.2</formula>
    </cfRule>
    <cfRule type="cellIs" dxfId="87" priority="39" stopIfTrue="1" operator="between">
      <formula>-0.2</formula>
      <formula>0.2</formula>
    </cfRule>
    <cfRule type="cellIs" dxfId="86" priority="38" stopIfTrue="1" operator="greaterThan">
      <formula>0.2</formula>
    </cfRule>
  </conditionalFormatting>
  <conditionalFormatting sqref="T50">
    <cfRule type="cellIs" dxfId="85" priority="862" stopIfTrue="1" operator="greaterThan">
      <formula>0.2</formula>
    </cfRule>
    <cfRule type="cellIs" dxfId="84" priority="863" stopIfTrue="1" operator="between">
      <formula>-0.2</formula>
      <formula>0.2</formula>
    </cfRule>
    <cfRule type="cellIs" dxfId="83" priority="864" stopIfTrue="1" operator="lessThan">
      <formula>-0.2</formula>
    </cfRule>
  </conditionalFormatting>
  <conditionalFormatting sqref="T57">
    <cfRule type="cellIs" dxfId="82" priority="865" stopIfTrue="1" operator="greaterThan">
      <formula>0.2</formula>
    </cfRule>
    <cfRule type="cellIs" dxfId="81" priority="866" stopIfTrue="1" operator="between">
      <formula>-0.2</formula>
      <formula>0.2</formula>
    </cfRule>
    <cfRule type="cellIs" dxfId="80" priority="867" stopIfTrue="1" operator="lessThan">
      <formula>-0.2</formula>
    </cfRule>
  </conditionalFormatting>
  <conditionalFormatting sqref="T63">
    <cfRule type="cellIs" dxfId="79" priority="526" stopIfTrue="1" operator="greaterThan">
      <formula>0.2</formula>
    </cfRule>
    <cfRule type="cellIs" dxfId="78" priority="527" stopIfTrue="1" operator="between">
      <formula>-0.2</formula>
      <formula>0.2</formula>
    </cfRule>
    <cfRule type="cellIs" dxfId="77" priority="528" stopIfTrue="1" operator="lessThan">
      <formula>-0.2</formula>
    </cfRule>
  </conditionalFormatting>
  <conditionalFormatting sqref="W6">
    <cfRule type="cellIs" dxfId="76" priority="994" operator="lessThan">
      <formula>-3</formula>
    </cfRule>
  </conditionalFormatting>
  <conditionalFormatting sqref="W17">
    <cfRule type="cellIs" dxfId="75" priority="993" operator="greaterThan">
      <formula>3</formula>
    </cfRule>
  </conditionalFormatting>
  <conditionalFormatting sqref="W32">
    <cfRule type="cellIs" dxfId="74" priority="886" operator="greaterThan">
      <formula>4</formula>
    </cfRule>
    <cfRule type="cellIs" dxfId="73" priority="992" operator="greaterThan">
      <formula>3</formula>
    </cfRule>
    <cfRule type="cellIs" dxfId="72" priority="884" operator="greaterThan">
      <formula>4.5</formula>
    </cfRule>
    <cfRule type="cellIs" dxfId="71" priority="885" operator="greaterThan">
      <formula>4</formula>
    </cfRule>
  </conditionalFormatting>
  <conditionalFormatting sqref="W32:W33">
    <cfRule type="cellIs" dxfId="70" priority="887" operator="greaterThan">
      <formula>4.5</formula>
    </cfRule>
  </conditionalFormatting>
  <conditionalFormatting sqref="W45">
    <cfRule type="cellIs" dxfId="69" priority="990" operator="greaterThan">
      <formula>3</formula>
    </cfRule>
  </conditionalFormatting>
  <conditionalFormatting sqref="W57">
    <cfRule type="cellIs" dxfId="68" priority="879" operator="greaterThan">
      <formula>3</formula>
    </cfRule>
    <cfRule type="cellIs" dxfId="67" priority="876" operator="greaterThan">
      <formula>4</formula>
    </cfRule>
    <cfRule type="cellIs" dxfId="66" priority="877" operator="greaterThan">
      <formula>3</formula>
    </cfRule>
    <cfRule type="cellIs" dxfId="65" priority="878" operator="greaterThan">
      <formula>4.5</formula>
    </cfRule>
  </conditionalFormatting>
  <conditionalFormatting sqref="W63">
    <cfRule type="cellIs" dxfId="64" priority="515" stopIfTrue="1" operator="between">
      <formula>-0.2</formula>
      <formula>0.2</formula>
    </cfRule>
    <cfRule type="cellIs" dxfId="63" priority="516" stopIfTrue="1" operator="lessThan">
      <formula>-0.2</formula>
    </cfRule>
  </conditionalFormatting>
  <conditionalFormatting sqref="W64">
    <cfRule type="cellIs" dxfId="62" priority="365" stopIfTrue="1" operator="between">
      <formula>-0.2</formula>
      <formula>0.2</formula>
    </cfRule>
    <cfRule type="cellIs" dxfId="61" priority="366" stopIfTrue="1" operator="lessThan">
      <formula>-0.2</formula>
    </cfRule>
  </conditionalFormatting>
  <conditionalFormatting sqref="W50:X50">
    <cfRule type="cellIs" dxfId="60" priority="988" operator="greaterThan">
      <formula>3</formula>
    </cfRule>
  </conditionalFormatting>
  <conditionalFormatting sqref="W61:X61">
    <cfRule type="cellIs" dxfId="59" priority="875" stopIfTrue="1" operator="lessThan">
      <formula>-0.2</formula>
    </cfRule>
    <cfRule type="cellIs" dxfId="58" priority="873" stopIfTrue="1" operator="greaterThan">
      <formula>0.2</formula>
    </cfRule>
    <cfRule type="cellIs" dxfId="57" priority="874" stopIfTrue="1" operator="between">
      <formula>-0.2</formula>
      <formula>0.2</formula>
    </cfRule>
  </conditionalFormatting>
  <conditionalFormatting sqref="W62:X62">
    <cfRule type="cellIs" dxfId="56" priority="783" stopIfTrue="1" operator="lessThan">
      <formula>-0.2</formula>
    </cfRule>
    <cfRule type="cellIs" dxfId="55" priority="781" stopIfTrue="1" operator="greaterThan">
      <formula>0.2</formula>
    </cfRule>
    <cfRule type="cellIs" dxfId="54" priority="782" stopIfTrue="1" operator="between">
      <formula>-0.2</formula>
      <formula>0.2</formula>
    </cfRule>
  </conditionalFormatting>
  <conditionalFormatting sqref="W63:X63">
    <cfRule type="cellIs" dxfId="53" priority="489" stopIfTrue="1" operator="greaterThan">
      <formula>0.2</formula>
    </cfRule>
  </conditionalFormatting>
  <conditionalFormatting sqref="W63:X66">
    <cfRule type="cellIs" dxfId="52" priority="13" operator="greaterThan">
      <formula>3</formula>
    </cfRule>
  </conditionalFormatting>
  <conditionalFormatting sqref="W64:X64">
    <cfRule type="cellIs" dxfId="51" priority="351" stopIfTrue="1" operator="greaterThan">
      <formula>0.2</formula>
    </cfRule>
  </conditionalFormatting>
  <conditionalFormatting sqref="W65:X65">
    <cfRule type="cellIs" dxfId="50" priority="165" stopIfTrue="1" operator="between">
      <formula>-0.2</formula>
      <formula>0.2</formula>
    </cfRule>
    <cfRule type="cellIs" dxfId="49" priority="164" stopIfTrue="1" operator="greaterThan">
      <formula>0.2</formula>
    </cfRule>
    <cfRule type="cellIs" dxfId="48" priority="166" stopIfTrue="1" operator="lessThan">
      <formula>-0.2</formula>
    </cfRule>
  </conditionalFormatting>
  <conditionalFormatting sqref="W66:X66">
    <cfRule type="cellIs" dxfId="47" priority="15" stopIfTrue="1" operator="greaterThan">
      <formula>0.2</formula>
    </cfRule>
    <cfRule type="cellIs" dxfId="46" priority="16" stopIfTrue="1" operator="between">
      <formula>-0.2</formula>
      <formula>0.2</formula>
    </cfRule>
    <cfRule type="cellIs" dxfId="45" priority="17" stopIfTrue="1" operator="lessThan">
      <formula>-0.2</formula>
    </cfRule>
  </conditionalFormatting>
  <conditionalFormatting sqref="W4:Z56 W57:Y57 W58:Z60">
    <cfRule type="cellIs" dxfId="44" priority="997" stopIfTrue="1" operator="lessThan">
      <formula>-0.2</formula>
    </cfRule>
    <cfRule type="cellIs" dxfId="43" priority="996" stopIfTrue="1" operator="between">
      <formula>-0.2</formula>
      <formula>0.2</formula>
    </cfRule>
  </conditionalFormatting>
  <conditionalFormatting sqref="W4:Z56 W58:Z60 W57:Y57">
    <cfRule type="cellIs" dxfId="42" priority="995" stopIfTrue="1" operator="greaterThan">
      <formula>0.2</formula>
    </cfRule>
  </conditionalFormatting>
  <conditionalFormatting sqref="W71:Z71">
    <cfRule type="cellIs" dxfId="41" priority="1005" stopIfTrue="1" operator="lessThan">
      <formula>-0.25</formula>
    </cfRule>
    <cfRule type="cellIs" dxfId="40" priority="1004" stopIfTrue="1" operator="greaterThan">
      <formula>0.25</formula>
    </cfRule>
  </conditionalFormatting>
  <conditionalFormatting sqref="X46">
    <cfRule type="cellIs" dxfId="39" priority="987" operator="greaterThan">
      <formula>3</formula>
    </cfRule>
  </conditionalFormatting>
  <conditionalFormatting sqref="X61">
    <cfRule type="cellIs" dxfId="38" priority="870" operator="greaterThan">
      <formula>4.5</formula>
    </cfRule>
    <cfRule type="cellIs" dxfId="37" priority="871" operator="greaterThan">
      <formula>3</formula>
    </cfRule>
  </conditionalFormatting>
  <conditionalFormatting sqref="X61:X62">
    <cfRule type="cellIs" dxfId="36" priority="779" operator="greaterThan">
      <formula>3</formula>
    </cfRule>
  </conditionalFormatting>
  <conditionalFormatting sqref="X61:X66">
    <cfRule type="cellIs" dxfId="35" priority="10" operator="greaterThan">
      <formula>4</formula>
    </cfRule>
  </conditionalFormatting>
  <conditionalFormatting sqref="X62:X66">
    <cfRule type="cellIs" dxfId="34" priority="11" operator="greaterThan">
      <formula>3</formula>
    </cfRule>
    <cfRule type="cellIs" dxfId="33" priority="12" operator="greaterThan">
      <formula>4.5</formula>
    </cfRule>
  </conditionalFormatting>
  <conditionalFormatting sqref="X63">
    <cfRule type="cellIs" dxfId="32" priority="491" stopIfTrue="1" operator="lessThan">
      <formula>-0.2</formula>
    </cfRule>
    <cfRule type="cellIs" dxfId="31" priority="490" stopIfTrue="1" operator="between">
      <formula>-0.2</formula>
      <formula>0.2</formula>
    </cfRule>
  </conditionalFormatting>
  <conditionalFormatting sqref="X64">
    <cfRule type="cellIs" dxfId="30" priority="353" stopIfTrue="1" operator="lessThan">
      <formula>-0.2</formula>
    </cfRule>
    <cfRule type="cellIs" dxfId="29" priority="352" stopIfTrue="1" operator="between">
      <formula>-0.2</formula>
      <formula>0.2</formula>
    </cfRule>
  </conditionalFormatting>
  <conditionalFormatting sqref="Y61">
    <cfRule type="cellIs" dxfId="28" priority="726" operator="greaterThan">
      <formula>3</formula>
    </cfRule>
  </conditionalFormatting>
  <conditionalFormatting sqref="Y61:Y62">
    <cfRule type="cellIs" dxfId="27" priority="729" stopIfTrue="1" operator="lessThan">
      <formula>-0.2</formula>
    </cfRule>
    <cfRule type="cellIs" dxfId="26" priority="728" stopIfTrue="1" operator="between">
      <formula>-0.2</formula>
      <formula>0.2</formula>
    </cfRule>
    <cfRule type="cellIs" dxfId="25" priority="727" stopIfTrue="1" operator="greaterThan">
      <formula>0.2</formula>
    </cfRule>
  </conditionalFormatting>
  <conditionalFormatting sqref="Y63:Y65">
    <cfRule type="cellIs" dxfId="24" priority="190" stopIfTrue="1" operator="lessThan">
      <formula>-0.2</formula>
    </cfRule>
    <cfRule type="cellIs" dxfId="23" priority="189" stopIfTrue="1" operator="between">
      <formula>-0.2</formula>
      <formula>0.2</formula>
    </cfRule>
    <cfRule type="cellIs" dxfId="22" priority="188" stopIfTrue="1" operator="greaterThan">
      <formula>0.2</formula>
    </cfRule>
  </conditionalFormatting>
  <conditionalFormatting sqref="Y66:Z66">
    <cfRule type="cellIs" dxfId="21" priority="206" stopIfTrue="1" operator="greaterThan">
      <formula>0.2</formula>
    </cfRule>
    <cfRule type="cellIs" dxfId="20" priority="208" stopIfTrue="1" operator="lessThan">
      <formula>-0.2</formula>
    </cfRule>
    <cfRule type="cellIs" dxfId="19" priority="207" stopIfTrue="1" operator="between">
      <formula>-0.2</formula>
      <formula>0.2</formula>
    </cfRule>
  </conditionalFormatting>
  <conditionalFormatting sqref="Z49">
    <cfRule type="cellIs" dxfId="18" priority="985" operator="greaterThan">
      <formula>3</formula>
    </cfRule>
    <cfRule type="cellIs" dxfId="17" priority="986" operator="greaterThan">
      <formula>4.5</formula>
    </cfRule>
    <cfRule type="cellIs" dxfId="16" priority="883" operator="greaterThan">
      <formula>4</formula>
    </cfRule>
  </conditionalFormatting>
  <conditionalFormatting sqref="Z57">
    <cfRule type="cellIs" dxfId="15" priority="261" stopIfTrue="1" operator="lessThan">
      <formula>-0.2</formula>
    </cfRule>
    <cfRule type="cellIs" dxfId="14" priority="259" stopIfTrue="1" operator="greaterThan">
      <formula>0.2</formula>
    </cfRule>
    <cfRule type="cellIs" dxfId="13" priority="258" operator="greaterThan">
      <formula>3</formula>
    </cfRule>
    <cfRule type="cellIs" dxfId="12" priority="260" stopIfTrue="1" operator="between">
      <formula>-0.2</formula>
      <formula>0.2</formula>
    </cfRule>
  </conditionalFormatting>
  <conditionalFormatting sqref="Z58">
    <cfRule type="cellIs" dxfId="11" priority="983" operator="greaterThan">
      <formula>3</formula>
    </cfRule>
    <cfRule type="cellIs" dxfId="10" priority="882" operator="greaterThan">
      <formula>4.5</formula>
    </cfRule>
    <cfRule type="cellIs" dxfId="9" priority="881" operator="greaterThan">
      <formula>3</formula>
    </cfRule>
    <cfRule type="cellIs" dxfId="8" priority="880" operator="greaterThan">
      <formula>4</formula>
    </cfRule>
  </conditionalFormatting>
  <conditionalFormatting sqref="Z61:Z62">
    <cfRule type="cellIs" dxfId="7" priority="263" stopIfTrue="1" operator="greaterThan">
      <formula>0.2</formula>
    </cfRule>
    <cfRule type="cellIs" dxfId="6" priority="264" stopIfTrue="1" operator="between">
      <formula>-0.2</formula>
      <formula>0.2</formula>
    </cfRule>
    <cfRule type="cellIs" dxfId="5" priority="265" stopIfTrue="1" operator="lessThan">
      <formula>-0.2</formula>
    </cfRule>
  </conditionalFormatting>
  <conditionalFormatting sqref="Z62">
    <cfRule type="cellIs" dxfId="4" priority="262" operator="greaterThan">
      <formula>3</formula>
    </cfRule>
  </conditionalFormatting>
  <conditionalFormatting sqref="Z65">
    <cfRule type="cellIs" dxfId="3" priority="131" stopIfTrue="1" operator="between">
      <formula>-0.2</formula>
      <formula>0.2</formula>
    </cfRule>
    <cfRule type="cellIs" dxfId="2" priority="132" stopIfTrue="1" operator="lessThan">
      <formula>-0.2</formula>
    </cfRule>
    <cfRule type="cellIs" dxfId="1" priority="130" stopIfTrue="1" operator="greaterThan">
      <formula>0.2</formula>
    </cfRule>
  </conditionalFormatting>
  <conditionalFormatting sqref="Z65:Z66">
    <cfRule type="cellIs" dxfId="0" priority="129" operator="greaterThan">
      <formula>3</formula>
    </cfRule>
  </conditionalFormatting>
  <pageMargins left="0.78740157499999996" right="0.78740157499999996" top="0.984251969" bottom="0.984251969" header="0.4921259845" footer="0.4921259845"/>
  <pageSetup paperSize="8" orientation="landscape" verticalDpi="4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62"/>
  <sheetViews>
    <sheetView topLeftCell="A22" zoomScaleNormal="100" workbookViewId="0">
      <selection activeCell="S69" sqref="S69"/>
    </sheetView>
  </sheetViews>
  <sheetFormatPr baseColWidth="10" defaultRowHeight="13.2"/>
  <cols>
    <col min="1" max="1" width="9.44140625" customWidth="1"/>
    <col min="2" max="2" width="8.88671875" customWidth="1"/>
    <col min="3" max="3" width="9.44140625" customWidth="1"/>
    <col min="4" max="4" width="9" customWidth="1"/>
    <col min="5" max="5" width="9.109375" customWidth="1"/>
    <col min="6" max="6" width="8.6640625" customWidth="1"/>
    <col min="7" max="7" width="9.109375" customWidth="1"/>
    <col min="8" max="8" width="8.5546875" customWidth="1"/>
    <col min="9" max="9" width="9.6640625" customWidth="1"/>
    <col min="10" max="10" width="9" customWidth="1"/>
    <col min="11" max="11" width="9.33203125" customWidth="1"/>
    <col min="12" max="12" width="9.109375" customWidth="1"/>
    <col min="13" max="13" width="10.109375" customWidth="1"/>
    <col min="14" max="15" width="9" customWidth="1"/>
    <col min="16" max="16" width="9.88671875" customWidth="1"/>
    <col min="17" max="18" width="9.33203125" style="17" customWidth="1"/>
    <col min="19" max="19" width="9.109375" customWidth="1"/>
    <col min="20" max="20" width="8.88671875" customWidth="1"/>
    <col min="22" max="22" width="10.5546875" customWidth="1"/>
    <col min="23" max="23" width="10.33203125" customWidth="1"/>
    <col min="24" max="24" width="9.88671875" customWidth="1"/>
    <col min="25" max="25" width="9.6640625" customWidth="1"/>
  </cols>
  <sheetData>
    <row r="1" spans="1:26" ht="15.6">
      <c r="A1" s="378" t="s">
        <v>153</v>
      </c>
      <c r="B1" s="378"/>
      <c r="C1" s="378"/>
      <c r="D1" s="378"/>
      <c r="E1" s="378"/>
      <c r="F1" s="378"/>
      <c r="G1" s="378"/>
      <c r="H1" s="378"/>
      <c r="I1" s="378"/>
      <c r="J1" s="378"/>
      <c r="K1" s="378"/>
      <c r="L1" s="378"/>
      <c r="M1" s="378"/>
      <c r="N1" s="378"/>
      <c r="O1" s="16"/>
      <c r="P1" s="16"/>
      <c r="Q1" s="380" t="s">
        <v>46</v>
      </c>
      <c r="R1" s="380"/>
      <c r="S1" s="380"/>
      <c r="T1" s="380"/>
      <c r="V1" s="16"/>
      <c r="W1" s="380" t="s">
        <v>158</v>
      </c>
      <c r="X1" s="380"/>
      <c r="Y1" s="380"/>
      <c r="Z1" s="380"/>
    </row>
    <row r="2" spans="1:26" ht="13.8" thickBot="1">
      <c r="W2" s="17"/>
      <c r="X2" s="17"/>
    </row>
    <row r="3" spans="1:26" s="1" customFormat="1" ht="13.8" thickBot="1">
      <c r="A3" s="35"/>
      <c r="B3" s="36" t="s">
        <v>1</v>
      </c>
      <c r="C3" s="36" t="s">
        <v>2</v>
      </c>
      <c r="D3" s="36" t="s">
        <v>14</v>
      </c>
      <c r="E3" s="36" t="s">
        <v>4</v>
      </c>
      <c r="F3" s="36" t="s">
        <v>5</v>
      </c>
      <c r="G3" s="36" t="s">
        <v>6</v>
      </c>
      <c r="H3" s="36" t="s">
        <v>7</v>
      </c>
      <c r="I3" s="36" t="s">
        <v>8</v>
      </c>
      <c r="J3" s="36" t="s">
        <v>9</v>
      </c>
      <c r="K3" s="36" t="s">
        <v>10</v>
      </c>
      <c r="L3" s="36" t="s">
        <v>11</v>
      </c>
      <c r="M3" s="36" t="s">
        <v>12</v>
      </c>
      <c r="N3" s="37" t="s">
        <v>13</v>
      </c>
      <c r="P3" s="8"/>
      <c r="Q3" s="8" t="s">
        <v>26</v>
      </c>
      <c r="R3" s="48" t="s">
        <v>27</v>
      </c>
      <c r="S3" s="48" t="s">
        <v>28</v>
      </c>
      <c r="T3" s="20" t="s">
        <v>29</v>
      </c>
      <c r="V3" s="8"/>
      <c r="W3" s="8" t="s">
        <v>40</v>
      </c>
      <c r="X3" s="48" t="s">
        <v>41</v>
      </c>
      <c r="Y3" s="48" t="s">
        <v>42</v>
      </c>
      <c r="Z3" s="20" t="s">
        <v>43</v>
      </c>
    </row>
    <row r="4" spans="1:26">
      <c r="A4" s="50">
        <v>1971</v>
      </c>
      <c r="B4" s="105">
        <f>(TempMittel_korr!C195-Referenz_vor_1960!$B$13)</f>
        <v>2.7550537634408601</v>
      </c>
      <c r="C4" s="42">
        <f>(TempMittel_korr!D195-Referenz_vor_1960!$C$13)</f>
        <v>-1.2297660098522163</v>
      </c>
      <c r="D4" s="9">
        <f>(TempMittel_korr!E195-Referenz_vor_1960!$D$13)</f>
        <v>-4.0643010752688182</v>
      </c>
      <c r="E4" s="42">
        <f>(TempMittel_korr!F195-Referenz_vor_1960!$E$13)</f>
        <v>2.0634444444444435</v>
      </c>
      <c r="F4" s="42">
        <f>(TempMittel_korr!G195-Referenz_vor_1960!$F$13)</f>
        <v>1.4200376344086045</v>
      </c>
      <c r="G4" s="42">
        <f>(TempMittel_korr!H195-Referenz_vor_1960!$G$13)</f>
        <v>-1.9344444444444431</v>
      </c>
      <c r="H4" s="42">
        <f>(TempMittel_korr!I195-Referenz_vor_1960!$H$13)</f>
        <v>1.5458064516129042</v>
      </c>
      <c r="I4" s="42">
        <f>(TempMittel_korr!J195-Referenz_vor_1960!$I$13)</f>
        <v>1.4709677419354801</v>
      </c>
      <c r="J4" s="42">
        <f>(TempMittel_korr!K195-Referenz_vor_1960!$J$13)</f>
        <v>-1.9648888888888862</v>
      </c>
      <c r="K4" s="42">
        <f>(TempMittel_korr!L195-Referenz_vor_1960!$K$13)</f>
        <v>0.6127956989247334</v>
      </c>
      <c r="L4" s="42">
        <f>(TempMittel_korr!M195-Referenz_vor_1960!$L$13)</f>
        <v>-1.0745555555555559</v>
      </c>
      <c r="M4" s="125">
        <f>(TempMittel_korr!N195-Referenz_vor_1960!$M$13)</f>
        <v>3.044838709677419</v>
      </c>
      <c r="N4" s="271">
        <f>(TempMittel_korr!P195-Referenz_vor_1960!$N$13)</f>
        <v>0.23333333333333517</v>
      </c>
      <c r="O4" s="2"/>
      <c r="P4" s="50">
        <v>1971</v>
      </c>
      <c r="Q4" s="87">
        <f>(AVERAGE(D4+Referenz_vor_1960!$D$13,E4+Referenz_vor_1960!$E$13,F4+Referenz_vor_1960!$F$13)-Referenz_vor_1960!$O$13)</f>
        <v>-0.19360633213859035</v>
      </c>
      <c r="R4" s="42">
        <f>(AVERAGE(G4+Referenz_vor_1960!$G$13,H4+Referenz_vor_1960!$H$13,I4+Referenz_vor_1960!$I$13)-Referenz_vor_1960!$P$13)</f>
        <v>0.36077658303464943</v>
      </c>
      <c r="S4" s="42">
        <f>(AVERAGE(J4+Referenz_vor_1960!$J$13,K4+Referenz_vor_1960!$K$13,L4+Referenz_vor_1960!$L$13)-Referenz_vor_1960!$Q$13)</f>
        <v>-0.80888291517323552</v>
      </c>
      <c r="T4" s="113"/>
      <c r="V4" s="50">
        <v>1971</v>
      </c>
      <c r="W4" s="87">
        <f>(AVERAGE(B4+Referenz_vor_1960!$B$13,C4+Referenz_vor_1960!$C$13,D4+Referenz_vor_1960!$D$13)-Referenz_vor_1960!$T$13)</f>
        <v>-0.8463377738933916</v>
      </c>
      <c r="X4" s="42">
        <f>(AVERAGE(E4+Referenz_vor_1960!$E$13,F4+Referenz_vor_1960!$F$13,G4+Referenz_vor_1960!$G$13)-Referenz_vor_1960!$U$13)</f>
        <v>0.51634587813620136</v>
      </c>
      <c r="Y4" s="42">
        <f>(AVERAGE(H4+Referenz_vor_1960!$H$13,I4+Referenz_vor_1960!$I$13,J4+Referenz_vor_1960!$J$13)-Referenz_vor_1960!$V$13)</f>
        <v>0.35062843488649698</v>
      </c>
      <c r="Z4" s="113">
        <f>(AVERAGE(K4+Referenz_vor_1960!$K$13,L4+Referenz_vor_1960!$L$13,M4+Referenz_vor_1960!$M$13)-Referenz_vor_1960!$W$13)</f>
        <v>0.86102628434886519</v>
      </c>
    </row>
    <row r="5" spans="1:26">
      <c r="A5" s="51">
        <v>1972</v>
      </c>
      <c r="B5" s="88">
        <f>(TempMittel_korr!C196-Referenz_vor_1960!$B$13)</f>
        <v>0.49376344086021473</v>
      </c>
      <c r="C5" s="9">
        <f>(TempMittel_korr!D196-Referenz_vor_1960!$C$13)</f>
        <v>4.1160467980295561</v>
      </c>
      <c r="D5" s="9">
        <f>(TempMittel_korr!E196-Referenz_vor_1960!$D$13)</f>
        <v>3.0486021505376337</v>
      </c>
      <c r="E5" s="9">
        <f>(TempMittel_korr!F196-Referenz_vor_1960!$E$13)</f>
        <v>-1.7798888888888911</v>
      </c>
      <c r="F5" s="9">
        <f>(TempMittel_korr!G196-Referenz_vor_1960!$F$13)</f>
        <v>-0.99931720430107696</v>
      </c>
      <c r="G5" s="9">
        <f>(TempMittel_korr!H196-Referenz_vor_1960!$G$13)</f>
        <v>-1.1577777777777776</v>
      </c>
      <c r="H5" s="9">
        <f>(TempMittel_korr!I196-Referenz_vor_1960!$H$13)</f>
        <v>-0.66064516129031681</v>
      </c>
      <c r="I5" s="9">
        <f>(TempMittel_korr!J196-Referenz_vor_1960!$I$13)</f>
        <v>-0.64838709677419182</v>
      </c>
      <c r="J5" s="9">
        <f>(TempMittel_korr!K196-Referenz_vor_1960!$J$13)</f>
        <v>-3.781555555555558</v>
      </c>
      <c r="K5" s="9">
        <f>(TempMittel_korr!L196-Referenz_vor_1960!$K$13)</f>
        <v>-2.713010752688171</v>
      </c>
      <c r="L5" s="9">
        <f>(TempMittel_korr!M196-Referenz_vor_1960!$L$13)</f>
        <v>0.75544444444444414</v>
      </c>
      <c r="M5" s="15">
        <f>(TempMittel_korr!N196-Referenz_vor_1960!$M$13)</f>
        <v>2.5319354838709676</v>
      </c>
      <c r="N5" s="269">
        <f>(TempMittel_korr!P196-Referenz_vor_1960!$N$13)</f>
        <v>-6.6666666666664653E-2</v>
      </c>
      <c r="O5" s="2"/>
      <c r="P5" s="51">
        <v>1972</v>
      </c>
      <c r="Q5" s="29">
        <f>(AVERAGE(D5+Referenz_vor_1960!$D$13,E5+Referenz_vor_1960!$E$13,F5+Referenz_vor_1960!$F$13)-Referenz_vor_1960!$O$13)</f>
        <v>8.979868578255612E-2</v>
      </c>
      <c r="R5" s="9">
        <f>(AVERAGE(G5+Referenz_vor_1960!$G$13,H5+Referenz_vor_1960!$H$13,I5+Referenz_vor_1960!$I$13)-Referenz_vor_1960!$P$13)</f>
        <v>-0.82227001194742932</v>
      </c>
      <c r="S5" s="9">
        <f>(AVERAGE(J5+Referenz_vor_1960!$J$13,K5+Referenz_vor_1960!$K$13,L5+Referenz_vor_1960!$L$13)-Referenz_vor_1960!$Q$13)</f>
        <v>-1.9130406212664264</v>
      </c>
      <c r="T5" s="12">
        <f>(AVERAGE(B5+Referenz_vor_1960!$B$13,C5+Referenz_vor_1960!$C$13,M4+Referenz_vor_1960!$M$13)-Referenz_vor_1960!$R$13)</f>
        <v>2.5515496495223964</v>
      </c>
      <c r="V5" s="51">
        <v>1972</v>
      </c>
      <c r="W5" s="112">
        <f>(AVERAGE(B5+Referenz_vor_1960!$B$13,C5+Referenz_vor_1960!$C$13,D5+Referenz_vor_1960!$D$13)-Referenz_vor_1960!$T$13)</f>
        <v>2.5528041298091346</v>
      </c>
      <c r="X5" s="28">
        <f>(AVERAGE(E5+Referenz_vor_1960!$E$13,F5+Referenz_vor_1960!$F$13,G5+Referenz_vor_1960!$G$13)-Referenz_vor_1960!$U$13)</f>
        <v>-1.3123279569892503</v>
      </c>
      <c r="Y5" s="28">
        <f>(AVERAGE(H5+Referenz_vor_1960!$H$13,I5+Referenz_vor_1960!$I$13,J5+Referenz_vor_1960!$J$13)-Referenz_vor_1960!$V$13)</f>
        <v>-1.6968626045400228</v>
      </c>
      <c r="Z5" s="97">
        <f>(AVERAGE(K5+Referenz_vor_1960!$K$13,L5+Referenz_vor_1960!$L$13,M5+Referenz_vor_1960!$M$13)-Referenz_vor_1960!$W$13)</f>
        <v>0.19145639187574659</v>
      </c>
    </row>
    <row r="6" spans="1:26">
      <c r="A6" s="51">
        <v>1973</v>
      </c>
      <c r="B6" s="88">
        <f>(TempMittel_korr!C197-Referenz_vor_1960!$B$13)</f>
        <v>0.16795698924731228</v>
      </c>
      <c r="C6" s="9">
        <f>(TempMittel_korr!D197-Referenz_vor_1960!$C$13)</f>
        <v>-1.5976231527093601</v>
      </c>
      <c r="D6" s="9">
        <f>(TempMittel_korr!E197-Referenz_vor_1960!$D$13)</f>
        <v>-1.5255913978494622</v>
      </c>
      <c r="E6" s="9">
        <f>(TempMittel_korr!F197-Referenz_vor_1960!$E$13)</f>
        <v>-4.1198888888888892</v>
      </c>
      <c r="F6" s="9">
        <f>(TempMittel_korr!G197-Referenz_vor_1960!$F$13)</f>
        <v>1.2845537634408597</v>
      </c>
      <c r="G6" s="9">
        <f>(TempMittel_korr!H197-Referenz_vor_1960!$G$13)</f>
        <v>0.1755555555555528</v>
      </c>
      <c r="H6" s="9">
        <f>(TempMittel_korr!I197-Referenz_vor_1960!$H$13)</f>
        <v>-1.0864516129032236</v>
      </c>
      <c r="I6" s="9">
        <f>(TempMittel_korr!J197-Referenz_vor_1960!$I$13)</f>
        <v>1.8741935483870957</v>
      </c>
      <c r="J6" s="9">
        <f>(TempMittel_korr!K197-Referenz_vor_1960!$J$13)</f>
        <v>0.73511111111110949</v>
      </c>
      <c r="K6" s="9">
        <f>(TempMittel_korr!L197-Referenz_vor_1960!$K$13)</f>
        <v>-2.1904301075268817</v>
      </c>
      <c r="L6" s="9">
        <f>(TempMittel_korr!M197-Referenz_vor_1960!$L$13)</f>
        <v>-0.31455555555555526</v>
      </c>
      <c r="M6" s="15">
        <f>(TempMittel_korr!N197-Referenz_vor_1960!$M$13)</f>
        <v>2.8709677419354818E-2</v>
      </c>
      <c r="N6" s="269">
        <f>(TempMittel_korr!P197-Referenz_vor_1960!$N$13)</f>
        <v>-0.56666666666666465</v>
      </c>
      <c r="O6" s="2"/>
      <c r="P6" s="51">
        <v>1973</v>
      </c>
      <c r="Q6" s="29">
        <f>(AVERAGE(D6+Referenz_vor_1960!$D$13,E6+Referenz_vor_1960!$E$13,F6+Referenz_vor_1960!$F$13)-Referenz_vor_1960!$O$13)</f>
        <v>-1.4536421744324972</v>
      </c>
      <c r="R6" s="9">
        <f>(AVERAGE(G6+Referenz_vor_1960!$G$13,H6+Referenz_vor_1960!$H$13,I6+Referenz_vor_1960!$I$13)-Referenz_vor_1960!$P$13)</f>
        <v>0.32109916367980951</v>
      </c>
      <c r="S6" s="9">
        <f>(AVERAGE(J6+Referenz_vor_1960!$J$13,K6+Referenz_vor_1960!$K$13,L6+Referenz_vor_1960!$L$13)-Referenz_vor_1960!$Q$13)</f>
        <v>-0.58995818399044087</v>
      </c>
      <c r="T6" s="12">
        <f>(AVERAGE(B6+Referenz_vor_1960!$B$13,C6+Referenz_vor_1960!$C$13,M5+Referenz_vor_1960!$M$13)-Referenz_vor_1960!$R$13)</f>
        <v>0.36742310680297297</v>
      </c>
      <c r="V6" s="51">
        <v>1973</v>
      </c>
      <c r="W6" s="112">
        <f>(AVERAGE(B6+Referenz_vor_1960!$B$13,C6+Referenz_vor_1960!$C$13,D6+Referenz_vor_1960!$D$13)-Referenz_vor_1960!$T$13)</f>
        <v>-0.98508585377050351</v>
      </c>
      <c r="X6" s="28">
        <f>(AVERAGE(E6+Referenz_vor_1960!$E$13,F6+Referenz_vor_1960!$F$13,G6+Referenz_vor_1960!$G$13)-Referenz_vor_1960!$U$13)</f>
        <v>-0.88659318996415948</v>
      </c>
      <c r="Y6" s="28">
        <f>(AVERAGE(H6+Referenz_vor_1960!$H$13,I6+Referenz_vor_1960!$I$13,J6+Referenz_vor_1960!$J$13)-Referenz_vor_1960!$V$13)</f>
        <v>0.50761768219832604</v>
      </c>
      <c r="Z6" s="97">
        <f>(AVERAGE(K6+Referenz_vor_1960!$K$13,L6+Referenz_vor_1960!$L$13,M6+Referenz_vor_1960!$M$13)-Referenz_vor_1960!$W$13)</f>
        <v>-0.82542532855436068</v>
      </c>
    </row>
    <row r="7" spans="1:26">
      <c r="A7" s="51">
        <v>1974</v>
      </c>
      <c r="B7" s="88">
        <f>(TempMittel_korr!C198-Referenz_vor_1960!$B$13)</f>
        <v>4.9905376344086019</v>
      </c>
      <c r="C7" s="9">
        <f>(TempMittel_korr!D198-Referenz_vor_1960!$C$13)</f>
        <v>2.3738054187192121</v>
      </c>
      <c r="D7" s="9">
        <f>(TempMittel_korr!E198-Referenz_vor_1960!$D$13)</f>
        <v>2.9098924731182798</v>
      </c>
      <c r="E7" s="9">
        <f>(TempMittel_korr!F198-Referenz_vor_1960!$E$13)</f>
        <v>-0.68988888888888855</v>
      </c>
      <c r="F7" s="9">
        <f>(TempMittel_korr!G198-Referenz_vor_1960!$F$13)</f>
        <v>-1.444478494623656</v>
      </c>
      <c r="G7" s="9">
        <f>(TempMittel_korr!H198-Referenz_vor_1960!$G$13)</f>
        <v>-1.9544444444444444</v>
      </c>
      <c r="H7" s="9">
        <f>(TempMittel_korr!I198-Referenz_vor_1960!$H$13)</f>
        <v>-1.1025806451612858</v>
      </c>
      <c r="I7" s="9">
        <f>(TempMittel_korr!J198-Referenz_vor_1960!$I$13)</f>
        <v>1.0838709677419374</v>
      </c>
      <c r="J7" s="9">
        <f>(TempMittel_korr!K198-Referenz_vor_1960!$J$13)</f>
        <v>-1.0182222222222173</v>
      </c>
      <c r="K7" s="167">
        <f>(TempMittel_korr!L198-Referenz_vor_1960!$K$13)</f>
        <v>-6.2646236559139767</v>
      </c>
      <c r="L7" s="9">
        <f>(TempMittel_korr!M198-Referenz_vor_1960!$L$13)</f>
        <v>0.29211111111111077</v>
      </c>
      <c r="M7" s="15">
        <f>(TempMittel_korr!N198-Referenz_vor_1960!$M$13)</f>
        <v>2.6222580645161293</v>
      </c>
      <c r="N7" s="269">
        <f>(TempMittel_korr!P198-Referenz_vor_1960!$N$13)</f>
        <v>0.13333333333333464</v>
      </c>
      <c r="O7" s="2"/>
      <c r="P7" s="51">
        <v>1974</v>
      </c>
      <c r="Q7" s="29">
        <f>(AVERAGE(D7+Referenz_vor_1960!$D$13,E7+Referenz_vor_1960!$E$13,F7+Referenz_vor_1960!$F$13)-Referenz_vor_1960!$O$13)</f>
        <v>0.25850836320191117</v>
      </c>
      <c r="R7" s="9">
        <f>(AVERAGE(G7+Referenz_vor_1960!$G$13,H7+Referenz_vor_1960!$H$13,I7+Referenz_vor_1960!$I$13)-Referenz_vor_1960!$P$13)</f>
        <v>-0.65771804062126371</v>
      </c>
      <c r="S7" s="9">
        <f>(AVERAGE(J7+Referenz_vor_1960!$J$13,K7+Referenz_vor_1960!$K$13,L7+Referenz_vor_1960!$L$13)-Referenz_vor_1960!$Q$13)</f>
        <v>-2.3302449223416941</v>
      </c>
      <c r="T7" s="12">
        <f>(AVERAGE(B7+Referenz_vor_1960!$B$13,C7+Referenz_vor_1960!$C$13,M6+Referenz_vor_1960!$M$13)-Referenz_vor_1960!$R$13)</f>
        <v>2.4643509101823895</v>
      </c>
      <c r="V7" s="51">
        <v>1974</v>
      </c>
      <c r="W7" s="112">
        <f>(AVERAGE(B7+Referenz_vor_1960!$B$13,C7+Referenz_vor_1960!$C$13,D7+Referenz_vor_1960!$D$13)-Referenz_vor_1960!$T$13)</f>
        <v>3.4247451754153642</v>
      </c>
      <c r="X7" s="28">
        <f>(AVERAGE(E7+Referenz_vor_1960!$E$13,F7+Referenz_vor_1960!$F$13,G7+Referenz_vor_1960!$G$13)-Referenz_vor_1960!$U$13)</f>
        <v>-1.3629372759856633</v>
      </c>
      <c r="Y7" s="28">
        <f>(AVERAGE(H7+Referenz_vor_1960!$H$13,I7+Referenz_vor_1960!$I$13,J7+Referenz_vor_1960!$J$13)-Referenz_vor_1960!$V$13)</f>
        <v>-0.34564396654718976</v>
      </c>
      <c r="Z7" s="97">
        <f>(AVERAGE(K7+Referenz_vor_1960!$K$13,L7+Referenz_vor_1960!$L$13,M7+Referenz_vor_1960!$M$13)-Referenz_vor_1960!$W$13)</f>
        <v>-1.1167514934289124</v>
      </c>
    </row>
    <row r="8" spans="1:26">
      <c r="A8" s="51">
        <v>1975</v>
      </c>
      <c r="B8" s="88">
        <f>(TempMittel_korr!C199-Referenz_vor_1960!$B$13)</f>
        <v>4.8615053763440859</v>
      </c>
      <c r="C8" s="9">
        <f>(TempMittel_korr!D199-Referenz_vor_1960!$C$13)</f>
        <v>1.7880911330049261</v>
      </c>
      <c r="D8" s="9">
        <f>(TempMittel_korr!E199-Referenz_vor_1960!$D$13)</f>
        <v>-0.64817204301075226</v>
      </c>
      <c r="E8" s="9">
        <f>(TempMittel_korr!F199-Referenz_vor_1960!$E$13)</f>
        <v>-1.746555555555557</v>
      </c>
      <c r="F8" s="9">
        <f>(TempMittel_korr!G199-Referenz_vor_1960!$F$13)</f>
        <v>0.30068279569892553</v>
      </c>
      <c r="G8" s="9">
        <f>(TempMittel_korr!H199-Referenz_vor_1960!$G$13)</f>
        <v>-2.0311111111111106</v>
      </c>
      <c r="H8" s="9">
        <f>(TempMittel_korr!I199-Referenz_vor_1960!$H$13)</f>
        <v>-2.1935483870967332E-2</v>
      </c>
      <c r="I8" s="9">
        <f>(TempMittel_korr!J199-Referenz_vor_1960!$I$13)</f>
        <v>0.28387096774193665</v>
      </c>
      <c r="J8" s="9">
        <f>(TempMittel_korr!K199-Referenz_vor_1960!$J$13)</f>
        <v>2.2417777777777772</v>
      </c>
      <c r="K8" s="9">
        <f>(TempMittel_korr!L199-Referenz_vor_1960!$K$13)</f>
        <v>-1.6484946236559122</v>
      </c>
      <c r="L8" s="9">
        <f>(TempMittel_korr!M199-Referenz_vor_1960!$L$13)</f>
        <v>-1.0178888888888888</v>
      </c>
      <c r="M8" s="15">
        <f>(TempMittel_korr!N199-Referenz_vor_1960!$M$13)</f>
        <v>-0.71967741935483887</v>
      </c>
      <c r="N8" s="269">
        <f>(TempMittel_korr!P199-Referenz_vor_1960!$N$13)</f>
        <v>0.13333333333333464</v>
      </c>
      <c r="O8" s="2"/>
      <c r="P8" s="51">
        <v>1975</v>
      </c>
      <c r="Q8" s="29">
        <f>(AVERAGE(D8+Referenz_vor_1960!$D$13,E8+Referenz_vor_1960!$E$13,F8+Referenz_vor_1960!$F$13)-Referenz_vor_1960!$O$13)</f>
        <v>-0.69801493428912842</v>
      </c>
      <c r="R8" s="9">
        <f>(AVERAGE(G8+Referenz_vor_1960!$G$13,H8+Referenz_vor_1960!$H$13,I8+Referenz_vor_1960!$I$13)-Referenz_vor_1960!$P$13)</f>
        <v>-0.58972520908004533</v>
      </c>
      <c r="S8" s="9">
        <f>(AVERAGE(J8+Referenz_vor_1960!$J$13,K8+Referenz_vor_1960!$K$13,L8+Referenz_vor_1960!$L$13)-Referenz_vor_1960!$Q$13)</f>
        <v>-0.14153524492234038</v>
      </c>
      <c r="T8" s="12">
        <f>(AVERAGE(B8+Referenz_vor_1960!$B$13,C8+Referenz_vor_1960!$C$13,M7+Referenz_vor_1960!$M$13)-Referenz_vor_1960!$R$13)</f>
        <v>3.0906181912883799</v>
      </c>
      <c r="V8" s="51">
        <v>1975</v>
      </c>
      <c r="W8" s="112">
        <f>(AVERAGE(B8+Referenz_vor_1960!$B$13,C8+Referenz_vor_1960!$C$13,D8+Referenz_vor_1960!$D$13)-Referenz_vor_1960!$T$13)</f>
        <v>2.0004748221127531</v>
      </c>
      <c r="X8" s="28">
        <f>(AVERAGE(E8+Referenz_vor_1960!$E$13,F8+Referenz_vor_1960!$F$13,G8+Referenz_vor_1960!$G$13)-Referenz_vor_1960!$U$13)</f>
        <v>-1.1589946236559143</v>
      </c>
      <c r="Y8" s="28">
        <f>(AVERAGE(H8+Referenz_vor_1960!$H$13,I8+Referenz_vor_1960!$I$13,J8+Referenz_vor_1960!$J$13)-Referenz_vor_1960!$V$13)</f>
        <v>0.83457108721624884</v>
      </c>
      <c r="Z8" s="97">
        <f>(AVERAGE(K8+Referenz_vor_1960!$K$13,L8+Referenz_vor_1960!$L$13,M8+Referenz_vor_1960!$M$13)-Referenz_vor_1960!$W$13)</f>
        <v>-1.12868697729988</v>
      </c>
    </row>
    <row r="9" spans="1:26">
      <c r="A9" s="51">
        <v>1976</v>
      </c>
      <c r="B9" s="88">
        <f>(TempMittel_korr!C200-Referenz_vor_1960!$B$13)</f>
        <v>1.090537634408602</v>
      </c>
      <c r="C9" s="9">
        <f>(TempMittel_korr!D200-Referenz_vor_1960!$C$13)</f>
        <v>1.7194950738916257</v>
      </c>
      <c r="D9" s="9">
        <f>(TempMittel_korr!E200-Referenz_vor_1960!$D$13)</f>
        <v>-1.7384946236559133</v>
      </c>
      <c r="E9" s="9">
        <f>(TempMittel_korr!F200-Referenz_vor_1960!$E$13)</f>
        <v>-1.0832222222222239</v>
      </c>
      <c r="F9" s="9">
        <f>(TempMittel_korr!G200-Referenz_vor_1960!$F$13)</f>
        <v>1.029715053763443</v>
      </c>
      <c r="G9" s="9">
        <f>(TempMittel_korr!H200-Referenz_vor_1960!$G$13)</f>
        <v>2.3155555555555587</v>
      </c>
      <c r="H9" s="9">
        <f>(TempMittel_korr!I200-Referenz_vor_1960!$H$13)</f>
        <v>1.4748387096774209</v>
      </c>
      <c r="I9" s="9">
        <f>(TempMittel_korr!J200-Referenz_vor_1960!$I$13)</f>
        <v>-2.1032258064516096</v>
      </c>
      <c r="J9" s="9">
        <f>(TempMittel_korr!K200-Referenz_vor_1960!$J$13)</f>
        <v>-1.6315555555555594</v>
      </c>
      <c r="K9" s="9">
        <f>(TempMittel_korr!L200-Referenz_vor_1960!$K$13)</f>
        <v>1.6353763440860245</v>
      </c>
      <c r="L9" s="9">
        <f>(TempMittel_korr!M200-Referenz_vor_1960!$L$13)</f>
        <v>-0.29122222222222272</v>
      </c>
      <c r="M9" s="15">
        <f>(TempMittel_korr!N200-Referenz_vor_1960!$M$13)</f>
        <v>-1.0229032258064517</v>
      </c>
      <c r="N9" s="269">
        <f>(TempMittel_korr!P200-Referenz_vor_1960!$N$13)</f>
        <v>0.13333333333333464</v>
      </c>
      <c r="O9" s="2"/>
      <c r="P9" s="51">
        <v>1976</v>
      </c>
      <c r="Q9" s="29">
        <f>(AVERAGE(D9+Referenz_vor_1960!$D$13,E9+Referenz_vor_1960!$E$13,F9+Referenz_vor_1960!$F$13)-Referenz_vor_1960!$O$13)</f>
        <v>-0.59733393070489882</v>
      </c>
      <c r="R9" s="9">
        <f>(AVERAGE(G9+Referenz_vor_1960!$G$13,H9+Referenz_vor_1960!$H$13,I9+Referenz_vor_1960!$I$13)-Referenz_vor_1960!$P$13)</f>
        <v>0.56238948626045726</v>
      </c>
      <c r="S9" s="9">
        <f>(AVERAGE(J9+Referenz_vor_1960!$J$13,K9+Referenz_vor_1960!$K$13,L9+Referenz_vor_1960!$L$13)-Referenz_vor_1960!$Q$13)</f>
        <v>-9.5800477897250325E-2</v>
      </c>
      <c r="T9" s="12">
        <f>(AVERAGE(B9+Referenz_vor_1960!$B$13,C9+Referenz_vor_1960!$C$13,M8+Referenz_vor_1960!$M$13)-Referenz_vor_1960!$R$13)</f>
        <v>0.69678509631512953</v>
      </c>
      <c r="V9" s="51">
        <v>1976</v>
      </c>
      <c r="W9" s="112">
        <f>(AVERAGE(B9+Referenz_vor_1960!$B$13,C9+Referenz_vor_1960!$C$13,D9+Referenz_vor_1960!$D$13)-Referenz_vor_1960!$T$13)</f>
        <v>0.35717936154810459</v>
      </c>
      <c r="X9" s="28">
        <f>(AVERAGE(E9+Referenz_vor_1960!$E$13,F9+Referenz_vor_1960!$F$13,G9+Referenz_vor_1960!$G$13)-Referenz_vor_1960!$U$13)</f>
        <v>0.75401612903225868</v>
      </c>
      <c r="Y9" s="28">
        <f>(AVERAGE(H9+Referenz_vor_1960!$H$13,I9+Referenz_vor_1960!$I$13,J9+Referenz_vor_1960!$J$13)-Referenz_vor_1960!$V$13)</f>
        <v>-0.75331421744325056</v>
      </c>
      <c r="Z9" s="97">
        <f>(AVERAGE(K9+Referenz_vor_1960!$K$13,L9+Referenz_vor_1960!$L$13,M9+Referenz_vor_1960!$M$13)-Referenz_vor_1960!$W$13)</f>
        <v>0.10708363201911686</v>
      </c>
    </row>
    <row r="10" spans="1:26">
      <c r="A10" s="51">
        <v>1977</v>
      </c>
      <c r="B10" s="88">
        <f>(TempMittel_korr!C201-Referenz_vor_1960!$B$13)</f>
        <v>1.9066666666666663</v>
      </c>
      <c r="C10" s="9">
        <f>(TempMittel_korr!D201-Referenz_vor_1960!$C$13)</f>
        <v>3.3809482758620693</v>
      </c>
      <c r="D10" s="9">
        <f>(TempMittel_korr!E201-Referenz_vor_1960!$D$13)</f>
        <v>3.6776344086021506</v>
      </c>
      <c r="E10" s="9">
        <f>(TempMittel_korr!F201-Referenz_vor_1960!$E$13)</f>
        <v>-2.8832222222222228</v>
      </c>
      <c r="F10" s="9">
        <f>(TempMittel_korr!G201-Referenz_vor_1960!$F$13)</f>
        <v>-0.44447849462365596</v>
      </c>
      <c r="G10" s="9">
        <f>(TempMittel_korr!H201-Referenz_vor_1960!$G$13)</f>
        <v>-1.7777777777777004E-2</v>
      </c>
      <c r="H10" s="9">
        <f>(TempMittel_korr!I201-Referenz_vor_1960!$H$13)</f>
        <v>-0.21870967741935665</v>
      </c>
      <c r="I10" s="9">
        <f>(TempMittel_korr!J201-Referenz_vor_1960!$I$13)</f>
        <v>-1.2129032258064516</v>
      </c>
      <c r="J10" s="9">
        <f>(TempMittel_korr!K201-Referenz_vor_1960!$J$13)</f>
        <v>-2.3482222222222244</v>
      </c>
      <c r="K10" s="9">
        <f>(TempMittel_korr!L201-Referenz_vor_1960!$K$13)</f>
        <v>1.8869892473118277</v>
      </c>
      <c r="L10" s="9">
        <f>(TempMittel_korr!M201-Referenz_vor_1960!$L$13)</f>
        <v>0.10877777777777764</v>
      </c>
      <c r="M10" s="15">
        <f>(TempMittel_korr!N201-Referenz_vor_1960!$M$13)</f>
        <v>2.4867741935483871</v>
      </c>
      <c r="N10" s="269">
        <f>(TempMittel_korr!P201-Referenz_vor_1960!$N$13)</f>
        <v>0.53333333333333499</v>
      </c>
      <c r="O10" s="2"/>
      <c r="P10" s="51">
        <v>1977</v>
      </c>
      <c r="Q10" s="29">
        <f>(AVERAGE(D10+Referenz_vor_1960!$D$13,E10+Referenz_vor_1960!$E$13,F10+Referenz_vor_1960!$F$13)-Referenz_vor_1960!$O$13)</f>
        <v>0.11664456391875788</v>
      </c>
      <c r="R10" s="9">
        <f>(AVERAGE(G10+Referenz_vor_1960!$G$13,H10+Referenz_vor_1960!$H$13,I10+Referenz_vor_1960!$I$13)-Referenz_vor_1960!$P$13)</f>
        <v>-0.48313022700119213</v>
      </c>
      <c r="S10" s="9">
        <f>(AVERAGE(J10+Referenz_vor_1960!$J$13,K10+Referenz_vor_1960!$K$13,L10+Referenz_vor_1960!$L$13)-Referenz_vor_1960!$Q$13)</f>
        <v>-0.11748506571087258</v>
      </c>
      <c r="T10" s="12">
        <f>(AVERAGE(B10+Referenz_vor_1960!$B$13,C10+Referenz_vor_1960!$C$13,M9+Referenz_vor_1960!$M$13)-Referenz_vor_1960!$R$13)</f>
        <v>1.4215705722407612</v>
      </c>
      <c r="V10" s="51">
        <v>1977</v>
      </c>
      <c r="W10" s="112">
        <f>(AVERAGE(B10+Referenz_vor_1960!$B$13,C10+Referenz_vor_1960!$C$13,D10+Referenz_vor_1960!$D$13)-Referenz_vor_1960!$T$13)</f>
        <v>2.9884164503769619</v>
      </c>
      <c r="X10" s="28">
        <f>(AVERAGE(E10+Referenz_vor_1960!$E$13,F10+Referenz_vor_1960!$F$13,G10+Referenz_vor_1960!$G$13)-Referenz_vor_1960!$U$13)</f>
        <v>-1.1151594982078858</v>
      </c>
      <c r="Y10" s="28">
        <f>(AVERAGE(H10+Referenz_vor_1960!$H$13,I10+Referenz_vor_1960!$I$13,J10+Referenz_vor_1960!$J$13)-Referenz_vor_1960!$V$13)</f>
        <v>-1.2599450418160103</v>
      </c>
      <c r="Z10" s="97">
        <f>(AVERAGE(K10+Referenz_vor_1960!$K$13,L10+Referenz_vor_1960!$L$13,M10+Referenz_vor_1960!$M$13)-Referenz_vor_1960!$W$13)</f>
        <v>1.494180406212664</v>
      </c>
    </row>
    <row r="11" spans="1:26">
      <c r="A11" s="51">
        <v>1978</v>
      </c>
      <c r="B11" s="88">
        <f>(TempMittel_korr!C202-Referenz_vor_1960!$B$13)</f>
        <v>0.7776344086021505</v>
      </c>
      <c r="C11" s="9">
        <f>(TempMittel_korr!D202-Referenz_vor_1960!$C$13)</f>
        <v>-1.2297660098522158</v>
      </c>
      <c r="D11" s="9">
        <f>(TempMittel_korr!E202-Referenz_vor_1960!$D$13)</f>
        <v>0.54860215053763484</v>
      </c>
      <c r="E11" s="9">
        <f>(TempMittel_korr!F202-Referenz_vor_1960!$E$13)</f>
        <v>-1.4732222222222227</v>
      </c>
      <c r="F11" s="9">
        <f>(TempMittel_korr!G202-Referenz_vor_1960!$F$13)</f>
        <v>-1.8541559139784951</v>
      </c>
      <c r="G11" s="9">
        <f>(TempMittel_korr!H202-Referenz_vor_1960!$G$13)</f>
        <v>-0.93111111111111278</v>
      </c>
      <c r="H11" s="9">
        <f>(TempMittel_korr!I202-Referenz_vor_1960!$H$13)</f>
        <v>-1.6477419354838716</v>
      </c>
      <c r="I11" s="9">
        <f>(TempMittel_korr!J202-Referenz_vor_1960!$I$13)</f>
        <v>-1.6516129032258053</v>
      </c>
      <c r="J11" s="9">
        <f>(TempMittel_korr!K202-Referenz_vor_1960!$J$13)</f>
        <v>-1.6082222222222224</v>
      </c>
      <c r="K11" s="9">
        <f>(TempMittel_korr!L202-Referenz_vor_1960!$K$13)</f>
        <v>-1.0355913978494611</v>
      </c>
      <c r="L11" s="9">
        <f>(TempMittel_korr!M202-Referenz_vor_1960!$L$13)</f>
        <v>0.49877777777777865</v>
      </c>
      <c r="M11" s="15">
        <f>(TempMittel_korr!N202-Referenz_vor_1960!$M$13)</f>
        <v>1.7770967741935484</v>
      </c>
      <c r="N11" s="269">
        <f>(TempMittel_korr!P202-Referenz_vor_1960!$N$13)</f>
        <v>-0.66666666666666519</v>
      </c>
      <c r="O11" s="2"/>
      <c r="P11" s="51">
        <v>1978</v>
      </c>
      <c r="Q11" s="29">
        <f>(AVERAGE(D11+Referenz_vor_1960!$D$13,E11+Referenz_vor_1960!$E$13,F11+Referenz_vor_1960!$F$13)-Referenz_vor_1960!$O$13)</f>
        <v>-0.92625866188769468</v>
      </c>
      <c r="R11" s="9">
        <f>(AVERAGE(G11+Referenz_vor_1960!$G$13,H11+Referenz_vor_1960!$H$13,I11+Referenz_vor_1960!$I$13)-Referenz_vor_1960!$P$13)</f>
        <v>-1.4101553166069269</v>
      </c>
      <c r="S11" s="9">
        <f>(AVERAGE(J11+Referenz_vor_1960!$J$13,K11+Referenz_vor_1960!$K$13,L11+Referenz_vor_1960!$L$13)-Referenz_vor_1960!$Q$13)</f>
        <v>-0.71501194743130103</v>
      </c>
      <c r="T11" s="12">
        <f>(AVERAGE(B11+Referenz_vor_1960!$B$13,C11+Referenz_vor_1960!$C$13,M10+Referenz_vor_1960!$M$13)-Referenz_vor_1960!$R$13)</f>
        <v>0.67821419743277389</v>
      </c>
      <c r="V11" s="51">
        <v>1978</v>
      </c>
      <c r="W11" s="112">
        <f>(AVERAGE(B11+Referenz_vor_1960!$B$13,C11+Referenz_vor_1960!$C$13,D11+Referenz_vor_1960!$D$13)-Referenz_vor_1960!$T$13)</f>
        <v>3.2156849762523088E-2</v>
      </c>
      <c r="X11" s="28">
        <f>(AVERAGE(E11+Referenz_vor_1960!$E$13,F11+Referenz_vor_1960!$F$13,G11+Referenz_vor_1960!$G$13)-Referenz_vor_1960!$U$13)</f>
        <v>-1.4194964157706114</v>
      </c>
      <c r="Y11" s="28">
        <f>(AVERAGE(H11+Referenz_vor_1960!$H$13,I11+Referenz_vor_1960!$I$13,J11+Referenz_vor_1960!$J$13)-Referenz_vor_1960!$V$13)</f>
        <v>-1.6358590203106331</v>
      </c>
      <c r="Z11" s="97">
        <f>(AVERAGE(K11+Referenz_vor_1960!$K$13,L11+Referenz_vor_1960!$L$13,M11+Referenz_vor_1960!$M$13)-Referenz_vor_1960!$W$13)</f>
        <v>0.41342771804062206</v>
      </c>
    </row>
    <row r="12" spans="1:26">
      <c r="A12" s="51">
        <v>1979</v>
      </c>
      <c r="B12" s="88">
        <f>(TempMittel_korr!C203-Referenz_vor_1960!$B$13)</f>
        <v>-2.3255913978494616</v>
      </c>
      <c r="C12" s="9">
        <f>(TempMittel_korr!D203-Referenz_vor_1960!$C$13)</f>
        <v>0.46309113300492588</v>
      </c>
      <c r="D12" s="9">
        <f>(TempMittel_korr!E203-Referenz_vor_1960!$D$13)</f>
        <v>1.067956989247312</v>
      </c>
      <c r="E12" s="9">
        <f>(TempMittel_korr!F203-Referenz_vor_1960!$E$13)</f>
        <v>-2.9465555555555558</v>
      </c>
      <c r="F12" s="9">
        <f>(TempMittel_korr!G203-Referenz_vor_1960!$F$13)</f>
        <v>0.56519892473118283</v>
      </c>
      <c r="G12" s="9">
        <f>(TempMittel_korr!H203-Referenz_vor_1960!$G$13)</f>
        <v>0.52222222222222214</v>
      </c>
      <c r="H12" s="9">
        <f>(TempMittel_korr!I203-Referenz_vor_1960!$H$13)</f>
        <v>-1.2638709677419318</v>
      </c>
      <c r="I12" s="9">
        <f>(TempMittel_korr!J203-Referenz_vor_1960!$I$13)</f>
        <v>-1.2161290322580651</v>
      </c>
      <c r="J12" s="9">
        <f>(TempMittel_korr!K203-Referenz_vor_1960!$J$13)</f>
        <v>-0.56488888888888944</v>
      </c>
      <c r="K12" s="9">
        <f>(TempMittel_korr!L203-Referenz_vor_1960!$K$13)</f>
        <v>1.3998924731182782</v>
      </c>
      <c r="L12" s="9">
        <f>(TempMittel_korr!M203-Referenz_vor_1960!$L$13)</f>
        <v>-0.9612222222222222</v>
      </c>
      <c r="M12" s="15">
        <f>(TempMittel_korr!N203-Referenz_vor_1960!$M$13)</f>
        <v>3.5512903225806443</v>
      </c>
      <c r="N12" s="269">
        <f>(TempMittel_korr!P203-Referenz_vor_1960!$N$13)</f>
        <v>-0.16666666666666519</v>
      </c>
      <c r="O12" s="2"/>
      <c r="P12" s="51">
        <v>1979</v>
      </c>
      <c r="Q12" s="29">
        <f>(AVERAGE(D12+Referenz_vor_1960!$D$13,E12+Referenz_vor_1960!$E$13,F12+Referenz_vor_1960!$F$13)-Referenz_vor_1960!$O$13)</f>
        <v>-0.43779988052568619</v>
      </c>
      <c r="R12" s="9">
        <f>(AVERAGE(G12+Referenz_vor_1960!$G$13,H12+Referenz_vor_1960!$H$13,I12+Referenz_vor_1960!$I$13)-Referenz_vor_1960!$P$13)</f>
        <v>-0.65259259259259039</v>
      </c>
      <c r="S12" s="9">
        <f>(AVERAGE(J12+Referenz_vor_1960!$J$13,K12+Referenz_vor_1960!$K$13,L12+Referenz_vor_1960!$L$13)-Referenz_vor_1960!$Q$13)</f>
        <v>-4.2072879330944168E-2</v>
      </c>
      <c r="T12" s="12">
        <f>(AVERAGE(B12+Referenz_vor_1960!$B$13,C12+Referenz_vor_1960!$C$13,M11+Referenz_vor_1960!$M$13)-Referenz_vor_1960!$R$13)</f>
        <v>-2.8467830216995837E-2</v>
      </c>
      <c r="V12" s="51">
        <v>1979</v>
      </c>
      <c r="W12" s="112">
        <f>(AVERAGE(B12+Referenz_vor_1960!$B$13,C12+Referenz_vor_1960!$C$13,D12+Referenz_vor_1960!$D$13)-Referenz_vor_1960!$T$13)</f>
        <v>-0.26484775853240827</v>
      </c>
      <c r="X12" s="28">
        <f>(AVERAGE(E12+Referenz_vor_1960!$E$13,F12+Referenz_vor_1960!$F$13,G12+Referenz_vor_1960!$G$13)-Referenz_vor_1960!$U$13)</f>
        <v>-0.61971146953405132</v>
      </c>
      <c r="Y12" s="28">
        <f>(AVERAGE(H12+Referenz_vor_1960!$H$13,I12+Referenz_vor_1960!$I$13,J12+Referenz_vor_1960!$J$13)-Referenz_vor_1960!$V$13)</f>
        <v>-1.0149629629629615</v>
      </c>
      <c r="Z12" s="97">
        <f>(AVERAGE(K12+Referenz_vor_1960!$K$13,L12+Referenz_vor_1960!$L$13,M12+Referenz_vor_1960!$M$13)-Referenz_vor_1960!$W$13)</f>
        <v>1.3299868578255665</v>
      </c>
    </row>
    <row r="13" spans="1:26">
      <c r="A13" s="51">
        <v>1980</v>
      </c>
      <c r="B13" s="88">
        <f>(TempMittel_korr!C204-Referenz_vor_1960!$B$13)</f>
        <v>-1.1191397849462366</v>
      </c>
      <c r="C13" s="9">
        <f>(TempMittel_korr!D204-Referenz_vor_1960!$C$13)</f>
        <v>2.898805418719212</v>
      </c>
      <c r="D13" s="9">
        <f>(TempMittel_korr!E204-Referenz_vor_1960!$D$13)</f>
        <v>0.20989247311827919</v>
      </c>
      <c r="E13" s="9">
        <f>(TempMittel_korr!F204-Referenz_vor_1960!$E$13)</f>
        <v>-3.8265555555555562</v>
      </c>
      <c r="F13" s="9">
        <f>(TempMittel_korr!G204-Referenz_vor_1960!$F$13)</f>
        <v>-2.4638333333333335</v>
      </c>
      <c r="G13" s="9">
        <f>(TempMittel_korr!H204-Referenz_vor_1960!$G$13)</f>
        <v>-1.5411111111111122</v>
      </c>
      <c r="H13" s="9">
        <f>(TempMittel_korr!I204-Referenz_vor_1960!$H$13)</f>
        <v>-2.5832258064516154</v>
      </c>
      <c r="I13" s="9">
        <f>(TempMittel_korr!J204-Referenz_vor_1960!$I$13)</f>
        <v>1.0322580645161281</v>
      </c>
      <c r="J13" s="9">
        <f>(TempMittel_korr!K204-Referenz_vor_1960!$J$13)</f>
        <v>0.72844444444444356</v>
      </c>
      <c r="K13" s="9">
        <f>(TempMittel_korr!L204-Referenz_vor_1960!$K$13)</f>
        <v>-1.0033333333333321</v>
      </c>
      <c r="L13" s="9">
        <f>(TempMittel_korr!M204-Referenz_vor_1960!$L$13)</f>
        <v>-0.94122222222222174</v>
      </c>
      <c r="M13" s="15">
        <f>(TempMittel_korr!N204-Referenz_vor_1960!$M$13)</f>
        <v>-0.80677419354838686</v>
      </c>
      <c r="N13" s="269">
        <f>(TempMittel_korr!P204-Referenz_vor_1960!$N$13)</f>
        <v>-0.76666666666666483</v>
      </c>
      <c r="O13" s="2"/>
      <c r="P13" s="51">
        <v>1980</v>
      </c>
      <c r="Q13" s="29">
        <f>(AVERAGE(D13+Referenz_vor_1960!$D$13,E13+Referenz_vor_1960!$E$13,F13+Referenz_vor_1960!$F$13)-Referenz_vor_1960!$O$13)</f>
        <v>-2.0268321385902035</v>
      </c>
      <c r="R13" s="9">
        <f>(AVERAGE(G13+Referenz_vor_1960!$G$13,H13+Referenz_vor_1960!$H$13,I13+Referenz_vor_1960!$I$13)-Referenz_vor_1960!$P$13)</f>
        <v>-1.0306929510155314</v>
      </c>
      <c r="S13" s="9">
        <f>(AVERAGE(J13+Referenz_vor_1960!$J$13,K13+Referenz_vor_1960!$K$13,L13+Referenz_vor_1960!$L$13)-Referenz_vor_1960!$Q$13)</f>
        <v>-0.40537037037037038</v>
      </c>
      <c r="T13" s="12">
        <f>(AVERAGE(B13+Referenz_vor_1960!$B$13,C13+Referenz_vor_1960!$C$13,M12+Referenz_vor_1960!$M$13)-Referenz_vor_1960!$R$13)</f>
        <v>1.7769853187845397</v>
      </c>
      <c r="V13" s="51">
        <v>1980</v>
      </c>
      <c r="W13" s="112">
        <f>(AVERAGE(B13+Referenz_vor_1960!$B$13,C13+Referenz_vor_1960!$C$13,D13+Referenz_vor_1960!$D$13)-Referenz_vor_1960!$T$13)</f>
        <v>0.663186035630418</v>
      </c>
      <c r="X13" s="28">
        <f>(AVERAGE(E13+Referenz_vor_1960!$E$13,F13+Referenz_vor_1960!$F$13,G13+Referenz_vor_1960!$G$13)-Referenz_vor_1960!$U$13)</f>
        <v>-2.6105000000000018</v>
      </c>
      <c r="Y13" s="28">
        <f>(AVERAGE(H13+Referenz_vor_1960!$H$13,I13+Referenz_vor_1960!$I$13,J13+Referenz_vor_1960!$J$13)-Referenz_vor_1960!$V$13)</f>
        <v>-0.27417443249701634</v>
      </c>
      <c r="Z13" s="97">
        <f>(AVERAGE(K13+Referenz_vor_1960!$K$13,L13+Referenz_vor_1960!$L$13,M13+Referenz_vor_1960!$M$13)-Referenz_vor_1960!$W$13)</f>
        <v>-0.91710991636798012</v>
      </c>
    </row>
    <row r="14" spans="1:26">
      <c r="A14" s="51">
        <v>1981</v>
      </c>
      <c r="B14" s="88">
        <f>(TempMittel_korr!C205-Referenz_vor_1960!$B$13)</f>
        <v>-1.3481720430107522</v>
      </c>
      <c r="C14" s="9">
        <f>(TempMittel_korr!D205-Referenz_vor_1960!$C$13)</f>
        <v>-1.6726231527093589</v>
      </c>
      <c r="D14" s="9">
        <f>(TempMittel_korr!E205-Referenz_vor_1960!$D$13)</f>
        <v>3.8227956989247316</v>
      </c>
      <c r="E14" s="9">
        <f>(TempMittel_korr!F205-Referenz_vor_1960!$E$13)</f>
        <v>0.81344444444444441</v>
      </c>
      <c r="F14" s="9">
        <f>(TempMittel_korr!G205-Referenz_vor_1960!$F$13)</f>
        <v>0.15552150537634724</v>
      </c>
      <c r="G14" s="9">
        <f>(TempMittel_korr!H205-Referenz_vor_1960!$G$13)</f>
        <v>0.31555555555555515</v>
      </c>
      <c r="H14" s="9">
        <f>(TempMittel_korr!I205-Referenz_vor_1960!$H$13)</f>
        <v>-1.0477419354838684</v>
      </c>
      <c r="I14" s="9">
        <f>(TempMittel_korr!J205-Referenz_vor_1960!$I$13)</f>
        <v>0.57096774193548505</v>
      </c>
      <c r="J14" s="9">
        <f>(TempMittel_korr!K205-Referenz_vor_1960!$J$13)</f>
        <v>-7.4888888888891003E-2</v>
      </c>
      <c r="K14" s="9">
        <f>(TempMittel_korr!L205-Referenz_vor_1960!$K$13)</f>
        <v>-0.56139784946236215</v>
      </c>
      <c r="L14" s="9">
        <f>(TempMittel_korr!M205-Referenz_vor_1960!$L$13)</f>
        <v>0.19877777777777794</v>
      </c>
      <c r="M14" s="15">
        <f>(TempMittel_korr!N205-Referenz_vor_1960!$M$13)</f>
        <v>-1.1003225806451615</v>
      </c>
      <c r="N14" s="269">
        <f>(TempMittel_korr!P205-Referenz_vor_1960!$N$13)</f>
        <v>-6.6666666666664653E-2</v>
      </c>
      <c r="O14" s="2"/>
      <c r="P14" s="51">
        <v>1981</v>
      </c>
      <c r="Q14" s="29">
        <f>(AVERAGE(D14+Referenz_vor_1960!$D$13,E14+Referenz_vor_1960!$E$13,F14+Referenz_vor_1960!$F$13)-Referenz_vor_1960!$O$13)</f>
        <v>1.597253882915175</v>
      </c>
      <c r="R14" s="9">
        <f>(AVERAGE(G14+Referenz_vor_1960!$G$13,H14+Referenz_vor_1960!$H$13,I14+Referenz_vor_1960!$I$13)-Referenz_vor_1960!$P$13)</f>
        <v>-5.3739545997608218E-2</v>
      </c>
      <c r="S14" s="9">
        <f>(AVERAGE(J14+Referenz_vor_1960!$J$13,K14+Referenz_vor_1960!$K$13,L14+Referenz_vor_1960!$L$13)-Referenz_vor_1960!$Q$13)</f>
        <v>-0.14583632019115811</v>
      </c>
      <c r="T14" s="12">
        <f>(AVERAGE(B14+Referenz_vor_1960!$B$13,C14+Referenz_vor_1960!$C$13,M13+Referenz_vor_1960!$M$13)-Referenz_vor_1960!$R$13)</f>
        <v>-1.2758564630894993</v>
      </c>
      <c r="V14" s="51">
        <v>1981</v>
      </c>
      <c r="W14" s="112">
        <f>(AVERAGE(B14+Referenz_vor_1960!$B$13,C14+Referenz_vor_1960!$C$13,D14+Referenz_vor_1960!$D$13)-Referenz_vor_1960!$T$13)</f>
        <v>0.26733350106820658</v>
      </c>
      <c r="X14" s="28">
        <f>(AVERAGE(E14+Referenz_vor_1960!$E$13,F14+Referenz_vor_1960!$F$13,G14+Referenz_vor_1960!$G$13)-Referenz_vor_1960!$U$13)</f>
        <v>0.42817383512544893</v>
      </c>
      <c r="Y14" s="28">
        <f>(AVERAGE(H14+Referenz_vor_1960!$H$13,I14+Referenz_vor_1960!$I$13,J14+Referenz_vor_1960!$J$13)-Referenz_vor_1960!$V$13)</f>
        <v>-0.18388769414575812</v>
      </c>
      <c r="Z14" s="97">
        <f>(AVERAGE(K14+Referenz_vor_1960!$K$13,L14+Referenz_vor_1960!$L$13,M14+Referenz_vor_1960!$M$13)-Referenz_vor_1960!$W$13)</f>
        <v>-0.48764755077658162</v>
      </c>
    </row>
    <row r="15" spans="1:26">
      <c r="A15" s="51">
        <v>1982</v>
      </c>
      <c r="B15" s="88">
        <f>(TempMittel_korr!C206-Referenz_vor_1960!$B$13)</f>
        <v>2.2131182795698923</v>
      </c>
      <c r="C15" s="9">
        <f>(TempMittel_korr!D206-Referenz_vor_1960!$C$13)</f>
        <v>9.8805418719212001E-2</v>
      </c>
      <c r="D15" s="9">
        <f>(TempMittel_korr!E206-Referenz_vor_1960!$D$13)</f>
        <v>-5.4623655913978553E-2</v>
      </c>
      <c r="E15" s="9">
        <f>(TempMittel_korr!F206-Referenz_vor_1960!$E$13)</f>
        <v>-2.5432222222222243</v>
      </c>
      <c r="F15" s="9">
        <f>(TempMittel_korr!G206-Referenz_vor_1960!$F$13)</f>
        <v>0.8264892473118266</v>
      </c>
      <c r="G15" s="9">
        <f>(TempMittel_korr!H206-Referenz_vor_1960!$G$13)</f>
        <v>1.2855555555555522</v>
      </c>
      <c r="H15" s="9">
        <f>(TempMittel_korr!I206-Referenz_vor_1960!$H$13)</f>
        <v>1.7522580645161376</v>
      </c>
      <c r="I15" s="9">
        <f>(TempMittel_korr!J206-Referenz_vor_1960!$I$13)</f>
        <v>-9.3548387096774377E-2</v>
      </c>
      <c r="J15" s="9">
        <f>(TempMittel_korr!K206-Referenz_vor_1960!$J$13)</f>
        <v>2.3517777777777731</v>
      </c>
      <c r="K15" s="9">
        <f>(TempMittel_korr!L206-Referenz_vor_1960!$K$13)</f>
        <v>4.8279569892475394E-2</v>
      </c>
      <c r="L15" s="9">
        <f>(TempMittel_korr!M206-Referenz_vor_1960!$L$13)</f>
        <v>2.918777777777779</v>
      </c>
      <c r="M15" s="15">
        <f>(TempMittel_korr!N206-Referenz_vor_1960!$M$13)</f>
        <v>1.5641935483870968</v>
      </c>
      <c r="N15" s="269">
        <f>(TempMittel_korr!P206-Referenz_vor_1960!$N$13)</f>
        <v>0.90484018264840316</v>
      </c>
      <c r="O15" s="2"/>
      <c r="P15" s="51">
        <v>1982</v>
      </c>
      <c r="Q15" s="29">
        <f>(AVERAGE(D15+Referenz_vor_1960!$D$13,E15+Referenz_vor_1960!$E$13,F15+Referenz_vor_1960!$F$13)-Referenz_vor_1960!$O$13)</f>
        <v>-0.59045221027479222</v>
      </c>
      <c r="R15" s="9">
        <f>(AVERAGE(G15+Referenz_vor_1960!$G$13,H15+Referenz_vor_1960!$H$13,I15+Referenz_vor_1960!$I$13)-Referenz_vor_1960!$P$13)</f>
        <v>0.9814217443249742</v>
      </c>
      <c r="S15" s="9">
        <f>(AVERAGE(J15+Referenz_vor_1960!$J$13,K15+Referenz_vor_1960!$K$13,L15+Referenz_vor_1960!$L$13)-Referenz_vor_1960!$Q$13)</f>
        <v>1.7729450418160102</v>
      </c>
      <c r="T15" s="12">
        <f>(AVERAGE(B15+Referenz_vor_1960!$B$13,C15+Referenz_vor_1960!$C$13,M14+Referenz_vor_1960!$M$13)-Referenz_vor_1960!$R$13)</f>
        <v>0.40386703921464751</v>
      </c>
      <c r="V15" s="51">
        <v>1982</v>
      </c>
      <c r="W15" s="112">
        <f>(AVERAGE(B15+Referenz_vor_1960!$B$13,C15+Referenz_vor_1960!$C$13,D15+Referenz_vor_1960!$D$13)-Referenz_vor_1960!$T$13)</f>
        <v>0.75243334745837509</v>
      </c>
      <c r="X15" s="28">
        <f>(AVERAGE(E15+Referenz_vor_1960!$E$13,F15+Referenz_vor_1960!$F$13,G15+Referenz_vor_1960!$G$13)-Referenz_vor_1960!$U$13)</f>
        <v>-0.1437258064516147</v>
      </c>
      <c r="Y15" s="28">
        <f>(AVERAGE(H15+Referenz_vor_1960!$H$13,I15+Referenz_vor_1960!$I$13,J15+Referenz_vor_1960!$J$13)-Referenz_vor_1960!$V$13)</f>
        <v>1.3368291517323776</v>
      </c>
      <c r="Z15" s="97">
        <f>(AVERAGE(K15+Referenz_vor_1960!$K$13,L15+Referenz_vor_1960!$L$13,M15+Referenz_vor_1960!$M$13)-Referenz_vor_1960!$W$13)</f>
        <v>1.5104169653524502</v>
      </c>
    </row>
    <row r="16" spans="1:26">
      <c r="A16" s="51">
        <v>1983</v>
      </c>
      <c r="B16" s="88">
        <f>(TempMittel_korr!C207-Referenz_vor_1960!$B$13)</f>
        <v>4.6679569892473118</v>
      </c>
      <c r="C16" s="9">
        <f>(TempMittel_korr!D207-Referenz_vor_1960!$C$13)</f>
        <v>-2.7047660098522179</v>
      </c>
      <c r="D16" s="9">
        <f>(TempMittel_korr!E207-Referenz_vor_1960!$D$13)</f>
        <v>1.071182795698925</v>
      </c>
      <c r="E16" s="9">
        <f>(TempMittel_korr!F207-Referenz_vor_1960!$E$13)</f>
        <v>1.1201111111111111</v>
      </c>
      <c r="F16" s="9">
        <f>(TempMittel_korr!G207-Referenz_vor_1960!$F$13)</f>
        <v>-0.77028494623655952</v>
      </c>
      <c r="G16" s="15">
        <f>(TempMittel_korr!H207-Referenz_vor_1960!$G$13)</f>
        <v>0.81555555555555515</v>
      </c>
      <c r="H16" s="9">
        <f>(TempMittel_korr!I207-Referenz_vor_1960!$H$13)</f>
        <v>4.6941935483870907</v>
      </c>
      <c r="I16" s="9">
        <f>(TempMittel_korr!J207-Referenz_vor_1960!$I$13)</f>
        <v>0.71935483870967865</v>
      </c>
      <c r="J16" s="9">
        <f>(TempMittel_korr!K207-Referenz_vor_1960!$J$13)</f>
        <v>5.5111111111109778E-2</v>
      </c>
      <c r="K16" s="9">
        <f>(TempMittel_korr!L207-Referenz_vor_1960!$K$13)</f>
        <v>0.34827956989247433</v>
      </c>
      <c r="L16" s="9">
        <f>(TempMittel_korr!M207-Referenz_vor_1960!$L$13)</f>
        <v>-0.41122222222222238</v>
      </c>
      <c r="M16" s="15">
        <f>(TempMittel_korr!N207-Referenz_vor_1960!$M$13)</f>
        <v>1.7835483870967743</v>
      </c>
      <c r="N16" s="269">
        <f>(TempMittel_korr!P207-Referenz_vor_1960!$N$13)</f>
        <v>1.0212785388127852</v>
      </c>
      <c r="O16" s="2"/>
      <c r="P16" s="132">
        <v>1983</v>
      </c>
      <c r="Q16" s="29">
        <f>(AVERAGE(D16+Referenz_vor_1960!$D$13,E16+Referenz_vor_1960!$E$13,F16+Referenz_vor_1960!$F$13)-Referenz_vor_1960!$O$13)</f>
        <v>0.47366965352449242</v>
      </c>
      <c r="R16" s="9">
        <f>(AVERAGE(G16+Referenz_vor_1960!$G$13,H16+Referenz_vor_1960!$H$13,I16+Referenz_vor_1960!$I$13)-Referenz_vor_1960!$P$13)</f>
        <v>2.0763679808841111</v>
      </c>
      <c r="S16" s="9">
        <f>(AVERAGE(J16+Referenz_vor_1960!$J$13,K16+Referenz_vor_1960!$K$13,L16+Referenz_vor_1960!$L$13)-Referenz_vor_1960!$Q$13)</f>
        <v>-2.6105137395449063E-3</v>
      </c>
      <c r="T16" s="12">
        <f>(AVERAGE(B16+Referenz_vor_1960!$B$13,C16+Referenz_vor_1960!$C$13,M15+Referenz_vor_1960!$M$13)-Referenz_vor_1960!$R$13)</f>
        <v>1.1757948425940634</v>
      </c>
      <c r="V16" s="132">
        <v>1983</v>
      </c>
      <c r="W16" s="112">
        <f>(AVERAGE(B16+Referenz_vor_1960!$B$13,C16+Referenz_vor_1960!$C$13,D16+Referenz_vor_1960!$D$13)-Referenz_vor_1960!$T$13)</f>
        <v>1.0114579250313394</v>
      </c>
      <c r="X16" s="28">
        <f>(AVERAGE(E16+Referenz_vor_1960!$E$13,F16+Referenz_vor_1960!$F$13,G16+Referenz_vor_1960!$G$13)-Referenz_vor_1960!$U$13)</f>
        <v>0.38846057347670104</v>
      </c>
      <c r="Y16" s="28">
        <f>(AVERAGE(H16+Referenz_vor_1960!$H$13,I16+Referenz_vor_1960!$I$13,J16+Referenz_vor_1960!$J$13)-Referenz_vor_1960!$V$13)</f>
        <v>1.8228864994026246</v>
      </c>
      <c r="Z16" s="97">
        <f>(AVERAGE(K16+Referenz_vor_1960!$K$13,L16+Referenz_vor_1960!$L$13,M16+Referenz_vor_1960!$M$13)-Referenz_vor_1960!$W$13)</f>
        <v>0.57353524492234254</v>
      </c>
    </row>
    <row r="17" spans="1:26">
      <c r="A17" s="51">
        <v>1984</v>
      </c>
      <c r="B17" s="88">
        <f>(TempMittel_korr!C208-Referenz_vor_1960!$B$13)</f>
        <v>1.6744086021505376</v>
      </c>
      <c r="C17" s="9">
        <f>(TempMittel_korr!D208-Referenz_vor_1960!$C$13)</f>
        <v>-2.4115394088669957</v>
      </c>
      <c r="D17" s="9">
        <f>(TempMittel_korr!E208-Referenz_vor_1960!$D$13)</f>
        <v>-2.1707526881720427</v>
      </c>
      <c r="E17" s="9">
        <f>(TempMittel_korr!F208-Referenz_vor_1960!$E$13)</f>
        <v>-1.9765555555555565</v>
      </c>
      <c r="F17" s="9">
        <f>(TempMittel_korr!G208-Referenz_vor_1960!$F$13)</f>
        <v>-2.0670591397849467</v>
      </c>
      <c r="G17" s="9">
        <f>(TempMittel_korr!H208-Referenz_vor_1960!$G$13)</f>
        <v>-0.91444444444444528</v>
      </c>
      <c r="H17" s="9">
        <f>(TempMittel_korr!I208-Referenz_vor_1960!$H$13)</f>
        <v>-0.29290322580645167</v>
      </c>
      <c r="I17" s="9">
        <f>(TempMittel_korr!J208-Referenz_vor_1960!$I$13)</f>
        <v>-8.3870967741932034E-2</v>
      </c>
      <c r="J17" s="9">
        <f>(TempMittel_korr!K208-Referenz_vor_1960!$J$13)</f>
        <v>-1.9582222222222239</v>
      </c>
      <c r="K17" s="9">
        <f>(TempMittel_korr!L208-Referenz_vor_1960!$K$13)</f>
        <v>1.2418279569892494</v>
      </c>
      <c r="L17" s="9">
        <f>(TempMittel_korr!M208-Referenz_vor_1960!$L$13)</f>
        <v>4.398777777777779</v>
      </c>
      <c r="M17" s="15">
        <f>(TempMittel_korr!N208-Referenz_vor_1960!$M$13)</f>
        <v>1.4964516129032264</v>
      </c>
      <c r="N17" s="269">
        <f>(TempMittel_korr!P208-Referenz_vor_1960!$N$13)</f>
        <v>-0.21378995433789783</v>
      </c>
      <c r="O17" s="2"/>
      <c r="P17" s="51">
        <v>1984</v>
      </c>
      <c r="Q17" s="29">
        <f>(AVERAGE(D17+Referenz_vor_1960!$D$13,E17+Referenz_vor_1960!$E$13,F17+Referenz_vor_1960!$F$13)-Referenz_vor_1960!$O$13)</f>
        <v>-2.0714557945041823</v>
      </c>
      <c r="R17" s="9">
        <f>(AVERAGE(G17+Referenz_vor_1960!$G$13,H17+Referenz_vor_1960!$H$13,I17+Referenz_vor_1960!$I$13)-Referenz_vor_1960!$P$13)</f>
        <v>-0.43040621266427515</v>
      </c>
      <c r="S17" s="9">
        <f>(AVERAGE(J17+Referenz_vor_1960!$J$13,K17+Referenz_vor_1960!$K$13,L17+Referenz_vor_1960!$L$13)-Referenz_vor_1960!$Q$13)</f>
        <v>1.2274611708482688</v>
      </c>
      <c r="T17" s="12">
        <f>(AVERAGE(B17+Referenz_vor_1960!$B$13,C17+Referenz_vor_1960!$C$13,M16+Referenz_vor_1960!$M$13)-Referenz_vor_1960!$R$13)</f>
        <v>0.34880586012677184</v>
      </c>
      <c r="V17" s="51">
        <v>1984</v>
      </c>
      <c r="W17" s="112">
        <f>(AVERAGE(B17+Referenz_vor_1960!$B$13,C17+Referenz_vor_1960!$C$13,D17+Referenz_vor_1960!$D$13)-Referenz_vor_1960!$T$13)</f>
        <v>-0.96929449829616721</v>
      </c>
      <c r="X17" s="28">
        <f>(AVERAGE(E17+Referenz_vor_1960!$E$13,F17+Referenz_vor_1960!$F$13,G17+Referenz_vor_1960!$G$13)-Referenz_vor_1960!$U$13)</f>
        <v>-1.6526863799283165</v>
      </c>
      <c r="Y17" s="28">
        <f>(AVERAGE(H17+Referenz_vor_1960!$H$13,I17+Referenz_vor_1960!$I$13,J17+Referenz_vor_1960!$J$13)-Referenz_vor_1960!$V$13)</f>
        <v>-0.77833213859020134</v>
      </c>
      <c r="Z17" s="97">
        <f>(AVERAGE(K17+Referenz_vor_1960!$K$13,L17+Referenz_vor_1960!$L$13,M17+Referenz_vor_1960!$M$13)-Referenz_vor_1960!$W$13)</f>
        <v>2.3790191158900851</v>
      </c>
    </row>
    <row r="18" spans="1:26">
      <c r="A18" s="51">
        <v>1985</v>
      </c>
      <c r="B18" s="88">
        <f>(TempMittel_korr!C209-Referenz_vor_1960!$B$13)</f>
        <v>-4.044946236559138</v>
      </c>
      <c r="C18" s="9">
        <f>(TempMittel_korr!D209-Referenz_vor_1960!$C$13)</f>
        <v>-1.4511945812807878</v>
      </c>
      <c r="D18" s="9">
        <f>(TempMittel_korr!E209-Referenz_vor_1960!$D$13)</f>
        <v>-1.5255913978494624</v>
      </c>
      <c r="E18" s="9">
        <f>(TempMittel_korr!F209-Referenz_vor_1960!$E$13)</f>
        <v>-0.48322222222222422</v>
      </c>
      <c r="F18" s="9">
        <f>(TempMittel_korr!G209-Referenz_vor_1960!$F$13)</f>
        <v>0.98132795698924902</v>
      </c>
      <c r="G18" s="9">
        <f>(TempMittel_korr!H209-Referenz_vor_1960!$G$13)</f>
        <v>-1.7477777777777757</v>
      </c>
      <c r="H18" s="9">
        <f>(TempMittel_korr!I209-Referenz_vor_1960!$H$13)</f>
        <v>1.4329032258064522</v>
      </c>
      <c r="I18" s="9">
        <f>(TempMittel_korr!J209-Referenz_vor_1960!$I$13)</f>
        <v>0.5516129032258128</v>
      </c>
      <c r="J18" s="9">
        <f>(TempMittel_korr!K209-Referenz_vor_1960!$J$13)</f>
        <v>1.2151111111111117</v>
      </c>
      <c r="K18" s="9">
        <f>(TempMittel_korr!L209-Referenz_vor_1960!$K$13)</f>
        <v>-4.8494623655914282E-2</v>
      </c>
      <c r="L18" s="9">
        <f>(TempMittel_korr!M209-Referenz_vor_1960!$L$13)</f>
        <v>-3.807888888888888</v>
      </c>
      <c r="M18" s="15">
        <f>(TempMittel_korr!N209-Referenz_vor_1960!$M$13)</f>
        <v>4.693225806451613</v>
      </c>
      <c r="N18" s="269">
        <f>(TempMittel_korr!P209-Referenz_vor_1960!$N$13)</f>
        <v>-0.29844748858447279</v>
      </c>
      <c r="O18" s="2"/>
      <c r="P18" s="51">
        <v>1985</v>
      </c>
      <c r="Q18" s="29">
        <f>(AVERAGE(D18+Referenz_vor_1960!$D$13,E18+Referenz_vor_1960!$E$13,F18+Referenz_vor_1960!$F$13)-Referenz_vor_1960!$O$13)</f>
        <v>-0.34249522102748031</v>
      </c>
      <c r="R18" s="9">
        <f>(AVERAGE(G18+Referenz_vor_1960!$G$13,H18+Referenz_vor_1960!$H$13,I18+Referenz_vor_1960!$I$13)-Referenz_vor_1960!$P$13)</f>
        <v>7.8912783751498239E-2</v>
      </c>
      <c r="S18" s="9">
        <f>(AVERAGE(J18+Referenz_vor_1960!$J$13,K18+Referenz_vor_1960!$K$13,L18+Referenz_vor_1960!$L$13)-Referenz_vor_1960!$Q$13)</f>
        <v>-0.88042413381122842</v>
      </c>
      <c r="T18" s="12">
        <f>(AVERAGE(B18+Referenz_vor_1960!$B$13,C18+Referenz_vor_1960!$C$13,M17+Referenz_vor_1960!$M$13)-Referenz_vor_1960!$R$13)</f>
        <v>-1.3332297349788997</v>
      </c>
      <c r="V18" s="51">
        <v>1985</v>
      </c>
      <c r="W18" s="112">
        <f>(AVERAGE(B18+Referenz_vor_1960!$B$13,C18+Referenz_vor_1960!$C$13,D18+Referenz_vor_1960!$D$13)-Referenz_vor_1960!$T$13)</f>
        <v>-2.3405774052297961</v>
      </c>
      <c r="X18" s="28">
        <f>(AVERAGE(E18+Referenz_vor_1960!$E$13,F18+Referenz_vor_1960!$F$13,G18+Referenz_vor_1960!$G$13)-Referenz_vor_1960!$U$13)</f>
        <v>-0.41655734767025088</v>
      </c>
      <c r="Y18" s="28">
        <f>(AVERAGE(H18+Referenz_vor_1960!$H$13,I18+Referenz_vor_1960!$I$13,J18+Referenz_vor_1960!$J$13)-Referenz_vor_1960!$V$13)</f>
        <v>1.066542413381125</v>
      </c>
      <c r="Z18" s="97">
        <f>(AVERAGE(K18+Referenz_vor_1960!$K$13,L18+Referenz_vor_1960!$L$13,M18+Referenz_vor_1960!$M$13)-Referenz_vor_1960!$W$13)</f>
        <v>0.27894743130226995</v>
      </c>
    </row>
    <row r="19" spans="1:26">
      <c r="A19" s="51">
        <v>1986</v>
      </c>
      <c r="B19" s="88">
        <f>(TempMittel_korr!C210-Referenz_vor_1960!$B$13)</f>
        <v>0.64215053763440899</v>
      </c>
      <c r="C19" s="167">
        <f>(TempMittel_korr!D210-Referenz_vor_1960!$C$13)</f>
        <v>-6.6904802955665028</v>
      </c>
      <c r="D19" s="9">
        <f>(TempMittel_korr!E210-Referenz_vor_1960!$D$13)</f>
        <v>-0.22236559139784928</v>
      </c>
      <c r="E19" s="9">
        <f>(TempMittel_korr!F210-Referenz_vor_1960!$E$13)</f>
        <v>-1.6065555555555555</v>
      </c>
      <c r="F19" s="9">
        <f>(TempMittel_korr!G210-Referenz_vor_1960!$F$13)</f>
        <v>2.6039086021505415</v>
      </c>
      <c r="G19" s="9">
        <f>(TempMittel_korr!H210-Referenz_vor_1960!$G$13)</f>
        <v>0.10888888888888992</v>
      </c>
      <c r="H19" s="9">
        <f>(TempMittel_korr!I210-Referenz_vor_1960!$H$13)</f>
        <v>-0.26387096774193175</v>
      </c>
      <c r="I19" s="9">
        <f>(TempMittel_korr!J210-Referenz_vor_1960!$I$13)</f>
        <v>0.26774193548387615</v>
      </c>
      <c r="J19" s="9">
        <f>(TempMittel_korr!K210-Referenz_vor_1960!$J$13)</f>
        <v>-0.76155555555555843</v>
      </c>
      <c r="K19" s="9">
        <f>(TempMittel_korr!L210-Referenz_vor_1960!$K$13)</f>
        <v>1.2482795698924729</v>
      </c>
      <c r="L19" s="9">
        <f>(TempMittel_korr!M210-Referenz_vor_1960!$L$13)</f>
        <v>2.6954444444444454</v>
      </c>
      <c r="M19" s="15">
        <f>(TempMittel_korr!N210-Referenz_vor_1960!$M$13)</f>
        <v>1.6061290322580641</v>
      </c>
      <c r="N19" s="269">
        <f>(TempMittel_korr!P210-Referenz_vor_1960!$N$13)</f>
        <v>5.8264840182649991E-2</v>
      </c>
      <c r="O19" s="2"/>
      <c r="P19" s="51">
        <v>1986</v>
      </c>
      <c r="Q19" s="29">
        <f>(AVERAGE(D19+Referenz_vor_1960!$D$13,E19+Referenz_vor_1960!$E$13,F19+Referenz_vor_1960!$F$13)-Referenz_vor_1960!$O$13)</f>
        <v>0.25832915173237847</v>
      </c>
      <c r="R19" s="9">
        <f>(AVERAGE(G19+Referenz_vor_1960!$G$13,H19+Referenz_vor_1960!$H$13,I19+Referenz_vor_1960!$I$13)-Referenz_vor_1960!$P$13)</f>
        <v>3.7586618876945366E-2</v>
      </c>
      <c r="S19" s="9">
        <f>(AVERAGE(J19+Referenz_vor_1960!$J$13,K19+Referenz_vor_1960!$K$13,L19+Referenz_vor_1960!$L$13)-Referenz_vor_1960!$Q$13)</f>
        <v>1.0607228195937868</v>
      </c>
      <c r="T19" s="12">
        <f>(AVERAGE(B19+Referenz_vor_1960!$B$13,C19+Referenz_vor_1960!$C$13,M18+Referenz_vor_1960!$M$13)-Referenz_vor_1960!$R$13)</f>
        <v>-0.45170131716016071</v>
      </c>
      <c r="V19" s="51">
        <v>1986</v>
      </c>
      <c r="W19" s="112">
        <f>(AVERAGE(B19+Referenz_vor_1960!$B$13,C19+Referenz_vor_1960!$C$13,D19+Referenz_vor_1960!$D$13)-Referenz_vor_1960!$T$13)</f>
        <v>-2.0902317831099815</v>
      </c>
      <c r="X19" s="28">
        <f>(AVERAGE(E19+Referenz_vor_1960!$E$13,F19+Referenz_vor_1960!$F$13,G19+Referenz_vor_1960!$G$13)-Referenz_vor_1960!$U$13)</f>
        <v>0.36874731182795806</v>
      </c>
      <c r="Y19" s="28">
        <f>(AVERAGE(H19+Referenz_vor_1960!$H$13,I19+Referenz_vor_1960!$I$13,J19+Referenz_vor_1960!$J$13)-Referenz_vor_1960!$V$13)</f>
        <v>-0.25256152927120468</v>
      </c>
      <c r="Z19" s="97">
        <f>(AVERAGE(K19+Referenz_vor_1960!$K$13,L19+Referenz_vor_1960!$L$13,M19+Referenz_vor_1960!$M$13)-Referenz_vor_1960!$W$13)</f>
        <v>1.8499510155316607</v>
      </c>
    </row>
    <row r="20" spans="1:26">
      <c r="A20" s="51">
        <v>1987</v>
      </c>
      <c r="B20" s="88">
        <f>(TempMittel_korr!C211-Referenz_vor_1960!$B$13)</f>
        <v>-4.6481720430107529</v>
      </c>
      <c r="C20" s="9">
        <f>(TempMittel_korr!D211-Referenz_vor_1960!$C$13)</f>
        <v>1.3059482758620691</v>
      </c>
      <c r="D20" s="9">
        <f>(TempMittel_korr!E211-Referenz_vor_1960!$D$13)</f>
        <v>-4.5449462365591398</v>
      </c>
      <c r="E20" s="9">
        <f>(TempMittel_korr!F211-Referenz_vor_1960!$E$13)</f>
        <v>1.4067777777777764</v>
      </c>
      <c r="F20" s="9">
        <f>(TempMittel_korr!G211-Referenz_vor_1960!$F$13)</f>
        <v>-3.1057688172042983</v>
      </c>
      <c r="G20" s="9">
        <f>(TempMittel_korr!H211-Referenz_vor_1960!$G$13)</f>
        <v>-1.1277777777777764</v>
      </c>
      <c r="H20" s="9">
        <f>(TempMittel_korr!I211-Referenz_vor_1960!$H$13)</f>
        <v>0.21677419354838712</v>
      </c>
      <c r="I20" s="9">
        <f>(TempMittel_korr!J211-Referenz_vor_1960!$I$13)</f>
        <v>-0.1709677419354847</v>
      </c>
      <c r="J20" s="9">
        <f>(TempMittel_korr!K211-Referenz_vor_1960!$J$13)</f>
        <v>2.8117777777777739</v>
      </c>
      <c r="K20" s="9">
        <f>(TempMittel_korr!L211-Referenz_vor_1960!$K$13)</f>
        <v>1.3805376344086042</v>
      </c>
      <c r="L20" s="9">
        <f>(TempMittel_korr!M211-Referenz_vor_1960!$L$13)</f>
        <v>0.65211111111111109</v>
      </c>
      <c r="M20" s="15">
        <f>(TempMittel_korr!N211-Referenz_vor_1960!$M$13)</f>
        <v>2.7996774193548384</v>
      </c>
      <c r="N20" s="269">
        <f>(TempMittel_korr!P211-Referenz_vor_1960!$N$13)</f>
        <v>-0.24173515981734983</v>
      </c>
      <c r="O20" s="2"/>
      <c r="P20" s="51">
        <v>1987</v>
      </c>
      <c r="Q20" s="29">
        <f>(AVERAGE(D20+Referenz_vor_1960!$D$13,E20+Referenz_vor_1960!$E$13,F20+Referenz_vor_1960!$F$13)-Referenz_vor_1960!$O$13)</f>
        <v>-2.0813124253285538</v>
      </c>
      <c r="R20" s="9">
        <f>(AVERAGE(G20+Referenz_vor_1960!$G$13,H20+Referenz_vor_1960!$H$13,I20+Referenz_vor_1960!$I$13)-Referenz_vor_1960!$P$13)</f>
        <v>-0.36065710872162349</v>
      </c>
      <c r="S20" s="9">
        <f>(AVERAGE(J20+Referenz_vor_1960!$J$13,K20+Referenz_vor_1960!$K$13,L20+Referenz_vor_1960!$L$13)-Referenz_vor_1960!$Q$13)</f>
        <v>1.6148088410991637</v>
      </c>
      <c r="T20" s="12">
        <f>(AVERAGE(B20+Referenz_vor_1960!$B$13,C20+Referenz_vor_1960!$C$13,M19+Referenz_vor_1960!$M$13)-Referenz_vor_1960!$R$13)</f>
        <v>-0.57869824496354028</v>
      </c>
      <c r="V20" s="51">
        <v>1987</v>
      </c>
      <c r="W20" s="112">
        <f>(AVERAGE(B20+Referenz_vor_1960!$B$13,C20+Referenz_vor_1960!$C$13,D20+Referenz_vor_1960!$D$13)-Referenz_vor_1960!$T$13)</f>
        <v>-2.6290566679026082</v>
      </c>
      <c r="X20" s="28">
        <f>(AVERAGE(E20+Referenz_vor_1960!$E$13,F20+Referenz_vor_1960!$F$13,G20+Referenz_vor_1960!$G$13)-Referenz_vor_1960!$U$13)</f>
        <v>-0.94225627240143517</v>
      </c>
      <c r="Y20" s="28">
        <f>(AVERAGE(H20+Referenz_vor_1960!$H$13,I20+Referenz_vor_1960!$I$13,J20+Referenz_vor_1960!$J$13)-Referenz_vor_1960!$V$13)</f>
        <v>0.95252807646355819</v>
      </c>
      <c r="Z20" s="97">
        <f>(AVERAGE(K20+Referenz_vor_1960!$K$13,L20+Referenz_vor_1960!$L$13,M20+Referenz_vor_1960!$M$13)-Referenz_vor_1960!$W$13)</f>
        <v>1.6107753882915179</v>
      </c>
    </row>
    <row r="21" spans="1:26">
      <c r="A21" s="51">
        <v>1988</v>
      </c>
      <c r="B21" s="88">
        <f>(TempMittel_korr!C212-Referenz_vor_1960!$B$13)</f>
        <v>5.3647311827956994</v>
      </c>
      <c r="C21" s="9">
        <f>(TempMittel_korr!D212-Referenz_vor_1960!$C$13)</f>
        <v>0.64363300492610853</v>
      </c>
      <c r="D21" s="9">
        <f>(TempMittel_korr!E212-Referenz_vor_1960!$D$13)</f>
        <v>-2.0481720430107528</v>
      </c>
      <c r="E21" s="9">
        <f>(TempMittel_korr!F212-Referenz_vor_1960!$E$13)</f>
        <v>0.61677777777777809</v>
      </c>
      <c r="F21" s="9">
        <f>(TempMittel_korr!G212-Referenz_vor_1960!$F$13)</f>
        <v>1.8555215053763465</v>
      </c>
      <c r="G21" s="9">
        <f>(TempMittel_korr!H212-Referenz_vor_1960!$G$13)</f>
        <v>-0.54777777777777636</v>
      </c>
      <c r="H21" s="9">
        <f>(TempMittel_korr!I212-Referenz_vor_1960!$H$13)</f>
        <v>0.62322580645161274</v>
      </c>
      <c r="I21" s="9">
        <f>(TempMittel_korr!J212-Referenz_vor_1960!$I$13)</f>
        <v>0.94193548387096726</v>
      </c>
      <c r="J21" s="9">
        <f>(TempMittel_korr!K212-Referenz_vor_1960!$J$13)</f>
        <v>-0.71822222222222187</v>
      </c>
      <c r="K21" s="9">
        <f>(TempMittel_korr!L212-Referenz_vor_1960!$K$13)</f>
        <v>1.7224731182795718</v>
      </c>
      <c r="L21" s="9">
        <f>(TempMittel_korr!M212-Referenz_vor_1960!$L$13)</f>
        <v>-1.157888888888889</v>
      </c>
      <c r="M21" s="15">
        <f>(TempMittel_korr!N212-Referenz_vor_1960!$M$13)</f>
        <v>0.98032258064516109</v>
      </c>
      <c r="N21" s="269">
        <f>(TempMittel_korr!P212-Referenz_vor_1960!$N$13)</f>
        <v>0.7363470319634704</v>
      </c>
      <c r="O21" s="2"/>
      <c r="P21" s="132">
        <v>1988</v>
      </c>
      <c r="Q21" s="29">
        <f>(AVERAGE(D21+Referenz_vor_1960!$D$13,E21+Referenz_vor_1960!$E$13,F21+Referenz_vor_1960!$F$13)-Referenz_vor_1960!$O$13)</f>
        <v>0.14137574671445741</v>
      </c>
      <c r="R21" s="9">
        <f>(AVERAGE(G21+Referenz_vor_1960!$G$13,H21+Referenz_vor_1960!$H$13,I21+Referenz_vor_1960!$I$13)-Referenz_vor_1960!$P$13)</f>
        <v>0.33912783751493691</v>
      </c>
      <c r="S21" s="9">
        <f>(AVERAGE(J21+Referenz_vor_1960!$J$13,K21+Referenz_vor_1960!$K$13,L21+Referenz_vor_1960!$L$13)-Referenz_vor_1960!$Q$13)</f>
        <v>-5.121266427717952E-2</v>
      </c>
      <c r="T21" s="12">
        <f>(AVERAGE(B21+Referenz_vor_1960!$B$13,C21+Referenz_vor_1960!$C$13,M20+Referenz_vor_1960!$M$13)-Referenz_vor_1960!$R$13)</f>
        <v>2.9360138690255484</v>
      </c>
      <c r="V21" s="132">
        <v>1988</v>
      </c>
      <c r="W21" s="112">
        <f>(AVERAGE(B21+Referenz_vor_1960!$B$13,C21+Referenz_vor_1960!$C$13,D21+Referenz_vor_1960!$D$13)-Referenz_vor_1960!$T$13)</f>
        <v>1.3200640482370183</v>
      </c>
      <c r="X21" s="28">
        <f>(AVERAGE(E21+Referenz_vor_1960!$E$13,F21+Referenz_vor_1960!$F$13,G21+Referenz_vor_1960!$G$13)-Referenz_vor_1960!$U$13)</f>
        <v>0.64150716845878186</v>
      </c>
      <c r="Y21" s="28">
        <f>(AVERAGE(H21+Referenz_vor_1960!$H$13,I21+Referenz_vor_1960!$I$13,J21+Referenz_vor_1960!$J$13)-Referenz_vor_1960!$V$13)</f>
        <v>0.2823130227001176</v>
      </c>
      <c r="Z21" s="97">
        <f>(AVERAGE(K21+Referenz_vor_1960!$K$13,L21+Referenz_vor_1960!$L$13,M21+Referenz_vor_1960!$M$13)-Referenz_vor_1960!$W$13)</f>
        <v>0.51496893667861432</v>
      </c>
    </row>
    <row r="22" spans="1:26">
      <c r="A22" s="51">
        <v>1989</v>
      </c>
      <c r="B22" s="88">
        <f>(TempMittel_korr!C213-Referenz_vor_1960!$B$13)</f>
        <v>3.7679569892473115</v>
      </c>
      <c r="C22" s="9">
        <f>(TempMittel_korr!D213-Referenz_vor_1960!$C$13)</f>
        <v>4.6059482758620698</v>
      </c>
      <c r="D22" s="9">
        <f>(TempMittel_korr!E213-Referenz_vor_1960!$D$13)</f>
        <v>4.4292473118279574</v>
      </c>
      <c r="E22" s="9">
        <f>(TempMittel_korr!F213-Referenz_vor_1960!$E$13)</f>
        <v>-0.84322222222222454</v>
      </c>
      <c r="F22" s="9">
        <f>(TempMittel_korr!G213-Referenz_vor_1960!$F$13)</f>
        <v>1.4813279569892455</v>
      </c>
      <c r="G22" s="9">
        <f>(TempMittel_korr!H213-Referenz_vor_1960!$G$13)</f>
        <v>-1.0644444444444421</v>
      </c>
      <c r="H22" s="9">
        <f>(TempMittel_korr!I213-Referenz_vor_1960!$H$13)</f>
        <v>0.62967741935484334</v>
      </c>
      <c r="I22" s="9">
        <f>(TempMittel_korr!J213-Referenz_vor_1960!$I$13)</f>
        <v>0.62903225806451957</v>
      </c>
      <c r="J22" s="9">
        <f>(TempMittel_korr!K213-Referenz_vor_1960!$J$13)</f>
        <v>-0.61488888888889015</v>
      </c>
      <c r="K22" s="9">
        <f>(TempMittel_korr!L213-Referenz_vor_1960!$K$13)</f>
        <v>1.8321505376344103</v>
      </c>
      <c r="L22" s="9">
        <f>(TempMittel_korr!M213-Referenz_vor_1960!$L$13)</f>
        <v>-0.37455555555555597</v>
      </c>
      <c r="M22" s="15">
        <f>(TempMittel_korr!N213-Referenz_vor_1960!$M$13)</f>
        <v>3.4706451612903222</v>
      </c>
      <c r="N22" s="269">
        <f>(TempMittel_korr!P213-Referenz_vor_1960!$N$13)</f>
        <v>1.5305936073059376</v>
      </c>
      <c r="O22" s="2"/>
      <c r="P22" s="132">
        <v>1989</v>
      </c>
      <c r="Q22" s="29">
        <f>(AVERAGE(D22+Referenz_vor_1960!$D$13,E22+Referenz_vor_1960!$E$13,F22+Referenz_vor_1960!$F$13)-Referenz_vor_1960!$O$13)</f>
        <v>1.6891176821983258</v>
      </c>
      <c r="R22" s="9">
        <f>(AVERAGE(G22+Referenz_vor_1960!$G$13,H22+Referenz_vor_1960!$H$13,I22+Referenz_vor_1960!$I$13)-Referenz_vor_1960!$P$13)</f>
        <v>6.4755077658306348E-2</v>
      </c>
      <c r="S22" s="9">
        <f>(AVERAGE(J22+Referenz_vor_1960!$J$13,K22+Referenz_vor_1960!$K$13,L22+Referenz_vor_1960!$L$13)-Referenz_vor_1960!$Q$13)</f>
        <v>0.28090203106332101</v>
      </c>
      <c r="T22" s="12">
        <f>(AVERAGE(B22+Referenz_vor_1960!$B$13,C22+Referenz_vor_1960!$C$13,M21+Referenz_vor_1960!$M$13)-Referenz_vor_1960!$R$13)</f>
        <v>3.1180759485848473</v>
      </c>
      <c r="V22" s="51">
        <v>1989</v>
      </c>
      <c r="W22" s="112">
        <f>(AVERAGE(B22+Referenz_vor_1960!$B$13,C22+Referenz_vor_1960!$C$13,D22+Referenz_vor_1960!$D$13)-Referenz_vor_1960!$T$13)</f>
        <v>4.2677175256457796</v>
      </c>
      <c r="X22" s="28">
        <f>(AVERAGE(E22+Referenz_vor_1960!$E$13,F22+Referenz_vor_1960!$F$13,G22+Referenz_vor_1960!$G$13)-Referenz_vor_1960!$U$13)</f>
        <v>-0.14211290322580794</v>
      </c>
      <c r="Y22" s="28">
        <f>(AVERAGE(H22+Referenz_vor_1960!$H$13,I22+Referenz_vor_1960!$I$13,J22+Referenz_vor_1960!$J$13)-Referenz_vor_1960!$V$13)</f>
        <v>0.21460692951015758</v>
      </c>
      <c r="Z22" s="97">
        <f>(AVERAGE(K22+Referenz_vor_1960!$K$13,L22+Referenz_vor_1960!$L$13,M22+Referenz_vor_1960!$M$13)-Referenz_vor_1960!$W$13)</f>
        <v>1.6427467144563921</v>
      </c>
    </row>
    <row r="23" spans="1:26">
      <c r="A23" s="51">
        <v>1990</v>
      </c>
      <c r="B23" s="88">
        <f>(TempMittel_korr!C214-Referenz_vor_1960!$B$13)</f>
        <v>4.1034408602150538</v>
      </c>
      <c r="C23" s="9">
        <f>(TempMittel_korr!D214-Referenz_vor_1960!$C$13)</f>
        <v>6.5809482758620694</v>
      </c>
      <c r="D23" s="9">
        <f>(TempMittel_korr!E214-Referenz_vor_1960!$D$13)</f>
        <v>3.7389247311827933</v>
      </c>
      <c r="E23" s="9">
        <f>(TempMittel_korr!F214-Referenz_vor_1960!$E$13)</f>
        <v>-2.2432222222222227</v>
      </c>
      <c r="F23" s="9">
        <f>(TempMittel_korr!G214-Referenz_vor_1960!$F$13)</f>
        <v>2.2329408602150487</v>
      </c>
      <c r="G23" s="9">
        <f>(TempMittel_korr!H214-Referenz_vor_1960!$G$13)</f>
        <v>-0.60111111111110915</v>
      </c>
      <c r="H23" s="9">
        <f>(TempMittel_korr!I214-Referenz_vor_1960!$H$13)</f>
        <v>0.14580645161290029</v>
      </c>
      <c r="I23" s="9">
        <f>(TempMittel_korr!J214-Referenz_vor_1960!$I$13)</f>
        <v>1.8741935483870957</v>
      </c>
      <c r="J23" s="9">
        <f>(TempMittel_korr!K214-Referenz_vor_1960!$J$13)</f>
        <v>-1.9148888888888891</v>
      </c>
      <c r="K23" s="9">
        <f>(TempMittel_korr!L214-Referenz_vor_1960!$K$13)</f>
        <v>2.2386021505376377</v>
      </c>
      <c r="L23" s="9">
        <f>(TempMittel_korr!M214-Referenz_vor_1960!$L$13)</f>
        <v>-0.52122222222222225</v>
      </c>
      <c r="M23" s="15">
        <f>(TempMittel_korr!N214-Referenz_vor_1960!$M$13)</f>
        <v>-0.70354838709677392</v>
      </c>
      <c r="N23" s="269">
        <f>(TempMittel_korr!P214-Referenz_vor_1960!$N$13)</f>
        <v>1.2645662100456638</v>
      </c>
      <c r="O23" s="2"/>
      <c r="P23" s="51">
        <v>1990</v>
      </c>
      <c r="Q23" s="29">
        <f>(AVERAGE(D23+Referenz_vor_1960!$D$13,E23+Referenz_vor_1960!$E$13,F23+Referenz_vor_1960!$F$13)-Referenz_vor_1960!$O$13)</f>
        <v>1.2428811230585399</v>
      </c>
      <c r="R23" s="9">
        <f>(AVERAGE(G23+Referenz_vor_1960!$G$13,H23+Referenz_vor_1960!$H$13,I23+Referenz_vor_1960!$I$13)-Referenz_vor_1960!$P$13)</f>
        <v>0.4729629629629617</v>
      </c>
      <c r="S23" s="9">
        <f>(AVERAGE(J23+Referenz_vor_1960!$J$13,K23+Referenz_vor_1960!$K$13,L23+Referenz_vor_1960!$L$13)-Referenz_vor_1960!$Q$13)</f>
        <v>-6.5836320191157149E-2</v>
      </c>
      <c r="T23" s="12">
        <f>(AVERAGE(B23+Referenz_vor_1960!$B$13,C23+Referenz_vor_1960!$C$13,M22+Referenz_vor_1960!$M$13)-Referenz_vor_1960!$R$13)</f>
        <v>4.7183447657891477</v>
      </c>
      <c r="V23" s="51">
        <v>1990</v>
      </c>
      <c r="W23" s="112">
        <f>(AVERAGE(B23+Referenz_vor_1960!$B$13,C23+Referenz_vor_1960!$C$13,D23+Referenz_vor_1960!$D$13)-Referenz_vor_1960!$T$13)</f>
        <v>4.8077712890866389</v>
      </c>
      <c r="X23" s="28">
        <f>(AVERAGE(E23+Referenz_vor_1960!$E$13,F23+Referenz_vor_1960!$F$13,G23+Referenz_vor_1960!$G$13)-Referenz_vor_1960!$U$13)</f>
        <v>-0.20379749103942935</v>
      </c>
      <c r="Y23" s="28">
        <f>(AVERAGE(H23+Referenz_vor_1960!$H$13,I23+Referenz_vor_1960!$I$13,J23+Referenz_vor_1960!$J$13)-Referenz_vor_1960!$V$13)</f>
        <v>3.5037037037035645E-2</v>
      </c>
      <c r="Z23" s="97">
        <f>(AVERAGE(K23+Referenz_vor_1960!$K$13,L23+Referenz_vor_1960!$L$13,M23+Referenz_vor_1960!$M$13)-Referenz_vor_1960!$W$13)</f>
        <v>0.33794384707288128</v>
      </c>
    </row>
    <row r="24" spans="1:26">
      <c r="A24" s="51">
        <v>1991</v>
      </c>
      <c r="B24" s="88">
        <f>(TempMittel_korr!C215-Referenz_vor_1960!$B$13)</f>
        <v>1.0421505376344087</v>
      </c>
      <c r="C24" s="9">
        <f>(TempMittel_korr!D215-Referenz_vor_1960!$C$13)</f>
        <v>-1.1547660098522166</v>
      </c>
      <c r="D24" s="9">
        <f>(TempMittel_korr!E215-Referenz_vor_1960!$D$13)</f>
        <v>3.2260215053763446</v>
      </c>
      <c r="E24" s="9">
        <f>(TempMittel_korr!F215-Referenz_vor_1960!$E$13)</f>
        <v>-1.7132222222222238</v>
      </c>
      <c r="F24" s="9">
        <f>(TempMittel_korr!G215-Referenz_vor_1960!$F$13)</f>
        <v>-3.6089946236559136</v>
      </c>
      <c r="G24" s="9">
        <f>(TempMittel_korr!H215-Referenz_vor_1960!$G$13)</f>
        <v>-1.0944444444444432</v>
      </c>
      <c r="H24" s="9">
        <f>(TempMittel_korr!I215-Referenz_vor_1960!$H$13)</f>
        <v>1.8103225806451633</v>
      </c>
      <c r="I24" s="9">
        <f>(TempMittel_korr!J215-Referenz_vor_1960!$I$13)</f>
        <v>1.9709677419354872</v>
      </c>
      <c r="J24" s="9">
        <f>(TempMittel_korr!K215-Referenz_vor_1960!$J$13)</f>
        <v>1.8051111111111116</v>
      </c>
      <c r="K24" s="9">
        <f>(TempMittel_korr!L215-Referenz_vor_1960!$K$13)</f>
        <v>-1.9613978494623652</v>
      </c>
      <c r="L24" s="9">
        <f>(TempMittel_korr!M215-Referenz_vor_1960!$L$13)</f>
        <v>0.18877777777777771</v>
      </c>
      <c r="M24" s="15">
        <f>(TempMittel_korr!N215-Referenz_vor_1960!$M$13)</f>
        <v>-1.2132258064516126</v>
      </c>
      <c r="N24" s="269">
        <f>(TempMittel_korr!P215-Referenz_vor_1960!$N$13)</f>
        <v>-1.1872146118720117E-2</v>
      </c>
      <c r="O24" s="2"/>
      <c r="P24" s="51">
        <v>1991</v>
      </c>
      <c r="Q24" s="29">
        <f>(AVERAGE(D24+Referenz_vor_1960!$D$13,E24+Referenz_vor_1960!$E$13,F24+Referenz_vor_1960!$F$13)-Referenz_vor_1960!$O$13)</f>
        <v>-0.69873178016726456</v>
      </c>
      <c r="R24" s="9">
        <f>(AVERAGE(G24+Referenz_vor_1960!$G$13,H24+Referenz_vor_1960!$H$13,I24+Referenz_vor_1960!$I$13)-Referenz_vor_1960!$P$13)</f>
        <v>0.89561529271207085</v>
      </c>
      <c r="S24" s="9">
        <f>(AVERAGE(J24+Referenz_vor_1960!$J$13,K24+Referenz_vor_1960!$K$13,L24+Referenz_vor_1960!$L$13)-Referenz_vor_1960!$Q$13)</f>
        <v>1.0830346475509067E-2</v>
      </c>
      <c r="T24" s="12">
        <f>(AVERAGE(B24+Referenz_vor_1960!$B$13,C24+Referenz_vor_1960!$C$13,M23+Referenz_vor_1960!$M$13)-Referenz_vor_1960!$R$13)</f>
        <v>-0.27205461977152723</v>
      </c>
      <c r="V24" s="51">
        <v>1991</v>
      </c>
      <c r="W24" s="112">
        <f>(AVERAGE(B24+Referenz_vor_1960!$B$13,C24+Referenz_vor_1960!$C$13,D24+Referenz_vor_1960!$D$13)-Referenz_vor_1960!$T$13)</f>
        <v>1.0378020110528454</v>
      </c>
      <c r="X24" s="28">
        <f>(AVERAGE(E24+Referenz_vor_1960!$E$13,F24+Referenz_vor_1960!$F$13,G24+Referenz_vor_1960!$G$13)-Referenz_vor_1960!$U$13)</f>
        <v>-2.1388870967741944</v>
      </c>
      <c r="Y24" s="28">
        <f>(AVERAGE(H24+Referenz_vor_1960!$H$13,I24+Referenz_vor_1960!$I$13,J24+Referenz_vor_1960!$J$13)-Referenz_vor_1960!$V$13)</f>
        <v>1.8621338112305867</v>
      </c>
      <c r="Z24" s="97">
        <f>(AVERAGE(K24+Referenz_vor_1960!$K$13,L24+Referenz_vor_1960!$L$13,M24+Referenz_vor_1960!$M$13)-Referenz_vor_1960!$W$13)</f>
        <v>-0.99528195937873321</v>
      </c>
    </row>
    <row r="25" spans="1:26">
      <c r="A25" s="51">
        <v>1992</v>
      </c>
      <c r="B25" s="88">
        <f>(TempMittel_korr!C216-Referenz_vor_1960!$B$13)</f>
        <v>2.0034408602150542</v>
      </c>
      <c r="C25" s="9">
        <f>(TempMittel_korr!D216-Referenz_vor_1960!$C$13)</f>
        <v>2.4263916256157634</v>
      </c>
      <c r="D25" s="9">
        <f>(TempMittel_korr!E216-Referenz_vor_1960!$D$13)</f>
        <v>1.0550537634408597</v>
      </c>
      <c r="E25" s="9">
        <f>(TempMittel_korr!F216-Referenz_vor_1960!$E$13)</f>
        <v>-0.64655555555555466</v>
      </c>
      <c r="F25" s="9">
        <f>(TempMittel_korr!G216-Referenz_vor_1960!$F$13)</f>
        <v>2.726489247311827</v>
      </c>
      <c r="G25" s="9">
        <f>(TempMittel_korr!H216-Referenz_vor_1960!$G$13)</f>
        <v>0.63222222222222157</v>
      </c>
      <c r="H25" s="9">
        <f>(TempMittel_korr!I216-Referenz_vor_1960!$H$13)</f>
        <v>1.3651612903225789</v>
      </c>
      <c r="I25" s="9">
        <f>(TempMittel_korr!J216-Referenz_vor_1960!$I$13)</f>
        <v>4.5032258064516189</v>
      </c>
      <c r="J25" s="9">
        <f>(TempMittel_korr!K216-Referenz_vor_1960!$J$13)</f>
        <v>0.10177777777777841</v>
      </c>
      <c r="K25" s="9">
        <f>(TempMittel_korr!L216-Referenz_vor_1960!$K$13)</f>
        <v>-2.6936559139784944</v>
      </c>
      <c r="L25" s="9">
        <f>(TempMittel_korr!M216-Referenz_vor_1960!$L$13)</f>
        <v>2.5387777777777791</v>
      </c>
      <c r="M25" s="15">
        <f>(TempMittel_korr!N216-Referenz_vor_1960!$M$13)</f>
        <v>1.0545161290322578</v>
      </c>
      <c r="N25" s="269">
        <f>(TempMittel_korr!P216-Referenz_vor_1960!$N$13)</f>
        <v>1.2911415525114194</v>
      </c>
      <c r="O25" s="2"/>
      <c r="P25" s="132">
        <v>1992</v>
      </c>
      <c r="Q25" s="29">
        <f>(AVERAGE(D25+Referenz_vor_1960!$D$13,E25+Referenz_vor_1960!$E$13,F25+Referenz_vor_1960!$F$13)-Referenz_vor_1960!$O$13)</f>
        <v>1.0449958183990438</v>
      </c>
      <c r="R25" s="9">
        <f>(AVERAGE(G25+Referenz_vor_1960!$G$13,H25+Referenz_vor_1960!$H$13,I25+Referenz_vor_1960!$I$13)-Referenz_vor_1960!$P$13)</f>
        <v>2.1668697729988082</v>
      </c>
      <c r="S25" s="9">
        <f>(AVERAGE(J25+Referenz_vor_1960!$J$13,K25+Referenz_vor_1960!$K$13,L25+Referenz_vor_1960!$L$13)-Referenz_vor_1960!$Q$13)</f>
        <v>-1.7700119474311826E-2</v>
      </c>
      <c r="T25" s="12">
        <f>(AVERAGE(B25+Referenz_vor_1960!$B$13,C25+Referenz_vor_1960!$C$13,M24+Referenz_vor_1960!$M$13)-Referenz_vor_1960!$R$13)</f>
        <v>1.0722022264597348</v>
      </c>
      <c r="V25" s="132">
        <v>1992</v>
      </c>
      <c r="W25" s="112">
        <f>(AVERAGE(B25+Referenz_vor_1960!$B$13,C25+Referenz_vor_1960!$C$13,D25+Referenz_vor_1960!$D$13)-Referenz_vor_1960!$T$13)</f>
        <v>1.828295416423892</v>
      </c>
      <c r="X25" s="28">
        <f>(AVERAGE(E25+Referenz_vor_1960!$E$13,F25+Referenz_vor_1960!$F$13,G25+Referenz_vor_1960!$G$13)-Referenz_vor_1960!$U$13)</f>
        <v>0.90405197132616344</v>
      </c>
      <c r="Y25" s="28">
        <f>(AVERAGE(H25+Referenz_vor_1960!$H$13,I25+Referenz_vor_1960!$I$13,J25+Referenz_vor_1960!$J$13)-Referenz_vor_1960!$V$13)</f>
        <v>1.9900549581839897</v>
      </c>
      <c r="Z25" s="97">
        <f>(AVERAGE(K25+Referenz_vor_1960!$K$13,L25+Referenz_vor_1960!$L$13,M25+Referenz_vor_1960!$M$13)-Referenz_vor_1960!$W$13)</f>
        <v>0.29987933094384722</v>
      </c>
    </row>
    <row r="26" spans="1:26">
      <c r="A26" s="51">
        <v>1993</v>
      </c>
      <c r="B26" s="88">
        <f>(TempMittel_korr!C217-Referenz_vor_1960!$B$13)</f>
        <v>4.5840860215053763</v>
      </c>
      <c r="C26" s="9">
        <f>(TempMittel_korr!D217-Referenz_vor_1960!$C$13)</f>
        <v>-0.30476600985221669</v>
      </c>
      <c r="D26" s="9">
        <f>(TempMittel_korr!E217-Referenz_vor_1960!$D$13)</f>
        <v>-0.42559139784946232</v>
      </c>
      <c r="E26" s="9">
        <f>(TempMittel_korr!F217-Referenz_vor_1960!$E$13)</f>
        <v>2.1867777777777766</v>
      </c>
      <c r="F26" s="9">
        <f>(TempMittel_korr!G217-Referenz_vor_1960!$F$13)</f>
        <v>2.7297150537634423</v>
      </c>
      <c r="G26" s="9">
        <f>(TempMittel_korr!H217-Referenz_vor_1960!$G$13)</f>
        <v>0.77555555555555244</v>
      </c>
      <c r="H26" s="9">
        <f>(TempMittel_korr!I217-Referenz_vor_1960!$H$13)</f>
        <v>-1.047741935483872</v>
      </c>
      <c r="I26" s="9">
        <f>(TempMittel_korr!J217-Referenz_vor_1960!$I$13)</f>
        <v>0.3806451612903281</v>
      </c>
      <c r="J26" s="9">
        <f>(TempMittel_korr!K217-Referenz_vor_1960!$J$13)</f>
        <v>-1.0948888888888888</v>
      </c>
      <c r="K26" s="9">
        <f>(TempMittel_korr!L217-Referenz_vor_1960!$K$13)</f>
        <v>-1.6388172043010716</v>
      </c>
      <c r="L26" s="9">
        <f>(TempMittel_korr!M217-Referenz_vor_1960!$L$13)</f>
        <v>-3.2412222222222224</v>
      </c>
      <c r="M26" s="15">
        <f>(TempMittel_korr!N217-Referenz_vor_1960!$M$13)</f>
        <v>2.7803225806451608</v>
      </c>
      <c r="N26" s="269">
        <f>(TempMittel_korr!P217-Referenz_vor_1960!$N$13)</f>
        <v>0.52511415525114291</v>
      </c>
      <c r="O26" s="2"/>
      <c r="P26" s="51">
        <v>1993</v>
      </c>
      <c r="Q26" s="29">
        <f>(AVERAGE(D26+Referenz_vor_1960!$D$13,E26+Referenz_vor_1960!$E$13,F26+Referenz_vor_1960!$F$13)-Referenz_vor_1960!$O$13)</f>
        <v>1.4969671445639197</v>
      </c>
      <c r="R26" s="9">
        <f>(AVERAGE(G26+Referenz_vor_1960!$G$13,H26+Referenz_vor_1960!$H$13,I26+Referenz_vor_1960!$I$13)-Referenz_vor_1960!$P$13)</f>
        <v>3.6152927120669531E-2</v>
      </c>
      <c r="S26" s="9">
        <f>(AVERAGE(J26+Referenz_vor_1960!$J$13,K26+Referenz_vor_1960!$K$13,L26+Referenz_vor_1960!$L$13)-Referenz_vor_1960!$Q$13)</f>
        <v>-1.9916427718040604</v>
      </c>
      <c r="T26" s="12">
        <f>(AVERAGE(B26+Referenz_vor_1960!$B$13,C26+Referenz_vor_1960!$C$13,M25+Referenz_vor_1960!$M$13)-Referenz_vor_1960!$R$13)</f>
        <v>1.7779453802284724</v>
      </c>
      <c r="V26" s="51">
        <v>1993</v>
      </c>
      <c r="W26" s="112">
        <f>(AVERAGE(B26+Referenz_vor_1960!$B$13,C26+Referenz_vor_1960!$C$13,D26+Referenz_vor_1960!$D$13)-Referenz_vor_1960!$T$13)</f>
        <v>1.2845762046012323</v>
      </c>
      <c r="X26" s="28">
        <f>(AVERAGE(E26+Referenz_vor_1960!$E$13,F26+Referenz_vor_1960!$F$13,G26+Referenz_vor_1960!$G$13)-Referenz_vor_1960!$U$13)</f>
        <v>1.8973494623655895</v>
      </c>
      <c r="Y26" s="28">
        <f>(AVERAGE(H26+Referenz_vor_1960!$H$13,I26+Referenz_vor_1960!$I$13,J26+Referenz_vor_1960!$J$13)-Referenz_vor_1960!$V$13)</f>
        <v>-0.58732855436081266</v>
      </c>
      <c r="Z26" s="97">
        <f>(AVERAGE(K26+Referenz_vor_1960!$K$13,L26+Referenz_vor_1960!$L$13,M26+Referenz_vor_1960!$M$13)-Referenz_vor_1960!$W$13)</f>
        <v>-0.69990561529271078</v>
      </c>
    </row>
    <row r="27" spans="1:26">
      <c r="A27" s="51">
        <v>1994</v>
      </c>
      <c r="B27" s="88">
        <f>(TempMittel_korr!C218-Referenz_vor_1960!$B$13)</f>
        <v>2.8873118279569892</v>
      </c>
      <c r="C27" s="9">
        <f>(TempMittel_korr!D218-Referenz_vor_1960!$C$13)</f>
        <v>1.5488054187192124</v>
      </c>
      <c r="D27" s="9">
        <f>(TempMittel_korr!E218-Referenz_vor_1960!$D$13)</f>
        <v>4.3260215053763433</v>
      </c>
      <c r="E27" s="9">
        <f>(TempMittel_korr!F218-Referenz_vor_1960!$E$13)</f>
        <v>-1.3165555555555564</v>
      </c>
      <c r="F27" s="9">
        <f>(TempMittel_korr!G218-Referenz_vor_1960!$F$13)</f>
        <v>0.80390860215053728</v>
      </c>
      <c r="G27" s="9">
        <f>(TempMittel_korr!H218-Referenz_vor_1960!$G$13)</f>
        <v>1.4855555555555533</v>
      </c>
      <c r="H27" s="9">
        <f>(TempMittel_korr!I218-Referenz_vor_1960!$H$13)</f>
        <v>3.9006451612903241</v>
      </c>
      <c r="I27" s="9">
        <f>(TempMittel_korr!J218-Referenz_vor_1960!$I$13)</f>
        <v>2.4225806451612879</v>
      </c>
      <c r="J27" s="9">
        <f>(TempMittel_korr!K218-Referenz_vor_1960!$J$13)</f>
        <v>-0.56488888888888944</v>
      </c>
      <c r="K27" s="9">
        <f>(TempMittel_korr!L218-Referenz_vor_1960!$K$13)</f>
        <v>-0.28397849462365432</v>
      </c>
      <c r="L27" s="9">
        <f>(TempMittel_korr!M218-Referenz_vor_1960!$L$13)</f>
        <v>3.8087777777777787</v>
      </c>
      <c r="M27" s="15">
        <f>(TempMittel_korr!N218-Referenz_vor_1960!$M$13)</f>
        <v>2.225483870967742</v>
      </c>
      <c r="N27" s="269">
        <f>(TempMittel_korr!P218-Referenz_vor_1960!$N$13)</f>
        <v>1.818264840182648</v>
      </c>
      <c r="O27" s="2"/>
      <c r="P27" s="132">
        <v>1994</v>
      </c>
      <c r="Q27" s="29">
        <f>(AVERAGE(D27+Referenz_vor_1960!$D$13,E27+Referenz_vor_1960!$E$13,F27+Referenz_vor_1960!$F$13)-Referenz_vor_1960!$O$13)</f>
        <v>1.2711248506571087</v>
      </c>
      <c r="R27" s="9">
        <f>(AVERAGE(G27+Referenz_vor_1960!$G$13,H27+Referenz_vor_1960!$H$13,I27+Referenz_vor_1960!$I$13)-Referenz_vor_1960!$P$13)</f>
        <v>2.6029271206690545</v>
      </c>
      <c r="S27" s="9">
        <f>(AVERAGE(J27+Referenz_vor_1960!$J$13,K27+Referenz_vor_1960!$K$13,L27+Referenz_vor_1960!$L$13)-Referenz_vor_1960!$Q$13)</f>
        <v>0.98663679808841387</v>
      </c>
      <c r="T27" s="12">
        <f>(AVERAGE(B27+Referenz_vor_1960!$B$13,C27+Referenz_vor_1960!$C$13,M26+Referenz_vor_1960!$M$13)-Referenz_vor_1960!$R$13)</f>
        <v>2.4054799424404538</v>
      </c>
      <c r="V27" s="132">
        <v>1994</v>
      </c>
      <c r="W27" s="112">
        <f>(AVERAGE(B27+Referenz_vor_1960!$B$13,C27+Referenz_vor_1960!$C$13,D27+Referenz_vor_1960!$D$13)-Referenz_vor_1960!$T$13)</f>
        <v>2.9207129173508481</v>
      </c>
      <c r="X27" s="28">
        <f>(AVERAGE(E27+Referenz_vor_1960!$E$13,F27+Referenz_vor_1960!$F$13,G27+Referenz_vor_1960!$G$13)-Referenz_vor_1960!$U$13)</f>
        <v>0.32430286738351022</v>
      </c>
      <c r="Y27" s="28">
        <f>(AVERAGE(H27+Referenz_vor_1960!$H$13,I27+Referenz_vor_1960!$I$13,J27+Referenz_vor_1960!$J$13)-Referenz_vor_1960!$V$13)</f>
        <v>1.9194456391875736</v>
      </c>
      <c r="Z27" s="97">
        <f>(AVERAGE(K27+Referenz_vor_1960!$K$13,L27+Referenz_vor_1960!$L$13,M27+Referenz_vor_1960!$M$13)-Referenz_vor_1960!$W$13)</f>
        <v>1.9167610513739555</v>
      </c>
    </row>
    <row r="28" spans="1:26">
      <c r="A28" s="51">
        <v>1995</v>
      </c>
      <c r="B28" s="88">
        <f>(TempMittel_korr!C219-Referenz_vor_1960!$B$13)</f>
        <v>0.42279569892473146</v>
      </c>
      <c r="C28" s="9">
        <f>(TempMittel_korr!D219-Referenz_vor_1960!$C$13)</f>
        <v>4.541662561576354</v>
      </c>
      <c r="D28" s="9">
        <f>(TempMittel_korr!E219-Referenz_vor_1960!$D$13)</f>
        <v>-1.2804301075268816</v>
      </c>
      <c r="E28" s="9">
        <f>(TempMittel_korr!F219-Referenz_vor_1960!$E$13)</f>
        <v>0.14677777777777656</v>
      </c>
      <c r="F28" s="9">
        <f>(TempMittel_korr!G219-Referenz_vor_1960!$F$13)</f>
        <v>0.61036021505376503</v>
      </c>
      <c r="G28" s="9">
        <f>(TempMittel_korr!H219-Referenz_vor_1960!$G$13)</f>
        <v>-1.931111111111111</v>
      </c>
      <c r="H28" s="9">
        <f>(TempMittel_korr!I219-Referenz_vor_1960!$H$13)</f>
        <v>3.100645161290327</v>
      </c>
      <c r="I28" s="9">
        <f>(TempMittel_korr!J219-Referenz_vor_1960!$I$13)</f>
        <v>-1.2903225806446983E-2</v>
      </c>
      <c r="J28" s="9">
        <f>(TempMittel_korr!K219-Referenz_vor_1960!$J$13)</f>
        <v>-2.5115555555555567</v>
      </c>
      <c r="K28" s="9">
        <f>(TempMittel_korr!L219-Referenz_vor_1960!$K$13)</f>
        <v>3.5256989247311843</v>
      </c>
      <c r="L28" s="9">
        <f>(TempMittel_korr!M219-Referenz_vor_1960!$L$13)</f>
        <v>-0.38122222222222168</v>
      </c>
      <c r="M28" s="15">
        <f>(TempMittel_korr!N219-Referenz_vor_1960!$M$13)</f>
        <v>-0.8293548387096773</v>
      </c>
      <c r="N28" s="269">
        <f>(TempMittel_korr!P219-Referenz_vor_1960!$N$13)</f>
        <v>0.47031963470319837</v>
      </c>
      <c r="O28" s="2"/>
      <c r="P28" s="51">
        <v>1995</v>
      </c>
      <c r="Q28" s="29">
        <f>(AVERAGE(D28+Referenz_vor_1960!$D$13,E28+Referenz_vor_1960!$E$13,F28+Referenz_vor_1960!$F$13)-Referenz_vor_1960!$O$13)</f>
        <v>-0.17443070489844636</v>
      </c>
      <c r="R28" s="9">
        <f>(AVERAGE(G28+Referenz_vor_1960!$G$13,H28+Referenz_vor_1960!$H$13,I28+Referenz_vor_1960!$I$13)-Referenz_vor_1960!$P$13)</f>
        <v>0.38554360812425692</v>
      </c>
      <c r="S28" s="9">
        <f>(AVERAGE(J28+Referenz_vor_1960!$J$13,K28+Referenz_vor_1960!$K$13,L28+Referenz_vor_1960!$L$13)-Referenz_vor_1960!$Q$13)</f>
        <v>0.21097371565113576</v>
      </c>
      <c r="T28" s="12">
        <f>(AVERAGE(B28+Referenz_vor_1960!$B$13,C28+Referenz_vor_1960!$C$13,M27+Referenz_vor_1960!$M$13)-Referenz_vor_1960!$R$13)</f>
        <v>2.3966473771562757</v>
      </c>
      <c r="V28" s="51">
        <v>1995</v>
      </c>
      <c r="W28" s="112">
        <f>(AVERAGE(B28+Referenz_vor_1960!$B$13,C28+Referenz_vor_1960!$C$13,D28+Referenz_vor_1960!$D$13)-Referenz_vor_1960!$T$13)</f>
        <v>1.2280093843247344</v>
      </c>
      <c r="X28" s="28">
        <f>(AVERAGE(E28+Referenz_vor_1960!$E$13,F28+Referenz_vor_1960!$F$13,G28+Referenz_vor_1960!$G$13)-Referenz_vor_1960!$U$13)</f>
        <v>-0.39132437275985588</v>
      </c>
      <c r="Y28" s="28">
        <f>(AVERAGE(H28+Referenz_vor_1960!$H$13,I28+Referenz_vor_1960!$I$13,J28+Referenz_vor_1960!$J$13)-Referenz_vor_1960!$V$13)</f>
        <v>0.19206212664277444</v>
      </c>
      <c r="Z28" s="97">
        <f>(AVERAGE(K28+Referenz_vor_1960!$K$13,L28+Referenz_vor_1960!$L$13,M28+Referenz_vor_1960!$M$13)-Referenz_vor_1960!$W$13)</f>
        <v>0.77170728793309529</v>
      </c>
    </row>
    <row r="29" spans="1:26">
      <c r="A29" s="51">
        <v>1996</v>
      </c>
      <c r="B29" s="88">
        <f>(TempMittel_korr!C220-Referenz_vor_1960!$B$13)</f>
        <v>0.81634408602150565</v>
      </c>
      <c r="C29" s="9">
        <f>(TempMittel_korr!D220-Referenz_vor_1960!$C$13)</f>
        <v>-1.6563669950738908</v>
      </c>
      <c r="D29" s="9">
        <f>(TempMittel_korr!E220-Referenz_vor_1960!$D$13)</f>
        <v>-2.9804301075268813</v>
      </c>
      <c r="E29" s="9">
        <f>(TempMittel_korr!F220-Referenz_vor_1960!$E$13)</f>
        <v>0.22677777777777752</v>
      </c>
      <c r="F29" s="9">
        <f>(TempMittel_korr!G220-Referenz_vor_1960!$F$13)</f>
        <v>4.906989247311877E-2</v>
      </c>
      <c r="G29" s="9">
        <f>(TempMittel_korr!H220-Referenz_vor_1960!$G$13)</f>
        <v>1.1288888888888895</v>
      </c>
      <c r="H29" s="9">
        <f>(TempMittel_korr!I220-Referenz_vor_1960!$H$13)</f>
        <v>-0.94774193548387231</v>
      </c>
      <c r="I29" s="9">
        <f>(TempMittel_korr!J220-Referenz_vor_1960!$I$13)</f>
        <v>-0.67419354838709289</v>
      </c>
      <c r="J29" s="9">
        <f>(TempMittel_korr!K220-Referenz_vor_1960!$J$13)</f>
        <v>-4.338222222222222</v>
      </c>
      <c r="K29" s="9">
        <f>(TempMittel_korr!L220-Referenz_vor_1960!$K$13)</f>
        <v>-0.43881720430107407</v>
      </c>
      <c r="L29" s="9">
        <f>(TempMittel_korr!M220-Referenz_vor_1960!$L$13)</f>
        <v>0.38877777777777833</v>
      </c>
      <c r="M29" s="15">
        <f>(TempMittel_korr!N220-Referenz_vor_1960!$M$13)</f>
        <v>-1.1325806451612905</v>
      </c>
      <c r="N29" s="269">
        <f>(TempMittel_korr!P220-Referenz_vor_1960!$N$13)</f>
        <v>-0.76365296803652871</v>
      </c>
      <c r="O29" s="2"/>
      <c r="P29" s="128">
        <v>1996</v>
      </c>
      <c r="Q29" s="29">
        <f>(AVERAGE(D29+Referenz_vor_1960!$D$13,E29+Referenz_vor_1960!$E$13,F29+Referenz_vor_1960!$F$13)-Referenz_vor_1960!$O$13)</f>
        <v>-0.90152747909199515</v>
      </c>
      <c r="R29" s="9">
        <f>(AVERAGE(G29+Referenz_vor_1960!$G$13,H29+Referenz_vor_1960!$H$13,I29+Referenz_vor_1960!$I$13)-Referenz_vor_1960!$P$13)</f>
        <v>-0.16434886499402523</v>
      </c>
      <c r="S29" s="9">
        <f>(AVERAGE(J29+Referenz_vor_1960!$J$13,K29+Referenz_vor_1960!$K$13,L29+Referenz_vor_1960!$L$13)-Referenz_vor_1960!$Q$13)</f>
        <v>-1.4627538829151723</v>
      </c>
      <c r="T29" s="12">
        <f>(AVERAGE(B29+Referenz_vor_1960!$B$13,C29+Referenz_vor_1960!$C$13,M28+Referenz_vor_1960!$M$13)-Referenz_vor_1960!$R$13)</f>
        <v>-0.55645924925402079</v>
      </c>
      <c r="V29" s="51">
        <v>1996</v>
      </c>
      <c r="W29" s="112">
        <f>(AVERAGE(B29+Referenz_vor_1960!$B$13,C29+Referenz_vor_1960!$C$13,D29+Referenz_vor_1960!$D$13)-Referenz_vor_1960!$T$13)</f>
        <v>-1.2734843388597556</v>
      </c>
      <c r="X29" s="28">
        <f>(AVERAGE(E29+Referenz_vor_1960!$E$13,F29+Referenz_vor_1960!$F$13,G29+Referenz_vor_1960!$G$13)-Referenz_vor_1960!$U$13)</f>
        <v>0.46824551971326223</v>
      </c>
      <c r="Y29" s="28">
        <f>(AVERAGE(H29+Referenz_vor_1960!$H$13,I29+Referenz_vor_1960!$I$13,J29+Referenz_vor_1960!$J$13)-Referenz_vor_1960!$V$13)</f>
        <v>-1.9867192353643954</v>
      </c>
      <c r="Z29" s="97">
        <f>(AVERAGE(K29+Referenz_vor_1960!$K$13,L29+Referenz_vor_1960!$L$13,M29+Referenz_vor_1960!$M$13)-Referenz_vor_1960!$W$13)</f>
        <v>-0.39420669056152846</v>
      </c>
    </row>
    <row r="30" spans="1:26">
      <c r="A30" s="51">
        <v>1997</v>
      </c>
      <c r="B30" s="88">
        <f>(TempMittel_korr!C221-Referenz_vor_1960!$B$13)</f>
        <v>1.4486021505376341</v>
      </c>
      <c r="C30" s="9">
        <f>(TempMittel_korr!D221-Referenz_vor_1960!$C$13)</f>
        <v>4.2059482758620685</v>
      </c>
      <c r="D30" s="9">
        <f>(TempMittel_korr!E221-Referenz_vor_1960!$D$13)</f>
        <v>2.7453763440860204</v>
      </c>
      <c r="E30" s="9">
        <f>(TempMittel_korr!F221-Referenz_vor_1960!$E$13)</f>
        <v>-2.2398888888888888</v>
      </c>
      <c r="F30" s="9">
        <f>(TempMittel_korr!G221-Referenz_vor_1960!$F$13)</f>
        <v>1.2039086021505376</v>
      </c>
      <c r="G30" s="9">
        <f>(TempMittel_korr!H221-Referenz_vor_1960!$G$13)</f>
        <v>-0.15444444444444194</v>
      </c>
      <c r="H30" s="9">
        <f>(TempMittel_korr!I221-Referenz_vor_1960!$H$13)</f>
        <v>-1.1187096774193499</v>
      </c>
      <c r="I30" s="9">
        <f>(TempMittel_korr!J221-Referenz_vor_1960!$I$13)</f>
        <v>2.3967741935483868</v>
      </c>
      <c r="J30" s="9">
        <f>(TempMittel_korr!K221-Referenz_vor_1960!$J$13)</f>
        <v>0.99844444444444669</v>
      </c>
      <c r="K30" s="9">
        <f>(TempMittel_korr!L221-Referenz_vor_1960!$K$13)</f>
        <v>-1.5517204301075287</v>
      </c>
      <c r="L30" s="9">
        <f>(TempMittel_korr!M221-Referenz_vor_1960!$L$13)</f>
        <v>1.3254444444444435</v>
      </c>
      <c r="M30" s="15">
        <f>(TempMittel_korr!N221-Referenz_vor_1960!$M$13)</f>
        <v>2.1190322580645158</v>
      </c>
      <c r="N30" s="269">
        <f>(TempMittel_korr!P221-Referenz_vor_1960!$N$13)</f>
        <v>0.96812785388127942</v>
      </c>
      <c r="O30" s="2"/>
      <c r="P30" s="132">
        <v>1997</v>
      </c>
      <c r="Q30" s="29">
        <f>(AVERAGE(D30+Referenz_vor_1960!$D$13,E30+Referenz_vor_1960!$E$13,F30+Referenz_vor_1960!$F$13)-Referenz_vor_1960!$O$13)</f>
        <v>0.56979868578255655</v>
      </c>
      <c r="R30" s="9">
        <f>(AVERAGE(G30+Referenz_vor_1960!$G$13,H30+Referenz_vor_1960!$H$13,I30+Referenz_vor_1960!$I$13)-Referenz_vor_1960!$P$13)</f>
        <v>0.37454002389486618</v>
      </c>
      <c r="S30" s="9">
        <f>(AVERAGE(J30+Referenz_vor_1960!$J$13,K30+Referenz_vor_1960!$K$13,L30+Referenz_vor_1960!$L$13)-Referenz_vor_1960!$Q$13)</f>
        <v>0.25738948626045399</v>
      </c>
      <c r="T30" s="12">
        <f>(AVERAGE(B30+Referenz_vor_1960!$B$13,C30+Referenz_vor_1960!$C$13,M29+Referenz_vor_1960!$M$13)-Referenz_vor_1960!$R$13)</f>
        <v>1.507323260412804</v>
      </c>
      <c r="V30" s="51">
        <v>1997</v>
      </c>
      <c r="W30" s="112">
        <f>(AVERAGE(B30+Referenz_vor_1960!$B$13,C30+Referenz_vor_1960!$C$13,D30+Referenz_vor_1960!$D$13)-Referenz_vor_1960!$T$13)</f>
        <v>2.7999755901619072</v>
      </c>
      <c r="X30" s="28">
        <f>(AVERAGE(E30+Referenz_vor_1960!$E$13,F30+Referenz_vor_1960!$F$13,G30+Referenz_vor_1960!$G$13)-Referenz_vor_1960!$U$13)</f>
        <v>-0.39680824372759815</v>
      </c>
      <c r="Y30" s="28">
        <f>(AVERAGE(H30+Referenz_vor_1960!$H$13,I30+Referenz_vor_1960!$I$13,J30+Referenz_vor_1960!$J$13)-Referenz_vor_1960!$V$13)</f>
        <v>0.75883632019115943</v>
      </c>
      <c r="Z30" s="97">
        <f>(AVERAGE(K30+Referenz_vor_1960!$K$13,L30+Referenz_vor_1960!$L$13,M30+Referenz_vor_1960!$M$13)-Referenz_vor_1960!$W$13)</f>
        <v>0.63091875746714354</v>
      </c>
    </row>
    <row r="31" spans="1:26">
      <c r="A31" s="51">
        <v>1998</v>
      </c>
      <c r="B31" s="88">
        <f>(TempMittel_korr!C222-Referenz_vor_1960!$B$13)</f>
        <v>2.9486021505376345</v>
      </c>
      <c r="C31" s="9">
        <f>(TempMittel_korr!D222-Referenz_vor_1960!$C$13)</f>
        <v>4.8773768472906411</v>
      </c>
      <c r="D31" s="9">
        <f>(TempMittel_korr!E222-Referenz_vor_1960!$D$13)</f>
        <v>-2.2365591397849105E-2</v>
      </c>
      <c r="E31" s="9">
        <f>(TempMittel_korr!F222-Referenz_vor_1960!$E$13)</f>
        <v>0.52344444444444349</v>
      </c>
      <c r="F31" s="9">
        <f>(TempMittel_korr!G222-Referenz_vor_1960!$F$13)</f>
        <v>1.7490698924731181</v>
      </c>
      <c r="G31" s="9">
        <f>(TempMittel_korr!H222-Referenz_vor_1960!$G$13)</f>
        <v>1.8655555555555541</v>
      </c>
      <c r="H31" s="9">
        <f>(TempMittel_korr!I222-Referenz_vor_1960!$H$13)</f>
        <v>0.19096774193548605</v>
      </c>
      <c r="I31" s="9">
        <f>(TempMittel_korr!J222-Referenz_vor_1960!$I$13)</f>
        <v>1.5000000000000018</v>
      </c>
      <c r="J31" s="9">
        <f>(TempMittel_korr!K222-Referenz_vor_1960!$J$13)</f>
        <v>-1.3648888888888902</v>
      </c>
      <c r="K31" s="9">
        <f>(TempMittel_korr!L222-Referenz_vor_1960!$K$13)</f>
        <v>-0.40655913978494507</v>
      </c>
      <c r="L31" s="9">
        <f>(TempMittel_korr!M222-Referenz_vor_1960!$L$13)</f>
        <v>-3.3545555555555557</v>
      </c>
      <c r="M31" s="15">
        <f>(TempMittel_korr!N222-Referenz_vor_1960!$M$13)</f>
        <v>1.2061290322580644</v>
      </c>
      <c r="N31" s="269">
        <f>(TempMittel_korr!P222-Referenz_vor_1960!$N$13)</f>
        <v>0.82730593607305991</v>
      </c>
      <c r="O31" s="2"/>
      <c r="P31" s="51">
        <v>1998</v>
      </c>
      <c r="Q31" s="29">
        <f>(AVERAGE(D31+Referenz_vor_1960!$D$13,E31+Referenz_vor_1960!$E$13,F31+Referenz_vor_1960!$F$13)-Referenz_vor_1960!$O$13)</f>
        <v>0.75004958183990489</v>
      </c>
      <c r="R31" s="9">
        <f>(AVERAGE(G31+Referenz_vor_1960!$G$13,H31+Referenz_vor_1960!$H$13,I31+Referenz_vor_1960!$I$13)-Referenz_vor_1960!$P$13)</f>
        <v>1.1855077658303461</v>
      </c>
      <c r="S31" s="9">
        <f>(AVERAGE(J31+Referenz_vor_1960!$J$13,K31+Referenz_vor_1960!$K$13,L31+Referenz_vor_1960!$L$13)-Referenz_vor_1960!$Q$13)</f>
        <v>-1.708667861409797</v>
      </c>
      <c r="T31" s="12">
        <f>(AVERAGE(B31+Referenz_vor_1960!$B$13,C31+Referenz_vor_1960!$C$13,M30+Referenz_vor_1960!$M$13)-Referenz_vor_1960!$R$13)</f>
        <v>3.3150037519642641</v>
      </c>
      <c r="V31" s="51">
        <v>1998</v>
      </c>
      <c r="W31" s="112">
        <f>(AVERAGE(B31+Referenz_vor_1960!$B$13,C31+Referenz_vor_1960!$C$13,D31+Referenz_vor_1960!$D$13)-Referenz_vor_1960!$T$13)</f>
        <v>2.6012044688101419</v>
      </c>
      <c r="X31" s="28">
        <f>(AVERAGE(E31+Referenz_vor_1960!$E$13,F31+Referenz_vor_1960!$F$13,G31+Referenz_vor_1960!$G$13)-Referenz_vor_1960!$U$13)</f>
        <v>1.3793566308243701</v>
      </c>
      <c r="Y31" s="28">
        <f>(AVERAGE(H31+Referenz_vor_1960!$H$13,I31+Referenz_vor_1960!$I$13,J31+Referenz_vor_1960!$J$13)-Referenz_vor_1960!$V$13)</f>
        <v>0.10869295101553078</v>
      </c>
      <c r="Z31" s="97">
        <f>(AVERAGE(K31+Referenz_vor_1960!$K$13,L31+Referenz_vor_1960!$L$13,M31+Referenz_vor_1960!$M$13)-Referenz_vor_1960!$W$13)</f>
        <v>-0.85166188769414575</v>
      </c>
    </row>
    <row r="32" spans="1:26">
      <c r="A32" s="51">
        <v>1999</v>
      </c>
      <c r="B32" s="88">
        <f>(TempMittel_korr!C223-Referenz_vor_1960!$B$13)</f>
        <v>4.4292473118279565</v>
      </c>
      <c r="C32" s="9">
        <f>(TempMittel_korr!D223-Referenz_vor_1960!$C$13)</f>
        <v>-1.6547660098522161</v>
      </c>
      <c r="D32" s="9">
        <f>(TempMittel_korr!E223-Referenz_vor_1960!$D$13)</f>
        <v>1.8002150537634412</v>
      </c>
      <c r="E32" s="9">
        <f>(TempMittel_korr!F223-Referenz_vor_1960!$E$13)</f>
        <v>3.3444444444443278E-2</v>
      </c>
      <c r="F32" s="9">
        <f>(TempMittel_korr!G223-Referenz_vor_1960!$F$13)</f>
        <v>2.4135860215053775</v>
      </c>
      <c r="G32" s="9">
        <f>(TempMittel_korr!H223-Referenz_vor_1960!$G$13)</f>
        <v>-0.474444444444444</v>
      </c>
      <c r="H32" s="9">
        <f>(TempMittel_korr!I223-Referenz_vor_1960!$H$13)</f>
        <v>1.1554838709677426</v>
      </c>
      <c r="I32" s="9">
        <f>(TempMittel_korr!J223-Referenz_vor_1960!$I$13)</f>
        <v>0.9096774193548427</v>
      </c>
      <c r="J32" s="9">
        <f>(TempMittel_korr!K223-Referenz_vor_1960!$J$13)</f>
        <v>2.3117777777777793</v>
      </c>
      <c r="K32" s="9">
        <f>(TempMittel_korr!L223-Referenz_vor_1960!$K$13)</f>
        <v>7.7311827956991763E-2</v>
      </c>
      <c r="L32" s="9">
        <f>(TempMittel_korr!M223-Referenz_vor_1960!$L$13)</f>
        <v>-1.8045555555555555</v>
      </c>
      <c r="M32" s="15">
        <f>(TempMittel_korr!N223-Referenz_vor_1960!$M$13)</f>
        <v>0.86096774193548364</v>
      </c>
      <c r="N32" s="269">
        <f>(TempMittel_korr!P223-Referenz_vor_1960!$N$13)</f>
        <v>0.90374429223744368</v>
      </c>
      <c r="O32" s="2"/>
      <c r="P32" s="132">
        <v>1999</v>
      </c>
      <c r="Q32" s="29">
        <f>(AVERAGE(D32+Referenz_vor_1960!$D$13,E32+Referenz_vor_1960!$E$13,F32+Referenz_vor_1960!$F$13)-Referenz_vor_1960!$O$13)</f>
        <v>1.4157485065710871</v>
      </c>
      <c r="R32" s="9">
        <f>(AVERAGE(G32+Referenz_vor_1960!$G$13,H32+Referenz_vor_1960!$H$13,I32+Referenz_vor_1960!$I$13)-Referenz_vor_1960!$P$13)</f>
        <v>0.5302389486260477</v>
      </c>
      <c r="S32" s="9">
        <f>(AVERAGE(J32+Referenz_vor_1960!$J$13,K32+Referenz_vor_1960!$K$13,L32+Referenz_vor_1960!$L$13)-Referenz_vor_1960!$Q$13)</f>
        <v>0.19484468339307259</v>
      </c>
      <c r="T32" s="12">
        <f>(AVERAGE(B32+Referenz_vor_1960!$B$13,C32+Referenz_vor_1960!$C$13,M31+Referenz_vor_1960!$M$13)-Referenz_vor_1960!$R$13)</f>
        <v>1.3268701114112682</v>
      </c>
      <c r="V32" s="51">
        <v>1999</v>
      </c>
      <c r="W32" s="112">
        <f>(AVERAGE(B32+Referenz_vor_1960!$B$13,C32+Referenz_vor_1960!$C$13,D32+Referenz_vor_1960!$D$13)-Referenz_vor_1960!$T$13)</f>
        <v>1.5248987852463936</v>
      </c>
      <c r="X32" s="28">
        <f>(AVERAGE(E32+Referenz_vor_1960!$E$13,F32+Referenz_vor_1960!$F$13,G32+Referenz_vor_1960!$G$13)-Referenz_vor_1960!$U$13)</f>
        <v>0.65752867383512381</v>
      </c>
      <c r="Y32" s="28">
        <f>(AVERAGE(H32+Referenz_vor_1960!$H$13,I32+Referenz_vor_1960!$I$13,J32+Referenz_vor_1960!$J$13)-Referenz_vor_1960!$V$13)</f>
        <v>1.4589796893667888</v>
      </c>
      <c r="Z32" s="97">
        <f>(AVERAGE(K32+Referenz_vor_1960!$K$13,L32+Referenz_vor_1960!$L$13,M32+Referenz_vor_1960!$M$13)-Referenz_vor_1960!$W$13)</f>
        <v>-0.28875866188769317</v>
      </c>
    </row>
    <row r="33" spans="1:26">
      <c r="A33" s="51">
        <v>2000</v>
      </c>
      <c r="B33" s="88">
        <f>(TempMittel_korr!C224-Referenz_vor_1960!$B$13)</f>
        <v>0.45505376344086002</v>
      </c>
      <c r="C33" s="9">
        <f>(TempMittel_korr!D224-Referenz_vor_1960!$C$13)</f>
        <v>3.3746674876847291</v>
      </c>
      <c r="D33" s="9">
        <f>(TempMittel_korr!E224-Referenz_vor_1960!$D$13)</f>
        <v>0.69698924731182799</v>
      </c>
      <c r="E33" s="9">
        <f>(TempMittel_korr!F224-Referenz_vor_1960!$E$13)</f>
        <v>2.4001111111111095</v>
      </c>
      <c r="F33" s="9">
        <f>(TempMittel_korr!G224-Referenz_vor_1960!$F$13)</f>
        <v>2.8426182795698942</v>
      </c>
      <c r="G33" s="9">
        <f>(TempMittel_korr!H224-Referenz_vor_1960!$G$13)</f>
        <v>2.7122222222222199</v>
      </c>
      <c r="H33" s="9">
        <f>(TempMittel_korr!I224-Referenz_vor_1960!$H$13)</f>
        <v>-2.067096774193546</v>
      </c>
      <c r="I33" s="9">
        <f>(TempMittel_korr!J224-Referenz_vor_1960!$I$13)</f>
        <v>2.5903225806451591</v>
      </c>
      <c r="J33" s="9">
        <f>(TempMittel_korr!K224-Referenz_vor_1960!$J$13)</f>
        <v>0.31177777777777393</v>
      </c>
      <c r="K33" s="9">
        <f>(TempMittel_korr!L224-Referenz_vor_1960!$K$13)</f>
        <v>0.87408602150537718</v>
      </c>
      <c r="L33" s="9">
        <f>(TempMittel_korr!M224-Referenz_vor_1960!$L$13)</f>
        <v>2.2454444444444435</v>
      </c>
      <c r="M33" s="15">
        <f>(TempMittel_korr!N224-Referenz_vor_1960!$M$13)</f>
        <v>4.2609677419354828</v>
      </c>
      <c r="N33" s="269">
        <f>(TempMittel_korr!P224-Referenz_vor_1960!$N$13)</f>
        <v>1.7503196347031977</v>
      </c>
      <c r="O33" s="2"/>
      <c r="P33" s="132">
        <v>2000</v>
      </c>
      <c r="Q33" s="29">
        <f>(AVERAGE(D33+Referenz_vor_1960!$D$13,E33+Referenz_vor_1960!$E$13,F33+Referenz_vor_1960!$F$13)-Referenz_vor_1960!$O$13)</f>
        <v>1.979906212664277</v>
      </c>
      <c r="R33" s="9">
        <f>(AVERAGE(G33+Referenz_vor_1960!$G$13,H33+Referenz_vor_1960!$H$13,I33+Referenz_vor_1960!$I$13)-Referenz_vor_1960!$P$13)</f>
        <v>1.0784826762246116</v>
      </c>
      <c r="S33" s="9">
        <f>(AVERAGE(J33+Referenz_vor_1960!$J$13,K33+Referenz_vor_1960!$K$13,L33+Referenz_vor_1960!$L$13)-Referenz_vor_1960!$Q$13)</f>
        <v>1.1437694145758659</v>
      </c>
      <c r="T33" s="12">
        <f>(AVERAGE(B33+Referenz_vor_1960!$B$13,C33+Referenz_vor_1960!$C$13,M32+Referenz_vor_1960!$M$13)-Referenz_vor_1960!$R$13)</f>
        <v>1.5635629976870242</v>
      </c>
      <c r="V33" s="132">
        <v>2000</v>
      </c>
      <c r="W33" s="112">
        <f>(AVERAGE(B33+Referenz_vor_1960!$B$13,C33+Referenz_vor_1960!$C$13,D33+Referenz_vor_1960!$D$13)-Referenz_vor_1960!$T$13)</f>
        <v>1.5089034994791388</v>
      </c>
      <c r="X33" s="28">
        <f>(AVERAGE(E33+Referenz_vor_1960!$E$13,F33+Referenz_vor_1960!$F$13,G33+Referenz_vor_1960!$G$13)-Referenz_vor_1960!$U$13)</f>
        <v>2.6516505376344082</v>
      </c>
      <c r="Y33" s="28">
        <f>(AVERAGE(H33+Referenz_vor_1960!$H$13,I33+Referenz_vor_1960!$I$13,J33+Referenz_vor_1960!$J$13)-Referenz_vor_1960!$V$13)</f>
        <v>0.27833452807646353</v>
      </c>
      <c r="Z33" s="97">
        <f>(AVERAGE(K33+Referenz_vor_1960!$K$13,L33+Referenz_vor_1960!$L$13,M33+Referenz_vor_1960!$M$13)-Referenz_vor_1960!$W$13)</f>
        <v>2.4601660692951008</v>
      </c>
    </row>
    <row r="34" spans="1:26">
      <c r="A34" s="51">
        <v>2001</v>
      </c>
      <c r="B34" s="88">
        <f>(TempMittel_korr!C225-Referenz_vor_1960!$B$13)</f>
        <v>2.3840860215053761</v>
      </c>
      <c r="C34" s="9">
        <f>(TempMittel_korr!D225-Referenz_vor_1960!$C$13)</f>
        <v>2.3238054187192123</v>
      </c>
      <c r="D34" s="9">
        <f>(TempMittel_korr!E225-Referenz_vor_1960!$D$13)</f>
        <v>2.5227956989247309</v>
      </c>
      <c r="E34" s="9">
        <f>(TempMittel_korr!F225-Referenz_vor_1960!$E$13)</f>
        <v>-1.5632222222222225</v>
      </c>
      <c r="F34" s="9">
        <f>(TempMittel_korr!G225-Referenz_vor_1960!$F$13)</f>
        <v>3.3748763440860241</v>
      </c>
      <c r="G34" s="9">
        <f>(TempMittel_korr!H225-Referenz_vor_1960!$G$13)</f>
        <v>-0.70444444444444443</v>
      </c>
      <c r="H34" s="9">
        <f>(TempMittel_korr!I225-Referenz_vor_1960!$H$13)</f>
        <v>1.2716129032258081</v>
      </c>
      <c r="I34" s="9">
        <f>(TempMittel_korr!J225-Referenz_vor_1960!$I$13)</f>
        <v>2.4419354838709619</v>
      </c>
      <c r="J34" s="9">
        <f>(TempMittel_korr!K225-Referenz_vor_1960!$J$13)</f>
        <v>-3.5582222222222235</v>
      </c>
      <c r="K34" s="9">
        <f>(TempMittel_korr!L225-Referenz_vor_1960!$K$13)</f>
        <v>5.0611827956989277</v>
      </c>
      <c r="L34" s="9">
        <f>(TempMittel_korr!M225-Referenz_vor_1960!$L$13)</f>
        <v>-2.3345555555555557</v>
      </c>
      <c r="M34" s="15">
        <f>(TempMittel_korr!N225-Referenz_vor_1960!$M$13)</f>
        <v>-2.6745161290322592</v>
      </c>
      <c r="N34" s="269">
        <f>(TempMittel_korr!P225-Referenz_vor_1960!$N$13)</f>
        <v>0.76511415525114401</v>
      </c>
      <c r="O34" s="2"/>
      <c r="P34" s="51">
        <v>2001</v>
      </c>
      <c r="Q34" s="29">
        <f>(AVERAGE(D34+Referenz_vor_1960!$D$13,E34+Referenz_vor_1960!$E$13,F34+Referenz_vor_1960!$F$13)-Referenz_vor_1960!$O$13)</f>
        <v>1.4448166069295105</v>
      </c>
      <c r="R34" s="9">
        <f>(AVERAGE(G34+Referenz_vor_1960!$G$13,H34+Referenz_vor_1960!$H$13,I34+Referenz_vor_1960!$I$13)-Referenz_vor_1960!$P$13)</f>
        <v>1.003034647550777</v>
      </c>
      <c r="S34" s="9">
        <f>(AVERAGE(J34+Referenz_vor_1960!$J$13,K34+Referenz_vor_1960!$K$13,L34+Referenz_vor_1960!$L$13)-Referenz_vor_1960!$Q$13)</f>
        <v>-0.27719832735961702</v>
      </c>
      <c r="T34" s="12">
        <f>(AVERAGE(B34+Referenz_vor_1960!$B$13,C34+Referenz_vor_1960!$C$13,M33+Referenz_vor_1960!$M$13)-Referenz_vor_1960!$R$13)</f>
        <v>2.9896197273866907</v>
      </c>
      <c r="V34" s="51">
        <v>2001</v>
      </c>
      <c r="W34" s="112">
        <f>(AVERAGE(B34+Referenz_vor_1960!$B$13,C34+Referenz_vor_1960!$C$13,D34+Referenz_vor_1960!$D$13)-Referenz_vor_1960!$T$13)</f>
        <v>2.4102290463831064</v>
      </c>
      <c r="X34" s="28">
        <f>(AVERAGE(E34+Referenz_vor_1960!$E$13,F34+Referenz_vor_1960!$F$13,G34+Referenz_vor_1960!$G$13)-Referenz_vor_1960!$U$13)</f>
        <v>0.36906989247311905</v>
      </c>
      <c r="Y34" s="28">
        <f>(AVERAGE(H34+Referenz_vor_1960!$H$13,I34+Referenz_vor_1960!$I$13,J34+Referenz_vor_1960!$J$13)-Referenz_vor_1960!$V$13)</f>
        <v>5.1775388291517288E-2</v>
      </c>
      <c r="Z34" s="97">
        <f>(AVERAGE(K34+Referenz_vor_1960!$K$13,L34+Referenz_vor_1960!$L$13,M34+Referenz_vor_1960!$M$13)-Referenz_vor_1960!$W$13)</f>
        <v>1.7370370370371369E-2</v>
      </c>
    </row>
    <row r="35" spans="1:26">
      <c r="A35" s="51">
        <v>2002</v>
      </c>
      <c r="B35" s="88">
        <f>(TempMittel_korr!C226-Referenz_vor_1960!$B$13)</f>
        <v>3.1615053763440857</v>
      </c>
      <c r="C35" s="9">
        <f>(TempMittel_korr!D226-Referenz_vor_1960!$C$13)</f>
        <v>4.6988054187192105</v>
      </c>
      <c r="D35" s="9">
        <f>(TempMittel_korr!E226-Referenz_vor_1960!$D$13)</f>
        <v>3.0421505376344093</v>
      </c>
      <c r="E35" s="9">
        <f>(TempMittel_korr!F226-Referenz_vor_1960!$E$13)</f>
        <v>-0.34322222222222365</v>
      </c>
      <c r="F35" s="9">
        <f>(TempMittel_korr!G226-Referenz_vor_1960!$F$13)</f>
        <v>1.5458440860215052</v>
      </c>
      <c r="G35" s="9">
        <f>(TempMittel_korr!H226-Referenz_vor_1960!$G$13)</f>
        <v>3.6755555555555564</v>
      </c>
      <c r="H35" s="9">
        <f>(TempMittel_korr!I226-Referenz_vor_1960!$H$13)</f>
        <v>0.46193548387096506</v>
      </c>
      <c r="I35" s="9">
        <f>(TempMittel_korr!J226-Referenz_vor_1960!$I$13)</f>
        <v>0.8354838709677459</v>
      </c>
      <c r="J35" s="9">
        <f>(TempMittel_korr!K226-Referenz_vor_1960!$J$13)</f>
        <v>-2.4048888888888893</v>
      </c>
      <c r="K35" s="9">
        <f>(TempMittel_korr!L226-Referenz_vor_1960!$K$13)</f>
        <v>-0.1452688172043004</v>
      </c>
      <c r="L35" s="9">
        <f>(TempMittel_korr!M226-Referenz_vor_1960!$L$13)</f>
        <v>3.0121111111111118</v>
      </c>
      <c r="M35" s="15">
        <f>(TempMittel_korr!N226-Referenz_vor_1960!$M$13)</f>
        <v>2.1545161290322579</v>
      </c>
      <c r="N35" s="269">
        <f>(TempMittel_korr!P226-Referenz_vor_1960!$N$13)</f>
        <v>1.6593607305936082</v>
      </c>
      <c r="O35" s="2"/>
      <c r="P35" s="132">
        <v>2002</v>
      </c>
      <c r="Q35" s="29">
        <f>(AVERAGE(D35+Referenz_vor_1960!$D$13,E35+Referenz_vor_1960!$E$13,F35+Referenz_vor_1960!$F$13)-Referenz_vor_1960!$O$13)</f>
        <v>1.4149241338112297</v>
      </c>
      <c r="R35" s="9">
        <f>(AVERAGE(G35+Referenz_vor_1960!$G$13,H35+Referenz_vor_1960!$H$13,I35+Referenz_vor_1960!$I$13)-Referenz_vor_1960!$P$13)</f>
        <v>1.657658303464757</v>
      </c>
      <c r="S35" s="9">
        <f>(AVERAGE(J35+Referenz_vor_1960!$J$13,K35+Referenz_vor_1960!$K$13,L35+Referenz_vor_1960!$L$13)-Referenz_vor_1960!$Q$13)</f>
        <v>0.15398446833930901</v>
      </c>
      <c r="T35" s="12">
        <f>(AVERAGE(B35+Referenz_vor_1960!$B$13,C35+Referenz_vor_1960!$C$13,M34+Referenz_vor_1960!$M$13)-Referenz_vor_1960!$R$13)</f>
        <v>1.7285982220103455</v>
      </c>
      <c r="V35" s="51">
        <v>2002</v>
      </c>
      <c r="W35" s="112">
        <f>(AVERAGE(B35+Referenz_vor_1960!$B$13,C35+Referenz_vor_1960!$C$13,D35+Referenz_vor_1960!$D$13)-Referenz_vor_1960!$T$13)</f>
        <v>3.6341537775659014</v>
      </c>
      <c r="X35" s="28">
        <f>(AVERAGE(E35+Referenz_vor_1960!$E$13,F35+Referenz_vor_1960!$F$13,G35+Referenz_vor_1960!$G$13)-Referenz_vor_1960!$U$13)</f>
        <v>1.6260591397849442</v>
      </c>
      <c r="Y35" s="28">
        <f>(AVERAGE(H35+Referenz_vor_1960!$H$13,I35+Referenz_vor_1960!$I$13,J35+Referenz_vor_1960!$J$13)-Referenz_vor_1960!$V$13)</f>
        <v>-0.36915651135006122</v>
      </c>
      <c r="Z35" s="97">
        <f>(AVERAGE(K35+Referenz_vor_1960!$K$13,L35+Referenz_vor_1960!$L$13,M35+Referenz_vor_1960!$M$13)-Referenz_vor_1960!$W$13)</f>
        <v>1.6737861409796904</v>
      </c>
    </row>
    <row r="36" spans="1:26">
      <c r="A36" s="51">
        <v>2003</v>
      </c>
      <c r="B36" s="88">
        <f>(TempMittel_korr!C227-Referenz_vor_1960!$B$13)</f>
        <v>0.11634408602150481</v>
      </c>
      <c r="C36" s="9">
        <f>(TempMittel_korr!D227-Referenz_vor_1960!$C$13)</f>
        <v>-2.3404802955665023</v>
      </c>
      <c r="D36" s="9">
        <f>(TempMittel_korr!E227-Referenz_vor_1960!$D$13)</f>
        <v>3.0711827956989248</v>
      </c>
      <c r="E36" s="9">
        <f>(TempMittel_korr!F227-Referenz_vor_1960!$E$13)</f>
        <v>0.33344444444444399</v>
      </c>
      <c r="F36" s="9">
        <f>(TempMittel_korr!G227-Referenz_vor_1960!$F$13)</f>
        <v>2.9329408602150551</v>
      </c>
      <c r="G36" s="9">
        <f>(TempMittel_korr!H227-Referenz_vor_1960!$G$13)</f>
        <v>6.2788888888888845</v>
      </c>
      <c r="H36" s="9">
        <f>(TempMittel_korr!I227-Referenz_vor_1960!$H$13)</f>
        <v>2.1748387096774202</v>
      </c>
      <c r="I36" s="9">
        <f>(TempMittel_korr!J227-Referenz_vor_1960!$I$13)</f>
        <v>6.0709677419354851</v>
      </c>
      <c r="J36" s="9">
        <f>(TempMittel_korr!K227-Referenz_vor_1960!$J$13)</f>
        <v>0.21511111111110814</v>
      </c>
      <c r="K36" s="9">
        <f>(TempMittel_korr!L227-Referenz_vor_1960!$K$13)</f>
        <v>-3.4452688172042985</v>
      </c>
      <c r="L36" s="9">
        <f>(TempMittel_korr!M227-Referenz_vor_1960!$L$13)</f>
        <v>3.4087777777777775</v>
      </c>
      <c r="M36" s="15">
        <f>(TempMittel_korr!N227-Referenz_vor_1960!$M$13)</f>
        <v>2.2867741935483874</v>
      </c>
      <c r="N36" s="269">
        <f>(TempMittel_korr!P227-Referenz_vor_1960!$N$13)</f>
        <v>1.819634703196348</v>
      </c>
      <c r="O36" s="2"/>
      <c r="P36" s="132">
        <v>2003</v>
      </c>
      <c r="Q36" s="29">
        <f>(AVERAGE(D36+Referenz_vor_1960!$D$13,E36+Referenz_vor_1960!$E$13,F36+Referenz_vor_1960!$F$13)-Referenz_vor_1960!$O$13)</f>
        <v>2.1125227001194737</v>
      </c>
      <c r="R36" s="9">
        <f>(AVERAGE(G36+Referenz_vor_1960!$G$13,H36+Referenz_vor_1960!$H$13,I36+Referenz_vor_1960!$I$13)-Referenz_vor_1960!$P$13)</f>
        <v>4.8415651135005966</v>
      </c>
      <c r="S36" s="9">
        <f>(AVERAGE(J36+Referenz_vor_1960!$J$13,K36+Referenz_vor_1960!$K$13,L36+Referenz_vor_1960!$L$13)-Referenz_vor_1960!$Q$13)</f>
        <v>5.9540023894864014E-2</v>
      </c>
      <c r="T36" s="12">
        <f>(AVERAGE(B36+Referenz_vor_1960!$B$13,C36+Referenz_vor_1960!$C$13,M35+Referenz_vor_1960!$M$13)-Referenz_vor_1960!$R$13)</f>
        <v>-2.3206693504246756E-2</v>
      </c>
      <c r="V36" s="132">
        <v>2003</v>
      </c>
      <c r="W36" s="112">
        <f>(AVERAGE(B36+Referenz_vor_1960!$B$13,C36+Referenz_vor_1960!$C$13,D36+Referenz_vor_1960!$D$13)-Referenz_vor_1960!$T$13)</f>
        <v>0.28234886205130894</v>
      </c>
      <c r="X36" s="112">
        <f>(AVERAGE(E36+Referenz_vor_1960!$E$13,F36+Referenz_vor_1960!$F$13,G36+Referenz_vor_1960!$G$13)-Referenz_vor_1960!$U$13)</f>
        <v>3.1817580645161261</v>
      </c>
      <c r="Y36" s="28">
        <f>(AVERAGE(H36+Referenz_vor_1960!$H$13,I36+Referenz_vor_1960!$I$13,J36+Referenz_vor_1960!$J$13)-Referenz_vor_1960!$V$13)</f>
        <v>2.8203058542413348</v>
      </c>
      <c r="Z36" s="97">
        <f>(AVERAGE(K36+Referenz_vor_1960!$K$13,L36+Referenz_vor_1960!$L$13,M36+Referenz_vor_1960!$M$13)-Referenz_vor_1960!$W$13)</f>
        <v>0.75009438470728895</v>
      </c>
    </row>
    <row r="37" spans="1:26">
      <c r="A37" s="51">
        <v>2004</v>
      </c>
      <c r="B37" s="88">
        <f>(TempMittel_korr!C228-Referenz_vor_1960!$B$13)</f>
        <v>0.27118279569892412</v>
      </c>
      <c r="C37" s="9">
        <f>(TempMittel_korr!D228-Referenz_vor_1960!$C$13)</f>
        <v>1.6988054187192116</v>
      </c>
      <c r="D37" s="9">
        <f>(TempMittel_korr!E228-Referenz_vor_1960!$D$13)</f>
        <v>0.11634408602150526</v>
      </c>
      <c r="E37" s="9">
        <f>(TempMittel_korr!F228-Referenz_vor_1960!$E$13)</f>
        <v>1.1401111111111106</v>
      </c>
      <c r="F37" s="9">
        <f>(TempMittel_korr!G228-Referenz_vor_1960!$F$13)</f>
        <v>-0.78641397849462535</v>
      </c>
      <c r="G37" s="9">
        <f>(TempMittel_korr!H228-Referenz_vor_1960!$G$13)</f>
        <v>0.38222222222222157</v>
      </c>
      <c r="H37" s="9">
        <f>(TempMittel_korr!I228-Referenz_vor_1960!$H$13)</f>
        <v>0.32645161290322733</v>
      </c>
      <c r="I37" s="9">
        <f>(TempMittel_korr!J228-Referenz_vor_1960!$I$13)</f>
        <v>1.8516129032258082</v>
      </c>
      <c r="J37" s="9">
        <f>(TempMittel_korr!K228-Referenz_vor_1960!$J$13)</f>
        <v>0.32511111111110758</v>
      </c>
      <c r="K37" s="9">
        <f>(TempMittel_korr!L228-Referenz_vor_1960!$K$13)</f>
        <v>2.4353763440860199</v>
      </c>
      <c r="L37" s="9">
        <f>(TempMittel_korr!M228-Referenz_vor_1960!$L$13)</f>
        <v>-0.75788888888888906</v>
      </c>
      <c r="M37" s="15">
        <f>(TempMittel_korr!N228-Referenz_vor_1960!$M$13)</f>
        <v>1.4093548387096773</v>
      </c>
      <c r="N37" s="269">
        <f>(TempMittel_korr!P228-Referenz_vor_1960!$N$13)</f>
        <v>0.73415525114155322</v>
      </c>
      <c r="O37" s="2"/>
      <c r="P37" s="132">
        <v>2004</v>
      </c>
      <c r="Q37" s="29">
        <f>(AVERAGE(D37+Referenz_vor_1960!$D$13,E37+Referenz_vor_1960!$E$13,F37+Referenz_vor_1960!$F$13)-Referenz_vor_1960!$O$13)</f>
        <v>0.1566804062126641</v>
      </c>
      <c r="R37" s="9">
        <f>(AVERAGE(G37+Referenz_vor_1960!$G$13,H37+Referenz_vor_1960!$H$13,I37+Referenz_vor_1960!$I$13)-Referenz_vor_1960!$P$13)</f>
        <v>0.85342891278375532</v>
      </c>
      <c r="S37" s="9">
        <f>(AVERAGE(J37+Referenz_vor_1960!$J$13,K37+Referenz_vor_1960!$K$13,L37+Referenz_vor_1960!$L$13)-Referenz_vor_1960!$Q$13)</f>
        <v>0.66753285543608065</v>
      </c>
      <c r="T37" s="12">
        <f>(AVERAGE(B37+Referenz_vor_1960!$B$13,C37+Referenz_vor_1960!$C$13,M36+Referenz_vor_1960!$M$13)-Referenz_vor_1960!$R$13)</f>
        <v>1.4189208026555076</v>
      </c>
      <c r="V37" s="132">
        <v>2004</v>
      </c>
      <c r="W37" s="112">
        <f>(AVERAGE(B37+Referenz_vor_1960!$B$13,C37+Referenz_vor_1960!$C$13,D37+Referenz_vor_1960!$D$13)-Referenz_vor_1960!$T$13)</f>
        <v>0.69544410014654678</v>
      </c>
      <c r="X37" s="28">
        <f>(AVERAGE(E37+Referenz_vor_1960!$E$13,F37+Referenz_vor_1960!$F$13,G37+Referenz_vor_1960!$G$13)-Referenz_vor_1960!$U$13)</f>
        <v>0.24530645161290288</v>
      </c>
      <c r="Y37" s="28">
        <f>(AVERAGE(H37+Referenz_vor_1960!$H$13,I37+Referenz_vor_1960!$I$13,J37+Referenz_vor_1960!$J$13)-Referenz_vor_1960!$V$13)</f>
        <v>0.83439187574671259</v>
      </c>
      <c r="Z37" s="97">
        <f>(AVERAGE(K37+Referenz_vor_1960!$K$13,L37+Referenz_vor_1960!$L$13,M37+Referenz_vor_1960!$M$13)-Referenz_vor_1960!$W$13)</f>
        <v>1.0289474313022695</v>
      </c>
    </row>
    <row r="38" spans="1:26">
      <c r="A38" s="51">
        <v>2005</v>
      </c>
      <c r="B38" s="88">
        <f>(TempMittel_korr!C229-Referenz_vor_1960!$B$13)</f>
        <v>1.4776344086021505</v>
      </c>
      <c r="C38" s="9">
        <f>(TempMittel_korr!D229-Referenz_vor_1960!$C$13)</f>
        <v>-2.447623152709359</v>
      </c>
      <c r="D38" s="9">
        <f>(TempMittel_korr!E229-Referenz_vor_1960!$D$13)</f>
        <v>0.51956989247311847</v>
      </c>
      <c r="E38" s="9">
        <f>(TempMittel_korr!F229-Referenz_vor_1960!$E$13)</f>
        <v>1.0667777777777765</v>
      </c>
      <c r="F38" s="9">
        <f>(TempMittel_korr!G229-Referenz_vor_1960!$F$13)</f>
        <v>1.5168118279569853</v>
      </c>
      <c r="G38" s="9">
        <f>(TempMittel_korr!H229-Referenz_vor_1960!$G$13)</f>
        <v>2.4388888888888918</v>
      </c>
      <c r="H38" s="9">
        <f>(TempMittel_korr!I229-Referenz_vor_1960!$H$13)</f>
        <v>0.67806451612903551</v>
      </c>
      <c r="I38" s="9">
        <f>(TempMittel_korr!J229-Referenz_vor_1960!$I$13)</f>
        <v>-1.1806451612903217</v>
      </c>
      <c r="J38" s="9">
        <f>(TempMittel_korr!K229-Referenz_vor_1960!$J$13)</f>
        <v>0.93177777777777848</v>
      </c>
      <c r="K38" s="9">
        <f>(TempMittel_korr!L229-Referenz_vor_1960!$K$13)</f>
        <v>2.8160215053763462</v>
      </c>
      <c r="L38" s="9">
        <f>(TempMittel_korr!M229-Referenz_vor_1960!$L$13)</f>
        <v>-5.1222222222222058E-2</v>
      </c>
      <c r="M38" s="15">
        <f>(TempMittel_korr!N229-Referenz_vor_1960!$M$13)</f>
        <v>-1.8293548387096781</v>
      </c>
      <c r="N38" s="269">
        <f>(TempMittel_korr!P229-Referenz_vor_1960!$N$13)</f>
        <v>0.54840182648402092</v>
      </c>
      <c r="O38" s="2"/>
      <c r="P38" s="132">
        <v>2005</v>
      </c>
      <c r="Q38" s="29">
        <f>(AVERAGE(D38+Referenz_vor_1960!$D$13,E38+Referenz_vor_1960!$E$13,F38+Referenz_vor_1960!$F$13)-Referenz_vor_1960!$O$13)</f>
        <v>1.0343864994026255</v>
      </c>
      <c r="R38" s="9">
        <f>(AVERAGE(G38+Referenz_vor_1960!$G$13,H38+Referenz_vor_1960!$H$13,I38+Referenz_vor_1960!$I$13)-Referenz_vor_1960!$P$13)</f>
        <v>0.64543608124253637</v>
      </c>
      <c r="S38" s="9">
        <f>(AVERAGE(J38+Referenz_vor_1960!$J$13,K38+Referenz_vor_1960!$K$13,L38+Referenz_vor_1960!$L$13)-Referenz_vor_1960!$Q$13)</f>
        <v>1.2321923536439687</v>
      </c>
      <c r="T38" s="12">
        <f>(AVERAGE(B38+Referenz_vor_1960!$B$13,C38+Referenz_vor_1960!$C$13,M37+Referenz_vor_1960!$M$13)-Referenz_vor_1960!$R$13)</f>
        <v>0.14645536486748956</v>
      </c>
      <c r="V38" s="51">
        <v>2005</v>
      </c>
      <c r="W38" s="112">
        <f>(AVERAGE(B38+Referenz_vor_1960!$B$13,C38+Referenz_vor_1960!$C$13,D38+Referenz_vor_1960!$D$13)-Referenz_vor_1960!$T$13)</f>
        <v>-0.15013961721136349</v>
      </c>
      <c r="X38" s="28">
        <f>(AVERAGE(E38+Referenz_vor_1960!$E$13,F38+Referenz_vor_1960!$F$13,G38+Referenz_vor_1960!$G$13)-Referenz_vor_1960!$U$13)</f>
        <v>1.6741594982078851</v>
      </c>
      <c r="Y38" s="28">
        <f>(AVERAGE(H38+Referenz_vor_1960!$H$13,I38+Referenz_vor_1960!$I$13,J38+Referenz_vor_1960!$J$13)-Referenz_vor_1960!$V$13)</f>
        <v>0.14306571087216469</v>
      </c>
      <c r="Z38" s="97">
        <f>(AVERAGE(K38+Referenz_vor_1960!$K$13,L38+Referenz_vor_1960!$L$13,M38+Referenz_vor_1960!$M$13)-Referenz_vor_1960!$W$13)</f>
        <v>0.31181481481481566</v>
      </c>
    </row>
    <row r="39" spans="1:26">
      <c r="A39" s="51">
        <v>2006</v>
      </c>
      <c r="B39" s="88">
        <f>(TempMittel_korr!C230-Referenz_vor_1960!$B$13)</f>
        <v>0.15182795698924734</v>
      </c>
      <c r="C39" s="9">
        <f>(TempMittel_korr!D230-Referenz_vor_1960!$C$13)</f>
        <v>-1.0369088669950737</v>
      </c>
      <c r="D39" s="9">
        <f>(TempMittel_korr!E230-Referenz_vor_1960!$D$13)</f>
        <v>-2.06752688172043</v>
      </c>
      <c r="E39" s="9">
        <f>(TempMittel_korr!F230-Referenz_vor_1960!$E$13)</f>
        <v>0.13344444444444559</v>
      </c>
      <c r="F39" s="9">
        <f>(TempMittel_korr!G230-Referenz_vor_1960!$F$13)</f>
        <v>1.1651989247311842</v>
      </c>
      <c r="G39" s="9">
        <f>(TempMittel_korr!H230-Referenz_vor_1960!$G$13)</f>
        <v>2.0555555555555571</v>
      </c>
      <c r="H39" s="9">
        <f>(TempMittel_korr!I230-Referenz_vor_1960!$H$13)</f>
        <v>4.7683870967741946</v>
      </c>
      <c r="I39" s="9">
        <f>(TempMittel_korr!J230-Referenz_vor_1960!$I$13)</f>
        <v>-2.4741935483870936</v>
      </c>
      <c r="J39" s="9">
        <f>(TempMittel_korr!K230-Referenz_vor_1960!$J$13)</f>
        <v>3.2484444444444431</v>
      </c>
      <c r="K39" s="9">
        <f>(TempMittel_korr!L230-Referenz_vor_1960!$K$13)</f>
        <v>3.9127956989247341</v>
      </c>
      <c r="L39" s="9">
        <f>(TempMittel_korr!M230-Referenz_vor_1960!$L$13)</f>
        <v>4.0621111111111112</v>
      </c>
      <c r="M39" s="15">
        <f>(TempMittel_korr!N230-Referenz_vor_1960!$M$13)</f>
        <v>3.6512903225806457</v>
      </c>
      <c r="N39" s="269">
        <f>(TempMittel_korr!P230-Referenz_vor_1960!$N$13)</f>
        <v>1.5108675799086768</v>
      </c>
      <c r="O39" s="2"/>
      <c r="P39" s="51">
        <v>2006</v>
      </c>
      <c r="Q39" s="29">
        <f>(AVERAGE(D39+Referenz_vor_1960!$D$13,E39+Referenz_vor_1960!$E$13,F39+Referenz_vor_1960!$F$13)-Referenz_vor_1960!$O$13)</f>
        <v>-0.25629450418160005</v>
      </c>
      <c r="R39" s="9">
        <f>(AVERAGE(G39+Referenz_vor_1960!$G$13,H39+Referenz_vor_1960!$H$13,I39+Referenz_vor_1960!$I$13)-Referenz_vor_1960!$P$13)</f>
        <v>1.4499163679808884</v>
      </c>
      <c r="S39" s="9">
        <f>(AVERAGE(J39+Referenz_vor_1960!$J$13,K39+Referenz_vor_1960!$K$13,L39+Referenz_vor_1960!$L$13)-Referenz_vor_1960!$Q$13)</f>
        <v>3.7411170848267634</v>
      </c>
      <c r="T39" s="12">
        <f>(AVERAGE(B39+Referenz_vor_1960!$B$13,C39+Referenz_vor_1960!$C$13,M38+Referenz_vor_1960!$M$13)-Referenz_vor_1960!$R$13)</f>
        <v>-0.90481191623850155</v>
      </c>
      <c r="V39" s="51">
        <v>2006</v>
      </c>
      <c r="W39" s="112">
        <f>(AVERAGE(B39+Referenz_vor_1960!$B$13,C39+Referenz_vor_1960!$C$13,D39+Referenz_vor_1960!$D$13)-Referenz_vor_1960!$T$13)</f>
        <v>-0.98420259724208548</v>
      </c>
      <c r="X39" s="28">
        <f>(AVERAGE(E39+Referenz_vor_1960!$E$13,F39+Referenz_vor_1960!$F$13,G39+Referenz_vor_1960!$G$13)-Referenz_vor_1960!$U$13)</f>
        <v>1.1180663082437281</v>
      </c>
      <c r="Y39" s="28">
        <f>(AVERAGE(H39+Referenz_vor_1960!$H$13,I39+Referenz_vor_1960!$I$13,J39+Referenz_vor_1960!$J$13)-Referenz_vor_1960!$V$13)</f>
        <v>1.8475459976105135</v>
      </c>
      <c r="Z39" s="38">
        <f>(AVERAGE(K39+Referenz_vor_1960!$K$13,L39+Referenz_vor_1960!$L$13,M39+Referenz_vor_1960!$M$13)-Referenz_vor_1960!$W$13)</f>
        <v>3.8753990442054964</v>
      </c>
    </row>
    <row r="40" spans="1:26">
      <c r="A40" s="51">
        <v>2007</v>
      </c>
      <c r="B40" s="88">
        <f>(TempMittel_korr!C231-Referenz_vor_1960!$B$13)</f>
        <v>4.6260215053763432</v>
      </c>
      <c r="C40" s="9">
        <f>(TempMittel_korr!D231-Referenz_vor_1960!$C$13)</f>
        <v>4.366662561576355</v>
      </c>
      <c r="D40" s="9">
        <f>(TempMittel_korr!E231-Referenz_vor_1960!$D$13)</f>
        <v>1.7937634408602141</v>
      </c>
      <c r="E40" s="9">
        <f>(TempMittel_korr!F231-Referenz_vor_1960!$E$13)</f>
        <v>5.3134444444444453</v>
      </c>
      <c r="F40" s="9">
        <f>(TempMittel_korr!G231-Referenz_vor_1960!$F$13)</f>
        <v>2.3716505376344088</v>
      </c>
      <c r="G40" s="9">
        <f>(TempMittel_korr!H231-Referenz_vor_1960!$G$13)</f>
        <v>2.0888888888888886</v>
      </c>
      <c r="H40" s="9">
        <f>(TempMittel_korr!I231-Referenz_vor_1960!$H$13)</f>
        <v>0.5458064516129042</v>
      </c>
      <c r="I40" s="9">
        <f>(TempMittel_korr!J231-Referenz_vor_1960!$I$13)</f>
        <v>0.25483870967742206</v>
      </c>
      <c r="J40" s="9">
        <f>(TempMittel_korr!K231-Referenz_vor_1960!$J$13)</f>
        <v>-1.998222222222223</v>
      </c>
      <c r="K40" s="9">
        <f>(TempMittel_korr!L231-Referenz_vor_1960!$K$13)</f>
        <v>-0.94526881720429756</v>
      </c>
      <c r="L40" s="9">
        <f>(TempMittel_korr!M231-Referenz_vor_1960!$L$13)</f>
        <v>-1.3778888888888887</v>
      </c>
      <c r="M40" s="15">
        <f>(TempMittel_korr!N231-Referenz_vor_1960!$M$13)</f>
        <v>0.93838709677419352</v>
      </c>
      <c r="N40" s="269">
        <f>(TempMittel_korr!P231-Referenz_vor_1960!$N$13)</f>
        <v>1.5160730593607328</v>
      </c>
      <c r="O40" s="2"/>
      <c r="P40" s="51">
        <v>2007</v>
      </c>
      <c r="Q40" s="29">
        <f>(AVERAGE(D40+Referenz_vor_1960!$D$13,E40+Referenz_vor_1960!$E$13,F40+Referenz_vor_1960!$F$13)-Referenz_vor_1960!$O$13)</f>
        <v>3.1596194743130228</v>
      </c>
      <c r="R40" s="9">
        <f>(AVERAGE(G40+Referenz_vor_1960!$G$13,H40+Referenz_vor_1960!$H$13,I40+Referenz_vor_1960!$I$13)-Referenz_vor_1960!$P$13)</f>
        <v>0.96317801672640435</v>
      </c>
      <c r="S40" s="9">
        <f>(AVERAGE(J40+Referenz_vor_1960!$J$13,K40+Referenz_vor_1960!$K$13,L40+Referenz_vor_1960!$L$13)-Referenz_vor_1960!$Q$13)</f>
        <v>-1.4404599761051351</v>
      </c>
      <c r="T40" s="12">
        <f>(AVERAGE(B40+Referenz_vor_1960!$B$13,C40+Referenz_vor_1960!$C$13,M39+Referenz_vor_1960!$M$13)-Referenz_vor_1960!$R$13)</f>
        <v>4.2146581298444481</v>
      </c>
      <c r="V40" s="51">
        <v>2007</v>
      </c>
      <c r="W40" s="112">
        <f>(AVERAGE(B40+Referenz_vor_1960!$B$13,C40+Referenz_vor_1960!$C$13,D40+Referenz_vor_1960!$D$13)-Referenz_vor_1960!$T$13)</f>
        <v>3.595482502604304</v>
      </c>
      <c r="X40" s="112">
        <f>(AVERAGE(E40+Referenz_vor_1960!$E$13,F40+Referenz_vor_1960!$F$13,G40+Referenz_vor_1960!$G$13)-Referenz_vor_1960!$U$13)</f>
        <v>3.2579946236559127</v>
      </c>
      <c r="Y40" s="28">
        <f>(AVERAGE(H40+Referenz_vor_1960!$H$13,I40+Referenz_vor_1960!$I$13,J40+Referenz_vor_1960!$J$13)-Referenz_vor_1960!$V$13)</f>
        <v>-0.39919235364396499</v>
      </c>
      <c r="Z40" s="97">
        <f>(AVERAGE(K40+Referenz_vor_1960!$K$13,L40+Referenz_vor_1960!$L$13,M40+Referenz_vor_1960!$M$13)-Referenz_vor_1960!$W$13)</f>
        <v>-0.46159020310633103</v>
      </c>
    </row>
    <row r="41" spans="1:26">
      <c r="A41" s="51">
        <v>2008</v>
      </c>
      <c r="B41" s="88">
        <f>(TempMittel_korr!C232-Referenz_vor_1960!$B$13)</f>
        <v>4.964731182795699</v>
      </c>
      <c r="C41" s="9">
        <f>(TempMittel_korr!D232-Referenz_vor_1960!$C$13)</f>
        <v>4.1608743842364531</v>
      </c>
      <c r="D41" s="9">
        <f>(TempMittel_korr!E232-Referenz_vor_1960!$D$13)</f>
        <v>-0.21913978494623709</v>
      </c>
      <c r="E41" s="9">
        <f>(TempMittel_korr!F232-Referenz_vor_1960!$E$13)</f>
        <v>-0.64655555555555644</v>
      </c>
      <c r="F41" s="9">
        <f>(TempMittel_korr!G232-Referenz_vor_1960!$F$13)</f>
        <v>2.9877795698924743</v>
      </c>
      <c r="G41" s="9">
        <f>(TempMittel_korr!H232-Referenz_vor_1960!$G$13)</f>
        <v>2.0188888888888883</v>
      </c>
      <c r="H41" s="9">
        <f>(TempMittel_korr!I232-Referenz_vor_1960!$H$13)</f>
        <v>0.51354838709677608</v>
      </c>
      <c r="I41" s="9">
        <f>(TempMittel_korr!J232-Referenz_vor_1960!$I$13)</f>
        <v>1.058064516129031</v>
      </c>
      <c r="J41" s="9">
        <f>(TempMittel_korr!K232-Referenz_vor_1960!$J$13)</f>
        <v>-2.1148888888888884</v>
      </c>
      <c r="K41" s="9">
        <f>(TempMittel_korr!L232-Referenz_vor_1960!$K$13)</f>
        <v>0.76763440860215049</v>
      </c>
      <c r="L41" s="9">
        <f>(TempMittel_korr!M232-Referenz_vor_1960!$L$13)</f>
        <v>1.2554444444444437</v>
      </c>
      <c r="M41" s="15">
        <f>(TempMittel_korr!N232-Referenz_vor_1960!$M$13)</f>
        <v>0.55774193548387074</v>
      </c>
      <c r="N41" s="269">
        <f>(TempMittel_korr!P232-Referenz_vor_1960!$N$13)</f>
        <v>1.3075799086758009</v>
      </c>
      <c r="O41" s="2"/>
      <c r="P41" s="51">
        <v>2008</v>
      </c>
      <c r="Q41" s="29">
        <f>(AVERAGE(D41+Referenz_vor_1960!$D$13,E41+Referenz_vor_1960!$E$13,F41+Referenz_vor_1960!$F$13)-Referenz_vor_1960!$O$13)</f>
        <v>0.70736140979689388</v>
      </c>
      <c r="R41" s="9">
        <f>(AVERAGE(G41+Referenz_vor_1960!$G$13,H41+Referenz_vor_1960!$H$13,I41+Referenz_vor_1960!$I$13)-Referenz_vor_1960!$P$13)</f>
        <v>1.1968339307048979</v>
      </c>
      <c r="S41" s="9">
        <f>(AVERAGE(J41+Referenz_vor_1960!$J$13,K41+Referenz_vor_1960!$K$13,L41+Referenz_vor_1960!$L$13)-Referenz_vor_1960!$Q$13)</f>
        <v>-3.0603345280764138E-2</v>
      </c>
      <c r="T41" s="12">
        <f>(AVERAGE(B41+Referenz_vor_1960!$B$13,C41+Referenz_vor_1960!$C$13,M40+Referenz_vor_1960!$M$13)-Referenz_vor_1960!$R$13)</f>
        <v>3.3546642212687816</v>
      </c>
      <c r="V41" s="51">
        <v>2008</v>
      </c>
      <c r="W41" s="112">
        <f>(AVERAGE(B41+Referenz_vor_1960!$B$13,C41+Referenz_vor_1960!$C$13,D41+Referenz_vor_1960!$D$13)-Referenz_vor_1960!$T$13)</f>
        <v>2.9688219273619714</v>
      </c>
      <c r="X41" s="28">
        <f>(AVERAGE(E41+Referenz_vor_1960!$E$13,F41+Referenz_vor_1960!$F$13,G41+Referenz_vor_1960!$G$13)-Referenz_vor_1960!$U$13)</f>
        <v>1.4533709677419342</v>
      </c>
      <c r="Y41" s="28">
        <f>(AVERAGE(H41+Referenz_vor_1960!$H$13,I41+Referenz_vor_1960!$I$13,J41+Referenz_vor_1960!$J$13)-Referenz_vor_1960!$V$13)</f>
        <v>-0.1810919952210277</v>
      </c>
      <c r="Z41" s="97">
        <f>(AVERAGE(K41+Referenz_vor_1960!$K$13,L41+Referenz_vor_1960!$L$13,M41+Referenz_vor_1960!$M$13)-Referenz_vor_1960!$W$13)</f>
        <v>0.86027359617682198</v>
      </c>
    </row>
    <row r="42" spans="1:26">
      <c r="A42" s="51">
        <v>2009</v>
      </c>
      <c r="B42" s="88">
        <f>(TempMittel_korr!C233-Referenz_vor_1960!$B$13)</f>
        <v>-0.24817204301075302</v>
      </c>
      <c r="C42" s="9">
        <f>(TempMittel_korr!D233-Referenz_vor_1960!$C$13)</f>
        <v>-0.19405172413793093</v>
      </c>
      <c r="D42" s="9">
        <f>(TempMittel_korr!E233-Referenz_vor_1960!$D$13)</f>
        <v>-0.90623655913978496</v>
      </c>
      <c r="E42" s="9">
        <f>(TempMittel_korr!F233-Referenz_vor_1960!$E$13)</f>
        <v>4.2134444444444457</v>
      </c>
      <c r="F42" s="9">
        <f>(TempMittel_korr!G233-Referenz_vor_1960!$F$13)</f>
        <v>2.9619731182795697</v>
      </c>
      <c r="G42" s="9">
        <f>(TempMittel_korr!H233-Referenz_vor_1960!$G$13)</f>
        <v>-0.10444444444444301</v>
      </c>
      <c r="H42" s="9">
        <f>(TempMittel_korr!I233-Referenz_vor_1960!$H$13)</f>
        <v>1.2619354838709675</v>
      </c>
      <c r="I42" s="9">
        <f>(TempMittel_korr!J233-Referenz_vor_1960!$I$13)</f>
        <v>3.1258064516129043</v>
      </c>
      <c r="J42" s="9">
        <f>(TempMittel_korr!K233-Referenz_vor_1960!$J$13)</f>
        <v>1.0384444444444476</v>
      </c>
      <c r="K42" s="9">
        <f>(TempMittel_korr!L233-Referenz_vor_1960!$K$13)</f>
        <v>-0.45172043010752194</v>
      </c>
      <c r="L42" s="9">
        <f>(TempMittel_korr!M233-Referenz_vor_1960!$L$13)</f>
        <v>4.4821111111111112</v>
      </c>
      <c r="M42" s="15">
        <f>(TempMittel_korr!N233-Referenz_vor_1960!$M$13)</f>
        <v>0.10935483870967699</v>
      </c>
      <c r="N42" s="269">
        <f>(TempMittel_korr!P233-Referenz_vor_1960!$N$13)</f>
        <v>1.3097716894977198</v>
      </c>
      <c r="O42" s="2"/>
      <c r="P42" s="132">
        <v>2009</v>
      </c>
      <c r="Q42" s="29">
        <f>(AVERAGE(D42+Referenz_vor_1960!$D$13,E42+Referenz_vor_1960!$E$13,F42+Referenz_vor_1960!$F$13)-Referenz_vor_1960!$O$13)</f>
        <v>2.0897270011947437</v>
      </c>
      <c r="R42" s="9">
        <f>(AVERAGE(G42+Referenz_vor_1960!$G$13,H42+Referenz_vor_1960!$H$13,I42+Referenz_vor_1960!$I$13)-Referenz_vor_1960!$P$13)</f>
        <v>1.4277658303464786</v>
      </c>
      <c r="S42" s="9">
        <f>(AVERAGE(J42+Referenz_vor_1960!$J$13,K42+Referenz_vor_1960!$K$13,L42+Referenz_vor_1960!$L$13)-Referenz_vor_1960!$Q$13)</f>
        <v>1.6896117084826781</v>
      </c>
      <c r="T42" s="12">
        <f>(AVERAGE(B42+Referenz_vor_1960!$B$13,C42+Referenz_vor_1960!$C$13,M41+Referenz_vor_1960!$M$13)-Referenz_vor_1960!$R$13)</f>
        <v>3.8506056111728748E-2</v>
      </c>
      <c r="V42" s="51">
        <v>2009</v>
      </c>
      <c r="W42" s="112">
        <f>(AVERAGE(B42+Referenz_vor_1960!$B$13,C42+Referenz_vor_1960!$C$13,D42+Referenz_vor_1960!$D$13)-Referenz_vor_1960!$T$13)</f>
        <v>-0.44948677542948989</v>
      </c>
      <c r="X42" s="28">
        <f>(AVERAGE(E42+Referenz_vor_1960!$E$13,F42+Referenz_vor_1960!$F$13,G42+Referenz_vor_1960!$G$13)-Referenz_vor_1960!$U$13)</f>
        <v>2.3569910394265232</v>
      </c>
      <c r="Y42" s="28">
        <f>(AVERAGE(H42+Referenz_vor_1960!$H$13,I42+Referenz_vor_1960!$I$13,J42+Referenz_vor_1960!$J$13)-Referenz_vor_1960!$V$13)</f>
        <v>1.808728793309438</v>
      </c>
      <c r="Z42" s="97">
        <f>(AVERAGE(K42+Referenz_vor_1960!$K$13,L42+Referenz_vor_1960!$L$13,M42+Referenz_vor_1960!$M$13)-Referenz_vor_1960!$W$13)</f>
        <v>1.3799151732377548</v>
      </c>
    </row>
    <row r="43" spans="1:26">
      <c r="A43" s="51">
        <v>2010</v>
      </c>
      <c r="B43" s="88">
        <f>(TempMittel_korr!C234-Referenz_vor_1960!$B$13)</f>
        <v>-2.1707526881720427</v>
      </c>
      <c r="C43" s="9">
        <f>(TempMittel_korr!D234-Referenz_vor_1960!$C$13)</f>
        <v>0.33094827586206921</v>
      </c>
      <c r="D43" s="9">
        <f>(TempMittel_korr!E234-Referenz_vor_1960!$D$13)</f>
        <v>0.21956989247311753</v>
      </c>
      <c r="E43" s="9">
        <f>(TempMittel_korr!F234-Referenz_vor_1960!$E$13)</f>
        <v>1.1467777777777757</v>
      </c>
      <c r="F43" s="9">
        <f>(TempMittel_korr!G234-Referenz_vor_1960!$F$13)</f>
        <v>-1.2864139784946254</v>
      </c>
      <c r="G43" s="9">
        <f>(TempMittel_korr!H234-Referenz_vor_1960!$G$13)</f>
        <v>1.2722222222222204</v>
      </c>
      <c r="H43" s="9">
        <f>(TempMittel_korr!I234-Referenz_vor_1960!$H$13)</f>
        <v>2.6748387096774167</v>
      </c>
      <c r="I43" s="9">
        <f>(TempMittel_korr!J234-Referenz_vor_1960!$I$13)</f>
        <v>4.1935483870968682E-2</v>
      </c>
      <c r="J43" s="9">
        <f>(TempMittel_korr!K234-Referenz_vor_1960!$J$13)</f>
        <v>-1.6248888888888899</v>
      </c>
      <c r="K43" s="9">
        <f>(TempMittel_korr!L234-Referenz_vor_1960!$K$13)</f>
        <v>-0.93236559139784703</v>
      </c>
      <c r="L43" s="9">
        <f>(TempMittel_korr!M234-Referenz_vor_1960!$L$13)</f>
        <v>0.70877777777777773</v>
      </c>
      <c r="M43" s="15">
        <f>(TempMittel_korr!N234-Referenz_vor_1960!$M$13)</f>
        <v>-1.4906451612903227</v>
      </c>
      <c r="N43" s="269">
        <f>(TempMittel_korr!P234-Referenz_vor_1960!$N$13)</f>
        <v>-6.5022831050228547E-2</v>
      </c>
      <c r="O43" s="2"/>
      <c r="P43" s="51">
        <v>2010</v>
      </c>
      <c r="Q43" s="29">
        <f>(AVERAGE(D43+Referenz_vor_1960!$D$13,E43+Referenz_vor_1960!$E$13,F43+Referenz_vor_1960!$F$13)-Referenz_vor_1960!$O$13)</f>
        <v>2.6644563918756248E-2</v>
      </c>
      <c r="R43" s="9">
        <f>(AVERAGE(G43+Referenz_vor_1960!$G$13,H43+Referenz_vor_1960!$H$13,I43+Referenz_vor_1960!$I$13)-Referenz_vor_1960!$P$13)</f>
        <v>1.3296654719235352</v>
      </c>
      <c r="S43" s="9">
        <f>(AVERAGE(J43+Referenz_vor_1960!$J$13,K43+Referenz_vor_1960!$K$13,L43+Referenz_vor_1960!$L$13)-Referenz_vor_1960!$Q$13)</f>
        <v>-0.61615890083631886</v>
      </c>
      <c r="T43" s="12">
        <f>(AVERAGE(B43+Referenz_vor_1960!$B$13,C43+Referenz_vor_1960!$C$13,M42+Referenz_vor_1960!$M$13)-Referenz_vor_1960!$R$13)</f>
        <v>-0.57681652453343224</v>
      </c>
      <c r="V43" s="51">
        <v>2010</v>
      </c>
      <c r="W43" s="112">
        <f>(AVERAGE(B43+Referenz_vor_1960!$B$13,C43+Referenz_vor_1960!$C$13,D43+Referenz_vor_1960!$D$13)-Referenz_vor_1960!$T$13)</f>
        <v>-0.54007817327895202</v>
      </c>
      <c r="X43" s="28">
        <f>(AVERAGE(E43+Referenz_vor_1960!$E$13,F43+Referenz_vor_1960!$F$13,G43+Referenz_vor_1960!$G$13)-Referenz_vor_1960!$U$13)</f>
        <v>0.37752867383512267</v>
      </c>
      <c r="Y43" s="28">
        <f>(AVERAGE(H43+Referenz_vor_1960!$H$13,I43+Referenz_vor_1960!$I$13,J43+Referenz_vor_1960!$J$13)-Referenz_vor_1960!$V$13)</f>
        <v>0.36396176821983062</v>
      </c>
      <c r="Z43" s="97">
        <f>(AVERAGE(K43+Referenz_vor_1960!$K$13,L43+Referenz_vor_1960!$L$13,M43+Referenz_vor_1960!$M$13)-Referenz_vor_1960!$W$13)</f>
        <v>-0.57141099163679776</v>
      </c>
    </row>
    <row r="44" spans="1:26">
      <c r="A44" s="51">
        <v>2011</v>
      </c>
      <c r="B44" s="88">
        <f>(TempMittel_korr!C235-Referenz_vor_1960!$B$13)</f>
        <v>1.3969892473118277</v>
      </c>
      <c r="C44" s="9">
        <f>(TempMittel_korr!D235-Referenz_vor_1960!$C$13)</f>
        <v>2.173805418719212</v>
      </c>
      <c r="D44" s="9">
        <f>(TempMittel_korr!E235-Referenz_vor_1960!$D$13)</f>
        <v>2.400215053763441</v>
      </c>
      <c r="E44" s="9">
        <f>(TempMittel_korr!F235-Referenz_vor_1960!$E$13)</f>
        <v>4.2467777777777753</v>
      </c>
      <c r="F44" s="9">
        <f>(TempMittel_korr!G235-Referenz_vor_1960!$F$13)</f>
        <v>2.6813279569892465</v>
      </c>
      <c r="G44" s="9">
        <f>(TempMittel_korr!H235-Referenz_vor_1960!$G$13)</f>
        <v>0.92222222222222072</v>
      </c>
      <c r="H44" s="9">
        <f>(TempMittel_korr!I235-Referenz_vor_1960!$H$13)</f>
        <v>-1.3961290322580595</v>
      </c>
      <c r="I44" s="9">
        <f>(TempMittel_korr!J235-Referenz_vor_1960!$I$13)</f>
        <v>2.7322580645161327</v>
      </c>
      <c r="J44" s="9">
        <f>(TempMittel_korr!K235-Referenz_vor_1960!$J$13)</f>
        <v>2.1284444444444421</v>
      </c>
      <c r="K44" s="9">
        <f>(TempMittel_korr!L235-Referenz_vor_1960!$K$13)</f>
        <v>0.33860215053763554</v>
      </c>
      <c r="L44" s="9">
        <f>(TempMittel_korr!M235-Referenz_vor_1960!$L$13)</f>
        <v>4.2321111111111094</v>
      </c>
      <c r="M44" s="15">
        <f>(TempMittel_korr!N235-Referenz_vor_1960!$M$13)</f>
        <v>2.4254838709677418</v>
      </c>
      <c r="N44" s="269">
        <f>(TempMittel_korr!P235-Referenz_vor_1960!$N$13)</f>
        <v>2.0489497716895002</v>
      </c>
      <c r="O44" s="2"/>
      <c r="P44" s="132">
        <v>2011</v>
      </c>
      <c r="Q44" s="29">
        <f>(AVERAGE(D44+Referenz_vor_1960!$D$13,E44+Referenz_vor_1960!$E$13,F44+Referenz_vor_1960!$F$13)-Referenz_vor_1960!$O$13)</f>
        <v>3.1094402628434876</v>
      </c>
      <c r="R44" s="9">
        <f>(AVERAGE(G44+Referenz_vor_1960!$G$13,H44+Referenz_vor_1960!$H$13,I44+Referenz_vor_1960!$I$13)-Referenz_vor_1960!$P$13)</f>
        <v>0.75278375149343368</v>
      </c>
      <c r="S44" s="9">
        <f>(AVERAGE(J44+Referenz_vor_1960!$J$13,K44+Referenz_vor_1960!$K$13,L44+Referenz_vor_1960!$L$13)-Referenz_vor_1960!$Q$13)</f>
        <v>2.2330525686977296</v>
      </c>
      <c r="T44" s="12">
        <f>(AVERAGE(B44+Referenz_vor_1960!$B$13,C44+Referenz_vor_1960!$C$13,M43+Referenz_vor_1960!$M$13)-Referenz_vor_1960!$R$13)</f>
        <v>0.6933831682469056</v>
      </c>
      <c r="V44" s="132">
        <v>2011</v>
      </c>
      <c r="W44" s="112">
        <f>(AVERAGE(B44+Referenz_vor_1960!$B$13,C44+Referenz_vor_1960!$C$13,D44+Referenz_vor_1960!$D$13)-Referenz_vor_1960!$T$13)</f>
        <v>1.9903365732648268</v>
      </c>
      <c r="X44" s="28">
        <f>(AVERAGE(E44+Referenz_vor_1960!$E$13,F44+Referenz_vor_1960!$F$13,G44+Referenz_vor_1960!$G$13)-Referenz_vor_1960!$U$13)</f>
        <v>2.6167759856630806</v>
      </c>
      <c r="Y44" s="28">
        <f>(AVERAGE(H44+Referenz_vor_1960!$H$13,I44+Referenz_vor_1960!$I$13,J44+Referenz_vor_1960!$J$13)-Referenz_vor_1960!$V$13)</f>
        <v>1.1548578255675039</v>
      </c>
      <c r="Z44" s="97">
        <f>(AVERAGE(K44+Referenz_vor_1960!$K$13,L44+Referenz_vor_1960!$L$13,M44+Referenz_vor_1960!$M$13)-Referenz_vor_1960!$W$13)</f>
        <v>2.3320657108721625</v>
      </c>
    </row>
    <row r="45" spans="1:26">
      <c r="A45" s="51">
        <v>2012</v>
      </c>
      <c r="B45" s="88">
        <f>(TempMittel_korr!C236-Referenz_vor_1960!$B$13)</f>
        <v>1.5776344086021503</v>
      </c>
      <c r="C45" s="9">
        <f>(TempMittel_korr!D236-Referenz_vor_1960!$C$13)</f>
        <v>-4.7770566502463039</v>
      </c>
      <c r="D45" s="9">
        <f>(TempMittel_korr!E236-Referenz_vor_1960!$D$13)</f>
        <v>4.3679569892473111</v>
      </c>
      <c r="E45" s="9">
        <f>(TempMittel_korr!F236-Referenz_vor_1960!$E$13)</f>
        <v>0.70677777777777706</v>
      </c>
      <c r="F45" s="9">
        <f>(TempMittel_korr!G236-Referenz_vor_1960!$F$13)</f>
        <v>2.610360215053765</v>
      </c>
      <c r="G45" s="9">
        <f>(TempMittel_korr!H236-Referenz_vor_1960!$G$13)</f>
        <v>2.2122222222222216</v>
      </c>
      <c r="H45" s="9">
        <f>(TempMittel_korr!I236-Referenz_vor_1960!$H$13)</f>
        <v>0.7070967741935501</v>
      </c>
      <c r="I45" s="9">
        <f>(TempMittel_korr!J236-Referenz_vor_1960!$I$13)</f>
        <v>2.8161290322580665</v>
      </c>
      <c r="J45" s="9">
        <f>(TempMittel_korr!K236-Referenz_vor_1960!$J$13)</f>
        <v>9.1777777777776848E-2</v>
      </c>
      <c r="K45" s="9">
        <f>(TempMittel_korr!L236-Referenz_vor_1960!$K$13)</f>
        <v>0.45795698924731276</v>
      </c>
      <c r="L45" s="9">
        <f>(TempMittel_korr!M236-Referenz_vor_1960!$L$13)</f>
        <v>2.7721111111111125</v>
      </c>
      <c r="M45" s="15">
        <f>(TempMittel_korr!N236-Referenz_vor_1960!$M$13)</f>
        <v>1.1932258064516132</v>
      </c>
      <c r="N45" s="269">
        <f>(TempMittel_korr!P236-Referenz_vor_1960!$N$13)</f>
        <v>1.2938812785388141</v>
      </c>
      <c r="O45" s="2"/>
      <c r="P45" s="51">
        <v>2012</v>
      </c>
      <c r="Q45" s="29">
        <f>(AVERAGE(D45+Referenz_vor_1960!$D$13,E45+Referenz_vor_1960!$E$13,F45+Referenz_vor_1960!$F$13)-Referenz_vor_1960!$O$13)</f>
        <v>2.5616983273596174</v>
      </c>
      <c r="R45" s="9">
        <f>(AVERAGE(G45+Referenz_vor_1960!$G$13,H45+Referenz_vor_1960!$H$13,I45+Referenz_vor_1960!$I$13)-Referenz_vor_1960!$P$13)</f>
        <v>1.9118160095579491</v>
      </c>
      <c r="S45" s="9">
        <f>(AVERAGE(J45+Referenz_vor_1960!$J$13,K45+Referenz_vor_1960!$K$13,L45+Referenz_vor_1960!$L$13)-Referenz_vor_1960!$Q$13)</f>
        <v>1.1072819593787351</v>
      </c>
      <c r="T45" s="12">
        <f>(AVERAGE(B45+Referenz_vor_1960!$B$13,C45+Referenz_vor_1960!$C$13,M44+Referenz_vor_1960!$M$13)-Referenz_vor_1960!$R$13)</f>
        <v>-0.25797945689213742</v>
      </c>
      <c r="V45" s="132">
        <v>2012</v>
      </c>
      <c r="W45" s="112">
        <f>(AVERAGE(B45+Referenz_vor_1960!$B$13,C45+Referenz_vor_1960!$C$13,D45+Referenz_vor_1960!$D$13)-Referenz_vor_1960!$T$13)</f>
        <v>0.38951158253438573</v>
      </c>
      <c r="X45" s="28">
        <f>(AVERAGE(E45+Referenz_vor_1960!$E$13,F45+Referenz_vor_1960!$F$13,G45+Referenz_vor_1960!$G$13)-Referenz_vor_1960!$U$13)</f>
        <v>1.8431200716845861</v>
      </c>
      <c r="Y45" s="28">
        <f>(AVERAGE(H45+Referenz_vor_1960!$H$13,I45+Referenz_vor_1960!$I$13,J45+Referenz_vor_1960!$J$13)-Referenz_vor_1960!$V$13)</f>
        <v>1.2050011947431294</v>
      </c>
      <c r="Z45" s="97">
        <f>(AVERAGE(K45+Referenz_vor_1960!$K$13,L45+Referenz_vor_1960!$L$13,M45+Referenz_vor_1960!$M$13)-Referenz_vor_1960!$W$13)</f>
        <v>1.4744313022700131</v>
      </c>
    </row>
    <row r="46" spans="1:26">
      <c r="A46" s="51">
        <v>2013</v>
      </c>
      <c r="B46" s="88">
        <f>(TempMittel_korr!C237-Referenz_vor_1960!$B$13)</f>
        <v>1.0002150537634409</v>
      </c>
      <c r="C46" s="9">
        <f>(TempMittel_korr!D237-Referenz_vor_1960!$C$13)</f>
        <v>-2.9333374384236457</v>
      </c>
      <c r="D46" s="9">
        <f>(TempMittel_korr!E237-Referenz_vor_1960!$D$13)</f>
        <v>-1.6804301075268815</v>
      </c>
      <c r="E46" s="9">
        <f>(TempMittel_korr!F237-Referenz_vor_1960!$E$13)</f>
        <v>0.43344444444444452</v>
      </c>
      <c r="F46" s="9">
        <f>(TempMittel_korr!G237-Referenz_vor_1960!$F$13)</f>
        <v>-1.1993172043010745</v>
      </c>
      <c r="G46" s="9">
        <f>(TempMittel_korr!H237-Referenz_vor_1960!$G$13)</f>
        <v>0.30888888888889277</v>
      </c>
      <c r="H46" s="9">
        <f>(TempMittel_korr!I237-Referenz_vor_1960!$H$13)</f>
        <v>3.4393548387096793</v>
      </c>
      <c r="I46" s="9">
        <f>(TempMittel_korr!J237-Referenz_vor_1960!$I$13)</f>
        <v>1.8580645161290317</v>
      </c>
      <c r="J46" s="9">
        <f>(TempMittel_korr!K237-Referenz_vor_1960!$J$13)</f>
        <v>-0.65155555555555722</v>
      </c>
      <c r="K46" s="9">
        <f>(TempMittel_korr!L237-Referenz_vor_1960!$K$13)</f>
        <v>1.8515053763440896</v>
      </c>
      <c r="L46" s="9">
        <f>(TempMittel_korr!M237-Referenz_vor_1960!$L$13)</f>
        <v>-0.65455555555555578</v>
      </c>
      <c r="M46" s="15">
        <f>(TempMittel_korr!N237-Referenz_vor_1960!$M$13)</f>
        <v>4.1641935483870967</v>
      </c>
      <c r="N46" s="269">
        <f>(TempMittel_korr!P237-Referenz_vor_1960!$N$13)</f>
        <v>0.33333333333333481</v>
      </c>
      <c r="O46" s="2"/>
      <c r="P46" s="51">
        <v>2013</v>
      </c>
      <c r="Q46" s="29">
        <f>(AVERAGE(D46+Referenz_vor_1960!$D$13,E46+Referenz_vor_1960!$E$13,F46+Referenz_vor_1960!$F$13)-Referenz_vor_1960!$O$13)</f>
        <v>-0.815434289127837</v>
      </c>
      <c r="R46" s="9">
        <f>(AVERAGE(G46+Referenz_vor_1960!$G$13,H46+Referenz_vor_1960!$H$13,I46+Referenz_vor_1960!$I$13)-Referenz_vor_1960!$P$13)</f>
        <v>1.8687694145758691</v>
      </c>
      <c r="S46" s="9">
        <f>(AVERAGE(J46+Referenz_vor_1960!$J$13,K46+Referenz_vor_1960!$K$13,L46+Referenz_vor_1960!$L$13)-Referenz_vor_1960!$Q$13)</f>
        <v>0.18179808841099288</v>
      </c>
      <c r="T46" s="12">
        <f>(AVERAGE(B46+Referenz_vor_1960!$B$13,C46+Referenz_vor_1960!$C$13,M45+Referenz_vor_1960!$M$13)-Referenz_vor_1960!$R$13)</f>
        <v>-0.24663219273619741</v>
      </c>
      <c r="V46" s="51">
        <v>2013</v>
      </c>
      <c r="W46" s="112">
        <f>(AVERAGE(B46+Referenz_vor_1960!$B$13,C46+Referenz_vor_1960!$C$13,D46+Referenz_vor_1960!$D$13)-Referenz_vor_1960!$T$13)</f>
        <v>-1.2045174973956958</v>
      </c>
      <c r="X46" s="28">
        <f>(AVERAGE(E46+Referenz_vor_1960!$E$13,F46+Referenz_vor_1960!$F$13,G46+Referenz_vor_1960!$G$13)-Referenz_vor_1960!$U$13)</f>
        <v>-0.15232795698924662</v>
      </c>
      <c r="Y46" s="28">
        <f>(AVERAGE(H46+Referenz_vor_1960!$H$13,I46+Referenz_vor_1960!$I$13,J46+Referenz_vor_1960!$J$13)-Referenz_vor_1960!$V$13)</f>
        <v>1.5486212664277179</v>
      </c>
      <c r="Z46" s="97">
        <f>(AVERAGE(K46+Referenz_vor_1960!$K$13,L46+Referenz_vor_1960!$L$13,M46+Referenz_vor_1960!$M$13)-Referenz_vor_1960!$W$13)</f>
        <v>1.7870477897252095</v>
      </c>
    </row>
    <row r="47" spans="1:26">
      <c r="A47" s="51">
        <v>2014</v>
      </c>
      <c r="B47" s="88">
        <f>(TempMittel_korr!C238-Referenz_vor_1960!$B$13)</f>
        <v>5.0356989247311832</v>
      </c>
      <c r="C47" s="9">
        <f>(TempMittel_korr!D238-Referenz_vor_1960!$C$13)</f>
        <v>4.609519704433497</v>
      </c>
      <c r="D47" s="9">
        <f>(TempMittel_korr!E238-Referenz_vor_1960!$D$13)</f>
        <v>3.8066666666666658</v>
      </c>
      <c r="E47" s="9">
        <f>(TempMittel_korr!F238-Referenz_vor_1960!$E$13)</f>
        <v>2.3567777777777765</v>
      </c>
      <c r="F47" s="9">
        <f>(TempMittel_korr!G238-Referenz_vor_1960!$F$13)</f>
        <v>-1.5446236559137461E-2</v>
      </c>
      <c r="G47" s="9">
        <f>(TempMittel_korr!H238-Referenz_vor_1960!$G$13)</f>
        <v>2.0455555555555573</v>
      </c>
      <c r="H47" s="9">
        <f>(TempMittel_korr!I238-Referenz_vor_1960!$H$13)</f>
        <v>0.70709677419355188</v>
      </c>
      <c r="I47" s="9">
        <f>(TempMittel_korr!J238-Referenz_vor_1960!$I$13)</f>
        <v>-0.92258064516128968</v>
      </c>
      <c r="J47" s="9">
        <f>(TempMittel_korr!K238-Referenz_vor_1960!$J$13)</f>
        <v>0.31177777777777571</v>
      </c>
      <c r="K47" s="9">
        <f>(TempMittel_korr!L238-Referenz_vor_1960!$K$13)</f>
        <v>2.645053763440858</v>
      </c>
      <c r="L47" s="9">
        <f>(TempMittel_korr!M238-Referenz_vor_1960!$L$13)</f>
        <v>4.0687777777777772</v>
      </c>
      <c r="M47" s="15">
        <f>(TempMittel_korr!N238-Referenz_vor_1960!$M$13)</f>
        <v>1.8125806451612902</v>
      </c>
      <c r="N47" s="269">
        <f>(TempMittel_korr!P238-Referenz_vor_1960!$N$13)</f>
        <v>2.033333333333335</v>
      </c>
      <c r="O47" s="2"/>
      <c r="P47" s="132">
        <v>2014</v>
      </c>
      <c r="Q47" s="29">
        <f>(AVERAGE(D47+Referenz_vor_1960!$D$13,E47+Referenz_vor_1960!$E$13,F47+Referenz_vor_1960!$F$13)-Referenz_vor_1960!$O$13)</f>
        <v>2.0493327359617686</v>
      </c>
      <c r="R47" s="9">
        <f>(AVERAGE(G47+Referenz_vor_1960!$G$13,H47+Referenz_vor_1960!$H$13,I47+Referenz_vor_1960!$I$13)-Referenz_vor_1960!$P$13)</f>
        <v>0.61002389486260711</v>
      </c>
      <c r="S47" s="9">
        <f>(AVERAGE(J47+Referenz_vor_1960!$J$13,K47+Referenz_vor_1960!$K$13,L47+Referenz_vor_1960!$L$13)-Referenz_vor_1960!$Q$13)</f>
        <v>2.3418697729988036</v>
      </c>
      <c r="T47" s="12">
        <f>(AVERAGE(B47+Referenz_vor_1960!$B$13,C47+Referenz_vor_1960!$C$13,M46+Referenz_vor_1960!$M$13)-Referenz_vor_1960!$R$13)</f>
        <v>4.603137392517259</v>
      </c>
      <c r="V47" s="51">
        <v>2014</v>
      </c>
      <c r="W47" s="112">
        <f>(AVERAGE(B47+Referenz_vor_1960!$B$13,C47+Referenz_vor_1960!$C$13,D47+Referenz_vor_1960!$D$13)-Referenz_vor_1960!$T$13)</f>
        <v>4.4839617652771144</v>
      </c>
      <c r="X47" s="28">
        <f>(AVERAGE(E47+Referenz_vor_1960!$E$13,F47+Referenz_vor_1960!$F$13,G47+Referenz_vor_1960!$G$13)-Referenz_vor_1960!$U$13)</f>
        <v>1.4622956989247289</v>
      </c>
      <c r="Y47" s="9">
        <f>(AVERAGE(H47+Referenz_vor_1960!$H$13,I47+Referenz_vor_1960!$I$13,J47+Referenz_vor_1960!$J$13)-Referenz_vor_1960!$V$13)</f>
        <v>3.2097968936678711E-2</v>
      </c>
      <c r="Z47" s="38">
        <f>(AVERAGE(K47+Referenz_vor_1960!$K$13,L47+Referenz_vor_1960!$L$13,M47+Referenz_vor_1960!$M$13)-Referenz_vor_1960!$W$13)</f>
        <v>2.8421373954599756</v>
      </c>
    </row>
    <row r="48" spans="1:26">
      <c r="A48" s="51">
        <v>2015</v>
      </c>
      <c r="B48" s="88">
        <f>(TempMittel_korr!C239-Referenz_vor_1960!$B$13)</f>
        <v>2.5098924731182795</v>
      </c>
      <c r="C48" s="9">
        <f>(TempMittel_korr!D239-Referenz_vor_1960!$C$13)</f>
        <v>6.6662561576354973E-2</v>
      </c>
      <c r="D48" s="9">
        <f>(TempMittel_korr!E239-Referenz_vor_1960!$D$13)</f>
        <v>1.9550537634408609</v>
      </c>
      <c r="E48" s="9">
        <f>(TempMittel_korr!F239-Referenz_vor_1960!$E$13)</f>
        <v>1.3834444444444456</v>
      </c>
      <c r="F48" s="9">
        <f>(TempMittel_korr!G239-Referenz_vor_1960!$F$13)</f>
        <v>1.3555215053763412</v>
      </c>
      <c r="G48" s="9">
        <f>(TempMittel_korr!H239-Referenz_vor_1960!$G$13)</f>
        <v>1.9922222222222192</v>
      </c>
      <c r="H48" s="9">
        <f>(TempMittel_korr!I239-Referenz_vor_1960!$H$13)</f>
        <v>4.5103225806451661</v>
      </c>
      <c r="I48" s="9">
        <f>(TempMittel_korr!J239-Referenz_vor_1960!$I$13)</f>
        <v>4.2677419354838708</v>
      </c>
      <c r="J48" s="9">
        <f>(TempMittel_korr!K239-Referenz_vor_1960!$J$13)</f>
        <v>-1.6748888888888889</v>
      </c>
      <c r="K48" s="9">
        <f>(TempMittel_korr!L239-Referenz_vor_1960!$K$13)</f>
        <v>-0.60333333333333083</v>
      </c>
      <c r="L48" s="9">
        <f>(TempMittel_korr!M239-Referenz_vor_1960!$L$13)</f>
        <v>4.9654444444444419</v>
      </c>
      <c r="M48" s="154">
        <f>(TempMittel_korr!N239-Referenz_vor_1960!$M$13)</f>
        <v>7.5448387096774194</v>
      </c>
      <c r="N48" s="269">
        <f>(TempMittel_korr!P239-Referenz_vor_1960!$N$13)</f>
        <v>2.4185388127853891</v>
      </c>
      <c r="O48" s="2"/>
      <c r="P48" s="132">
        <v>2015</v>
      </c>
      <c r="Q48" s="29">
        <f>(AVERAGE(D48+Referenz_vor_1960!$D$13,E48+Referenz_vor_1960!$E$13,F48+Referenz_vor_1960!$F$13)-Referenz_vor_1960!$O$13)</f>
        <v>1.5646732377538823</v>
      </c>
      <c r="R48" s="9">
        <f>(AVERAGE(G48+Referenz_vor_1960!$G$13,H48+Referenz_vor_1960!$H$13,I48+Referenz_vor_1960!$I$13)-Referenz_vor_1960!$P$13)</f>
        <v>3.5900955794504199</v>
      </c>
      <c r="S48" s="9">
        <f>(AVERAGE(J48+Referenz_vor_1960!$J$13,K48+Referenz_vor_1960!$K$13,L48+Referenz_vor_1960!$L$13)-Referenz_vor_1960!$Q$13)</f>
        <v>0.89574074074073984</v>
      </c>
      <c r="T48" s="12">
        <f>(AVERAGE(B48+Referenz_vor_1960!$B$13,C48+Referenz_vor_1960!$C$13,M47+Referenz_vor_1960!$M$13)-Referenz_vor_1960!$R$13)</f>
        <v>1.4630452266186416</v>
      </c>
      <c r="V48" s="132">
        <v>2015</v>
      </c>
      <c r="W48" s="112">
        <f>(AVERAGE(B48+Referenz_vor_1960!$B$13,C48+Referenz_vor_1960!$C$13,D48+Referenz_vor_1960!$D$13)-Referenz_vor_1960!$T$13)</f>
        <v>1.5105362660451649</v>
      </c>
      <c r="X48" s="28">
        <f>(AVERAGE(E48+Referenz_vor_1960!$E$13,F48+Referenz_vor_1960!$F$13,G48+Referenz_vor_1960!$G$13)-Referenz_vor_1960!$U$13)</f>
        <v>1.5770627240143344</v>
      </c>
      <c r="Y48" s="28">
        <f>(AVERAGE(H48+Referenz_vor_1960!$H$13,I48+Referenz_vor_1960!$I$13,J48+Referenz_vor_1960!$J$13)-Referenz_vor_1960!$V$13)</f>
        <v>2.3677252090800476</v>
      </c>
      <c r="Z48" s="38">
        <f>(AVERAGE(K48+Referenz_vor_1960!$K$13,L48+Referenz_vor_1960!$L$13,M48+Referenz_vor_1960!$M$13)-Referenz_vor_1960!$W$13)</f>
        <v>3.968983273596177</v>
      </c>
    </row>
    <row r="49" spans="1:26">
      <c r="A49" s="51">
        <v>2016</v>
      </c>
      <c r="B49" s="88">
        <f>(TempMittel_korr!C240-Referenz_vor_1960!$B$13)</f>
        <v>3.2550537634408601</v>
      </c>
      <c r="C49" s="9">
        <f>(TempMittel_korr!D240-Referenz_vor_1960!$C$13)</f>
        <v>3.4574261083743849</v>
      </c>
      <c r="D49" s="9">
        <f>(TempMittel_korr!E240-Referenz_vor_1960!$D$13)</f>
        <v>0.23247311827957007</v>
      </c>
      <c r="E49" s="9">
        <f>(TempMittel_korr!F240-Referenz_vor_1960!$E$13)</f>
        <v>0.82344444444444598</v>
      </c>
      <c r="F49" s="9">
        <f>(TempMittel_korr!G240-Referenz_vor_1960!$F$13)</f>
        <v>0.76842473118279564</v>
      </c>
      <c r="G49" s="9">
        <f>(TempMittel_korr!H240-Referenz_vor_1960!$G$13)</f>
        <v>1.1988888888888916</v>
      </c>
      <c r="H49" s="9">
        <f>(TempMittel_korr!I240-Referenz_vor_1960!$H$13)</f>
        <v>2.0490322580645177</v>
      </c>
      <c r="I49" s="9">
        <f>(TempMittel_korr!J240-Referenz_vor_1960!$I$13)</f>
        <v>1.8580645161290281</v>
      </c>
      <c r="J49" s="9">
        <f>(TempMittel_korr!K240-Referenz_vor_1960!$J$13)</f>
        <v>2.828444444444445</v>
      </c>
      <c r="K49" s="9">
        <f>(TempMittel_korr!L240-Referenz_vor_1960!$K$13)</f>
        <v>-0.76784946236559026</v>
      </c>
      <c r="L49" s="9">
        <f>(TempMittel_korr!M240-Referenz_vor_1960!$L$13)</f>
        <v>0.98211111111111249</v>
      </c>
      <c r="M49" s="15">
        <f>(TempMittel_korr!N240-Referenz_vor_1960!$M$13)</f>
        <v>3.596451612903226</v>
      </c>
      <c r="N49" s="279">
        <f>(TempMittel_korr!P240-Referenz_vor_1960!$N$13)</f>
        <v>1.7196347031963484</v>
      </c>
      <c r="P49" s="132">
        <v>2016</v>
      </c>
      <c r="Q49" s="29">
        <f>(AVERAGE(D49+Referenz_vor_1960!$D$13,E49+Referenz_vor_1960!$E$13,F49+Referenz_vor_1960!$F$13)-Referenz_vor_1960!$O$13)</f>
        <v>0.60811409796893656</v>
      </c>
      <c r="R49" s="9">
        <f>(AVERAGE(G49+Referenz_vor_1960!$G$13,H49+Referenz_vor_1960!$H$13,I49+Referenz_vor_1960!$I$13)-Referenz_vor_1960!$P$13)</f>
        <v>1.7019952210274791</v>
      </c>
      <c r="S49" s="9">
        <f>(AVERAGE(J49+Referenz_vor_1960!$J$13,K49+Referenz_vor_1960!$K$13,L49+Referenz_vor_1960!$L$13)-Referenz_vor_1960!$Q$13)</f>
        <v>1.0142353643966562</v>
      </c>
      <c r="T49" s="12">
        <f>(AVERAGE(B49+Referenz_vor_1960!$B$13,C49+Referenz_vor_1960!$C$13,M48+Referenz_vor_1960!$M$13)-Referenz_vor_1960!$R$13)</f>
        <v>4.7524395271642215</v>
      </c>
      <c r="V49" s="132">
        <v>2016</v>
      </c>
      <c r="W49" s="112">
        <f>(AVERAGE(B49+Referenz_vor_1960!$B$13,C49+Referenz_vor_1960!$C$13,D49+Referenz_vor_1960!$D$13)-Referenz_vor_1960!$T$13)</f>
        <v>2.3149843300316051</v>
      </c>
      <c r="X49" s="28">
        <f>(AVERAGE(E49+Referenz_vor_1960!$E$13,F49+Referenz_vor_1960!$F$13,G49+Referenz_vor_1960!$G$13)-Referenz_vor_1960!$U$13)</f>
        <v>0.93025268817204498</v>
      </c>
      <c r="Y49" s="28">
        <f>(AVERAGE(H49+Referenz_vor_1960!$H$13,I49+Referenz_vor_1960!$I$13,J49+Referenz_vor_1960!$J$13)-Referenz_vor_1960!$V$13)</f>
        <v>2.245180406212663</v>
      </c>
      <c r="Z49" s="97">
        <f>(AVERAGE(K49+Referenz_vor_1960!$K$13,L49+Referenz_vor_1960!$L$13,M49+Referenz_vor_1960!$M$13)-Referenz_vor_1960!$W$13)</f>
        <v>1.2702377538829164</v>
      </c>
    </row>
    <row r="50" spans="1:26">
      <c r="A50" s="51">
        <v>2017</v>
      </c>
      <c r="B50" s="29">
        <f>(TempMittel_korr!C241-Referenz_vor_1960!$B$13)</f>
        <v>-1.2255913978494619</v>
      </c>
      <c r="C50" s="9">
        <f>(TempMittel_korr!D241-Referenz_vor_1960!$C$13)</f>
        <v>3.9488054187192123</v>
      </c>
      <c r="D50" s="9">
        <f>(TempMittel_korr!E241-Referenz_vor_1960!$D$13)</f>
        <v>4.3002150537634405</v>
      </c>
      <c r="E50" s="9">
        <f>(TempMittel_korr!F241-Referenz_vor_1960!$E$13)</f>
        <v>-0.53988888888888908</v>
      </c>
      <c r="F50" s="29">
        <f>(TempMittel_korr!G241-Referenz_vor_1960!$F$13)</f>
        <v>2.5232634408602141</v>
      </c>
      <c r="G50" s="29">
        <f>(TempMittel_korr!H241-Referenz_vor_1960!$G$13)</f>
        <v>3.9155555555555548</v>
      </c>
      <c r="H50" s="29">
        <f>(TempMittel_korr!I241-Referenz_vor_1960!$H$13)</f>
        <v>1.6780645161290302</v>
      </c>
      <c r="I50" s="29">
        <f>(TempMittel_korr!J241-Referenz_vor_1960!$I$13)</f>
        <v>3.058064516129031</v>
      </c>
      <c r="J50" s="29">
        <f>(TempMittel_korr!K241-Referenz_vor_1960!$J$13)</f>
        <v>-1.7782222222222241</v>
      </c>
      <c r="K50" s="29">
        <f>(TempMittel_korr!L241-Referenz_vor_1960!$K$13)</f>
        <v>2.1773118279569914</v>
      </c>
      <c r="L50" s="29">
        <f>(TempMittel_korr!M241-Referenz_vor_1960!$L$13)</f>
        <v>0.10211111111111038</v>
      </c>
      <c r="M50" s="15">
        <f>(TempMittel_korr!N241-Referenz_vor_1960!$M$13)</f>
        <v>0.53838709677419327</v>
      </c>
      <c r="N50" s="279">
        <f>(TempMittel_korr!P241-Referenz_vor_1960!$N$13)</f>
        <v>1.5870319634703218</v>
      </c>
      <c r="P50" s="132">
        <v>2017</v>
      </c>
      <c r="Q50" s="29">
        <f>(AVERAGE(D50+Referenz_vor_1960!$D$13,E50+Referenz_vor_1960!$E$13,F50+Referenz_vor_1960!$F$13)-Referenz_vor_1960!$O$13)</f>
        <v>2.0945298685782552</v>
      </c>
      <c r="R50" s="9">
        <f>(AVERAGE(G50+Referenz_vor_1960!$G$13,H50+Referenz_vor_1960!$H$13,I50+Referenz_vor_1960!$I$13)-Referenz_vor_1960!$P$13)</f>
        <v>2.8838948626045386</v>
      </c>
      <c r="S50" s="9">
        <f>(AVERAGE(J50+Referenz_vor_1960!$J$13,K50+Referenz_vor_1960!$K$13,L50+Referenz_vor_1960!$L$13)-Referenz_vor_1960!$Q$13)</f>
        <v>0.16706690561529314</v>
      </c>
      <c r="T50" s="12">
        <f>(AVERAGE(B50+Referenz_vor_1960!$B$13,C50+Referenz_vor_1960!$C$13,M49+Referenz_vor_1960!$M$13)-Referenz_vor_1960!$R$13)</f>
        <v>2.1065552112576587</v>
      </c>
      <c r="V50" s="132">
        <v>2017</v>
      </c>
      <c r="W50" s="29">
        <f>(AVERAGE(B50+Referenz_vor_1960!$B$13,C50+Referenz_vor_1960!$C$13,D50+Referenz_vor_1960!$D$13)-Referenz_vor_1960!$T$13)</f>
        <v>2.3411430248777303</v>
      </c>
      <c r="X50" s="9">
        <f>(AVERAGE(E50+Referenz_vor_1960!$E$13,F50+Referenz_vor_1960!$F$13,G50+Referenz_vor_1960!$G$13)-Referenz_vor_1960!$U$13)</f>
        <v>1.9663100358422927</v>
      </c>
      <c r="Y50" s="9">
        <f>(AVERAGE(H50+Referenz_vor_1960!$H$13,I50+Referenz_vor_1960!$I$13,J50+Referenz_vor_1960!$J$13)-Referenz_vor_1960!$V$13)</f>
        <v>0.98596893667861174</v>
      </c>
      <c r="Z50" s="12">
        <f>(AVERAGE(K50+Referenz_vor_1960!$K$13,L50+Referenz_vor_1960!$L$13,M50+Referenz_vor_1960!$M$13)-Referenz_vor_1960!$W$13)</f>
        <v>0.93927001194743154</v>
      </c>
    </row>
    <row r="51" spans="1:26">
      <c r="A51" s="176">
        <v>2018</v>
      </c>
      <c r="B51" s="29">
        <f>(TempMittel_korr!C242-Referenz_vor_1960!B$13)</f>
        <v>5.1356989247311828</v>
      </c>
      <c r="C51" s="29">
        <f>(TempMittel_korr!D242-Referenz_vor_1960!C$13)</f>
        <v>-3.5797660098522162</v>
      </c>
      <c r="D51" s="29">
        <f>(TempMittel_korr!E242-Referenz_vor_1960!D$13)</f>
        <v>-0.34494623655913981</v>
      </c>
      <c r="E51" s="9">
        <f>(TempMittel_korr!F242-Referenz_vor_1960!E$13)</f>
        <v>6.2301111111111096</v>
      </c>
      <c r="F51" s="9">
        <f>(TempMittel_korr!G242-Referenz_vor_1960!F$13)</f>
        <v>3.4071344086021504</v>
      </c>
      <c r="G51" s="9">
        <f>(TempMittel_korr!H242-Referenz_vor_1960!G$13)</f>
        <v>2.3988888888888891</v>
      </c>
      <c r="H51" s="9">
        <f>(TempMittel_korr!I242-Referenz_vor_1960!H$13)</f>
        <v>3.0683870967741953</v>
      </c>
      <c r="I51" s="9">
        <f>(TempMittel_korr!J242-Referenz_vor_1960!I$13)</f>
        <v>4.0483870967741939</v>
      </c>
      <c r="J51" s="9">
        <f>(TempMittel_korr!K242-Referenz_vor_1960!J$13)</f>
        <v>1.9417777777777747</v>
      </c>
      <c r="K51" s="9">
        <f>(TempMittel_korr!L242-Referenz_vor_1960!K$13)</f>
        <v>2.5773118279569864</v>
      </c>
      <c r="L51" s="9">
        <f>(TempMittel_korr!M242-Referenz_vor_1960!L$13)</f>
        <v>2.4254444444444458</v>
      </c>
      <c r="M51" s="15">
        <f>(TempMittel_korr!N242-Referenz_vor_1960!$M$13)</f>
        <v>2.4932258064516128</v>
      </c>
      <c r="N51" s="269">
        <f>(TempMittel_korr!P242-Referenz_vor_1960!$N$13)</f>
        <v>2.5610045662100465</v>
      </c>
      <c r="P51" s="132">
        <v>2018</v>
      </c>
      <c r="Q51" s="29">
        <f>(AVERAGE(D51+Referenz_vor_1960!$D$13,E51+Referenz_vor_1960!$E$13,F51+Referenz_vor_1960!$F$13)-Referenz_vor_1960!$O$13)</f>
        <v>3.0974330943847059</v>
      </c>
      <c r="R51" s="29">
        <f>(AVERAGE(G51+Referenz_vor_1960!$G$13,H51+Referenz_vor_1960!$H$13,I51+Referenz_vor_1960!$I$13)-Referenz_vor_1960!$P$13)</f>
        <v>3.171887694145763</v>
      </c>
      <c r="S51" s="9">
        <f>(AVERAGE(J51+Referenz_vor_1960!$J$13,K51+Referenz_vor_1960!$K$13,L51+Referenz_vor_1960!$L$13)-Referenz_vor_1960!$Q$13)</f>
        <v>2.3148446833930709</v>
      </c>
      <c r="T51" s="12">
        <f>(AVERAGE(B51+Referenz_vor_1960!$B$13,C51+Referenz_vor_1960!$C$13,M50+Referenz_vor_1960!$M$13)-Referenz_vor_1960!$R$13)</f>
        <v>0.69810667055105313</v>
      </c>
      <c r="V51" s="132">
        <v>2018</v>
      </c>
      <c r="W51" s="29">
        <f>(AVERAGE(B51+Referenz_vor_1960!$B$13,C51+Referenz_vor_1960!$C$13,D51+Referenz_vor_1960!$D$13)-Referenz_vor_1960!$T$13)</f>
        <v>0.40366222610660868</v>
      </c>
      <c r="X51" s="9">
        <f>(AVERAGE(E51+Referenz_vor_1960!$E$13,F51+Referenz_vor_1960!$F$13,G51+Referenz_vor_1960!$G$13)-Referenz_vor_1960!$U$13)</f>
        <v>4.0120448028673845</v>
      </c>
      <c r="Y51" s="9">
        <f>(AVERAGE(H51+Referenz_vor_1960!$H$13,I51+Referenz_vor_1960!$I$13,J51+Referenz_vor_1960!$J$13)-Referenz_vor_1960!$V$13)</f>
        <v>3.0195173237753874</v>
      </c>
      <c r="Z51" s="12">
        <f>(AVERAGE(K51+Referenz_vor_1960!$K$13,L51+Referenz_vor_1960!$L$13,M51+Referenz_vor_1960!$M$13)-Referenz_vor_1960!$W$13)</f>
        <v>2.4986606929510145</v>
      </c>
    </row>
    <row r="52" spans="1:26">
      <c r="A52" s="176">
        <v>2019</v>
      </c>
      <c r="B52" s="29">
        <f>(TempMittel_korr!C243-Referenz_vor_1960!B$13)</f>
        <v>-0.60623655913978469</v>
      </c>
      <c r="C52" s="29">
        <f>(TempMittel_korr!D243-Referenz_vor_1960!C$13)</f>
        <v>5.048805418719212</v>
      </c>
      <c r="D52" s="9">
        <f>(TempMittel_korr!E243-Referenz_vor_1960!D$13)</f>
        <v>2.93247311827957</v>
      </c>
      <c r="E52" s="9">
        <f>(TempMittel_korr!F243-Referenz_vor_1960!E$13)</f>
        <v>1.67011111111111</v>
      </c>
      <c r="F52" s="9">
        <f>(TempMittel_korr!G243-Referenz_vor_1960!F$13)</f>
        <v>-1.8702849462365609</v>
      </c>
      <c r="G52" s="29">
        <f>(TempMittel_korr!H243-Referenz_vor_1960!G$13)</f>
        <v>5.2888888888888861</v>
      </c>
      <c r="H52" s="9">
        <f>(TempMittel_korr!I243-Referenz_vor_1960!H$13)</f>
        <v>2.7974193548387056</v>
      </c>
      <c r="I52" s="9">
        <f>(TempMittel_korr!J243-Referenz_vor_1960!I$13)</f>
        <v>2.3612903225806487</v>
      </c>
      <c r="J52" s="9">
        <f>(TempMittel_korr!K243-Referenz_vor_1960!J$13)</f>
        <v>0.28511111111111553</v>
      </c>
      <c r="K52" s="9">
        <f>(TempMittel_korr!L243-Referenz_vor_1960!K$13)</f>
        <v>2.89989247311828</v>
      </c>
      <c r="L52" s="9">
        <f>(TempMittel_korr!M243-Referenz_vor_1960!L$13)</f>
        <v>1.6187777777777774</v>
      </c>
      <c r="M52" s="88">
        <f>(TempMittel_korr!N243-Referenz_vor_1960!M$13)</f>
        <v>4.2609677419354837</v>
      </c>
      <c r="N52" s="272">
        <f>(TempMittel_korr!P243-Referenz_vor_1960!$N$13)</f>
        <v>2.2368949771689515</v>
      </c>
      <c r="P52" s="132">
        <v>2019</v>
      </c>
      <c r="Q52" s="29">
        <f>(AVERAGE(D52+Referenz_vor_1960!$D$13,E52+Referenz_vor_1960!$E$13,F52+Referenz_vor_1960!$F$13)-Referenz_vor_1960!$O$13)</f>
        <v>0.9107664277180394</v>
      </c>
      <c r="R52" s="9">
        <f>(AVERAGE(G52+Referenz_vor_1960!$G$13,H52+Referenz_vor_1960!$H$13,I52+Referenz_vor_1960!$I$13)-Referenz_vor_1960!$P$13)</f>
        <v>3.4825328554360802</v>
      </c>
      <c r="S52" s="9">
        <f>(AVERAGE(J52+Referenz_vor_1960!$J$13,K52+Referenz_vor_1960!$K$13,L52+Referenz_vor_1960!$L$13)-Referenz_vor_1960!$Q$13)</f>
        <v>1.6012604540023911</v>
      </c>
      <c r="T52" s="12">
        <f>(AVERAGE(B52+Referenz_vor_1960!$B$13,C52+Referenz_vor_1960!$C$13,M51+Referenz_vor_1960!$M$13)-Referenz_vor_1960!$R$13)</f>
        <v>2.3119315553436799</v>
      </c>
      <c r="U52" s="267"/>
      <c r="V52" s="132">
        <v>2019</v>
      </c>
      <c r="W52" s="29">
        <f>(AVERAGE(B52+Referenz_vor_1960!$B$13,C52+Referenz_vor_1960!$C$13,D52+Referenz_vor_1960!$D$13)-Referenz_vor_1960!$T$13)</f>
        <v>2.4583473259529991</v>
      </c>
      <c r="X52" s="9">
        <f>(AVERAGE(E52+Referenz_vor_1960!$E$13,F52+Referenz_vor_1960!$F$13,G52+Referenz_vor_1960!$G$13)-Referenz_vor_1960!$U$13)</f>
        <v>1.696238351254479</v>
      </c>
      <c r="Y52" s="9">
        <f>(AVERAGE(H52+Referenz_vor_1960!$H$13,I52+Referenz_vor_1960!$I$13,J52+Referenz_vor_1960!$J$13)-Referenz_vor_1960!$V$13)</f>
        <v>1.8146069295101572</v>
      </c>
      <c r="Z52" s="268">
        <f>(AVERAGE(K52+Referenz_vor_1960!$K$13,L52+Referenz_vor_1960!$L$13,M52+Referenz_vor_1960!$M$13)-Referenz_vor_1960!$W$13)</f>
        <v>2.9265459976105146</v>
      </c>
    </row>
    <row r="53" spans="1:26">
      <c r="A53" s="176">
        <v>2020</v>
      </c>
      <c r="B53" s="29">
        <f>(TempMittel_korr!C244-Referenz_vor_1960!B$13)</f>
        <v>5.1356989247311819</v>
      </c>
      <c r="C53" s="9">
        <f>(TempMittel_korr!D244-Referenz_vor_1960!C$13)</f>
        <v>5.298805418719212</v>
      </c>
      <c r="D53" s="9">
        <f>(TempMittel_korr!E244-Referenz_vor_1960!D$13)</f>
        <v>1.3227956989247314</v>
      </c>
      <c r="E53" s="9">
        <f>(TempMittel_korr!F244-Referenz_vor_1960!E$13)</f>
        <v>4.3767777777777779</v>
      </c>
      <c r="F53" s="9">
        <f>(TempMittel_korr!G244-Referenz_vor_1960!F$13)</f>
        <v>0.54906989247311877</v>
      </c>
      <c r="G53" s="9">
        <f>(TempMittel_korr!H244-Referenz_vor_1960!G$13)</f>
        <v>0.612222222222222</v>
      </c>
      <c r="H53" s="9">
        <f>(TempMittel_korr!I244-Referenz_vor_1960!H$13)</f>
        <v>2.0103225806451626</v>
      </c>
      <c r="I53" s="9">
        <f>(TempMittel_korr!J244-Referenz_vor_1960!I$13)</f>
        <v>2.9032258064516139</v>
      </c>
      <c r="J53" s="9">
        <f>(TempMittel_korr!K244-Referenz_vor_1960!J$13)</f>
        <v>1.4084444444444433</v>
      </c>
      <c r="K53" s="9">
        <f>(TempMittel_korr!L244-Referenz_vor_1960!K$13)</f>
        <v>4.8279569892474505E-2</v>
      </c>
      <c r="L53" s="9">
        <f>(TempMittel_korr!M244-Referenz_vor_1960!L$13)</f>
        <v>3.6554444444444445</v>
      </c>
      <c r="M53" s="9">
        <f>(TempMittel_korr!N244-Referenz_vor_1960!M$13)</f>
        <v>2.8932258064516128</v>
      </c>
      <c r="N53" s="269">
        <f>(TempMittel_korr!P244-Referenz_vor_1960!$N$13)</f>
        <v>2.533333333333335</v>
      </c>
      <c r="P53" s="132">
        <v>2020</v>
      </c>
      <c r="Q53" s="34">
        <f>(AVERAGE(D53+Referenz_vor_1960!$D$13,E53+Referenz_vor_1960!$E$13,F53+Referenz_vor_1960!$F$13)-Referenz_vor_1960!$O$13)</f>
        <v>2.0828811230585433</v>
      </c>
      <c r="R53" s="9">
        <f>(AVERAGE(G53+Referenz_vor_1960!$G$13,H53+Referenz_vor_1960!$H$13,I53+Referenz_vor_1960!$I$13)-Referenz_vor_1960!$P$13)</f>
        <v>1.8419235364396691</v>
      </c>
      <c r="S53" s="9">
        <f>(AVERAGE(J53+Referenz_vor_1960!$J$13,K53+Referenz_vor_1960!$K$13,L53+Referenz_vor_1960!$L$13)-Referenz_vor_1960!$Q$13)</f>
        <v>1.7040561529271212</v>
      </c>
      <c r="T53" s="12">
        <f>(AVERAGE(B53+Referenz_vor_1960!$B$13,C53+Referenz_vor_1960!$C$13,M52+Referenz_vor_1960!$M$13)-Referenz_vor_1960!$R$13)</f>
        <v>4.8984906951286256</v>
      </c>
      <c r="V53" s="132">
        <v>2020</v>
      </c>
      <c r="W53" s="310">
        <f>(AVERAGE(B53+Referenz_vor_1960!$B$13,C53+Referenz_vor_1960!$C$13,D53+Referenz_vor_1960!$D$13)-Referenz_vor_1960!$T$13)</f>
        <v>3.9191000141250414</v>
      </c>
      <c r="X53" s="9">
        <f>(AVERAGE(E53+Referenz_vor_1960!$E$13,F53+Referenz_vor_1960!$F$13,G53+Referenz_vor_1960!$G$13)-Referenz_vor_1960!$U$13)</f>
        <v>1.8460232974910387</v>
      </c>
      <c r="Y53" s="9">
        <f>(AVERAGE(H53+Referenz_vor_1960!$H$13,I53+Referenz_vor_1960!$I$13,J53+Referenz_vor_1960!$J$13)-Referenz_vor_1960!$V$13)</f>
        <v>2.1073309438470726</v>
      </c>
      <c r="Z53" s="311">
        <f>(AVERAGE(K53+Referenz_vor_1960!$K$13,L53+Referenz_vor_1960!$L$13,M53+Referenz_vor_1960!$M$13)-Referenz_vor_1960!$W$13)</f>
        <v>2.1989832735961774</v>
      </c>
    </row>
    <row r="54" spans="1:26">
      <c r="A54" s="176">
        <v>2021</v>
      </c>
      <c r="B54" s="29">
        <f>(TempMittel_korr!C245-Referenz_vor_1960!B$13)</f>
        <v>0.11956989247311833</v>
      </c>
      <c r="C54" s="9">
        <f>(TempMittel_korr!D245-Referenz_vor_1960!C$13)</f>
        <v>4.8988054187192116</v>
      </c>
      <c r="D54" s="9">
        <f>(TempMittel_korr!E245-Referenz_vor_1960!D$13)</f>
        <v>1.2227956989247313</v>
      </c>
      <c r="E54" s="9">
        <f>(TempMittel_korr!F245-Referenz_vor_1960!E$13)</f>
        <v>-1.3232222222222232</v>
      </c>
      <c r="F54" s="9">
        <f>(TempMittel_korr!G245-Referenz_vor_1960!F$13)</f>
        <v>-1.5509301075268827</v>
      </c>
      <c r="G54" s="9">
        <f>(TempMittel_korr!H245-Referenz_vor_1960!G$13)</f>
        <v>3.9122222222222209</v>
      </c>
      <c r="H54" s="9">
        <f>(TempMittel_korr!I245-Referenz_vor_1960!H$13)</f>
        <v>0.71032258064516185</v>
      </c>
      <c r="I54" s="9">
        <f>(TempMittel_korr!J245-Referenz_vor_1960!I$13)</f>
        <v>-9.6774193548386123E-2</v>
      </c>
      <c r="J54" s="9">
        <f>(TempMittel_korr!K245-Referenz_vor_1960!J$13)</f>
        <v>1.8084444444444436</v>
      </c>
      <c r="K54" s="9">
        <f>(TempMittel_korr!L245-Referenz_vor_1960!K$13)</f>
        <v>1.0482795698924754</v>
      </c>
      <c r="L54" s="9">
        <f>(TempMittel_korr!M245-Referenz_vor_1960!L$13)</f>
        <v>0.1554444444444445</v>
      </c>
      <c r="M54" s="9">
        <f>(TempMittel_korr!N245-Referenz_vor_1960!M$13)</f>
        <v>2.2932258064516127</v>
      </c>
      <c r="N54" s="269">
        <f>(TempMittel_korr!P245-Referenz_vor_1960!$N$13)</f>
        <v>1.1333333333333346</v>
      </c>
      <c r="P54" s="51">
        <v>2021</v>
      </c>
      <c r="Q54" s="34">
        <f>(AVERAGE(D54+TempMittel_korr!$E$252,E54+TempMittel_korr!$F$252,F54+TempMittel_korr!$G$252)-TempMittel_korr!$AP$252)</f>
        <v>-0.54928808114209282</v>
      </c>
      <c r="R54" s="9">
        <f>(AVERAGE(G54+Referenz_vor_1960!$G$13,H54+Referenz_vor_1960!$H$13,I54+Referenz_vor_1960!$I$13)-Referenz_vor_1960!$P$13)</f>
        <v>1.5085902031063316</v>
      </c>
      <c r="S54" s="9">
        <f>(AVERAGE(J54+Referenz_vor_1960!$J$13,K54+Referenz_vor_1960!$K$13,L54+Referenz_vor_1960!$L$13)-Referenz_vor_1960!$Q$13)</f>
        <v>1.0040561529271219</v>
      </c>
      <c r="T54" s="12">
        <f>(AVERAGE(B54+Referenz_vor_1960!$B$13,C54+Referenz_vor_1960!$C$13,M53+Referenz_vor_1960!$M$13)-Referenz_vor_1960!$R$13)</f>
        <v>2.6372003725479809</v>
      </c>
      <c r="V54" s="132">
        <v>2021</v>
      </c>
      <c r="W54" s="310">
        <f>(AVERAGE(B54+Referenz_vor_1960!$B$13,C54+Referenz_vor_1960!$C$13,D54+Referenz_vor_1960!$D$13)-Referenz_vor_1960!$T$13)</f>
        <v>2.0803903367056868</v>
      </c>
      <c r="X54" s="9">
        <f>(AVERAGE(E54+Referenz_vor_1960!$E$13,F54+Referenz_vor_1960!$F$13,G54+Referenz_vor_1960!$G$13)-Referenz_vor_1960!$U$13)</f>
        <v>0.34602329749103689</v>
      </c>
      <c r="Y54" s="9">
        <f>(AVERAGE(H54+Referenz_vor_1960!$H$13,I54+Referenz_vor_1960!$I$13,J54+Referenz_vor_1960!$J$13)-Referenz_vor_1960!$V$13)</f>
        <v>0.80733094384707194</v>
      </c>
      <c r="Z54" s="311">
        <f>(AVERAGE(K54+Referenz_vor_1960!$K$13,L54+Referenz_vor_1960!$L$13,M54+Referenz_vor_1960!$M$13)-Referenz_vor_1960!$W$13)</f>
        <v>1.1656499402628442</v>
      </c>
    </row>
    <row r="55" spans="1:26">
      <c r="A55" s="176">
        <v>2022</v>
      </c>
      <c r="B55" s="88">
        <f>(TempMittel_korr!C246-Referenz_vor_1960!B$13)</f>
        <v>2.9195698924731182</v>
      </c>
      <c r="C55" s="9">
        <f>(TempMittel_korr!D246-Referenz_vor_1960!$C$13)</f>
        <v>3.3988054187192116</v>
      </c>
      <c r="D55" s="9">
        <f>(TempMittel_korr!E246-Referenz_vor_1960!D$13)</f>
        <v>3.0227956989247309</v>
      </c>
      <c r="E55" s="9">
        <f>(TempMittel_korr!F246-Referenz_vor_1960!E$13)</f>
        <v>-0.22322222222222265</v>
      </c>
      <c r="F55" s="9">
        <f>(TempMittel_korr!G246-Referenz_vor_1960!F$13)</f>
        <v>3.4490698924731173</v>
      </c>
      <c r="G55" s="29">
        <f>(TempMittel_korr!H246-Referenz_vor_1960!G$13)</f>
        <v>4.2122222222222216</v>
      </c>
      <c r="H55" s="9">
        <f>(TempMittel_korr!I246-Referenz_vor_1960!H$13)</f>
        <v>3.110322580645164</v>
      </c>
      <c r="I55" s="9">
        <f>(TempMittel_korr!J246-Referenz_vor_1960!I$13)</f>
        <v>3.2032258064516146</v>
      </c>
      <c r="J55" s="9">
        <f>(TempMittel_korr!K246-Referenz_vor_1960!J$13)</f>
        <v>-0.89155555555555566</v>
      </c>
      <c r="K55" s="9">
        <f>(TempMittel_korr!L246-Referenz_vor_1960!K$13)</f>
        <v>5.648279569892475</v>
      </c>
      <c r="L55" s="9">
        <f>(TempMittel_korr!M246-Referenz_vor_1960!L$13)</f>
        <v>3.5554444444444449</v>
      </c>
      <c r="M55" s="9">
        <f>(TempMittel_korr!N246-Referenz_vor_1960!M$13)</f>
        <v>2.1932258064516126</v>
      </c>
      <c r="N55" s="269">
        <f>(TempMittel_korr!P246-Referenz_vor_1960!$N$13)</f>
        <v>2.8333333333333357</v>
      </c>
      <c r="P55" s="132">
        <v>2022</v>
      </c>
      <c r="Q55" s="34">
        <f>(AVERAGE(D55+TempMittel_korr!$E$252,E55+TempMittel_korr!$F$252,F55+TempMittel_korr!$G$252)-TempMittel_korr!$AP$252)</f>
        <v>2.0840452521912418</v>
      </c>
      <c r="R55" s="9">
        <f>(AVERAGE(G55+Referenz_vor_1960!$G$13,H55+Referenz_vor_1960!$H$13,I55+Referenz_vor_1960!$I$13)-Referenz_vor_1960!$P$13)</f>
        <v>3.5085902031063334</v>
      </c>
      <c r="S55" s="9">
        <f>(AVERAGE(J55+Referenz_vor_1960!$J$13,K55+Referenz_vor_1960!$K$13,L55+Referenz_vor_1960!$L$13)-Referenz_vor_1960!$Q$13)</f>
        <v>2.7707228195937894</v>
      </c>
      <c r="T55" s="12">
        <f>(AVERAGE(B55+Referenz_vor_1960!$B$13,C55+Referenz_vor_1960!$C$13,M54+Referenz_vor_1960!$M$13)-Referenz_vor_1960!$R$13)</f>
        <v>2.8705337058813143</v>
      </c>
      <c r="V55" s="132">
        <v>2022</v>
      </c>
      <c r="W55" s="310">
        <f>(AVERAGE(B55+Referenz_vor_1960!$B$13,C55+Referenz_vor_1960!$C$13,D55+Referenz_vor_1960!$D$13)-Referenz_vor_1960!$T$13)</f>
        <v>3.1137236700390201</v>
      </c>
      <c r="X55" s="9">
        <f>(AVERAGE(E55+Referenz_vor_1960!$E$13,F55+Referenz_vor_1960!$F$13,G55+Referenz_vor_1960!$G$13)-Referenz_vor_1960!$U$13)</f>
        <v>2.4793566308243697</v>
      </c>
      <c r="Y55" s="9">
        <f>(AVERAGE(H55+Referenz_vor_1960!$H$13,I55+Referenz_vor_1960!$I$13,J55+Referenz_vor_1960!$J$13)-Referenz_vor_1960!$V$13)</f>
        <v>1.8073309438470737</v>
      </c>
      <c r="Z55" s="311">
        <f>(AVERAGE(K55+Referenz_vor_1960!$K$13,L55+Referenz_vor_1960!$L$13,M55+Referenz_vor_1960!$M$13)-Referenz_vor_1960!$W$13)</f>
        <v>3.798983273596177</v>
      </c>
    </row>
    <row r="56" spans="1:26" ht="13.8" thickBot="1">
      <c r="A56" s="178">
        <v>2023</v>
      </c>
      <c r="B56" s="21">
        <f>(TempMittel_korr!C247-Referenz_vor_1960!B$13)</f>
        <v>3.0195698924731182</v>
      </c>
      <c r="C56" s="13">
        <f>(TempMittel_korr!D247-Referenz_vor_1960!C$13)</f>
        <v>3.0988054187192118</v>
      </c>
      <c r="D56" s="13">
        <f>(TempMittel_korr!E247-Referenz_vor_1960!D$13)</f>
        <v>2.4227956989247312</v>
      </c>
      <c r="E56" s="13">
        <f>(TempMittel_korr!F247-Referenz_vor_1960!E$13)</f>
        <v>-1.4232222222222228</v>
      </c>
      <c r="F56" s="13">
        <f>(TempMittel_korr!G247-Referenz_vor_1960!F$13)</f>
        <v>1.1490698924731184</v>
      </c>
      <c r="G56" s="13">
        <f>(TempMittel_korr!H247-Referenz_vor_1960!G$13)</f>
        <v>4.0122222222222224</v>
      </c>
      <c r="H56" s="13">
        <f>(TempMittel_korr!I247-Referenz_vor_1960!H$13)</f>
        <v>3.0103225806451626</v>
      </c>
      <c r="I56" s="13">
        <f>(TempMittel_korr!J247-Referenz_vor_1960!I$13)</f>
        <v>2.8032258064516125</v>
      </c>
      <c r="J56" s="13"/>
      <c r="K56" s="13"/>
      <c r="L56" s="13"/>
      <c r="M56" s="13"/>
      <c r="N56" s="300"/>
      <c r="P56" s="52">
        <v>2023</v>
      </c>
      <c r="Q56" s="21">
        <f>(AVERAGE(D56+TempMittel_korr!$E$252,E56+TempMittel_korr!$F$252,F56+TempMittel_korr!$G$252)-TempMittel_korr!$AP$252)</f>
        <v>0.71737858552457467</v>
      </c>
      <c r="R56" s="13">
        <f>(AVERAGE(G56+Referenz_vor_1960!$G$13,H56+Referenz_vor_1960!$H$13,I56+Referenz_vor_1960!$I$13)-Referenz_vor_1960!$P$13)</f>
        <v>3.2752568697729991</v>
      </c>
      <c r="S56" s="118"/>
      <c r="T56" s="22">
        <f>(AVERAGE(B56+Referenz_vor_1960!$B$13,C56+Referenz_vor_1960!$C$13,M55+Referenz_vor_1960!$M$13)-Referenz_vor_1960!$R$13)</f>
        <v>2.7705337058813142</v>
      </c>
      <c r="V56" s="52">
        <v>2023</v>
      </c>
      <c r="W56" s="373">
        <f>(AVERAGE(B56+Referenz_vor_1960!$B$13,C56+Referenz_vor_1960!$C$13,D56+Referenz_vor_1960!$D$13)-Referenz_vor_1960!$T$13)</f>
        <v>2.8470570033723535</v>
      </c>
      <c r="X56" s="13">
        <f>(AVERAGE(E56+Referenz_vor_1960!$E$13,F56+Referenz_vor_1960!$F$13,G56+Referenz_vor_1960!$G$13)-Referenz_vor_1960!$U$13)</f>
        <v>1.2460232974910372</v>
      </c>
      <c r="Y56" s="118"/>
      <c r="Z56" s="360"/>
    </row>
    <row r="57" spans="1:26">
      <c r="A57" s="233"/>
      <c r="B57" s="2"/>
      <c r="C57" s="2"/>
      <c r="D57" s="2"/>
      <c r="P57" s="1"/>
      <c r="Q57" s="2"/>
      <c r="T57" s="2"/>
      <c r="V57" s="1"/>
      <c r="W57" s="313"/>
      <c r="Z57" s="2"/>
    </row>
    <row r="58" spans="1:26">
      <c r="A58" s="233"/>
      <c r="B58" s="2"/>
      <c r="C58" s="2"/>
      <c r="D58" s="2"/>
      <c r="P58" s="1"/>
      <c r="Q58" s="2"/>
      <c r="T58" s="2"/>
      <c r="V58" s="1"/>
      <c r="W58" s="313"/>
      <c r="Z58" s="2"/>
    </row>
    <row r="59" spans="1:26">
      <c r="B59" s="380" t="s">
        <v>25</v>
      </c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0"/>
      <c r="Q59" s="380" t="s">
        <v>31</v>
      </c>
      <c r="R59" s="380"/>
      <c r="S59" s="380"/>
      <c r="T59" s="380"/>
      <c r="W59" s="380" t="s">
        <v>31</v>
      </c>
      <c r="X59" s="380"/>
      <c r="Y59" s="380"/>
      <c r="Z59" s="380"/>
    </row>
    <row r="60" spans="1:26" ht="13.8" thickBot="1">
      <c r="W60" s="17"/>
      <c r="X60" s="17"/>
    </row>
    <row r="61" spans="1:26" ht="13.8" thickBot="1">
      <c r="B61" s="33" t="s">
        <v>1</v>
      </c>
      <c r="C61" s="10" t="s">
        <v>2</v>
      </c>
      <c r="D61" s="10" t="s">
        <v>14</v>
      </c>
      <c r="E61" s="10" t="s">
        <v>4</v>
      </c>
      <c r="F61" s="10" t="s">
        <v>5</v>
      </c>
      <c r="G61" s="10" t="s">
        <v>6</v>
      </c>
      <c r="H61" s="10" t="s">
        <v>7</v>
      </c>
      <c r="I61" s="10" t="s">
        <v>8</v>
      </c>
      <c r="J61" s="10" t="s">
        <v>9</v>
      </c>
      <c r="K61" s="10" t="s">
        <v>10</v>
      </c>
      <c r="L61" s="10" t="s">
        <v>11</v>
      </c>
      <c r="M61" s="72" t="s">
        <v>12</v>
      </c>
      <c r="N61" s="73" t="s">
        <v>13</v>
      </c>
      <c r="O61" s="1"/>
      <c r="Q61" s="33" t="s">
        <v>26</v>
      </c>
      <c r="R61" s="10" t="s">
        <v>27</v>
      </c>
      <c r="S61" s="10" t="s">
        <v>28</v>
      </c>
      <c r="T61" s="20" t="s">
        <v>29</v>
      </c>
      <c r="W61" s="35" t="s">
        <v>40</v>
      </c>
      <c r="X61" s="36" t="s">
        <v>41</v>
      </c>
      <c r="Y61" s="36" t="s">
        <v>42</v>
      </c>
      <c r="Z61" s="39" t="s">
        <v>43</v>
      </c>
    </row>
    <row r="62" spans="1:26" ht="13.8" thickBot="1">
      <c r="A62" s="1" t="s">
        <v>302</v>
      </c>
      <c r="B62" s="117">
        <f t="shared" ref="B62:L62" si="0">AVERAGE(B4:B56)</f>
        <v>1.7176831000202883</v>
      </c>
      <c r="C62" s="124">
        <f t="shared" si="0"/>
        <v>1.1974135607398457</v>
      </c>
      <c r="D62" s="124">
        <f t="shared" si="0"/>
        <v>0.92784743355650212</v>
      </c>
      <c r="E62" s="124">
        <f t="shared" si="0"/>
        <v>9.224947589098477E-2</v>
      </c>
      <c r="F62" s="124">
        <f t="shared" si="0"/>
        <v>0.82545455467640505</v>
      </c>
      <c r="G62" s="124">
        <f t="shared" si="0"/>
        <v>0.89335429769392027</v>
      </c>
      <c r="H62" s="124">
        <f t="shared" si="0"/>
        <v>0.93862446743761552</v>
      </c>
      <c r="I62" s="124">
        <f t="shared" si="0"/>
        <v>1.1891052951917236</v>
      </c>
      <c r="J62" s="124">
        <f t="shared" si="0"/>
        <v>-0.25578632478632563</v>
      </c>
      <c r="K62" s="124">
        <f t="shared" si="0"/>
        <v>0.44282051282051416</v>
      </c>
      <c r="L62" s="124">
        <f t="shared" si="0"/>
        <v>0.83935470085470087</v>
      </c>
      <c r="M62" s="124">
        <f>AVERAGE(M4:M56)</f>
        <v>1.5757320099255581</v>
      </c>
      <c r="N62" s="123">
        <f>AVERAGE(N4:N56)</f>
        <v>0.87011415525114311</v>
      </c>
      <c r="O62" s="2"/>
      <c r="P62" s="1" t="s">
        <v>302</v>
      </c>
      <c r="Q62" s="21">
        <f>AVERAGE(Q4:Q56)</f>
        <v>0.61524971547648155</v>
      </c>
      <c r="R62" s="53">
        <f>AVERAGE(R4:R56)</f>
        <v>1.0070280201077539</v>
      </c>
      <c r="S62" s="53">
        <f>AVERAGE(S4:S56)</f>
        <v>0.34212962962963062</v>
      </c>
      <c r="T62" s="22">
        <f>AVERAGE(T4:T56)</f>
        <v>1.5058519216847914</v>
      </c>
      <c r="V62" s="1" t="s">
        <v>302</v>
      </c>
      <c r="W62" s="180">
        <f>AVERAGE(W4:W56)</f>
        <v>1.2809813647722117</v>
      </c>
      <c r="X62" s="181">
        <f>AVERAGE(X4:X56)</f>
        <v>0.60368610942043577</v>
      </c>
      <c r="Y62" s="181">
        <f>AVERAGE(Y4:Y56)</f>
        <v>0.60035410348313545</v>
      </c>
      <c r="Z62" s="22">
        <f>AVERAGE(Z4:Z56)</f>
        <v>0.95263574120025774</v>
      </c>
    </row>
  </sheetData>
  <mergeCells count="6">
    <mergeCell ref="A1:N1"/>
    <mergeCell ref="B59:M59"/>
    <mergeCell ref="Q1:T1"/>
    <mergeCell ref="Q59:T59"/>
    <mergeCell ref="W1:Z1"/>
    <mergeCell ref="W59:Z59"/>
  </mergeCells>
  <phoneticPr fontId="4" type="noConversion"/>
  <conditionalFormatting sqref="Q62:T62">
    <cfRule type="cellIs" dxfId="5199" priority="1242" stopIfTrue="1" operator="greaterThan">
      <formula>0.25</formula>
    </cfRule>
    <cfRule type="cellIs" dxfId="5198" priority="1243" stopIfTrue="1" operator="lessThan">
      <formula>-0.25</formula>
    </cfRule>
  </conditionalFormatting>
  <conditionalFormatting sqref="N62:O62 B62:D62">
    <cfRule type="cellIs" dxfId="5197" priority="1244" stopIfTrue="1" operator="greaterThan">
      <formula>0.2</formula>
    </cfRule>
    <cfRule type="cellIs" dxfId="5196" priority="1245" stopIfTrue="1" operator="lessThan">
      <formula>-0.2</formula>
    </cfRule>
  </conditionalFormatting>
  <conditionalFormatting sqref="S4:S38 T48 S40:S49 H49:L49 P25 P27 M47 P30 P42 P44 P16 B42:B46 B4:B6 B9:B15 H40:H47 H4:H15 N45:N46 L18:L38 C42:C44 P47:P49 B24:B25 C24:C27 C48:C49 C32:C34 B17 D5:D19 D28:D44 G4:G35 H17:H38 I37:I47 I4:I24 I26:I35 L40:L41 N41:N43 M4:M17 C20:C21 J30:J48 B33:B39 C4 E45:E49 K4:K6 O4:O48 N4:N21 N23:N26 N28:N32 N34 R37:R47 E7:E39 Q41:Q43 R4:R35 K35:K48 N37:N39 K8:K33 T35:T39 R49 T4:T7 T42:T46 T24:T30 T32:T33 Q4:Q39 P35:P38 P21:P22 P32:P33 B22 B27:B31 C36:C39 C46 D21 D23:D26 E4:E5 E41 E43 J4:J28 L45:L47 L43 L4:L16 M19:M32 M34:M45 T9:T21 B48:B50 C29 T50 D46:D49 F4:F50 Q45:Q50 G37:G50 C6:C18 B19">
    <cfRule type="cellIs" dxfId="5195" priority="1246" stopIfTrue="1" operator="greaterThan">
      <formula>0.2</formula>
    </cfRule>
    <cfRule type="cellIs" dxfId="5194" priority="1247" stopIfTrue="1" operator="between">
      <formula>-0.2</formula>
      <formula>0.2</formula>
    </cfRule>
    <cfRule type="cellIs" dxfId="5193" priority="1248" stopIfTrue="1" operator="lessThan">
      <formula>-0.2</formula>
    </cfRule>
  </conditionalFormatting>
  <conditionalFormatting sqref="R48 T8 T31 T34 T41 Q40 S39 N49 B7:B8 B16 H16 B21 E40 B26 C28 C35 H39 H48 I25 M18 L42 L48 N22 N27 N35:N36 N40 K34 B23 B32 B40:C41 B47:C47 D45 C22:D22 D27 E42 E44 L39 L44 L17 M33:N33 M46 T22 C30:C31 D50:E50">
    <cfRule type="cellIs" dxfId="5192" priority="1249" stopIfTrue="1" operator="greaterThan">
      <formula>0.2</formula>
    </cfRule>
    <cfRule type="cellIs" dxfId="5191" priority="1250" stopIfTrue="1" operator="between">
      <formula>-0.2</formula>
      <formula>0.2</formula>
    </cfRule>
    <cfRule type="cellIs" dxfId="5190" priority="1251" stopIfTrue="1" operator="lessThan">
      <formula>-0.2</formula>
    </cfRule>
  </conditionalFormatting>
  <conditionalFormatting sqref="C19 K7">
    <cfRule type="cellIs" dxfId="5189" priority="1252" stopIfTrue="1" operator="greaterThan">
      <formula>0.2</formula>
    </cfRule>
    <cfRule type="cellIs" dxfId="5188" priority="1253" stopIfTrue="1" operator="between">
      <formula>-0.2</formula>
      <formula>0.2</formula>
    </cfRule>
    <cfRule type="cellIs" dxfId="5187" priority="1254" stopIfTrue="1" operator="lessThan">
      <formula>-0.2</formula>
    </cfRule>
  </conditionalFormatting>
  <conditionalFormatting sqref="C23 G36 I36 N44 R36 T23 N47:N48 T49">
    <cfRule type="cellIs" dxfId="5186" priority="1255" stopIfTrue="1" operator="greaterThan">
      <formula>0.2</formula>
    </cfRule>
    <cfRule type="cellIs" dxfId="5185" priority="1256" stopIfTrue="1" operator="between">
      <formula>-0.2</formula>
      <formula>0.2</formula>
    </cfRule>
    <cfRule type="cellIs" dxfId="5184" priority="1257" stopIfTrue="1" operator="lessThan">
      <formula>-0.2</formula>
    </cfRule>
  </conditionalFormatting>
  <conditionalFormatting sqref="M48">
    <cfRule type="cellIs" dxfId="5183" priority="1258" stopIfTrue="1" operator="greaterThan">
      <formula>0.2</formula>
    </cfRule>
    <cfRule type="cellIs" dxfId="5182" priority="1259" stopIfTrue="1" operator="between">
      <formula>-0.2</formula>
      <formula>0.2</formula>
    </cfRule>
    <cfRule type="cellIs" dxfId="5181" priority="1260" stopIfTrue="1" operator="lessThan">
      <formula>-0.2</formula>
    </cfRule>
  </conditionalFormatting>
  <conditionalFormatting sqref="B20 C45 D20 E6 D4 J29">
    <cfRule type="cellIs" dxfId="5180" priority="1261" stopIfTrue="1" operator="greaterThan">
      <formula>0.2</formula>
    </cfRule>
    <cfRule type="cellIs" dxfId="5179" priority="1262" stopIfTrue="1" operator="between">
      <formula>-0.2</formula>
      <formula>0.2</formula>
    </cfRule>
    <cfRule type="cellIs" dxfId="5178" priority="1263" stopIfTrue="1" operator="lessThan">
      <formula>-0.2</formula>
    </cfRule>
  </conditionalFormatting>
  <conditionalFormatting sqref="Q44">
    <cfRule type="cellIs" dxfId="5177" priority="1264" stopIfTrue="1" operator="greaterThan">
      <formula>0.2</formula>
    </cfRule>
    <cfRule type="cellIs" dxfId="5176" priority="1265" stopIfTrue="1" operator="between">
      <formula>-0.2</formula>
      <formula>0.2</formula>
    </cfRule>
    <cfRule type="cellIs" dxfId="5175" priority="1266" stopIfTrue="1" operator="lessThan">
      <formula>-0.2</formula>
    </cfRule>
  </conditionalFormatting>
  <conditionalFormatting sqref="H50">
    <cfRule type="cellIs" dxfId="5174" priority="1236" stopIfTrue="1" operator="greaterThan">
      <formula>0.2</formula>
    </cfRule>
    <cfRule type="cellIs" dxfId="5173" priority="1237" stopIfTrue="1" operator="between">
      <formula>-0.2</formula>
      <formula>0.2</formula>
    </cfRule>
    <cfRule type="cellIs" dxfId="5172" priority="1238" stopIfTrue="1" operator="lessThan">
      <formula>-0.2</formula>
    </cfRule>
  </conditionalFormatting>
  <conditionalFormatting sqref="I50">
    <cfRule type="cellIs" dxfId="5171" priority="1233" stopIfTrue="1" operator="greaterThan">
      <formula>0.2</formula>
    </cfRule>
    <cfRule type="cellIs" dxfId="5170" priority="1234" stopIfTrue="1" operator="between">
      <formula>-0.2</formula>
      <formula>0.2</formula>
    </cfRule>
    <cfRule type="cellIs" dxfId="5169" priority="1235" stopIfTrue="1" operator="lessThan">
      <formula>-0.2</formula>
    </cfRule>
  </conditionalFormatting>
  <conditionalFormatting sqref="J50">
    <cfRule type="cellIs" dxfId="5168" priority="1230" stopIfTrue="1" operator="greaterThan">
      <formula>0.2</formula>
    </cfRule>
    <cfRule type="cellIs" dxfId="5167" priority="1231" stopIfTrue="1" operator="between">
      <formula>-0.2</formula>
      <formula>0.2</formula>
    </cfRule>
    <cfRule type="cellIs" dxfId="5166" priority="1232" stopIfTrue="1" operator="lessThan">
      <formula>-0.2</formula>
    </cfRule>
  </conditionalFormatting>
  <conditionalFormatting sqref="R50">
    <cfRule type="cellIs" dxfId="5165" priority="1227" stopIfTrue="1" operator="greaterThan">
      <formula>0.2</formula>
    </cfRule>
    <cfRule type="cellIs" dxfId="5164" priority="1228" stopIfTrue="1" operator="between">
      <formula>-0.2</formula>
      <formula>0.2</formula>
    </cfRule>
    <cfRule type="cellIs" dxfId="5163" priority="1229" stopIfTrue="1" operator="lessThan">
      <formula>-0.2</formula>
    </cfRule>
  </conditionalFormatting>
  <conditionalFormatting sqref="K50">
    <cfRule type="cellIs" dxfId="5162" priority="1224" stopIfTrue="1" operator="greaterThan">
      <formula>0.2</formula>
    </cfRule>
    <cfRule type="cellIs" dxfId="5161" priority="1225" stopIfTrue="1" operator="between">
      <formula>-0.2</formula>
      <formula>0.2</formula>
    </cfRule>
    <cfRule type="cellIs" dxfId="5160" priority="1226" stopIfTrue="1" operator="lessThan">
      <formula>-0.2</formula>
    </cfRule>
  </conditionalFormatting>
  <conditionalFormatting sqref="L50">
    <cfRule type="cellIs" dxfId="5159" priority="1221" stopIfTrue="1" operator="greaterThan">
      <formula>0.2</formula>
    </cfRule>
    <cfRule type="cellIs" dxfId="5158" priority="1222" stopIfTrue="1" operator="between">
      <formula>-0.2</formula>
      <formula>0.2</formula>
    </cfRule>
    <cfRule type="cellIs" dxfId="5157" priority="1223" stopIfTrue="1" operator="lessThan">
      <formula>-0.2</formula>
    </cfRule>
  </conditionalFormatting>
  <conditionalFormatting sqref="S50">
    <cfRule type="cellIs" dxfId="5156" priority="1218" stopIfTrue="1" operator="greaterThan">
      <formula>0.2</formula>
    </cfRule>
    <cfRule type="cellIs" dxfId="5155" priority="1219" stopIfTrue="1" operator="between">
      <formula>-0.2</formula>
      <formula>0.2</formula>
    </cfRule>
    <cfRule type="cellIs" dxfId="5154" priority="1220" stopIfTrue="1" operator="lessThan">
      <formula>-0.2</formula>
    </cfRule>
  </conditionalFormatting>
  <conditionalFormatting sqref="P50">
    <cfRule type="cellIs" dxfId="5153" priority="1215" stopIfTrue="1" operator="greaterThan">
      <formula>0.2</formula>
    </cfRule>
    <cfRule type="cellIs" dxfId="5152" priority="1216" stopIfTrue="1" operator="between">
      <formula>-0.2</formula>
      <formula>0.2</formula>
    </cfRule>
    <cfRule type="cellIs" dxfId="5151" priority="1217" stopIfTrue="1" operator="lessThan">
      <formula>-0.2</formula>
    </cfRule>
  </conditionalFormatting>
  <conditionalFormatting sqref="W62:Z62">
    <cfRule type="cellIs" dxfId="5150" priority="1201" stopIfTrue="1" operator="greaterThan">
      <formula>0.25</formula>
    </cfRule>
    <cfRule type="cellIs" dxfId="5149" priority="1202" stopIfTrue="1" operator="lessThan">
      <formula>-0.25</formula>
    </cfRule>
  </conditionalFormatting>
  <conditionalFormatting sqref="V25 V27 V44 V16 V48:V49 W4:Z4 V36:V37 V21 V33">
    <cfRule type="cellIs" dxfId="5148" priority="1203" stopIfTrue="1" operator="greaterThan">
      <formula>0.2</formula>
    </cfRule>
    <cfRule type="cellIs" dxfId="5147" priority="1204" stopIfTrue="1" operator="between">
      <formula>-0.2</formula>
      <formula>0.2</formula>
    </cfRule>
    <cfRule type="cellIs" dxfId="5146" priority="1205" stopIfTrue="1" operator="lessThan">
      <formula>-0.2</formula>
    </cfRule>
  </conditionalFormatting>
  <conditionalFormatting sqref="V50">
    <cfRule type="cellIs" dxfId="5145" priority="1192" stopIfTrue="1" operator="greaterThan">
      <formula>0.2</formula>
    </cfRule>
    <cfRule type="cellIs" dxfId="5144" priority="1193" stopIfTrue="1" operator="between">
      <formula>-0.2</formula>
      <formula>0.2</formula>
    </cfRule>
    <cfRule type="cellIs" dxfId="5143" priority="1194" stopIfTrue="1" operator="lessThan">
      <formula>-0.2</formula>
    </cfRule>
  </conditionalFormatting>
  <conditionalFormatting sqref="W5:Z6 W8:Z9 X7:Z7 W11:Z21 X10:Z10 W24:Z26 X22:Z23 W28:Z34 X27:Z27 W42:Z46 W37:Z38 X35:Z35 W39:Y39 X41:Z41 Y40:Z40 W49:Z50 X47:Y47 W48:Y48 W36 Y36:Z36">
    <cfRule type="cellIs" dxfId="5142" priority="1189" stopIfTrue="1" operator="greaterThan">
      <formula>0.2</formula>
    </cfRule>
    <cfRule type="cellIs" dxfId="5141" priority="1190" stopIfTrue="1" operator="between">
      <formula>-0.2</formula>
      <formula>0.2</formula>
    </cfRule>
    <cfRule type="cellIs" dxfId="5140" priority="1191" stopIfTrue="1" operator="lessThan">
      <formula>-0.2</formula>
    </cfRule>
  </conditionalFormatting>
  <conditionalFormatting sqref="W7">
    <cfRule type="cellIs" dxfId="5139" priority="1186" stopIfTrue="1" operator="greaterThan">
      <formula>0.2</formula>
    </cfRule>
    <cfRule type="cellIs" dxfId="5138" priority="1187" stopIfTrue="1" operator="between">
      <formula>-0.2</formula>
      <formula>0.2</formula>
    </cfRule>
    <cfRule type="cellIs" dxfId="5137" priority="1188" stopIfTrue="1" operator="lessThan">
      <formula>-0.2</formula>
    </cfRule>
  </conditionalFormatting>
  <conditionalFormatting sqref="W7">
    <cfRule type="cellIs" dxfId="5136" priority="1185" operator="greaterThan">
      <formula>3</formula>
    </cfRule>
  </conditionalFormatting>
  <conditionalFormatting sqref="W10">
    <cfRule type="cellIs" dxfId="5135" priority="1182" stopIfTrue="1" operator="greaterThan">
      <formula>0.2</formula>
    </cfRule>
    <cfRule type="cellIs" dxfId="5134" priority="1183" stopIfTrue="1" operator="between">
      <formula>-0.2</formula>
      <formula>0.2</formula>
    </cfRule>
    <cfRule type="cellIs" dxfId="5133" priority="1184" stopIfTrue="1" operator="lessThan">
      <formula>-0.2</formula>
    </cfRule>
  </conditionalFormatting>
  <conditionalFormatting sqref="W10">
    <cfRule type="cellIs" dxfId="5132" priority="1181" operator="greaterThan">
      <formula>3</formula>
    </cfRule>
  </conditionalFormatting>
  <conditionalFormatting sqref="W23">
    <cfRule type="cellIs" dxfId="5131" priority="1178" stopIfTrue="1" operator="greaterThan">
      <formula>0.2</formula>
    </cfRule>
    <cfRule type="cellIs" dxfId="5130" priority="1179" stopIfTrue="1" operator="between">
      <formula>-0.2</formula>
      <formula>0.2</formula>
    </cfRule>
    <cfRule type="cellIs" dxfId="5129" priority="1180" stopIfTrue="1" operator="lessThan">
      <formula>-0.2</formula>
    </cfRule>
  </conditionalFormatting>
  <conditionalFormatting sqref="W23">
    <cfRule type="cellIs" dxfId="5128" priority="1177" operator="greaterThan">
      <formula>4.5</formula>
    </cfRule>
  </conditionalFormatting>
  <conditionalFormatting sqref="W40">
    <cfRule type="cellIs" dxfId="5127" priority="1166" stopIfTrue="1" operator="greaterThan">
      <formula>0.2</formula>
    </cfRule>
    <cfRule type="cellIs" dxfId="5126" priority="1167" stopIfTrue="1" operator="between">
      <formula>-0.2</formula>
      <formula>0.2</formula>
    </cfRule>
    <cfRule type="cellIs" dxfId="5125" priority="1168" stopIfTrue="1" operator="lessThan">
      <formula>-0.2</formula>
    </cfRule>
  </conditionalFormatting>
  <conditionalFormatting sqref="W40">
    <cfRule type="cellIs" dxfId="5124" priority="1165" operator="greaterThan">
      <formula>3</formula>
    </cfRule>
  </conditionalFormatting>
  <conditionalFormatting sqref="W35">
    <cfRule type="cellIs" dxfId="5123" priority="1162" stopIfTrue="1" operator="greaterThan">
      <formula>0.2</formula>
    </cfRule>
    <cfRule type="cellIs" dxfId="5122" priority="1163" stopIfTrue="1" operator="between">
      <formula>-0.2</formula>
      <formula>0.2</formula>
    </cfRule>
    <cfRule type="cellIs" dxfId="5121" priority="1164" stopIfTrue="1" operator="lessThan">
      <formula>-0.2</formula>
    </cfRule>
  </conditionalFormatting>
  <conditionalFormatting sqref="W35">
    <cfRule type="cellIs" dxfId="5120" priority="1161" operator="greaterThan">
      <formula>3</formula>
    </cfRule>
  </conditionalFormatting>
  <conditionalFormatting sqref="Z39">
    <cfRule type="cellIs" dxfId="5119" priority="1158" stopIfTrue="1" operator="greaterThan">
      <formula>0.2</formula>
    </cfRule>
    <cfRule type="cellIs" dxfId="5118" priority="1159" stopIfTrue="1" operator="between">
      <formula>-0.2</formula>
      <formula>0.2</formula>
    </cfRule>
    <cfRule type="cellIs" dxfId="5117" priority="1160" stopIfTrue="1" operator="lessThan">
      <formula>-0.2</formula>
    </cfRule>
  </conditionalFormatting>
  <conditionalFormatting sqref="Z39">
    <cfRule type="cellIs" dxfId="5116" priority="1157" operator="greaterThan">
      <formula>3</formula>
    </cfRule>
  </conditionalFormatting>
  <conditionalFormatting sqref="X40">
    <cfRule type="cellIs" dxfId="5115" priority="1150" stopIfTrue="1" operator="greaterThan">
      <formula>0.2</formula>
    </cfRule>
    <cfRule type="cellIs" dxfId="5114" priority="1151" stopIfTrue="1" operator="between">
      <formula>-0.2</formula>
      <formula>0.2</formula>
    </cfRule>
    <cfRule type="cellIs" dxfId="5113" priority="1152" stopIfTrue="1" operator="lessThan">
      <formula>-0.2</formula>
    </cfRule>
  </conditionalFormatting>
  <conditionalFormatting sqref="X40">
    <cfRule type="cellIs" dxfId="5112" priority="1149" operator="greaterThan">
      <formula>3</formula>
    </cfRule>
  </conditionalFormatting>
  <conditionalFormatting sqref="V45">
    <cfRule type="cellIs" dxfId="5111" priority="1146" stopIfTrue="1" operator="greaterThan">
      <formula>0.2</formula>
    </cfRule>
    <cfRule type="cellIs" dxfId="5110" priority="1147" stopIfTrue="1" operator="between">
      <formula>-0.2</formula>
      <formula>0.2</formula>
    </cfRule>
    <cfRule type="cellIs" dxfId="5109" priority="1148" stopIfTrue="1" operator="lessThan">
      <formula>-0.2</formula>
    </cfRule>
  </conditionalFormatting>
  <conditionalFormatting sqref="Z48">
    <cfRule type="cellIs" dxfId="5108" priority="1024" operator="greaterThan">
      <formula>3.9</formula>
    </cfRule>
    <cfRule type="cellIs" dxfId="5107" priority="1025" operator="greaterThan">
      <formula>4</formula>
    </cfRule>
    <cfRule type="cellIs" dxfId="5106" priority="1139" stopIfTrue="1" operator="greaterThan">
      <formula>0.2</formula>
    </cfRule>
    <cfRule type="cellIs" dxfId="5105" priority="1140" stopIfTrue="1" operator="between">
      <formula>-0.2</formula>
      <formula>0.2</formula>
    </cfRule>
    <cfRule type="cellIs" dxfId="5104" priority="1141" stopIfTrue="1" operator="lessThan">
      <formula>-0.2</formula>
    </cfRule>
  </conditionalFormatting>
  <conditionalFormatting sqref="Z48">
    <cfRule type="cellIs" dxfId="5103" priority="1138" operator="greaterThan">
      <formula>3</formula>
    </cfRule>
  </conditionalFormatting>
  <conditionalFormatting sqref="X36">
    <cfRule type="cellIs" dxfId="5102" priority="1135" stopIfTrue="1" operator="greaterThan">
      <formula>0.2</formula>
    </cfRule>
    <cfRule type="cellIs" dxfId="5101" priority="1136" stopIfTrue="1" operator="between">
      <formula>-0.2</formula>
      <formula>0.2</formula>
    </cfRule>
    <cfRule type="cellIs" dxfId="5100" priority="1137" stopIfTrue="1" operator="lessThan">
      <formula>-0.2</formula>
    </cfRule>
  </conditionalFormatting>
  <conditionalFormatting sqref="X36">
    <cfRule type="cellIs" dxfId="5099" priority="1134" operator="greaterThan">
      <formula>3</formula>
    </cfRule>
  </conditionalFormatting>
  <conditionalFormatting sqref="N50">
    <cfRule type="cellIs" dxfId="5098" priority="1092" stopIfTrue="1" operator="greaterThan">
      <formula>0.2</formula>
    </cfRule>
    <cfRule type="cellIs" dxfId="5097" priority="1093" stopIfTrue="1" operator="between">
      <formula>-0.2</formula>
      <formula>0.2</formula>
    </cfRule>
    <cfRule type="cellIs" dxfId="5096" priority="1094" stopIfTrue="1" operator="lessThan">
      <formula>-0.2</formula>
    </cfRule>
  </conditionalFormatting>
  <conditionalFormatting sqref="B51">
    <cfRule type="cellIs" dxfId="5095" priority="1086" stopIfTrue="1" operator="greaterThan">
      <formula>0.2</formula>
    </cfRule>
    <cfRule type="cellIs" dxfId="5094" priority="1087" stopIfTrue="1" operator="between">
      <formula>-0.2</formula>
      <formula>0.2</formula>
    </cfRule>
    <cfRule type="cellIs" dxfId="5093" priority="1088" stopIfTrue="1" operator="lessThan">
      <formula>-0.2</formula>
    </cfRule>
  </conditionalFormatting>
  <conditionalFormatting sqref="C51">
    <cfRule type="cellIs" dxfId="5092" priority="1083" stopIfTrue="1" operator="greaterThan">
      <formula>0.2</formula>
    </cfRule>
    <cfRule type="cellIs" dxfId="5091" priority="1084" stopIfTrue="1" operator="between">
      <formula>-0.2</formula>
      <formula>0.2</formula>
    </cfRule>
    <cfRule type="cellIs" dxfId="5090" priority="1085" stopIfTrue="1" operator="lessThan">
      <formula>-0.2</formula>
    </cfRule>
  </conditionalFormatting>
  <conditionalFormatting sqref="T51">
    <cfRule type="cellIs" dxfId="5089" priority="1080" stopIfTrue="1" operator="greaterThan">
      <formula>0.2</formula>
    </cfRule>
    <cfRule type="cellIs" dxfId="5088" priority="1081" stopIfTrue="1" operator="between">
      <formula>-0.2</formula>
      <formula>0.2</formula>
    </cfRule>
    <cfRule type="cellIs" dxfId="5087" priority="1082" stopIfTrue="1" operator="lessThan">
      <formula>-0.2</formula>
    </cfRule>
  </conditionalFormatting>
  <conditionalFormatting sqref="D51">
    <cfRule type="cellIs" dxfId="5086" priority="1077" stopIfTrue="1" operator="greaterThan">
      <formula>0.2</formula>
    </cfRule>
    <cfRule type="cellIs" dxfId="5085" priority="1078" stopIfTrue="1" operator="between">
      <formula>-0.2</formula>
      <formula>0.2</formula>
    </cfRule>
    <cfRule type="cellIs" dxfId="5084" priority="1079" stopIfTrue="1" operator="lessThan">
      <formula>-0.2</formula>
    </cfRule>
  </conditionalFormatting>
  <conditionalFormatting sqref="W51">
    <cfRule type="cellIs" dxfId="5083" priority="1074" stopIfTrue="1" operator="greaterThan">
      <formula>0.2</formula>
    </cfRule>
    <cfRule type="cellIs" dxfId="5082" priority="1075" stopIfTrue="1" operator="between">
      <formula>-0.2</formula>
      <formula>0.2</formula>
    </cfRule>
    <cfRule type="cellIs" dxfId="5081" priority="1076" stopIfTrue="1" operator="lessThan">
      <formula>-0.2</formula>
    </cfRule>
  </conditionalFormatting>
  <conditionalFormatting sqref="E51">
    <cfRule type="cellIs" dxfId="5080" priority="1068" stopIfTrue="1" operator="greaterThan">
      <formula>0.2</formula>
    </cfRule>
    <cfRule type="cellIs" dxfId="5079" priority="1069" stopIfTrue="1" operator="between">
      <formula>-0.2</formula>
      <formula>0.2</formula>
    </cfRule>
    <cfRule type="cellIs" dxfId="5078" priority="1070" stopIfTrue="1" operator="lessThan">
      <formula>-0.2</formula>
    </cfRule>
  </conditionalFormatting>
  <conditionalFormatting sqref="F51">
    <cfRule type="cellIs" dxfId="5077" priority="1062" stopIfTrue="1" operator="greaterThan">
      <formula>0.2</formula>
    </cfRule>
    <cfRule type="cellIs" dxfId="5076" priority="1063" stopIfTrue="1" operator="between">
      <formula>-0.2</formula>
      <formula>0.2</formula>
    </cfRule>
    <cfRule type="cellIs" dxfId="5075" priority="1064" stopIfTrue="1" operator="lessThan">
      <formula>-0.2</formula>
    </cfRule>
  </conditionalFormatting>
  <conditionalFormatting sqref="Q51">
    <cfRule type="cellIs" dxfId="5074" priority="1056" stopIfTrue="1" operator="greaterThan">
      <formula>0.2</formula>
    </cfRule>
    <cfRule type="cellIs" dxfId="5073" priority="1057" stopIfTrue="1" operator="between">
      <formula>-0.2</formula>
      <formula>0.2</formula>
    </cfRule>
    <cfRule type="cellIs" dxfId="5072" priority="1058" stopIfTrue="1" operator="lessThan">
      <formula>-0.2</formula>
    </cfRule>
  </conditionalFormatting>
  <conditionalFormatting sqref="G51">
    <cfRule type="cellIs" dxfId="5071" priority="1053" stopIfTrue="1" operator="greaterThan">
      <formula>0.2</formula>
    </cfRule>
    <cfRule type="cellIs" dxfId="5070" priority="1054" stopIfTrue="1" operator="between">
      <formula>-0.2</formula>
      <formula>0.2</formula>
    </cfRule>
    <cfRule type="cellIs" dxfId="5069" priority="1055" stopIfTrue="1" operator="lessThan">
      <formula>-0.2</formula>
    </cfRule>
  </conditionalFormatting>
  <conditionalFormatting sqref="T40">
    <cfRule type="cellIs" dxfId="5068" priority="1043" stopIfTrue="1" operator="greaterThan">
      <formula>0.2</formula>
    </cfRule>
    <cfRule type="cellIs" dxfId="5067" priority="1044" stopIfTrue="1" operator="between">
      <formula>-0.2</formula>
      <formula>0.2</formula>
    </cfRule>
    <cfRule type="cellIs" dxfId="5066" priority="1045" stopIfTrue="1" operator="lessThan">
      <formula>-0.2</formula>
    </cfRule>
  </conditionalFormatting>
  <conditionalFormatting sqref="T47">
    <cfRule type="cellIs" dxfId="5065" priority="1040" stopIfTrue="1" operator="greaterThan">
      <formula>0.2</formula>
    </cfRule>
    <cfRule type="cellIs" dxfId="5064" priority="1041" stopIfTrue="1" operator="between">
      <formula>-0.2</formula>
      <formula>0.2</formula>
    </cfRule>
    <cfRule type="cellIs" dxfId="5063" priority="1042" stopIfTrue="1" operator="lessThan">
      <formula>-0.2</formula>
    </cfRule>
  </conditionalFormatting>
  <conditionalFormatting sqref="W22">
    <cfRule type="cellIs" dxfId="5062" priority="1035" operator="greaterThan">
      <formula>4</formula>
    </cfRule>
    <cfRule type="cellIs" dxfId="5061" priority="1037" stopIfTrue="1" operator="greaterThan">
      <formula>0.2</formula>
    </cfRule>
    <cfRule type="cellIs" dxfId="5060" priority="1038" stopIfTrue="1" operator="between">
      <formula>-0.2</formula>
      <formula>0.2</formula>
    </cfRule>
    <cfRule type="cellIs" dxfId="5059" priority="1039" stopIfTrue="1" operator="lessThan">
      <formula>-0.2</formula>
    </cfRule>
  </conditionalFormatting>
  <conditionalFormatting sqref="W22">
    <cfRule type="cellIs" dxfId="5058" priority="1036" operator="greaterThan">
      <formula>4.5</formula>
    </cfRule>
  </conditionalFormatting>
  <conditionalFormatting sqref="W47">
    <cfRule type="cellIs" dxfId="5057" priority="1026" operator="greaterThan">
      <formula>4</formula>
    </cfRule>
    <cfRule type="cellIs" dxfId="5056" priority="1028" stopIfTrue="1" operator="greaterThan">
      <formula>0.2</formula>
    </cfRule>
    <cfRule type="cellIs" dxfId="5055" priority="1029" stopIfTrue="1" operator="between">
      <formula>-0.2</formula>
      <formula>0.2</formula>
    </cfRule>
    <cfRule type="cellIs" dxfId="5054" priority="1030" stopIfTrue="1" operator="lessThan">
      <formula>-0.2</formula>
    </cfRule>
  </conditionalFormatting>
  <conditionalFormatting sqref="W47">
    <cfRule type="cellIs" dxfId="5053" priority="1027" operator="greaterThan">
      <formula>4.5</formula>
    </cfRule>
  </conditionalFormatting>
  <conditionalFormatting sqref="X51">
    <cfRule type="cellIs" dxfId="5052" priority="1018" operator="greaterThan">
      <formula>3.9</formula>
    </cfRule>
    <cfRule type="cellIs" dxfId="5051" priority="1019" operator="greaterThan">
      <formula>4</formula>
    </cfRule>
    <cfRule type="cellIs" dxfId="5050" priority="1021" stopIfTrue="1" operator="greaterThan">
      <formula>0.2</formula>
    </cfRule>
    <cfRule type="cellIs" dxfId="5049" priority="1022" stopIfTrue="1" operator="between">
      <formula>-0.2</formula>
      <formula>0.2</formula>
    </cfRule>
    <cfRule type="cellIs" dxfId="5048" priority="1023" stopIfTrue="1" operator="lessThan">
      <formula>-0.2</formula>
    </cfRule>
  </conditionalFormatting>
  <conditionalFormatting sqref="X51">
    <cfRule type="cellIs" dxfId="5047" priority="1020" operator="greaterThan">
      <formula>3</formula>
    </cfRule>
  </conditionalFormatting>
  <conditionalFormatting sqref="W27">
    <cfRule type="cellIs" dxfId="5046" priority="1011" operator="greaterThan">
      <formula>2.94</formula>
    </cfRule>
    <cfRule type="cellIs" dxfId="5045" priority="1013" stopIfTrue="1" operator="greaterThan">
      <formula>0.2</formula>
    </cfRule>
    <cfRule type="cellIs" dxfId="5044" priority="1014" stopIfTrue="1" operator="between">
      <formula>-0.2</formula>
      <formula>0.2</formula>
    </cfRule>
    <cfRule type="cellIs" dxfId="5043" priority="1015" stopIfTrue="1" operator="lessThan">
      <formula>-0.2</formula>
    </cfRule>
  </conditionalFormatting>
  <conditionalFormatting sqref="W27">
    <cfRule type="cellIs" dxfId="5042" priority="1012" operator="greaterThan">
      <formula>3</formula>
    </cfRule>
  </conditionalFormatting>
  <conditionalFormatting sqref="H51">
    <cfRule type="cellIs" dxfId="5041" priority="1008" stopIfTrue="1" operator="greaterThan">
      <formula>0.2</formula>
    </cfRule>
    <cfRule type="cellIs" dxfId="5040" priority="1009" stopIfTrue="1" operator="between">
      <formula>-0.2</formula>
      <formula>0.2</formula>
    </cfRule>
    <cfRule type="cellIs" dxfId="5039" priority="1010" stopIfTrue="1" operator="lessThan">
      <formula>-0.2</formula>
    </cfRule>
  </conditionalFormatting>
  <conditionalFormatting sqref="I51">
    <cfRule type="cellIs" dxfId="5038" priority="1002" stopIfTrue="1" operator="greaterThan">
      <formula>0.2</formula>
    </cfRule>
    <cfRule type="cellIs" dxfId="5037" priority="1003" stopIfTrue="1" operator="between">
      <formula>-0.2</formula>
      <formula>0.2</formula>
    </cfRule>
    <cfRule type="cellIs" dxfId="5036" priority="1004" stopIfTrue="1" operator="lessThan">
      <formula>-0.2</formula>
    </cfRule>
  </conditionalFormatting>
  <conditionalFormatting sqref="R51">
    <cfRule type="cellIs" dxfId="5035" priority="996" stopIfTrue="1" operator="greaterThan">
      <formula>0.2</formula>
    </cfRule>
    <cfRule type="cellIs" dxfId="5034" priority="997" stopIfTrue="1" operator="between">
      <formula>-0.2</formula>
      <formula>0.2</formula>
    </cfRule>
    <cfRule type="cellIs" dxfId="5033" priority="998" stopIfTrue="1" operator="lessThan">
      <formula>-0.2</formula>
    </cfRule>
  </conditionalFormatting>
  <conditionalFormatting sqref="I48">
    <cfRule type="cellIs" dxfId="5032" priority="993" stopIfTrue="1" operator="greaterThan">
      <formula>0.2</formula>
    </cfRule>
    <cfRule type="cellIs" dxfId="5031" priority="994" stopIfTrue="1" operator="between">
      <formula>-0.2</formula>
      <formula>0.2</formula>
    </cfRule>
    <cfRule type="cellIs" dxfId="5030" priority="995" stopIfTrue="1" operator="lessThan">
      <formula>-0.2</formula>
    </cfRule>
  </conditionalFormatting>
  <conditionalFormatting sqref="C5">
    <cfRule type="cellIs" dxfId="5029" priority="990" stopIfTrue="1" operator="greaterThan">
      <formula>0.2</formula>
    </cfRule>
    <cfRule type="cellIs" dxfId="5028" priority="991" stopIfTrue="1" operator="between">
      <formula>-0.2</formula>
      <formula>0.2</formula>
    </cfRule>
    <cfRule type="cellIs" dxfId="5027" priority="992" stopIfTrue="1" operator="lessThan">
      <formula>-0.2</formula>
    </cfRule>
  </conditionalFormatting>
  <conditionalFormatting sqref="B18">
    <cfRule type="cellIs" dxfId="5026" priority="987" stopIfTrue="1" operator="greaterThan">
      <formula>0.2</formula>
    </cfRule>
    <cfRule type="cellIs" dxfId="5025" priority="988" stopIfTrue="1" operator="between">
      <formula>-0.2</formula>
      <formula>0.2</formula>
    </cfRule>
    <cfRule type="cellIs" dxfId="5024" priority="989" stopIfTrue="1" operator="lessThan">
      <formula>-0.2</formula>
    </cfRule>
  </conditionalFormatting>
  <conditionalFormatting sqref="W41">
    <cfRule type="cellIs" dxfId="5023" priority="970" operator="greaterThan">
      <formula>2.94</formula>
    </cfRule>
    <cfRule type="cellIs" dxfId="5022" priority="972" stopIfTrue="1" operator="greaterThan">
      <formula>0.2</formula>
    </cfRule>
    <cfRule type="cellIs" dxfId="5021" priority="973" stopIfTrue="1" operator="between">
      <formula>-0.2</formula>
      <formula>0.2</formula>
    </cfRule>
    <cfRule type="cellIs" dxfId="5020" priority="974" stopIfTrue="1" operator="lessThan">
      <formula>-0.2</formula>
    </cfRule>
  </conditionalFormatting>
  <conditionalFormatting sqref="W41">
    <cfRule type="cellIs" dxfId="5019" priority="971" operator="greaterThan">
      <formula>3</formula>
    </cfRule>
  </conditionalFormatting>
  <conditionalFormatting sqref="Z47">
    <cfRule type="cellIs" dxfId="5018" priority="961" operator="greaterThan">
      <formula>2.94</formula>
    </cfRule>
    <cfRule type="cellIs" dxfId="5017" priority="963" stopIfTrue="1" operator="greaterThan">
      <formula>0.2</formula>
    </cfRule>
    <cfRule type="cellIs" dxfId="5016" priority="964" stopIfTrue="1" operator="between">
      <formula>-0.2</formula>
      <formula>0.2</formula>
    </cfRule>
    <cfRule type="cellIs" dxfId="5015" priority="965" stopIfTrue="1" operator="lessThan">
      <formula>-0.2</formula>
    </cfRule>
  </conditionalFormatting>
  <conditionalFormatting sqref="Z47">
    <cfRule type="cellIs" dxfId="5014" priority="962" operator="greaterThan">
      <formula>3</formula>
    </cfRule>
  </conditionalFormatting>
  <conditionalFormatting sqref="J51">
    <cfRule type="cellIs" dxfId="5013" priority="955" stopIfTrue="1" operator="greaterThan">
      <formula>0.2</formula>
    </cfRule>
    <cfRule type="cellIs" dxfId="5012" priority="956" stopIfTrue="1" operator="between">
      <formula>-0.2</formula>
      <formula>0.2</formula>
    </cfRule>
    <cfRule type="cellIs" dxfId="5011" priority="957" stopIfTrue="1" operator="lessThan">
      <formula>-0.2</formula>
    </cfRule>
  </conditionalFormatting>
  <conditionalFormatting sqref="Y51">
    <cfRule type="cellIs" dxfId="5010" priority="946" operator="greaterThan">
      <formula>3.9</formula>
    </cfRule>
    <cfRule type="cellIs" dxfId="5009" priority="947" operator="greaterThan">
      <formula>4</formula>
    </cfRule>
    <cfRule type="cellIs" dxfId="5008" priority="949" stopIfTrue="1" operator="greaterThan">
      <formula>0.2</formula>
    </cfRule>
    <cfRule type="cellIs" dxfId="5007" priority="950" stopIfTrue="1" operator="between">
      <formula>-0.2</formula>
      <formula>0.2</formula>
    </cfRule>
    <cfRule type="cellIs" dxfId="5006" priority="951" stopIfTrue="1" operator="lessThan">
      <formula>-0.2</formula>
    </cfRule>
  </conditionalFormatting>
  <conditionalFormatting sqref="Y51">
    <cfRule type="cellIs" dxfId="5005" priority="948" operator="greaterThan">
      <formula>3</formula>
    </cfRule>
  </conditionalFormatting>
  <conditionalFormatting sqref="K51">
    <cfRule type="cellIs" dxfId="5004" priority="943" stopIfTrue="1" operator="greaterThan">
      <formula>0.2</formula>
    </cfRule>
    <cfRule type="cellIs" dxfId="5003" priority="944" stopIfTrue="1" operator="between">
      <formula>-0.2</formula>
      <formula>0.2</formula>
    </cfRule>
    <cfRule type="cellIs" dxfId="5002" priority="945" stopIfTrue="1" operator="lessThan">
      <formula>-0.2</formula>
    </cfRule>
  </conditionalFormatting>
  <conditionalFormatting sqref="L51">
    <cfRule type="cellIs" dxfId="5001" priority="940" stopIfTrue="1" operator="greaterThan">
      <formula>0.2</formula>
    </cfRule>
    <cfRule type="cellIs" dxfId="5000" priority="941" stopIfTrue="1" operator="between">
      <formula>-0.2</formula>
      <formula>0.2</formula>
    </cfRule>
    <cfRule type="cellIs" dxfId="4999" priority="942" stopIfTrue="1" operator="lessThan">
      <formula>-0.2</formula>
    </cfRule>
  </conditionalFormatting>
  <conditionalFormatting sqref="S51">
    <cfRule type="cellIs" dxfId="4998" priority="937" stopIfTrue="1" operator="greaterThan">
      <formula>0.2</formula>
    </cfRule>
    <cfRule type="cellIs" dxfId="4997" priority="938" stopIfTrue="1" operator="between">
      <formula>-0.2</formula>
      <formula>0.2</formula>
    </cfRule>
    <cfRule type="cellIs" dxfId="4996" priority="939" stopIfTrue="1" operator="lessThan">
      <formula>-0.2</formula>
    </cfRule>
  </conditionalFormatting>
  <conditionalFormatting sqref="Z51">
    <cfRule type="cellIs" dxfId="4995" priority="925" stopIfTrue="1" operator="greaterThan">
      <formula>0.2</formula>
    </cfRule>
    <cfRule type="cellIs" dxfId="4994" priority="926" stopIfTrue="1" operator="between">
      <formula>-0.2</formula>
      <formula>0.2</formula>
    </cfRule>
    <cfRule type="cellIs" dxfId="4993" priority="927" stopIfTrue="1" operator="lessThan">
      <formula>-0.2</formula>
    </cfRule>
  </conditionalFormatting>
  <conditionalFormatting sqref="P51">
    <cfRule type="cellIs" dxfId="4992" priority="919" stopIfTrue="1" operator="greaterThan">
      <formula>0.2</formula>
    </cfRule>
    <cfRule type="cellIs" dxfId="4991" priority="920" stopIfTrue="1" operator="between">
      <formula>-0.2</formula>
      <formula>0.2</formula>
    </cfRule>
    <cfRule type="cellIs" dxfId="4990" priority="921" stopIfTrue="1" operator="lessThan">
      <formula>-0.2</formula>
    </cfRule>
  </conditionalFormatting>
  <conditionalFormatting sqref="V51">
    <cfRule type="cellIs" dxfId="4989" priority="916" stopIfTrue="1" operator="greaterThan">
      <formula>0.2</formula>
    </cfRule>
    <cfRule type="cellIs" dxfId="4988" priority="917" stopIfTrue="1" operator="between">
      <formula>-0.2</formula>
      <formula>0.2</formula>
    </cfRule>
    <cfRule type="cellIs" dxfId="4987" priority="918" stopIfTrue="1" operator="lessThan">
      <formula>-0.2</formula>
    </cfRule>
  </conditionalFormatting>
  <conditionalFormatting sqref="B52">
    <cfRule type="cellIs" dxfId="4986" priority="913" stopIfTrue="1" operator="greaterThan">
      <formula>0.2</formula>
    </cfRule>
    <cfRule type="cellIs" dxfId="4985" priority="914" stopIfTrue="1" operator="between">
      <formula>-0.2</formula>
      <formula>0.2</formula>
    </cfRule>
    <cfRule type="cellIs" dxfId="4984" priority="915" stopIfTrue="1" operator="lessThan">
      <formula>-0.2</formula>
    </cfRule>
  </conditionalFormatting>
  <conditionalFormatting sqref="C52">
    <cfRule type="cellIs" dxfId="4983" priority="910" stopIfTrue="1" operator="greaterThan">
      <formula>0.2</formula>
    </cfRule>
    <cfRule type="cellIs" dxfId="4982" priority="911" stopIfTrue="1" operator="between">
      <formula>-0.2</formula>
      <formula>0.2</formula>
    </cfRule>
    <cfRule type="cellIs" dxfId="4981" priority="912" stopIfTrue="1" operator="lessThan">
      <formula>-0.2</formula>
    </cfRule>
  </conditionalFormatting>
  <conditionalFormatting sqref="M49">
    <cfRule type="cellIs" dxfId="4980" priority="898" stopIfTrue="1" operator="greaterThan">
      <formula>0.2</formula>
    </cfRule>
    <cfRule type="cellIs" dxfId="4979" priority="899" stopIfTrue="1" operator="between">
      <formula>-0.2</formula>
      <formula>0.2</formula>
    </cfRule>
    <cfRule type="cellIs" dxfId="4978" priority="900" stopIfTrue="1" operator="lessThan">
      <formula>-0.2</formula>
    </cfRule>
  </conditionalFormatting>
  <conditionalFormatting sqref="M50">
    <cfRule type="cellIs" dxfId="4977" priority="895" stopIfTrue="1" operator="greaterThan">
      <formula>0.2</formula>
    </cfRule>
    <cfRule type="cellIs" dxfId="4976" priority="896" stopIfTrue="1" operator="between">
      <formula>-0.2</formula>
      <formula>0.2</formula>
    </cfRule>
    <cfRule type="cellIs" dxfId="4975" priority="897" stopIfTrue="1" operator="lessThan">
      <formula>-0.2</formula>
    </cfRule>
  </conditionalFormatting>
  <conditionalFormatting sqref="M51">
    <cfRule type="cellIs" dxfId="4974" priority="892" stopIfTrue="1" operator="greaterThan">
      <formula>0.2</formula>
    </cfRule>
    <cfRule type="cellIs" dxfId="4973" priority="893" stopIfTrue="1" operator="between">
      <formula>-0.2</formula>
      <formula>0.2</formula>
    </cfRule>
    <cfRule type="cellIs" dxfId="4972" priority="894" stopIfTrue="1" operator="lessThan">
      <formula>-0.2</formula>
    </cfRule>
  </conditionalFormatting>
  <conditionalFormatting sqref="N51">
    <cfRule type="cellIs" dxfId="4971" priority="588" operator="greaterThan">
      <formula>2.4</formula>
    </cfRule>
    <cfRule type="cellIs" dxfId="4970" priority="889" stopIfTrue="1" operator="greaterThan">
      <formula>0.2</formula>
    </cfRule>
    <cfRule type="cellIs" dxfId="4969" priority="890" stopIfTrue="1" operator="between">
      <formula>-0.2</formula>
      <formula>0.2</formula>
    </cfRule>
    <cfRule type="cellIs" dxfId="4968" priority="891" stopIfTrue="1" operator="lessThan">
      <formula>-0.2</formula>
    </cfRule>
  </conditionalFormatting>
  <conditionalFormatting sqref="T52">
    <cfRule type="cellIs" dxfId="4967" priority="886" stopIfTrue="1" operator="greaterThan">
      <formula>0.2</formula>
    </cfRule>
    <cfRule type="cellIs" dxfId="4966" priority="887" stopIfTrue="1" operator="between">
      <formula>-0.2</formula>
      <formula>0.2</formula>
    </cfRule>
    <cfRule type="cellIs" dxfId="4965" priority="888" stopIfTrue="1" operator="lessThan">
      <formula>-0.2</formula>
    </cfRule>
  </conditionalFormatting>
  <conditionalFormatting sqref="C50">
    <cfRule type="cellIs" dxfId="4964" priority="883" stopIfTrue="1" operator="greaterThan">
      <formula>0.2</formula>
    </cfRule>
    <cfRule type="cellIs" dxfId="4963" priority="884" stopIfTrue="1" operator="between">
      <formula>-0.2</formula>
      <formula>0.2</formula>
    </cfRule>
    <cfRule type="cellIs" dxfId="4962" priority="885" stopIfTrue="1" operator="lessThan">
      <formula>-0.2</formula>
    </cfRule>
  </conditionalFormatting>
  <conditionalFormatting sqref="D52">
    <cfRule type="cellIs" dxfId="4961" priority="877" stopIfTrue="1" operator="greaterThan">
      <formula>0.2</formula>
    </cfRule>
    <cfRule type="cellIs" dxfId="4960" priority="878" stopIfTrue="1" operator="between">
      <formula>-0.2</formula>
      <formula>0.2</formula>
    </cfRule>
    <cfRule type="cellIs" dxfId="4959" priority="879" stopIfTrue="1" operator="lessThan">
      <formula>-0.2</formula>
    </cfRule>
  </conditionalFormatting>
  <conditionalFormatting sqref="W52">
    <cfRule type="cellIs" dxfId="4958" priority="874" stopIfTrue="1" operator="greaterThan">
      <formula>0.2</formula>
    </cfRule>
    <cfRule type="cellIs" dxfId="4957" priority="875" stopIfTrue="1" operator="between">
      <formula>-0.2</formula>
      <formula>0.2</formula>
    </cfRule>
    <cfRule type="cellIs" dxfId="4956" priority="876" stopIfTrue="1" operator="lessThan">
      <formula>-0.2</formula>
    </cfRule>
  </conditionalFormatting>
  <conditionalFormatting sqref="E52">
    <cfRule type="cellIs" dxfId="4955" priority="871" stopIfTrue="1" operator="greaterThan">
      <formula>0.2</formula>
    </cfRule>
    <cfRule type="cellIs" dxfId="4954" priority="872" stopIfTrue="1" operator="between">
      <formula>-0.2</formula>
      <formula>0.2</formula>
    </cfRule>
    <cfRule type="cellIs" dxfId="4953" priority="873" stopIfTrue="1" operator="lessThan">
      <formula>-0.2</formula>
    </cfRule>
  </conditionalFormatting>
  <conditionalFormatting sqref="F52">
    <cfRule type="cellIs" dxfId="4952" priority="864" stopIfTrue="1" operator="greaterThan">
      <formula>0.2</formula>
    </cfRule>
    <cfRule type="cellIs" dxfId="4951" priority="865" stopIfTrue="1" operator="between">
      <formula>-0.2</formula>
      <formula>0.2</formula>
    </cfRule>
    <cfRule type="cellIs" dxfId="4950" priority="866" stopIfTrue="1" operator="lessThan">
      <formula>-0.2</formula>
    </cfRule>
  </conditionalFormatting>
  <conditionalFormatting sqref="Q52">
    <cfRule type="cellIs" dxfId="4949" priority="856" stopIfTrue="1" operator="greaterThan">
      <formula>0.2</formula>
    </cfRule>
    <cfRule type="cellIs" dxfId="4948" priority="857" stopIfTrue="1" operator="between">
      <formula>-0.2</formula>
      <formula>0.2</formula>
    </cfRule>
    <cfRule type="cellIs" dxfId="4947" priority="858" stopIfTrue="1" operator="lessThan">
      <formula>-0.2</formula>
    </cfRule>
  </conditionalFormatting>
  <conditionalFormatting sqref="G52">
    <cfRule type="cellIs" dxfId="4946" priority="850" stopIfTrue="1" operator="greaterThan">
      <formula>0.2</formula>
    </cfRule>
    <cfRule type="cellIs" dxfId="4945" priority="851" stopIfTrue="1" operator="between">
      <formula>-0.2</formula>
      <formula>0.2</formula>
    </cfRule>
    <cfRule type="cellIs" dxfId="4944" priority="852" stopIfTrue="1" operator="lessThan">
      <formula>-0.2</formula>
    </cfRule>
  </conditionalFormatting>
  <conditionalFormatting sqref="X52">
    <cfRule type="cellIs" dxfId="4943" priority="842" operator="greaterThan">
      <formula>3.9</formula>
    </cfRule>
    <cfRule type="cellIs" dxfId="4942" priority="843" operator="greaterThan">
      <formula>4</formula>
    </cfRule>
    <cfRule type="cellIs" dxfId="4941" priority="845" stopIfTrue="1" operator="greaterThan">
      <formula>0.2</formula>
    </cfRule>
    <cfRule type="cellIs" dxfId="4940" priority="846" stopIfTrue="1" operator="between">
      <formula>-0.2</formula>
      <formula>0.2</formula>
    </cfRule>
    <cfRule type="cellIs" dxfId="4939" priority="847" stopIfTrue="1" operator="lessThan">
      <formula>-0.2</formula>
    </cfRule>
  </conditionalFormatting>
  <conditionalFormatting sqref="X52">
    <cfRule type="cellIs" dxfId="4938" priority="844" operator="greaterThan">
      <formula>3</formula>
    </cfRule>
  </conditionalFormatting>
  <conditionalFormatting sqref="H52">
    <cfRule type="cellIs" dxfId="4937" priority="836" stopIfTrue="1" operator="greaterThan">
      <formula>0.2</formula>
    </cfRule>
    <cfRule type="cellIs" dxfId="4936" priority="837" stopIfTrue="1" operator="between">
      <formula>-0.2</formula>
      <formula>0.2</formula>
    </cfRule>
    <cfRule type="cellIs" dxfId="4935" priority="838" stopIfTrue="1" operator="lessThan">
      <formula>-0.2</formula>
    </cfRule>
  </conditionalFormatting>
  <conditionalFormatting sqref="I52">
    <cfRule type="cellIs" dxfId="4934" priority="831" stopIfTrue="1" operator="greaterThan">
      <formula>0.2</formula>
    </cfRule>
    <cfRule type="cellIs" dxfId="4933" priority="832" stopIfTrue="1" operator="between">
      <formula>-0.2</formula>
      <formula>0.2</formula>
    </cfRule>
    <cfRule type="cellIs" dxfId="4932" priority="833" stopIfTrue="1" operator="lessThan">
      <formula>-0.2</formula>
    </cfRule>
  </conditionalFormatting>
  <conditionalFormatting sqref="R52">
    <cfRule type="cellIs" dxfId="4931" priority="828" stopIfTrue="1" operator="greaterThan">
      <formula>0.2</formula>
    </cfRule>
    <cfRule type="cellIs" dxfId="4930" priority="829" stopIfTrue="1" operator="between">
      <formula>-0.2</formula>
      <formula>0.2</formula>
    </cfRule>
    <cfRule type="cellIs" dxfId="4929" priority="830" stopIfTrue="1" operator="lessThan">
      <formula>-0.2</formula>
    </cfRule>
  </conditionalFormatting>
  <conditionalFormatting sqref="J52">
    <cfRule type="cellIs" dxfId="4928" priority="825" stopIfTrue="1" operator="greaterThan">
      <formula>0.2</formula>
    </cfRule>
    <cfRule type="cellIs" dxfId="4927" priority="826" stopIfTrue="1" operator="between">
      <formula>-0.2</formula>
      <formula>0.2</formula>
    </cfRule>
    <cfRule type="cellIs" dxfId="4926" priority="827" stopIfTrue="1" operator="lessThan">
      <formula>-0.2</formula>
    </cfRule>
  </conditionalFormatting>
  <conditionalFormatting sqref="Y52">
    <cfRule type="cellIs" dxfId="4925" priority="819" operator="greaterThan">
      <formula>3.9</formula>
    </cfRule>
    <cfRule type="cellIs" dxfId="4924" priority="820" operator="greaterThan">
      <formula>4</formula>
    </cfRule>
    <cfRule type="cellIs" dxfId="4923" priority="822" stopIfTrue="1" operator="greaterThan">
      <formula>0.2</formula>
    </cfRule>
    <cfRule type="cellIs" dxfId="4922" priority="823" stopIfTrue="1" operator="between">
      <formula>-0.2</formula>
      <formula>0.2</formula>
    </cfRule>
    <cfRule type="cellIs" dxfId="4921" priority="824" stopIfTrue="1" operator="lessThan">
      <formula>-0.2</formula>
    </cfRule>
  </conditionalFormatting>
  <conditionalFormatting sqref="Y52">
    <cfRule type="cellIs" dxfId="4920" priority="821" operator="greaterThan">
      <formula>3</formula>
    </cfRule>
  </conditionalFormatting>
  <conditionalFormatting sqref="K52">
    <cfRule type="cellIs" dxfId="4919" priority="816" stopIfTrue="1" operator="greaterThan">
      <formula>0.2</formula>
    </cfRule>
    <cfRule type="cellIs" dxfId="4918" priority="817" stopIfTrue="1" operator="between">
      <formula>-0.2</formula>
      <formula>0.2</formula>
    </cfRule>
    <cfRule type="cellIs" dxfId="4917" priority="818" stopIfTrue="1" operator="lessThan">
      <formula>-0.2</formula>
    </cfRule>
  </conditionalFormatting>
  <conditionalFormatting sqref="L52">
    <cfRule type="cellIs" dxfId="4916" priority="813" stopIfTrue="1" operator="greaterThan">
      <formula>0.2</formula>
    </cfRule>
    <cfRule type="cellIs" dxfId="4915" priority="814" stopIfTrue="1" operator="between">
      <formula>-0.2</formula>
      <formula>0.2</formula>
    </cfRule>
    <cfRule type="cellIs" dxfId="4914" priority="815" stopIfTrue="1" operator="lessThan">
      <formula>-0.2</formula>
    </cfRule>
  </conditionalFormatting>
  <conditionalFormatting sqref="S52">
    <cfRule type="cellIs" dxfId="4913" priority="810" stopIfTrue="1" operator="greaterThan">
      <formula>0.2</formula>
    </cfRule>
    <cfRule type="cellIs" dxfId="4912" priority="811" stopIfTrue="1" operator="between">
      <formula>-0.2</formula>
      <formula>0.2</formula>
    </cfRule>
    <cfRule type="cellIs" dxfId="4911" priority="812" stopIfTrue="1" operator="lessThan">
      <formula>-0.2</formula>
    </cfRule>
  </conditionalFormatting>
  <conditionalFormatting sqref="P52">
    <cfRule type="cellIs" dxfId="4910" priority="807" stopIfTrue="1" operator="greaterThan">
      <formula>0.2</formula>
    </cfRule>
    <cfRule type="cellIs" dxfId="4909" priority="808" stopIfTrue="1" operator="between">
      <formula>-0.2</formula>
      <formula>0.2</formula>
    </cfRule>
    <cfRule type="cellIs" dxfId="4908" priority="809" stopIfTrue="1" operator="lessThan">
      <formula>-0.2</formula>
    </cfRule>
  </conditionalFormatting>
  <conditionalFormatting sqref="M52">
    <cfRule type="cellIs" dxfId="4907" priority="793" stopIfTrue="1" operator="greaterThan">
      <formula>0.2</formula>
    </cfRule>
    <cfRule type="cellIs" dxfId="4906" priority="794" stopIfTrue="1" operator="between">
      <formula>-0.2</formula>
      <formula>0.2</formula>
    </cfRule>
    <cfRule type="cellIs" dxfId="4905" priority="795" stopIfTrue="1" operator="lessThan">
      <formula>-0.2</formula>
    </cfRule>
  </conditionalFormatting>
  <conditionalFormatting sqref="N52">
    <cfRule type="cellIs" dxfId="4904" priority="790" stopIfTrue="1" operator="greaterThan">
      <formula>0.2</formula>
    </cfRule>
    <cfRule type="cellIs" dxfId="4903" priority="791" stopIfTrue="1" operator="between">
      <formula>-0.2</formula>
      <formula>0.2</formula>
    </cfRule>
    <cfRule type="cellIs" dxfId="4902" priority="792" stopIfTrue="1" operator="lessThan">
      <formula>-0.2</formula>
    </cfRule>
  </conditionalFormatting>
  <conditionalFormatting sqref="Z52">
    <cfRule type="cellIs" dxfId="4901" priority="772" operator="greaterThan">
      <formula>2.95</formula>
    </cfRule>
    <cfRule type="cellIs" dxfId="4900" priority="773" operator="greaterThan">
      <formula>2.95</formula>
    </cfRule>
    <cfRule type="cellIs" dxfId="4899" priority="774" operator="greaterThan">
      <formula>2.95</formula>
    </cfRule>
    <cfRule type="cellIs" dxfId="4898" priority="775" operator="greaterThan">
      <formula>3</formula>
    </cfRule>
    <cfRule type="cellIs" dxfId="4897" priority="776" operator="greaterThan">
      <formula>2.95</formula>
    </cfRule>
    <cfRule type="cellIs" dxfId="4896" priority="778" stopIfTrue="1" operator="greaterThan">
      <formula>0.2</formula>
    </cfRule>
    <cfRule type="cellIs" dxfId="4895" priority="779" stopIfTrue="1" operator="between">
      <formula>-0.2</formula>
      <formula>0.2</formula>
    </cfRule>
    <cfRule type="cellIs" dxfId="4894" priority="780" stopIfTrue="1" operator="lessThan">
      <formula>-0.2</formula>
    </cfRule>
  </conditionalFormatting>
  <conditionalFormatting sqref="Z52">
    <cfRule type="cellIs" dxfId="4893" priority="777" operator="greaterThan">
      <formula>3</formula>
    </cfRule>
  </conditionalFormatting>
  <conditionalFormatting sqref="U52">
    <cfRule type="cellIs" dxfId="4892" priority="769" stopIfTrue="1" operator="greaterThan">
      <formula>0.2</formula>
    </cfRule>
    <cfRule type="cellIs" dxfId="4891" priority="770" stopIfTrue="1" operator="between">
      <formula>-0.2</formula>
      <formula>0.2</formula>
    </cfRule>
    <cfRule type="cellIs" dxfId="4890" priority="771" stopIfTrue="1" operator="lessThan">
      <formula>-0.2</formula>
    </cfRule>
  </conditionalFormatting>
  <conditionalFormatting sqref="V52">
    <cfRule type="cellIs" dxfId="4889" priority="766" stopIfTrue="1" operator="greaterThan">
      <formula>0.2</formula>
    </cfRule>
    <cfRule type="cellIs" dxfId="4888" priority="767" stopIfTrue="1" operator="between">
      <formula>-0.2</formula>
      <formula>0.2</formula>
    </cfRule>
    <cfRule type="cellIs" dxfId="4887" priority="768" stopIfTrue="1" operator="lessThan">
      <formula>-0.2</formula>
    </cfRule>
  </conditionalFormatting>
  <conditionalFormatting sqref="B53">
    <cfRule type="cellIs" dxfId="4886" priority="585" stopIfTrue="1" operator="greaterThan">
      <formula>0.2</formula>
    </cfRule>
    <cfRule type="cellIs" dxfId="4885" priority="586" stopIfTrue="1" operator="between">
      <formula>-0.2</formula>
      <formula>0.2</formula>
    </cfRule>
    <cfRule type="cellIs" dxfId="4884" priority="587" stopIfTrue="1" operator="lessThan">
      <formula>-0.2</formula>
    </cfRule>
  </conditionalFormatting>
  <conditionalFormatting sqref="C53">
    <cfRule type="cellIs" dxfId="4883" priority="579" stopIfTrue="1" operator="greaterThan">
      <formula>0.2</formula>
    </cfRule>
    <cfRule type="cellIs" dxfId="4882" priority="580" stopIfTrue="1" operator="between">
      <formula>-0.2</formula>
      <formula>0.2</formula>
    </cfRule>
    <cfRule type="cellIs" dxfId="4881" priority="581" stopIfTrue="1" operator="lessThan">
      <formula>-0.2</formula>
    </cfRule>
  </conditionalFormatting>
  <conditionalFormatting sqref="T53">
    <cfRule type="cellIs" dxfId="4880" priority="573" stopIfTrue="1" operator="greaterThan">
      <formula>0.2</formula>
    </cfRule>
    <cfRule type="cellIs" dxfId="4879" priority="574" stopIfTrue="1" operator="between">
      <formula>-0.2</formula>
      <formula>0.2</formula>
    </cfRule>
    <cfRule type="cellIs" dxfId="4878" priority="575" stopIfTrue="1" operator="lessThan">
      <formula>-0.2</formula>
    </cfRule>
  </conditionalFormatting>
  <conditionalFormatting sqref="D53">
    <cfRule type="cellIs" dxfId="4877" priority="567" stopIfTrue="1" operator="greaterThan">
      <formula>0.2</formula>
    </cfRule>
    <cfRule type="cellIs" dxfId="4876" priority="568" stopIfTrue="1" operator="between">
      <formula>-0.2</formula>
      <formula>0.2</formula>
    </cfRule>
    <cfRule type="cellIs" dxfId="4875" priority="569" stopIfTrue="1" operator="lessThan">
      <formula>-0.2</formula>
    </cfRule>
  </conditionalFormatting>
  <conditionalFormatting sqref="W53">
    <cfRule type="cellIs" dxfId="4874" priority="555" operator="greaterThan">
      <formula>2.95</formula>
    </cfRule>
    <cfRule type="cellIs" dxfId="4873" priority="556" operator="greaterThan">
      <formula>2.95</formula>
    </cfRule>
    <cfRule type="cellIs" dxfId="4872" priority="557" operator="greaterThan">
      <formula>2.95</formula>
    </cfRule>
    <cfRule type="cellIs" dxfId="4871" priority="558" operator="greaterThan">
      <formula>3</formula>
    </cfRule>
    <cfRule type="cellIs" dxfId="4870" priority="559" operator="greaterThan">
      <formula>2.95</formula>
    </cfRule>
    <cfRule type="cellIs" dxfId="4869" priority="561" stopIfTrue="1" operator="greaterThan">
      <formula>0.2</formula>
    </cfRule>
    <cfRule type="cellIs" dxfId="4868" priority="562" stopIfTrue="1" operator="between">
      <formula>-0.2</formula>
      <formula>0.2</formula>
    </cfRule>
    <cfRule type="cellIs" dxfId="4867" priority="563" stopIfTrue="1" operator="lessThan">
      <formula>-0.2</formula>
    </cfRule>
  </conditionalFormatting>
  <conditionalFormatting sqref="W53">
    <cfRule type="cellIs" dxfId="4866" priority="560" operator="greaterThan">
      <formula>3</formula>
    </cfRule>
  </conditionalFormatting>
  <conditionalFormatting sqref="E53">
    <cfRule type="cellIs" dxfId="4865" priority="549" stopIfTrue="1" operator="greaterThan">
      <formula>0.2</formula>
    </cfRule>
    <cfRule type="cellIs" dxfId="4864" priority="550" stopIfTrue="1" operator="between">
      <formula>-0.2</formula>
      <formula>0.2</formula>
    </cfRule>
    <cfRule type="cellIs" dxfId="4863" priority="551" stopIfTrue="1" operator="lessThan">
      <formula>-0.2</formula>
    </cfRule>
  </conditionalFormatting>
  <conditionalFormatting sqref="F53">
    <cfRule type="cellIs" dxfId="4862" priority="542" stopIfTrue="1" operator="greaterThan">
      <formula>0.2</formula>
    </cfRule>
    <cfRule type="cellIs" dxfId="4861" priority="543" stopIfTrue="1" operator="between">
      <formula>-0.2</formula>
      <formula>0.2</formula>
    </cfRule>
    <cfRule type="cellIs" dxfId="4860" priority="544" stopIfTrue="1" operator="lessThan">
      <formula>-0.2</formula>
    </cfRule>
  </conditionalFormatting>
  <conditionalFormatting sqref="G53">
    <cfRule type="cellIs" dxfId="4859" priority="537" stopIfTrue="1" operator="greaterThan">
      <formula>0.2</formula>
    </cfRule>
    <cfRule type="cellIs" dxfId="4858" priority="538" stopIfTrue="1" operator="between">
      <formula>-0.2</formula>
      <formula>0.2</formula>
    </cfRule>
    <cfRule type="cellIs" dxfId="4857" priority="539" stopIfTrue="1" operator="lessThan">
      <formula>-0.2</formula>
    </cfRule>
  </conditionalFormatting>
  <conditionalFormatting sqref="X53">
    <cfRule type="cellIs" dxfId="4856" priority="529" operator="greaterThan">
      <formula>3.9</formula>
    </cfRule>
    <cfRule type="cellIs" dxfId="4855" priority="530" operator="greaterThan">
      <formula>4</formula>
    </cfRule>
    <cfRule type="cellIs" dxfId="4854" priority="532" stopIfTrue="1" operator="greaterThan">
      <formula>0.2</formula>
    </cfRule>
    <cfRule type="cellIs" dxfId="4853" priority="533" stopIfTrue="1" operator="between">
      <formula>-0.2</formula>
      <formula>0.2</formula>
    </cfRule>
    <cfRule type="cellIs" dxfId="4852" priority="534" stopIfTrue="1" operator="lessThan">
      <formula>-0.2</formula>
    </cfRule>
  </conditionalFormatting>
  <conditionalFormatting sqref="X53">
    <cfRule type="cellIs" dxfId="4851" priority="531" operator="greaterThan">
      <formula>3</formula>
    </cfRule>
  </conditionalFormatting>
  <conditionalFormatting sqref="H53">
    <cfRule type="cellIs" dxfId="4850" priority="526" stopIfTrue="1" operator="greaterThan">
      <formula>0.2</formula>
    </cfRule>
    <cfRule type="cellIs" dxfId="4849" priority="527" stopIfTrue="1" operator="between">
      <formula>-0.2</formula>
      <formula>0.2</formula>
    </cfRule>
    <cfRule type="cellIs" dxfId="4848" priority="528" stopIfTrue="1" operator="lessThan">
      <formula>-0.2</formula>
    </cfRule>
  </conditionalFormatting>
  <conditionalFormatting sqref="Q53">
    <cfRule type="cellIs" dxfId="4847" priority="521" stopIfTrue="1" operator="greaterThan">
      <formula>0.2</formula>
    </cfRule>
    <cfRule type="cellIs" dxfId="4846" priority="522" stopIfTrue="1" operator="between">
      <formula>-0.2</formula>
      <formula>0.2</formula>
    </cfRule>
    <cfRule type="cellIs" dxfId="4845" priority="523" stopIfTrue="1" operator="lessThan">
      <formula>-0.2</formula>
    </cfRule>
  </conditionalFormatting>
  <conditionalFormatting sqref="I53">
    <cfRule type="cellIs" dxfId="4844" priority="518" stopIfTrue="1" operator="greaterThan">
      <formula>0.2</formula>
    </cfRule>
    <cfRule type="cellIs" dxfId="4843" priority="519" stopIfTrue="1" operator="between">
      <formula>-0.2</formula>
      <formula>0.2</formula>
    </cfRule>
    <cfRule type="cellIs" dxfId="4842" priority="520" stopIfTrue="1" operator="lessThan">
      <formula>-0.2</formula>
    </cfRule>
  </conditionalFormatting>
  <conditionalFormatting sqref="R53">
    <cfRule type="cellIs" dxfId="4841" priority="510" stopIfTrue="1" operator="greaterThan">
      <formula>0.2</formula>
    </cfRule>
    <cfRule type="cellIs" dxfId="4840" priority="511" stopIfTrue="1" operator="between">
      <formula>-0.2</formula>
      <formula>0.2</formula>
    </cfRule>
    <cfRule type="cellIs" dxfId="4839" priority="512" stopIfTrue="1" operator="lessThan">
      <formula>-0.2</formula>
    </cfRule>
  </conditionalFormatting>
  <conditionalFormatting sqref="J53">
    <cfRule type="cellIs" dxfId="4838" priority="507" stopIfTrue="1" operator="greaterThan">
      <formula>0.2</formula>
    </cfRule>
    <cfRule type="cellIs" dxfId="4837" priority="508" stopIfTrue="1" operator="between">
      <formula>-0.2</formula>
      <formula>0.2</formula>
    </cfRule>
    <cfRule type="cellIs" dxfId="4836" priority="509" stopIfTrue="1" operator="lessThan">
      <formula>-0.2</formula>
    </cfRule>
  </conditionalFormatting>
  <conditionalFormatting sqref="Y53">
    <cfRule type="cellIs" dxfId="4835" priority="499" operator="greaterThan">
      <formula>3.9</formula>
    </cfRule>
    <cfRule type="cellIs" dxfId="4834" priority="500" operator="greaterThan">
      <formula>4</formula>
    </cfRule>
    <cfRule type="cellIs" dxfId="4833" priority="502" stopIfTrue="1" operator="greaterThan">
      <formula>0.2</formula>
    </cfRule>
    <cfRule type="cellIs" dxfId="4832" priority="503" stopIfTrue="1" operator="between">
      <formula>-0.2</formula>
      <formula>0.2</formula>
    </cfRule>
    <cfRule type="cellIs" dxfId="4831" priority="504" stopIfTrue="1" operator="lessThan">
      <formula>-0.2</formula>
    </cfRule>
  </conditionalFormatting>
  <conditionalFormatting sqref="Y53">
    <cfRule type="cellIs" dxfId="4830" priority="501" operator="greaterThan">
      <formula>3</formula>
    </cfRule>
  </conditionalFormatting>
  <conditionalFormatting sqref="K53">
    <cfRule type="cellIs" dxfId="4829" priority="496" stopIfTrue="1" operator="greaterThan">
      <formula>0.2</formula>
    </cfRule>
    <cfRule type="cellIs" dxfId="4828" priority="497" stopIfTrue="1" operator="between">
      <formula>-0.2</formula>
      <formula>0.2</formula>
    </cfRule>
    <cfRule type="cellIs" dxfId="4827" priority="498" stopIfTrue="1" operator="lessThan">
      <formula>-0.2</formula>
    </cfRule>
  </conditionalFormatting>
  <conditionalFormatting sqref="L53">
    <cfRule type="cellIs" dxfId="4826" priority="491" stopIfTrue="1" operator="greaterThan">
      <formula>0.2</formula>
    </cfRule>
    <cfRule type="cellIs" dxfId="4825" priority="492" stopIfTrue="1" operator="between">
      <formula>-0.2</formula>
      <formula>0.2</formula>
    </cfRule>
    <cfRule type="cellIs" dxfId="4824" priority="493" stopIfTrue="1" operator="lessThan">
      <formula>-0.2</formula>
    </cfRule>
  </conditionalFormatting>
  <conditionalFormatting sqref="S53">
    <cfRule type="cellIs" dxfId="4823" priority="486" stopIfTrue="1" operator="greaterThan">
      <formula>0.2</formula>
    </cfRule>
    <cfRule type="cellIs" dxfId="4822" priority="487" stopIfTrue="1" operator="between">
      <formula>-0.2</formula>
      <formula>0.2</formula>
    </cfRule>
    <cfRule type="cellIs" dxfId="4821" priority="488" stopIfTrue="1" operator="lessThan">
      <formula>-0.2</formula>
    </cfRule>
  </conditionalFormatting>
  <conditionalFormatting sqref="M53">
    <cfRule type="cellIs" dxfId="4820" priority="480" stopIfTrue="1" operator="greaterThan">
      <formula>0.2</formula>
    </cfRule>
    <cfRule type="cellIs" dxfId="4819" priority="481" stopIfTrue="1" operator="between">
      <formula>-0.2</formula>
      <formula>0.2</formula>
    </cfRule>
    <cfRule type="cellIs" dxfId="4818" priority="482" stopIfTrue="1" operator="lessThan">
      <formula>-0.2</formula>
    </cfRule>
  </conditionalFormatting>
  <conditionalFormatting sqref="Z53">
    <cfRule type="cellIs" dxfId="4817" priority="468" operator="greaterThan">
      <formula>2.95</formula>
    </cfRule>
    <cfRule type="cellIs" dxfId="4816" priority="469" operator="greaterThan">
      <formula>2.95</formula>
    </cfRule>
    <cfRule type="cellIs" dxfId="4815" priority="470" operator="greaterThan">
      <formula>2.95</formula>
    </cfRule>
    <cfRule type="cellIs" dxfId="4814" priority="471" operator="greaterThan">
      <formula>3</formula>
    </cfRule>
    <cfRule type="cellIs" dxfId="4813" priority="472" operator="greaterThan">
      <formula>2.95</formula>
    </cfRule>
    <cfRule type="cellIs" dxfId="4812" priority="474" stopIfTrue="1" operator="greaterThan">
      <formula>0.2</formula>
    </cfRule>
    <cfRule type="cellIs" dxfId="4811" priority="475" stopIfTrue="1" operator="between">
      <formula>-0.2</formula>
      <formula>0.2</formula>
    </cfRule>
    <cfRule type="cellIs" dxfId="4810" priority="476" stopIfTrue="1" operator="lessThan">
      <formula>-0.2</formula>
    </cfRule>
  </conditionalFormatting>
  <conditionalFormatting sqref="Z53">
    <cfRule type="cellIs" dxfId="4809" priority="473" operator="greaterThan">
      <formula>3</formula>
    </cfRule>
  </conditionalFormatting>
  <conditionalFormatting sqref="N53">
    <cfRule type="cellIs" dxfId="4808" priority="461" operator="greaterThan">
      <formula>2.4</formula>
    </cfRule>
    <cfRule type="cellIs" dxfId="4807" priority="462" stopIfTrue="1" operator="greaterThan">
      <formula>0.2</formula>
    </cfRule>
    <cfRule type="cellIs" dxfId="4806" priority="463" stopIfTrue="1" operator="between">
      <formula>-0.2</formula>
      <formula>0.2</formula>
    </cfRule>
    <cfRule type="cellIs" dxfId="4805" priority="464" stopIfTrue="1" operator="lessThan">
      <formula>-0.2</formula>
    </cfRule>
  </conditionalFormatting>
  <conditionalFormatting sqref="Q54 Q57:Q58">
    <cfRule type="cellIs" dxfId="4804" priority="445" stopIfTrue="1" operator="greaterThan">
      <formula>0.2</formula>
    </cfRule>
    <cfRule type="cellIs" dxfId="4803" priority="446" stopIfTrue="1" operator="between">
      <formula>-0.2</formula>
      <formula>0.2</formula>
    </cfRule>
    <cfRule type="cellIs" dxfId="4802" priority="447" stopIfTrue="1" operator="lessThan">
      <formula>-0.2</formula>
    </cfRule>
  </conditionalFormatting>
  <conditionalFormatting sqref="Q54 Q57:Q58">
    <cfRule type="cellIs" dxfId="4801" priority="443" operator="greaterThan">
      <formula>4.5</formula>
    </cfRule>
    <cfRule type="cellIs" dxfId="4800" priority="444" operator="greaterThan">
      <formula>3</formula>
    </cfRule>
  </conditionalFormatting>
  <conditionalFormatting sqref="Q54 Q57:Q58">
    <cfRule type="cellIs" dxfId="4799" priority="441" operator="lessThan">
      <formula>-4.5</formula>
    </cfRule>
    <cfRule type="cellIs" dxfId="4798" priority="442" operator="lessThan">
      <formula>-3</formula>
    </cfRule>
  </conditionalFormatting>
  <conditionalFormatting sqref="Z57:Z58">
    <cfRule type="cellIs" dxfId="4797" priority="431" stopIfTrue="1" operator="greaterThan">
      <formula>0.2</formula>
    </cfRule>
    <cfRule type="cellIs" dxfId="4796" priority="432" stopIfTrue="1" operator="between">
      <formula>-0.2</formula>
      <formula>0.2</formula>
    </cfRule>
    <cfRule type="cellIs" dxfId="4795" priority="433" stopIfTrue="1" operator="lessThan">
      <formula>-0.2</formula>
    </cfRule>
  </conditionalFormatting>
  <conditionalFormatting sqref="Z57:Z58">
    <cfRule type="cellIs" dxfId="4794" priority="429" operator="greaterThan">
      <formula>4.5</formula>
    </cfRule>
    <cfRule type="cellIs" dxfId="4793" priority="430" operator="greaterThan">
      <formula>3</formula>
    </cfRule>
  </conditionalFormatting>
  <conditionalFormatting sqref="Z57:Z58">
    <cfRule type="cellIs" dxfId="4792" priority="427" operator="lessThan">
      <formula>-4.5</formula>
    </cfRule>
    <cfRule type="cellIs" dxfId="4791" priority="428" operator="lessThan">
      <formula>-3</formula>
    </cfRule>
  </conditionalFormatting>
  <conditionalFormatting sqref="B54 B57:B58">
    <cfRule type="cellIs" dxfId="4790" priority="412" stopIfTrue="1" operator="greaterThan">
      <formula>0.2</formula>
    </cfRule>
    <cfRule type="cellIs" dxfId="4789" priority="413" stopIfTrue="1" operator="between">
      <formula>-0.2</formula>
      <formula>0.2</formula>
    </cfRule>
    <cfRule type="cellIs" dxfId="4788" priority="414" stopIfTrue="1" operator="lessThan">
      <formula>-0.2</formula>
    </cfRule>
  </conditionalFormatting>
  <conditionalFormatting sqref="P53">
    <cfRule type="cellIs" dxfId="4787" priority="409" stopIfTrue="1" operator="greaterThan">
      <formula>0.2</formula>
    </cfRule>
    <cfRule type="cellIs" dxfId="4786" priority="410" stopIfTrue="1" operator="between">
      <formula>-0.2</formula>
      <formula>0.2</formula>
    </cfRule>
    <cfRule type="cellIs" dxfId="4785" priority="411" stopIfTrue="1" operator="lessThan">
      <formula>-0.2</formula>
    </cfRule>
  </conditionalFormatting>
  <conditionalFormatting sqref="V53">
    <cfRule type="cellIs" dxfId="4784" priority="406" stopIfTrue="1" operator="greaterThan">
      <formula>0.2</formula>
    </cfRule>
    <cfRule type="cellIs" dxfId="4783" priority="407" stopIfTrue="1" operator="between">
      <formula>-0.2</formula>
      <formula>0.2</formula>
    </cfRule>
    <cfRule type="cellIs" dxfId="4782" priority="408" stopIfTrue="1" operator="lessThan">
      <formula>-0.2</formula>
    </cfRule>
  </conditionalFormatting>
  <conditionalFormatting sqref="C54 C57:C58">
    <cfRule type="cellIs" dxfId="4781" priority="403" stopIfTrue="1" operator="greaterThan">
      <formula>0.2</formula>
    </cfRule>
    <cfRule type="cellIs" dxfId="4780" priority="404" stopIfTrue="1" operator="between">
      <formula>-0.2</formula>
      <formula>0.2</formula>
    </cfRule>
    <cfRule type="cellIs" dxfId="4779" priority="405" stopIfTrue="1" operator="lessThan">
      <formula>-0.2</formula>
    </cfRule>
  </conditionalFormatting>
  <conditionalFormatting sqref="T54 T57:T58">
    <cfRule type="cellIs" dxfId="4778" priority="397" stopIfTrue="1" operator="greaterThan">
      <formula>0.2</formula>
    </cfRule>
    <cfRule type="cellIs" dxfId="4777" priority="398" stopIfTrue="1" operator="between">
      <formula>-0.2</formula>
      <formula>0.2</formula>
    </cfRule>
    <cfRule type="cellIs" dxfId="4776" priority="399" stopIfTrue="1" operator="lessThan">
      <formula>-0.2</formula>
    </cfRule>
  </conditionalFormatting>
  <conditionalFormatting sqref="D54 D57:D58">
    <cfRule type="cellIs" dxfId="4775" priority="391" stopIfTrue="1" operator="greaterThan">
      <formula>0.2</formula>
    </cfRule>
    <cfRule type="cellIs" dxfId="4774" priority="392" stopIfTrue="1" operator="between">
      <formula>-0.2</formula>
      <formula>0.2</formula>
    </cfRule>
    <cfRule type="cellIs" dxfId="4773" priority="393" stopIfTrue="1" operator="lessThan">
      <formula>-0.2</formula>
    </cfRule>
  </conditionalFormatting>
  <conditionalFormatting sqref="W54 W57:W58">
    <cfRule type="cellIs" dxfId="4772" priority="382" operator="greaterThan">
      <formula>2.95</formula>
    </cfRule>
    <cfRule type="cellIs" dxfId="4771" priority="383" operator="greaterThan">
      <formula>2.95</formula>
    </cfRule>
    <cfRule type="cellIs" dxfId="4770" priority="384" operator="greaterThan">
      <formula>2.95</formula>
    </cfRule>
    <cfRule type="cellIs" dxfId="4769" priority="385" operator="greaterThan">
      <formula>3</formula>
    </cfRule>
    <cfRule type="cellIs" dxfId="4768" priority="386" operator="greaterThan">
      <formula>2.95</formula>
    </cfRule>
    <cfRule type="cellIs" dxfId="4767" priority="388" stopIfTrue="1" operator="greaterThan">
      <formula>0.2</formula>
    </cfRule>
    <cfRule type="cellIs" dxfId="4766" priority="389" stopIfTrue="1" operator="between">
      <formula>-0.2</formula>
      <formula>0.2</formula>
    </cfRule>
    <cfRule type="cellIs" dxfId="4765" priority="390" stopIfTrue="1" operator="lessThan">
      <formula>-0.2</formula>
    </cfRule>
  </conditionalFormatting>
  <conditionalFormatting sqref="W54 W57:W58">
    <cfRule type="cellIs" dxfId="4764" priority="387" operator="greaterThan">
      <formula>3</formula>
    </cfRule>
  </conditionalFormatting>
  <conditionalFormatting sqref="E54">
    <cfRule type="cellIs" dxfId="4763" priority="379" stopIfTrue="1" operator="greaterThan">
      <formula>0.2</formula>
    </cfRule>
    <cfRule type="cellIs" dxfId="4762" priority="380" stopIfTrue="1" operator="between">
      <formula>-0.2</formula>
      <formula>0.2</formula>
    </cfRule>
    <cfRule type="cellIs" dxfId="4761" priority="381" stopIfTrue="1" operator="lessThan">
      <formula>-0.2</formula>
    </cfRule>
  </conditionalFormatting>
  <conditionalFormatting sqref="E62">
    <cfRule type="cellIs" dxfId="4760" priority="377" stopIfTrue="1" operator="greaterThan">
      <formula>0.2</formula>
    </cfRule>
    <cfRule type="cellIs" dxfId="4759" priority="378" stopIfTrue="1" operator="lessThan">
      <formula>-0.2</formula>
    </cfRule>
  </conditionalFormatting>
  <conditionalFormatting sqref="F54">
    <cfRule type="cellIs" dxfId="4758" priority="374" stopIfTrue="1" operator="greaterThan">
      <formula>0.2</formula>
    </cfRule>
    <cfRule type="cellIs" dxfId="4757" priority="375" stopIfTrue="1" operator="between">
      <formula>-0.2</formula>
      <formula>0.2</formula>
    </cfRule>
    <cfRule type="cellIs" dxfId="4756" priority="376" stopIfTrue="1" operator="lessThan">
      <formula>-0.2</formula>
    </cfRule>
  </conditionalFormatting>
  <conditionalFormatting sqref="G54">
    <cfRule type="cellIs" dxfId="4755" priority="369" stopIfTrue="1" operator="greaterThan">
      <formula>0.2</formula>
    </cfRule>
    <cfRule type="cellIs" dxfId="4754" priority="370" stopIfTrue="1" operator="between">
      <formula>-0.2</formula>
      <formula>0.2</formula>
    </cfRule>
    <cfRule type="cellIs" dxfId="4753" priority="371" stopIfTrue="1" operator="lessThan">
      <formula>-0.2</formula>
    </cfRule>
  </conditionalFormatting>
  <conditionalFormatting sqref="X54">
    <cfRule type="cellIs" dxfId="4752" priority="361" operator="greaterThan">
      <formula>3.9</formula>
    </cfRule>
    <cfRule type="cellIs" dxfId="4751" priority="362" operator="greaterThan">
      <formula>4</formula>
    </cfRule>
    <cfRule type="cellIs" dxfId="4750" priority="364" stopIfTrue="1" operator="greaterThan">
      <formula>0.2</formula>
    </cfRule>
    <cfRule type="cellIs" dxfId="4749" priority="365" stopIfTrue="1" operator="between">
      <formula>-0.2</formula>
      <formula>0.2</formula>
    </cfRule>
    <cfRule type="cellIs" dxfId="4748" priority="366" stopIfTrue="1" operator="lessThan">
      <formula>-0.2</formula>
    </cfRule>
  </conditionalFormatting>
  <conditionalFormatting sqref="X54">
    <cfRule type="cellIs" dxfId="4747" priority="363" operator="greaterThan">
      <formula>3</formula>
    </cfRule>
  </conditionalFormatting>
  <conditionalFormatting sqref="H54">
    <cfRule type="cellIs" dxfId="4746" priority="358" stopIfTrue="1" operator="greaterThan">
      <formula>0.2</formula>
    </cfRule>
    <cfRule type="cellIs" dxfId="4745" priority="359" stopIfTrue="1" operator="between">
      <formula>-0.2</formula>
      <formula>0.2</formula>
    </cfRule>
    <cfRule type="cellIs" dxfId="4744" priority="360" stopIfTrue="1" operator="lessThan">
      <formula>-0.2</formula>
    </cfRule>
  </conditionalFormatting>
  <conditionalFormatting sqref="I54">
    <cfRule type="cellIs" dxfId="4743" priority="353" stopIfTrue="1" operator="greaterThan">
      <formula>0.2</formula>
    </cfRule>
    <cfRule type="cellIs" dxfId="4742" priority="354" stopIfTrue="1" operator="between">
      <formula>-0.2</formula>
      <formula>0.2</formula>
    </cfRule>
    <cfRule type="cellIs" dxfId="4741" priority="355" stopIfTrue="1" operator="lessThan">
      <formula>-0.2</formula>
    </cfRule>
  </conditionalFormatting>
  <conditionalFormatting sqref="R54">
    <cfRule type="cellIs" dxfId="4740" priority="341" stopIfTrue="1" operator="greaterThan">
      <formula>0.2</formula>
    </cfRule>
    <cfRule type="cellIs" dxfId="4739" priority="342" stopIfTrue="1" operator="between">
      <formula>-0.2</formula>
      <formula>0.2</formula>
    </cfRule>
    <cfRule type="cellIs" dxfId="4738" priority="343" stopIfTrue="1" operator="lessThan">
      <formula>-0.2</formula>
    </cfRule>
  </conditionalFormatting>
  <conditionalFormatting sqref="J54">
    <cfRule type="cellIs" dxfId="4737" priority="338" stopIfTrue="1" operator="greaterThan">
      <formula>0.2</formula>
    </cfRule>
    <cfRule type="cellIs" dxfId="4736" priority="339" stopIfTrue="1" operator="between">
      <formula>-0.2</formula>
      <formula>0.2</formula>
    </cfRule>
    <cfRule type="cellIs" dxfId="4735" priority="340" stopIfTrue="1" operator="lessThan">
      <formula>-0.2</formula>
    </cfRule>
  </conditionalFormatting>
  <conditionalFormatting sqref="Y54 Y56">
    <cfRule type="cellIs" dxfId="4734" priority="332" operator="greaterThan">
      <formula>3.9</formula>
    </cfRule>
    <cfRule type="cellIs" dxfId="4733" priority="333" operator="greaterThan">
      <formula>4</formula>
    </cfRule>
    <cfRule type="cellIs" dxfId="4732" priority="335" stopIfTrue="1" operator="greaterThan">
      <formula>0.2</formula>
    </cfRule>
    <cfRule type="cellIs" dxfId="4731" priority="336" stopIfTrue="1" operator="between">
      <formula>-0.2</formula>
      <formula>0.2</formula>
    </cfRule>
    <cfRule type="cellIs" dxfId="4730" priority="337" stopIfTrue="1" operator="lessThan">
      <formula>-0.2</formula>
    </cfRule>
  </conditionalFormatting>
  <conditionalFormatting sqref="Y54 Y56">
    <cfRule type="cellIs" dxfId="4729" priority="334" operator="greaterThan">
      <formula>3</formula>
    </cfRule>
  </conditionalFormatting>
  <conditionalFormatting sqref="K54">
    <cfRule type="cellIs" dxfId="4728" priority="329" stopIfTrue="1" operator="greaterThan">
      <formula>0.2</formula>
    </cfRule>
    <cfRule type="cellIs" dxfId="4727" priority="330" stopIfTrue="1" operator="between">
      <formula>-0.2</formula>
      <formula>0.2</formula>
    </cfRule>
    <cfRule type="cellIs" dxfId="4726" priority="331" stopIfTrue="1" operator="lessThan">
      <formula>-0.2</formula>
    </cfRule>
  </conditionalFormatting>
  <conditionalFormatting sqref="L54">
    <cfRule type="cellIs" dxfId="4725" priority="324" stopIfTrue="1" operator="greaterThan">
      <formula>0.2</formula>
    </cfRule>
    <cfRule type="cellIs" dxfId="4724" priority="325" stopIfTrue="1" operator="between">
      <formula>-0.2</formula>
      <formula>0.2</formula>
    </cfRule>
    <cfRule type="cellIs" dxfId="4723" priority="326" stopIfTrue="1" operator="lessThan">
      <formula>-0.2</formula>
    </cfRule>
  </conditionalFormatting>
  <conditionalFormatting sqref="S54 S56">
    <cfRule type="cellIs" dxfId="4722" priority="319" stopIfTrue="1" operator="greaterThan">
      <formula>0.2</formula>
    </cfRule>
    <cfRule type="cellIs" dxfId="4721" priority="320" stopIfTrue="1" operator="between">
      <formula>-0.2</formula>
      <formula>0.2</formula>
    </cfRule>
    <cfRule type="cellIs" dxfId="4720" priority="321" stopIfTrue="1" operator="lessThan">
      <formula>-0.2</formula>
    </cfRule>
  </conditionalFormatting>
  <conditionalFormatting sqref="Z54">
    <cfRule type="cellIs" dxfId="4719" priority="310" operator="greaterThan">
      <formula>2.95</formula>
    </cfRule>
    <cfRule type="cellIs" dxfId="4718" priority="311" operator="greaterThan">
      <formula>2.95</formula>
    </cfRule>
    <cfRule type="cellIs" dxfId="4717" priority="312" operator="greaterThan">
      <formula>2.95</formula>
    </cfRule>
    <cfRule type="cellIs" dxfId="4716" priority="313" operator="greaterThan">
      <formula>3</formula>
    </cfRule>
    <cfRule type="cellIs" dxfId="4715" priority="314" operator="greaterThan">
      <formula>2.95</formula>
    </cfRule>
    <cfRule type="cellIs" dxfId="4714" priority="316" stopIfTrue="1" operator="greaterThan">
      <formula>0.2</formula>
    </cfRule>
    <cfRule type="cellIs" dxfId="4713" priority="317" stopIfTrue="1" operator="between">
      <formula>-0.2</formula>
      <formula>0.2</formula>
    </cfRule>
    <cfRule type="cellIs" dxfId="4712" priority="318" stopIfTrue="1" operator="lessThan">
      <formula>-0.2</formula>
    </cfRule>
  </conditionalFormatting>
  <conditionalFormatting sqref="Z54">
    <cfRule type="cellIs" dxfId="4711" priority="315" operator="greaterThan">
      <formula>3</formula>
    </cfRule>
  </conditionalFormatting>
  <conditionalFormatting sqref="V54">
    <cfRule type="cellIs" dxfId="4710" priority="307" stopIfTrue="1" operator="greaterThan">
      <formula>0.2</formula>
    </cfRule>
    <cfRule type="cellIs" dxfId="4709" priority="308" stopIfTrue="1" operator="between">
      <formula>-0.2</formula>
      <formula>0.2</formula>
    </cfRule>
    <cfRule type="cellIs" dxfId="4708" priority="309" stopIfTrue="1" operator="lessThan">
      <formula>-0.2</formula>
    </cfRule>
  </conditionalFormatting>
  <conditionalFormatting sqref="M62">
    <cfRule type="cellIs" dxfId="4707" priority="305" stopIfTrue="1" operator="greaterThan">
      <formula>0.2</formula>
    </cfRule>
    <cfRule type="cellIs" dxfId="4706" priority="306" stopIfTrue="1" operator="lessThan">
      <formula>-0.2</formula>
    </cfRule>
  </conditionalFormatting>
  <conditionalFormatting sqref="M54">
    <cfRule type="cellIs" dxfId="4705" priority="302" stopIfTrue="1" operator="greaterThan">
      <formula>0.2</formula>
    </cfRule>
    <cfRule type="cellIs" dxfId="4704" priority="303" stopIfTrue="1" operator="between">
      <formula>-0.2</formula>
      <formula>0.2</formula>
    </cfRule>
    <cfRule type="cellIs" dxfId="4703" priority="304" stopIfTrue="1" operator="lessThan">
      <formula>-0.2</formula>
    </cfRule>
  </conditionalFormatting>
  <conditionalFormatting sqref="N54">
    <cfRule type="cellIs" dxfId="4702" priority="299" stopIfTrue="1" operator="greaterThan">
      <formula>0.2</formula>
    </cfRule>
    <cfRule type="cellIs" dxfId="4701" priority="300" stopIfTrue="1" operator="between">
      <formula>-0.2</formula>
      <formula>0.2</formula>
    </cfRule>
    <cfRule type="cellIs" dxfId="4700" priority="301" stopIfTrue="1" operator="lessThan">
      <formula>-0.2</formula>
    </cfRule>
  </conditionalFormatting>
  <conditionalFormatting sqref="F62">
    <cfRule type="cellIs" dxfId="4699" priority="279" stopIfTrue="1" operator="greaterThan">
      <formula>0.2</formula>
    </cfRule>
    <cfRule type="cellIs" dxfId="4698" priority="280" stopIfTrue="1" operator="lessThan">
      <formula>-0.2</formula>
    </cfRule>
  </conditionalFormatting>
  <conditionalFormatting sqref="G62">
    <cfRule type="cellIs" dxfId="4697" priority="271" stopIfTrue="1" operator="greaterThan">
      <formula>0.2</formula>
    </cfRule>
    <cfRule type="cellIs" dxfId="4696" priority="272" stopIfTrue="1" operator="lessThan">
      <formula>-0.2</formula>
    </cfRule>
  </conditionalFormatting>
  <conditionalFormatting sqref="H62">
    <cfRule type="cellIs" dxfId="4695" priority="266" stopIfTrue="1" operator="greaterThan">
      <formula>0.2</formula>
    </cfRule>
    <cfRule type="cellIs" dxfId="4694" priority="267" stopIfTrue="1" operator="lessThan">
      <formula>-0.2</formula>
    </cfRule>
  </conditionalFormatting>
  <conditionalFormatting sqref="I62">
    <cfRule type="cellIs" dxfId="4693" priority="261" stopIfTrue="1" operator="greaterThan">
      <formula>0.2</formula>
    </cfRule>
    <cfRule type="cellIs" dxfId="4692" priority="262" stopIfTrue="1" operator="lessThan">
      <formula>-0.2</formula>
    </cfRule>
  </conditionalFormatting>
  <conditionalFormatting sqref="J56">
    <cfRule type="cellIs" dxfId="4691" priority="255" stopIfTrue="1" operator="greaterThan">
      <formula>0.2</formula>
    </cfRule>
    <cfRule type="cellIs" dxfId="4690" priority="256" stopIfTrue="1" operator="between">
      <formula>-0.2</formula>
      <formula>0.2</formula>
    </cfRule>
    <cfRule type="cellIs" dxfId="4689" priority="257" stopIfTrue="1" operator="lessThan">
      <formula>-0.2</formula>
    </cfRule>
  </conditionalFormatting>
  <conditionalFormatting sqref="J62">
    <cfRule type="cellIs" dxfId="4688" priority="253" stopIfTrue="1" operator="greaterThan">
      <formula>0.2</formula>
    </cfRule>
    <cfRule type="cellIs" dxfId="4687" priority="254" stopIfTrue="1" operator="lessThan">
      <formula>-0.2</formula>
    </cfRule>
  </conditionalFormatting>
  <conditionalFormatting sqref="K56">
    <cfRule type="cellIs" dxfId="4686" priority="247" stopIfTrue="1" operator="greaterThan">
      <formula>0.2</formula>
    </cfRule>
    <cfRule type="cellIs" dxfId="4685" priority="248" stopIfTrue="1" operator="between">
      <formula>-0.2</formula>
      <formula>0.2</formula>
    </cfRule>
    <cfRule type="cellIs" dxfId="4684" priority="249" stopIfTrue="1" operator="lessThan">
      <formula>-0.2</formula>
    </cfRule>
  </conditionalFormatting>
  <conditionalFormatting sqref="K62">
    <cfRule type="cellIs" dxfId="4683" priority="245" stopIfTrue="1" operator="greaterThan">
      <formula>0.2</formula>
    </cfRule>
    <cfRule type="cellIs" dxfId="4682" priority="246" stopIfTrue="1" operator="lessThan">
      <formula>-0.2</formula>
    </cfRule>
  </conditionalFormatting>
  <conditionalFormatting sqref="L56">
    <cfRule type="cellIs" dxfId="4681" priority="242" stopIfTrue="1" operator="greaterThan">
      <formula>0.2</formula>
    </cfRule>
    <cfRule type="cellIs" dxfId="4680" priority="243" stopIfTrue="1" operator="between">
      <formula>-0.2</formula>
      <formula>0.2</formula>
    </cfRule>
    <cfRule type="cellIs" dxfId="4679" priority="244" stopIfTrue="1" operator="lessThan">
      <formula>-0.2</formula>
    </cfRule>
  </conditionalFormatting>
  <conditionalFormatting sqref="L62">
    <cfRule type="cellIs" dxfId="4678" priority="240" stopIfTrue="1" operator="greaterThan">
      <formula>0.2</formula>
    </cfRule>
    <cfRule type="cellIs" dxfId="4677" priority="241" stopIfTrue="1" operator="lessThan">
      <formula>-0.2</formula>
    </cfRule>
  </conditionalFormatting>
  <conditionalFormatting sqref="M56">
    <cfRule type="cellIs" dxfId="4676" priority="237" stopIfTrue="1" operator="greaterThan">
      <formula>0.2</formula>
    </cfRule>
    <cfRule type="cellIs" dxfId="4675" priority="238" stopIfTrue="1" operator="between">
      <formula>-0.2</formula>
      <formula>0.2</formula>
    </cfRule>
    <cfRule type="cellIs" dxfId="4674" priority="239" stopIfTrue="1" operator="lessThan">
      <formula>-0.2</formula>
    </cfRule>
  </conditionalFormatting>
  <conditionalFormatting sqref="N56">
    <cfRule type="cellIs" dxfId="4673" priority="230" operator="greaterThan">
      <formula>2.4</formula>
    </cfRule>
    <cfRule type="cellIs" dxfId="4672" priority="231" stopIfTrue="1" operator="greaterThan">
      <formula>0.2</formula>
    </cfRule>
    <cfRule type="cellIs" dxfId="4671" priority="232" stopIfTrue="1" operator="between">
      <formula>-0.2</formula>
      <formula>0.2</formula>
    </cfRule>
    <cfRule type="cellIs" dxfId="4670" priority="233" stopIfTrue="1" operator="lessThan">
      <formula>-0.2</formula>
    </cfRule>
  </conditionalFormatting>
  <conditionalFormatting sqref="Z56">
    <cfRule type="cellIs" dxfId="4669" priority="221" operator="greaterThan">
      <formula>2.95</formula>
    </cfRule>
    <cfRule type="cellIs" dxfId="4668" priority="222" operator="greaterThan">
      <formula>2.95</formula>
    </cfRule>
    <cfRule type="cellIs" dxfId="4667" priority="223" operator="greaterThan">
      <formula>2.95</formula>
    </cfRule>
    <cfRule type="cellIs" dxfId="4666" priority="224" operator="greaterThan">
      <formula>3</formula>
    </cfRule>
    <cfRule type="cellIs" dxfId="4665" priority="225" operator="greaterThan">
      <formula>2.95</formula>
    </cfRule>
    <cfRule type="cellIs" dxfId="4664" priority="227" stopIfTrue="1" operator="greaterThan">
      <formula>0.2</formula>
    </cfRule>
    <cfRule type="cellIs" dxfId="4663" priority="228" stopIfTrue="1" operator="between">
      <formula>-0.2</formula>
      <formula>0.2</formula>
    </cfRule>
    <cfRule type="cellIs" dxfId="4662" priority="229" stopIfTrue="1" operator="lessThan">
      <formula>-0.2</formula>
    </cfRule>
  </conditionalFormatting>
  <conditionalFormatting sqref="Z56">
    <cfRule type="cellIs" dxfId="4661" priority="226" operator="greaterThan">
      <formula>3</formula>
    </cfRule>
  </conditionalFormatting>
  <conditionalFormatting sqref="Q55">
    <cfRule type="cellIs" dxfId="4660" priority="212" stopIfTrue="1" operator="greaterThan">
      <formula>0.2</formula>
    </cfRule>
    <cfRule type="cellIs" dxfId="4659" priority="213" stopIfTrue="1" operator="between">
      <formula>-0.2</formula>
      <formula>0.2</formula>
    </cfRule>
    <cfRule type="cellIs" dxfId="4658" priority="214" stopIfTrue="1" operator="lessThan">
      <formula>-0.2</formula>
    </cfRule>
  </conditionalFormatting>
  <conditionalFormatting sqref="Q55">
    <cfRule type="cellIs" dxfId="4657" priority="210" operator="greaterThan">
      <formula>4.5</formula>
    </cfRule>
    <cfRule type="cellIs" dxfId="4656" priority="211" operator="greaterThan">
      <formula>3</formula>
    </cfRule>
  </conditionalFormatting>
  <conditionalFormatting sqref="Q55">
    <cfRule type="cellIs" dxfId="4655" priority="208" operator="lessThan">
      <formula>-4.5</formula>
    </cfRule>
    <cfRule type="cellIs" dxfId="4654" priority="209" operator="lessThan">
      <formula>-3</formula>
    </cfRule>
  </conditionalFormatting>
  <conditionalFormatting sqref="W55">
    <cfRule type="cellIs" dxfId="4653" priority="196" operator="greaterThan">
      <formula>2.95</formula>
    </cfRule>
    <cfRule type="cellIs" dxfId="4652" priority="197" operator="greaterThan">
      <formula>2.95</formula>
    </cfRule>
    <cfRule type="cellIs" dxfId="4651" priority="198" operator="greaterThan">
      <formula>2.95</formula>
    </cfRule>
    <cfRule type="cellIs" dxfId="4650" priority="199" operator="greaterThan">
      <formula>3</formula>
    </cfRule>
    <cfRule type="cellIs" dxfId="4649" priority="200" operator="greaterThan">
      <formula>2.95</formula>
    </cfRule>
    <cfRule type="cellIs" dxfId="4648" priority="202" stopIfTrue="1" operator="greaterThan">
      <formula>0.2</formula>
    </cfRule>
    <cfRule type="cellIs" dxfId="4647" priority="203" stopIfTrue="1" operator="between">
      <formula>-0.2</formula>
      <formula>0.2</formula>
    </cfRule>
    <cfRule type="cellIs" dxfId="4646" priority="204" stopIfTrue="1" operator="lessThan">
      <formula>-0.2</formula>
    </cfRule>
  </conditionalFormatting>
  <conditionalFormatting sqref="W55">
    <cfRule type="cellIs" dxfId="4645" priority="201" operator="greaterThan">
      <formula>3</formula>
    </cfRule>
  </conditionalFormatting>
  <conditionalFormatting sqref="X55">
    <cfRule type="cellIs" dxfId="4644" priority="190" operator="greaterThan">
      <formula>3.9</formula>
    </cfRule>
    <cfRule type="cellIs" dxfId="4643" priority="191" operator="greaterThan">
      <formula>4</formula>
    </cfRule>
    <cfRule type="cellIs" dxfId="4642" priority="193" stopIfTrue="1" operator="greaterThan">
      <formula>0.2</formula>
    </cfRule>
    <cfRule type="cellIs" dxfId="4641" priority="194" stopIfTrue="1" operator="between">
      <formula>-0.2</formula>
      <formula>0.2</formula>
    </cfRule>
    <cfRule type="cellIs" dxfId="4640" priority="195" stopIfTrue="1" operator="lessThan">
      <formula>-0.2</formula>
    </cfRule>
  </conditionalFormatting>
  <conditionalFormatting sqref="X55">
    <cfRule type="cellIs" dxfId="4639" priority="192" operator="greaterThan">
      <formula>3</formula>
    </cfRule>
  </conditionalFormatting>
  <conditionalFormatting sqref="Y55">
    <cfRule type="cellIs" dxfId="4638" priority="184" operator="greaterThan">
      <formula>3.9</formula>
    </cfRule>
    <cfRule type="cellIs" dxfId="4637" priority="185" operator="greaterThan">
      <formula>4</formula>
    </cfRule>
    <cfRule type="cellIs" dxfId="4636" priority="187" stopIfTrue="1" operator="greaterThan">
      <formula>0.2</formula>
    </cfRule>
    <cfRule type="cellIs" dxfId="4635" priority="188" stopIfTrue="1" operator="between">
      <formula>-0.2</formula>
      <formula>0.2</formula>
    </cfRule>
    <cfRule type="cellIs" dxfId="4634" priority="189" stopIfTrue="1" operator="lessThan">
      <formula>-0.2</formula>
    </cfRule>
  </conditionalFormatting>
  <conditionalFormatting sqref="Y55">
    <cfRule type="cellIs" dxfId="4633" priority="186" operator="greaterThan">
      <formula>3</formula>
    </cfRule>
  </conditionalFormatting>
  <conditionalFormatting sqref="S55">
    <cfRule type="cellIs" dxfId="4632" priority="181" stopIfTrue="1" operator="greaterThan">
      <formula>0.2</formula>
    </cfRule>
    <cfRule type="cellIs" dxfId="4631" priority="182" stopIfTrue="1" operator="between">
      <formula>-0.2</formula>
      <formula>0.2</formula>
    </cfRule>
    <cfRule type="cellIs" dxfId="4630" priority="183" stopIfTrue="1" operator="lessThan">
      <formula>-0.2</formula>
    </cfRule>
  </conditionalFormatting>
  <conditionalFormatting sqref="B55">
    <cfRule type="cellIs" dxfId="4629" priority="114" stopIfTrue="1" operator="greaterThan">
      <formula>0.2</formula>
    </cfRule>
    <cfRule type="cellIs" dxfId="4628" priority="115" stopIfTrue="1" operator="between">
      <formula>-0.2</formula>
      <formula>0.2</formula>
    </cfRule>
    <cfRule type="cellIs" dxfId="4627" priority="116" stopIfTrue="1" operator="lessThan">
      <formula>-0.2</formula>
    </cfRule>
  </conditionalFormatting>
  <conditionalFormatting sqref="C55">
    <cfRule type="cellIs" dxfId="4626" priority="111" stopIfTrue="1" operator="greaterThan">
      <formula>0.2</formula>
    </cfRule>
    <cfRule type="cellIs" dxfId="4625" priority="112" stopIfTrue="1" operator="between">
      <formula>-0.2</formula>
      <formula>0.2</formula>
    </cfRule>
    <cfRule type="cellIs" dxfId="4624" priority="113" stopIfTrue="1" operator="lessThan">
      <formula>-0.2</formula>
    </cfRule>
  </conditionalFormatting>
  <conditionalFormatting sqref="D55">
    <cfRule type="cellIs" dxfId="4623" priority="108" stopIfTrue="1" operator="greaterThan">
      <formula>0.2</formula>
    </cfRule>
    <cfRule type="cellIs" dxfId="4622" priority="109" stopIfTrue="1" operator="between">
      <formula>-0.2</formula>
      <formula>0.2</formula>
    </cfRule>
    <cfRule type="cellIs" dxfId="4621" priority="110" stopIfTrue="1" operator="lessThan">
      <formula>-0.2</formula>
    </cfRule>
  </conditionalFormatting>
  <conditionalFormatting sqref="R55">
    <cfRule type="cellIs" dxfId="4620" priority="154" stopIfTrue="1" operator="greaterThan">
      <formula>0.2</formula>
    </cfRule>
    <cfRule type="cellIs" dxfId="4619" priority="155" stopIfTrue="1" operator="between">
      <formula>-0.2</formula>
      <formula>0.2</formula>
    </cfRule>
    <cfRule type="cellIs" dxfId="4618" priority="156" stopIfTrue="1" operator="lessThan">
      <formula>-0.2</formula>
    </cfRule>
  </conditionalFormatting>
  <conditionalFormatting sqref="F55">
    <cfRule type="cellIs" dxfId="4617" priority="102" stopIfTrue="1" operator="greaterThan">
      <formula>0.2</formula>
    </cfRule>
    <cfRule type="cellIs" dxfId="4616" priority="103" stopIfTrue="1" operator="between">
      <formula>-0.2</formula>
      <formula>0.2</formula>
    </cfRule>
    <cfRule type="cellIs" dxfId="4615" priority="104" stopIfTrue="1" operator="lessThan">
      <formula>-0.2</formula>
    </cfRule>
  </conditionalFormatting>
  <conditionalFormatting sqref="H55">
    <cfRule type="cellIs" dxfId="4614" priority="96" stopIfTrue="1" operator="greaterThan">
      <formula>0.2</formula>
    </cfRule>
    <cfRule type="cellIs" dxfId="4613" priority="97" stopIfTrue="1" operator="between">
      <formula>-0.2</formula>
      <formula>0.2</formula>
    </cfRule>
    <cfRule type="cellIs" dxfId="4612" priority="98" stopIfTrue="1" operator="lessThan">
      <formula>-0.2</formula>
    </cfRule>
  </conditionalFormatting>
  <conditionalFormatting sqref="I55">
    <cfRule type="cellIs" dxfId="4611" priority="93" stopIfTrue="1" operator="greaterThan">
      <formula>0.2</formula>
    </cfRule>
    <cfRule type="cellIs" dxfId="4610" priority="94" stopIfTrue="1" operator="between">
      <formula>-0.2</formula>
      <formula>0.2</formula>
    </cfRule>
    <cfRule type="cellIs" dxfId="4609" priority="95" stopIfTrue="1" operator="lessThan">
      <formula>-0.2</formula>
    </cfRule>
  </conditionalFormatting>
  <conditionalFormatting sqref="Z55">
    <cfRule type="cellIs" dxfId="4608" priority="129" operator="greaterThan">
      <formula>2.95</formula>
    </cfRule>
    <cfRule type="cellIs" dxfId="4607" priority="130" operator="greaterThan">
      <formula>2.95</formula>
    </cfRule>
    <cfRule type="cellIs" dxfId="4606" priority="131" operator="greaterThan">
      <formula>2.95</formula>
    </cfRule>
    <cfRule type="cellIs" dxfId="4605" priority="132" operator="greaterThan">
      <formula>3</formula>
    </cfRule>
    <cfRule type="cellIs" dxfId="4604" priority="133" operator="greaterThan">
      <formula>2.95</formula>
    </cfRule>
    <cfRule type="cellIs" dxfId="4603" priority="135" stopIfTrue="1" operator="greaterThan">
      <formula>0.2</formula>
    </cfRule>
    <cfRule type="cellIs" dxfId="4602" priority="136" stopIfTrue="1" operator="between">
      <formula>-0.2</formula>
      <formula>0.2</formula>
    </cfRule>
    <cfRule type="cellIs" dxfId="4601" priority="137" stopIfTrue="1" operator="lessThan">
      <formula>-0.2</formula>
    </cfRule>
  </conditionalFormatting>
  <conditionalFormatting sqref="Z55">
    <cfRule type="cellIs" dxfId="4600" priority="134" operator="greaterThan">
      <formula>3</formula>
    </cfRule>
  </conditionalFormatting>
  <conditionalFormatting sqref="E55">
    <cfRule type="cellIs" dxfId="4599" priority="105" stopIfTrue="1" operator="greaterThan">
      <formula>0.2</formula>
    </cfRule>
    <cfRule type="cellIs" dxfId="4598" priority="106" stopIfTrue="1" operator="between">
      <formula>-0.2</formula>
      <formula>0.2</formula>
    </cfRule>
    <cfRule type="cellIs" dxfId="4597" priority="107" stopIfTrue="1" operator="lessThan">
      <formula>-0.2</formula>
    </cfRule>
  </conditionalFormatting>
  <conditionalFormatting sqref="J55">
    <cfRule type="cellIs" dxfId="4596" priority="90" stopIfTrue="1" operator="greaterThan">
      <formula>0.2</formula>
    </cfRule>
    <cfRule type="cellIs" dxfId="4595" priority="91" stopIfTrue="1" operator="between">
      <formula>-0.2</formula>
      <formula>0.2</formula>
    </cfRule>
    <cfRule type="cellIs" dxfId="4594" priority="92" stopIfTrue="1" operator="lessThan">
      <formula>-0.2</formula>
    </cfRule>
  </conditionalFormatting>
  <conditionalFormatting sqref="L55">
    <cfRule type="cellIs" dxfId="4593" priority="84" stopIfTrue="1" operator="greaterThan">
      <formula>0.2</formula>
    </cfRule>
    <cfRule type="cellIs" dxfId="4592" priority="85" stopIfTrue="1" operator="between">
      <formula>-0.2</formula>
      <formula>0.2</formula>
    </cfRule>
    <cfRule type="cellIs" dxfId="4591" priority="86" stopIfTrue="1" operator="lessThan">
      <formula>-0.2</formula>
    </cfRule>
  </conditionalFormatting>
  <conditionalFormatting sqref="M55">
    <cfRule type="cellIs" dxfId="4590" priority="81" stopIfTrue="1" operator="greaterThan">
      <formula>0.2</formula>
    </cfRule>
    <cfRule type="cellIs" dxfId="4589" priority="82" stopIfTrue="1" operator="between">
      <formula>-0.2</formula>
      <formula>0.2</formula>
    </cfRule>
    <cfRule type="cellIs" dxfId="4588" priority="83" stopIfTrue="1" operator="lessThan">
      <formula>-0.2</formula>
    </cfRule>
  </conditionalFormatting>
  <conditionalFormatting sqref="G55">
    <cfRule type="cellIs" dxfId="4587" priority="78" stopIfTrue="1" operator="greaterThan">
      <formula>0.2</formula>
    </cfRule>
    <cfRule type="cellIs" dxfId="4586" priority="79" stopIfTrue="1" operator="between">
      <formula>-0.2</formula>
      <formula>0.2</formula>
    </cfRule>
    <cfRule type="cellIs" dxfId="4585" priority="80" stopIfTrue="1" operator="lessThan">
      <formula>-0.2</formula>
    </cfRule>
  </conditionalFormatting>
  <conditionalFormatting sqref="K55">
    <cfRule type="cellIs" dxfId="4584" priority="75" stopIfTrue="1" operator="greaterThan">
      <formula>0.2</formula>
    </cfRule>
    <cfRule type="cellIs" dxfId="4583" priority="76" stopIfTrue="1" operator="between">
      <formula>-0.2</formula>
      <formula>0.2</formula>
    </cfRule>
    <cfRule type="cellIs" dxfId="4582" priority="77" stopIfTrue="1" operator="lessThan">
      <formula>-0.2</formula>
    </cfRule>
  </conditionalFormatting>
  <conditionalFormatting sqref="V55">
    <cfRule type="cellIs" dxfId="4581" priority="62" stopIfTrue="1" operator="greaterThan">
      <formula>0.2</formula>
    </cfRule>
    <cfRule type="cellIs" dxfId="4580" priority="63" stopIfTrue="1" operator="between">
      <formula>-0.2</formula>
      <formula>0.2</formula>
    </cfRule>
    <cfRule type="cellIs" dxfId="4579" priority="64" stopIfTrue="1" operator="lessThan">
      <formula>-0.2</formula>
    </cfRule>
  </conditionalFormatting>
  <conditionalFormatting sqref="N55">
    <cfRule type="cellIs" dxfId="4578" priority="68" operator="greaterThan">
      <formula>2.4</formula>
    </cfRule>
    <cfRule type="cellIs" dxfId="4577" priority="69" stopIfTrue="1" operator="greaterThan">
      <formula>0.2</formula>
    </cfRule>
    <cfRule type="cellIs" dxfId="4576" priority="70" stopIfTrue="1" operator="between">
      <formula>-0.2</formula>
      <formula>0.2</formula>
    </cfRule>
    <cfRule type="cellIs" dxfId="4575" priority="71" stopIfTrue="1" operator="lessThan">
      <formula>-0.2</formula>
    </cfRule>
  </conditionalFormatting>
  <conditionalFormatting sqref="P55">
    <cfRule type="cellIs" dxfId="4574" priority="65" stopIfTrue="1" operator="greaterThan">
      <formula>0.2</formula>
    </cfRule>
    <cfRule type="cellIs" dxfId="4573" priority="66" stopIfTrue="1" operator="between">
      <formula>-0.2</formula>
      <formula>0.2</formula>
    </cfRule>
    <cfRule type="cellIs" dxfId="4572" priority="67" stopIfTrue="1" operator="lessThan">
      <formula>-0.2</formula>
    </cfRule>
  </conditionalFormatting>
  <conditionalFormatting sqref="T55">
    <cfRule type="cellIs" dxfId="4571" priority="59" stopIfTrue="1" operator="greaterThan">
      <formula>0.2</formula>
    </cfRule>
    <cfRule type="cellIs" dxfId="4570" priority="60" stopIfTrue="1" operator="between">
      <formula>-0.2</formula>
      <formula>0.2</formula>
    </cfRule>
    <cfRule type="cellIs" dxfId="4569" priority="61" stopIfTrue="1" operator="lessThan">
      <formula>-0.2</formula>
    </cfRule>
  </conditionalFormatting>
  <conditionalFormatting sqref="B56">
    <cfRule type="cellIs" dxfId="4568" priority="56" stopIfTrue="1" operator="greaterThan">
      <formula>0.2</formula>
    </cfRule>
    <cfRule type="cellIs" dxfId="4567" priority="57" stopIfTrue="1" operator="between">
      <formula>-0.2</formula>
      <formula>0.2</formula>
    </cfRule>
    <cfRule type="cellIs" dxfId="4566" priority="58" stopIfTrue="1" operator="lessThan">
      <formula>-0.2</formula>
    </cfRule>
  </conditionalFormatting>
  <conditionalFormatting sqref="C56">
    <cfRule type="cellIs" dxfId="4565" priority="50" stopIfTrue="1" operator="greaterThan">
      <formula>0.2</formula>
    </cfRule>
    <cfRule type="cellIs" dxfId="4564" priority="51" stopIfTrue="1" operator="between">
      <formula>-0.2</formula>
      <formula>0.2</formula>
    </cfRule>
    <cfRule type="cellIs" dxfId="4563" priority="52" stopIfTrue="1" operator="lessThan">
      <formula>-0.2</formula>
    </cfRule>
  </conditionalFormatting>
  <conditionalFormatting sqref="T56">
    <cfRule type="cellIs" dxfId="4562" priority="47" stopIfTrue="1" operator="greaterThan">
      <formula>0.2</formula>
    </cfRule>
    <cfRule type="cellIs" dxfId="4561" priority="48" stopIfTrue="1" operator="between">
      <formula>-0.2</formula>
      <formula>0.2</formula>
    </cfRule>
    <cfRule type="cellIs" dxfId="4560" priority="49" stopIfTrue="1" operator="lessThan">
      <formula>-0.2</formula>
    </cfRule>
  </conditionalFormatting>
  <conditionalFormatting sqref="D56">
    <cfRule type="cellIs" dxfId="4559" priority="44" stopIfTrue="1" operator="greaterThan">
      <formula>0.2</formula>
    </cfRule>
    <cfRule type="cellIs" dxfId="4558" priority="45" stopIfTrue="1" operator="between">
      <formula>-0.2</formula>
      <formula>0.2</formula>
    </cfRule>
    <cfRule type="cellIs" dxfId="4557" priority="46" stopIfTrue="1" operator="lessThan">
      <formula>-0.2</formula>
    </cfRule>
  </conditionalFormatting>
  <conditionalFormatting sqref="W56">
    <cfRule type="cellIs" dxfId="4556" priority="35" operator="greaterThan">
      <formula>2.95</formula>
    </cfRule>
    <cfRule type="cellIs" dxfId="4555" priority="36" operator="greaterThan">
      <formula>2.95</formula>
    </cfRule>
    <cfRule type="cellIs" dxfId="4554" priority="37" operator="greaterThan">
      <formula>2.95</formula>
    </cfRule>
    <cfRule type="cellIs" dxfId="4553" priority="38" operator="greaterThan">
      <formula>3</formula>
    </cfRule>
    <cfRule type="cellIs" dxfId="4552" priority="39" operator="greaterThan">
      <formula>2.95</formula>
    </cfRule>
    <cfRule type="cellIs" dxfId="4551" priority="41" stopIfTrue="1" operator="greaterThan">
      <formula>0.2</formula>
    </cfRule>
    <cfRule type="cellIs" dxfId="4550" priority="42" stopIfTrue="1" operator="between">
      <formula>-0.2</formula>
      <formula>0.2</formula>
    </cfRule>
    <cfRule type="cellIs" dxfId="4549" priority="43" stopIfTrue="1" operator="lessThan">
      <formula>-0.2</formula>
    </cfRule>
  </conditionalFormatting>
  <conditionalFormatting sqref="W56">
    <cfRule type="cellIs" dxfId="4548" priority="40" operator="greaterThan">
      <formula>3</formula>
    </cfRule>
  </conditionalFormatting>
  <conditionalFormatting sqref="E56">
    <cfRule type="cellIs" dxfId="4547" priority="32" stopIfTrue="1" operator="greaterThan">
      <formula>0.2</formula>
    </cfRule>
    <cfRule type="cellIs" dxfId="4546" priority="33" stopIfTrue="1" operator="between">
      <formula>-0.2</formula>
      <formula>0.2</formula>
    </cfRule>
    <cfRule type="cellIs" dxfId="4545" priority="34" stopIfTrue="1" operator="lessThan">
      <formula>-0.2</formula>
    </cfRule>
  </conditionalFormatting>
  <conditionalFormatting sqref="F56">
    <cfRule type="cellIs" dxfId="4544" priority="29" stopIfTrue="1" operator="greaterThan">
      <formula>0.2</formula>
    </cfRule>
    <cfRule type="cellIs" dxfId="4543" priority="30" stopIfTrue="1" operator="between">
      <formula>-0.2</formula>
      <formula>0.2</formula>
    </cfRule>
    <cfRule type="cellIs" dxfId="4542" priority="31" stopIfTrue="1" operator="lessThan">
      <formula>-0.2</formula>
    </cfRule>
  </conditionalFormatting>
  <conditionalFormatting sqref="Q56">
    <cfRule type="cellIs" dxfId="4541" priority="26" stopIfTrue="1" operator="greaterThan">
      <formula>0.2</formula>
    </cfRule>
    <cfRule type="cellIs" dxfId="4540" priority="27" stopIfTrue="1" operator="between">
      <formula>-0.2</formula>
      <formula>0.2</formula>
    </cfRule>
    <cfRule type="cellIs" dxfId="4539" priority="28" stopIfTrue="1" operator="lessThan">
      <formula>-0.2</formula>
    </cfRule>
  </conditionalFormatting>
  <conditionalFormatting sqref="Q56">
    <cfRule type="cellIs" dxfId="4538" priority="24" operator="greaterThan">
      <formula>4.5</formula>
    </cfRule>
    <cfRule type="cellIs" dxfId="4537" priority="25" operator="greaterThan">
      <formula>3</formula>
    </cfRule>
  </conditionalFormatting>
  <conditionalFormatting sqref="Q56">
    <cfRule type="cellIs" dxfId="4536" priority="22" operator="lessThan">
      <formula>-4.5</formula>
    </cfRule>
    <cfRule type="cellIs" dxfId="4535" priority="23" operator="lessThan">
      <formula>-3</formula>
    </cfRule>
  </conditionalFormatting>
  <conditionalFormatting sqref="G56">
    <cfRule type="cellIs" dxfId="4534" priority="19" stopIfTrue="1" operator="greaterThan">
      <formula>0.2</formula>
    </cfRule>
    <cfRule type="cellIs" dxfId="4533" priority="20" stopIfTrue="1" operator="between">
      <formula>-0.2</formula>
      <formula>0.2</formula>
    </cfRule>
    <cfRule type="cellIs" dxfId="4532" priority="21" stopIfTrue="1" operator="lessThan">
      <formula>-0.2</formula>
    </cfRule>
  </conditionalFormatting>
  <conditionalFormatting sqref="X56">
    <cfRule type="cellIs" dxfId="4531" priority="13" operator="greaterThan">
      <formula>3.9</formula>
    </cfRule>
    <cfRule type="cellIs" dxfId="4530" priority="14" operator="greaterThan">
      <formula>4</formula>
    </cfRule>
    <cfRule type="cellIs" dxfId="4529" priority="16" stopIfTrue="1" operator="greaterThan">
      <formula>0.2</formula>
    </cfRule>
    <cfRule type="cellIs" dxfId="4528" priority="17" stopIfTrue="1" operator="between">
      <formula>-0.2</formula>
      <formula>0.2</formula>
    </cfRule>
    <cfRule type="cellIs" dxfId="4527" priority="18" stopIfTrue="1" operator="lessThan">
      <formula>-0.2</formula>
    </cfRule>
  </conditionalFormatting>
  <conditionalFormatting sqref="X56">
    <cfRule type="cellIs" dxfId="4526" priority="15" operator="greaterThan">
      <formula>3</formula>
    </cfRule>
  </conditionalFormatting>
  <conditionalFormatting sqref="H56">
    <cfRule type="cellIs" dxfId="4525" priority="7" stopIfTrue="1" operator="greaterThan">
      <formula>0.2</formula>
    </cfRule>
    <cfRule type="cellIs" dxfId="4524" priority="8" stopIfTrue="1" operator="between">
      <formula>-0.2</formula>
      <formula>0.2</formula>
    </cfRule>
    <cfRule type="cellIs" dxfId="4523" priority="9" stopIfTrue="1" operator="lessThan">
      <formula>-0.2</formula>
    </cfRule>
  </conditionalFormatting>
  <conditionalFormatting sqref="I56">
    <cfRule type="cellIs" dxfId="4522" priority="4" stopIfTrue="1" operator="greaterThan">
      <formula>0.2</formula>
    </cfRule>
    <cfRule type="cellIs" dxfId="4521" priority="5" stopIfTrue="1" operator="between">
      <formula>-0.2</formula>
      <formula>0.2</formula>
    </cfRule>
    <cfRule type="cellIs" dxfId="4520" priority="6" stopIfTrue="1" operator="lessThan">
      <formula>-0.2</formula>
    </cfRule>
  </conditionalFormatting>
  <conditionalFormatting sqref="R56">
    <cfRule type="cellIs" dxfId="4519" priority="1" stopIfTrue="1" operator="greaterThan">
      <formula>0.2</formula>
    </cfRule>
    <cfRule type="cellIs" dxfId="4518" priority="2" stopIfTrue="1" operator="between">
      <formula>-0.2</formula>
      <formula>0.2</formula>
    </cfRule>
    <cfRule type="cellIs" dxfId="4517" priority="3" stopIfTrue="1" operator="lessThan">
      <formula>-0.2</formula>
    </cfRule>
  </conditionalFormatting>
  <pageMargins left="0.78740157499999996" right="0.78740157499999996" top="0.984251969" bottom="0.984251969" header="0.4921259845" footer="0.4921259845"/>
  <pageSetup paperSize="8" orientation="landscape" verticalDpi="4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51"/>
  <sheetViews>
    <sheetView topLeftCell="A13" workbookViewId="0">
      <selection activeCell="S65" sqref="S65"/>
    </sheetView>
  </sheetViews>
  <sheetFormatPr baseColWidth="10" defaultRowHeight="13.2"/>
  <cols>
    <col min="1" max="1" width="9.44140625" customWidth="1"/>
    <col min="2" max="2" width="8.88671875" customWidth="1"/>
    <col min="3" max="3" width="9.44140625" customWidth="1"/>
    <col min="4" max="4" width="9" customWidth="1"/>
    <col min="5" max="5" width="9.109375" customWidth="1"/>
    <col min="6" max="6" width="8.6640625" customWidth="1"/>
    <col min="7" max="7" width="9.109375" customWidth="1"/>
    <col min="8" max="8" width="8.5546875" customWidth="1"/>
    <col min="9" max="9" width="9.6640625" customWidth="1"/>
    <col min="10" max="10" width="9" customWidth="1"/>
    <col min="11" max="11" width="9.33203125" customWidth="1"/>
    <col min="12" max="12" width="9.109375" customWidth="1"/>
    <col min="13" max="13" width="10.109375" customWidth="1"/>
    <col min="14" max="15" width="9" customWidth="1"/>
    <col min="16" max="16" width="9.88671875" customWidth="1"/>
    <col min="17" max="18" width="9.33203125" style="17" customWidth="1"/>
    <col min="19" max="19" width="9.109375" customWidth="1"/>
    <col min="20" max="20" width="8.88671875" customWidth="1"/>
    <col min="22" max="22" width="10.5546875" customWidth="1"/>
    <col min="23" max="23" width="10.33203125" customWidth="1"/>
    <col min="24" max="24" width="9.88671875" customWidth="1"/>
    <col min="25" max="25" width="9.6640625" customWidth="1"/>
  </cols>
  <sheetData>
    <row r="1" spans="1:26" ht="15.6">
      <c r="A1" s="378" t="s">
        <v>155</v>
      </c>
      <c r="B1" s="378"/>
      <c r="C1" s="378"/>
      <c r="D1" s="378"/>
      <c r="E1" s="378"/>
      <c r="F1" s="378"/>
      <c r="G1" s="378"/>
      <c r="H1" s="378"/>
      <c r="I1" s="378"/>
      <c r="J1" s="378"/>
      <c r="K1" s="378"/>
      <c r="L1" s="378"/>
      <c r="M1" s="378"/>
      <c r="N1" s="378"/>
      <c r="O1" s="16"/>
      <c r="P1" s="16"/>
      <c r="Q1" s="380" t="s">
        <v>46</v>
      </c>
      <c r="R1" s="380"/>
      <c r="S1" s="380"/>
      <c r="T1" s="380"/>
      <c r="V1" s="16"/>
      <c r="W1" s="380" t="s">
        <v>158</v>
      </c>
      <c r="X1" s="380"/>
      <c r="Y1" s="380"/>
      <c r="Z1" s="380"/>
    </row>
    <row r="2" spans="1:26" ht="13.8" thickBot="1">
      <c r="W2" s="17"/>
      <c r="X2" s="17"/>
    </row>
    <row r="3" spans="1:26" s="1" customFormat="1" ht="13.8" thickBot="1">
      <c r="A3" s="35"/>
      <c r="B3" s="36" t="s">
        <v>1</v>
      </c>
      <c r="C3" s="36" t="s">
        <v>2</v>
      </c>
      <c r="D3" s="36" t="s">
        <v>14</v>
      </c>
      <c r="E3" s="36" t="s">
        <v>4</v>
      </c>
      <c r="F3" s="36" t="s">
        <v>5</v>
      </c>
      <c r="G3" s="36" t="s">
        <v>6</v>
      </c>
      <c r="H3" s="36" t="s">
        <v>7</v>
      </c>
      <c r="I3" s="36" t="s">
        <v>8</v>
      </c>
      <c r="J3" s="36" t="s">
        <v>9</v>
      </c>
      <c r="K3" s="36" t="s">
        <v>10</v>
      </c>
      <c r="L3" s="36" t="s">
        <v>11</v>
      </c>
      <c r="M3" s="36" t="s">
        <v>12</v>
      </c>
      <c r="N3" s="37" t="s">
        <v>13</v>
      </c>
      <c r="P3" s="50"/>
      <c r="Q3" s="68" t="s">
        <v>26</v>
      </c>
      <c r="R3" s="48" t="s">
        <v>27</v>
      </c>
      <c r="S3" s="48" t="s">
        <v>28</v>
      </c>
      <c r="T3" s="20" t="s">
        <v>29</v>
      </c>
      <c r="V3" s="50"/>
      <c r="W3" s="68" t="s">
        <v>40</v>
      </c>
      <c r="X3" s="48" t="s">
        <v>41</v>
      </c>
      <c r="Y3" s="48" t="s">
        <v>42</v>
      </c>
      <c r="Z3" s="20" t="s">
        <v>43</v>
      </c>
    </row>
    <row r="4" spans="1:26">
      <c r="A4" s="50">
        <v>1981</v>
      </c>
      <c r="B4" s="88">
        <f>(TempMittel_korr!C205-Referenz_vor_1960!$B$5)</f>
        <v>-1.9026881720430102</v>
      </c>
      <c r="C4" s="9">
        <f>(TempMittel_korr!D205-Referenz_vor_1960!$C$5)</f>
        <v>-1.9696510673234804</v>
      </c>
      <c r="D4" s="9">
        <f>(TempMittel_korr!E205-Referenz_vor_1960!$D$5)</f>
        <v>3.942580645161291</v>
      </c>
      <c r="E4" s="9">
        <f>(TempMittel_korr!F205-Referenz_vor_1960!$E$5)</f>
        <v>1.7070000000000007</v>
      </c>
      <c r="F4" s="9">
        <f>(TempMittel_korr!G205-Referenz_vor_1960!$F$5)</f>
        <v>0.49763440860215269</v>
      </c>
      <c r="G4" s="9">
        <f>(TempMittel_korr!H205-Referenz_vor_1960!$G$5)</f>
        <v>0.58844444444444299</v>
      </c>
      <c r="H4" s="9">
        <f>(TempMittel_korr!I205-Referenz_vor_1960!$H$5)</f>
        <v>-0.72344086021504772</v>
      </c>
      <c r="I4" s="9">
        <f>(TempMittel_korr!J205-Referenz_vor_1960!$I$5)</f>
        <v>0.85881720430107578</v>
      </c>
      <c r="J4" s="9">
        <f>(TempMittel_korr!K205-Referenz_vor_1960!$J$5)</f>
        <v>0.39377777777777823</v>
      </c>
      <c r="K4" s="9">
        <f>(TempMittel_korr!L205-Referenz_vor_1960!$K$5)</f>
        <v>-0.27182795698924611</v>
      </c>
      <c r="L4" s="9">
        <f>(TempMittel_korr!M205-Referenz_vor_1960!$L$5)</f>
        <v>9.9888888888888694E-2</v>
      </c>
      <c r="M4" s="15">
        <f>(TempMittel_korr!N205-Referenz_vor_1960!$M$5)</f>
        <v>-1.5680645161290325</v>
      </c>
      <c r="N4" s="271">
        <f>(TempMittel_korr!P205-Referenz_vor_1960!$N$5)</f>
        <v>6.666666666666643E-2</v>
      </c>
      <c r="O4" s="2"/>
      <c r="P4" s="50">
        <v>1981</v>
      </c>
      <c r="Q4" s="87">
        <f>(AVERAGE(D4+Referenz_vor_1960!$D$5,E4+Referenz_vor_1960!$E$5,F4+Referenz_vor_1960!$F$5)-Referenz_vor_1960!$O$5)</f>
        <v>2.0490716845878154</v>
      </c>
      <c r="R4" s="42">
        <f>(AVERAGE(G4+Referenz_vor_1960!$G$5,H4+Referenz_vor_1960!$H$5,I4+Referenz_vor_1960!$I$5)-Referenz_vor_1960!$P$5)</f>
        <v>0.24127359617682309</v>
      </c>
      <c r="S4" s="42">
        <f>(AVERAGE(J4+Referenz_vor_1960!$J$5,K4+Referenz_vor_1960!$K$5,L4+Referenz_vor_1960!$L$5)-Referenz_vor_1960!$Q$5)</f>
        <v>7.3946236559138789E-2</v>
      </c>
      <c r="T4" s="113"/>
      <c r="V4" s="50">
        <v>1981</v>
      </c>
      <c r="W4" s="87">
        <f>(AVERAGE(B4+Referenz_vor_1960!$B$5,C4+Referenz_vor_1960!$C$5,D4+Referenz_vor_1960!$D$5)-Referenz_vor_1960!$T$5)</f>
        <v>2.341380193159992E-2</v>
      </c>
      <c r="X4" s="42">
        <f>(AVERAGE(E4+Referenz_vor_1960!$E$5,F4+Referenz_vor_1960!$F$5,G4+Referenz_vor_1960!$G$5)-Referenz_vor_1960!$U$5)</f>
        <v>0.93102628434886547</v>
      </c>
      <c r="Y4" s="42">
        <f>(AVERAGE(H4+Referenz_vor_1960!$H$5,I4+Referenz_vor_1960!$I$5,J4+Referenz_vor_1960!$J$5)-Referenz_vor_1960!$V$5)</f>
        <v>0.1763847072879372</v>
      </c>
      <c r="Z4" s="113">
        <f>(AVERAGE(K4+Referenz_vor_1960!$K$5,L4+Referenz_vor_1960!$L$5,M4+Referenz_vor_1960!$M$5)-Referenz_vor_1960!$W$5)</f>
        <v>-0.58000119474312983</v>
      </c>
    </row>
    <row r="5" spans="1:26">
      <c r="A5" s="51">
        <v>1982</v>
      </c>
      <c r="B5" s="88">
        <f>(TempMittel_korr!C206-Referenz_vor_1960!$B$5)</f>
        <v>1.6586021505376343</v>
      </c>
      <c r="C5" s="9">
        <f>(TempMittel_korr!D206-Referenz_vor_1960!$C$5)</f>
        <v>-0.19822249589490948</v>
      </c>
      <c r="D5" s="9">
        <f>(TempMittel_korr!E206-Referenz_vor_1960!$D$5)</f>
        <v>6.5161290322580667E-2</v>
      </c>
      <c r="E5" s="9">
        <f>(TempMittel_korr!F206-Referenz_vor_1960!$E$5)</f>
        <v>-1.6496666666666679</v>
      </c>
      <c r="F5" s="9">
        <f>(TempMittel_korr!G206-Referenz_vor_1960!$F$5)</f>
        <v>1.1686021505376321</v>
      </c>
      <c r="G5" s="9">
        <f>(TempMittel_korr!H206-Referenz_vor_1960!$G$5)</f>
        <v>1.5584444444444401</v>
      </c>
      <c r="H5" s="9">
        <f>(TempMittel_korr!I206-Referenz_vor_1960!$H$5)</f>
        <v>2.0765591397849583</v>
      </c>
      <c r="I5" s="9">
        <f>(TempMittel_korr!J206-Referenz_vor_1960!$I$5)</f>
        <v>0.19430107526881635</v>
      </c>
      <c r="J5" s="9">
        <f>(TempMittel_korr!K206-Referenz_vor_1960!$J$5)</f>
        <v>2.8204444444444423</v>
      </c>
      <c r="K5" s="9">
        <f>(TempMittel_korr!L206-Referenz_vor_1960!$K$5)</f>
        <v>0.33784946236559144</v>
      </c>
      <c r="L5" s="9">
        <f>(TempMittel_korr!M206-Referenz_vor_1960!$L$5)</f>
        <v>2.8198888888888898</v>
      </c>
      <c r="M5" s="15">
        <f>(TempMittel_korr!N206-Referenz_vor_1960!$M$5)</f>
        <v>1.096451612903226</v>
      </c>
      <c r="N5" s="269">
        <f>(TempMittel_korr!P206-Referenz_vor_1960!$N$5)</f>
        <v>1.0381735159817342</v>
      </c>
      <c r="O5" s="2"/>
      <c r="P5" s="51">
        <v>1982</v>
      </c>
      <c r="Q5" s="112">
        <f>(AVERAGE(D5+Referenz_vor_1960!$D$5,E5+Referenz_vor_1960!$E$5,F5+Referenz_vor_1960!$F$5)-Referenz_vor_1960!$O$5)</f>
        <v>-0.13863440860215182</v>
      </c>
      <c r="R5" s="28">
        <f>(AVERAGE(G5+Referenz_vor_1960!$G$5,H5+Referenz_vor_1960!$H$5,I5+Referenz_vor_1960!$I$5)-Referenz_vor_1960!$P$5)</f>
        <v>1.2764348864994055</v>
      </c>
      <c r="S5" s="28">
        <f>(AVERAGE(J5+Referenz_vor_1960!$J$5,K5+Referenz_vor_1960!$K$5,L5+Referenz_vor_1960!$L$5)-Referenz_vor_1960!$Q$5)</f>
        <v>1.9927275985663071</v>
      </c>
      <c r="T5" s="97">
        <f>(AVERAGE(B5+Referenz_vor_1960!$B$5,C5+Referenz_vor_1960!$C$5,M4+Referenz_vor_1960!$M$5)-Referenz_vor_1960!$R$5)</f>
        <v>-3.5894953828769394E-2</v>
      </c>
      <c r="V5" s="132">
        <v>1982</v>
      </c>
      <c r="W5" s="112">
        <f>(AVERAGE(B5+Referenz_vor_1960!$B$5,C5+Referenz_vor_1960!$C$5,D5+Referenz_vor_1960!$D$5)-Referenz_vor_1960!$T$5)</f>
        <v>0.50851364832176837</v>
      </c>
      <c r="X5" s="28">
        <f>(AVERAGE(E5+Referenz_vor_1960!$E$5,F5+Referenz_vor_1960!$F$5,G5+Referenz_vor_1960!$G$5)-Referenz_vor_1960!$U$5)</f>
        <v>0.35912664277180184</v>
      </c>
      <c r="Y5" s="28">
        <f>(AVERAGE(H5+Referenz_vor_1960!$H$5,I5+Referenz_vor_1960!$I$5,J5+Referenz_vor_1960!$J$5)-Referenz_vor_1960!$V$5)</f>
        <v>1.6971015531660729</v>
      </c>
      <c r="Z5" s="97">
        <f>(AVERAGE(K5+Referenz_vor_1960!$K$5,L5+Referenz_vor_1960!$L$5,M5+Referenz_vor_1960!$M$5)-Referenz_vor_1960!$W$5)</f>
        <v>1.418063321385902</v>
      </c>
    </row>
    <row r="6" spans="1:26">
      <c r="A6" s="51">
        <v>1983</v>
      </c>
      <c r="B6" s="88">
        <f>(TempMittel_korr!C207-Referenz_vor_1960!$B$5)</f>
        <v>4.1134408602150536</v>
      </c>
      <c r="C6" s="9">
        <f>(TempMittel_korr!D207-Referenz_vor_1960!$C$5)</f>
        <v>-3.0017939244663396</v>
      </c>
      <c r="D6" s="9">
        <f>(TempMittel_korr!E207-Referenz_vor_1960!$D$5)</f>
        <v>1.1909677419354843</v>
      </c>
      <c r="E6" s="9">
        <f>(TempMittel_korr!F207-Referenz_vor_1960!$E$5)</f>
        <v>2.0136666666666674</v>
      </c>
      <c r="F6" s="9">
        <f>(TempMittel_korr!G207-Referenz_vor_1960!$F$5)</f>
        <v>-0.42817204301075407</v>
      </c>
      <c r="G6" s="9">
        <f>(TempMittel_korr!H207-Referenz_vor_1960!$G$5)</f>
        <v>1.088444444444443</v>
      </c>
      <c r="H6" s="9">
        <f>(TempMittel_korr!I207-Referenz_vor_1960!$H$5)</f>
        <v>5.0184946236559114</v>
      </c>
      <c r="I6" s="9">
        <f>(TempMittel_korr!J207-Referenz_vor_1960!$I$5)</f>
        <v>1.0072043010752694</v>
      </c>
      <c r="J6" s="9">
        <f>(TempMittel_korr!K207-Referenz_vor_1960!$J$5)</f>
        <v>0.52377777777777901</v>
      </c>
      <c r="K6" s="9">
        <f>(TempMittel_korr!L207-Referenz_vor_1960!$K$5)</f>
        <v>0.63784946236559037</v>
      </c>
      <c r="L6" s="9">
        <f>(TempMittel_korr!M207-Referenz_vor_1960!$L$5)</f>
        <v>-0.51011111111111163</v>
      </c>
      <c r="M6" s="15">
        <f>(TempMittel_korr!N207-Referenz_vor_1960!$M$5)</f>
        <v>1.3158064516129033</v>
      </c>
      <c r="N6" s="269">
        <f>(TempMittel_korr!P207-Referenz_vor_1960!$N$5)</f>
        <v>1.1546118721461163</v>
      </c>
      <c r="O6" s="2"/>
      <c r="P6" s="132">
        <v>1983</v>
      </c>
      <c r="Q6" s="29">
        <f>(AVERAGE(D6+Referenz_vor_1960!$D$5,E6+Referenz_vor_1960!$E$5,F6+Referenz_vor_1960!$F$5)-Referenz_vor_1960!$O$5)</f>
        <v>0.92548745519713282</v>
      </c>
      <c r="R6" s="9">
        <f>(AVERAGE(G6+Referenz_vor_1960!$G$5,H6+Referenz_vor_1960!$H$5,I6+Referenz_vor_1960!$I$5)-Referenz_vor_1960!$P$5)</f>
        <v>2.3713811230585424</v>
      </c>
      <c r="S6" s="9">
        <f>(AVERAGE(J6+Referenz_vor_1960!$J$5,K6+Referenz_vor_1960!$K$5,L6+Referenz_vor_1960!$L$5)-Referenz_vor_1960!$Q$5)</f>
        <v>0.21717204301075199</v>
      </c>
      <c r="T6" s="12">
        <f>(AVERAGE(B6+Referenz_vor_1960!$B$5,C6+Referenz_vor_1960!$C$5,M5+Referenz_vor_1960!$M$5)-Referenz_vor_1960!$R$5)</f>
        <v>0.73603284955064652</v>
      </c>
      <c r="V6" s="132">
        <v>1983</v>
      </c>
      <c r="W6" s="112">
        <f>(AVERAGE(B6+Referenz_vor_1960!$B$5,C6+Referenz_vor_1960!$C$5,D6+Referenz_vor_1960!$D$5)-Referenz_vor_1960!$T$5)</f>
        <v>0.76753822589473253</v>
      </c>
      <c r="X6" s="28">
        <f>(AVERAGE(E6+Referenz_vor_1960!$E$5,F6+Referenz_vor_1960!$F$5,G6+Referenz_vor_1960!$G$5)-Referenz_vor_1960!$U$5)</f>
        <v>0.89131302270011759</v>
      </c>
      <c r="Y6" s="28">
        <f>(AVERAGE(H6+Referenz_vor_1960!$H$5,I6+Referenz_vor_1960!$I$5,J6+Referenz_vor_1960!$J$5)-Referenz_vor_1960!$V$5)</f>
        <v>2.1831589008363199</v>
      </c>
      <c r="Z6" s="97">
        <f>(AVERAGE(K6+Referenz_vor_1960!$K$5,L6+Referenz_vor_1960!$L$5,M6+Referenz_vor_1960!$M$5)-Referenz_vor_1960!$W$5)</f>
        <v>0.48118160095579432</v>
      </c>
    </row>
    <row r="7" spans="1:26">
      <c r="A7" s="51">
        <v>1984</v>
      </c>
      <c r="B7" s="88">
        <f>(TempMittel_korr!C208-Referenz_vor_1960!$B$5)</f>
        <v>1.1198924731182793</v>
      </c>
      <c r="C7" s="9">
        <f>(TempMittel_korr!D208-Referenz_vor_1960!$C$5)</f>
        <v>-2.708567323481117</v>
      </c>
      <c r="D7" s="9">
        <f>(TempMittel_korr!E208-Referenz_vor_1960!$D$5)</f>
        <v>-2.0509677419354837</v>
      </c>
      <c r="E7" s="9">
        <f>(TempMittel_korr!F208-Referenz_vor_1960!$E$5)</f>
        <v>-1.0830000000000002</v>
      </c>
      <c r="F7" s="9">
        <f>(TempMittel_korr!G208-Referenz_vor_1960!$F$5)</f>
        <v>-1.7249462365591413</v>
      </c>
      <c r="G7" s="9">
        <f>(TempMittel_korr!H208-Referenz_vor_1960!$G$5)</f>
        <v>-0.64155555555555743</v>
      </c>
      <c r="H7" s="9">
        <f>(TempMittel_korr!I208-Referenz_vor_1960!$H$5)</f>
        <v>3.139784946236901E-2</v>
      </c>
      <c r="I7" s="9">
        <f>(TempMittel_korr!J208-Referenz_vor_1960!$I$5)</f>
        <v>0.20397849462365869</v>
      </c>
      <c r="J7" s="9">
        <f>(TempMittel_korr!K208-Referenz_vor_1960!$J$5)</f>
        <v>-1.4895555555555546</v>
      </c>
      <c r="K7" s="9">
        <f>(TempMittel_korr!L208-Referenz_vor_1960!$K$5)</f>
        <v>1.5313978494623655</v>
      </c>
      <c r="L7" s="9">
        <f>(TempMittel_korr!M208-Referenz_vor_1960!$L$5)</f>
        <v>4.2998888888888906</v>
      </c>
      <c r="M7" s="15">
        <f>(TempMittel_korr!N208-Referenz_vor_1960!$M$5)</f>
        <v>1.0287096774193556</v>
      </c>
      <c r="N7" s="269">
        <f>(TempMittel_korr!P208-Referenz_vor_1960!$N$5)</f>
        <v>-8.0456621004566742E-2</v>
      </c>
      <c r="O7" s="2"/>
      <c r="P7" s="51">
        <v>1984</v>
      </c>
      <c r="Q7" s="29">
        <f>(AVERAGE(D7+Referenz_vor_1960!$D$5,E7+Referenz_vor_1960!$E$5,F7+Referenz_vor_1960!$F$5)-Referenz_vor_1960!$O$5)</f>
        <v>-1.6196379928315419</v>
      </c>
      <c r="R7" s="9">
        <f>(AVERAGE(G7+Referenz_vor_1960!$G$5,H7+Referenz_vor_1960!$H$5,I7+Referenz_vor_1960!$I$5)-Referenz_vor_1960!$P$5)</f>
        <v>-0.13539307048984384</v>
      </c>
      <c r="S7" s="9">
        <f>(AVERAGE(J7+Referenz_vor_1960!$J$5,K7+Referenz_vor_1960!$K$5,L7+Referenz_vor_1960!$L$5)-Referenz_vor_1960!$Q$5)</f>
        <v>1.4472437275985675</v>
      </c>
      <c r="T7" s="12">
        <f>(AVERAGE(B7+Referenz_vor_1960!$B$5,C7+Referenz_vor_1960!$C$5,M6+Referenz_vor_1960!$M$5)-Referenz_vor_1960!$R$5)</f>
        <v>-9.0956132916645061E-2</v>
      </c>
      <c r="V7" s="51">
        <v>1984</v>
      </c>
      <c r="W7" s="112">
        <f>(AVERAGE(B7+Referenz_vor_1960!$B$5,C7+Referenz_vor_1960!$C$5,D7+Referenz_vor_1960!$D$5)-Referenz_vor_1960!$T$5)</f>
        <v>-1.2132141974327739</v>
      </c>
      <c r="X7" s="28">
        <f>(AVERAGE(E7+Referenz_vor_1960!$E$5,F7+Referenz_vor_1960!$F$5,G7+Referenz_vor_1960!$G$5)-Referenz_vor_1960!$U$5)</f>
        <v>-1.1498339307048999</v>
      </c>
      <c r="Y7" s="28">
        <f>(AVERAGE(H7+Referenz_vor_1960!$H$5,I7+Referenz_vor_1960!$I$5,J7+Referenz_vor_1960!$J$5)-Referenz_vor_1960!$V$5)</f>
        <v>-0.41805973715650602</v>
      </c>
      <c r="Z7" s="97">
        <f>(AVERAGE(K7+Referenz_vor_1960!$K$5,L7+Referenz_vor_1960!$L$5,M7+Referenz_vor_1960!$M$5)-Referenz_vor_1960!$W$5)</f>
        <v>2.2866654719235378</v>
      </c>
    </row>
    <row r="8" spans="1:26">
      <c r="A8" s="51">
        <v>1985</v>
      </c>
      <c r="B8" s="88">
        <f>(TempMittel_korr!C209-Referenz_vor_1960!$B$5)</f>
        <v>-4.5994623655913962</v>
      </c>
      <c r="C8" s="9">
        <f>(TempMittel_korr!D209-Referenz_vor_1960!$C$5)</f>
        <v>-1.7482224958949093</v>
      </c>
      <c r="D8" s="9">
        <f>(TempMittel_korr!E209-Referenz_vor_1960!$D$5)</f>
        <v>-1.4058064516129032</v>
      </c>
      <c r="E8" s="9">
        <f>(TempMittel_korr!F209-Referenz_vor_1960!$E$5)</f>
        <v>0.41033333333333211</v>
      </c>
      <c r="F8" s="9">
        <f>(TempMittel_korr!G209-Referenz_vor_1960!$F$5)</f>
        <v>1.3234408602150545</v>
      </c>
      <c r="G8" s="9">
        <f>(TempMittel_korr!H209-Referenz_vor_1960!$G$5)</f>
        <v>-1.4748888888888878</v>
      </c>
      <c r="H8" s="9">
        <f>(TempMittel_korr!I209-Referenz_vor_1960!$H$5)</f>
        <v>1.7572043010752729</v>
      </c>
      <c r="I8" s="9">
        <f>(TempMittel_korr!J209-Referenz_vor_1960!$I$5)</f>
        <v>0.83946236559140353</v>
      </c>
      <c r="J8" s="9">
        <f>(TempMittel_korr!K209-Referenz_vor_1960!$J$5)</f>
        <v>1.6837777777777809</v>
      </c>
      <c r="K8" s="9">
        <f>(TempMittel_korr!L209-Referenz_vor_1960!$K$5)</f>
        <v>0.24107526881720176</v>
      </c>
      <c r="L8" s="9">
        <f>(TempMittel_korr!M209-Referenz_vor_1960!$L$5)</f>
        <v>-3.9067777777777772</v>
      </c>
      <c r="M8" s="15">
        <f>(TempMittel_korr!N209-Referenz_vor_1960!$M$5)</f>
        <v>4.225483870967742</v>
      </c>
      <c r="N8" s="269">
        <f>(TempMittel_korr!P209-Referenz_vor_1960!$N$5)</f>
        <v>-0.1651141552511417</v>
      </c>
      <c r="O8" s="2"/>
      <c r="P8" s="51">
        <v>1985</v>
      </c>
      <c r="Q8" s="29">
        <f>(AVERAGE(D8+Referenz_vor_1960!$D$5,E8+Referenz_vor_1960!$E$5,F8+Referenz_vor_1960!$F$5)-Referenz_vor_1960!$O$5)</f>
        <v>0.10932258064516009</v>
      </c>
      <c r="R8" s="9">
        <f>(AVERAGE(G8+Referenz_vor_1960!$G$5,H8+Referenz_vor_1960!$H$5,I8+Referenz_vor_1960!$I$5)-Referenz_vor_1960!$P$5)</f>
        <v>0.37392592592592955</v>
      </c>
      <c r="S8" s="9">
        <f>(AVERAGE(J8+Referenz_vor_1960!$J$5,K8+Referenz_vor_1960!$K$5,L8+Referenz_vor_1960!$L$5)-Referenz_vor_1960!$Q$5)</f>
        <v>-0.66064157706093152</v>
      </c>
      <c r="T8" s="12">
        <f>(AVERAGE(B8+Referenz_vor_1960!$B$5,C8+Referenz_vor_1960!$C$5,M7+Referenz_vor_1960!$M$5)-Referenz_vor_1960!$R$5)</f>
        <v>-1.7729917280223166</v>
      </c>
      <c r="V8" s="51">
        <v>1985</v>
      </c>
      <c r="W8" s="112">
        <f>(AVERAGE(B8+Referenz_vor_1960!$B$5,C8+Referenz_vor_1960!$C$5,D8+Referenz_vor_1960!$D$5)-Referenz_vor_1960!$T$5)</f>
        <v>-2.5844971043664025</v>
      </c>
      <c r="X8" s="28">
        <f>(AVERAGE(E8+Referenz_vor_1960!$E$5,F8+Referenz_vor_1960!$F$5,G8+Referenz_vor_1960!$G$5)-Referenz_vor_1960!$U$5)</f>
        <v>8.6295101553165665E-2</v>
      </c>
      <c r="Y8" s="28">
        <f>(AVERAGE(H8+Referenz_vor_1960!$H$5,I8+Referenz_vor_1960!$I$5,J8+Referenz_vor_1960!$J$5)-Referenz_vor_1960!$V$5)</f>
        <v>1.4268148148148203</v>
      </c>
      <c r="Z8" s="97">
        <f>(AVERAGE(K8+Referenz_vor_1960!$K$5,L8+Referenz_vor_1960!$L$5,M8+Referenz_vor_1960!$M$5)-Referenz_vor_1960!$W$5)</f>
        <v>0.18659378733572174</v>
      </c>
    </row>
    <row r="9" spans="1:26">
      <c r="A9" s="51">
        <v>1986</v>
      </c>
      <c r="B9" s="88">
        <f>(TempMittel_korr!C210-Referenz_vor_1960!$B$5)</f>
        <v>8.7634408602150993E-2</v>
      </c>
      <c r="C9" s="126">
        <f>(TempMittel_korr!D210-Referenz_vor_1960!$C$5)</f>
        <v>-6.987508210180625</v>
      </c>
      <c r="D9" s="9">
        <f>(TempMittel_korr!E210-Referenz_vor_1960!$D$5)</f>
        <v>-0.10258064516129006</v>
      </c>
      <c r="E9" s="9">
        <f>(TempMittel_korr!F210-Referenz_vor_1960!$E$5)</f>
        <v>-0.71299999999999919</v>
      </c>
      <c r="F9" s="9">
        <f>(TempMittel_korr!G210-Referenz_vor_1960!$F$5)</f>
        <v>2.946021505376347</v>
      </c>
      <c r="G9" s="9">
        <f>(TempMittel_korr!H210-Referenz_vor_1960!$G$5)</f>
        <v>0.38177777777777777</v>
      </c>
      <c r="H9" s="9">
        <f>(TempMittel_korr!I210-Referenz_vor_1960!$H$5)</f>
        <v>6.0430107526888932E-2</v>
      </c>
      <c r="I9" s="9">
        <f>(TempMittel_korr!J210-Referenz_vor_1960!$I$5)</f>
        <v>0.55559139784946687</v>
      </c>
      <c r="J9" s="9">
        <f>(TempMittel_korr!K210-Referenz_vor_1960!$J$5)</f>
        <v>-0.2928888888888892</v>
      </c>
      <c r="K9" s="9">
        <f>(TempMittel_korr!L210-Referenz_vor_1960!$K$5)</f>
        <v>1.5378494623655889</v>
      </c>
      <c r="L9" s="9">
        <f>(TempMittel_korr!M210-Referenz_vor_1960!$L$5)</f>
        <v>2.5965555555555562</v>
      </c>
      <c r="M9" s="15">
        <f>(TempMittel_korr!N210-Referenz_vor_1960!$M$5)</f>
        <v>1.1383870967741934</v>
      </c>
      <c r="N9" s="269">
        <f>(TempMittel_korr!P210-Referenz_vor_1960!$N$5)</f>
        <v>0.19159817351598107</v>
      </c>
      <c r="O9" s="2"/>
      <c r="P9" s="51">
        <v>1986</v>
      </c>
      <c r="Q9" s="29">
        <f>(AVERAGE(D9+Referenz_vor_1960!$D$5,E9+Referenz_vor_1960!$E$5,F9+Referenz_vor_1960!$F$5)-Referenz_vor_1960!$O$5)</f>
        <v>0.71014695340501888</v>
      </c>
      <c r="R9" s="9">
        <f>(AVERAGE(G9+Referenz_vor_1960!$G$5,H9+Referenz_vor_1960!$H$5,I9+Referenz_vor_1960!$I$5)-Referenz_vor_1960!$P$5)</f>
        <v>0.33259976105137667</v>
      </c>
      <c r="S9" s="9">
        <f>(AVERAGE(J9+Referenz_vor_1960!$J$5,K9+Referenz_vor_1960!$K$5,L9+Referenz_vor_1960!$L$5)-Referenz_vor_1960!$Q$5)</f>
        <v>1.2805053763440837</v>
      </c>
      <c r="T9" s="12">
        <f>(AVERAGE(B9+Referenz_vor_1960!$B$5,C9+Referenz_vor_1960!$C$5,M8+Referenz_vor_1960!$M$5)-Referenz_vor_1960!$R$5)</f>
        <v>-0.89146331020357761</v>
      </c>
      <c r="V9" s="51">
        <v>1986</v>
      </c>
      <c r="W9" s="112">
        <f>(AVERAGE(B9+Referenz_vor_1960!$B$5,C9+Referenz_vor_1960!$C$5,D9+Referenz_vor_1960!$D$5)-Referenz_vor_1960!$T$5)</f>
        <v>-2.3341514822465879</v>
      </c>
      <c r="X9" s="28">
        <f>(AVERAGE(E9+Referenz_vor_1960!$E$5,F9+Referenz_vor_1960!$F$5,G9+Referenz_vor_1960!$G$5)-Referenz_vor_1960!$U$5)</f>
        <v>0.8715997610513746</v>
      </c>
      <c r="Y9" s="28">
        <f>(AVERAGE(H9+Referenz_vor_1960!$H$5,I9+Referenz_vor_1960!$I$5,J9+Referenz_vor_1960!$J$5)-Referenz_vor_1960!$V$5)</f>
        <v>0.10771087216249065</v>
      </c>
      <c r="Z9" s="97">
        <f>(AVERAGE(K9+Referenz_vor_1960!$K$5,L9+Referenz_vor_1960!$L$5,M9+Referenz_vor_1960!$M$5)-Referenz_vor_1960!$W$5)</f>
        <v>1.7575973715651125</v>
      </c>
    </row>
    <row r="10" spans="1:26">
      <c r="A10" s="51">
        <v>1987</v>
      </c>
      <c r="B10" s="88">
        <f>(TempMittel_korr!C211-Referenz_vor_1960!$B$5)</f>
        <v>-5.2026881720430111</v>
      </c>
      <c r="C10" s="15">
        <f>(TempMittel_korr!D211-Referenz_vor_1960!$C$5)</f>
        <v>1.0089203612479476</v>
      </c>
      <c r="D10" s="9">
        <f>(TempMittel_korr!E211-Referenz_vor_1960!$D$5)</f>
        <v>-4.4251612903225812</v>
      </c>
      <c r="E10" s="9">
        <f>(TempMittel_korr!F211-Referenz_vor_1960!$E$5)</f>
        <v>2.3003333333333327</v>
      </c>
      <c r="F10" s="9">
        <f>(TempMittel_korr!G211-Referenz_vor_1960!$F$5)</f>
        <v>-2.7636559139784929</v>
      </c>
      <c r="G10" s="9">
        <f>(TempMittel_korr!H211-Referenz_vor_1960!$G$5)</f>
        <v>-0.85488888888888859</v>
      </c>
      <c r="H10" s="9">
        <f>(TempMittel_korr!I211-Referenz_vor_1960!$H$5)</f>
        <v>0.5410752688172078</v>
      </c>
      <c r="I10" s="9">
        <f>(TempMittel_korr!J211-Referenz_vor_1960!$I$5)</f>
        <v>0.11688172043010603</v>
      </c>
      <c r="J10" s="9">
        <f>(TempMittel_korr!K211-Referenz_vor_1960!$J$5)</f>
        <v>3.2804444444444432</v>
      </c>
      <c r="K10" s="9">
        <f>(TempMittel_korr!L211-Referenz_vor_1960!$K$5)</f>
        <v>1.6701075268817203</v>
      </c>
      <c r="L10" s="9">
        <f>(TempMittel_korr!M211-Referenz_vor_1960!$L$5)</f>
        <v>0.55322222222222184</v>
      </c>
      <c r="M10" s="15">
        <f>(TempMittel_korr!N211-Referenz_vor_1960!$M$5)</f>
        <v>2.3319354838709678</v>
      </c>
      <c r="N10" s="269">
        <f>(TempMittel_korr!P211-Referenz_vor_1960!$N$5)</f>
        <v>-0.10840182648401875</v>
      </c>
      <c r="O10" s="2"/>
      <c r="P10" s="51">
        <v>1987</v>
      </c>
      <c r="Q10" s="29">
        <f>(AVERAGE(D10+Referenz_vor_1960!$D$5,E10+Referenz_vor_1960!$E$5,F10+Referenz_vor_1960!$F$5)-Referenz_vor_1960!$O$5)</f>
        <v>-1.6294946236559138</v>
      </c>
      <c r="R10" s="9">
        <f>(AVERAGE(G10+Referenz_vor_1960!$G$5,H10+Referenz_vor_1960!$H$5,I10+Referenz_vor_1960!$I$5)-Referenz_vor_1960!$P$5)</f>
        <v>-6.5643966547192178E-2</v>
      </c>
      <c r="S10" s="9">
        <f>(AVERAGE(J10+Referenz_vor_1960!$J$5,K10+Referenz_vor_1960!$K$5,L10+Referenz_vor_1960!$L$5)-Referenz_vor_1960!$Q$5)</f>
        <v>1.8345913978494606</v>
      </c>
      <c r="T10" s="12">
        <f>(AVERAGE(B10+Referenz_vor_1960!$B$5,C10+Referenz_vor_1960!$C$5,M9+Referenz_vor_1960!$M$5)-Referenz_vor_1960!$R$5)</f>
        <v>-1.0184602380069567</v>
      </c>
      <c r="V10" s="51">
        <v>1987</v>
      </c>
      <c r="W10" s="112">
        <f>(AVERAGE(B10+Referenz_vor_1960!$B$5,C10+Referenz_vor_1960!$C$5,D10+Referenz_vor_1960!$D$5)-Referenz_vor_1960!$T$5)</f>
        <v>-2.8729763670392146</v>
      </c>
      <c r="X10" s="28">
        <f>(AVERAGE(E10+Referenz_vor_1960!$E$5,F10+Referenz_vor_1960!$F$5,G10+Referenz_vor_1960!$G$5)-Referenz_vor_1960!$U$5)</f>
        <v>-0.43940382317801863</v>
      </c>
      <c r="Y10" s="28">
        <f>(AVERAGE(H10+Referenz_vor_1960!$H$5,I10+Referenz_vor_1960!$I$5,J10+Referenz_vor_1960!$J$5)-Referenz_vor_1960!$V$5)</f>
        <v>1.3128004778972535</v>
      </c>
      <c r="Z10" s="97">
        <f>(AVERAGE(K10+Referenz_vor_1960!$K$5,L10+Referenz_vor_1960!$L$5,M10+Referenz_vor_1960!$M$5)-Referenz_vor_1960!$W$5)</f>
        <v>1.5184217443249697</v>
      </c>
    </row>
    <row r="11" spans="1:26">
      <c r="A11" s="51">
        <v>1988</v>
      </c>
      <c r="B11" s="88">
        <f>(TempMittel_korr!C212-Referenz_vor_1960!$B$5)</f>
        <v>4.8102150537634412</v>
      </c>
      <c r="C11" s="9">
        <f>(TempMittel_korr!D212-Referenz_vor_1960!$C$5)</f>
        <v>0.34660509031198705</v>
      </c>
      <c r="D11" s="9">
        <f>(TempMittel_korr!E212-Referenz_vor_1960!$D$5)</f>
        <v>-1.9283870967741936</v>
      </c>
      <c r="E11" s="9">
        <f>(TempMittel_korr!F212-Referenz_vor_1960!$E$5)</f>
        <v>1.5103333333333344</v>
      </c>
      <c r="F11" s="9">
        <f>(TempMittel_korr!G212-Referenz_vor_1960!$F$5)</f>
        <v>2.197634408602152</v>
      </c>
      <c r="G11" s="9">
        <f>(TempMittel_korr!H212-Referenz_vor_1960!$G$5)</f>
        <v>-0.27488888888888852</v>
      </c>
      <c r="H11" s="9">
        <f>(TempMittel_korr!I212-Referenz_vor_1960!$H$5)</f>
        <v>0.94752688172043342</v>
      </c>
      <c r="I11" s="9">
        <f>(TempMittel_korr!J212-Referenz_vor_1960!$I$5)</f>
        <v>1.229784946236558</v>
      </c>
      <c r="J11" s="9">
        <f>(TempMittel_korr!K212-Referenz_vor_1960!$J$5)</f>
        <v>-0.24955555555555264</v>
      </c>
      <c r="K11" s="9">
        <f>(TempMittel_korr!L212-Referenz_vor_1960!$K$5)</f>
        <v>2.0120430107526879</v>
      </c>
      <c r="L11" s="9">
        <f>(TempMittel_korr!M212-Referenz_vor_1960!$L$5)</f>
        <v>-1.2567777777777782</v>
      </c>
      <c r="M11" s="15">
        <f>(TempMittel_korr!N212-Referenz_vor_1960!$M$5)</f>
        <v>0.5125806451612902</v>
      </c>
      <c r="N11" s="269">
        <f>(TempMittel_korr!P212-Referenz_vor_1960!$N$5)</f>
        <v>0.86968036529680148</v>
      </c>
      <c r="O11" s="2"/>
      <c r="P11" s="138">
        <v>1988</v>
      </c>
      <c r="Q11" s="29">
        <f>(AVERAGE(D11+Referenz_vor_1960!$D$5,E11+Referenz_vor_1960!$E$5,F11+Referenz_vor_1960!$F$5)-Referenz_vor_1960!$O$5)</f>
        <v>0.59319354838709781</v>
      </c>
      <c r="R11" s="9">
        <f>(AVERAGE(G11+Referenz_vor_1960!$G$5,H11+Referenz_vor_1960!$H$5,I11+Referenz_vor_1960!$I$5)-Referenz_vor_1960!$P$5)</f>
        <v>0.63414097968936822</v>
      </c>
      <c r="S11" s="9">
        <f>(AVERAGE(J11+Referenz_vor_1960!$J$5,K11+Referenz_vor_1960!$K$5,L11+Referenz_vor_1960!$L$5)-Referenz_vor_1960!$Q$5)</f>
        <v>0.16856989247311738</v>
      </c>
      <c r="T11" s="12">
        <f>(AVERAGE(B11+Referenz_vor_1960!$B$5,C11+Referenz_vor_1960!$C$5,M10+Referenz_vor_1960!$M$5)-Referenz_vor_1960!$R$5)</f>
        <v>2.4962518759821317</v>
      </c>
      <c r="V11" s="138">
        <v>1988</v>
      </c>
      <c r="W11" s="112">
        <f>(AVERAGE(B11+Referenz_vor_1960!$B$5,C11+Referenz_vor_1960!$C$5,D11+Referenz_vor_1960!$D$5)-Referenz_vor_1960!$T$5)</f>
        <v>1.0761443491004115</v>
      </c>
      <c r="X11" s="28">
        <f>(AVERAGE(E11+Referenz_vor_1960!$E$5,F11+Referenz_vor_1960!$F$5,G11+Referenz_vor_1960!$G$5)-Referenz_vor_1960!$U$5)</f>
        <v>1.1443596176821984</v>
      </c>
      <c r="Y11" s="28">
        <f>(AVERAGE(H11+Referenz_vor_1960!$H$5,I11+Referenz_vor_1960!$I$5,J11+Referenz_vor_1960!$J$5)-Referenz_vor_1960!$V$5)</f>
        <v>0.64258542413381292</v>
      </c>
      <c r="Z11" s="97">
        <f>(AVERAGE(K11+Referenz_vor_1960!$K$5,L11+Referenz_vor_1960!$L$5,M11+Referenz_vor_1960!$M$5)-Referenz_vor_1960!$W$5)</f>
        <v>0.4226152927120661</v>
      </c>
    </row>
    <row r="12" spans="1:26">
      <c r="A12" s="51">
        <v>1989</v>
      </c>
      <c r="B12" s="88">
        <f>(TempMittel_korr!C213-Referenz_vor_1960!$B$5)</f>
        <v>3.2134408602150537</v>
      </c>
      <c r="C12" s="9">
        <f>(TempMittel_korr!D213-Referenz_vor_1960!$C$5)</f>
        <v>4.3089203612479476</v>
      </c>
      <c r="D12" s="9">
        <f>(TempMittel_korr!E213-Referenz_vor_1960!$D$5)</f>
        <v>4.5490322580645168</v>
      </c>
      <c r="E12" s="9">
        <f>(TempMittel_korr!F213-Referenz_vor_1960!$E$5)</f>
        <v>5.0333333333331787E-2</v>
      </c>
      <c r="F12" s="9">
        <f>(TempMittel_korr!G213-Referenz_vor_1960!$F$5)</f>
        <v>1.8234408602150509</v>
      </c>
      <c r="G12" s="9">
        <f>(TempMittel_korr!H213-Referenz_vor_1960!$G$5)</f>
        <v>-0.79155555555555424</v>
      </c>
      <c r="H12" s="9">
        <f>(TempMittel_korr!I213-Referenz_vor_1960!$H$5)</f>
        <v>0.95397849462366402</v>
      </c>
      <c r="I12" s="9">
        <f>(TempMittel_korr!J213-Referenz_vor_1960!$I$5)</f>
        <v>0.91688172043011029</v>
      </c>
      <c r="J12" s="9">
        <f>(TempMittel_korr!K213-Referenz_vor_1960!$J$5)</f>
        <v>-0.14622222222222092</v>
      </c>
      <c r="K12" s="9">
        <f>(TempMittel_korr!L213-Referenz_vor_1960!$K$5)</f>
        <v>2.1217204301075263</v>
      </c>
      <c r="L12" s="9">
        <f>(TempMittel_korr!M213-Referenz_vor_1960!$L$5)</f>
        <v>-0.47344444444444522</v>
      </c>
      <c r="M12" s="15">
        <f>(TempMittel_korr!N213-Referenz_vor_1960!$M$5)</f>
        <v>3.0029032258064512</v>
      </c>
      <c r="N12" s="269">
        <f>(TempMittel_korr!P213-Referenz_vor_1960!$N$5)</f>
        <v>1.6639269406392687</v>
      </c>
      <c r="O12" s="2"/>
      <c r="P12" s="138">
        <v>1989</v>
      </c>
      <c r="Q12" s="29">
        <f>(AVERAGE(D12+Referenz_vor_1960!$D$5,E12+Referenz_vor_1960!$E$5,F12+Referenz_vor_1960!$F$5)-Referenz_vor_1960!$O$5)</f>
        <v>2.1409354838709662</v>
      </c>
      <c r="R12" s="9">
        <f>(AVERAGE(G12+Referenz_vor_1960!$G$5,H12+Referenz_vor_1960!$H$5,I12+Referenz_vor_1960!$I$5)-Referenz_vor_1960!$P$5)</f>
        <v>0.35976821983273766</v>
      </c>
      <c r="S12" s="9">
        <f>(AVERAGE(J12+Referenz_vor_1960!$J$5,K12+Referenz_vor_1960!$K$5,L12+Referenz_vor_1960!$L$5)-Referenz_vor_1960!$Q$5)</f>
        <v>0.50068458781361791</v>
      </c>
      <c r="T12" s="12">
        <f>(AVERAGE(B12+Referenz_vor_1960!$B$5,C12+Referenz_vor_1960!$C$5,M11+Referenz_vor_1960!$M$5)-Referenz_vor_1960!$R$5)</f>
        <v>2.6783139555414301</v>
      </c>
      <c r="V12" s="138">
        <v>1989</v>
      </c>
      <c r="W12" s="112">
        <f>(AVERAGE(B12+Referenz_vor_1960!$B$5,C12+Referenz_vor_1960!$C$5,D12+Referenz_vor_1960!$D$5)-Referenz_vor_1960!$T$5)</f>
        <v>4.0237978265091723</v>
      </c>
      <c r="X12" s="28">
        <f>(AVERAGE(E12+Referenz_vor_1960!$E$5,F12+Referenz_vor_1960!$F$5,G12+Referenz_vor_1960!$G$5)-Referenz_vor_1960!$U$5)</f>
        <v>0.3607395459976086</v>
      </c>
      <c r="Y12" s="28">
        <f>(AVERAGE(H12+Referenz_vor_1960!$H$5,I12+Referenz_vor_1960!$I$5,J12+Referenz_vor_1960!$J$5)-Referenz_vor_1960!$V$5)</f>
        <v>0.57487933094385291</v>
      </c>
      <c r="Z12" s="97">
        <f>(AVERAGE(K12+Referenz_vor_1960!$K$5,L12+Referenz_vor_1960!$L$5,M12+Referenz_vor_1960!$M$5)-Referenz_vor_1960!$W$5)</f>
        <v>1.5503930704898439</v>
      </c>
    </row>
    <row r="13" spans="1:26">
      <c r="A13" s="51">
        <v>1990</v>
      </c>
      <c r="B13" s="88">
        <f>(TempMittel_korr!C214-Referenz_vor_1960!$B$5)</f>
        <v>3.5489247311827956</v>
      </c>
      <c r="C13" s="9">
        <f>(TempMittel_korr!D214-Referenz_vor_1960!$C$5)</f>
        <v>6.2839203612479473</v>
      </c>
      <c r="D13" s="9">
        <f>(TempMittel_korr!E214-Referenz_vor_1960!$D$5)</f>
        <v>3.8587096774193528</v>
      </c>
      <c r="E13" s="9">
        <f>(TempMittel_korr!F214-Referenz_vor_1960!$E$5)</f>
        <v>-1.3496666666666663</v>
      </c>
      <c r="F13" s="9">
        <f>(TempMittel_korr!G214-Referenz_vor_1960!$F$5)</f>
        <v>2.5750537634408541</v>
      </c>
      <c r="G13" s="9">
        <f>(TempMittel_korr!H214-Referenz_vor_1960!$G$5)</f>
        <v>-0.3282222222222213</v>
      </c>
      <c r="H13" s="9">
        <f>(TempMittel_korr!I214-Referenz_vor_1960!$H$5)</f>
        <v>0.47010752688172097</v>
      </c>
      <c r="I13" s="9">
        <f>(TempMittel_korr!J214-Referenz_vor_1960!$I$5)</f>
        <v>2.1620430107526865</v>
      </c>
      <c r="J13" s="9">
        <f>(TempMittel_korr!K214-Referenz_vor_1960!$J$5)</f>
        <v>-1.4462222222222199</v>
      </c>
      <c r="K13" s="9">
        <f>(TempMittel_korr!L214-Referenz_vor_1960!$K$5)</f>
        <v>2.5281720430107537</v>
      </c>
      <c r="L13" s="9">
        <f>(TempMittel_korr!M214-Referenz_vor_1960!$L$5)</f>
        <v>-0.6201111111111115</v>
      </c>
      <c r="M13" s="15">
        <f>(TempMittel_korr!N214-Referenz_vor_1960!$M$5)</f>
        <v>-1.1712903225806448</v>
      </c>
      <c r="N13" s="269">
        <f>(TempMittel_korr!P214-Referenz_vor_1960!$N$5)</f>
        <v>1.3978995433789949</v>
      </c>
      <c r="O13" s="2"/>
      <c r="P13" s="138">
        <v>1990</v>
      </c>
      <c r="Q13" s="29">
        <f>(AVERAGE(D13+Referenz_vor_1960!$D$5,E13+Referenz_vor_1960!$E$5,F13+Referenz_vor_1960!$F$5)-Referenz_vor_1960!$O$5)</f>
        <v>1.6946989247311803</v>
      </c>
      <c r="R13" s="9">
        <f>(AVERAGE(G13+Referenz_vor_1960!$G$5,H13+Referenz_vor_1960!$H$5,I13+Referenz_vor_1960!$I$5)-Referenz_vor_1960!$P$5)</f>
        <v>0.76797610513739301</v>
      </c>
      <c r="S13" s="9">
        <f>(AVERAGE(J13+Referenz_vor_1960!$J$5,K13+Referenz_vor_1960!$K$5,L13+Referenz_vor_1960!$L$5)-Referenz_vor_1960!$Q$5)</f>
        <v>0.15394623655913975</v>
      </c>
      <c r="T13" s="12">
        <f>(AVERAGE(B13+Referenz_vor_1960!$B$5,C13+Referenz_vor_1960!$C$5,M12+Referenz_vor_1960!$M$5)-Referenz_vor_1960!$R$5)</f>
        <v>4.2785827727457315</v>
      </c>
      <c r="V13" s="138">
        <v>1990</v>
      </c>
      <c r="W13" s="112">
        <f>(AVERAGE(B13+Referenz_vor_1960!$B$5,C13+Referenz_vor_1960!$C$5,D13+Referenz_vor_1960!$D$5)-Referenz_vor_1960!$T$5)</f>
        <v>4.5638515899500316</v>
      </c>
      <c r="X13" s="28">
        <f>(AVERAGE(E13+Referenz_vor_1960!$E$5,F13+Referenz_vor_1960!$F$5,G13+Referenz_vor_1960!$G$5)-Referenz_vor_1960!$U$5)</f>
        <v>0.2990549581839872</v>
      </c>
      <c r="Y13" s="28">
        <f>(AVERAGE(H13+Referenz_vor_1960!$H$5,I13+Referenz_vor_1960!$I$5,J13+Referenz_vor_1960!$J$5)-Referenz_vor_1960!$V$5)</f>
        <v>0.39530943847073097</v>
      </c>
      <c r="Z13" s="97">
        <f>(AVERAGE(K13+Referenz_vor_1960!$K$5,L13+Referenz_vor_1960!$L$5,M13+Referenz_vor_1960!$M$5)-Referenz_vor_1960!$W$5)</f>
        <v>0.24559020310633306</v>
      </c>
    </row>
    <row r="14" spans="1:26">
      <c r="A14" s="51">
        <v>1991</v>
      </c>
      <c r="B14" s="88">
        <f>(TempMittel_korr!C215-Referenz_vor_1960!$B$5)</f>
        <v>0.48763440860215068</v>
      </c>
      <c r="C14" s="9">
        <f>(TempMittel_korr!D215-Referenz_vor_1960!$C$5)</f>
        <v>-1.451793924466338</v>
      </c>
      <c r="D14" s="9">
        <f>(TempMittel_korr!E215-Referenz_vor_1960!$D$5)</f>
        <v>3.345806451612904</v>
      </c>
      <c r="E14" s="9">
        <f>(TempMittel_korr!F215-Referenz_vor_1960!$E$5)</f>
        <v>-0.81966666666666743</v>
      </c>
      <c r="F14" s="9">
        <f>(TempMittel_korr!G215-Referenz_vor_1960!$F$5)</f>
        <v>-3.2668817204301082</v>
      </c>
      <c r="G14" s="9">
        <f>(TempMittel_korr!H215-Referenz_vor_1960!$G$5)</f>
        <v>-0.82155555555555537</v>
      </c>
      <c r="H14" s="9">
        <f>(TempMittel_korr!I215-Referenz_vor_1960!$H$5)</f>
        <v>2.134623655913984</v>
      </c>
      <c r="I14" s="9">
        <f>(TempMittel_korr!J215-Referenz_vor_1960!$I$5)</f>
        <v>2.2588172043010779</v>
      </c>
      <c r="J14" s="9">
        <f>(TempMittel_korr!K215-Referenz_vor_1960!$J$5)</f>
        <v>2.2737777777777808</v>
      </c>
      <c r="K14" s="9">
        <f>(TempMittel_korr!L215-Referenz_vor_1960!$K$5)</f>
        <v>-1.6718279569892491</v>
      </c>
      <c r="L14" s="9">
        <f>(TempMittel_korr!M215-Referenz_vor_1960!$L$5)</f>
        <v>8.9888888888888463E-2</v>
      </c>
      <c r="M14" s="15">
        <f>(TempMittel_korr!N215-Referenz_vor_1960!$M$5)</f>
        <v>-1.6809677419354836</v>
      </c>
      <c r="N14" s="269">
        <f>(TempMittel_korr!P215-Referenz_vor_1960!$N$5)</f>
        <v>0.12146118721461097</v>
      </c>
      <c r="O14" s="2"/>
      <c r="P14" s="51">
        <v>1991</v>
      </c>
      <c r="Q14" s="29">
        <f>(AVERAGE(D14+Referenz_vor_1960!$D$5,E14+Referenz_vor_1960!$E$5,F14+Referenz_vor_1960!$F$5)-Referenz_vor_1960!$O$5)</f>
        <v>-0.24691397849462415</v>
      </c>
      <c r="R14" s="9">
        <f>(AVERAGE(G14+Referenz_vor_1960!$G$5,H14+Referenz_vor_1960!$H$5,I14+Referenz_vor_1960!$I$5)-Referenz_vor_1960!$P$5)</f>
        <v>1.1906284348865022</v>
      </c>
      <c r="S14" s="9">
        <f>(AVERAGE(J14+Referenz_vor_1960!$J$5,K14+Referenz_vor_1960!$K$5,L14+Referenz_vor_1960!$L$5)-Referenz_vor_1960!$Q$5)</f>
        <v>0.23061290322580597</v>
      </c>
      <c r="T14" s="12">
        <f>(AVERAGE(B14+Referenz_vor_1960!$B$5,C14+Referenz_vor_1960!$C$5,M13+Referenz_vor_1960!$M$5)-Referenz_vor_1960!$R$5)</f>
        <v>-0.71181661281494413</v>
      </c>
      <c r="V14" s="51">
        <v>1991</v>
      </c>
      <c r="W14" s="112">
        <f>(AVERAGE(B14+Referenz_vor_1960!$B$5,C14+Referenz_vor_1960!$C$5,D14+Referenz_vor_1960!$D$5)-Referenz_vor_1960!$T$5)</f>
        <v>0.79388231191623881</v>
      </c>
      <c r="X14" s="28">
        <f>(AVERAGE(E14+Referenz_vor_1960!$E$5,F14+Referenz_vor_1960!$F$5,G14+Referenz_vor_1960!$G$5)-Referenz_vor_1960!$U$5)</f>
        <v>-1.6360346475507779</v>
      </c>
      <c r="Y14" s="28">
        <f>(AVERAGE(H14+Referenz_vor_1960!$H$5,I14+Referenz_vor_1960!$I$5,J14+Referenz_vor_1960!$J$5)-Referenz_vor_1960!$V$5)</f>
        <v>2.2224062126642821</v>
      </c>
      <c r="Z14" s="97">
        <f>(AVERAGE(K14+Referenz_vor_1960!$K$5,L14+Referenz_vor_1960!$L$5,M14+Referenz_vor_1960!$M$5)-Referenz_vor_1960!$W$5)</f>
        <v>-1.0876356033452814</v>
      </c>
    </row>
    <row r="15" spans="1:26">
      <c r="A15" s="51">
        <v>1992</v>
      </c>
      <c r="B15" s="88">
        <f>(TempMittel_korr!C216-Referenz_vor_1960!$B$5)</f>
        <v>1.448924731182796</v>
      </c>
      <c r="C15" s="9">
        <f>(TempMittel_korr!D216-Referenz_vor_1960!$C$5)</f>
        <v>2.1293637110016421</v>
      </c>
      <c r="D15" s="9">
        <f>(TempMittel_korr!E216-Referenz_vor_1960!$D$5)</f>
        <v>1.1748387096774189</v>
      </c>
      <c r="E15" s="9">
        <f>(TempMittel_korr!F216-Referenz_vor_1960!$E$5)</f>
        <v>0.24700000000000166</v>
      </c>
      <c r="F15" s="9">
        <f>(TempMittel_korr!G216-Referenz_vor_1960!$F$5)</f>
        <v>3.0686021505376324</v>
      </c>
      <c r="G15" s="9">
        <f>(TempMittel_korr!H216-Referenz_vor_1960!$G$5)</f>
        <v>0.90511111111110942</v>
      </c>
      <c r="H15" s="9">
        <f>(TempMittel_korr!I216-Referenz_vor_1960!$H$5)</f>
        <v>1.6894623655913996</v>
      </c>
      <c r="I15" s="9">
        <f>(TempMittel_korr!J216-Referenz_vor_1960!$I$5)</f>
        <v>4.7910752688172096</v>
      </c>
      <c r="J15" s="9">
        <f>(TempMittel_korr!K216-Referenz_vor_1960!$J$5)</f>
        <v>0.57044444444444764</v>
      </c>
      <c r="K15" s="9">
        <f>(TempMittel_korr!L216-Referenz_vor_1960!$K$5)</f>
        <v>-2.4040860215053783</v>
      </c>
      <c r="L15" s="9">
        <f>(TempMittel_korr!M216-Referenz_vor_1960!$L$5)</f>
        <v>2.4398888888888899</v>
      </c>
      <c r="M15" s="15">
        <f>(TempMittel_korr!N216-Referenz_vor_1960!$M$5)</f>
        <v>0.586774193548387</v>
      </c>
      <c r="N15" s="269">
        <f>(TempMittel_korr!P216-Referenz_vor_1960!$N$5)</f>
        <v>1.4244748858447505</v>
      </c>
      <c r="O15" s="2"/>
      <c r="P15" s="138">
        <v>1992</v>
      </c>
      <c r="Q15" s="29">
        <f>(AVERAGE(D15+Referenz_vor_1960!$D$5,E15+Referenz_vor_1960!$E$5,F15+Referenz_vor_1960!$F$5)-Referenz_vor_1960!$O$5)</f>
        <v>1.4968136200716842</v>
      </c>
      <c r="R15" s="9">
        <f>(AVERAGE(G15+Referenz_vor_1960!$G$5,H15+Referenz_vor_1960!$H$5,I15+Referenz_vor_1960!$I$5)-Referenz_vor_1960!$P$5)</f>
        <v>2.4618829151732395</v>
      </c>
      <c r="S15" s="9">
        <f>(AVERAGE(J15+Referenz_vor_1960!$J$5,K15+Referenz_vor_1960!$K$5,L15+Referenz_vor_1960!$L$5)-Referenz_vor_1960!$Q$5)</f>
        <v>0.20208243727598507</v>
      </c>
      <c r="T15" s="12">
        <f>(AVERAGE(B15+Referenz_vor_1960!$B$5,C15+Referenz_vor_1960!$C$5,M14+Referenz_vor_1960!$M$5)-Referenz_vor_1960!$R$5)</f>
        <v>0.63244023341631805</v>
      </c>
      <c r="V15" s="138">
        <v>1992</v>
      </c>
      <c r="W15" s="112">
        <f>(AVERAGE(B15+Referenz_vor_1960!$B$5,C15+Referenz_vor_1960!$C$5,D15+Referenz_vor_1960!$D$5)-Referenz_vor_1960!$T$5)</f>
        <v>1.5843757172872854</v>
      </c>
      <c r="X15" s="28">
        <f>(AVERAGE(E15+Referenz_vor_1960!$E$5,F15+Referenz_vor_1960!$F$5,G15+Referenz_vor_1960!$G$5)-Referenz_vor_1960!$U$5)</f>
        <v>1.40690442054958</v>
      </c>
      <c r="Y15" s="28">
        <f>(AVERAGE(H15+Referenz_vor_1960!$H$5,I15+Referenz_vor_1960!$I$5,J15+Referenz_vor_1960!$J$5)-Referenz_vor_1960!$V$5)</f>
        <v>2.350327359617685</v>
      </c>
      <c r="Z15" s="97">
        <f>(AVERAGE(K15+Referenz_vor_1960!$K$5,L15+Referenz_vor_1960!$L$5,M15+Referenz_vor_1960!$M$5)-Referenz_vor_1960!$W$5)</f>
        <v>0.20752568697729901</v>
      </c>
    </row>
    <row r="16" spans="1:26">
      <c r="A16" s="51">
        <v>1993</v>
      </c>
      <c r="B16" s="88">
        <f>(TempMittel_korr!C217-Referenz_vor_1960!$B$5)</f>
        <v>4.029569892473118</v>
      </c>
      <c r="C16" s="9">
        <f>(TempMittel_korr!D217-Referenz_vor_1960!$C$5)</f>
        <v>-0.60179392446633817</v>
      </c>
      <c r="D16" s="9">
        <f>(TempMittel_korr!E217-Referenz_vor_1960!$D$5)</f>
        <v>-0.3058064516129031</v>
      </c>
      <c r="E16" s="9">
        <f>(TempMittel_korr!F217-Referenz_vor_1960!$E$5)</f>
        <v>3.0803333333333329</v>
      </c>
      <c r="F16" s="9">
        <f>(TempMittel_korr!G217-Referenz_vor_1960!$F$5)</f>
        <v>3.0718279569892477</v>
      </c>
      <c r="G16" s="9">
        <f>(TempMittel_korr!H217-Referenz_vor_1960!$G$5)</f>
        <v>1.0484444444444403</v>
      </c>
      <c r="H16" s="9">
        <f>(TempMittel_korr!I217-Referenz_vor_1960!$H$5)</f>
        <v>-0.72344086021505127</v>
      </c>
      <c r="I16" s="9">
        <f>(TempMittel_korr!J217-Referenz_vor_1960!$I$5)</f>
        <v>0.66849462365591883</v>
      </c>
      <c r="J16" s="9">
        <f>(TempMittel_korr!K217-Referenz_vor_1960!$J$5)</f>
        <v>-0.62622222222221957</v>
      </c>
      <c r="K16" s="9">
        <f>(TempMittel_korr!L217-Referenz_vor_1960!$K$5)</f>
        <v>-1.3492473118279555</v>
      </c>
      <c r="L16" s="9">
        <f>(TempMittel_korr!M217-Referenz_vor_1960!$L$5)</f>
        <v>-3.3401111111111117</v>
      </c>
      <c r="M16" s="15">
        <f>(TempMittel_korr!N217-Referenz_vor_1960!$M$5)</f>
        <v>2.3125806451612898</v>
      </c>
      <c r="N16" s="269">
        <f>(TempMittel_korr!P217-Referenz_vor_1960!$N$5)</f>
        <v>0.65844748858447399</v>
      </c>
      <c r="O16" s="2"/>
      <c r="P16" s="51">
        <v>1993</v>
      </c>
      <c r="Q16" s="29">
        <f>(AVERAGE(D16+Referenz_vor_1960!$D$5,E16+Referenz_vor_1960!$E$5,F16+Referenz_vor_1960!$F$5)-Referenz_vor_1960!$O$5)</f>
        <v>1.9487849462365601</v>
      </c>
      <c r="R16" s="9">
        <f>(AVERAGE(G16+Referenz_vor_1960!$G$5,H16+Referenz_vor_1960!$H$5,I16+Referenz_vor_1960!$I$5)-Referenz_vor_1960!$P$5)</f>
        <v>0.33116606929510084</v>
      </c>
      <c r="S16" s="9">
        <f>(AVERAGE(J16+Referenz_vor_1960!$J$5,K16+Referenz_vor_1960!$K$5,L16+Referenz_vor_1960!$L$5)-Referenz_vor_1960!$Q$5)</f>
        <v>-1.7718602150537635</v>
      </c>
      <c r="T16" s="12">
        <f>(AVERAGE(B16+Referenz_vor_1960!$B$5,C16+Referenz_vor_1960!$C$5,M15+Referenz_vor_1960!$M$5)-Referenz_vor_1960!$R$5)</f>
        <v>1.3381833871850555</v>
      </c>
      <c r="V16" s="51">
        <v>1993</v>
      </c>
      <c r="W16" s="112">
        <f>(AVERAGE(B16+Referenz_vor_1960!$B$5,C16+Referenz_vor_1960!$C$5,D16+Referenz_vor_1960!$D$5)-Referenz_vor_1960!$T$5)</f>
        <v>1.0406565054646255</v>
      </c>
      <c r="X16" s="28">
        <f>(AVERAGE(E16+Referenz_vor_1960!$E$5,F16+Referenz_vor_1960!$F$5,G16+Referenz_vor_1960!$G$5)-Referenz_vor_1960!$U$5)</f>
        <v>2.4002019115890061</v>
      </c>
      <c r="Y16" s="28">
        <f>(AVERAGE(H16+Referenz_vor_1960!$H$5,I16+Referenz_vor_1960!$I$5,J16+Referenz_vor_1960!$J$5)-Referenz_vor_1960!$V$5)</f>
        <v>-0.22705615292711734</v>
      </c>
      <c r="Z16" s="97">
        <f>(AVERAGE(K16+Referenz_vor_1960!$K$5,L16+Referenz_vor_1960!$L$5,M16+Referenz_vor_1960!$M$5)-Referenz_vor_1960!$W$5)</f>
        <v>-0.792259259259259</v>
      </c>
    </row>
    <row r="17" spans="1:26">
      <c r="A17" s="51">
        <v>1994</v>
      </c>
      <c r="B17" s="88">
        <f>(TempMittel_korr!C218-Referenz_vor_1960!$B$5)</f>
        <v>2.3327956989247314</v>
      </c>
      <c r="C17" s="9">
        <f>(TempMittel_korr!D218-Referenz_vor_1960!$C$5)</f>
        <v>1.2517775041050909</v>
      </c>
      <c r="D17" s="9">
        <f>(TempMittel_korr!E218-Referenz_vor_1960!$D$5)</f>
        <v>4.4458064516129028</v>
      </c>
      <c r="E17" s="9">
        <f>(TempMittel_korr!F218-Referenz_vor_1960!$E$5)</f>
        <v>-0.42300000000000004</v>
      </c>
      <c r="F17" s="9">
        <f>(TempMittel_korr!G218-Referenz_vor_1960!$F$5)</f>
        <v>1.1460215053763427</v>
      </c>
      <c r="G17" s="9">
        <f>(TempMittel_korr!H218-Referenz_vor_1960!$G$5)</f>
        <v>1.7584444444444411</v>
      </c>
      <c r="H17" s="9">
        <f>(TempMittel_korr!I218-Referenz_vor_1960!$H$5)</f>
        <v>4.2249462365591448</v>
      </c>
      <c r="I17" s="9">
        <f>(TempMittel_korr!J218-Referenz_vor_1960!$I$5)</f>
        <v>2.7104301075268786</v>
      </c>
      <c r="J17" s="9">
        <f>(TempMittel_korr!K218-Referenz_vor_1960!$J$5)</f>
        <v>-9.6222222222220211E-2</v>
      </c>
      <c r="K17" s="9">
        <f>(TempMittel_korr!L218-Referenz_vor_1960!$K$5)</f>
        <v>5.5913978494617211E-3</v>
      </c>
      <c r="L17" s="9">
        <f>(TempMittel_korr!M218-Referenz_vor_1960!$L$5)</f>
        <v>3.7098888888888895</v>
      </c>
      <c r="M17" s="15">
        <f>(TempMittel_korr!N218-Referenz_vor_1960!$M$5)</f>
        <v>1.757741935483871</v>
      </c>
      <c r="N17" s="269">
        <f>(TempMittel_korr!P218-Referenz_vor_1960!$N$5)</f>
        <v>1.9515981735159791</v>
      </c>
      <c r="O17" s="2"/>
      <c r="P17" s="138">
        <v>1994</v>
      </c>
      <c r="Q17" s="29">
        <f>(AVERAGE(D17+Referenz_vor_1960!$D$5,E17+Referenz_vor_1960!$E$5,F17+Referenz_vor_1960!$F$5)-Referenz_vor_1960!$O$5)</f>
        <v>1.7229426523297491</v>
      </c>
      <c r="R17" s="9">
        <f>(AVERAGE(G17+Referenz_vor_1960!$G$5,H17+Referenz_vor_1960!$H$5,I17+Referenz_vor_1960!$I$5)-Referenz_vor_1960!$P$5)</f>
        <v>2.8979402628434858</v>
      </c>
      <c r="S17" s="9">
        <f>(AVERAGE(J17+Referenz_vor_1960!$J$5,K17+Referenz_vor_1960!$K$5,L17+Referenz_vor_1960!$L$5)-Referenz_vor_1960!$Q$5)</f>
        <v>1.2064193548387108</v>
      </c>
      <c r="T17" s="12">
        <f>(AVERAGE(B17+Referenz_vor_1960!$B$5,C17+Referenz_vor_1960!$C$5,M16+Referenz_vor_1960!$M$5)-Referenz_vor_1960!$R$5)</f>
        <v>1.9657179493970371</v>
      </c>
      <c r="V17" s="138">
        <v>1994</v>
      </c>
      <c r="W17" s="112">
        <f>(AVERAGE(B17+Referenz_vor_1960!$B$5,C17+Referenz_vor_1960!$C$5,D17+Referenz_vor_1960!$D$5)-Referenz_vor_1960!$T$5)</f>
        <v>2.6767932182142418</v>
      </c>
      <c r="X17" s="28">
        <f>(AVERAGE(E17+Referenz_vor_1960!$E$5,F17+Referenz_vor_1960!$F$5,G17+Referenz_vor_1960!$G$5)-Referenz_vor_1960!$U$5)</f>
        <v>0.82715531660692676</v>
      </c>
      <c r="Y17" s="28">
        <f>(AVERAGE(H17+Referenz_vor_1960!$H$5,I17+Referenz_vor_1960!$I$5,J17+Referenz_vor_1960!$J$5)-Referenz_vor_1960!$V$5)</f>
        <v>2.2797180406212689</v>
      </c>
      <c r="Z17" s="97">
        <f>(AVERAGE(K17+Referenz_vor_1960!$K$5,L17+Referenz_vor_1960!$L$5,M17+Referenz_vor_1960!$M$5)-Referenz_vor_1960!$W$5)</f>
        <v>1.8244074074074073</v>
      </c>
    </row>
    <row r="18" spans="1:26">
      <c r="A18" s="51">
        <v>1995</v>
      </c>
      <c r="B18" s="88">
        <f>(TempMittel_korr!C219-Referenz_vor_1960!$B$5)</f>
        <v>-0.13172043010752654</v>
      </c>
      <c r="C18" s="9">
        <f>(TempMittel_korr!D219-Referenz_vor_1960!$C$5)</f>
        <v>4.2446346469622327</v>
      </c>
      <c r="D18" s="9">
        <f>(TempMittel_korr!E219-Referenz_vor_1960!$D$5)</f>
        <v>-1.1606451612903226</v>
      </c>
      <c r="E18" s="9">
        <f>(TempMittel_korr!F219-Referenz_vor_1960!$E$5)</f>
        <v>1.0403333333333329</v>
      </c>
      <c r="F18" s="9">
        <f>(TempMittel_korr!G219-Referenz_vor_1960!$F$5)</f>
        <v>0.95247311827957049</v>
      </c>
      <c r="G18" s="9">
        <f>(TempMittel_korr!H219-Referenz_vor_1960!$G$5)</f>
        <v>-1.6582222222222232</v>
      </c>
      <c r="H18" s="9">
        <f>(TempMittel_korr!I219-Referenz_vor_1960!$H$5)</f>
        <v>3.4249462365591476</v>
      </c>
      <c r="I18" s="9">
        <f>(TempMittel_korr!J219-Referenz_vor_1960!$I$5)</f>
        <v>0.27494623655914374</v>
      </c>
      <c r="J18" s="9">
        <f>(TempMittel_korr!K219-Referenz_vor_1960!$J$5)</f>
        <v>-2.0428888888888874</v>
      </c>
      <c r="K18" s="9">
        <f>(TempMittel_korr!L219-Referenz_vor_1960!$K$5)</f>
        <v>3.8152688172043003</v>
      </c>
      <c r="L18" s="9">
        <f>(TempMittel_korr!M219-Referenz_vor_1960!$L$5)</f>
        <v>-0.48011111111111093</v>
      </c>
      <c r="M18" s="15">
        <f>(TempMittel_korr!N219-Referenz_vor_1960!$M$5)</f>
        <v>-1.2970967741935482</v>
      </c>
      <c r="N18" s="269">
        <f>(TempMittel_korr!P219-Referenz_vor_1960!$N$5)</f>
        <v>0.60365296803652946</v>
      </c>
      <c r="O18" s="2"/>
      <c r="P18" s="138">
        <v>1995</v>
      </c>
      <c r="Q18" s="29">
        <f>(AVERAGE(D18+Referenz_vor_1960!$D$5,E18+Referenz_vor_1960!$E$5,F18+Referenz_vor_1960!$F$5)-Referenz_vor_1960!$O$5)</f>
        <v>0.27738709677419404</v>
      </c>
      <c r="R18" s="9">
        <f>(AVERAGE(G18+Referenz_vor_1960!$G$5,H18+Referenz_vor_1960!$H$5,I18+Referenz_vor_1960!$I$5)-Referenz_vor_1960!$P$5)</f>
        <v>0.68055675029868823</v>
      </c>
      <c r="S18" s="9">
        <f>(AVERAGE(J18+Referenz_vor_1960!$J$5,K18+Referenz_vor_1960!$K$5,L18+Referenz_vor_1960!$L$5)-Referenz_vor_1960!$Q$5)</f>
        <v>0.43075627240143266</v>
      </c>
      <c r="T18" s="12">
        <f>(AVERAGE(B18+Referenz_vor_1960!$B$5,C18+Referenz_vor_1960!$C$5,M17+Referenz_vor_1960!$M$5)-Referenz_vor_1960!$R$5)</f>
        <v>1.9568853841128588</v>
      </c>
      <c r="V18" s="138">
        <v>1995</v>
      </c>
      <c r="W18" s="112">
        <f>(AVERAGE(B18+Referenz_vor_1960!$B$5,C18+Referenz_vor_1960!$C$5,D18+Referenz_vor_1960!$D$5)-Referenz_vor_1960!$T$5)</f>
        <v>0.98408968518812778</v>
      </c>
      <c r="X18" s="28">
        <f>(AVERAGE(E18+Referenz_vor_1960!$E$5,F18+Referenz_vor_1960!$F$5,G18+Referenz_vor_1960!$G$5)-Referenz_vor_1960!$U$5)</f>
        <v>0.11152807646356067</v>
      </c>
      <c r="Y18" s="28">
        <f>(AVERAGE(H18+Referenz_vor_1960!$H$5,I18+Referenz_vor_1960!$I$5,J18+Referenz_vor_1960!$J$5)-Referenz_vor_1960!$V$5)</f>
        <v>0.55233452807646977</v>
      </c>
      <c r="Z18" s="97">
        <f>(AVERAGE(K18+Referenz_vor_1960!$K$5,L18+Referenz_vor_1960!$L$5,M18+Referenz_vor_1960!$M$5)-Referenz_vor_1960!$W$5)</f>
        <v>0.67935364396654707</v>
      </c>
    </row>
    <row r="19" spans="1:26">
      <c r="A19" s="51">
        <v>1996</v>
      </c>
      <c r="B19" s="88">
        <f>(TempMittel_korr!C220-Referenz_vor_1960!$B$5)</f>
        <v>0.26182795698924766</v>
      </c>
      <c r="C19" s="9">
        <f>(TempMittel_korr!D220-Referenz_vor_1960!$C$5)</f>
        <v>-1.9533949096880123</v>
      </c>
      <c r="D19" s="9">
        <f>(TempMittel_korr!E220-Referenz_vor_1960!$D$5)</f>
        <v>-2.8606451612903223</v>
      </c>
      <c r="E19" s="9">
        <f>(TempMittel_korr!F220-Referenz_vor_1960!$E$5)</f>
        <v>1.1203333333333338</v>
      </c>
      <c r="F19" s="9">
        <f>(TempMittel_korr!G220-Referenz_vor_1960!$F$5)</f>
        <v>0.39118279569892422</v>
      </c>
      <c r="G19" s="9">
        <f>(TempMittel_korr!H220-Referenz_vor_1960!$G$5)</f>
        <v>1.4017777777777773</v>
      </c>
      <c r="H19" s="9">
        <f>(TempMittel_korr!I220-Referenz_vor_1960!$H$5)</f>
        <v>-0.62344086021505163</v>
      </c>
      <c r="I19" s="9">
        <f>(TempMittel_korr!J220-Referenz_vor_1960!$I$5)</f>
        <v>-0.38634408602150216</v>
      </c>
      <c r="J19" s="9">
        <f>(TempMittel_korr!K220-Referenz_vor_1960!$J$5)</f>
        <v>-3.8695555555555528</v>
      </c>
      <c r="K19" s="9">
        <f>(TempMittel_korr!L220-Referenz_vor_1960!$K$5)</f>
        <v>-0.14924731182795803</v>
      </c>
      <c r="L19" s="9">
        <f>(TempMittel_korr!M220-Referenz_vor_1960!$L$5)</f>
        <v>0.28988888888888908</v>
      </c>
      <c r="M19" s="15">
        <f>(TempMittel_korr!N220-Referenz_vor_1960!$M$5)</f>
        <v>-1.6003225806451615</v>
      </c>
      <c r="N19" s="269">
        <f>(TempMittel_korr!P220-Referenz_vor_1960!$N$5)</f>
        <v>-0.63031963470319763</v>
      </c>
      <c r="O19" s="2"/>
      <c r="P19" s="51">
        <v>1996</v>
      </c>
      <c r="Q19" s="29">
        <f>(AVERAGE(D19+Referenz_vor_1960!$D$5,E19+Referenz_vor_1960!$E$5,F19+Referenz_vor_1960!$F$5)-Referenz_vor_1960!$O$5)</f>
        <v>-0.44970967741935475</v>
      </c>
      <c r="R19" s="9">
        <f>(AVERAGE(G19+Referenz_vor_1960!$G$5,H19+Referenz_vor_1960!$H$5,I19+Referenz_vor_1960!$I$5)-Referenz_vor_1960!$P$5)</f>
        <v>0.13066427718040607</v>
      </c>
      <c r="S19" s="9">
        <f>(AVERAGE(J19+Referenz_vor_1960!$J$5,K19+Referenz_vor_1960!$K$5,L19+Referenz_vor_1960!$L$5)-Referenz_vor_1960!$Q$5)</f>
        <v>-1.2429713261648754</v>
      </c>
      <c r="T19" s="12">
        <f>(AVERAGE(B19+Referenz_vor_1960!$B$5,C19+Referenz_vor_1960!$C$5,M18+Referenz_vor_1960!$M$5)-Referenz_vor_1960!$R$5)</f>
        <v>-0.99622124229743769</v>
      </c>
      <c r="V19" s="51">
        <v>1996</v>
      </c>
      <c r="W19" s="112">
        <f>(AVERAGE(B19+Referenz_vor_1960!$B$5,C19+Referenz_vor_1960!$C$5,D19+Referenz_vor_1960!$D$5)-Referenz_vor_1960!$T$5)</f>
        <v>-1.5174040379963625</v>
      </c>
      <c r="X19" s="28">
        <f>(AVERAGE(E19+Referenz_vor_1960!$E$5,F19+Referenz_vor_1960!$F$5,G19+Referenz_vor_1960!$G$5)-Referenz_vor_1960!$U$5)</f>
        <v>0.97109796893667877</v>
      </c>
      <c r="Y19" s="28">
        <f>(AVERAGE(H19+Referenz_vor_1960!$H$5,I19+Referenz_vor_1960!$I$5,J19+Referenz_vor_1960!$J$5)-Referenz_vor_1960!$V$5)</f>
        <v>-1.6264468339307001</v>
      </c>
      <c r="Z19" s="97">
        <f>(AVERAGE(K19+Referenz_vor_1960!$K$5,L19+Referenz_vor_1960!$L$5,M19+Referenz_vor_1960!$M$5)-Referenz_vor_1960!$W$5)</f>
        <v>-0.48656033452807668</v>
      </c>
    </row>
    <row r="20" spans="1:26">
      <c r="A20" s="51">
        <v>1997</v>
      </c>
      <c r="B20" s="88">
        <f>(TempMittel_korr!C221-Referenz_vor_1960!$B$5)</f>
        <v>0.89408602150537608</v>
      </c>
      <c r="C20" s="9">
        <f>(TempMittel_korr!D221-Referenz_vor_1960!$C$5)</f>
        <v>3.9089203612479473</v>
      </c>
      <c r="D20" s="9">
        <f>(TempMittel_korr!E221-Referenz_vor_1960!$D$5)</f>
        <v>2.8651612903225798</v>
      </c>
      <c r="E20" s="9">
        <f>(TempMittel_korr!F221-Referenz_vor_1960!$E$5)</f>
        <v>-1.3463333333333325</v>
      </c>
      <c r="F20" s="9">
        <f>(TempMittel_korr!G221-Referenz_vor_1960!$F$5)</f>
        <v>1.5460215053763431</v>
      </c>
      <c r="G20" s="9">
        <f>(TempMittel_korr!H221-Referenz_vor_1960!$G$5)</f>
        <v>0.11844444444444591</v>
      </c>
      <c r="H20" s="9">
        <f>(TempMittel_korr!I221-Referenz_vor_1960!$H$5)</f>
        <v>-0.79440860215052922</v>
      </c>
      <c r="I20" s="9">
        <f>(TempMittel_korr!J221-Referenz_vor_1960!$I$5)</f>
        <v>2.6846236559139776</v>
      </c>
      <c r="J20" s="9">
        <f>(TempMittel_korr!K221-Referenz_vor_1960!$J$5)</f>
        <v>1.4671111111111159</v>
      </c>
      <c r="K20" s="9">
        <f>(TempMittel_korr!L221-Referenz_vor_1960!$K$5)</f>
        <v>-1.2621505376344127</v>
      </c>
      <c r="L20" s="9">
        <f>(TempMittel_korr!M221-Referenz_vor_1960!$L$5)</f>
        <v>1.2265555555555543</v>
      </c>
      <c r="M20" s="15">
        <f>(TempMittel_korr!N221-Referenz_vor_1960!$M$5)</f>
        <v>1.651290322580645</v>
      </c>
      <c r="N20" s="269">
        <f>(TempMittel_korr!P221-Referenz_vor_1960!$N$5)</f>
        <v>1.1014611872146105</v>
      </c>
      <c r="O20" s="2"/>
      <c r="P20" s="138">
        <v>1997</v>
      </c>
      <c r="Q20" s="29">
        <f>(AVERAGE(D20+Referenz_vor_1960!$D$5,E20+Referenz_vor_1960!$E$5,F20+Referenz_vor_1960!$F$5)-Referenz_vor_1960!$O$5)</f>
        <v>1.021616487455197</v>
      </c>
      <c r="R20" s="9">
        <f>(AVERAGE(G20+Referenz_vor_1960!$G$5,H20+Referenz_vor_1960!$H$5,I20+Referenz_vor_1960!$I$5)-Referenz_vor_1960!$P$5)</f>
        <v>0.66955316606929749</v>
      </c>
      <c r="S20" s="9">
        <f>(AVERAGE(J20+Referenz_vor_1960!$J$5,K20+Referenz_vor_1960!$K$5,L20+Referenz_vor_1960!$L$5)-Referenz_vor_1960!$Q$5)</f>
        <v>0.47717204301075089</v>
      </c>
      <c r="T20" s="12">
        <f>(AVERAGE(B20+Referenz_vor_1960!$B$5,C20+Referenz_vor_1960!$C$5,M19+Referenz_vor_1960!$M$5)-Referenz_vor_1960!$R$5)</f>
        <v>1.0675612673693871</v>
      </c>
      <c r="V20" s="138">
        <v>1997</v>
      </c>
      <c r="W20" s="112">
        <f>(AVERAGE(B20+Referenz_vor_1960!$B$5,C20+Referenz_vor_1960!$C$5,D20+Referenz_vor_1960!$D$5)-Referenz_vor_1960!$T$5)</f>
        <v>2.5560558910253013</v>
      </c>
      <c r="X20" s="28">
        <f>(AVERAGE(E20+Referenz_vor_1960!$E$5,F20+Referenz_vor_1960!$F$5,G20+Referenz_vor_1960!$G$5)-Referenz_vor_1960!$U$5)</f>
        <v>0.10604420549581839</v>
      </c>
      <c r="Y20" s="28">
        <f>(AVERAGE(H20+Referenz_vor_1960!$H$5,I20+Referenz_vor_1960!$I$5,J20+Referenz_vor_1960!$J$5)-Referenz_vor_1960!$V$5)</f>
        <v>1.1191087216248548</v>
      </c>
      <c r="Z20" s="97">
        <f>(AVERAGE(K20+Referenz_vor_1960!$K$5,L20+Referenz_vor_1960!$L$5,M20+Referenz_vor_1960!$M$5)-Referenz_vor_1960!$W$5)</f>
        <v>0.53856511350059533</v>
      </c>
    </row>
    <row r="21" spans="1:26">
      <c r="A21" s="51">
        <v>1998</v>
      </c>
      <c r="B21" s="88">
        <f>(TempMittel_korr!C222-Referenz_vor_1960!$B$5)</f>
        <v>2.3940860215053763</v>
      </c>
      <c r="C21" s="9">
        <f>(TempMittel_korr!D222-Referenz_vor_1960!$C$5)</f>
        <v>4.5803489326765199</v>
      </c>
      <c r="D21" s="9">
        <f>(TempMittel_korr!E222-Referenz_vor_1960!$D$5)</f>
        <v>9.7419354838710115E-2</v>
      </c>
      <c r="E21" s="9">
        <f>(TempMittel_korr!F222-Referenz_vor_1960!$E$5)</f>
        <v>1.4169999999999998</v>
      </c>
      <c r="F21" s="9">
        <f>(TempMittel_korr!G222-Referenz_vor_1960!$F$5)</f>
        <v>2.0911827956989235</v>
      </c>
      <c r="G21" s="9">
        <f>(TempMittel_korr!H222-Referenz_vor_1960!$G$5)</f>
        <v>2.1384444444444419</v>
      </c>
      <c r="H21" s="9">
        <f>(TempMittel_korr!I222-Referenz_vor_1960!$H$5)</f>
        <v>0.51526881720430673</v>
      </c>
      <c r="I21" s="9">
        <f>(TempMittel_korr!J222-Referenz_vor_1960!$I$5)</f>
        <v>1.7878494623655925</v>
      </c>
      <c r="J21" s="9">
        <f>(TempMittel_korr!K222-Referenz_vor_1960!$J$5)</f>
        <v>-0.89622222222222092</v>
      </c>
      <c r="K21" s="9">
        <f>(TempMittel_korr!L222-Referenz_vor_1960!$K$5)</f>
        <v>-0.11698924731182903</v>
      </c>
      <c r="L21" s="9">
        <f>(TempMittel_korr!M222-Referenz_vor_1960!$L$5)</f>
        <v>-3.453444444444445</v>
      </c>
      <c r="M21" s="15">
        <f>(TempMittel_korr!N222-Referenz_vor_1960!$M$5)</f>
        <v>0.73838709677419356</v>
      </c>
      <c r="N21" s="269">
        <f>(TempMittel_korr!P222-Referenz_vor_1960!$N$5)</f>
        <v>0.96063926940639099</v>
      </c>
      <c r="O21" s="2"/>
      <c r="P21" s="51">
        <v>1998</v>
      </c>
      <c r="Q21" s="29">
        <f>(AVERAGE(D21+Referenz_vor_1960!$D$5,E21+Referenz_vor_1960!$E$5,F21+Referenz_vor_1960!$F$5)-Referenz_vor_1960!$O$5)</f>
        <v>1.2018673835125453</v>
      </c>
      <c r="R21" s="9">
        <f>(AVERAGE(G21+Referenz_vor_1960!$G$5,H21+Referenz_vor_1960!$H$5,I21+Referenz_vor_1960!$I$5)-Referenz_vor_1960!$P$5)</f>
        <v>1.4805209080047774</v>
      </c>
      <c r="S21" s="9">
        <f>(AVERAGE(J21+Referenz_vor_1960!$J$5,K21+Referenz_vor_1960!$K$5,L21+Referenz_vor_1960!$L$5)-Referenz_vor_1960!$Q$5)</f>
        <v>-1.4888853046595001</v>
      </c>
      <c r="T21" s="12">
        <f>(AVERAGE(B21+Referenz_vor_1960!$B$5,C21+Referenz_vor_1960!$C$5,M20+Referenz_vor_1960!$M$5)-Referenz_vor_1960!$R$5)</f>
        <v>2.875241758920847</v>
      </c>
      <c r="V21" s="51">
        <v>1998</v>
      </c>
      <c r="W21" s="112">
        <f>(AVERAGE(B21+Referenz_vor_1960!$B$5,C21+Referenz_vor_1960!$C$5,D21+Referenz_vor_1960!$D$5)-Referenz_vor_1960!$T$5)</f>
        <v>2.3572847696735351</v>
      </c>
      <c r="X21" s="28">
        <f>(AVERAGE(E21+Referenz_vor_1960!$E$5,F21+Referenz_vor_1960!$F$5,G21+Referenz_vor_1960!$G$5)-Referenz_vor_1960!$U$5)</f>
        <v>1.8822090800477866</v>
      </c>
      <c r="Y21" s="28">
        <f>(AVERAGE(H21+Referenz_vor_1960!$H$5,I21+Referenz_vor_1960!$I$5,J21+Referenz_vor_1960!$J$5)-Referenz_vor_1960!$V$5)</f>
        <v>0.4689653524492261</v>
      </c>
      <c r="Z21" s="97">
        <f>(AVERAGE(K21+Referenz_vor_1960!$K$5,L21+Referenz_vor_1960!$L$5,M21+Referenz_vor_1960!$M$5)-Referenz_vor_1960!$W$5)</f>
        <v>-0.94401553166069396</v>
      </c>
    </row>
    <row r="22" spans="1:26">
      <c r="A22" s="51">
        <v>1999</v>
      </c>
      <c r="B22" s="88">
        <f>(TempMittel_korr!C223-Referenz_vor_1960!$B$5)</f>
        <v>3.8747311827956983</v>
      </c>
      <c r="C22" s="9">
        <f>(TempMittel_korr!D223-Referenz_vor_1960!$C$5)</f>
        <v>-1.9517939244663376</v>
      </c>
      <c r="D22" s="9">
        <f>(TempMittel_korr!E223-Referenz_vor_1960!$D$5)</f>
        <v>1.9200000000000004</v>
      </c>
      <c r="E22" s="9">
        <f>(TempMittel_korr!F223-Referenz_vor_1960!$E$5)</f>
        <v>0.9269999999999996</v>
      </c>
      <c r="F22" s="9">
        <f>(TempMittel_korr!G223-Referenz_vor_1960!$F$5)</f>
        <v>2.7556989247311829</v>
      </c>
      <c r="G22" s="9">
        <f>(TempMittel_korr!H223-Referenz_vor_1960!$G$5)</f>
        <v>-0.20155555555555615</v>
      </c>
      <c r="H22" s="9">
        <f>(TempMittel_korr!I223-Referenz_vor_1960!$H$5)</f>
        <v>1.4797849462365633</v>
      </c>
      <c r="I22" s="9">
        <f>(TempMittel_korr!J223-Referenz_vor_1960!$I$5)</f>
        <v>1.1975268817204334</v>
      </c>
      <c r="J22" s="9">
        <f>(TempMittel_korr!K223-Referenz_vor_1960!$J$5)</f>
        <v>2.7804444444444485</v>
      </c>
      <c r="K22" s="9">
        <f>(TempMittel_korr!L223-Referenz_vor_1960!$K$5)</f>
        <v>0.3668817204301078</v>
      </c>
      <c r="L22" s="9">
        <f>(TempMittel_korr!M223-Referenz_vor_1960!$L$5)</f>
        <v>-1.9034444444444447</v>
      </c>
      <c r="M22" s="15">
        <f>(TempMittel_korr!N223-Referenz_vor_1960!$M$5)</f>
        <v>0.39322580645161276</v>
      </c>
      <c r="N22" s="269">
        <f>(TempMittel_korr!P223-Referenz_vor_1960!$N$5)</f>
        <v>1.0370776255707748</v>
      </c>
      <c r="O22" s="2"/>
      <c r="P22" s="138">
        <v>1999</v>
      </c>
      <c r="Q22" s="29">
        <f>(AVERAGE(D22+Referenz_vor_1960!$D$5,E22+Referenz_vor_1960!$E$5,F22+Referenz_vor_1960!$F$5)-Referenz_vor_1960!$O$5)</f>
        <v>1.8675663082437275</v>
      </c>
      <c r="R22" s="9">
        <f>(AVERAGE(G22+Referenz_vor_1960!$G$5,H22+Referenz_vor_1960!$H$5,I22+Referenz_vor_1960!$I$5)-Referenz_vor_1960!$P$5)</f>
        <v>0.82525209080047901</v>
      </c>
      <c r="S22" s="9">
        <f>(AVERAGE(J22+Referenz_vor_1960!$J$5,K22+Referenz_vor_1960!$K$5,L22+Referenz_vor_1960!$L$5)-Referenz_vor_1960!$Q$5)</f>
        <v>0.41462724014336949</v>
      </c>
      <c r="T22" s="12">
        <f>(AVERAGE(B22+Referenz_vor_1960!$B$5,C22+Referenz_vor_1960!$C$5,M21+Referenz_vor_1960!$M$5)-Referenz_vor_1960!$R$5)</f>
        <v>0.88710811836785119</v>
      </c>
      <c r="V22" s="51">
        <v>1999</v>
      </c>
      <c r="W22" s="112">
        <f>(AVERAGE(B22+Referenz_vor_1960!$B$5,C22+Referenz_vor_1960!$C$5,D22+Referenz_vor_1960!$D$5)-Referenz_vor_1960!$T$5)</f>
        <v>1.2809790861097869</v>
      </c>
      <c r="X22" s="28">
        <f>(AVERAGE(E22+Referenz_vor_1960!$E$5,F22+Referenz_vor_1960!$F$5,G22+Referenz_vor_1960!$G$5)-Referenz_vor_1960!$U$5)</f>
        <v>1.1603811230585404</v>
      </c>
      <c r="Y22" s="28">
        <f>(AVERAGE(H22+Referenz_vor_1960!$H$5,I22+Referenz_vor_1960!$I$5,J22+Referenz_vor_1960!$J$5)-Referenz_vor_1960!$V$5)</f>
        <v>1.8192520908004841</v>
      </c>
      <c r="Z22" s="97">
        <f>(AVERAGE(K22+Referenz_vor_1960!$K$5,L22+Referenz_vor_1960!$L$5,M22+Referenz_vor_1960!$M$5)-Referenz_vor_1960!$W$5)</f>
        <v>-0.38111230585424138</v>
      </c>
    </row>
    <row r="23" spans="1:26">
      <c r="A23" s="51">
        <v>2000</v>
      </c>
      <c r="B23" s="88">
        <f>(TempMittel_korr!C224-Referenz_vor_1960!$B$5)</f>
        <v>-9.9462365591397983E-2</v>
      </c>
      <c r="C23" s="9">
        <f>(TempMittel_korr!D224-Referenz_vor_1960!$C$5)</f>
        <v>3.0776395730706074</v>
      </c>
      <c r="D23" s="9">
        <f>(TempMittel_korr!E224-Referenz_vor_1960!$D$5)</f>
        <v>0.81677419354838721</v>
      </c>
      <c r="E23" s="9">
        <f>(TempMittel_korr!F224-Referenz_vor_1960!$E$5)</f>
        <v>3.2936666666666659</v>
      </c>
      <c r="F23" s="9">
        <f>(TempMittel_korr!G224-Referenz_vor_1960!$F$5)</f>
        <v>3.1847311827956997</v>
      </c>
      <c r="G23" s="9">
        <f>(TempMittel_korr!H224-Referenz_vor_1960!$G$5)</f>
        <v>2.9851111111111077</v>
      </c>
      <c r="H23" s="9">
        <f>(TempMittel_korr!I224-Referenz_vor_1960!$H$5)</f>
        <v>-1.7427956989247253</v>
      </c>
      <c r="I23" s="9">
        <f>(TempMittel_korr!J224-Referenz_vor_1960!$I$5)</f>
        <v>2.8781720430107498</v>
      </c>
      <c r="J23" s="9">
        <f>(TempMittel_korr!K224-Referenz_vor_1960!$J$5)</f>
        <v>0.78044444444444316</v>
      </c>
      <c r="K23" s="9">
        <f>(TempMittel_korr!L224-Referenz_vor_1960!$K$5)</f>
        <v>1.1636559139784932</v>
      </c>
      <c r="L23" s="9">
        <f>(TempMittel_korr!M224-Referenz_vor_1960!$L$5)</f>
        <v>2.1465555555555542</v>
      </c>
      <c r="M23" s="15">
        <f>(TempMittel_korr!N224-Referenz_vor_1960!$M$5)</f>
        <v>3.7932258064516122</v>
      </c>
      <c r="N23" s="269">
        <f>(TempMittel_korr!P224-Referenz_vor_1960!$N$5)</f>
        <v>1.8836529680365288</v>
      </c>
      <c r="O23" s="2"/>
      <c r="P23" s="138">
        <v>2000</v>
      </c>
      <c r="Q23" s="29">
        <f>(AVERAGE(D23+Referenz_vor_1960!$D$5,E23+Referenz_vor_1960!$E$5,F23+Referenz_vor_1960!$F$5)-Referenz_vor_1960!$O$5)</f>
        <v>2.4317240143369174</v>
      </c>
      <c r="R23" s="9">
        <f>(AVERAGE(G23+Referenz_vor_1960!$G$5,H23+Referenz_vor_1960!$H$5,I23+Referenz_vor_1960!$I$5)-Referenz_vor_1960!$P$5)</f>
        <v>1.3734958183990429</v>
      </c>
      <c r="S23" s="9">
        <f>(AVERAGE(J23+Referenz_vor_1960!$J$5,K23+Referenz_vor_1960!$K$5,L23+Referenz_vor_1960!$L$5)-Referenz_vor_1960!$Q$5)</f>
        <v>1.3635519713261628</v>
      </c>
      <c r="T23" s="12">
        <f>(AVERAGE(B23+Referenz_vor_1960!$B$5,C23+Referenz_vor_1960!$C$5,M22+Referenz_vor_1960!$M$5)-Referenz_vor_1960!$R$5)</f>
        <v>1.1238010046436073</v>
      </c>
      <c r="V23" s="138">
        <v>2000</v>
      </c>
      <c r="W23" s="112">
        <f>(AVERAGE(B23+Referenz_vor_1960!$B$5,C23+Referenz_vor_1960!$C$5,D23+Referenz_vor_1960!$D$5)-Referenz_vor_1960!$T$5)</f>
        <v>1.264983800342532</v>
      </c>
      <c r="X23" s="112">
        <f>(AVERAGE(E23+Referenz_vor_1960!$E$5,F23+Referenz_vor_1960!$F$5,G23+Referenz_vor_1960!$G$5)-Referenz_vor_1960!$U$5)</f>
        <v>3.1545029868578247</v>
      </c>
      <c r="Y23" s="28">
        <f>(AVERAGE(H23+Referenz_vor_1960!$H$5,I23+Referenz_vor_1960!$I$5,J23+Referenz_vor_1960!$J$5)-Referenz_vor_1960!$V$5)</f>
        <v>0.63860692951015885</v>
      </c>
      <c r="Z23" s="97">
        <f>(AVERAGE(K23+Referenz_vor_1960!$K$5,L23+Referenz_vor_1960!$L$5,M23+Referenz_vor_1960!$M$5)-Referenz_vor_1960!$W$5)</f>
        <v>2.3678124253285526</v>
      </c>
    </row>
    <row r="24" spans="1:26">
      <c r="A24" s="51">
        <v>2001</v>
      </c>
      <c r="B24" s="88">
        <f>(TempMittel_korr!C225-Referenz_vor_1960!$B$5)</f>
        <v>1.8295698924731183</v>
      </c>
      <c r="C24" s="9">
        <f>(TempMittel_korr!D225-Referenz_vor_1960!$C$5)</f>
        <v>2.0267775041050906</v>
      </c>
      <c r="D24" s="9">
        <f>(TempMittel_korr!E225-Referenz_vor_1960!$D$5)</f>
        <v>2.6425806451612903</v>
      </c>
      <c r="E24" s="9">
        <f>(TempMittel_korr!F225-Referenz_vor_1960!$E$5)</f>
        <v>-0.66966666666666619</v>
      </c>
      <c r="F24" s="9">
        <f>(TempMittel_korr!G225-Referenz_vor_1960!$F$5)</f>
        <v>3.7169892473118296</v>
      </c>
      <c r="G24" s="9">
        <f>(TempMittel_korr!H225-Referenz_vor_1960!$G$5)</f>
        <v>-0.43155555555555658</v>
      </c>
      <c r="H24" s="9">
        <f>(TempMittel_korr!I225-Referenz_vor_1960!$H$5)</f>
        <v>1.5959139784946288</v>
      </c>
      <c r="I24" s="9">
        <f>(TempMittel_korr!J225-Referenz_vor_1960!$I$5)</f>
        <v>2.7297849462365527</v>
      </c>
      <c r="J24" s="9">
        <f>(TempMittel_korr!K225-Referenz_vor_1960!$J$5)</f>
        <v>-3.0895555555555543</v>
      </c>
      <c r="K24" s="9">
        <f>(TempMittel_korr!L225-Referenz_vor_1960!$K$5)</f>
        <v>5.3507526881720437</v>
      </c>
      <c r="L24" s="9">
        <f>(TempMittel_korr!M225-Referenz_vor_1960!$L$5)</f>
        <v>-2.433444444444445</v>
      </c>
      <c r="M24" s="15">
        <f>(TempMittel_korr!N225-Referenz_vor_1960!$M$5)</f>
        <v>-3.1422580645161302</v>
      </c>
      <c r="N24" s="269">
        <f>(TempMittel_korr!P225-Referenz_vor_1960!$N$5)</f>
        <v>0.8984474885844751</v>
      </c>
      <c r="O24" s="2"/>
      <c r="P24" s="51">
        <v>2001</v>
      </c>
      <c r="Q24" s="29">
        <f>(AVERAGE(D24+Referenz_vor_1960!$D$5,E24+Referenz_vor_1960!$E$5,F24+Referenz_vor_1960!$F$5)-Referenz_vor_1960!$O$5)</f>
        <v>1.8966344086021509</v>
      </c>
      <c r="R24" s="9">
        <f>(AVERAGE(G24+Referenz_vor_1960!$G$5,H24+Referenz_vor_1960!$H$5,I24+Referenz_vor_1960!$I$5)-Referenz_vor_1960!$P$5)</f>
        <v>1.2980477897252083</v>
      </c>
      <c r="S24" s="9">
        <f>(AVERAGE(J24+Referenz_vor_1960!$J$5,K24+Referenz_vor_1960!$K$5,L24+Referenz_vor_1960!$L$5)-Referenz_vor_1960!$Q$5)</f>
        <v>-5.7415770609320127E-2</v>
      </c>
      <c r="T24" s="12">
        <f>(AVERAGE(B24+Referenz_vor_1960!$B$5,C24+Referenz_vor_1960!$C$5,M23+Referenz_vor_1960!$M$5)-Referenz_vor_1960!$R$5)</f>
        <v>2.5498577343432736</v>
      </c>
      <c r="V24" s="51">
        <v>2001</v>
      </c>
      <c r="W24" s="112">
        <f>(AVERAGE(B24+Referenz_vor_1960!$B$5,C24+Referenz_vor_1960!$C$5,D24+Referenz_vor_1960!$D$5)-Referenz_vor_1960!$T$5)</f>
        <v>2.1663093472464996</v>
      </c>
      <c r="X24" s="28">
        <f>(AVERAGE(E24+Referenz_vor_1960!$E$5,F24+Referenz_vor_1960!$F$5,G24+Referenz_vor_1960!$G$5)-Referenz_vor_1960!$U$5)</f>
        <v>0.8719223416965356</v>
      </c>
      <c r="Y24" s="28">
        <f>(AVERAGE(H24+Referenz_vor_1960!$H$5,I24+Referenz_vor_1960!$I$5,J24+Referenz_vor_1960!$J$5)-Referenz_vor_1960!$V$5)</f>
        <v>0.41204778972521261</v>
      </c>
      <c r="Z24" s="97">
        <f>(AVERAGE(K24+Referenz_vor_1960!$K$5,L24+Referenz_vor_1960!$L$5,M24+Referenz_vor_1960!$M$5)-Referenz_vor_1960!$W$5)</f>
        <v>-7.4983273596176847E-2</v>
      </c>
    </row>
    <row r="25" spans="1:26">
      <c r="A25" s="51">
        <v>2002</v>
      </c>
      <c r="B25" s="88">
        <f>(TempMittel_korr!C226-Referenz_vor_1960!$B$5)</f>
        <v>2.6069892473118279</v>
      </c>
      <c r="C25" s="9">
        <f>(TempMittel_korr!D226-Referenz_vor_1960!$C$5)</f>
        <v>4.4017775041050893</v>
      </c>
      <c r="D25" s="9">
        <f>(TempMittel_korr!E226-Referenz_vor_1960!$D$5)</f>
        <v>3.1619354838709688</v>
      </c>
      <c r="E25" s="9">
        <f>(TempMittel_korr!F226-Referenz_vor_1960!$E$5)</f>
        <v>0.55033333333333267</v>
      </c>
      <c r="F25" s="9">
        <f>(TempMittel_korr!G226-Referenz_vor_1960!$F$5)</f>
        <v>1.8879569892473107</v>
      </c>
      <c r="G25" s="9">
        <f>(TempMittel_korr!H226-Referenz_vor_1960!$G$5)</f>
        <v>3.9484444444444442</v>
      </c>
      <c r="H25" s="9">
        <f>(TempMittel_korr!I226-Referenz_vor_1960!$H$5)</f>
        <v>0.78623655913978574</v>
      </c>
      <c r="I25" s="9">
        <f>(TempMittel_korr!J226-Referenz_vor_1960!$I$5)</f>
        <v>1.1233333333333366</v>
      </c>
      <c r="J25" s="9">
        <f>(TempMittel_korr!K226-Referenz_vor_1960!$J$5)</f>
        <v>-1.9362222222222201</v>
      </c>
      <c r="K25" s="9">
        <f>(TempMittel_korr!L226-Referenz_vor_1960!$K$5)</f>
        <v>0.14430107526881564</v>
      </c>
      <c r="L25" s="9">
        <f>(TempMittel_korr!M226-Referenz_vor_1960!$L$5)</f>
        <v>2.9132222222222226</v>
      </c>
      <c r="M25" s="15">
        <f>(TempMittel_korr!N226-Referenz_vor_1960!$M$5)</f>
        <v>1.6867741935483871</v>
      </c>
      <c r="N25" s="269">
        <f>(TempMittel_korr!P226-Referenz_vor_1960!$N$5)</f>
        <v>1.7926940639269393</v>
      </c>
      <c r="O25" s="2"/>
      <c r="P25" s="138">
        <v>2002</v>
      </c>
      <c r="Q25" s="29">
        <f>(AVERAGE(D25+Referenz_vor_1960!$D$5,E25+Referenz_vor_1960!$E$5,F25+Referenz_vor_1960!$F$5)-Referenz_vor_1960!$O$5)</f>
        <v>1.8667419354838701</v>
      </c>
      <c r="R25" s="9">
        <f>(AVERAGE(G25+Referenz_vor_1960!$G$5,H25+Referenz_vor_1960!$H$5,I25+Referenz_vor_1960!$I$5)-Referenz_vor_1960!$P$5)</f>
        <v>1.9526714456391883</v>
      </c>
      <c r="S25" s="9">
        <f>(AVERAGE(J25+Referenz_vor_1960!$J$5,K25+Referenz_vor_1960!$K$5,L25+Referenz_vor_1960!$L$5)-Referenz_vor_1960!$Q$5)</f>
        <v>0.37376702508960591</v>
      </c>
      <c r="T25" s="12">
        <f>(AVERAGE(B25+Referenz_vor_1960!$B$5,C25+Referenz_vor_1960!$C$5,M24+Referenz_vor_1960!$M$5)-Referenz_vor_1960!$R$5)</f>
        <v>1.2888362289669288</v>
      </c>
      <c r="V25" s="138">
        <v>2002</v>
      </c>
      <c r="W25" s="112">
        <f>(AVERAGE(B25+Referenz_vor_1960!$B$5,C25+Referenz_vor_1960!$C$5,D25+Referenz_vor_1960!$D$5)-Referenz_vor_1960!$T$5)</f>
        <v>3.3902340784292955</v>
      </c>
      <c r="X25" s="28">
        <f>(AVERAGE(E25+Referenz_vor_1960!$E$5,F25+Referenz_vor_1960!$F$5,G25+Referenz_vor_1960!$G$5)-Referenz_vor_1960!$U$5)</f>
        <v>2.1289115890083607</v>
      </c>
      <c r="Y25" s="28">
        <f>(AVERAGE(H25+Referenz_vor_1960!$H$5,I25+Referenz_vor_1960!$I$5,J25+Referenz_vor_1960!$J$5)-Referenz_vor_1960!$V$5)</f>
        <v>-8.884109916365901E-3</v>
      </c>
      <c r="Z25" s="97">
        <f>(AVERAGE(K25+Referenz_vor_1960!$K$5,L25+Referenz_vor_1960!$L$5,M25+Referenz_vor_1960!$M$5)-Referenz_vor_1960!$W$5)</f>
        <v>1.5814324970131421</v>
      </c>
    </row>
    <row r="26" spans="1:26">
      <c r="A26" s="51">
        <v>2003</v>
      </c>
      <c r="B26" s="88">
        <f>(TempMittel_korr!C227-Referenz_vor_1960!$B$5)</f>
        <v>-0.43817204301075319</v>
      </c>
      <c r="C26" s="9">
        <f>(TempMittel_korr!D227-Referenz_vor_1960!$C$5)</f>
        <v>-2.6375082101806235</v>
      </c>
      <c r="D26" s="9">
        <f>(TempMittel_korr!E227-Referenz_vor_1960!$D$5)</f>
        <v>3.1909677419354843</v>
      </c>
      <c r="E26" s="9">
        <f>(TempMittel_korr!F227-Referenz_vor_1960!$E$5)</f>
        <v>1.2270000000000003</v>
      </c>
      <c r="F26" s="9">
        <f>(TempMittel_korr!G227-Referenz_vor_1960!$F$5)</f>
        <v>3.2750537634408605</v>
      </c>
      <c r="G26" s="9">
        <f>(TempMittel_korr!H227-Referenz_vor_1960!$G$5)</f>
        <v>6.5517777777777724</v>
      </c>
      <c r="H26" s="9">
        <f>(TempMittel_korr!I227-Referenz_vor_1960!$H$5)</f>
        <v>2.4991397849462409</v>
      </c>
      <c r="I26" s="9">
        <f>(TempMittel_korr!J227-Referenz_vor_1960!$I$5)</f>
        <v>6.3588172043010758</v>
      </c>
      <c r="J26" s="9">
        <f>(TempMittel_korr!K227-Referenz_vor_1960!$J$5)</f>
        <v>0.68377777777777737</v>
      </c>
      <c r="K26" s="9">
        <f>(TempMittel_korr!L227-Referenz_vor_1960!$K$5)</f>
        <v>-3.1556989247311824</v>
      </c>
      <c r="L26" s="9">
        <f>(TempMittel_korr!M227-Referenz_vor_1960!$L$5)</f>
        <v>3.3098888888888882</v>
      </c>
      <c r="M26" s="15">
        <f>(TempMittel_korr!N227-Referenz_vor_1960!$M$5)</f>
        <v>1.8190322580645164</v>
      </c>
      <c r="N26" s="269">
        <f>(TempMittel_korr!P227-Referenz_vor_1960!$N$5)</f>
        <v>1.9529680365296791</v>
      </c>
      <c r="O26" s="2"/>
      <c r="P26" s="51">
        <v>2003</v>
      </c>
      <c r="Q26" s="29">
        <f>(AVERAGE(D26+Referenz_vor_1960!$D$5,E26+Referenz_vor_1960!$E$5,F26+Referenz_vor_1960!$F$5)-Referenz_vor_1960!$O$5)</f>
        <v>2.5643405017921141</v>
      </c>
      <c r="R26" s="126">
        <f>(AVERAGE(G26+Referenz_vor_1960!$G$5,H26+Referenz_vor_1960!$H$5,I26+Referenz_vor_1960!$I$5)-Referenz_vor_1960!$P$5)</f>
        <v>5.1365782556750279</v>
      </c>
      <c r="S26" s="9">
        <f>(AVERAGE(J26+Referenz_vor_1960!$J$5,K26+Referenz_vor_1960!$K$5,L26+Referenz_vor_1960!$L$5)-Referenz_vor_1960!$Q$5)</f>
        <v>0.27932258064516091</v>
      </c>
      <c r="T26" s="12">
        <f>(AVERAGE(B26+Referenz_vor_1960!$B$5,C26+Referenz_vor_1960!$C$5,M25+Referenz_vor_1960!$M$5)-Referenz_vor_1960!$R$5)</f>
        <v>-0.46296868654766365</v>
      </c>
      <c r="V26" s="138">
        <v>2003</v>
      </c>
      <c r="W26" s="112">
        <f>(AVERAGE(B26+Referenz_vor_1960!$B$5,C26+Referenz_vor_1960!$C$5,D26+Referenz_vor_1960!$D$5)-Referenz_vor_1960!$T$5)</f>
        <v>3.8429162914702275E-2</v>
      </c>
      <c r="X26" s="112">
        <f>(AVERAGE(E26+Referenz_vor_1960!$E$5,F26+Referenz_vor_1960!$F$5,G26+Referenz_vor_1960!$G$5)-Referenz_vor_1960!$U$5)</f>
        <v>3.6846105137395426</v>
      </c>
      <c r="Y26" s="112">
        <f>(AVERAGE(H26+Referenz_vor_1960!$H$5,I26+Referenz_vor_1960!$I$5,J26+Referenz_vor_1960!$J$5)-Referenz_vor_1960!$V$5)</f>
        <v>3.1805782556750302</v>
      </c>
      <c r="Z26" s="97">
        <f>(AVERAGE(K26+Referenz_vor_1960!$K$5,L26+Referenz_vor_1960!$L$5,M26+Referenz_vor_1960!$M$5)-Referenz_vor_1960!$W$5)</f>
        <v>0.65774074074074074</v>
      </c>
    </row>
    <row r="27" spans="1:26">
      <c r="A27" s="51">
        <v>2004</v>
      </c>
      <c r="B27" s="88">
        <f>(TempMittel_korr!C228-Referenz_vor_1960!$B$5)</f>
        <v>-0.28333333333333388</v>
      </c>
      <c r="C27" s="9">
        <f>(TempMittel_korr!D228-Referenz_vor_1960!$C$5)</f>
        <v>1.4017775041050902</v>
      </c>
      <c r="D27" s="9">
        <f>(TempMittel_korr!E228-Referenz_vor_1960!$D$5)</f>
        <v>0.23612903225806448</v>
      </c>
      <c r="E27" s="9">
        <f>(TempMittel_korr!F228-Referenz_vor_1960!$E$5)</f>
        <v>2.033666666666667</v>
      </c>
      <c r="F27" s="9">
        <f>(TempMittel_korr!G228-Referenz_vor_1960!$F$5)</f>
        <v>-0.4443010752688199</v>
      </c>
      <c r="G27" s="9">
        <f>(TempMittel_korr!H228-Referenz_vor_1960!$G$5)</f>
        <v>0.65511111111110942</v>
      </c>
      <c r="H27" s="9">
        <f>(TempMittel_korr!I228-Referenz_vor_1960!$H$5)</f>
        <v>0.65075268817204801</v>
      </c>
      <c r="I27" s="9">
        <f>(TempMittel_korr!J228-Referenz_vor_1960!$I$5)</f>
        <v>2.1394623655913989</v>
      </c>
      <c r="J27" s="9">
        <f>(TempMittel_korr!K228-Referenz_vor_1960!$J$5)</f>
        <v>0.79377777777777681</v>
      </c>
      <c r="K27" s="9">
        <f>(TempMittel_korr!L228-Referenz_vor_1960!$K$5)</f>
        <v>2.7249462365591359</v>
      </c>
      <c r="L27" s="9">
        <f>(TempMittel_korr!M228-Referenz_vor_1960!$L$5)</f>
        <v>-0.8567777777777783</v>
      </c>
      <c r="M27" s="15">
        <f>(TempMittel_korr!N228-Referenz_vor_1960!$M$5)</f>
        <v>0.94161290322580637</v>
      </c>
      <c r="N27" s="269">
        <f>(TempMittel_korr!P228-Referenz_vor_1960!$N$5)</f>
        <v>0.86748858447488431</v>
      </c>
      <c r="O27" s="2"/>
      <c r="P27" s="138">
        <v>2004</v>
      </c>
      <c r="Q27" s="29">
        <f>(AVERAGE(D27+Referenz_vor_1960!$D$5,E27+Referenz_vor_1960!$E$5,F27+Referenz_vor_1960!$F$5)-Referenz_vor_1960!$O$5)</f>
        <v>0.60849820788530451</v>
      </c>
      <c r="R27" s="9">
        <f>(AVERAGE(G27+Referenz_vor_1960!$G$5,H27+Referenz_vor_1960!$H$5,I27+Referenz_vor_1960!$I$5)-Referenz_vor_1960!$P$5)</f>
        <v>1.1484420549581866</v>
      </c>
      <c r="S27" s="9">
        <f>(AVERAGE(J27+Referenz_vor_1960!$J$5,K27+Referenz_vor_1960!$K$5,L27+Referenz_vor_1960!$L$5)-Referenz_vor_1960!$Q$5)</f>
        <v>0.88731541218637755</v>
      </c>
      <c r="T27" s="12">
        <f>(AVERAGE(B27+Referenz_vor_1960!$B$5,C27+Referenz_vor_1960!$C$5,M26+Referenz_vor_1960!$M$5)-Referenz_vor_1960!$R$5)</f>
        <v>0.97915880961209079</v>
      </c>
      <c r="V27" s="138">
        <v>2004</v>
      </c>
      <c r="W27" s="112">
        <f>(AVERAGE(B27+Referenz_vor_1960!$B$5,C27+Referenz_vor_1960!$C$5,D27+Referenz_vor_1960!$D$5)-Referenz_vor_1960!$T$5)</f>
        <v>0.45152440100994018</v>
      </c>
      <c r="X27" s="28">
        <f>(AVERAGE(E27+Referenz_vor_1960!$E$5,F27+Referenz_vor_1960!$F$5,G27+Referenz_vor_1960!$G$5)-Referenz_vor_1960!$U$5)</f>
        <v>0.74815890083631942</v>
      </c>
      <c r="Y27" s="28">
        <f>(AVERAGE(H27+Referenz_vor_1960!$H$5,I27+Referenz_vor_1960!$I$5,J27+Referenz_vor_1960!$J$5)-Referenz_vor_1960!$V$5)</f>
        <v>1.1946642771804079</v>
      </c>
      <c r="Z27" s="97">
        <f>(AVERAGE(K27+Referenz_vor_1960!$K$5,L27+Referenz_vor_1960!$L$5,M27+Referenz_vor_1960!$M$5)-Referenz_vor_1960!$W$5)</f>
        <v>0.9365937873357213</v>
      </c>
    </row>
    <row r="28" spans="1:26">
      <c r="A28" s="51">
        <v>2005</v>
      </c>
      <c r="B28" s="88">
        <f>(TempMittel_korr!C229-Referenz_vor_1960!$B$5)</f>
        <v>0.92311827956989256</v>
      </c>
      <c r="C28" s="9">
        <f>(TempMittel_korr!D229-Referenz_vor_1960!$C$5)</f>
        <v>-2.7446510673234803</v>
      </c>
      <c r="D28" s="9">
        <f>(TempMittel_korr!E229-Referenz_vor_1960!$D$5)</f>
        <v>0.63935483870967769</v>
      </c>
      <c r="E28" s="9">
        <f>(TempMittel_korr!F229-Referenz_vor_1960!$E$5)</f>
        <v>1.9603333333333328</v>
      </c>
      <c r="F28" s="9">
        <f>(TempMittel_korr!G229-Referenz_vor_1960!$F$5)</f>
        <v>1.8589247311827908</v>
      </c>
      <c r="G28" s="9">
        <f>(TempMittel_korr!H229-Referenz_vor_1960!$G$5)</f>
        <v>2.7117777777777796</v>
      </c>
      <c r="H28" s="9">
        <f>(TempMittel_korr!I229-Referenz_vor_1960!$H$5)</f>
        <v>1.0023655913978562</v>
      </c>
      <c r="I28" s="9">
        <f>(TempMittel_korr!J229-Referenz_vor_1960!$I$5)</f>
        <v>-0.89279569892473098</v>
      </c>
      <c r="J28" s="9">
        <f>(TempMittel_korr!K229-Referenz_vor_1960!$J$5)</f>
        <v>1.4004444444444477</v>
      </c>
      <c r="K28" s="9">
        <f>(TempMittel_korr!L229-Referenz_vor_1960!$K$5)</f>
        <v>3.1055913978494623</v>
      </c>
      <c r="L28" s="9">
        <f>(TempMittel_korr!M229-Referenz_vor_1960!$L$5)</f>
        <v>-0.15011111111111131</v>
      </c>
      <c r="M28" s="15">
        <f>(TempMittel_korr!N229-Referenz_vor_1960!$M$5)</f>
        <v>-2.2970967741935491</v>
      </c>
      <c r="N28" s="269">
        <f>(TempMittel_korr!P229-Referenz_vor_1960!$N$5)</f>
        <v>0.681735159817352</v>
      </c>
      <c r="O28" s="2"/>
      <c r="P28" s="51">
        <v>2005</v>
      </c>
      <c r="Q28" s="29">
        <f>(AVERAGE(D28+Referenz_vor_1960!$D$5,E28+Referenz_vor_1960!$E$5,F28+Referenz_vor_1960!$F$5)-Referenz_vor_1960!$O$5)</f>
        <v>1.4862043010752659</v>
      </c>
      <c r="R28" s="9">
        <f>(AVERAGE(G28+Referenz_vor_1960!$G$5,H28+Referenz_vor_1960!$H$5,I28+Referenz_vor_1960!$I$5)-Referenz_vor_1960!$P$5)</f>
        <v>0.94044922341696768</v>
      </c>
      <c r="S28" s="9">
        <f>(AVERAGE(J28+Referenz_vor_1960!$J$5,K28+Referenz_vor_1960!$K$5,L28+Referenz_vor_1960!$L$5)-Referenz_vor_1960!$Q$5)</f>
        <v>1.4519749103942656</v>
      </c>
      <c r="T28" s="12">
        <f>(AVERAGE(B28+Referenz_vor_1960!$B$5,C28+Referenz_vor_1960!$C$5,M27+Referenz_vor_1960!$M$5)-Referenz_vor_1960!$R$5)</f>
        <v>-0.29330662817592734</v>
      </c>
      <c r="V28" s="51">
        <v>2005</v>
      </c>
      <c r="W28" s="112">
        <f>(AVERAGE(B28+Referenz_vor_1960!$B$5,C28+Referenz_vor_1960!$C$5,D28+Referenz_vor_1960!$D$5)-Referenz_vor_1960!$T$5)</f>
        <v>-0.39405931634797015</v>
      </c>
      <c r="X28" s="28">
        <f>(AVERAGE(E28+Referenz_vor_1960!$E$5,F28+Referenz_vor_1960!$F$5,G28+Referenz_vor_1960!$G$5)-Referenz_vor_1960!$U$5)</f>
        <v>2.1770119474313017</v>
      </c>
      <c r="Y28" s="28">
        <f>(AVERAGE(H28+Referenz_vor_1960!$H$5,I28+Referenz_vor_1960!$I$5,J28+Referenz_vor_1960!$J$5)-Referenz_vor_1960!$V$5)</f>
        <v>0.50333811230586001</v>
      </c>
      <c r="Z28" s="97">
        <f>(AVERAGE(K28+Referenz_vor_1960!$K$5,L28+Referenz_vor_1960!$L$5,M28+Referenz_vor_1960!$M$5)-Referenz_vor_1960!$W$5)</f>
        <v>0.21946117084826744</v>
      </c>
    </row>
    <row r="29" spans="1:26">
      <c r="A29" s="51">
        <v>2006</v>
      </c>
      <c r="B29" s="88">
        <f>(TempMittel_korr!C230-Referenz_vor_1960!$B$5)</f>
        <v>-0.40268817204301066</v>
      </c>
      <c r="C29" s="9">
        <f>(TempMittel_korr!D230-Referenz_vor_1960!$C$5)</f>
        <v>-1.3339367816091952</v>
      </c>
      <c r="D29" s="9">
        <f>(TempMittel_korr!E230-Referenz_vor_1960!$D$5)</f>
        <v>-1.9477419354838705</v>
      </c>
      <c r="E29" s="9">
        <f>(TempMittel_korr!F230-Referenz_vor_1960!$E$5)</f>
        <v>1.0270000000000019</v>
      </c>
      <c r="F29" s="9">
        <f>(TempMittel_korr!G230-Referenz_vor_1960!$F$5)</f>
        <v>1.5073118279569897</v>
      </c>
      <c r="G29" s="9">
        <f>(TempMittel_korr!H230-Referenz_vor_1960!$G$5)</f>
        <v>2.328444444444445</v>
      </c>
      <c r="H29" s="9">
        <f>(TempMittel_korr!I230-Referenz_vor_1960!$H$5)</f>
        <v>5.0926881720430153</v>
      </c>
      <c r="I29" s="9">
        <f>(TempMittel_korr!J230-Referenz_vor_1960!$I$5)</f>
        <v>-2.1863440860215029</v>
      </c>
      <c r="J29" s="9">
        <f>(TempMittel_korr!K230-Referenz_vor_1960!$J$5)</f>
        <v>3.7171111111111124</v>
      </c>
      <c r="K29" s="9">
        <f>(TempMittel_korr!L230-Referenz_vor_1960!$K$5)</f>
        <v>4.2023655913978502</v>
      </c>
      <c r="L29" s="9">
        <f>(TempMittel_korr!M230-Referenz_vor_1960!$L$5)</f>
        <v>3.9632222222222224</v>
      </c>
      <c r="M29" s="15">
        <f>(TempMittel_korr!N230-Referenz_vor_1960!$M$5)</f>
        <v>3.1835483870967747</v>
      </c>
      <c r="N29" s="269">
        <f>(TempMittel_korr!P230-Referenz_vor_1960!$N$5)</f>
        <v>1.6442009132420079</v>
      </c>
      <c r="O29" s="2"/>
      <c r="P29" s="51">
        <v>2006</v>
      </c>
      <c r="Q29" s="29">
        <f>(AVERAGE(D29+Referenz_vor_1960!$D$5,E29+Referenz_vor_1960!$E$5,F29+Referenz_vor_1960!$F$5)-Referenz_vor_1960!$O$5)</f>
        <v>0.19552329749104036</v>
      </c>
      <c r="R29" s="9">
        <f>(AVERAGE(G29+Referenz_vor_1960!$G$5,H29+Referenz_vor_1960!$H$5,I29+Referenz_vor_1960!$I$5)-Referenz_vor_1960!$P$5)</f>
        <v>1.7449295101553197</v>
      </c>
      <c r="S29" s="9">
        <f>(AVERAGE(J29+Referenz_vor_1960!$J$5,K29+Referenz_vor_1960!$K$5,L29+Referenz_vor_1960!$L$5)-Referenz_vor_1960!$Q$5)</f>
        <v>3.9608996415770603</v>
      </c>
      <c r="T29" s="12">
        <f>(AVERAGE(B29+Referenz_vor_1960!$B$5,C29+Referenz_vor_1960!$C$5,M28+Referenz_vor_1960!$M$5)-Referenz_vor_1960!$R$5)</f>
        <v>-1.3445739092819184</v>
      </c>
      <c r="V29" s="51">
        <v>2006</v>
      </c>
      <c r="W29" s="112">
        <f>(AVERAGE(B29+Referenz_vor_1960!$B$5,C29+Referenz_vor_1960!$C$5,D29+Referenz_vor_1960!$D$5)-Referenz_vor_1960!$T$5)</f>
        <v>-1.2281222963786922</v>
      </c>
      <c r="X29" s="28">
        <f>(AVERAGE(E29+Referenz_vor_1960!$E$5,F29+Referenz_vor_1960!$F$5,G29+Referenz_vor_1960!$G$5)-Referenz_vor_1960!$U$5)</f>
        <v>1.6209187574671446</v>
      </c>
      <c r="Y29" s="28">
        <f>(AVERAGE(H29+Referenz_vor_1960!$H$5,I29+Referenz_vor_1960!$I$5,J29+Referenz_vor_1960!$J$5)-Referenz_vor_1960!$V$5)</f>
        <v>2.2078183990442088</v>
      </c>
      <c r="Z29" s="38">
        <f>(AVERAGE(K29+Referenz_vor_1960!$K$5,L29+Referenz_vor_1960!$L$5,M29+Referenz_vor_1960!$M$5)-Referenz_vor_1960!$W$5)</f>
        <v>3.78304540023895</v>
      </c>
    </row>
    <row r="30" spans="1:26">
      <c r="A30" s="51">
        <v>2007</v>
      </c>
      <c r="B30" s="88">
        <f>(TempMittel_korr!C231-Referenz_vor_1960!$B$5)</f>
        <v>4.0715053763440849</v>
      </c>
      <c r="C30" s="9">
        <f>(TempMittel_korr!D231-Referenz_vor_1960!$C$5)</f>
        <v>4.0696346469622338</v>
      </c>
      <c r="D30" s="9">
        <f>(TempMittel_korr!E231-Referenz_vor_1960!$D$5)</f>
        <v>1.9135483870967733</v>
      </c>
      <c r="E30" s="9">
        <f>(TempMittel_korr!F231-Referenz_vor_1960!$E$5)</f>
        <v>6.2070000000000016</v>
      </c>
      <c r="F30" s="9">
        <f>(TempMittel_korr!G231-Referenz_vor_1960!$F$5)</f>
        <v>2.7137634408602143</v>
      </c>
      <c r="G30" s="9">
        <f>(TempMittel_korr!H231-Referenz_vor_1960!$G$5)</f>
        <v>2.3617777777777764</v>
      </c>
      <c r="H30" s="9">
        <f>(TempMittel_korr!I231-Referenz_vor_1960!$H$5)</f>
        <v>0.87010752688172488</v>
      </c>
      <c r="I30" s="9">
        <f>(TempMittel_korr!J231-Referenz_vor_1960!$I$5)</f>
        <v>0.54268817204301278</v>
      </c>
      <c r="J30" s="9">
        <f>(TempMittel_korr!K231-Referenz_vor_1960!$J$5)</f>
        <v>-1.5295555555555538</v>
      </c>
      <c r="K30" s="9">
        <f>(TempMittel_korr!L231-Referenz_vor_1960!$K$5)</f>
        <v>-0.65569892473118152</v>
      </c>
      <c r="L30" s="9">
        <f>(TempMittel_korr!M231-Referenz_vor_1960!$L$5)</f>
        <v>-1.476777777777778</v>
      </c>
      <c r="M30" s="15">
        <f>(TempMittel_korr!N231-Referenz_vor_1960!$M$5)</f>
        <v>0.47064516129032263</v>
      </c>
      <c r="N30" s="269">
        <f>(TempMittel_korr!P231-Referenz_vor_1960!$N$5)</f>
        <v>1.6494063926940639</v>
      </c>
      <c r="O30" s="2"/>
      <c r="P30" s="51">
        <v>2007</v>
      </c>
      <c r="Q30" s="29">
        <f>(AVERAGE(D30+Referenz_vor_1960!$D$5,E30+Referenz_vor_1960!$E$5,F30+Referenz_vor_1960!$F$5)-Referenz_vor_1960!$O$5)</f>
        <v>3.6114372759856632</v>
      </c>
      <c r="R30" s="9">
        <f>(AVERAGE(G30+Referenz_vor_1960!$G$5,H30+Referenz_vor_1960!$H$5,I30+Referenz_vor_1960!$I$5)-Referenz_vor_1960!$P$5)</f>
        <v>1.2581911589008357</v>
      </c>
      <c r="S30" s="9">
        <f>(AVERAGE(J30+Referenz_vor_1960!$J$5,K30+Referenz_vor_1960!$K$5,L30+Referenz_vor_1960!$L$5)-Referenz_vor_1960!$Q$5)</f>
        <v>-1.2206774193548382</v>
      </c>
      <c r="T30" s="30">
        <f>(AVERAGE(B30+Referenz_vor_1960!$B$5,C30+Referenz_vor_1960!$C$5,M29+Referenz_vor_1960!$M$5)-Referenz_vor_1960!$R$5)</f>
        <v>3.774896136801031</v>
      </c>
      <c r="V30" s="51">
        <v>2007</v>
      </c>
      <c r="W30" s="112">
        <f>(AVERAGE(B30+Referenz_vor_1960!$B$5,C30+Referenz_vor_1960!$C$5,D30+Referenz_vor_1960!$D$5)-Referenz_vor_1960!$T$5)</f>
        <v>3.3515628034676976</v>
      </c>
      <c r="X30" s="112">
        <f>(AVERAGE(E30+Referenz_vor_1960!$E$5,F30+Referenz_vor_1960!$F$5,G30+Referenz_vor_1960!$G$5)-Referenz_vor_1960!$U$5)</f>
        <v>3.7608470728793293</v>
      </c>
      <c r="Y30" s="28">
        <f>(AVERAGE(H30+Referenz_vor_1960!$H$5,I30+Referenz_vor_1960!$I$5,J30+Referenz_vor_1960!$J$5)-Referenz_vor_1960!$V$5)</f>
        <v>-3.891995221026967E-2</v>
      </c>
      <c r="Z30" s="97">
        <f>(AVERAGE(K30+Referenz_vor_1960!$K$5,L30+Referenz_vor_1960!$L$5,M30+Referenz_vor_1960!$M$5)-Referenz_vor_1960!$W$5)</f>
        <v>-0.55394384707287925</v>
      </c>
    </row>
    <row r="31" spans="1:26">
      <c r="A31" s="51">
        <v>2008</v>
      </c>
      <c r="B31" s="88">
        <f>(TempMittel_korr!C232-Referenz_vor_1960!$B$5)</f>
        <v>4.4102150537634408</v>
      </c>
      <c r="C31" s="9">
        <f>(TempMittel_korr!D232-Referenz_vor_1960!$C$5)</f>
        <v>3.8638464696223314</v>
      </c>
      <c r="D31" s="9">
        <f>(TempMittel_korr!E232-Referenz_vor_1960!$D$5)</f>
        <v>-9.9354838709677873E-2</v>
      </c>
      <c r="E31" s="9">
        <f>(TempMittel_korr!F232-Referenz_vor_1960!$E$5)</f>
        <v>0.24699999999999989</v>
      </c>
      <c r="F31" s="9">
        <f>(TempMittel_korr!G232-Referenz_vor_1960!$F$5)</f>
        <v>3.3298924731182797</v>
      </c>
      <c r="G31" s="9">
        <f>(TempMittel_korr!H232-Referenz_vor_1960!$G$5)</f>
        <v>2.2917777777777761</v>
      </c>
      <c r="H31" s="9">
        <f>(TempMittel_korr!I232-Referenz_vor_1960!$H$5)</f>
        <v>0.83784946236559676</v>
      </c>
      <c r="I31" s="9">
        <f>(TempMittel_korr!J232-Referenz_vor_1960!$I$5)</f>
        <v>1.3459139784946217</v>
      </c>
      <c r="J31" s="9">
        <f>(TempMittel_korr!K232-Referenz_vor_1960!$J$5)</f>
        <v>-1.6462222222222191</v>
      </c>
      <c r="K31" s="9">
        <f>(TempMittel_korr!L232-Referenz_vor_1960!$K$5)</f>
        <v>1.0572043010752665</v>
      </c>
      <c r="L31" s="9">
        <f>(TempMittel_korr!M232-Referenz_vor_1960!$L$5)</f>
        <v>1.1565555555555544</v>
      </c>
      <c r="M31" s="15">
        <f>(TempMittel_korr!N232-Referenz_vor_1960!$M$5)</f>
        <v>8.9999999999999858E-2</v>
      </c>
      <c r="N31" s="269">
        <f>(TempMittel_korr!P232-Referenz_vor_1960!$N$5)</f>
        <v>1.440913242009132</v>
      </c>
      <c r="O31" s="2"/>
      <c r="P31" s="138">
        <v>2008</v>
      </c>
      <c r="Q31" s="29">
        <f>(AVERAGE(D31+Referenz_vor_1960!$D$5,E31+Referenz_vor_1960!$E$5,F31+Referenz_vor_1960!$F$5)-Referenz_vor_1960!$O$5)</f>
        <v>1.1591792114695343</v>
      </c>
      <c r="R31" s="9">
        <f>(AVERAGE(G31+Referenz_vor_1960!$G$5,H31+Referenz_vor_1960!$H$5,I31+Referenz_vor_1960!$I$5)-Referenz_vor_1960!$P$5)</f>
        <v>1.4918470728793292</v>
      </c>
      <c r="S31" s="9">
        <f>(AVERAGE(J31+Referenz_vor_1960!$J$5,K31+Referenz_vor_1960!$K$5,L31+Referenz_vor_1960!$L$5)-Referenz_vor_1960!$Q$5)</f>
        <v>0.18917921146953276</v>
      </c>
      <c r="T31" s="12">
        <f>(AVERAGE(B31+Referenz_vor_1960!$B$5,C31+Referenz_vor_1960!$C$5,M30+Referenz_vor_1960!$M$5)-Referenz_vor_1960!$R$5)</f>
        <v>2.9149022282253645</v>
      </c>
      <c r="V31" s="138">
        <v>2008</v>
      </c>
      <c r="W31" s="112">
        <f>(AVERAGE(B31+Referenz_vor_1960!$B$5,C31+Referenz_vor_1960!$C$5,D31+Referenz_vor_1960!$D$5)-Referenz_vor_1960!$T$5)</f>
        <v>2.724902228225365</v>
      </c>
      <c r="X31" s="28">
        <f>(AVERAGE(E31+Referenz_vor_1960!$E$5,F31+Referenz_vor_1960!$F$5,G31+Referenz_vor_1960!$G$5)-Referenz_vor_1960!$U$5)</f>
        <v>1.9562234169653507</v>
      </c>
      <c r="Y31" s="28">
        <f>(AVERAGE(H31+Referenz_vor_1960!$H$5,I31+Referenz_vor_1960!$I$5,J31+Referenz_vor_1960!$J$5)-Referenz_vor_1960!$V$5)</f>
        <v>0.17918040621266762</v>
      </c>
      <c r="Z31" s="97">
        <f>(AVERAGE(K31+Referenz_vor_1960!$K$5,L31+Referenz_vor_1960!$L$5,M31+Referenz_vor_1960!$M$5)-Referenz_vor_1960!$W$5)</f>
        <v>0.76791995221027376</v>
      </c>
    </row>
    <row r="32" spans="1:26">
      <c r="A32" s="51">
        <v>2009</v>
      </c>
      <c r="B32" s="88">
        <f>(TempMittel_korr!C233-Referenz_vor_1960!$B$5)</f>
        <v>-0.80268817204301102</v>
      </c>
      <c r="C32" s="9">
        <f>(TempMittel_korr!D233-Referenz_vor_1960!$C$5)</f>
        <v>-0.49107963875205241</v>
      </c>
      <c r="D32" s="9">
        <f>(TempMittel_korr!E233-Referenz_vor_1960!$D$5)</f>
        <v>-0.78645161290322574</v>
      </c>
      <c r="E32" s="9">
        <f>(TempMittel_korr!F233-Referenz_vor_1960!$E$5)</f>
        <v>5.107000000000002</v>
      </c>
      <c r="F32" s="9">
        <f>(TempMittel_korr!G233-Referenz_vor_1960!$F$5)</f>
        <v>3.3040860215053751</v>
      </c>
      <c r="G32" s="9">
        <f>(TempMittel_korr!H233-Referenz_vor_1960!$G$5)</f>
        <v>0.16844444444444484</v>
      </c>
      <c r="H32" s="9">
        <f>(TempMittel_korr!I233-Referenz_vor_1960!$H$5)</f>
        <v>1.5862365591397882</v>
      </c>
      <c r="I32" s="9">
        <f>(TempMittel_korr!J233-Referenz_vor_1960!$I$5)</f>
        <v>3.413655913978495</v>
      </c>
      <c r="J32" s="9">
        <f>(TempMittel_korr!K233-Referenz_vor_1960!$J$5)</f>
        <v>1.5071111111111168</v>
      </c>
      <c r="K32" s="9">
        <f>(TempMittel_korr!L233-Referenz_vor_1960!$K$5)</f>
        <v>-0.1621505376344059</v>
      </c>
      <c r="L32" s="9">
        <f>(TempMittel_korr!M233-Referenz_vor_1960!$L$5)</f>
        <v>4.383222222222221</v>
      </c>
      <c r="M32" s="15">
        <f>(TempMittel_korr!N233-Referenz_vor_1960!$M$5)</f>
        <v>-0.35838709677419389</v>
      </c>
      <c r="N32" s="269">
        <f>(TempMittel_korr!P233-Referenz_vor_1960!$N$5)</f>
        <v>1.4431050228310509</v>
      </c>
      <c r="O32" s="2"/>
      <c r="P32" s="51">
        <v>2009</v>
      </c>
      <c r="Q32" s="29">
        <f>(AVERAGE(D32+Referenz_vor_1960!$D$5,E32+Referenz_vor_1960!$E$5,F32+Referenz_vor_1960!$F$5)-Referenz_vor_1960!$O$5)</f>
        <v>2.5415448028673842</v>
      </c>
      <c r="R32" s="9">
        <f>(AVERAGE(G32+Referenz_vor_1960!$G$5,H32+Referenz_vor_1960!$H$5,I32+Referenz_vor_1960!$I$5)-Referenz_vor_1960!$P$5)</f>
        <v>1.7227789725209099</v>
      </c>
      <c r="S32" s="9">
        <f>(AVERAGE(J32+Referenz_vor_1960!$J$5,K32+Referenz_vor_1960!$K$5,L32+Referenz_vor_1960!$L$5)-Referenz_vor_1960!$Q$5)</f>
        <v>1.909394265232975</v>
      </c>
      <c r="T32" s="12">
        <f>(AVERAGE(B32+Referenz_vor_1960!$B$5,C32+Referenz_vor_1960!$C$5,M31+Referenz_vor_1960!$M$5)-Referenz_vor_1960!$R$5)</f>
        <v>-0.40125593693168815</v>
      </c>
      <c r="V32" s="51">
        <v>2009</v>
      </c>
      <c r="W32" s="112">
        <f>(AVERAGE(B32+Referenz_vor_1960!$B$5,C32+Referenz_vor_1960!$C$5,D32+Referenz_vor_1960!$D$5)-Referenz_vor_1960!$T$5)</f>
        <v>-0.69340647456609661</v>
      </c>
      <c r="X32" s="28">
        <f>(AVERAGE(E32+Referenz_vor_1960!$E$5,F32+Referenz_vor_1960!$F$5,G32+Referenz_vor_1960!$G$5)-Referenz_vor_1960!$U$5)</f>
        <v>2.8598434886499398</v>
      </c>
      <c r="Y32" s="28">
        <f>(AVERAGE(H32+Referenz_vor_1960!$H$5,I32+Referenz_vor_1960!$I$5,J32+Referenz_vor_1960!$J$5)-Referenz_vor_1960!$V$5)</f>
        <v>2.1690011947431334</v>
      </c>
      <c r="Z32" s="97">
        <f>(AVERAGE(K32+Referenz_vor_1960!$K$5,L32+Referenz_vor_1960!$L$5,M32+Referenz_vor_1960!$M$5)-Referenz_vor_1960!$W$5)</f>
        <v>1.2875615292712066</v>
      </c>
    </row>
    <row r="33" spans="1:26">
      <c r="A33" s="51">
        <v>2010</v>
      </c>
      <c r="B33" s="88">
        <f>(TempMittel_korr!C234-Referenz_vor_1960!$B$5)</f>
        <v>-2.7252688172043005</v>
      </c>
      <c r="C33" s="9">
        <f>(TempMittel_korr!D234-Referenz_vor_1960!$C$5)</f>
        <v>3.3920361247947728E-2</v>
      </c>
      <c r="D33" s="9">
        <f>(TempMittel_korr!E234-Referenz_vor_1960!$D$5)</f>
        <v>0.33935483870967675</v>
      </c>
      <c r="E33" s="9">
        <f>(TempMittel_korr!F234-Referenz_vor_1960!$E$5)</f>
        <v>2.040333333333332</v>
      </c>
      <c r="F33" s="9">
        <f>(TempMittel_korr!G234-Referenz_vor_1960!$F$5)</f>
        <v>-0.9443010752688199</v>
      </c>
      <c r="G33" s="9">
        <f>(TempMittel_korr!H234-Referenz_vor_1960!$G$5)</f>
        <v>1.5451111111111082</v>
      </c>
      <c r="H33" s="9">
        <f>(TempMittel_korr!I234-Referenz_vor_1960!$H$5)</f>
        <v>2.9991397849462373</v>
      </c>
      <c r="I33" s="9">
        <f>(TempMittel_korr!J234-Referenz_vor_1960!$I$5)</f>
        <v>0.32978494623655941</v>
      </c>
      <c r="J33" s="9">
        <f>(TempMittel_korr!K234-Referenz_vor_1960!$J$5)</f>
        <v>-1.1562222222222207</v>
      </c>
      <c r="K33" s="9">
        <f>(TempMittel_korr!L234-Referenz_vor_1960!$K$5)</f>
        <v>-0.64279569892473098</v>
      </c>
      <c r="L33" s="9">
        <f>(TempMittel_korr!M234-Referenz_vor_1960!$L$5)</f>
        <v>0.60988888888888848</v>
      </c>
      <c r="M33" s="15">
        <f>(TempMittel_korr!N234-Referenz_vor_1960!$M$5)</f>
        <v>-1.9583870967741936</v>
      </c>
      <c r="N33" s="269">
        <f>(TempMittel_korr!P234-Referenz_vor_1960!$N$5)</f>
        <v>6.8310502283102537E-2</v>
      </c>
      <c r="O33" s="2"/>
      <c r="P33" s="51">
        <v>2010</v>
      </c>
      <c r="Q33" s="29">
        <f>(AVERAGE(D33+Referenz_vor_1960!$D$5,E33+Referenz_vor_1960!$E$5,F33+Referenz_vor_1960!$F$5)-Referenz_vor_1960!$O$5)</f>
        <v>0.47846236559139665</v>
      </c>
      <c r="R33" s="9">
        <f>(AVERAGE(G33+Referenz_vor_1960!$G$5,H33+Referenz_vor_1960!$H$5,I33+Referenz_vor_1960!$I$5)-Referenz_vor_1960!$P$5)</f>
        <v>1.6246786140979665</v>
      </c>
      <c r="S33" s="9">
        <f>(AVERAGE(J33+Referenz_vor_1960!$J$5,K33+Referenz_vor_1960!$K$5,L33+Referenz_vor_1960!$L$5)-Referenz_vor_1960!$Q$5)</f>
        <v>-0.39637634408602196</v>
      </c>
      <c r="T33" s="12">
        <f>(AVERAGE(B33+Referenz_vor_1960!$B$5,C33+Referenz_vor_1960!$C$5,M32+Referenz_vor_1960!$M$5)-Referenz_vor_1960!$R$5)</f>
        <v>-1.0165785175768491</v>
      </c>
      <c r="V33" s="51">
        <v>2010</v>
      </c>
      <c r="W33" s="112">
        <f>(AVERAGE(B33+Referenz_vor_1960!$B$5,C33+Referenz_vor_1960!$C$5,D33+Referenz_vor_1960!$D$5)-Referenz_vor_1960!$T$5)</f>
        <v>-0.78399787241555874</v>
      </c>
      <c r="X33" s="28">
        <f>(AVERAGE(E33+Referenz_vor_1960!$E$5,F33+Referenz_vor_1960!$F$5,G33+Referenz_vor_1960!$G$5)-Referenz_vor_1960!$U$5)</f>
        <v>0.88038112305853922</v>
      </c>
      <c r="Y33" s="28">
        <f>(AVERAGE(H33+Referenz_vor_1960!$H$5,I33+Referenz_vor_1960!$I$5,J33+Referenz_vor_1960!$J$5)-Referenz_vor_1960!$V$5)</f>
        <v>0.72423416965352594</v>
      </c>
      <c r="Z33" s="97">
        <f>(AVERAGE(K33+Referenz_vor_1960!$K$5,L33+Referenz_vor_1960!$L$5,M33+Referenz_vor_1960!$M$5)-Referenz_vor_1960!$W$5)</f>
        <v>-0.66376463560334598</v>
      </c>
    </row>
    <row r="34" spans="1:26">
      <c r="A34" s="51">
        <v>2011</v>
      </c>
      <c r="B34" s="88">
        <f>(TempMittel_korr!C235-Referenz_vor_1960!$B$5)</f>
        <v>0.84247311827956972</v>
      </c>
      <c r="C34" s="9">
        <f>(TempMittel_korr!D235-Referenz_vor_1960!$C$5)</f>
        <v>1.8767775041050905</v>
      </c>
      <c r="D34" s="9">
        <f>(TempMittel_korr!E235-Referenz_vor_1960!$D$5)</f>
        <v>2.5200000000000005</v>
      </c>
      <c r="E34" s="9">
        <f>(TempMittel_korr!F235-Referenz_vor_1960!$E$5)</f>
        <v>5.1403333333333316</v>
      </c>
      <c r="F34" s="9">
        <f>(TempMittel_korr!G235-Referenz_vor_1960!$F$5)</f>
        <v>3.023440860215052</v>
      </c>
      <c r="G34" s="9">
        <f>(TempMittel_korr!H235-Referenz_vor_1960!$G$5)</f>
        <v>1.1951111111111086</v>
      </c>
      <c r="H34" s="9">
        <f>(TempMittel_korr!I235-Referenz_vor_1960!$H$5)</f>
        <v>-1.0718279569892388</v>
      </c>
      <c r="I34" s="9">
        <f>(TempMittel_korr!J235-Referenz_vor_1960!$I$5)</f>
        <v>3.0201075268817235</v>
      </c>
      <c r="J34" s="9">
        <f>(TempMittel_korr!K235-Referenz_vor_1960!$J$5)</f>
        <v>2.5971111111111114</v>
      </c>
      <c r="K34" s="9">
        <f>(TempMittel_korr!L235-Referenz_vor_1960!$K$5)</f>
        <v>0.62817204301075158</v>
      </c>
      <c r="L34" s="9">
        <f>(TempMittel_korr!M235-Referenz_vor_1960!$L$5)</f>
        <v>4.133222222222221</v>
      </c>
      <c r="M34" s="15">
        <f>(TempMittel_korr!N235-Referenz_vor_1960!$M$5)</f>
        <v>1.957741935483871</v>
      </c>
      <c r="N34" s="269">
        <f>(TempMittel_korr!P235-Referenz_vor_1960!$N$5)</f>
        <v>2.1822831050228313</v>
      </c>
      <c r="O34" s="2"/>
      <c r="P34" s="138">
        <v>2011</v>
      </c>
      <c r="Q34" s="29">
        <f>(AVERAGE(D34+Referenz_vor_1960!$D$5,E34+Referenz_vor_1960!$E$5,F34+Referenz_vor_1960!$F$5)-Referenz_vor_1960!$O$5)</f>
        <v>3.561258064516128</v>
      </c>
      <c r="R34" s="9">
        <f>(AVERAGE(G34+Referenz_vor_1960!$G$5,H34+Referenz_vor_1960!$H$5,I34+Referenz_vor_1960!$I$5)-Referenz_vor_1960!$P$5)</f>
        <v>1.047796893667865</v>
      </c>
      <c r="S34" s="9">
        <f>(AVERAGE(J34+Referenz_vor_1960!$J$5,K34+Referenz_vor_1960!$K$5,L34+Referenz_vor_1960!$L$5)-Referenz_vor_1960!$Q$5)</f>
        <v>2.4528351254480283</v>
      </c>
      <c r="T34" s="12">
        <f>(AVERAGE(B34+Referenz_vor_1960!$B$5,C34+Referenz_vor_1960!$C$5,M33+Referenz_vor_1960!$M$5)-Referenz_vor_1960!$R$5)</f>
        <v>0.2536211752034887</v>
      </c>
      <c r="V34" s="138">
        <v>2011</v>
      </c>
      <c r="W34" s="112">
        <f>(AVERAGE(B34+Referenz_vor_1960!$B$5,C34+Referenz_vor_1960!$C$5,D34+Referenz_vor_1960!$D$5)-Referenz_vor_1960!$T$5)</f>
        <v>1.74641687412822</v>
      </c>
      <c r="X34" s="112">
        <f>(AVERAGE(E34+Referenz_vor_1960!$E$5,F34+Referenz_vor_1960!$F$5,G34+Referenz_vor_1960!$G$5)-Referenz_vor_1960!$U$5)</f>
        <v>3.1196284348864971</v>
      </c>
      <c r="Y34" s="28">
        <f>(AVERAGE(H34+Referenz_vor_1960!$H$5,I34+Referenz_vor_1960!$I$5,J34+Referenz_vor_1960!$J$5)-Referenz_vor_1960!$V$5)</f>
        <v>1.5151302270011993</v>
      </c>
      <c r="Z34" s="97">
        <f>(AVERAGE(K34+Referenz_vor_1960!$K$5,L34+Referenz_vor_1960!$L$5,M34+Referenz_vor_1960!$M$5)-Referenz_vor_1960!$W$5)</f>
        <v>2.2397120669056143</v>
      </c>
    </row>
    <row r="35" spans="1:26">
      <c r="A35" s="51">
        <v>2012</v>
      </c>
      <c r="B35" s="88">
        <f>(TempMittel_korr!C236-Referenz_vor_1960!$B$5)</f>
        <v>1.0231182795698923</v>
      </c>
      <c r="C35" s="9">
        <f>(TempMittel_korr!D236-Referenz_vor_1960!$C$5)</f>
        <v>-5.074084564860426</v>
      </c>
      <c r="D35" s="9">
        <f>(TempMittel_korr!E236-Referenz_vor_1960!$D$5)</f>
        <v>4.4877419354838706</v>
      </c>
      <c r="E35" s="9">
        <f>(TempMittel_korr!F236-Referenz_vor_1960!$E$5)</f>
        <v>1.6003333333333334</v>
      </c>
      <c r="F35" s="9">
        <f>(TempMittel_korr!G236-Referenz_vor_1960!$F$5)</f>
        <v>2.9524731182795705</v>
      </c>
      <c r="G35" s="9">
        <f>(TempMittel_korr!H236-Referenz_vor_1960!$G$5)</f>
        <v>2.4851111111111095</v>
      </c>
      <c r="H35" s="9">
        <f>(TempMittel_korr!I236-Referenz_vor_1960!$H$5)</f>
        <v>1.0313978494623708</v>
      </c>
      <c r="I35" s="9">
        <f>(TempMittel_korr!J236-Referenz_vor_1960!$I$5)</f>
        <v>3.1039784946236573</v>
      </c>
      <c r="J35" s="9">
        <f>(TempMittel_korr!K236-Referenz_vor_1960!$J$5)</f>
        <v>0.56044444444444608</v>
      </c>
      <c r="K35" s="9">
        <f>(TempMittel_korr!L236-Referenz_vor_1960!$K$5)</f>
        <v>0.7475268817204288</v>
      </c>
      <c r="L35" s="9">
        <f>(TempMittel_korr!M236-Referenz_vor_1960!$L$5)</f>
        <v>2.6732222222222233</v>
      </c>
      <c r="M35" s="15">
        <f>(TempMittel_korr!N236-Referenz_vor_1960!$M$5)</f>
        <v>0.72548387096774225</v>
      </c>
      <c r="N35" s="269">
        <f>(TempMittel_korr!P236-Referenz_vor_1960!$N$5)</f>
        <v>1.4272146118721452</v>
      </c>
      <c r="O35" s="2"/>
      <c r="P35" s="51">
        <v>2012</v>
      </c>
      <c r="Q35" s="29">
        <f>(AVERAGE(D35+Referenz_vor_1960!$D$5,E35+Referenz_vor_1960!$E$5,F35+Referenz_vor_1960!$F$5)-Referenz_vor_1960!$O$5)</f>
        <v>3.0135161290322579</v>
      </c>
      <c r="R35" s="9">
        <f>(AVERAGE(G35+Referenz_vor_1960!$G$5,H35+Referenz_vor_1960!$H$5,I35+Referenz_vor_1960!$I$5)-Referenz_vor_1960!$P$5)</f>
        <v>2.2068291517323804</v>
      </c>
      <c r="S35" s="9">
        <f>(AVERAGE(J35+Referenz_vor_1960!$J$5,K35+Referenz_vor_1960!$K$5,L35+Referenz_vor_1960!$L$5)-Referenz_vor_1960!$Q$5)</f>
        <v>1.327064516129032</v>
      </c>
      <c r="T35" s="12">
        <f>(AVERAGE(B35+Referenz_vor_1960!$B$5,C35+Referenz_vor_1960!$C$5,M34+Referenz_vor_1960!$M$5)-Referenz_vor_1960!$R$5)</f>
        <v>-0.69774144993555409</v>
      </c>
      <c r="V35" s="138">
        <v>2012</v>
      </c>
      <c r="W35" s="112">
        <f>(AVERAGE(B35+Referenz_vor_1960!$B$5,C35+Referenz_vor_1960!$C$5,D35+Referenz_vor_1960!$D$5)-Referenz_vor_1960!$T$5)</f>
        <v>0.14559188339777906</v>
      </c>
      <c r="X35" s="28">
        <f>(AVERAGE(E35+Referenz_vor_1960!$E$5,F35+Referenz_vor_1960!$F$5,G35+Referenz_vor_1960!$G$5)-Referenz_vor_1960!$U$5)</f>
        <v>2.3459725209080027</v>
      </c>
      <c r="Y35" s="28">
        <f>(AVERAGE(H35+Referenz_vor_1960!$H$5,I35+Referenz_vor_1960!$I$5,J35+Referenz_vor_1960!$J$5)-Referenz_vor_1960!$V$5)</f>
        <v>1.5652735961768247</v>
      </c>
      <c r="Z35" s="97">
        <f>(AVERAGE(K35+Referenz_vor_1960!$K$5,L35+Referenz_vor_1960!$L$5,M35+Referenz_vor_1960!$M$5)-Referenz_vor_1960!$W$5)</f>
        <v>1.3820776583034649</v>
      </c>
    </row>
    <row r="36" spans="1:26">
      <c r="A36" s="51">
        <v>2013</v>
      </c>
      <c r="B36" s="88">
        <f>(TempMittel_korr!C237-Referenz_vor_1960!$B$5)</f>
        <v>0.44569892473118289</v>
      </c>
      <c r="C36" s="9">
        <f>(TempMittel_korr!D237-Referenz_vor_1960!$C$5)</f>
        <v>-3.2303653530377674</v>
      </c>
      <c r="D36" s="9">
        <f>(TempMittel_korr!E237-Referenz_vor_1960!$D$5)</f>
        <v>-1.5606451612903223</v>
      </c>
      <c r="E36" s="9">
        <f>(TempMittel_korr!F237-Referenz_vor_1960!$E$5)</f>
        <v>1.3270000000000008</v>
      </c>
      <c r="F36" s="9">
        <f>(TempMittel_korr!G237-Referenz_vor_1960!$F$5)</f>
        <v>-0.85720430107526902</v>
      </c>
      <c r="G36" s="9">
        <f>(TempMittel_korr!H237-Referenz_vor_1960!$G$5)</f>
        <v>0.58177777777778061</v>
      </c>
      <c r="H36" s="9">
        <f>(TempMittel_korr!I237-Referenz_vor_1960!$H$5)</f>
        <v>3.7636559139785</v>
      </c>
      <c r="I36" s="9">
        <f>(TempMittel_korr!J237-Referenz_vor_1960!$I$5)</f>
        <v>2.1459139784946224</v>
      </c>
      <c r="J36" s="9">
        <f>(TempMittel_korr!K237-Referenz_vor_1960!$J$5)</f>
        <v>-0.18288888888888799</v>
      </c>
      <c r="K36" s="9">
        <f>(TempMittel_korr!L237-Referenz_vor_1960!$K$5)</f>
        <v>2.1410752688172057</v>
      </c>
      <c r="L36" s="9">
        <f>(TempMittel_korr!M237-Referenz_vor_1960!$L$5)</f>
        <v>-0.75344444444444503</v>
      </c>
      <c r="M36" s="15">
        <f>(TempMittel_korr!N237-Referenz_vor_1960!$M$5)</f>
        <v>3.6964516129032257</v>
      </c>
      <c r="N36" s="269">
        <f>(TempMittel_korr!P237-Referenz_vor_1960!$N$5)</f>
        <v>0.4666666666666659</v>
      </c>
      <c r="O36" s="2"/>
      <c r="P36" s="51">
        <v>2013</v>
      </c>
      <c r="Q36" s="29">
        <f>(AVERAGE(D36+Referenz_vor_1960!$D$5,E36+Referenz_vor_1960!$E$5,F36+Referenz_vor_1960!$F$5)-Referenz_vor_1960!$O$5)</f>
        <v>-0.36361648745519659</v>
      </c>
      <c r="R36" s="9">
        <f>(AVERAGE(G36+Referenz_vor_1960!$G$5,H36+Referenz_vor_1960!$H$5,I36+Referenz_vor_1960!$I$5)-Referenz_vor_1960!$P$5)</f>
        <v>2.1637825567503004</v>
      </c>
      <c r="S36" s="9">
        <f>(AVERAGE(J36+Referenz_vor_1960!$J$5,K36+Referenz_vor_1960!$K$5,L36+Referenz_vor_1960!$L$5)-Referenz_vor_1960!$Q$5)</f>
        <v>0.40158064516128977</v>
      </c>
      <c r="T36" s="12">
        <f>(AVERAGE(B36+Referenz_vor_1960!$B$5,C36+Referenz_vor_1960!$C$5,M35+Referenz_vor_1960!$M$5)-Referenz_vor_1960!$R$5)</f>
        <v>-0.68639418577961431</v>
      </c>
      <c r="V36" s="51">
        <v>2013</v>
      </c>
      <c r="W36" s="112">
        <f>(AVERAGE(B36+Referenz_vor_1960!$B$5,C36+Referenz_vor_1960!$C$5,D36+Referenz_vor_1960!$D$5)-Referenz_vor_1960!$T$5)</f>
        <v>-1.4484371965323024</v>
      </c>
      <c r="X36" s="28">
        <f>(AVERAGE(E36+Referenz_vor_1960!$E$5,F36+Referenz_vor_1960!$F$5,G36+Referenz_vor_1960!$G$5)-Referenz_vor_1960!$U$5)</f>
        <v>0.35052449223416993</v>
      </c>
      <c r="Y36" s="28">
        <f>(AVERAGE(H36+Referenz_vor_1960!$H$5,I36+Referenz_vor_1960!$I$5,J36+Referenz_vor_1960!$J$5)-Referenz_vor_1960!$V$5)</f>
        <v>1.9088936678614132</v>
      </c>
      <c r="Z36" s="97">
        <f>(AVERAGE(K36+Referenz_vor_1960!$K$5,L36+Referenz_vor_1960!$L$5,M36+Referenz_vor_1960!$M$5)-Referenz_vor_1960!$W$5)</f>
        <v>1.6946941457586613</v>
      </c>
    </row>
    <row r="37" spans="1:26">
      <c r="A37" s="51">
        <v>2014</v>
      </c>
      <c r="B37" s="88">
        <f>(TempMittel_korr!C238-Referenz_vor_1960!$B$5)</f>
        <v>4.481182795698925</v>
      </c>
      <c r="C37" s="9">
        <f>(TempMittel_korr!D238-Referenz_vor_1960!$C$5)</f>
        <v>4.3124917898193758</v>
      </c>
      <c r="D37" s="9">
        <f>(TempMittel_korr!E238-Referenz_vor_1960!$D$5)</f>
        <v>3.9264516129032252</v>
      </c>
      <c r="E37" s="9">
        <f>(TempMittel_korr!F238-Referenz_vor_1960!$E$5)</f>
        <v>3.2503333333333329</v>
      </c>
      <c r="F37" s="9">
        <f>(TempMittel_korr!G238-Referenz_vor_1960!$F$5)</f>
        <v>0.32666666666666799</v>
      </c>
      <c r="G37" s="9">
        <f>(TempMittel_korr!H238-Referenz_vor_1960!$G$5)</f>
        <v>2.3184444444444452</v>
      </c>
      <c r="H37" s="9">
        <f>(TempMittel_korr!I238-Referenz_vor_1960!$H$5)</f>
        <v>1.0313978494623726</v>
      </c>
      <c r="I37" s="9">
        <f>(TempMittel_korr!J238-Referenz_vor_1960!$I$5)</f>
        <v>-0.63473118279569896</v>
      </c>
      <c r="J37" s="9">
        <f>(TempMittel_korr!K238-Referenz_vor_1960!$J$5)</f>
        <v>0.78044444444444494</v>
      </c>
      <c r="K37" s="9">
        <f>(TempMittel_korr!L238-Referenz_vor_1960!$K$5)</f>
        <v>2.934623655913974</v>
      </c>
      <c r="L37" s="9">
        <f>(TempMittel_korr!M238-Referenz_vor_1960!$L$5)</f>
        <v>3.9698888888888875</v>
      </c>
      <c r="M37" s="15">
        <f>(TempMittel_korr!N238-Referenz_vor_1960!$M$5)</f>
        <v>1.3448387096774195</v>
      </c>
      <c r="N37" s="269">
        <f>(TempMittel_korr!P238-Referenz_vor_1960!$N$5)</f>
        <v>2.1666666666666661</v>
      </c>
      <c r="O37" s="2"/>
      <c r="P37" s="138">
        <v>2014</v>
      </c>
      <c r="Q37" s="29">
        <f>(AVERAGE(D37+Referenz_vor_1960!$D$5,E37+Referenz_vor_1960!$E$5,F37+Referenz_vor_1960!$F$5)-Referenz_vor_1960!$O$5)</f>
        <v>2.501150537634409</v>
      </c>
      <c r="R37" s="9">
        <f>(AVERAGE(G37+Referenz_vor_1960!$G$5,H37+Referenz_vor_1960!$H$5,I37+Referenz_vor_1960!$I$5)-Referenz_vor_1960!$P$5)</f>
        <v>0.90503703703703842</v>
      </c>
      <c r="S37" s="9">
        <f>(AVERAGE(J37+Referenz_vor_1960!$J$5,K37+Referenz_vor_1960!$K$5,L37+Referenz_vor_1960!$L$5)-Referenz_vor_1960!$Q$5)</f>
        <v>2.5616523297491005</v>
      </c>
      <c r="T37" s="12">
        <f>(AVERAGE(B37+Referenz_vor_1960!$B$5,C37+Referenz_vor_1960!$C$5,M36+Referenz_vor_1960!$M$5)-Referenz_vor_1960!$R$5)</f>
        <v>4.1633753994738418</v>
      </c>
      <c r="V37" s="138">
        <v>2014</v>
      </c>
      <c r="W37" s="112">
        <f>(AVERAGE(B37+Referenz_vor_1960!$B$5,C37+Referenz_vor_1960!$C$5,D37+Referenz_vor_1960!$D$5)-Referenz_vor_1960!$T$5)</f>
        <v>4.240042066140508</v>
      </c>
      <c r="X37" s="28">
        <f>(AVERAGE(E37+Referenz_vor_1960!$E$5,F37+Referenz_vor_1960!$F$5,G37+Referenz_vor_1960!$G$5)-Referenz_vor_1960!$U$5)</f>
        <v>1.9651481481481454</v>
      </c>
      <c r="Y37" s="28">
        <f>(AVERAGE(H37+Referenz_vor_1960!$H$5,I37+Referenz_vor_1960!$I$5,J37+Referenz_vor_1960!$J$5)-Referenz_vor_1960!$V$5)</f>
        <v>0.39237037037037403</v>
      </c>
      <c r="Z37" s="97">
        <f>(AVERAGE(K37+Referenz_vor_1960!$K$5,L37+Referenz_vor_1960!$L$5,M37+Referenz_vor_1960!$M$5)-Referenz_vor_1960!$W$5)</f>
        <v>2.7497837514934274</v>
      </c>
    </row>
    <row r="38" spans="1:26">
      <c r="A38" s="51">
        <v>2015</v>
      </c>
      <c r="B38" s="88">
        <f>(TempMittel_korr!C239-Referenz_vor_1960!$B$5)</f>
        <v>1.9553763440860212</v>
      </c>
      <c r="C38" s="9">
        <f>(TempMittel_korr!D239-Referenz_vor_1960!$C$5)</f>
        <v>-0.23036535303776651</v>
      </c>
      <c r="D38" s="9">
        <f>(TempMittel_korr!E239-Referenz_vor_1960!$D$5)</f>
        <v>2.0748387096774201</v>
      </c>
      <c r="E38" s="9">
        <f>(TempMittel_korr!F239-Referenz_vor_1960!$E$5)</f>
        <v>2.2770000000000019</v>
      </c>
      <c r="F38" s="9">
        <f>(TempMittel_korr!G239-Referenz_vor_1960!$F$5)</f>
        <v>1.6976344086021466</v>
      </c>
      <c r="G38" s="9">
        <f>(TempMittel_korr!H239-Referenz_vor_1960!$G$5)</f>
        <v>2.2651111111111071</v>
      </c>
      <c r="H38" s="9">
        <f>(TempMittel_korr!I239-Referenz_vor_1960!$H$5)</f>
        <v>4.8346236559139868</v>
      </c>
      <c r="I38" s="9">
        <f>(TempMittel_korr!J239-Referenz_vor_1960!$I$5)</f>
        <v>4.5555913978494615</v>
      </c>
      <c r="J38" s="9">
        <f>(TempMittel_korr!K239-Referenz_vor_1960!$J$5)</f>
        <v>-1.2062222222222196</v>
      </c>
      <c r="K38" s="9">
        <f>(TempMittel_korr!L239-Referenz_vor_1960!$K$5)</f>
        <v>-0.31376344086021479</v>
      </c>
      <c r="L38" s="9">
        <f>(TempMittel_korr!M239-Referenz_vor_1960!$L$5)</f>
        <v>4.8665555555555517</v>
      </c>
      <c r="M38" s="127">
        <f>(TempMittel_korr!N239-Referenz_vor_1960!$M$5)</f>
        <v>7.0770967741935484</v>
      </c>
      <c r="N38" s="269">
        <f>(TempMittel_korr!P239-Referenz_vor_1960!$N$5)</f>
        <v>2.5518721461187202</v>
      </c>
      <c r="O38" s="2"/>
      <c r="P38" s="138">
        <v>2015</v>
      </c>
      <c r="Q38" s="88">
        <f>(AVERAGE(D38+Referenz_vor_1960!$D$5,E38+Referenz_vor_1960!$E$5,F38+Referenz_vor_1960!$F$5)-Referenz_vor_1960!$O$5)</f>
        <v>2.0164910394265227</v>
      </c>
      <c r="R38" s="9">
        <f>(AVERAGE(G38+Referenz_vor_1960!$G$5,H38+Referenz_vor_1960!$H$5,I38+Referenz_vor_1960!$I$5)-Referenz_vor_1960!$P$5)</f>
        <v>3.8851087216248512</v>
      </c>
      <c r="S38" s="9">
        <f>(AVERAGE(J38+Referenz_vor_1960!$J$5,K38+Referenz_vor_1960!$K$5,L38+Referenz_vor_1960!$L$5)-Referenz_vor_1960!$Q$5)</f>
        <v>1.1155232974910367</v>
      </c>
      <c r="T38" s="12">
        <f>(AVERAGE(B38+Referenz_vor_1960!$B$5,C38+Referenz_vor_1960!$C$5,M37+Referenz_vor_1960!$M$5)-Referenz_vor_1960!$R$5)</f>
        <v>1.0232832335752247</v>
      </c>
      <c r="V38" s="138">
        <v>2015</v>
      </c>
      <c r="W38" s="112">
        <f>(AVERAGE(B38+Referenz_vor_1960!$B$5,C38+Referenz_vor_1960!$C$5,D38+Referenz_vor_1960!$D$5)-Referenz_vor_1960!$T$5)</f>
        <v>1.2666165669085583</v>
      </c>
      <c r="X38" s="28">
        <f>(AVERAGE(E38+Referenz_vor_1960!$E$5,F38+Referenz_vor_1960!$F$5,G38+Referenz_vor_1960!$G$5)-Referenz_vor_1960!$U$5)</f>
        <v>2.079915173237751</v>
      </c>
      <c r="Y38" s="28">
        <f>(AVERAGE(H38+Referenz_vor_1960!$H$5,I38+Referenz_vor_1960!$I$5,J38+Referenz_vor_1960!$J$5)-Referenz_vor_1960!$V$5)</f>
        <v>2.7279976105137429</v>
      </c>
      <c r="Z38" s="38">
        <f>(AVERAGE(K38+Referenz_vor_1960!$K$5,L38+Referenz_vor_1960!$L$5,M38+Referenz_vor_1960!$M$5)-Referenz_vor_1960!$W$5)</f>
        <v>3.8766296296296288</v>
      </c>
    </row>
    <row r="39" spans="1:26">
      <c r="A39" s="51">
        <v>2016</v>
      </c>
      <c r="B39" s="88">
        <f>(TempMittel_korr!C240-Referenz_vor_1960!$B$5)</f>
        <v>2.7005376344086023</v>
      </c>
      <c r="C39" s="9">
        <f>(TempMittel_korr!D240-Referenz_vor_1960!$C$5)</f>
        <v>3.1603981937602632</v>
      </c>
      <c r="D39" s="9">
        <f>(TempMittel_korr!E240-Referenz_vor_1960!$D$5)</f>
        <v>0.35225806451612929</v>
      </c>
      <c r="E39" s="9">
        <f>(TempMittel_korr!F240-Referenz_vor_1960!$E$5)</f>
        <v>1.7170000000000023</v>
      </c>
      <c r="F39" s="9">
        <f>(TempMittel_korr!G240-Referenz_vor_1960!$F$5)</f>
        <v>1.1105376344086011</v>
      </c>
      <c r="G39" s="9">
        <f>(TempMittel_korr!H240-Referenz_vor_1960!$G$5)</f>
        <v>1.4717777777777794</v>
      </c>
      <c r="H39" s="9">
        <f>(TempMittel_korr!I240-Referenz_vor_1960!$H$5)</f>
        <v>2.3733333333333384</v>
      </c>
      <c r="I39" s="9">
        <f>(TempMittel_korr!J240-Referenz_vor_1960!$I$5)</f>
        <v>2.1459139784946188</v>
      </c>
      <c r="J39" s="9">
        <f>(TempMittel_korr!K240-Referenz_vor_1960!$J$5)</f>
        <v>3.2971111111111142</v>
      </c>
      <c r="K39" s="9">
        <f>(TempMittel_korr!L240-Referenz_vor_1960!$K$5)</f>
        <v>-0.47827956989247422</v>
      </c>
      <c r="L39" s="9">
        <f>(TempMittel_korr!M240-Referenz_vor_1960!$L$5)</f>
        <v>0.88322222222222324</v>
      </c>
      <c r="M39" s="15">
        <f>(TempMittel_korr!N240-Referenz_vor_1960!$M$5)</f>
        <v>3.128709677419355</v>
      </c>
      <c r="N39" s="269">
        <f>(TempMittel_korr!P240-Referenz_vor_1960!$N$5)</f>
        <v>1.8529680365296795</v>
      </c>
      <c r="P39" s="138">
        <v>2016</v>
      </c>
      <c r="Q39" s="29">
        <f>(AVERAGE(D39+Referenz_vor_1960!$D$5,E39+Referenz_vor_1960!$E$5,F39+Referenz_vor_1960!$F$5)-Referenz_vor_1960!$O$5)</f>
        <v>1.059931899641577</v>
      </c>
      <c r="R39" s="9">
        <f>(AVERAGE(G39+Referenz_vor_1960!$G$5,H39+Referenz_vor_1960!$H$5,I39+Referenz_vor_1960!$I$5)-Referenz_vor_1960!$P$5)</f>
        <v>1.9970083632019104</v>
      </c>
      <c r="S39" s="9">
        <f>(AVERAGE(J39+Referenz_vor_1960!$J$5,K39+Referenz_vor_1960!$K$5,L39+Referenz_vor_1960!$L$5)-Referenz_vor_1960!$Q$5)</f>
        <v>1.2340179211469531</v>
      </c>
      <c r="T39" s="12">
        <f>(AVERAGE(B39+Referenz_vor_1960!$B$5,C39+Referenz_vor_1960!$C$5,M38+Referenz_vor_1960!$M$5)-Referenz_vor_1960!$R$5)</f>
        <v>4.3126775341208043</v>
      </c>
      <c r="V39" s="138">
        <v>2016</v>
      </c>
      <c r="W39" s="112">
        <f>(AVERAGE(B39+Referenz_vor_1960!$B$5,C39+Referenz_vor_1960!$C$5,D39+Referenz_vor_1960!$D$5)-Referenz_vor_1960!$T$5)</f>
        <v>2.0710646308949983</v>
      </c>
      <c r="X39" s="28">
        <f>(AVERAGE(E39+Referenz_vor_1960!$E$5,F39+Referenz_vor_1960!$F$5,G39+Referenz_vor_1960!$G$5)-Referenz_vor_1960!$U$5)</f>
        <v>1.4331051373954615</v>
      </c>
      <c r="Y39" s="28">
        <f>(AVERAGE(H39+Referenz_vor_1960!$H$5,I39+Referenz_vor_1960!$I$5,J39+Referenz_vor_1960!$J$5)-Referenz_vor_1960!$V$5)</f>
        <v>2.6054528076463583</v>
      </c>
      <c r="Z39" s="97">
        <f>(AVERAGE(K39+Referenz_vor_1960!$K$5,L39+Referenz_vor_1960!$L$5,M39+Referenz_vor_1960!$M$5)-Referenz_vor_1960!$W$5)</f>
        <v>1.1778841099163682</v>
      </c>
    </row>
    <row r="40" spans="1:26">
      <c r="A40" s="51">
        <v>2017</v>
      </c>
      <c r="B40" s="29">
        <f>(TempMittel_korr!C241-Referenz_vor_1960!$B$5)</f>
        <v>-1.7801075268817199</v>
      </c>
      <c r="C40" s="9">
        <f>(TempMittel_korr!D241-Referenz_vor_1960!$C$5)</f>
        <v>3.6517775041050911</v>
      </c>
      <c r="D40" s="9">
        <f>(TempMittel_korr!E241-Referenz_vor_1960!$D$5)</f>
        <v>4.42</v>
      </c>
      <c r="E40" s="9">
        <f>(TempMittel_korr!F241-Referenz_vor_1960!$E$5)</f>
        <v>0.35366666666666724</v>
      </c>
      <c r="F40" s="9">
        <f>(TempMittel_korr!G241-Referenz_vor_1960!$F$5)</f>
        <v>2.8653763440860196</v>
      </c>
      <c r="G40" s="9">
        <f>(TempMittel_korr!H241-Referenz_vor_1960!$G$5)</f>
        <v>4.1884444444444426</v>
      </c>
      <c r="H40" s="9">
        <f>(TempMittel_korr!I241-Referenz_vor_1960!$H$5)</f>
        <v>2.0023655913978509</v>
      </c>
      <c r="I40" s="9">
        <f>(TempMittel_korr!J241-Referenz_vor_1960!$I$5)</f>
        <v>3.3459139784946217</v>
      </c>
      <c r="J40" s="9">
        <f>(TempMittel_korr!K241-Referenz_vor_1960!$J$5)</f>
        <v>-1.3095555555555549</v>
      </c>
      <c r="K40" s="9">
        <f>(TempMittel_korr!L241-Referenz_vor_1960!$K$5)</f>
        <v>2.4668817204301074</v>
      </c>
      <c r="L40" s="9">
        <f>(TempMittel_korr!M241-Referenz_vor_1960!$L$5)</f>
        <v>3.2222222222211272E-3</v>
      </c>
      <c r="M40" s="15">
        <f>(TempMittel_korr!N241-Referenz_vor_1960!$M$5)</f>
        <v>7.0645161290322389E-2</v>
      </c>
      <c r="N40" s="269">
        <f>(TempMittel_korr!P241-Referenz_vor_1960!$N$5)</f>
        <v>1.7203652968036529</v>
      </c>
      <c r="P40" s="138">
        <v>2017</v>
      </c>
      <c r="Q40" s="29">
        <f>(AVERAGE(D40+Referenz_vor_1960!$D$5,E40+Referenz_vor_1960!$E$5,F40+Referenz_vor_1960!$F$5)-Referenz_vor_1960!$O$5)</f>
        <v>2.5463476702508956</v>
      </c>
      <c r="R40" s="9">
        <f>(AVERAGE(G40+Referenz_vor_1960!$G$5,H40+Referenz_vor_1960!$H$5,I40+Referenz_vor_1960!$I$5)-Referenz_vor_1960!$P$5)</f>
        <v>3.17890800477897</v>
      </c>
      <c r="S40" s="9">
        <f>(AVERAGE(J40+Referenz_vor_1960!$J$5,K40+Referenz_vor_1960!$K$5,L40+Referenz_vor_1960!$L$5)-Referenz_vor_1960!$Q$5)</f>
        <v>0.38684946236559004</v>
      </c>
      <c r="T40" s="12">
        <f>(AVERAGE(B40+Referenz_vor_1960!$B$5,C40+Referenz_vor_1960!$C$5,M39+Referenz_vor_1960!$M$5)-Referenz_vor_1960!$R$5)</f>
        <v>1.666793218214242</v>
      </c>
      <c r="V40" s="138">
        <v>2017</v>
      </c>
      <c r="W40" s="29">
        <f>(AVERAGE(B40+Referenz_vor_1960!$B$5,C40+Referenz_vor_1960!$C$5,D40+Referenz_vor_1960!$D$5)-Referenz_vor_1960!$T$5)</f>
        <v>2.0972233257411235</v>
      </c>
      <c r="X40" s="9">
        <f>(AVERAGE(E40+Referenz_vor_1960!$E$5,F40+Referenz_vor_1960!$F$5,G40+Referenz_vor_1960!$G$5)-Referenz_vor_1960!$U$5)</f>
        <v>2.4691624850657092</v>
      </c>
      <c r="Y40" s="9">
        <f>(AVERAGE(H40+Referenz_vor_1960!$H$5,I40+Referenz_vor_1960!$I$5,J40+Referenz_vor_1960!$J$5)-Referenz_vor_1960!$V$5)</f>
        <v>1.3462413381123071</v>
      </c>
      <c r="Z40" s="12">
        <f>(AVERAGE(K40+Referenz_vor_1960!$K$5,L40+Referenz_vor_1960!$L$5,M40+Referenz_vor_1960!$M$5)-Referenz_vor_1960!$W$5)</f>
        <v>0.84691636798088332</v>
      </c>
    </row>
    <row r="41" spans="1:26">
      <c r="A41" s="176">
        <v>2018</v>
      </c>
      <c r="B41" s="29">
        <f>(TempMittel_korr!C242-Referenz_vor_1960!B$5)</f>
        <v>4.5811827956989246</v>
      </c>
      <c r="C41" s="29">
        <f>(TempMittel_korr!D242-Referenz_vor_1960!C$5)</f>
        <v>-3.8767939244663379</v>
      </c>
      <c r="D41" s="29">
        <f>(TempMittel_korr!E242-Referenz_vor_1960!D$5)</f>
        <v>-0.22516129032258059</v>
      </c>
      <c r="E41" s="127">
        <f>(TempMittel_korr!F242-Referenz_vor_1960!E$5)</f>
        <v>7.1236666666666659</v>
      </c>
      <c r="F41" s="9">
        <f>(TempMittel_korr!G242-Referenz_vor_1960!F$5)</f>
        <v>3.7492473118279559</v>
      </c>
      <c r="G41" s="9">
        <f>(TempMittel_korr!H242-Referenz_vor_1960!G$5)</f>
        <v>2.6717777777777769</v>
      </c>
      <c r="H41" s="9">
        <f>(TempMittel_korr!I242-Referenz_vor_1960!H$5)</f>
        <v>3.392688172043016</v>
      </c>
      <c r="I41" s="29">
        <f>(TempMittel_korr!J242-Referenz_vor_1960!I$5)</f>
        <v>4.3362365591397847</v>
      </c>
      <c r="J41" s="9">
        <f>(TempMittel_korr!K242-Referenz_vor_1960!J$5)</f>
        <v>2.4104444444444439</v>
      </c>
      <c r="K41" s="9">
        <f>(TempMittel_korr!L242-Referenz_vor_1960!K$5)</f>
        <v>2.8668817204301025</v>
      </c>
      <c r="L41" s="9">
        <f>(TempMittel_korr!M242-Referenz_vor_1960!L$5)</f>
        <v>2.3265555555555566</v>
      </c>
      <c r="M41" s="15">
        <f>(TempMittel_korr!N242-Referenz_vor_1960!$M$5)</f>
        <v>2.0254838709677419</v>
      </c>
      <c r="N41" s="269">
        <f>(TempMittel_korr!P242-Referenz_vor_1960!$N$5)</f>
        <v>2.6943378995433775</v>
      </c>
      <c r="P41" s="138">
        <v>2018</v>
      </c>
      <c r="Q41" s="29">
        <f>(AVERAGE(D41+Referenz_vor_1960!$D$5,E41+Referenz_vor_1960!$E$5,F41+Referenz_vor_1960!$F$5)-Referenz_vor_1960!$O$5)</f>
        <v>3.5492508960573463</v>
      </c>
      <c r="R41" s="29">
        <f>(AVERAGE(G41+Referenz_vor_1960!$G$5,H41+Referenz_vor_1960!$H$5,I41+Referenz_vor_1960!$I$5)-Referenz_vor_1960!$P$5)</f>
        <v>3.4669008363201943</v>
      </c>
      <c r="S41" s="9">
        <f>(AVERAGE(J41+Referenz_vor_1960!$J$5,K41+Referenz_vor_1960!$K$5,L41+Referenz_vor_1960!$L$5)-Referenz_vor_1960!$Q$5)</f>
        <v>2.5346272401433678</v>
      </c>
      <c r="T41" s="12">
        <f>(AVERAGE(B41+Referenz_vor_1960!$B$5,C41+Referenz_vor_1960!$C$5,M40+Referenz_vor_1960!$M$5)-Referenz_vor_1960!$R$5)</f>
        <v>0.25834467750763612</v>
      </c>
      <c r="V41" s="138">
        <v>2018</v>
      </c>
      <c r="W41" s="29">
        <f>(AVERAGE(B41+Referenz_vor_1960!$B$5,C41+Referenz_vor_1960!$C$5,D41+Referenz_vor_1960!$D$5)-Referenz_vor_1960!$T$5)</f>
        <v>0.15974252697000191</v>
      </c>
      <c r="X41" s="9">
        <f>(AVERAGE(E41+Referenz_vor_1960!$E$5,F41+Referenz_vor_1960!$F$5,G41+Referenz_vor_1960!$G$5)-Referenz_vor_1960!$U$5)</f>
        <v>4.5148972520908011</v>
      </c>
      <c r="Y41" s="9">
        <f>(AVERAGE(H41+Referenz_vor_1960!$H$5,I41+Referenz_vor_1960!$I$5,J41+Referenz_vor_1960!$J$5)-Referenz_vor_1960!$V$5)</f>
        <v>3.3797897252090827</v>
      </c>
      <c r="Z41" s="12">
        <f>(AVERAGE(K41+Referenz_vor_1960!$K$5,L41+Referenz_vor_1960!$L$5,M41+Referenz_vor_1960!$M$5)-Referenz_vor_1960!$W$5)</f>
        <v>2.4063070489844662</v>
      </c>
    </row>
    <row r="42" spans="1:26">
      <c r="A42" s="176">
        <v>2019</v>
      </c>
      <c r="B42" s="34">
        <f>(TempMittel_korr!C243-Referenz_vor_1960!B$5)</f>
        <v>-1.1607526881720427</v>
      </c>
      <c r="C42" s="29">
        <f>(TempMittel_korr!D243-Referenz_vor_1960!C$5)</f>
        <v>4.7517775041050907</v>
      </c>
      <c r="D42" s="9">
        <f>(TempMittel_korr!E243-Referenz_vor_1960!D$5)</f>
        <v>3.0522580645161295</v>
      </c>
      <c r="E42" s="9">
        <f>(TempMittel_korr!F243-Referenz_vor_1960!E$5)</f>
        <v>2.5636666666666663</v>
      </c>
      <c r="F42" s="9">
        <f>(TempMittel_korr!G243-Referenz_vor_1960!F$5)</f>
        <v>-1.5281720430107555</v>
      </c>
      <c r="G42" s="29">
        <f>(TempMittel_korr!H243-Referenz_vor_1960!G$5)</f>
        <v>5.5617777777777739</v>
      </c>
      <c r="H42" s="9">
        <f>(TempMittel_korr!I243-Referenz_vor_1960!H$5)</f>
        <v>3.1217204301075263</v>
      </c>
      <c r="I42" s="9">
        <f>(TempMittel_korr!J243-Referenz_vor_1960!I$5)</f>
        <v>2.6491397849462395</v>
      </c>
      <c r="J42" s="9">
        <f>(TempMittel_korr!K243-Referenz_vor_1960!J$5)</f>
        <v>0.75377777777778476</v>
      </c>
      <c r="K42" s="9">
        <f>(TempMittel_korr!L243-Referenz_vor_1960!K$5)</f>
        <v>3.1894623655913961</v>
      </c>
      <c r="L42" s="9">
        <f>(TempMittel_korr!M243-Referenz_vor_1960!L$5)</f>
        <v>1.5198888888888882</v>
      </c>
      <c r="M42" s="15">
        <f>(TempMittel_korr!N243-Referenz_vor_1960!M$5)</f>
        <v>3.7932258064516131</v>
      </c>
      <c r="N42" s="269">
        <f>(TempMittel_korr!P243-Referenz_vor_1960!$N$5)</f>
        <v>2.3702283105022826</v>
      </c>
      <c r="P42" s="138">
        <v>2019</v>
      </c>
      <c r="Q42" s="34">
        <f>(AVERAGE(D42+Referenz_vor_1960!$D$5,E42+Referenz_vor_1960!$E$5,F42+Referenz_vor_1960!$F$5)-Referenz_vor_1960!$O$5)</f>
        <v>1.3625842293906798</v>
      </c>
      <c r="R42" s="9">
        <f>(AVERAGE(G42+Referenz_vor_1960!$G$5,H42+Referenz_vor_1960!$H$5,I42+Referenz_vor_1960!$I$5)-Referenz_vor_1960!$P$5)</f>
        <v>3.7775459976105115</v>
      </c>
      <c r="S42" s="9">
        <f>(AVERAGE(J42+Referenz_vor_1960!$J$5,K42+Referenz_vor_1960!$K$5,L42+Referenz_vor_1960!$L$5)-Referenz_vor_1960!$Q$5)</f>
        <v>1.821043010752688</v>
      </c>
      <c r="T42" s="12">
        <f>(AVERAGE(B42+Referenz_vor_1960!$B$5,C42+Referenz_vor_1960!$C$5,M41+Referenz_vor_1960!$M$5)-Referenz_vor_1960!$R$5)</f>
        <v>1.8721695623002632</v>
      </c>
      <c r="V42" s="138">
        <v>2019</v>
      </c>
      <c r="W42" s="34">
        <f>(AVERAGE(B42+Referenz_vor_1960!$B$5,C42+Referenz_vor_1960!$C$5,D42+Referenz_vor_1960!$D$5)-Referenz_vor_1960!$T$5)</f>
        <v>2.2144276268163923</v>
      </c>
      <c r="X42" s="9">
        <f>(AVERAGE(E42+Referenz_vor_1960!$E$5,F42+Referenz_vor_1960!$F$5,G42+Referenz_vor_1960!$G$5)-Referenz_vor_1960!$U$5)</f>
        <v>2.1990908004778955</v>
      </c>
      <c r="Y42" s="9">
        <f>(AVERAGE(H42+Referenz_vor_1960!$H$5,I42+Referenz_vor_1960!$I$5,J42+Referenz_vor_1960!$J$5)-Referenz_vor_1960!$V$5)</f>
        <v>2.1748793309438526</v>
      </c>
      <c r="Z42" s="12">
        <f>(AVERAGE(K42+Referenz_vor_1960!$K$5,L42+Referenz_vor_1960!$L$5,M42+Referenz_vor_1960!$M$5)-Referenz_vor_1960!$W$5)</f>
        <v>2.8341923536439664</v>
      </c>
    </row>
    <row r="43" spans="1:26">
      <c r="A43" s="176">
        <v>2020</v>
      </c>
      <c r="B43" s="34">
        <f>(TempMittel_korr!C244-Referenz_vor_1960!B$5)</f>
        <v>4.5811827956989246</v>
      </c>
      <c r="C43" s="9">
        <f>(TempMittel_korr!D244-Referenz_vor_1960!C$5)</f>
        <v>5.0017775041050907</v>
      </c>
      <c r="D43" s="9">
        <f>(TempMittel_korr!E244-Referenz_vor_1960!D$5)</f>
        <v>1.4425806451612906</v>
      </c>
      <c r="E43" s="9">
        <f>(TempMittel_korr!F244-Referenz_vor_1960!E$5)</f>
        <v>5.2703333333333342</v>
      </c>
      <c r="F43" s="9">
        <f>(TempMittel_korr!G244-Referenz_vor_1960!F$5)</f>
        <v>0.89118279569892422</v>
      </c>
      <c r="G43" s="9">
        <f>(TempMittel_korr!H244-Referenz_vor_1960!G$5)</f>
        <v>0.88511111111110985</v>
      </c>
      <c r="H43" s="9">
        <f>(TempMittel_korr!I244-Referenz_vor_1960!H$5)</f>
        <v>2.3346236559139832</v>
      </c>
      <c r="I43" s="9">
        <f>(TempMittel_korr!J244-Referenz_vor_1960!I$5)</f>
        <v>3.1910752688172046</v>
      </c>
      <c r="J43" s="9">
        <f>(TempMittel_korr!K244-Referenz_vor_1960!J$5)</f>
        <v>1.8771111111111125</v>
      </c>
      <c r="K43" s="9">
        <f>(TempMittel_korr!L244-Referenz_vor_1960!K$5)</f>
        <v>0.33784946236559055</v>
      </c>
      <c r="L43" s="9">
        <f>(TempMittel_korr!M244-Referenz_vor_1960!L$5)</f>
        <v>3.5565555555555552</v>
      </c>
      <c r="M43" s="9">
        <f>(TempMittel_korr!N244-Referenz_vor_1960!M$5)</f>
        <v>2.4254838709677418</v>
      </c>
      <c r="N43" s="269">
        <f>(TempMittel_korr!P244-Referenz_vor_1960!$N$5)</f>
        <v>2.6666666666666661</v>
      </c>
      <c r="P43" s="138">
        <v>2020</v>
      </c>
      <c r="Q43" s="34">
        <f>(AVERAGE(D43+Referenz_vor_1960!$D$5,E43+Referenz_vor_1960!$E$5,F43+Referenz_vor_1960!$F$5)-Referenz_vor_1960!$O$5)</f>
        <v>2.5346989247311837</v>
      </c>
      <c r="R43" s="9">
        <f>(AVERAGE(G43+Referenz_vor_1960!$G$5,H43+Referenz_vor_1960!$H$5,I43+Referenz_vor_1960!$I$5)-Referenz_vor_1960!$P$5)</f>
        <v>2.1369366786141004</v>
      </c>
      <c r="S43" s="9">
        <f>(AVERAGE(J43+Referenz_vor_1960!$J$5,K43+Referenz_vor_1960!$K$5,L43+Referenz_vor_1960!$L$5)-Referenz_vor_1960!$Q$5)</f>
        <v>1.9238387096774181</v>
      </c>
      <c r="T43" s="12">
        <f>(AVERAGE(B43+Referenz_vor_1960!$B$5,C43+Referenz_vor_1960!$C$5,M42+Referenz_vor_1960!$M$5)-Referenz_vor_1960!$R$5)</f>
        <v>4.4587287020852093</v>
      </c>
      <c r="V43" s="138">
        <v>2020</v>
      </c>
      <c r="W43" s="29">
        <f>(AVERAGE(B43+Referenz_vor_1960!$B$5,C43+Referenz_vor_1960!$C$5,D43+Referenz_vor_1960!$D$5)-Referenz_vor_1960!$T$5)</f>
        <v>3.675180314988435</v>
      </c>
      <c r="X43" s="9">
        <f>(AVERAGE(E43+Referenz_vor_1960!$E$5,F43+Referenz_vor_1960!$F$5,G43+Referenz_vor_1960!$G$5)-Referenz_vor_1960!$U$5)</f>
        <v>2.3488757467144552</v>
      </c>
      <c r="Y43" s="9">
        <f>(AVERAGE(H43+Referenz_vor_1960!$H$5,I43+Referenz_vor_1960!$I$5,J43+Referenz_vor_1960!$J$5)-Referenz_vor_1960!$V$5)</f>
        <v>2.467603345280768</v>
      </c>
      <c r="Z43" s="12">
        <f>(AVERAGE(K43+Referenz_vor_1960!$K$5,L43+Referenz_vor_1960!$L$5,M43+Referenz_vor_1960!$M$5)-Referenz_vor_1960!$W$5)</f>
        <v>2.1066296296296292</v>
      </c>
    </row>
    <row r="44" spans="1:26">
      <c r="A44" s="176">
        <v>2021</v>
      </c>
      <c r="B44" s="29">
        <f>(TempMittel_korr!C245-Referenz_vor_1960!B$5)</f>
        <v>-0.43494623655913967</v>
      </c>
      <c r="C44" s="9">
        <f>(TempMittel_korr!D245-Referenz_vor_1960!C$5)</f>
        <v>4.6017775041050903</v>
      </c>
      <c r="D44" s="9">
        <f>(TempMittel_korr!E245-Referenz_vor_1960!D$5)</f>
        <v>1.3425806451612905</v>
      </c>
      <c r="E44" s="9">
        <f>(TempMittel_korr!F245-Referenz_vor_1960!E$5)</f>
        <v>-0.42966666666666686</v>
      </c>
      <c r="F44" s="9">
        <f>(TempMittel_korr!G245-Referenz_vor_1960!F$5)</f>
        <v>-1.2088172043010772</v>
      </c>
      <c r="G44" s="9">
        <f>(TempMittel_korr!H245-Referenz_vor_1960!G$5)</f>
        <v>4.1851111111111088</v>
      </c>
      <c r="H44" s="9">
        <f>(TempMittel_korr!I245-Referenz_vor_1960!H$5)</f>
        <v>1.0346236559139825</v>
      </c>
      <c r="I44" s="9">
        <f>(TempMittel_korr!J245-Referenz_vor_1960!I$5)</f>
        <v>0.1910752688172046</v>
      </c>
      <c r="J44" s="9">
        <f>(TempMittel_korr!K245-Referenz_vor_1960!J$5)</f>
        <v>2.2771111111111129</v>
      </c>
      <c r="K44" s="9">
        <f>(TempMittel_korr!L245-Referenz_vor_1960!K$5)</f>
        <v>1.3378494623655914</v>
      </c>
      <c r="L44" s="9">
        <f>(TempMittel_korr!M245-Referenz_vor_1960!L$5)</f>
        <v>5.6555555555555248E-2</v>
      </c>
      <c r="M44" s="9">
        <f>(TempMittel_korr!N245-Referenz_vor_1960!M$5)</f>
        <v>1.8254838709677419</v>
      </c>
      <c r="N44" s="269">
        <f>(TempMittel_korr!P245-Referenz_vor_1960!$N$5)</f>
        <v>1.2666666666666657</v>
      </c>
      <c r="P44" s="51">
        <v>2021</v>
      </c>
      <c r="Q44" s="34">
        <f>(AVERAGE(D44+TempMittel_korr!$E$252,E44+TempMittel_korr!$F$252,F44+TempMittel_korr!$G$252)-TempMittel_korr!$AP$252)</f>
        <v>-9.7470279469451526E-2</v>
      </c>
      <c r="R44" s="9">
        <f>(AVERAGE(G44+Referenz_vor_1960!$G$5,H44+Referenz_vor_1960!$H$5,I44+Referenz_vor_1960!$I$5)-Referenz_vor_1960!$P$5)</f>
        <v>1.8036033452807629</v>
      </c>
      <c r="S44" s="9">
        <f>(AVERAGE(J44+Referenz_vor_1960!$J$5,K44+Referenz_vor_1960!$K$5,L44+Referenz_vor_1960!$L$5)-Referenz_vor_1960!$Q$5)</f>
        <v>1.2238387096774188</v>
      </c>
      <c r="T44" s="12">
        <f>(AVERAGE(B44+Referenz_vor_1960!$B$5,C44+Referenz_vor_1960!$C$5,M43+Referenz_vor_1960!$M$5)-Referenz_vor_1960!$R$5)</f>
        <v>2.1974383795045638</v>
      </c>
      <c r="V44" s="138">
        <v>2021</v>
      </c>
      <c r="W44" s="34">
        <f>(AVERAGE(B44+Referenz_vor_1960!$B$5,C44+Referenz_vor_1960!$C$5,D44+Referenz_vor_1960!$D$5)-Referenz_vor_1960!$T$5)</f>
        <v>1.83647063756908</v>
      </c>
      <c r="X44" s="9">
        <f>(AVERAGE(E44+Referenz_vor_1960!$E$5,F44+Referenz_vor_1960!$F$5,G44+Referenz_vor_1960!$G$5)-Referenz_vor_1960!$U$5)</f>
        <v>0.84887574671445343</v>
      </c>
      <c r="Y44" s="9">
        <f>(AVERAGE(H44+Referenz_vor_1960!$H$5,I44+Referenz_vor_1960!$I$5,J44+Referenz_vor_1960!$J$5)-Referenz_vor_1960!$V$5)</f>
        <v>1.1676033452807673</v>
      </c>
      <c r="Z44" s="12">
        <f>(AVERAGE(K44+Referenz_vor_1960!$K$5,L44+Referenz_vor_1960!$L$5,M44+Referenz_vor_1960!$M$5)-Referenz_vor_1960!$W$5)</f>
        <v>1.073296296296296</v>
      </c>
    </row>
    <row r="45" spans="1:26">
      <c r="A45" s="176">
        <v>2022</v>
      </c>
      <c r="B45" s="88">
        <f>(TempMittel_korr!C246-Referenz_vor_1960!B$5)</f>
        <v>2.3650537634408604</v>
      </c>
      <c r="C45" s="9">
        <f>(TempMittel_korr!D246-Referenz_vor_1960!C$5)</f>
        <v>3.1017775041050903</v>
      </c>
      <c r="D45" s="9">
        <f>(TempMittel_korr!E246-Referenz_vor_1960!D$5)</f>
        <v>3.1425806451612903</v>
      </c>
      <c r="E45" s="9">
        <f>(TempMittel_korr!F246-Referenz_vor_1960!E$5)</f>
        <v>0.67033333333333367</v>
      </c>
      <c r="F45" s="9">
        <f>(TempMittel_korr!G246-Referenz_vor_1960!F$5)</f>
        <v>3.7911827956989228</v>
      </c>
      <c r="G45" s="9">
        <f>(TempMittel_korr!H246-Referenz_vor_1960!G$5)</f>
        <v>4.4851111111111095</v>
      </c>
      <c r="H45" s="9">
        <f>(TempMittel_korr!I246-Referenz_vor_1960!H$5)</f>
        <v>3.4346236559139847</v>
      </c>
      <c r="I45" s="9">
        <f>(TempMittel_korr!J246-Referenz_vor_1960!I$5)</f>
        <v>3.4910752688172053</v>
      </c>
      <c r="J45" s="9">
        <f>(TempMittel_korr!K246-Referenz_vor_1960!J$5)</f>
        <v>-0.42288888888888643</v>
      </c>
      <c r="K45" s="9">
        <f>(TempMittel_korr!L246-Referenz_vor_1960!K$5)</f>
        <v>5.9378494623655911</v>
      </c>
      <c r="L45" s="9">
        <f>(TempMittel_korr!M246-Referenz_vor_1960!L$5)</f>
        <v>3.4565555555555556</v>
      </c>
      <c r="M45" s="9">
        <f>(TempMittel_korr!N246-Referenz_vor_1960!M$5)</f>
        <v>1.7254838709677418</v>
      </c>
      <c r="N45" s="269">
        <f>(TempMittel_korr!P246-Referenz_vor_1960!$N$5)</f>
        <v>2.9666666666666668</v>
      </c>
      <c r="P45" s="138">
        <v>2022</v>
      </c>
      <c r="Q45" s="34">
        <f>(AVERAGE(D45+TempMittel_korr!$E$252,E45+TempMittel_korr!$F$252,F45+TempMittel_korr!$G$252)-TempMittel_korr!$AP$252)</f>
        <v>2.5358630538638804</v>
      </c>
      <c r="R45" s="9">
        <f>(AVERAGE(G45+Referenz_vor_1960!$G$5,H45+Referenz_vor_1960!$H$5,I45+Referenz_vor_1960!$I$5)-Referenz_vor_1960!$P$5)</f>
        <v>3.8036033452807647</v>
      </c>
      <c r="S45" s="9">
        <f>(AVERAGE(J45+Referenz_vor_1960!$J$5,K45+Referenz_vor_1960!$K$5,L45+Referenz_vor_1960!$L$5)-Referenz_vor_1960!$Q$5)</f>
        <v>2.9905053763440863</v>
      </c>
      <c r="T45" s="12">
        <f>(AVERAGE(B45+Referenz_vor_1960!$B$5,C45+Referenz_vor_1960!$C$5,M44+Referenz_vor_1960!$M$5)-Referenz_vor_1960!$R$5)</f>
        <v>2.4307717128378972</v>
      </c>
      <c r="V45" s="138">
        <v>2022</v>
      </c>
      <c r="W45" s="34">
        <f>(AVERAGE(B45+Referenz_vor_1960!$B$5,C45+Referenz_vor_1960!$C$5,D45+Referenz_vor_1960!$D$5)-Referenz_vor_1960!$T$5)</f>
        <v>2.8698039709024137</v>
      </c>
      <c r="X45" s="9">
        <f>(AVERAGE(E45+Referenz_vor_1960!$E$5,F45+Referenz_vor_1960!$F$5,G45+Referenz_vor_1960!$G$5)-Referenz_vor_1960!$U$5)</f>
        <v>2.9822090800477863</v>
      </c>
      <c r="Y45" s="9">
        <f>(AVERAGE(H45+Referenz_vor_1960!$H$5,I45+Referenz_vor_1960!$I$5,J45+Referenz_vor_1960!$J$5)-Referenz_vor_1960!$V$5)</f>
        <v>2.167603345280769</v>
      </c>
      <c r="Z45" s="12">
        <f>(AVERAGE(K45+Referenz_vor_1960!$K$5,L45+Referenz_vor_1960!$L$5,M45+Referenz_vor_1960!$M$5)-Referenz_vor_1960!$W$5)</f>
        <v>3.7066296296296288</v>
      </c>
    </row>
    <row r="46" spans="1:26" ht="13.8" thickBot="1">
      <c r="A46" s="178">
        <v>2023</v>
      </c>
      <c r="B46" s="21">
        <f>(TempMittel_korr!C247-Referenz_vor_1960!B$5)</f>
        <v>2.46505376344086</v>
      </c>
      <c r="C46" s="13">
        <f>(TempMittel_korr!D247-Referenz_vor_1960!C$5)</f>
        <v>2.8017775041050905</v>
      </c>
      <c r="D46" s="13">
        <f>(TempMittel_korr!E247-Referenz_vor_1960!D$5)</f>
        <v>2.5425806451612907</v>
      </c>
      <c r="E46" s="13">
        <f>(TempMittel_korr!F247-Referenz_vor_1960!E$5)</f>
        <v>-0.52966666666666651</v>
      </c>
      <c r="F46" s="13">
        <f>(TempMittel_korr!G247-Referenz_vor_1960!F$5)</f>
        <v>1.4911827956989239</v>
      </c>
      <c r="G46" s="13">
        <f>(TempMittel_korr!H247-Referenz_vor_1960!G$5)</f>
        <v>4.2851111111111102</v>
      </c>
      <c r="H46" s="13">
        <f>(TempMittel_korr!I247-Referenz_vor_1960!H$5)</f>
        <v>3.3346236559139832</v>
      </c>
      <c r="I46" s="13">
        <f>(TempMittel_korr!J247-Referenz_vor_1960!I$5)</f>
        <v>3.0910752688172032</v>
      </c>
      <c r="J46" s="13"/>
      <c r="K46" s="13"/>
      <c r="L46" s="13"/>
      <c r="M46" s="13"/>
      <c r="N46" s="300"/>
      <c r="P46" s="52">
        <v>2023</v>
      </c>
      <c r="Q46" s="21">
        <f>(AVERAGE(D46+TempMittel_korr!$E$252,E46+TempMittel_korr!$F$252,F46+TempMittel_korr!$G$252)-TempMittel_korr!$AP$252)</f>
        <v>1.1691963871972142</v>
      </c>
      <c r="R46" s="13">
        <f>(AVERAGE(G46+Referenz_vor_1960!$G$5,H46+Referenz_vor_1960!$H$5,I46+Referenz_vor_1960!$I$5)-Referenz_vor_1960!$P$5)</f>
        <v>3.5702700119474304</v>
      </c>
      <c r="S46" s="118"/>
      <c r="T46" s="22">
        <f>(AVERAGE(B46+Referenz_vor_1960!$B$5,C46+Referenz_vor_1960!$C$5,M45+Referenz_vor_1960!$M$5)-Referenz_vor_1960!$R$5)</f>
        <v>2.3307717128378975</v>
      </c>
      <c r="V46" s="52">
        <v>2023</v>
      </c>
      <c r="W46" s="21">
        <f>(AVERAGE(B46+Referenz_vor_1960!$B$5,C46+Referenz_vor_1960!$C$5,D46+Referenz_vor_1960!$D$5)-Referenz_vor_1960!$T$5)</f>
        <v>2.6031373042357471</v>
      </c>
      <c r="X46" s="13">
        <f>(AVERAGE(E46+Referenz_vor_1960!$E$5,F46+Referenz_vor_1960!$F$5,G46+Referenz_vor_1960!$G$5)-Referenz_vor_1960!$U$5)</f>
        <v>1.7488757467144538</v>
      </c>
      <c r="Y46" s="118"/>
      <c r="Z46" s="260"/>
    </row>
    <row r="47" spans="1:26">
      <c r="A47" s="233"/>
      <c r="P47" s="233"/>
      <c r="Q47" s="237"/>
      <c r="R47" s="237"/>
      <c r="S47" s="237"/>
      <c r="T47" s="237"/>
      <c r="V47" s="233"/>
      <c r="W47" s="237"/>
      <c r="X47" s="237"/>
      <c r="Y47" s="237"/>
      <c r="Z47" s="237"/>
    </row>
    <row r="48" spans="1:26">
      <c r="B48" s="380" t="s">
        <v>25</v>
      </c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0"/>
      <c r="Q48" s="380" t="s">
        <v>31</v>
      </c>
      <c r="R48" s="380"/>
      <c r="S48" s="380"/>
      <c r="T48" s="380"/>
      <c r="W48" s="380" t="s">
        <v>31</v>
      </c>
      <c r="X48" s="380"/>
      <c r="Y48" s="380"/>
      <c r="Z48" s="380"/>
    </row>
    <row r="49" spans="1:26" ht="13.8" thickBot="1">
      <c r="W49" s="17"/>
      <c r="X49" s="17"/>
    </row>
    <row r="50" spans="1:26" ht="13.8" thickBot="1">
      <c r="B50" s="33" t="s">
        <v>1</v>
      </c>
      <c r="C50" s="10" t="s">
        <v>2</v>
      </c>
      <c r="D50" s="10" t="s">
        <v>14</v>
      </c>
      <c r="E50" s="10" t="s">
        <v>4</v>
      </c>
      <c r="F50" s="10" t="s">
        <v>5</v>
      </c>
      <c r="G50" s="10" t="s">
        <v>6</v>
      </c>
      <c r="H50" s="10" t="s">
        <v>7</v>
      </c>
      <c r="I50" s="10" t="s">
        <v>8</v>
      </c>
      <c r="J50" s="10" t="s">
        <v>9</v>
      </c>
      <c r="K50" s="10" t="s">
        <v>10</v>
      </c>
      <c r="L50" s="10" t="s">
        <v>11</v>
      </c>
      <c r="M50" s="72" t="s">
        <v>12</v>
      </c>
      <c r="N50" s="73" t="s">
        <v>13</v>
      </c>
      <c r="O50" s="1"/>
      <c r="Q50" s="33" t="s">
        <v>26</v>
      </c>
      <c r="R50" s="10" t="s">
        <v>27</v>
      </c>
      <c r="S50" s="10" t="s">
        <v>28</v>
      </c>
      <c r="T50" s="20" t="s">
        <v>29</v>
      </c>
      <c r="W50" s="35" t="s">
        <v>40</v>
      </c>
      <c r="X50" s="36" t="s">
        <v>41</v>
      </c>
      <c r="Y50" s="36" t="s">
        <v>42</v>
      </c>
      <c r="Z50" s="39" t="s">
        <v>43</v>
      </c>
    </row>
    <row r="51" spans="1:26" ht="13.8" thickBot="1">
      <c r="A51" s="1" t="s">
        <v>303</v>
      </c>
      <c r="B51" s="117">
        <f t="shared" ref="B51:I51" si="0">AVERAGE(B4:B46)</f>
        <v>1.2463740935233805</v>
      </c>
      <c r="C51" s="122">
        <f t="shared" si="0"/>
        <v>0.88389744911597345</v>
      </c>
      <c r="D51" s="122">
        <f t="shared" si="0"/>
        <v>1.1823405851462869</v>
      </c>
      <c r="E51" s="122">
        <f t="shared" si="0"/>
        <v>1.4371550387596899</v>
      </c>
      <c r="F51" s="122">
        <f t="shared" si="0"/>
        <v>1.4201400350087516</v>
      </c>
      <c r="G51" s="122">
        <f t="shared" si="0"/>
        <v>1.5264289405684739</v>
      </c>
      <c r="H51" s="122">
        <f t="shared" si="0"/>
        <v>1.6106176544136086</v>
      </c>
      <c r="I51" s="122">
        <f t="shared" si="0"/>
        <v>1.778772193048263</v>
      </c>
      <c r="J51" s="122">
        <f>AVERAGE(J4:J46)</f>
        <v>0.37131746031746204</v>
      </c>
      <c r="K51" s="122">
        <f>AVERAGE(K4:K46)</f>
        <v>1.0597388632872493</v>
      </c>
      <c r="L51" s="122">
        <f>AVERAGE(L4:L46)</f>
        <v>1.0104444444444443</v>
      </c>
      <c r="M51" s="301">
        <f>AVERAGE(M4:M46)</f>
        <v>1.1618894009216587</v>
      </c>
      <c r="N51" s="123">
        <f>AVERAGE(N4:N46)</f>
        <v>1.236014350945857</v>
      </c>
      <c r="O51" s="2"/>
      <c r="P51" s="1" t="s">
        <v>303</v>
      </c>
      <c r="Q51" s="21">
        <f>AVERAGE(Q4:Q46)</f>
        <v>1.3466264379498261</v>
      </c>
      <c r="R51" s="13">
        <f>AVERAGE(R4:R46)</f>
        <v>1.6386062626767808</v>
      </c>
      <c r="S51" s="13">
        <f>AVERAGE(S4:S46)</f>
        <v>0.81383358934971772</v>
      </c>
      <c r="T51" s="22">
        <f>AVERAGE(T4:T46)</f>
        <v>1.1450267492981621</v>
      </c>
      <c r="V51" s="1" t="s">
        <v>303</v>
      </c>
      <c r="W51" s="21">
        <f>AVERAGE(W4:W46)</f>
        <v>1.1042040425952135</v>
      </c>
      <c r="X51" s="13">
        <f>AVERAGE(X4:X46)</f>
        <v>1.4612413381123048</v>
      </c>
      <c r="Y51" s="13">
        <f>AVERAGE(Y4:Y46)</f>
        <v>1.2294714115036727</v>
      </c>
      <c r="Z51" s="22">
        <f>AVERAGE(Z4:Z46)</f>
        <v>1.0773575695511175</v>
      </c>
    </row>
  </sheetData>
  <mergeCells count="6">
    <mergeCell ref="A1:N1"/>
    <mergeCell ref="B48:M48"/>
    <mergeCell ref="Q1:T1"/>
    <mergeCell ref="Q48:T48"/>
    <mergeCell ref="W1:Z1"/>
    <mergeCell ref="W48:Z48"/>
  </mergeCells>
  <phoneticPr fontId="4" type="noConversion"/>
  <conditionalFormatting sqref="Q51:T51">
    <cfRule type="cellIs" dxfId="4516" priority="1022" stopIfTrue="1" operator="greaterThan">
      <formula>0.25</formula>
    </cfRule>
    <cfRule type="cellIs" dxfId="4515" priority="1023" stopIfTrue="1" operator="lessThan">
      <formula>-0.25</formula>
    </cfRule>
  </conditionalFormatting>
  <conditionalFormatting sqref="B51:O51">
    <cfRule type="cellIs" dxfId="4514" priority="1024" stopIfTrue="1" operator="greaterThan">
      <formula>0.2</formula>
    </cfRule>
    <cfRule type="cellIs" dxfId="4513" priority="1025" stopIfTrue="1" operator="lessThan">
      <formula>-0.2</formula>
    </cfRule>
  </conditionalFormatting>
  <conditionalFormatting sqref="K4:K23 N24 H18:H28 N31:N33 O4:O38 N18:N22 N4:N11 N13:N16 N27:N28 N35:N36 L39:M39 T38 B4:B5 D11 B9 C31:C34 D4:D9 C10:C11 C19:C20 E4:E29 E31 E33 B32:B36 H4:H5 H30:H37 H39:I39 I4:I14 I16:I25 I27:I37 J4:J39 G4:G24 Q4:Q29 Q31:Q33 R39 R4:R25 R27:R37 S4:S28 T4:T12 T14:T29 C4:C8 P6 B12:B15 G27:G39 C14:C17 C38:C39 C36 D13:D16 D18:D34 H7:H16 M9:M37 M4:M7 L4:L6 L8:L28 L30:L31 L33 K25:K28 K30:K39 B38:B40 C22:C24 C26:C29 T40 D36:D39 F4:F40 Q36:Q40 B17:B29 L35:L36 E35:E40 B7 T31:T36 S30:S39">
    <cfRule type="cellIs" dxfId="4512" priority="1026" stopIfTrue="1" operator="greaterThan">
      <formula>0.2</formula>
    </cfRule>
    <cfRule type="cellIs" dxfId="4511" priority="1027" stopIfTrue="1" operator="between">
      <formula>-0.2</formula>
      <formula>0.2</formula>
    </cfRule>
    <cfRule type="cellIs" dxfId="4510" priority="1028" stopIfTrue="1" operator="lessThan">
      <formula>-0.2</formula>
    </cfRule>
  </conditionalFormatting>
  <conditionalFormatting sqref="I15 N17 H38:I38 K24 N39 N12 B11 N29:N30 C21 N25:N26 E32 E34 N23 H6 H29 Q30 Q34 R38 B16 C12:D12 C18 B37:C37 D17 D35 H17 M8 L7 L32 L34 K29:L29 C25 D40 G40 B30:C30 B31 G25 L37:L38">
    <cfRule type="cellIs" dxfId="4509" priority="1029" stopIfTrue="1" operator="greaterThan">
      <formula>0.2</formula>
    </cfRule>
    <cfRule type="cellIs" dxfId="4508" priority="1030" stopIfTrue="1" operator="between">
      <formula>-0.2</formula>
      <formula>0.2</formula>
    </cfRule>
    <cfRule type="cellIs" dxfId="4507" priority="1031" stopIfTrue="1" operator="lessThan">
      <formula>-0.2</formula>
    </cfRule>
  </conditionalFormatting>
  <conditionalFormatting sqref="I26 N34 C13 E30 G26 S29 T13 T37 T39 N37:N38">
    <cfRule type="cellIs" dxfId="4506" priority="1032" stopIfTrue="1" operator="greaterThan">
      <formula>0.2</formula>
    </cfRule>
    <cfRule type="cellIs" dxfId="4505" priority="1033" stopIfTrue="1" operator="between">
      <formula>-0.2</formula>
      <formula>0.2</formula>
    </cfRule>
    <cfRule type="cellIs" dxfId="4504" priority="1034" stopIfTrue="1" operator="lessThan">
      <formula>-0.2</formula>
    </cfRule>
  </conditionalFormatting>
  <conditionalFormatting sqref="B8 D10 B10 C35">
    <cfRule type="cellIs" dxfId="4503" priority="1035" stopIfTrue="1" operator="greaterThan">
      <formula>0.2</formula>
    </cfRule>
    <cfRule type="cellIs" dxfId="4502" priority="1036" stopIfTrue="1" operator="between">
      <formula>-0.2</formula>
      <formula>0.2</formula>
    </cfRule>
    <cfRule type="cellIs" dxfId="4501" priority="1037" stopIfTrue="1" operator="lessThan">
      <formula>-0.2</formula>
    </cfRule>
  </conditionalFormatting>
  <conditionalFormatting sqref="M38 R26">
    <cfRule type="cellIs" dxfId="4500" priority="1038" stopIfTrue="1" operator="greaterThan">
      <formula>0.2</formula>
    </cfRule>
    <cfRule type="cellIs" dxfId="4499" priority="1039" stopIfTrue="1" operator="between">
      <formula>-0.2</formula>
      <formula>0.2</formula>
    </cfRule>
    <cfRule type="cellIs" dxfId="4498" priority="1040" stopIfTrue="1" operator="lessThan">
      <formula>-0.2</formula>
    </cfRule>
  </conditionalFormatting>
  <conditionalFormatting sqref="C9">
    <cfRule type="cellIs" dxfId="4497" priority="1041" stopIfTrue="1" operator="greaterThan">
      <formula>0.2</formula>
    </cfRule>
    <cfRule type="cellIs" dxfId="4496" priority="1042" stopIfTrue="1" operator="between">
      <formula>-0.2</formula>
      <formula>0.2</formula>
    </cfRule>
    <cfRule type="cellIs" dxfId="4495" priority="1043" stopIfTrue="1" operator="lessThan">
      <formula>-0.2</formula>
    </cfRule>
  </conditionalFormatting>
  <conditionalFormatting sqref="H40">
    <cfRule type="cellIs" dxfId="4494" priority="1016" stopIfTrue="1" operator="greaterThan">
      <formula>0.2</formula>
    </cfRule>
    <cfRule type="cellIs" dxfId="4493" priority="1017" stopIfTrue="1" operator="between">
      <formula>-0.2</formula>
      <formula>0.2</formula>
    </cfRule>
    <cfRule type="cellIs" dxfId="4492" priority="1018" stopIfTrue="1" operator="lessThan">
      <formula>-0.2</formula>
    </cfRule>
  </conditionalFormatting>
  <conditionalFormatting sqref="I40">
    <cfRule type="cellIs" dxfId="4491" priority="1013" stopIfTrue="1" operator="greaterThan">
      <formula>0.2</formula>
    </cfRule>
    <cfRule type="cellIs" dxfId="4490" priority="1014" stopIfTrue="1" operator="between">
      <formula>-0.2</formula>
      <formula>0.2</formula>
    </cfRule>
    <cfRule type="cellIs" dxfId="4489" priority="1015" stopIfTrue="1" operator="lessThan">
      <formula>-0.2</formula>
    </cfRule>
  </conditionalFormatting>
  <conditionalFormatting sqref="J40">
    <cfRule type="cellIs" dxfId="4488" priority="1010" stopIfTrue="1" operator="greaterThan">
      <formula>0.2</formula>
    </cfRule>
    <cfRule type="cellIs" dxfId="4487" priority="1011" stopIfTrue="1" operator="between">
      <formula>-0.2</formula>
      <formula>0.2</formula>
    </cfRule>
    <cfRule type="cellIs" dxfId="4486" priority="1012" stopIfTrue="1" operator="lessThan">
      <formula>-0.2</formula>
    </cfRule>
  </conditionalFormatting>
  <conditionalFormatting sqref="K40">
    <cfRule type="cellIs" dxfId="4485" priority="1004" stopIfTrue="1" operator="greaterThan">
      <formula>0.2</formula>
    </cfRule>
    <cfRule type="cellIs" dxfId="4484" priority="1005" stopIfTrue="1" operator="between">
      <formula>-0.2</formula>
      <formula>0.2</formula>
    </cfRule>
    <cfRule type="cellIs" dxfId="4483" priority="1006" stopIfTrue="1" operator="lessThan">
      <formula>-0.2</formula>
    </cfRule>
  </conditionalFormatting>
  <conditionalFormatting sqref="L40">
    <cfRule type="cellIs" dxfId="4482" priority="1001" stopIfTrue="1" operator="greaterThan">
      <formula>0.2</formula>
    </cfRule>
    <cfRule type="cellIs" dxfId="4481" priority="1002" stopIfTrue="1" operator="between">
      <formula>-0.2</formula>
      <formula>0.2</formula>
    </cfRule>
    <cfRule type="cellIs" dxfId="4480" priority="1003" stopIfTrue="1" operator="lessThan">
      <formula>-0.2</formula>
    </cfRule>
  </conditionalFormatting>
  <conditionalFormatting sqref="S40">
    <cfRule type="cellIs" dxfId="4479" priority="998" stopIfTrue="1" operator="greaterThan">
      <formula>0.2</formula>
    </cfRule>
    <cfRule type="cellIs" dxfId="4478" priority="999" stopIfTrue="1" operator="between">
      <formula>-0.2</formula>
      <formula>0.2</formula>
    </cfRule>
    <cfRule type="cellIs" dxfId="4477" priority="1000" stopIfTrue="1" operator="lessThan">
      <formula>-0.2</formula>
    </cfRule>
  </conditionalFormatting>
  <conditionalFormatting sqref="P11:P13 P15 P17:P18 P20 P22:P23 P25 P27 P31 P34 P37:P39">
    <cfRule type="cellIs" dxfId="4476" priority="995" stopIfTrue="1" operator="greaterThan">
      <formula>0.2</formula>
    </cfRule>
    <cfRule type="cellIs" dxfId="4475" priority="996" stopIfTrue="1" operator="between">
      <formula>-0.2</formula>
      <formula>0.2</formula>
    </cfRule>
    <cfRule type="cellIs" dxfId="4474" priority="997" stopIfTrue="1" operator="lessThan">
      <formula>-0.2</formula>
    </cfRule>
  </conditionalFormatting>
  <conditionalFormatting sqref="P40">
    <cfRule type="cellIs" dxfId="4473" priority="992" stopIfTrue="1" operator="greaterThan">
      <formula>0.2</formula>
    </cfRule>
    <cfRule type="cellIs" dxfId="4472" priority="993" stopIfTrue="1" operator="between">
      <formula>-0.2</formula>
      <formula>0.2</formula>
    </cfRule>
    <cfRule type="cellIs" dxfId="4471" priority="994" stopIfTrue="1" operator="lessThan">
      <formula>-0.2</formula>
    </cfRule>
  </conditionalFormatting>
  <conditionalFormatting sqref="W51:Z51">
    <cfRule type="cellIs" dxfId="4470" priority="978" stopIfTrue="1" operator="greaterThan">
      <formula>0.25</formula>
    </cfRule>
    <cfRule type="cellIs" dxfId="4469" priority="979" stopIfTrue="1" operator="lessThan">
      <formula>-0.25</formula>
    </cfRule>
  </conditionalFormatting>
  <conditionalFormatting sqref="W4:Z4 V6">
    <cfRule type="cellIs" dxfId="4468" priority="980" stopIfTrue="1" operator="greaterThan">
      <formula>0.2</formula>
    </cfRule>
    <cfRule type="cellIs" dxfId="4467" priority="981" stopIfTrue="1" operator="between">
      <formula>-0.2</formula>
      <formula>0.2</formula>
    </cfRule>
    <cfRule type="cellIs" dxfId="4466" priority="982" stopIfTrue="1" operator="lessThan">
      <formula>-0.2</formula>
    </cfRule>
  </conditionalFormatting>
  <conditionalFormatting sqref="V11:V13 V15 V17:V18 V20 V23 V25 V27 V31 V34 V37:V39">
    <cfRule type="cellIs" dxfId="4465" priority="969" stopIfTrue="1" operator="greaterThan">
      <formula>0.2</formula>
    </cfRule>
    <cfRule type="cellIs" dxfId="4464" priority="970" stopIfTrue="1" operator="between">
      <formula>-0.2</formula>
      <formula>0.2</formula>
    </cfRule>
    <cfRule type="cellIs" dxfId="4463" priority="971" stopIfTrue="1" operator="lessThan">
      <formula>-0.2</formula>
    </cfRule>
  </conditionalFormatting>
  <conditionalFormatting sqref="V40">
    <cfRule type="cellIs" dxfId="4462" priority="966" stopIfTrue="1" operator="greaterThan">
      <formula>0.2</formula>
    </cfRule>
    <cfRule type="cellIs" dxfId="4461" priority="967" stopIfTrue="1" operator="between">
      <formula>-0.2</formula>
      <formula>0.2</formula>
    </cfRule>
    <cfRule type="cellIs" dxfId="4460" priority="968" stopIfTrue="1" operator="lessThan">
      <formula>-0.2</formula>
    </cfRule>
  </conditionalFormatting>
  <conditionalFormatting sqref="W5:Z11 W14:Z22 X12:Z13 W27:Z28 X25:Z25 W39:Z40 X37:Z37 W26 Z26 W31:Z33 Y30:Z30 W35:Z36 W34 Y34:Z34 W29:Y29 W24:Z24 W23 Y23:Z23 W38:Y38">
    <cfRule type="cellIs" dxfId="4459" priority="963" stopIfTrue="1" operator="greaterThan">
      <formula>0.2</formula>
    </cfRule>
    <cfRule type="cellIs" dxfId="4458" priority="964" stopIfTrue="1" operator="between">
      <formula>-0.2</formula>
      <formula>0.2</formula>
    </cfRule>
    <cfRule type="cellIs" dxfId="4457" priority="965" stopIfTrue="1" operator="lessThan">
      <formula>-0.2</formula>
    </cfRule>
  </conditionalFormatting>
  <conditionalFormatting sqref="W13">
    <cfRule type="cellIs" dxfId="4456" priority="956" stopIfTrue="1" operator="greaterThan">
      <formula>0.2</formula>
    </cfRule>
    <cfRule type="cellIs" dxfId="4455" priority="957" stopIfTrue="1" operator="between">
      <formula>-0.2</formula>
      <formula>0.2</formula>
    </cfRule>
    <cfRule type="cellIs" dxfId="4454" priority="958" stopIfTrue="1" operator="lessThan">
      <formula>-0.2</formula>
    </cfRule>
  </conditionalFormatting>
  <conditionalFormatting sqref="W13">
    <cfRule type="cellIs" dxfId="4453" priority="955" operator="greaterThan">
      <formula>4.5</formula>
    </cfRule>
  </conditionalFormatting>
  <conditionalFormatting sqref="V5">
    <cfRule type="cellIs" dxfId="4452" priority="952" stopIfTrue="1" operator="greaterThan">
      <formula>0.2</formula>
    </cfRule>
    <cfRule type="cellIs" dxfId="4451" priority="953" stopIfTrue="1" operator="between">
      <formula>-0.2</formula>
      <formula>0.2</formula>
    </cfRule>
    <cfRule type="cellIs" dxfId="4450" priority="954" stopIfTrue="1" operator="lessThan">
      <formula>-0.2</formula>
    </cfRule>
  </conditionalFormatting>
  <conditionalFormatting sqref="W25">
    <cfRule type="cellIs" dxfId="4449" priority="949" stopIfTrue="1" operator="greaterThan">
      <formula>0.2</formula>
    </cfRule>
    <cfRule type="cellIs" dxfId="4448" priority="950" stopIfTrue="1" operator="between">
      <formula>-0.2</formula>
      <formula>0.2</formula>
    </cfRule>
    <cfRule type="cellIs" dxfId="4447" priority="951" stopIfTrue="1" operator="lessThan">
      <formula>-0.2</formula>
    </cfRule>
  </conditionalFormatting>
  <conditionalFormatting sqref="W25">
    <cfRule type="cellIs" dxfId="4446" priority="948" operator="greaterThan">
      <formula>3</formula>
    </cfRule>
  </conditionalFormatting>
  <conditionalFormatting sqref="X26">
    <cfRule type="cellIs" dxfId="4445" priority="941" stopIfTrue="1" operator="greaterThan">
      <formula>0.2</formula>
    </cfRule>
    <cfRule type="cellIs" dxfId="4444" priority="942" stopIfTrue="1" operator="between">
      <formula>-0.2</formula>
      <formula>0.2</formula>
    </cfRule>
    <cfRule type="cellIs" dxfId="4443" priority="943" stopIfTrue="1" operator="lessThan">
      <formula>-0.2</formula>
    </cfRule>
  </conditionalFormatting>
  <conditionalFormatting sqref="X26">
    <cfRule type="cellIs" dxfId="4442" priority="940" operator="greaterThan">
      <formula>3</formula>
    </cfRule>
  </conditionalFormatting>
  <conditionalFormatting sqref="X30">
    <cfRule type="cellIs" dxfId="4441" priority="937" stopIfTrue="1" operator="greaterThan">
      <formula>0.2</formula>
    </cfRule>
    <cfRule type="cellIs" dxfId="4440" priority="938" stopIfTrue="1" operator="between">
      <formula>-0.2</formula>
      <formula>0.2</formula>
    </cfRule>
    <cfRule type="cellIs" dxfId="4439" priority="939" stopIfTrue="1" operator="lessThan">
      <formula>-0.2</formula>
    </cfRule>
  </conditionalFormatting>
  <conditionalFormatting sqref="X30">
    <cfRule type="cellIs" dxfId="4438" priority="936" operator="greaterThan">
      <formula>3</formula>
    </cfRule>
  </conditionalFormatting>
  <conditionalFormatting sqref="X34">
    <cfRule type="cellIs" dxfId="4437" priority="933" stopIfTrue="1" operator="greaterThan">
      <formula>0.2</formula>
    </cfRule>
    <cfRule type="cellIs" dxfId="4436" priority="934" stopIfTrue="1" operator="between">
      <formula>-0.2</formula>
      <formula>0.2</formula>
    </cfRule>
    <cfRule type="cellIs" dxfId="4435" priority="935" stopIfTrue="1" operator="lessThan">
      <formula>-0.2</formula>
    </cfRule>
  </conditionalFormatting>
  <conditionalFormatting sqref="X34">
    <cfRule type="cellIs" dxfId="4434" priority="932" operator="greaterThan">
      <formula>3</formula>
    </cfRule>
  </conditionalFormatting>
  <conditionalFormatting sqref="V26">
    <cfRule type="cellIs" dxfId="4433" priority="929" stopIfTrue="1" operator="greaterThan">
      <formula>0.2</formula>
    </cfRule>
    <cfRule type="cellIs" dxfId="4432" priority="930" stopIfTrue="1" operator="between">
      <formula>-0.2</formula>
      <formula>0.2</formula>
    </cfRule>
    <cfRule type="cellIs" dxfId="4431" priority="931" stopIfTrue="1" operator="lessThan">
      <formula>-0.2</formula>
    </cfRule>
  </conditionalFormatting>
  <conditionalFormatting sqref="Y26">
    <cfRule type="cellIs" dxfId="4430" priority="926" stopIfTrue="1" operator="greaterThan">
      <formula>0.2</formula>
    </cfRule>
    <cfRule type="cellIs" dxfId="4429" priority="927" stopIfTrue="1" operator="between">
      <formula>-0.2</formula>
      <formula>0.2</formula>
    </cfRule>
    <cfRule type="cellIs" dxfId="4428" priority="928" stopIfTrue="1" operator="lessThan">
      <formula>-0.2</formula>
    </cfRule>
  </conditionalFormatting>
  <conditionalFormatting sqref="Y26">
    <cfRule type="cellIs" dxfId="4427" priority="925" operator="greaterThan">
      <formula>3</formula>
    </cfRule>
  </conditionalFormatting>
  <conditionalFormatting sqref="Z29">
    <cfRule type="cellIs" dxfId="4426" priority="922" stopIfTrue="1" operator="greaterThan">
      <formula>0.2</formula>
    </cfRule>
    <cfRule type="cellIs" dxfId="4425" priority="923" stopIfTrue="1" operator="between">
      <formula>-0.2</formula>
      <formula>0.2</formula>
    </cfRule>
    <cfRule type="cellIs" dxfId="4424" priority="924" stopIfTrue="1" operator="lessThan">
      <formula>-0.2</formula>
    </cfRule>
  </conditionalFormatting>
  <conditionalFormatting sqref="Z29">
    <cfRule type="cellIs" dxfId="4423" priority="921" operator="greaterThan">
      <formula>3</formula>
    </cfRule>
  </conditionalFormatting>
  <conditionalFormatting sqref="W30">
    <cfRule type="cellIs" dxfId="4422" priority="918" stopIfTrue="1" operator="greaterThan">
      <formula>0.2</formula>
    </cfRule>
    <cfRule type="cellIs" dxfId="4421" priority="919" stopIfTrue="1" operator="between">
      <formula>-0.2</formula>
      <formula>0.2</formula>
    </cfRule>
    <cfRule type="cellIs" dxfId="4420" priority="920" stopIfTrue="1" operator="lessThan">
      <formula>-0.2</formula>
    </cfRule>
  </conditionalFormatting>
  <conditionalFormatting sqref="W30">
    <cfRule type="cellIs" dxfId="4419" priority="917" operator="greaterThan">
      <formula>3</formula>
    </cfRule>
  </conditionalFormatting>
  <conditionalFormatting sqref="X23">
    <cfRule type="cellIs" dxfId="4418" priority="914" stopIfTrue="1" operator="greaterThan">
      <formula>0.2</formula>
    </cfRule>
    <cfRule type="cellIs" dxfId="4417" priority="915" stopIfTrue="1" operator="between">
      <formula>-0.2</formula>
      <formula>0.2</formula>
    </cfRule>
    <cfRule type="cellIs" dxfId="4416" priority="916" stopIfTrue="1" operator="lessThan">
      <formula>-0.2</formula>
    </cfRule>
  </conditionalFormatting>
  <conditionalFormatting sqref="X23">
    <cfRule type="cellIs" dxfId="4415" priority="913" operator="greaterThan">
      <formula>3</formula>
    </cfRule>
  </conditionalFormatting>
  <conditionalFormatting sqref="Z38">
    <cfRule type="cellIs" dxfId="4414" priority="910" stopIfTrue="1" operator="greaterThan">
      <formula>0.2</formula>
    </cfRule>
    <cfRule type="cellIs" dxfId="4413" priority="911" stopIfTrue="1" operator="between">
      <formula>-0.2</formula>
      <formula>0.2</formula>
    </cfRule>
    <cfRule type="cellIs" dxfId="4412" priority="912" stopIfTrue="1" operator="lessThan">
      <formula>-0.2</formula>
    </cfRule>
  </conditionalFormatting>
  <conditionalFormatting sqref="Z38">
    <cfRule type="cellIs" dxfId="4411" priority="909" operator="greaterThan">
      <formula>3</formula>
    </cfRule>
  </conditionalFormatting>
  <conditionalFormatting sqref="V35">
    <cfRule type="cellIs" dxfId="4410" priority="906" stopIfTrue="1" operator="greaterThan">
      <formula>0.2</formula>
    </cfRule>
    <cfRule type="cellIs" dxfId="4409" priority="907" stopIfTrue="1" operator="between">
      <formula>-0.2</formula>
      <formula>0.2</formula>
    </cfRule>
    <cfRule type="cellIs" dxfId="4408" priority="908" stopIfTrue="1" operator="lessThan">
      <formula>-0.2</formula>
    </cfRule>
  </conditionalFormatting>
  <conditionalFormatting sqref="M40">
    <cfRule type="cellIs" dxfId="4407" priority="867" stopIfTrue="1" operator="greaterThan">
      <formula>0.2</formula>
    </cfRule>
    <cfRule type="cellIs" dxfId="4406" priority="868" stopIfTrue="1" operator="between">
      <formula>-0.2</formula>
      <formula>0.2</formula>
    </cfRule>
    <cfRule type="cellIs" dxfId="4405" priority="869" stopIfTrue="1" operator="lessThan">
      <formula>-0.2</formula>
    </cfRule>
  </conditionalFormatting>
  <conditionalFormatting sqref="N40">
    <cfRule type="cellIs" dxfId="4404" priority="864" stopIfTrue="1" operator="greaterThan">
      <formula>0.2</formula>
    </cfRule>
    <cfRule type="cellIs" dxfId="4403" priority="865" stopIfTrue="1" operator="between">
      <formula>-0.2</formula>
      <formula>0.2</formula>
    </cfRule>
    <cfRule type="cellIs" dxfId="4402" priority="866" stopIfTrue="1" operator="lessThan">
      <formula>-0.2</formula>
    </cfRule>
  </conditionalFormatting>
  <conditionalFormatting sqref="W12">
    <cfRule type="cellIs" dxfId="4401" priority="855" operator="greaterThan">
      <formula>4</formula>
    </cfRule>
    <cfRule type="cellIs" dxfId="4400" priority="857" stopIfTrue="1" operator="greaterThan">
      <formula>0.2</formula>
    </cfRule>
    <cfRule type="cellIs" dxfId="4399" priority="858" stopIfTrue="1" operator="between">
      <formula>-0.2</formula>
      <formula>0.2</formula>
    </cfRule>
    <cfRule type="cellIs" dxfId="4398" priority="859" stopIfTrue="1" operator="lessThan">
      <formula>-0.2</formula>
    </cfRule>
  </conditionalFormatting>
  <conditionalFormatting sqref="W12">
    <cfRule type="cellIs" dxfId="4397" priority="856" operator="greaterThan">
      <formula>4.5</formula>
    </cfRule>
  </conditionalFormatting>
  <conditionalFormatting sqref="W37">
    <cfRule type="cellIs" dxfId="4396" priority="850" operator="greaterThan">
      <formula>4</formula>
    </cfRule>
    <cfRule type="cellIs" dxfId="4395" priority="852" stopIfTrue="1" operator="greaterThan">
      <formula>0.2</formula>
    </cfRule>
    <cfRule type="cellIs" dxfId="4394" priority="853" stopIfTrue="1" operator="between">
      <formula>-0.2</formula>
      <formula>0.2</formula>
    </cfRule>
    <cfRule type="cellIs" dxfId="4393" priority="854" stopIfTrue="1" operator="lessThan">
      <formula>-0.2</formula>
    </cfRule>
  </conditionalFormatting>
  <conditionalFormatting sqref="W37">
    <cfRule type="cellIs" dxfId="4392" priority="851" operator="greaterThan">
      <formula>4.5</formula>
    </cfRule>
  </conditionalFormatting>
  <conditionalFormatting sqref="B41">
    <cfRule type="cellIs" dxfId="4391" priority="844" stopIfTrue="1" operator="greaterThan">
      <formula>0.2</formula>
    </cfRule>
    <cfRule type="cellIs" dxfId="4390" priority="845" stopIfTrue="1" operator="between">
      <formula>-0.2</formula>
      <formula>0.2</formula>
    </cfRule>
    <cfRule type="cellIs" dxfId="4389" priority="846" stopIfTrue="1" operator="lessThan">
      <formula>-0.2</formula>
    </cfRule>
  </conditionalFormatting>
  <conditionalFormatting sqref="C41">
    <cfRule type="cellIs" dxfId="4388" priority="841" stopIfTrue="1" operator="greaterThan">
      <formula>0.2</formula>
    </cfRule>
    <cfRule type="cellIs" dxfId="4387" priority="842" stopIfTrue="1" operator="between">
      <formula>-0.2</formula>
      <formula>0.2</formula>
    </cfRule>
    <cfRule type="cellIs" dxfId="4386" priority="843" stopIfTrue="1" operator="lessThan">
      <formula>-0.2</formula>
    </cfRule>
  </conditionalFormatting>
  <conditionalFormatting sqref="T41">
    <cfRule type="cellIs" dxfId="4385" priority="838" stopIfTrue="1" operator="greaterThan">
      <formula>0.2</formula>
    </cfRule>
    <cfRule type="cellIs" dxfId="4384" priority="839" stopIfTrue="1" operator="between">
      <formula>-0.2</formula>
      <formula>0.2</formula>
    </cfRule>
    <cfRule type="cellIs" dxfId="4383" priority="840" stopIfTrue="1" operator="lessThan">
      <formula>-0.2</formula>
    </cfRule>
  </conditionalFormatting>
  <conditionalFormatting sqref="D41">
    <cfRule type="cellIs" dxfId="4382" priority="835" stopIfTrue="1" operator="greaterThan">
      <formula>0.2</formula>
    </cfRule>
    <cfRule type="cellIs" dxfId="4381" priority="836" stopIfTrue="1" operator="between">
      <formula>-0.2</formula>
      <formula>0.2</formula>
    </cfRule>
    <cfRule type="cellIs" dxfId="4380" priority="837" stopIfTrue="1" operator="lessThan">
      <formula>-0.2</formula>
    </cfRule>
  </conditionalFormatting>
  <conditionalFormatting sqref="W41">
    <cfRule type="cellIs" dxfId="4379" priority="832" stopIfTrue="1" operator="greaterThan">
      <formula>0.2</formula>
    </cfRule>
    <cfRule type="cellIs" dxfId="4378" priority="833" stopIfTrue="1" operator="between">
      <formula>-0.2</formula>
      <formula>0.2</formula>
    </cfRule>
    <cfRule type="cellIs" dxfId="4377" priority="834" stopIfTrue="1" operator="lessThan">
      <formula>-0.2</formula>
    </cfRule>
  </conditionalFormatting>
  <conditionalFormatting sqref="E41">
    <cfRule type="cellIs" dxfId="4376" priority="826" stopIfTrue="1" operator="greaterThan">
      <formula>0.2</formula>
    </cfRule>
    <cfRule type="cellIs" dxfId="4375" priority="827" stopIfTrue="1" operator="between">
      <formula>-0.2</formula>
      <formula>0.2</formula>
    </cfRule>
    <cfRule type="cellIs" dxfId="4374" priority="828" stopIfTrue="1" operator="lessThan">
      <formula>-0.2</formula>
    </cfRule>
  </conditionalFormatting>
  <conditionalFormatting sqref="F41">
    <cfRule type="cellIs" dxfId="4373" priority="817" stopIfTrue="1" operator="greaterThan">
      <formula>0.2</formula>
    </cfRule>
    <cfRule type="cellIs" dxfId="4372" priority="818" stopIfTrue="1" operator="between">
      <formula>-0.2</formula>
      <formula>0.2</formula>
    </cfRule>
    <cfRule type="cellIs" dxfId="4371" priority="819" stopIfTrue="1" operator="lessThan">
      <formula>-0.2</formula>
    </cfRule>
  </conditionalFormatting>
  <conditionalFormatting sqref="Q41">
    <cfRule type="cellIs" dxfId="4370" priority="811" stopIfTrue="1" operator="greaterThan">
      <formula>0.2</formula>
    </cfRule>
    <cfRule type="cellIs" dxfId="4369" priority="812" stopIfTrue="1" operator="between">
      <formula>-0.2</formula>
      <formula>0.2</formula>
    </cfRule>
    <cfRule type="cellIs" dxfId="4368" priority="813" stopIfTrue="1" operator="lessThan">
      <formula>-0.2</formula>
    </cfRule>
  </conditionalFormatting>
  <conditionalFormatting sqref="G41">
    <cfRule type="cellIs" dxfId="4367" priority="808" stopIfTrue="1" operator="greaterThan">
      <formula>0.2</formula>
    </cfRule>
    <cfRule type="cellIs" dxfId="4366" priority="809" stopIfTrue="1" operator="between">
      <formula>-0.2</formula>
      <formula>0.2</formula>
    </cfRule>
    <cfRule type="cellIs" dxfId="4365" priority="810" stopIfTrue="1" operator="lessThan">
      <formula>-0.2</formula>
    </cfRule>
  </conditionalFormatting>
  <conditionalFormatting sqref="X41">
    <cfRule type="cellIs" dxfId="4364" priority="802" stopIfTrue="1" operator="greaterThan">
      <formula>0.2</formula>
    </cfRule>
    <cfRule type="cellIs" dxfId="4363" priority="803" stopIfTrue="1" operator="between">
      <formula>-0.2</formula>
      <formula>0.2</formula>
    </cfRule>
    <cfRule type="cellIs" dxfId="4362" priority="804" stopIfTrue="1" operator="lessThan">
      <formula>-0.2</formula>
    </cfRule>
  </conditionalFormatting>
  <conditionalFormatting sqref="H41">
    <cfRule type="cellIs" dxfId="4361" priority="799" stopIfTrue="1" operator="greaterThan">
      <formula>0.2</formula>
    </cfRule>
    <cfRule type="cellIs" dxfId="4360" priority="800" stopIfTrue="1" operator="between">
      <formula>-0.2</formula>
      <formula>0.2</formula>
    </cfRule>
    <cfRule type="cellIs" dxfId="4359" priority="801" stopIfTrue="1" operator="lessThan">
      <formula>-0.2</formula>
    </cfRule>
  </conditionalFormatting>
  <conditionalFormatting sqref="I41">
    <cfRule type="cellIs" dxfId="4358" priority="793" stopIfTrue="1" operator="greaterThan">
      <formula>0.2</formula>
    </cfRule>
    <cfRule type="cellIs" dxfId="4357" priority="794" stopIfTrue="1" operator="between">
      <formula>-0.2</formula>
      <formula>0.2</formula>
    </cfRule>
    <cfRule type="cellIs" dxfId="4356" priority="795" stopIfTrue="1" operator="lessThan">
      <formula>-0.2</formula>
    </cfRule>
  </conditionalFormatting>
  <conditionalFormatting sqref="R41">
    <cfRule type="cellIs" dxfId="4355" priority="787" stopIfTrue="1" operator="greaterThan">
      <formula>0.2</formula>
    </cfRule>
    <cfRule type="cellIs" dxfId="4354" priority="788" stopIfTrue="1" operator="between">
      <formula>-0.2</formula>
      <formula>0.2</formula>
    </cfRule>
    <cfRule type="cellIs" dxfId="4353" priority="789" stopIfTrue="1" operator="lessThan">
      <formula>-0.2</formula>
    </cfRule>
  </conditionalFormatting>
  <conditionalFormatting sqref="B6">
    <cfRule type="cellIs" dxfId="4352" priority="784" stopIfTrue="1" operator="greaterThan">
      <formula>0.2</formula>
    </cfRule>
    <cfRule type="cellIs" dxfId="4351" priority="785" stopIfTrue="1" operator="between">
      <formula>-0.2</formula>
      <formula>0.2</formula>
    </cfRule>
    <cfRule type="cellIs" dxfId="4350" priority="786" stopIfTrue="1" operator="lessThan">
      <formula>-0.2</formula>
    </cfRule>
  </conditionalFormatting>
  <conditionalFormatting sqref="T30">
    <cfRule type="cellIs" dxfId="4349" priority="778" stopIfTrue="1" operator="greaterThan">
      <formula>0.2</formula>
    </cfRule>
    <cfRule type="cellIs" dxfId="4348" priority="779" stopIfTrue="1" operator="between">
      <formula>-0.2</formula>
      <formula>0.2</formula>
    </cfRule>
    <cfRule type="cellIs" dxfId="4347" priority="780" stopIfTrue="1" operator="lessThan">
      <formula>-0.2</formula>
    </cfRule>
  </conditionalFormatting>
  <conditionalFormatting sqref="Q35">
    <cfRule type="cellIs" dxfId="4346" priority="772" stopIfTrue="1" operator="greaterThan">
      <formula>0.2</formula>
    </cfRule>
    <cfRule type="cellIs" dxfId="4345" priority="773" stopIfTrue="1" operator="between">
      <formula>-0.2</formula>
      <formula>0.2</formula>
    </cfRule>
    <cfRule type="cellIs" dxfId="4344" priority="774" stopIfTrue="1" operator="lessThan">
      <formula>-0.2</formula>
    </cfRule>
  </conditionalFormatting>
  <conditionalFormatting sqref="R40">
    <cfRule type="cellIs" dxfId="4343" priority="769" stopIfTrue="1" operator="greaterThan">
      <formula>0.2</formula>
    </cfRule>
    <cfRule type="cellIs" dxfId="4342" priority="770" stopIfTrue="1" operator="between">
      <formula>-0.2</formula>
      <formula>0.2</formula>
    </cfRule>
    <cfRule type="cellIs" dxfId="4341" priority="771" stopIfTrue="1" operator="lessThan">
      <formula>-0.2</formula>
    </cfRule>
  </conditionalFormatting>
  <conditionalFormatting sqref="J41">
    <cfRule type="cellIs" dxfId="4340" priority="763" stopIfTrue="1" operator="greaterThan">
      <formula>0.2</formula>
    </cfRule>
    <cfRule type="cellIs" dxfId="4339" priority="764" stopIfTrue="1" operator="between">
      <formula>-0.2</formula>
      <formula>0.2</formula>
    </cfRule>
    <cfRule type="cellIs" dxfId="4338" priority="765" stopIfTrue="1" operator="lessThan">
      <formula>-0.2</formula>
    </cfRule>
  </conditionalFormatting>
  <conditionalFormatting sqref="Y41">
    <cfRule type="cellIs" dxfId="4337" priority="754" stopIfTrue="1" operator="greaterThan">
      <formula>0.2</formula>
    </cfRule>
    <cfRule type="cellIs" dxfId="4336" priority="755" stopIfTrue="1" operator="between">
      <formula>-0.2</formula>
      <formula>0.2</formula>
    </cfRule>
    <cfRule type="cellIs" dxfId="4335" priority="756" stopIfTrue="1" operator="lessThan">
      <formula>-0.2</formula>
    </cfRule>
  </conditionalFormatting>
  <conditionalFormatting sqref="Y41">
    <cfRule type="cellIs" dxfId="4334" priority="753" operator="greaterThan">
      <formula>3</formula>
    </cfRule>
  </conditionalFormatting>
  <conditionalFormatting sqref="K41">
    <cfRule type="cellIs" dxfId="4333" priority="750" stopIfTrue="1" operator="greaterThan">
      <formula>0.2</formula>
    </cfRule>
    <cfRule type="cellIs" dxfId="4332" priority="751" stopIfTrue="1" operator="between">
      <formula>-0.2</formula>
      <formula>0.2</formula>
    </cfRule>
    <cfRule type="cellIs" dxfId="4331" priority="752" stopIfTrue="1" operator="lessThan">
      <formula>-0.2</formula>
    </cfRule>
  </conditionalFormatting>
  <conditionalFormatting sqref="L41">
    <cfRule type="cellIs" dxfId="4330" priority="747" stopIfTrue="1" operator="greaterThan">
      <formula>0.2</formula>
    </cfRule>
    <cfRule type="cellIs" dxfId="4329" priority="748" stopIfTrue="1" operator="between">
      <formula>-0.2</formula>
      <formula>0.2</formula>
    </cfRule>
    <cfRule type="cellIs" dxfId="4328" priority="749" stopIfTrue="1" operator="lessThan">
      <formula>-0.2</formula>
    </cfRule>
  </conditionalFormatting>
  <conditionalFormatting sqref="S41">
    <cfRule type="cellIs" dxfId="4327" priority="744" stopIfTrue="1" operator="greaterThan">
      <formula>0.2</formula>
    </cfRule>
    <cfRule type="cellIs" dxfId="4326" priority="745" stopIfTrue="1" operator="between">
      <formula>-0.2</formula>
      <formula>0.2</formula>
    </cfRule>
    <cfRule type="cellIs" dxfId="4325" priority="746" stopIfTrue="1" operator="lessThan">
      <formula>-0.2</formula>
    </cfRule>
  </conditionalFormatting>
  <conditionalFormatting sqref="M41">
    <cfRule type="cellIs" dxfId="4324" priority="741" stopIfTrue="1" operator="greaterThan">
      <formula>0.2</formula>
    </cfRule>
    <cfRule type="cellIs" dxfId="4323" priority="742" stopIfTrue="1" operator="between">
      <formula>-0.2</formula>
      <formula>0.2</formula>
    </cfRule>
    <cfRule type="cellIs" dxfId="4322" priority="743" stopIfTrue="1" operator="lessThan">
      <formula>-0.2</formula>
    </cfRule>
  </conditionalFormatting>
  <conditionalFormatting sqref="Z41">
    <cfRule type="cellIs" dxfId="4321" priority="732" stopIfTrue="1" operator="greaterThan">
      <formula>0.2</formula>
    </cfRule>
    <cfRule type="cellIs" dxfId="4320" priority="733" stopIfTrue="1" operator="between">
      <formula>-0.2</formula>
      <formula>0.2</formula>
    </cfRule>
    <cfRule type="cellIs" dxfId="4319" priority="734" stopIfTrue="1" operator="lessThan">
      <formula>-0.2</formula>
    </cfRule>
  </conditionalFormatting>
  <conditionalFormatting sqref="P41">
    <cfRule type="cellIs" dxfId="4318" priority="729" stopIfTrue="1" operator="greaterThan">
      <formula>0.2</formula>
    </cfRule>
    <cfRule type="cellIs" dxfId="4317" priority="730" stopIfTrue="1" operator="between">
      <formula>-0.2</formula>
      <formula>0.2</formula>
    </cfRule>
    <cfRule type="cellIs" dxfId="4316" priority="731" stopIfTrue="1" operator="lessThan">
      <formula>-0.2</formula>
    </cfRule>
  </conditionalFormatting>
  <conditionalFormatting sqref="V41">
    <cfRule type="cellIs" dxfId="4315" priority="723" stopIfTrue="1" operator="greaterThan">
      <formula>0.2</formula>
    </cfRule>
    <cfRule type="cellIs" dxfId="4314" priority="724" stopIfTrue="1" operator="between">
      <formula>-0.2</formula>
      <formula>0.2</formula>
    </cfRule>
    <cfRule type="cellIs" dxfId="4313" priority="725" stopIfTrue="1" operator="lessThan">
      <formula>-0.2</formula>
    </cfRule>
  </conditionalFormatting>
  <conditionalFormatting sqref="B42">
    <cfRule type="cellIs" dxfId="4312" priority="720" stopIfTrue="1" operator="greaterThan">
      <formula>0.2</formula>
    </cfRule>
    <cfRule type="cellIs" dxfId="4311" priority="721" stopIfTrue="1" operator="between">
      <formula>-0.2</formula>
      <formula>0.2</formula>
    </cfRule>
    <cfRule type="cellIs" dxfId="4310" priority="722" stopIfTrue="1" operator="lessThan">
      <formula>-0.2</formula>
    </cfRule>
  </conditionalFormatting>
  <conditionalFormatting sqref="C42">
    <cfRule type="cellIs" dxfId="4309" priority="717" stopIfTrue="1" operator="greaterThan">
      <formula>0.2</formula>
    </cfRule>
    <cfRule type="cellIs" dxfId="4308" priority="718" stopIfTrue="1" operator="between">
      <formula>-0.2</formula>
      <formula>0.2</formula>
    </cfRule>
    <cfRule type="cellIs" dxfId="4307" priority="719" stopIfTrue="1" operator="lessThan">
      <formula>-0.2</formula>
    </cfRule>
  </conditionalFormatting>
  <conditionalFormatting sqref="T42">
    <cfRule type="cellIs" dxfId="4306" priority="711" stopIfTrue="1" operator="greaterThan">
      <formula>0.2</formula>
    </cfRule>
    <cfRule type="cellIs" dxfId="4305" priority="712" stopIfTrue="1" operator="between">
      <formula>-0.2</formula>
      <formula>0.2</formula>
    </cfRule>
    <cfRule type="cellIs" dxfId="4304" priority="713" stopIfTrue="1" operator="lessThan">
      <formula>-0.2</formula>
    </cfRule>
  </conditionalFormatting>
  <conditionalFormatting sqref="C40">
    <cfRule type="cellIs" dxfId="4303" priority="708" stopIfTrue="1" operator="greaterThan">
      <formula>0.2</formula>
    </cfRule>
    <cfRule type="cellIs" dxfId="4302" priority="709" stopIfTrue="1" operator="between">
      <formula>-0.2</formula>
      <formula>0.2</formula>
    </cfRule>
    <cfRule type="cellIs" dxfId="4301" priority="710" stopIfTrue="1" operator="lessThan">
      <formula>-0.2</formula>
    </cfRule>
  </conditionalFormatting>
  <conditionalFormatting sqref="D42">
    <cfRule type="cellIs" dxfId="4300" priority="702" stopIfTrue="1" operator="greaterThan">
      <formula>0.2</formula>
    </cfRule>
    <cfRule type="cellIs" dxfId="4299" priority="703" stopIfTrue="1" operator="between">
      <formula>-0.2</formula>
      <formula>0.2</formula>
    </cfRule>
    <cfRule type="cellIs" dxfId="4298" priority="704" stopIfTrue="1" operator="lessThan">
      <formula>-0.2</formula>
    </cfRule>
  </conditionalFormatting>
  <conditionalFormatting sqref="W42">
    <cfRule type="cellIs" dxfId="4297" priority="699" stopIfTrue="1" operator="greaterThan">
      <formula>0.2</formula>
    </cfRule>
    <cfRule type="cellIs" dxfId="4296" priority="700" stopIfTrue="1" operator="between">
      <formula>-0.2</formula>
      <formula>0.2</formula>
    </cfRule>
    <cfRule type="cellIs" dxfId="4295" priority="701" stopIfTrue="1" operator="lessThan">
      <formula>-0.2</formula>
    </cfRule>
  </conditionalFormatting>
  <conditionalFormatting sqref="E42">
    <cfRule type="cellIs" dxfId="4294" priority="696" stopIfTrue="1" operator="greaterThan">
      <formula>0.2</formula>
    </cfRule>
    <cfRule type="cellIs" dxfId="4293" priority="697" stopIfTrue="1" operator="between">
      <formula>-0.2</formula>
      <formula>0.2</formula>
    </cfRule>
    <cfRule type="cellIs" dxfId="4292" priority="698" stopIfTrue="1" operator="lessThan">
      <formula>-0.2</formula>
    </cfRule>
  </conditionalFormatting>
  <conditionalFormatting sqref="F42">
    <cfRule type="cellIs" dxfId="4291" priority="693" stopIfTrue="1" operator="greaterThan">
      <formula>0.2</formula>
    </cfRule>
    <cfRule type="cellIs" dxfId="4290" priority="694" stopIfTrue="1" operator="between">
      <formula>-0.2</formula>
      <formula>0.2</formula>
    </cfRule>
    <cfRule type="cellIs" dxfId="4289" priority="695" stopIfTrue="1" operator="lessThan">
      <formula>-0.2</formula>
    </cfRule>
  </conditionalFormatting>
  <conditionalFormatting sqref="Q42">
    <cfRule type="cellIs" dxfId="4288" priority="687" stopIfTrue="1" operator="greaterThan">
      <formula>0.2</formula>
    </cfRule>
    <cfRule type="cellIs" dxfId="4287" priority="688" stopIfTrue="1" operator="between">
      <formula>-0.2</formula>
      <formula>0.2</formula>
    </cfRule>
    <cfRule type="cellIs" dxfId="4286" priority="689" stopIfTrue="1" operator="lessThan">
      <formula>-0.2</formula>
    </cfRule>
  </conditionalFormatting>
  <conditionalFormatting sqref="G42">
    <cfRule type="cellIs" dxfId="4285" priority="681" stopIfTrue="1" operator="greaterThan">
      <formula>0.2</formula>
    </cfRule>
    <cfRule type="cellIs" dxfId="4284" priority="682" stopIfTrue="1" operator="between">
      <formula>-0.2</formula>
      <formula>0.2</formula>
    </cfRule>
    <cfRule type="cellIs" dxfId="4283" priority="683" stopIfTrue="1" operator="lessThan">
      <formula>-0.2</formula>
    </cfRule>
  </conditionalFormatting>
  <conditionalFormatting sqref="X42">
    <cfRule type="cellIs" dxfId="4282" priority="675" stopIfTrue="1" operator="greaterThan">
      <formula>0.2</formula>
    </cfRule>
    <cfRule type="cellIs" dxfId="4281" priority="676" stopIfTrue="1" operator="between">
      <formula>-0.2</formula>
      <formula>0.2</formula>
    </cfRule>
    <cfRule type="cellIs" dxfId="4280" priority="677" stopIfTrue="1" operator="lessThan">
      <formula>-0.2</formula>
    </cfRule>
  </conditionalFormatting>
  <conditionalFormatting sqref="H42">
    <cfRule type="cellIs" dxfId="4279" priority="669" stopIfTrue="1" operator="greaterThan">
      <formula>0.2</formula>
    </cfRule>
    <cfRule type="cellIs" dxfId="4278" priority="670" stopIfTrue="1" operator="between">
      <formula>-0.2</formula>
      <formula>0.2</formula>
    </cfRule>
    <cfRule type="cellIs" dxfId="4277" priority="671" stopIfTrue="1" operator="lessThan">
      <formula>-0.2</formula>
    </cfRule>
  </conditionalFormatting>
  <conditionalFormatting sqref="I42">
    <cfRule type="cellIs" dxfId="4276" priority="666" stopIfTrue="1" operator="greaterThan">
      <formula>0.2</formula>
    </cfRule>
    <cfRule type="cellIs" dxfId="4275" priority="667" stopIfTrue="1" operator="between">
      <formula>-0.2</formula>
      <formula>0.2</formula>
    </cfRule>
    <cfRule type="cellIs" dxfId="4274" priority="668" stopIfTrue="1" operator="lessThan">
      <formula>-0.2</formula>
    </cfRule>
  </conditionalFormatting>
  <conditionalFormatting sqref="R42">
    <cfRule type="cellIs" dxfId="4273" priority="663" stopIfTrue="1" operator="greaterThan">
      <formula>0.2</formula>
    </cfRule>
    <cfRule type="cellIs" dxfId="4272" priority="664" stopIfTrue="1" operator="between">
      <formula>-0.2</formula>
      <formula>0.2</formula>
    </cfRule>
    <cfRule type="cellIs" dxfId="4271" priority="665" stopIfTrue="1" operator="lessThan">
      <formula>-0.2</formula>
    </cfRule>
  </conditionalFormatting>
  <conditionalFormatting sqref="J42">
    <cfRule type="cellIs" dxfId="4270" priority="660" stopIfTrue="1" operator="greaterThan">
      <formula>0.2</formula>
    </cfRule>
    <cfRule type="cellIs" dxfId="4269" priority="661" stopIfTrue="1" operator="between">
      <formula>-0.2</formula>
      <formula>0.2</formula>
    </cfRule>
    <cfRule type="cellIs" dxfId="4268" priority="662" stopIfTrue="1" operator="lessThan">
      <formula>-0.2</formula>
    </cfRule>
  </conditionalFormatting>
  <conditionalFormatting sqref="Y42">
    <cfRule type="cellIs" dxfId="4267" priority="657" stopIfTrue="1" operator="greaterThan">
      <formula>0.2</formula>
    </cfRule>
    <cfRule type="cellIs" dxfId="4266" priority="658" stopIfTrue="1" operator="between">
      <formula>-0.2</formula>
      <formula>0.2</formula>
    </cfRule>
    <cfRule type="cellIs" dxfId="4265" priority="659" stopIfTrue="1" operator="lessThan">
      <formula>-0.2</formula>
    </cfRule>
  </conditionalFormatting>
  <conditionalFormatting sqref="Y42">
    <cfRule type="cellIs" dxfId="4264" priority="656" operator="greaterThan">
      <formula>3</formula>
    </cfRule>
  </conditionalFormatting>
  <conditionalFormatting sqref="K42">
    <cfRule type="cellIs" dxfId="4263" priority="653" stopIfTrue="1" operator="greaterThan">
      <formula>0.2</formula>
    </cfRule>
    <cfRule type="cellIs" dxfId="4262" priority="654" stopIfTrue="1" operator="between">
      <formula>-0.2</formula>
      <formula>0.2</formula>
    </cfRule>
    <cfRule type="cellIs" dxfId="4261" priority="655" stopIfTrue="1" operator="lessThan">
      <formula>-0.2</formula>
    </cfRule>
  </conditionalFormatting>
  <conditionalFormatting sqref="L42">
    <cfRule type="cellIs" dxfId="4260" priority="650" stopIfTrue="1" operator="greaterThan">
      <formula>0.2</formula>
    </cfRule>
    <cfRule type="cellIs" dxfId="4259" priority="651" stopIfTrue="1" operator="between">
      <formula>-0.2</formula>
      <formula>0.2</formula>
    </cfRule>
    <cfRule type="cellIs" dxfId="4258" priority="652" stopIfTrue="1" operator="lessThan">
      <formula>-0.2</formula>
    </cfRule>
  </conditionalFormatting>
  <conditionalFormatting sqref="S42">
    <cfRule type="cellIs" dxfId="4257" priority="647" stopIfTrue="1" operator="greaterThan">
      <formula>0.2</formula>
    </cfRule>
    <cfRule type="cellIs" dxfId="4256" priority="648" stopIfTrue="1" operator="between">
      <formula>-0.2</formula>
      <formula>0.2</formula>
    </cfRule>
    <cfRule type="cellIs" dxfId="4255" priority="649" stopIfTrue="1" operator="lessThan">
      <formula>-0.2</formula>
    </cfRule>
  </conditionalFormatting>
  <conditionalFormatting sqref="M42">
    <cfRule type="cellIs" dxfId="4254" priority="644" stopIfTrue="1" operator="greaterThan">
      <formula>0.2</formula>
    </cfRule>
    <cfRule type="cellIs" dxfId="4253" priority="645" stopIfTrue="1" operator="between">
      <formula>-0.2</formula>
      <formula>0.2</formula>
    </cfRule>
    <cfRule type="cellIs" dxfId="4252" priority="646" stopIfTrue="1" operator="lessThan">
      <formula>-0.2</formula>
    </cfRule>
  </conditionalFormatting>
  <conditionalFormatting sqref="Z42">
    <cfRule type="cellIs" dxfId="4251" priority="638" stopIfTrue="1" operator="greaterThan">
      <formula>0.2</formula>
    </cfRule>
    <cfRule type="cellIs" dxfId="4250" priority="639" stopIfTrue="1" operator="between">
      <formula>-0.2</formula>
      <formula>0.2</formula>
    </cfRule>
    <cfRule type="cellIs" dxfId="4249" priority="640" stopIfTrue="1" operator="lessThan">
      <formula>-0.2</formula>
    </cfRule>
  </conditionalFormatting>
  <conditionalFormatting sqref="P42">
    <cfRule type="cellIs" dxfId="4248" priority="458" stopIfTrue="1" operator="greaterThan">
      <formula>0.2</formula>
    </cfRule>
    <cfRule type="cellIs" dxfId="4247" priority="459" stopIfTrue="1" operator="between">
      <formula>-0.2</formula>
      <formula>0.2</formula>
    </cfRule>
    <cfRule type="cellIs" dxfId="4246" priority="460" stopIfTrue="1" operator="lessThan">
      <formula>-0.2</formula>
    </cfRule>
  </conditionalFormatting>
  <conditionalFormatting sqref="V42">
    <cfRule type="cellIs" dxfId="4245" priority="455" stopIfTrue="1" operator="greaterThan">
      <formula>0.2</formula>
    </cfRule>
    <cfRule type="cellIs" dxfId="4244" priority="456" stopIfTrue="1" operator="between">
      <formula>-0.2</formula>
      <formula>0.2</formula>
    </cfRule>
    <cfRule type="cellIs" dxfId="4243" priority="457" stopIfTrue="1" operator="lessThan">
      <formula>-0.2</formula>
    </cfRule>
  </conditionalFormatting>
  <conditionalFormatting sqref="N38">
    <cfRule type="cellIs" dxfId="4242" priority="454" operator="greaterThan">
      <formula>2.4</formula>
    </cfRule>
  </conditionalFormatting>
  <conditionalFormatting sqref="N37">
    <cfRule type="cellIs" dxfId="4241" priority="453" operator="greaterThan">
      <formula>2.4</formula>
    </cfRule>
  </conditionalFormatting>
  <conditionalFormatting sqref="N41">
    <cfRule type="cellIs" dxfId="4240" priority="450" stopIfTrue="1" operator="greaterThan">
      <formula>0.2</formula>
    </cfRule>
    <cfRule type="cellIs" dxfId="4239" priority="451" stopIfTrue="1" operator="between">
      <formula>-0.2</formula>
      <formula>0.2</formula>
    </cfRule>
    <cfRule type="cellIs" dxfId="4238" priority="452" stopIfTrue="1" operator="lessThan">
      <formula>-0.2</formula>
    </cfRule>
  </conditionalFormatting>
  <conditionalFormatting sqref="N41">
    <cfRule type="cellIs" dxfId="4237" priority="449" operator="greaterThan">
      <formula>2.4</formula>
    </cfRule>
  </conditionalFormatting>
  <conditionalFormatting sqref="N42">
    <cfRule type="cellIs" dxfId="4236" priority="446" stopIfTrue="1" operator="greaterThan">
      <formula>0.2</formula>
    </cfRule>
    <cfRule type="cellIs" dxfId="4235" priority="447" stopIfTrue="1" operator="between">
      <formula>-0.2</formula>
      <formula>0.2</formula>
    </cfRule>
    <cfRule type="cellIs" dxfId="4234" priority="448" stopIfTrue="1" operator="lessThan">
      <formula>-0.2</formula>
    </cfRule>
  </conditionalFormatting>
  <conditionalFormatting sqref="N42">
    <cfRule type="cellIs" dxfId="4233" priority="445" operator="greaterThan">
      <formula>2.4</formula>
    </cfRule>
  </conditionalFormatting>
  <conditionalFormatting sqref="B43">
    <cfRule type="cellIs" dxfId="4232" priority="442" stopIfTrue="1" operator="greaterThan">
      <formula>0.2</formula>
    </cfRule>
    <cfRule type="cellIs" dxfId="4231" priority="443" stopIfTrue="1" operator="between">
      <formula>-0.2</formula>
      <formula>0.2</formula>
    </cfRule>
    <cfRule type="cellIs" dxfId="4230" priority="444" stopIfTrue="1" operator="lessThan">
      <formula>-0.2</formula>
    </cfRule>
  </conditionalFormatting>
  <conditionalFormatting sqref="C43">
    <cfRule type="cellIs" dxfId="4229" priority="436" stopIfTrue="1" operator="greaterThan">
      <formula>0.2</formula>
    </cfRule>
    <cfRule type="cellIs" dxfId="4228" priority="437" stopIfTrue="1" operator="between">
      <formula>-0.2</formula>
      <formula>0.2</formula>
    </cfRule>
    <cfRule type="cellIs" dxfId="4227" priority="438" stopIfTrue="1" operator="lessThan">
      <formula>-0.2</formula>
    </cfRule>
  </conditionalFormatting>
  <conditionalFormatting sqref="T43">
    <cfRule type="cellIs" dxfId="4226" priority="430" stopIfTrue="1" operator="greaterThan">
      <formula>0.2</formula>
    </cfRule>
    <cfRule type="cellIs" dxfId="4225" priority="431" stopIfTrue="1" operator="between">
      <formula>-0.2</formula>
      <formula>0.2</formula>
    </cfRule>
    <cfRule type="cellIs" dxfId="4224" priority="432" stopIfTrue="1" operator="lessThan">
      <formula>-0.2</formula>
    </cfRule>
  </conditionalFormatting>
  <conditionalFormatting sqref="D43">
    <cfRule type="cellIs" dxfId="4223" priority="424" stopIfTrue="1" operator="greaterThan">
      <formula>0.2</formula>
    </cfRule>
    <cfRule type="cellIs" dxfId="4222" priority="425" stopIfTrue="1" operator="between">
      <formula>-0.2</formula>
      <formula>0.2</formula>
    </cfRule>
    <cfRule type="cellIs" dxfId="4221" priority="426" stopIfTrue="1" operator="lessThan">
      <formula>-0.2</formula>
    </cfRule>
  </conditionalFormatting>
  <conditionalFormatting sqref="W43">
    <cfRule type="cellIs" dxfId="4220" priority="418" stopIfTrue="1" operator="greaterThan">
      <formula>0.2</formula>
    </cfRule>
    <cfRule type="cellIs" dxfId="4219" priority="419" stopIfTrue="1" operator="between">
      <formula>-0.2</formula>
      <formula>0.2</formula>
    </cfRule>
    <cfRule type="cellIs" dxfId="4218" priority="420" stopIfTrue="1" operator="lessThan">
      <formula>-0.2</formula>
    </cfRule>
  </conditionalFormatting>
  <conditionalFormatting sqref="W43">
    <cfRule type="cellIs" dxfId="4217" priority="417" operator="greaterThan">
      <formula>3</formula>
    </cfRule>
  </conditionalFormatting>
  <conditionalFormatting sqref="E43">
    <cfRule type="cellIs" dxfId="4216" priority="411" stopIfTrue="1" operator="greaterThan">
      <formula>0.2</formula>
    </cfRule>
    <cfRule type="cellIs" dxfId="4215" priority="412" stopIfTrue="1" operator="between">
      <formula>-0.2</formula>
      <formula>0.2</formula>
    </cfRule>
    <cfRule type="cellIs" dxfId="4214" priority="413" stopIfTrue="1" operator="lessThan">
      <formula>-0.2</formula>
    </cfRule>
  </conditionalFormatting>
  <conditionalFormatting sqref="F43">
    <cfRule type="cellIs" dxfId="4213" priority="408" stopIfTrue="1" operator="greaterThan">
      <formula>0.2</formula>
    </cfRule>
    <cfRule type="cellIs" dxfId="4212" priority="409" stopIfTrue="1" operator="between">
      <formula>-0.2</formula>
      <formula>0.2</formula>
    </cfRule>
    <cfRule type="cellIs" dxfId="4211" priority="410" stopIfTrue="1" operator="lessThan">
      <formula>-0.2</formula>
    </cfRule>
  </conditionalFormatting>
  <conditionalFormatting sqref="Q43">
    <cfRule type="cellIs" dxfId="4210" priority="405" stopIfTrue="1" operator="greaterThan">
      <formula>0.2</formula>
    </cfRule>
    <cfRule type="cellIs" dxfId="4209" priority="406" stopIfTrue="1" operator="between">
      <formula>-0.2</formula>
      <formula>0.2</formula>
    </cfRule>
    <cfRule type="cellIs" dxfId="4208" priority="407" stopIfTrue="1" operator="lessThan">
      <formula>-0.2</formula>
    </cfRule>
  </conditionalFormatting>
  <conditionalFormatting sqref="G43">
    <cfRule type="cellIs" dxfId="4207" priority="402" stopIfTrue="1" operator="greaterThan">
      <formula>0.2</formula>
    </cfRule>
    <cfRule type="cellIs" dxfId="4206" priority="403" stopIfTrue="1" operator="between">
      <formula>-0.2</formula>
      <formula>0.2</formula>
    </cfRule>
    <cfRule type="cellIs" dxfId="4205" priority="404" stopIfTrue="1" operator="lessThan">
      <formula>-0.2</formula>
    </cfRule>
  </conditionalFormatting>
  <conditionalFormatting sqref="X43">
    <cfRule type="cellIs" dxfId="4204" priority="399" stopIfTrue="1" operator="greaterThan">
      <formula>0.2</formula>
    </cfRule>
    <cfRule type="cellIs" dxfId="4203" priority="400" stopIfTrue="1" operator="between">
      <formula>-0.2</formula>
      <formula>0.2</formula>
    </cfRule>
    <cfRule type="cellIs" dxfId="4202" priority="401" stopIfTrue="1" operator="lessThan">
      <formula>-0.2</formula>
    </cfRule>
  </conditionalFormatting>
  <conditionalFormatting sqref="H43">
    <cfRule type="cellIs" dxfId="4201" priority="396" stopIfTrue="1" operator="greaterThan">
      <formula>0.2</formula>
    </cfRule>
    <cfRule type="cellIs" dxfId="4200" priority="397" stopIfTrue="1" operator="between">
      <formula>-0.2</formula>
      <formula>0.2</formula>
    </cfRule>
    <cfRule type="cellIs" dxfId="4199" priority="398" stopIfTrue="1" operator="lessThan">
      <formula>-0.2</formula>
    </cfRule>
  </conditionalFormatting>
  <conditionalFormatting sqref="I43">
    <cfRule type="cellIs" dxfId="4198" priority="393" stopIfTrue="1" operator="greaterThan">
      <formula>0.2</formula>
    </cfRule>
    <cfRule type="cellIs" dxfId="4197" priority="394" stopIfTrue="1" operator="between">
      <formula>-0.2</formula>
      <formula>0.2</formula>
    </cfRule>
    <cfRule type="cellIs" dxfId="4196" priority="395" stopIfTrue="1" operator="lessThan">
      <formula>-0.2</formula>
    </cfRule>
  </conditionalFormatting>
  <conditionalFormatting sqref="R43">
    <cfRule type="cellIs" dxfId="4195" priority="387" stopIfTrue="1" operator="greaterThan">
      <formula>0.2</formula>
    </cfRule>
    <cfRule type="cellIs" dxfId="4194" priority="388" stopIfTrue="1" operator="between">
      <formula>-0.2</formula>
      <formula>0.2</formula>
    </cfRule>
    <cfRule type="cellIs" dxfId="4193" priority="389" stopIfTrue="1" operator="lessThan">
      <formula>-0.2</formula>
    </cfRule>
  </conditionalFormatting>
  <conditionalFormatting sqref="J43">
    <cfRule type="cellIs" dxfId="4192" priority="384" stopIfTrue="1" operator="greaterThan">
      <formula>0.2</formula>
    </cfRule>
    <cfRule type="cellIs" dxfId="4191" priority="385" stopIfTrue="1" operator="between">
      <formula>-0.2</formula>
      <formula>0.2</formula>
    </cfRule>
    <cfRule type="cellIs" dxfId="4190" priority="386" stopIfTrue="1" operator="lessThan">
      <formula>-0.2</formula>
    </cfRule>
  </conditionalFormatting>
  <conditionalFormatting sqref="Y43">
    <cfRule type="cellIs" dxfId="4189" priority="381" stopIfTrue="1" operator="greaterThan">
      <formula>0.2</formula>
    </cfRule>
    <cfRule type="cellIs" dxfId="4188" priority="382" stopIfTrue="1" operator="between">
      <formula>-0.2</formula>
      <formula>0.2</formula>
    </cfRule>
    <cfRule type="cellIs" dxfId="4187" priority="383" stopIfTrue="1" operator="lessThan">
      <formula>-0.2</formula>
    </cfRule>
  </conditionalFormatting>
  <conditionalFormatting sqref="Y43">
    <cfRule type="cellIs" dxfId="4186" priority="380" operator="greaterThan">
      <formula>3</formula>
    </cfRule>
  </conditionalFormatting>
  <conditionalFormatting sqref="K43">
    <cfRule type="cellIs" dxfId="4185" priority="377" stopIfTrue="1" operator="greaterThan">
      <formula>0.2</formula>
    </cfRule>
    <cfRule type="cellIs" dxfId="4184" priority="378" stopIfTrue="1" operator="between">
      <formula>-0.2</formula>
      <formula>0.2</formula>
    </cfRule>
    <cfRule type="cellIs" dxfId="4183" priority="379" stopIfTrue="1" operator="lessThan">
      <formula>-0.2</formula>
    </cfRule>
  </conditionalFormatting>
  <conditionalFormatting sqref="L43">
    <cfRule type="cellIs" dxfId="4182" priority="374" stopIfTrue="1" operator="greaterThan">
      <formula>0.2</formula>
    </cfRule>
    <cfRule type="cellIs" dxfId="4181" priority="375" stopIfTrue="1" operator="between">
      <formula>-0.2</formula>
      <formula>0.2</formula>
    </cfRule>
    <cfRule type="cellIs" dxfId="4180" priority="376" stopIfTrue="1" operator="lessThan">
      <formula>-0.2</formula>
    </cfRule>
  </conditionalFormatting>
  <conditionalFormatting sqref="S43">
    <cfRule type="cellIs" dxfId="4179" priority="371" stopIfTrue="1" operator="greaterThan">
      <formula>0.2</formula>
    </cfRule>
    <cfRule type="cellIs" dxfId="4178" priority="372" stopIfTrue="1" operator="between">
      <formula>-0.2</formula>
      <formula>0.2</formula>
    </cfRule>
    <cfRule type="cellIs" dxfId="4177" priority="373" stopIfTrue="1" operator="lessThan">
      <formula>-0.2</formula>
    </cfRule>
  </conditionalFormatting>
  <conditionalFormatting sqref="M43">
    <cfRule type="cellIs" dxfId="4176" priority="365" stopIfTrue="1" operator="greaterThan">
      <formula>0.2</formula>
    </cfRule>
    <cfRule type="cellIs" dxfId="4175" priority="366" stopIfTrue="1" operator="between">
      <formula>-0.2</formula>
      <formula>0.2</formula>
    </cfRule>
    <cfRule type="cellIs" dxfId="4174" priority="367" stopIfTrue="1" operator="lessThan">
      <formula>-0.2</formula>
    </cfRule>
  </conditionalFormatting>
  <conditionalFormatting sqref="N43">
    <cfRule type="cellIs" dxfId="4173" priority="362" stopIfTrue="1" operator="greaterThan">
      <formula>0.2</formula>
    </cfRule>
    <cfRule type="cellIs" dxfId="4172" priority="363" stopIfTrue="1" operator="between">
      <formula>-0.2</formula>
      <formula>0.2</formula>
    </cfRule>
    <cfRule type="cellIs" dxfId="4171" priority="364" stopIfTrue="1" operator="lessThan">
      <formula>-0.2</formula>
    </cfRule>
  </conditionalFormatting>
  <conditionalFormatting sqref="N43">
    <cfRule type="cellIs" dxfId="4170" priority="361" operator="greaterThan">
      <formula>2.4</formula>
    </cfRule>
  </conditionalFormatting>
  <conditionalFormatting sqref="Z43">
    <cfRule type="cellIs" dxfId="4169" priority="358" stopIfTrue="1" operator="greaterThan">
      <formula>0.2</formula>
    </cfRule>
    <cfRule type="cellIs" dxfId="4168" priority="359" stopIfTrue="1" operator="between">
      <formula>-0.2</formula>
      <formula>0.2</formula>
    </cfRule>
    <cfRule type="cellIs" dxfId="4167" priority="360" stopIfTrue="1" operator="lessThan">
      <formula>-0.2</formula>
    </cfRule>
  </conditionalFormatting>
  <conditionalFormatting sqref="Q44">
    <cfRule type="cellIs" dxfId="4166" priority="342" stopIfTrue="1" operator="greaterThan">
      <formula>0.2</formula>
    </cfRule>
    <cfRule type="cellIs" dxfId="4165" priority="343" stopIfTrue="1" operator="between">
      <formula>-0.2</formula>
      <formula>0.2</formula>
    </cfRule>
    <cfRule type="cellIs" dxfId="4164" priority="344" stopIfTrue="1" operator="lessThan">
      <formula>-0.2</formula>
    </cfRule>
  </conditionalFormatting>
  <conditionalFormatting sqref="Q44">
    <cfRule type="cellIs" dxfId="4163" priority="340" operator="greaterThan">
      <formula>4.5</formula>
    </cfRule>
    <cfRule type="cellIs" dxfId="4162" priority="341" operator="greaterThan">
      <formula>3</formula>
    </cfRule>
  </conditionalFormatting>
  <conditionalFormatting sqref="Q44">
    <cfRule type="cellIs" dxfId="4161" priority="338" operator="lessThan">
      <formula>-4.5</formula>
    </cfRule>
    <cfRule type="cellIs" dxfId="4160" priority="339" operator="lessThan">
      <formula>-3</formula>
    </cfRule>
  </conditionalFormatting>
  <conditionalFormatting sqref="B44">
    <cfRule type="cellIs" dxfId="4159" priority="318" stopIfTrue="1" operator="greaterThan">
      <formula>0.2</formula>
    </cfRule>
    <cfRule type="cellIs" dxfId="4158" priority="319" stopIfTrue="1" operator="between">
      <formula>-0.2</formula>
      <formula>0.2</formula>
    </cfRule>
    <cfRule type="cellIs" dxfId="4157" priority="320" stopIfTrue="1" operator="lessThan">
      <formula>-0.2</formula>
    </cfRule>
  </conditionalFormatting>
  <conditionalFormatting sqref="P43">
    <cfRule type="cellIs" dxfId="4156" priority="315" stopIfTrue="1" operator="greaterThan">
      <formula>0.2</formula>
    </cfRule>
    <cfRule type="cellIs" dxfId="4155" priority="316" stopIfTrue="1" operator="between">
      <formula>-0.2</formula>
      <formula>0.2</formula>
    </cfRule>
    <cfRule type="cellIs" dxfId="4154" priority="317" stopIfTrue="1" operator="lessThan">
      <formula>-0.2</formula>
    </cfRule>
  </conditionalFormatting>
  <conditionalFormatting sqref="V43">
    <cfRule type="cellIs" dxfId="4153" priority="312" stopIfTrue="1" operator="greaterThan">
      <formula>0.2</formula>
    </cfRule>
    <cfRule type="cellIs" dxfId="4152" priority="313" stopIfTrue="1" operator="between">
      <formula>-0.2</formula>
      <formula>0.2</formula>
    </cfRule>
    <cfRule type="cellIs" dxfId="4151" priority="314" stopIfTrue="1" operator="lessThan">
      <formula>-0.2</formula>
    </cfRule>
  </conditionalFormatting>
  <conditionalFormatting sqref="C44">
    <cfRule type="cellIs" dxfId="4150" priority="309" stopIfTrue="1" operator="greaterThan">
      <formula>0.2</formula>
    </cfRule>
    <cfRule type="cellIs" dxfId="4149" priority="310" stopIfTrue="1" operator="between">
      <formula>-0.2</formula>
      <formula>0.2</formula>
    </cfRule>
    <cfRule type="cellIs" dxfId="4148" priority="311" stopIfTrue="1" operator="lessThan">
      <formula>-0.2</formula>
    </cfRule>
  </conditionalFormatting>
  <conditionalFormatting sqref="T44">
    <cfRule type="cellIs" dxfId="4147" priority="303" stopIfTrue="1" operator="greaterThan">
      <formula>0.2</formula>
    </cfRule>
    <cfRule type="cellIs" dxfId="4146" priority="304" stopIfTrue="1" operator="between">
      <formula>-0.2</formula>
      <formula>0.2</formula>
    </cfRule>
    <cfRule type="cellIs" dxfId="4145" priority="305" stopIfTrue="1" operator="lessThan">
      <formula>-0.2</formula>
    </cfRule>
  </conditionalFormatting>
  <conditionalFormatting sqref="D44">
    <cfRule type="cellIs" dxfId="4144" priority="297" stopIfTrue="1" operator="greaterThan">
      <formula>0.2</formula>
    </cfRule>
    <cfRule type="cellIs" dxfId="4143" priority="298" stopIfTrue="1" operator="between">
      <formula>-0.2</formula>
      <formula>0.2</formula>
    </cfRule>
    <cfRule type="cellIs" dxfId="4142" priority="299" stopIfTrue="1" operator="lessThan">
      <formula>-0.2</formula>
    </cfRule>
  </conditionalFormatting>
  <conditionalFormatting sqref="W44">
    <cfRule type="cellIs" dxfId="4141" priority="294" stopIfTrue="1" operator="greaterThan">
      <formula>0.2</formula>
    </cfRule>
    <cfRule type="cellIs" dxfId="4140" priority="295" stopIfTrue="1" operator="between">
      <formula>-0.2</formula>
      <formula>0.2</formula>
    </cfRule>
    <cfRule type="cellIs" dxfId="4139" priority="296" stopIfTrue="1" operator="lessThan">
      <formula>-0.2</formula>
    </cfRule>
  </conditionalFormatting>
  <conditionalFormatting sqref="W44">
    <cfRule type="cellIs" dxfId="4138" priority="293" operator="greaterThan">
      <formula>3</formula>
    </cfRule>
  </conditionalFormatting>
  <conditionalFormatting sqref="E44">
    <cfRule type="cellIs" dxfId="4137" priority="290" stopIfTrue="1" operator="greaterThan">
      <formula>0.2</formula>
    </cfRule>
    <cfRule type="cellIs" dxfId="4136" priority="291" stopIfTrue="1" operator="between">
      <formula>-0.2</formula>
      <formula>0.2</formula>
    </cfRule>
    <cfRule type="cellIs" dxfId="4135" priority="292" stopIfTrue="1" operator="lessThan">
      <formula>-0.2</formula>
    </cfRule>
  </conditionalFormatting>
  <conditionalFormatting sqref="F44">
    <cfRule type="cellIs" dxfId="4134" priority="287" stopIfTrue="1" operator="greaterThan">
      <formula>0.2</formula>
    </cfRule>
    <cfRule type="cellIs" dxfId="4133" priority="288" stopIfTrue="1" operator="between">
      <formula>-0.2</formula>
      <formula>0.2</formula>
    </cfRule>
    <cfRule type="cellIs" dxfId="4132" priority="289" stopIfTrue="1" operator="lessThan">
      <formula>-0.2</formula>
    </cfRule>
  </conditionalFormatting>
  <conditionalFormatting sqref="G44">
    <cfRule type="cellIs" dxfId="4131" priority="281" stopIfTrue="1" operator="greaterThan">
      <formula>0.2</formula>
    </cfRule>
    <cfRule type="cellIs" dxfId="4130" priority="282" stopIfTrue="1" operator="between">
      <formula>-0.2</formula>
      <formula>0.2</formula>
    </cfRule>
    <cfRule type="cellIs" dxfId="4129" priority="283" stopIfTrue="1" operator="lessThan">
      <formula>-0.2</formula>
    </cfRule>
  </conditionalFormatting>
  <conditionalFormatting sqref="X44">
    <cfRule type="cellIs" dxfId="4128" priority="278" stopIfTrue="1" operator="greaterThan">
      <formula>0.2</formula>
    </cfRule>
    <cfRule type="cellIs" dxfId="4127" priority="279" stopIfTrue="1" operator="between">
      <formula>-0.2</formula>
      <formula>0.2</formula>
    </cfRule>
    <cfRule type="cellIs" dxfId="4126" priority="280" stopIfTrue="1" operator="lessThan">
      <formula>-0.2</formula>
    </cfRule>
  </conditionalFormatting>
  <conditionalFormatting sqref="H44">
    <cfRule type="cellIs" dxfId="4125" priority="275" stopIfTrue="1" operator="greaterThan">
      <formula>0.2</formula>
    </cfRule>
    <cfRule type="cellIs" dxfId="4124" priority="276" stopIfTrue="1" operator="between">
      <formula>-0.2</formula>
      <formula>0.2</formula>
    </cfRule>
    <cfRule type="cellIs" dxfId="4123" priority="277" stopIfTrue="1" operator="lessThan">
      <formula>-0.2</formula>
    </cfRule>
  </conditionalFormatting>
  <conditionalFormatting sqref="I44">
    <cfRule type="cellIs" dxfId="4122" priority="272" stopIfTrue="1" operator="greaterThan">
      <formula>0.2</formula>
    </cfRule>
    <cfRule type="cellIs" dxfId="4121" priority="273" stopIfTrue="1" operator="between">
      <formula>-0.2</formula>
      <formula>0.2</formula>
    </cfRule>
    <cfRule type="cellIs" dxfId="4120" priority="274" stopIfTrue="1" operator="lessThan">
      <formula>-0.2</formula>
    </cfRule>
  </conditionalFormatting>
  <conditionalFormatting sqref="R44">
    <cfRule type="cellIs" dxfId="4119" priority="259" stopIfTrue="1" operator="greaterThan">
      <formula>0.2</formula>
    </cfRule>
    <cfRule type="cellIs" dxfId="4118" priority="260" stopIfTrue="1" operator="between">
      <formula>-0.2</formula>
      <formula>0.2</formula>
    </cfRule>
    <cfRule type="cellIs" dxfId="4117" priority="261" stopIfTrue="1" operator="lessThan">
      <formula>-0.2</formula>
    </cfRule>
  </conditionalFormatting>
  <conditionalFormatting sqref="J44">
    <cfRule type="cellIs" dxfId="4116" priority="256" stopIfTrue="1" operator="greaterThan">
      <formula>0.2</formula>
    </cfRule>
    <cfRule type="cellIs" dxfId="4115" priority="257" stopIfTrue="1" operator="between">
      <formula>-0.2</formula>
      <formula>0.2</formula>
    </cfRule>
    <cfRule type="cellIs" dxfId="4114" priority="258" stopIfTrue="1" operator="lessThan">
      <formula>-0.2</formula>
    </cfRule>
  </conditionalFormatting>
  <conditionalFormatting sqref="Y44 Y46">
    <cfRule type="cellIs" dxfId="4113" priority="253" stopIfTrue="1" operator="greaterThan">
      <formula>0.2</formula>
    </cfRule>
    <cfRule type="cellIs" dxfId="4112" priority="254" stopIfTrue="1" operator="between">
      <formula>-0.2</formula>
      <formula>0.2</formula>
    </cfRule>
    <cfRule type="cellIs" dxfId="4111" priority="255" stopIfTrue="1" operator="lessThan">
      <formula>-0.2</formula>
    </cfRule>
  </conditionalFormatting>
  <conditionalFormatting sqref="Y44 Y46">
    <cfRule type="cellIs" dxfId="4110" priority="252" operator="greaterThan">
      <formula>3</formula>
    </cfRule>
  </conditionalFormatting>
  <conditionalFormatting sqref="K44">
    <cfRule type="cellIs" dxfId="4109" priority="249" stopIfTrue="1" operator="greaterThan">
      <formula>0.2</formula>
    </cfRule>
    <cfRule type="cellIs" dxfId="4108" priority="250" stopIfTrue="1" operator="between">
      <formula>-0.2</formula>
      <formula>0.2</formula>
    </cfRule>
    <cfRule type="cellIs" dxfId="4107" priority="251" stopIfTrue="1" operator="lessThan">
      <formula>-0.2</formula>
    </cfRule>
  </conditionalFormatting>
  <conditionalFormatting sqref="L44">
    <cfRule type="cellIs" dxfId="4106" priority="246" stopIfTrue="1" operator="greaterThan">
      <formula>0.2</formula>
    </cfRule>
    <cfRule type="cellIs" dxfId="4105" priority="247" stopIfTrue="1" operator="between">
      <formula>-0.2</formula>
      <formula>0.2</formula>
    </cfRule>
    <cfRule type="cellIs" dxfId="4104" priority="248" stopIfTrue="1" operator="lessThan">
      <formula>-0.2</formula>
    </cfRule>
  </conditionalFormatting>
  <conditionalFormatting sqref="S44 S46">
    <cfRule type="cellIs" dxfId="4103" priority="243" stopIfTrue="1" operator="greaterThan">
      <formula>0.2</formula>
    </cfRule>
    <cfRule type="cellIs" dxfId="4102" priority="244" stopIfTrue="1" operator="between">
      <formula>-0.2</formula>
      <formula>0.2</formula>
    </cfRule>
    <cfRule type="cellIs" dxfId="4101" priority="245" stopIfTrue="1" operator="lessThan">
      <formula>-0.2</formula>
    </cfRule>
  </conditionalFormatting>
  <conditionalFormatting sqref="M44">
    <cfRule type="cellIs" dxfId="4100" priority="240" stopIfTrue="1" operator="greaterThan">
      <formula>0.2</formula>
    </cfRule>
    <cfRule type="cellIs" dxfId="4099" priority="241" stopIfTrue="1" operator="between">
      <formula>-0.2</formula>
      <formula>0.2</formula>
    </cfRule>
    <cfRule type="cellIs" dxfId="4098" priority="242" stopIfTrue="1" operator="lessThan">
      <formula>-0.2</formula>
    </cfRule>
  </conditionalFormatting>
  <conditionalFormatting sqref="N44">
    <cfRule type="cellIs" dxfId="4097" priority="237" stopIfTrue="1" operator="greaterThan">
      <formula>0.2</formula>
    </cfRule>
    <cfRule type="cellIs" dxfId="4096" priority="238" stopIfTrue="1" operator="between">
      <formula>-0.2</formula>
      <formula>0.2</formula>
    </cfRule>
    <cfRule type="cellIs" dxfId="4095" priority="239" stopIfTrue="1" operator="lessThan">
      <formula>-0.2</formula>
    </cfRule>
  </conditionalFormatting>
  <conditionalFormatting sqref="V44">
    <cfRule type="cellIs" dxfId="4094" priority="234" stopIfTrue="1" operator="greaterThan">
      <formula>0.2</formula>
    </cfRule>
    <cfRule type="cellIs" dxfId="4093" priority="235" stopIfTrue="1" operator="between">
      <formula>-0.2</formula>
      <formula>0.2</formula>
    </cfRule>
    <cfRule type="cellIs" dxfId="4092" priority="236" stopIfTrue="1" operator="lessThan">
      <formula>-0.2</formula>
    </cfRule>
  </conditionalFormatting>
  <conditionalFormatting sqref="Z44">
    <cfRule type="cellIs" dxfId="4091" priority="231" stopIfTrue="1" operator="greaterThan">
      <formula>0.2</formula>
    </cfRule>
    <cfRule type="cellIs" dxfId="4090" priority="232" stopIfTrue="1" operator="between">
      <formula>-0.2</formula>
      <formula>0.2</formula>
    </cfRule>
    <cfRule type="cellIs" dxfId="4089" priority="233" stopIfTrue="1" operator="lessThan">
      <formula>-0.2</formula>
    </cfRule>
  </conditionalFormatting>
  <conditionalFormatting sqref="J46">
    <cfRule type="cellIs" dxfId="4088" priority="191" stopIfTrue="1" operator="greaterThan">
      <formula>0.2</formula>
    </cfRule>
    <cfRule type="cellIs" dxfId="4087" priority="192" stopIfTrue="1" operator="between">
      <formula>-0.2</formula>
      <formula>0.2</formula>
    </cfRule>
    <cfRule type="cellIs" dxfId="4086" priority="193" stopIfTrue="1" operator="lessThan">
      <formula>-0.2</formula>
    </cfRule>
  </conditionalFormatting>
  <conditionalFormatting sqref="K46">
    <cfRule type="cellIs" dxfId="4085" priority="185" stopIfTrue="1" operator="greaterThan">
      <formula>0.2</formula>
    </cfRule>
    <cfRule type="cellIs" dxfId="4084" priority="186" stopIfTrue="1" operator="between">
      <formula>-0.2</formula>
      <formula>0.2</formula>
    </cfRule>
    <cfRule type="cellIs" dxfId="4083" priority="187" stopIfTrue="1" operator="lessThan">
      <formula>-0.2</formula>
    </cfRule>
  </conditionalFormatting>
  <conditionalFormatting sqref="L46">
    <cfRule type="cellIs" dxfId="4082" priority="182" stopIfTrue="1" operator="greaterThan">
      <formula>0.2</formula>
    </cfRule>
    <cfRule type="cellIs" dxfId="4081" priority="183" stopIfTrue="1" operator="between">
      <formula>-0.2</formula>
      <formula>0.2</formula>
    </cfRule>
    <cfRule type="cellIs" dxfId="4080" priority="184" stopIfTrue="1" operator="lessThan">
      <formula>-0.2</formula>
    </cfRule>
  </conditionalFormatting>
  <conditionalFormatting sqref="M46">
    <cfRule type="cellIs" dxfId="4079" priority="179" stopIfTrue="1" operator="greaterThan">
      <formula>0.2</formula>
    </cfRule>
    <cfRule type="cellIs" dxfId="4078" priority="180" stopIfTrue="1" operator="between">
      <formula>-0.2</formula>
      <formula>0.2</formula>
    </cfRule>
    <cfRule type="cellIs" dxfId="4077" priority="181" stopIfTrue="1" operator="lessThan">
      <formula>-0.2</formula>
    </cfRule>
  </conditionalFormatting>
  <conditionalFormatting sqref="N46">
    <cfRule type="cellIs" dxfId="4076" priority="173" stopIfTrue="1" operator="greaterThan">
      <formula>0.2</formula>
    </cfRule>
    <cfRule type="cellIs" dxfId="4075" priority="174" stopIfTrue="1" operator="between">
      <formula>-0.2</formula>
      <formula>0.2</formula>
    </cfRule>
    <cfRule type="cellIs" dxfId="4074" priority="175" stopIfTrue="1" operator="lessThan">
      <formula>-0.2</formula>
    </cfRule>
  </conditionalFormatting>
  <conditionalFormatting sqref="N46">
    <cfRule type="cellIs" dxfId="4073" priority="172" operator="greaterThan">
      <formula>2.4</formula>
    </cfRule>
  </conditionalFormatting>
  <conditionalFormatting sqref="Z46">
    <cfRule type="cellIs" dxfId="4072" priority="166" stopIfTrue="1" operator="greaterThan">
      <formula>0.2</formula>
    </cfRule>
    <cfRule type="cellIs" dxfId="4071" priority="167" stopIfTrue="1" operator="between">
      <formula>-0.2</formula>
      <formula>0.2</formula>
    </cfRule>
    <cfRule type="cellIs" dxfId="4070" priority="168" stopIfTrue="1" operator="lessThan">
      <formula>-0.2</formula>
    </cfRule>
  </conditionalFormatting>
  <conditionalFormatting sqref="Q45">
    <cfRule type="cellIs" dxfId="4069" priority="160" stopIfTrue="1" operator="greaterThan">
      <formula>0.2</formula>
    </cfRule>
    <cfRule type="cellIs" dxfId="4068" priority="161" stopIfTrue="1" operator="between">
      <formula>-0.2</formula>
      <formula>0.2</formula>
    </cfRule>
    <cfRule type="cellIs" dxfId="4067" priority="162" stopIfTrue="1" operator="lessThan">
      <formula>-0.2</formula>
    </cfRule>
  </conditionalFormatting>
  <conditionalFormatting sqref="Q45">
    <cfRule type="cellIs" dxfId="4066" priority="158" operator="greaterThan">
      <formula>4.5</formula>
    </cfRule>
    <cfRule type="cellIs" dxfId="4065" priority="159" operator="greaterThan">
      <formula>3</formula>
    </cfRule>
  </conditionalFormatting>
  <conditionalFormatting sqref="Q45">
    <cfRule type="cellIs" dxfId="4064" priority="156" operator="lessThan">
      <formula>-4.5</formula>
    </cfRule>
    <cfRule type="cellIs" dxfId="4063" priority="157" operator="lessThan">
      <formula>-3</formula>
    </cfRule>
  </conditionalFormatting>
  <conditionalFormatting sqref="W45">
    <cfRule type="cellIs" dxfId="4062" priority="150" stopIfTrue="1" operator="greaterThan">
      <formula>0.2</formula>
    </cfRule>
    <cfRule type="cellIs" dxfId="4061" priority="151" stopIfTrue="1" operator="between">
      <formula>-0.2</formula>
      <formula>0.2</formula>
    </cfRule>
    <cfRule type="cellIs" dxfId="4060" priority="152" stopIfTrue="1" operator="lessThan">
      <formula>-0.2</formula>
    </cfRule>
  </conditionalFormatting>
  <conditionalFormatting sqref="W45">
    <cfRule type="cellIs" dxfId="4059" priority="149" operator="greaterThan">
      <formula>3</formula>
    </cfRule>
  </conditionalFormatting>
  <conditionalFormatting sqref="Y45">
    <cfRule type="cellIs" dxfId="4058" priority="146" stopIfTrue="1" operator="greaterThan">
      <formula>0.2</formula>
    </cfRule>
    <cfRule type="cellIs" dxfId="4057" priority="147" stopIfTrue="1" operator="between">
      <formula>-0.2</formula>
      <formula>0.2</formula>
    </cfRule>
    <cfRule type="cellIs" dxfId="4056" priority="148" stopIfTrue="1" operator="lessThan">
      <formula>-0.2</formula>
    </cfRule>
  </conditionalFormatting>
  <conditionalFormatting sqref="Y45">
    <cfRule type="cellIs" dxfId="4055" priority="145" operator="greaterThan">
      <formula>3</formula>
    </cfRule>
  </conditionalFormatting>
  <conditionalFormatting sqref="S45">
    <cfRule type="cellIs" dxfId="4054" priority="142" stopIfTrue="1" operator="greaterThan">
      <formula>0.2</formula>
    </cfRule>
    <cfRule type="cellIs" dxfId="4053" priority="143" stopIfTrue="1" operator="between">
      <formula>-0.2</formula>
      <formula>0.2</formula>
    </cfRule>
    <cfRule type="cellIs" dxfId="4052" priority="144" stopIfTrue="1" operator="lessThan">
      <formula>-0.2</formula>
    </cfRule>
  </conditionalFormatting>
  <conditionalFormatting sqref="X45">
    <cfRule type="cellIs" dxfId="4051" priority="121" stopIfTrue="1" operator="greaterThan">
      <formula>0.2</formula>
    </cfRule>
    <cfRule type="cellIs" dxfId="4050" priority="122" stopIfTrue="1" operator="between">
      <formula>-0.2</formula>
      <formula>0.2</formula>
    </cfRule>
    <cfRule type="cellIs" dxfId="4049" priority="123" stopIfTrue="1" operator="lessThan">
      <formula>-0.2</formula>
    </cfRule>
  </conditionalFormatting>
  <conditionalFormatting sqref="X45">
    <cfRule type="cellIs" dxfId="4048" priority="120" operator="greaterThan">
      <formula>3</formula>
    </cfRule>
  </conditionalFormatting>
  <conditionalFormatting sqref="R45">
    <cfRule type="cellIs" dxfId="4047" priority="111" stopIfTrue="1" operator="greaterThan">
      <formula>0.2</formula>
    </cfRule>
    <cfRule type="cellIs" dxfId="4046" priority="112" stopIfTrue="1" operator="between">
      <formula>-0.2</formula>
      <formula>0.2</formula>
    </cfRule>
    <cfRule type="cellIs" dxfId="4045" priority="113" stopIfTrue="1" operator="lessThan">
      <formula>-0.2</formula>
    </cfRule>
  </conditionalFormatting>
  <conditionalFormatting sqref="Z45">
    <cfRule type="cellIs" dxfId="4044" priority="89" stopIfTrue="1" operator="greaterThan">
      <formula>0.2</formula>
    </cfRule>
    <cfRule type="cellIs" dxfId="4043" priority="90" stopIfTrue="1" operator="between">
      <formula>-0.2</formula>
      <formula>0.2</formula>
    </cfRule>
    <cfRule type="cellIs" dxfId="4042" priority="91" stopIfTrue="1" operator="lessThan">
      <formula>-0.2</formula>
    </cfRule>
  </conditionalFormatting>
  <conditionalFormatting sqref="B45">
    <cfRule type="cellIs" dxfId="4041" priority="77" stopIfTrue="1" operator="greaterThan">
      <formula>0.2</formula>
    </cfRule>
    <cfRule type="cellIs" dxfId="4040" priority="78" stopIfTrue="1" operator="between">
      <formula>-0.2</formula>
      <formula>0.2</formula>
    </cfRule>
    <cfRule type="cellIs" dxfId="4039" priority="79" stopIfTrue="1" operator="lessThan">
      <formula>-0.2</formula>
    </cfRule>
  </conditionalFormatting>
  <conditionalFormatting sqref="C45:F45 H45:J45 L45:M45">
    <cfRule type="cellIs" dxfId="4038" priority="74" stopIfTrue="1" operator="greaterThan">
      <formula>0.2</formula>
    </cfRule>
    <cfRule type="cellIs" dxfId="4037" priority="75" stopIfTrue="1" operator="between">
      <formula>-0.2</formula>
      <formula>0.2</formula>
    </cfRule>
    <cfRule type="cellIs" dxfId="4036" priority="76" stopIfTrue="1" operator="lessThan">
      <formula>-0.2</formula>
    </cfRule>
  </conditionalFormatting>
  <conditionalFormatting sqref="G45">
    <cfRule type="cellIs" dxfId="4035" priority="71" stopIfTrue="1" operator="greaterThan">
      <formula>0.2</formula>
    </cfRule>
    <cfRule type="cellIs" dxfId="4034" priority="72" stopIfTrue="1" operator="between">
      <formula>-0.2</formula>
      <formula>0.2</formula>
    </cfRule>
    <cfRule type="cellIs" dxfId="4033" priority="73" stopIfTrue="1" operator="lessThan">
      <formula>-0.2</formula>
    </cfRule>
  </conditionalFormatting>
  <conditionalFormatting sqref="K45">
    <cfRule type="cellIs" dxfId="4032" priority="68" stopIfTrue="1" operator="greaterThan">
      <formula>0.2</formula>
    </cfRule>
    <cfRule type="cellIs" dxfId="4031" priority="69" stopIfTrue="1" operator="between">
      <formula>-0.2</formula>
      <formula>0.2</formula>
    </cfRule>
    <cfRule type="cellIs" dxfId="4030" priority="70" stopIfTrue="1" operator="lessThan">
      <formula>-0.2</formula>
    </cfRule>
  </conditionalFormatting>
  <conditionalFormatting sqref="V45">
    <cfRule type="cellIs" dxfId="4029" priority="55" stopIfTrue="1" operator="greaterThan">
      <formula>0.2</formula>
    </cfRule>
    <cfRule type="cellIs" dxfId="4028" priority="56" stopIfTrue="1" operator="between">
      <formula>-0.2</formula>
      <formula>0.2</formula>
    </cfRule>
    <cfRule type="cellIs" dxfId="4027" priority="57" stopIfTrue="1" operator="lessThan">
      <formula>-0.2</formula>
    </cfRule>
  </conditionalFormatting>
  <conditionalFormatting sqref="N45">
    <cfRule type="cellIs" dxfId="4026" priority="62" stopIfTrue="1" operator="greaterThan">
      <formula>0.2</formula>
    </cfRule>
    <cfRule type="cellIs" dxfId="4025" priority="63" stopIfTrue="1" operator="between">
      <formula>-0.2</formula>
      <formula>0.2</formula>
    </cfRule>
    <cfRule type="cellIs" dxfId="4024" priority="64" stopIfTrue="1" operator="lessThan">
      <formula>-0.2</formula>
    </cfRule>
  </conditionalFormatting>
  <conditionalFormatting sqref="N45">
    <cfRule type="cellIs" dxfId="4023" priority="61" operator="greaterThan">
      <formula>2.4</formula>
    </cfRule>
  </conditionalFormatting>
  <conditionalFormatting sqref="P45">
    <cfRule type="cellIs" dxfId="4022" priority="58" stopIfTrue="1" operator="greaterThan">
      <formula>0.2</formula>
    </cfRule>
    <cfRule type="cellIs" dxfId="4021" priority="59" stopIfTrue="1" operator="between">
      <formula>-0.2</formula>
      <formula>0.2</formula>
    </cfRule>
    <cfRule type="cellIs" dxfId="4020" priority="60" stopIfTrue="1" operator="lessThan">
      <formula>-0.2</formula>
    </cfRule>
  </conditionalFormatting>
  <conditionalFormatting sqref="T45">
    <cfRule type="cellIs" dxfId="4019" priority="52" stopIfTrue="1" operator="greaterThan">
      <formula>0.2</formula>
    </cfRule>
    <cfRule type="cellIs" dxfId="4018" priority="53" stopIfTrue="1" operator="between">
      <formula>-0.2</formula>
      <formula>0.2</formula>
    </cfRule>
    <cfRule type="cellIs" dxfId="4017" priority="54" stopIfTrue="1" operator="lessThan">
      <formula>-0.2</formula>
    </cfRule>
  </conditionalFormatting>
  <conditionalFormatting sqref="B46">
    <cfRule type="cellIs" dxfId="4016" priority="49" stopIfTrue="1" operator="greaterThan">
      <formula>0.2</formula>
    </cfRule>
    <cfRule type="cellIs" dxfId="4015" priority="50" stopIfTrue="1" operator="between">
      <formula>-0.2</formula>
      <formula>0.2</formula>
    </cfRule>
    <cfRule type="cellIs" dxfId="4014" priority="51" stopIfTrue="1" operator="lessThan">
      <formula>-0.2</formula>
    </cfRule>
  </conditionalFormatting>
  <conditionalFormatting sqref="C46">
    <cfRule type="cellIs" dxfId="4013" priority="43" stopIfTrue="1" operator="greaterThan">
      <formula>0.2</formula>
    </cfRule>
    <cfRule type="cellIs" dxfId="4012" priority="44" stopIfTrue="1" operator="between">
      <formula>-0.2</formula>
      <formula>0.2</formula>
    </cfRule>
    <cfRule type="cellIs" dxfId="4011" priority="45" stopIfTrue="1" operator="lessThan">
      <formula>-0.2</formula>
    </cfRule>
  </conditionalFormatting>
  <conditionalFormatting sqref="T46">
    <cfRule type="cellIs" dxfId="4010" priority="40" stopIfTrue="1" operator="greaterThan">
      <formula>0.2</formula>
    </cfRule>
    <cfRule type="cellIs" dxfId="4009" priority="41" stopIfTrue="1" operator="between">
      <formula>-0.2</formula>
      <formula>0.2</formula>
    </cfRule>
    <cfRule type="cellIs" dxfId="4008" priority="42" stopIfTrue="1" operator="lessThan">
      <formula>-0.2</formula>
    </cfRule>
  </conditionalFormatting>
  <conditionalFormatting sqref="D46">
    <cfRule type="cellIs" dxfId="4007" priority="37" stopIfTrue="1" operator="greaterThan">
      <formula>0.2</formula>
    </cfRule>
    <cfRule type="cellIs" dxfId="4006" priority="38" stopIfTrue="1" operator="between">
      <formula>-0.2</formula>
      <formula>0.2</formula>
    </cfRule>
    <cfRule type="cellIs" dxfId="4005" priority="39" stopIfTrue="1" operator="lessThan">
      <formula>-0.2</formula>
    </cfRule>
  </conditionalFormatting>
  <conditionalFormatting sqref="W46">
    <cfRule type="cellIs" dxfId="4004" priority="34" stopIfTrue="1" operator="greaterThan">
      <formula>0.2</formula>
    </cfRule>
    <cfRule type="cellIs" dxfId="4003" priority="35" stopIfTrue="1" operator="between">
      <formula>-0.2</formula>
      <formula>0.2</formula>
    </cfRule>
    <cfRule type="cellIs" dxfId="4002" priority="36" stopIfTrue="1" operator="lessThan">
      <formula>-0.2</formula>
    </cfRule>
  </conditionalFormatting>
  <conditionalFormatting sqref="W46">
    <cfRule type="cellIs" dxfId="4001" priority="33" operator="greaterThan">
      <formula>3</formula>
    </cfRule>
  </conditionalFormatting>
  <conditionalFormatting sqref="E46">
    <cfRule type="cellIs" dxfId="4000" priority="30" stopIfTrue="1" operator="greaterThan">
      <formula>0.2</formula>
    </cfRule>
    <cfRule type="cellIs" dxfId="3999" priority="31" stopIfTrue="1" operator="between">
      <formula>-0.2</formula>
      <formula>0.2</formula>
    </cfRule>
    <cfRule type="cellIs" dxfId="3998" priority="32" stopIfTrue="1" operator="lessThan">
      <formula>-0.2</formula>
    </cfRule>
  </conditionalFormatting>
  <conditionalFormatting sqref="F46">
    <cfRule type="cellIs" dxfId="3997" priority="27" stopIfTrue="1" operator="greaterThan">
      <formula>0.2</formula>
    </cfRule>
    <cfRule type="cellIs" dxfId="3996" priority="28" stopIfTrue="1" operator="between">
      <formula>-0.2</formula>
      <formula>0.2</formula>
    </cfRule>
    <cfRule type="cellIs" dxfId="3995" priority="29" stopIfTrue="1" operator="lessThan">
      <formula>-0.2</formula>
    </cfRule>
  </conditionalFormatting>
  <conditionalFormatting sqref="Q46">
    <cfRule type="cellIs" dxfId="3994" priority="24" stopIfTrue="1" operator="greaterThan">
      <formula>0.2</formula>
    </cfRule>
    <cfRule type="cellIs" dxfId="3993" priority="25" stopIfTrue="1" operator="between">
      <formula>-0.2</formula>
      <formula>0.2</formula>
    </cfRule>
    <cfRule type="cellIs" dxfId="3992" priority="26" stopIfTrue="1" operator="lessThan">
      <formula>-0.2</formula>
    </cfRule>
  </conditionalFormatting>
  <conditionalFormatting sqref="Q46">
    <cfRule type="cellIs" dxfId="3991" priority="22" operator="greaterThan">
      <formula>4.5</formula>
    </cfRule>
    <cfRule type="cellIs" dxfId="3990" priority="23" operator="greaterThan">
      <formula>3</formula>
    </cfRule>
  </conditionalFormatting>
  <conditionalFormatting sqref="Q46">
    <cfRule type="cellIs" dxfId="3989" priority="20" operator="lessThan">
      <formula>-4.5</formula>
    </cfRule>
    <cfRule type="cellIs" dxfId="3988" priority="21" operator="lessThan">
      <formula>-3</formula>
    </cfRule>
  </conditionalFormatting>
  <conditionalFormatting sqref="G46">
    <cfRule type="cellIs" dxfId="3987" priority="17" stopIfTrue="1" operator="greaterThan">
      <formula>0.2</formula>
    </cfRule>
    <cfRule type="cellIs" dxfId="3986" priority="18" stopIfTrue="1" operator="between">
      <formula>-0.2</formula>
      <formula>0.2</formula>
    </cfRule>
    <cfRule type="cellIs" dxfId="3985" priority="19" stopIfTrue="1" operator="lessThan">
      <formula>-0.2</formula>
    </cfRule>
  </conditionalFormatting>
  <conditionalFormatting sqref="X46">
    <cfRule type="cellIs" dxfId="3984" priority="14" stopIfTrue="1" operator="greaterThan">
      <formula>0.2</formula>
    </cfRule>
    <cfRule type="cellIs" dxfId="3983" priority="15" stopIfTrue="1" operator="between">
      <formula>-0.2</formula>
      <formula>0.2</formula>
    </cfRule>
    <cfRule type="cellIs" dxfId="3982" priority="16" stopIfTrue="1" operator="lessThan">
      <formula>-0.2</formula>
    </cfRule>
  </conditionalFormatting>
  <conditionalFormatting sqref="X46">
    <cfRule type="cellIs" dxfId="3981" priority="13" operator="greaterThan">
      <formula>3</formula>
    </cfRule>
  </conditionalFormatting>
  <conditionalFormatting sqref="H46">
    <cfRule type="cellIs" dxfId="3980" priority="7" stopIfTrue="1" operator="greaterThan">
      <formula>0.2</formula>
    </cfRule>
    <cfRule type="cellIs" dxfId="3979" priority="8" stopIfTrue="1" operator="between">
      <formula>-0.2</formula>
      <formula>0.2</formula>
    </cfRule>
    <cfRule type="cellIs" dxfId="3978" priority="9" stopIfTrue="1" operator="lessThan">
      <formula>-0.2</formula>
    </cfRule>
  </conditionalFormatting>
  <conditionalFormatting sqref="I46">
    <cfRule type="cellIs" dxfId="3977" priority="4" stopIfTrue="1" operator="greaterThan">
      <formula>0.2</formula>
    </cfRule>
    <cfRule type="cellIs" dxfId="3976" priority="5" stopIfTrue="1" operator="between">
      <formula>-0.2</formula>
      <formula>0.2</formula>
    </cfRule>
    <cfRule type="cellIs" dxfId="3975" priority="6" stopIfTrue="1" operator="lessThan">
      <formula>-0.2</formula>
    </cfRule>
  </conditionalFormatting>
  <conditionalFormatting sqref="R46">
    <cfRule type="cellIs" dxfId="3974" priority="1" stopIfTrue="1" operator="greaterThan">
      <formula>0.2</formula>
    </cfRule>
    <cfRule type="cellIs" dxfId="3973" priority="2" stopIfTrue="1" operator="between">
      <formula>-0.2</formula>
      <formula>0.2</formula>
    </cfRule>
    <cfRule type="cellIs" dxfId="3972" priority="3" stopIfTrue="1" operator="lessThan">
      <formula>-0.2</formula>
    </cfRule>
  </conditionalFormatting>
  <pageMargins left="0.78740157499999996" right="0.78740157499999996" top="0.984251969" bottom="0.984251969" header="0.4921259845" footer="0.4921259845"/>
  <pageSetup paperSize="8" orientation="landscape" verticalDpi="4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42"/>
  <sheetViews>
    <sheetView zoomScale="90" zoomScaleNormal="90" workbookViewId="0">
      <selection activeCell="S48" sqref="S48"/>
    </sheetView>
  </sheetViews>
  <sheetFormatPr baseColWidth="10" defaultRowHeight="13.2"/>
  <cols>
    <col min="1" max="1" width="10.33203125" customWidth="1"/>
    <col min="2" max="2" width="8.88671875" customWidth="1"/>
    <col min="3" max="3" width="9.44140625" customWidth="1"/>
    <col min="4" max="4" width="9" customWidth="1"/>
    <col min="5" max="5" width="9.109375" customWidth="1"/>
    <col min="6" max="6" width="8.6640625" customWidth="1"/>
    <col min="7" max="7" width="9.109375" customWidth="1"/>
    <col min="8" max="8" width="8.5546875" customWidth="1"/>
    <col min="9" max="9" width="9.6640625" customWidth="1"/>
    <col min="10" max="10" width="9" customWidth="1"/>
    <col min="11" max="11" width="9.33203125" customWidth="1"/>
    <col min="12" max="12" width="9.109375" customWidth="1"/>
    <col min="13" max="13" width="10.109375" customWidth="1"/>
    <col min="14" max="15" width="9" customWidth="1"/>
    <col min="16" max="16" width="4.88671875" customWidth="1"/>
    <col min="17" max="17" width="5.6640625" customWidth="1"/>
    <col min="18" max="18" width="9" customWidth="1"/>
    <col min="19" max="19" width="10.33203125" customWidth="1"/>
    <col min="20" max="21" width="9.33203125" style="17" customWidth="1"/>
    <col min="22" max="22" width="9.109375" customWidth="1"/>
    <col min="23" max="23" width="8.88671875" customWidth="1"/>
    <col min="24" max="24" width="9.88671875" customWidth="1"/>
    <col min="26" max="26" width="10.5546875" customWidth="1"/>
    <col min="27" max="27" width="10.33203125" customWidth="1"/>
    <col min="28" max="28" width="9.88671875" customWidth="1"/>
    <col min="29" max="29" width="9.6640625" customWidth="1"/>
  </cols>
  <sheetData>
    <row r="1" spans="1:29" ht="15.6">
      <c r="A1" s="378" t="s">
        <v>83</v>
      </c>
      <c r="B1" s="378"/>
      <c r="C1" s="378"/>
      <c r="D1" s="378"/>
      <c r="E1" s="378"/>
      <c r="F1" s="378"/>
      <c r="G1" s="378"/>
      <c r="H1" s="378"/>
      <c r="I1" s="378"/>
      <c r="J1" s="378"/>
      <c r="K1" s="378"/>
      <c r="L1" s="378"/>
      <c r="M1" s="378"/>
      <c r="N1" s="378"/>
      <c r="O1" s="16"/>
      <c r="P1" s="16"/>
      <c r="Q1" s="16"/>
      <c r="R1" s="16"/>
      <c r="S1" s="380" t="s">
        <v>46</v>
      </c>
      <c r="T1" s="380"/>
      <c r="U1" s="380"/>
      <c r="V1" s="380"/>
      <c r="W1" s="380"/>
      <c r="Z1" s="380" t="s">
        <v>39</v>
      </c>
      <c r="AA1" s="380"/>
      <c r="AB1" s="380"/>
      <c r="AC1" s="380"/>
    </row>
    <row r="2" spans="1:29" ht="13.8" thickBot="1">
      <c r="Z2" s="17"/>
      <c r="AA2" s="17"/>
    </row>
    <row r="3" spans="1:29" s="1" customFormat="1" ht="13.8" thickBot="1">
      <c r="A3" s="84"/>
      <c r="B3" s="35" t="s">
        <v>1</v>
      </c>
      <c r="C3" s="36" t="s">
        <v>2</v>
      </c>
      <c r="D3" s="36" t="s">
        <v>14</v>
      </c>
      <c r="E3" s="36" t="s">
        <v>4</v>
      </c>
      <c r="F3" s="36" t="s">
        <v>5</v>
      </c>
      <c r="G3" s="36" t="s">
        <v>6</v>
      </c>
      <c r="H3" s="36" t="s">
        <v>7</v>
      </c>
      <c r="I3" s="36" t="s">
        <v>8</v>
      </c>
      <c r="J3" s="36" t="s">
        <v>9</v>
      </c>
      <c r="K3" s="36" t="s">
        <v>10</v>
      </c>
      <c r="L3" s="36" t="s">
        <v>11</v>
      </c>
      <c r="M3" s="37" t="s">
        <v>12</v>
      </c>
      <c r="N3" s="39" t="s">
        <v>13</v>
      </c>
      <c r="P3" s="161" t="s">
        <v>183</v>
      </c>
      <c r="Q3" s="164" t="s">
        <v>184</v>
      </c>
      <c r="S3" s="35"/>
      <c r="T3" s="35" t="s">
        <v>26</v>
      </c>
      <c r="U3" s="36" t="s">
        <v>27</v>
      </c>
      <c r="V3" s="36" t="s">
        <v>28</v>
      </c>
      <c r="W3" s="39" t="s">
        <v>29</v>
      </c>
      <c r="Y3" s="35"/>
      <c r="Z3" s="35" t="s">
        <v>40</v>
      </c>
      <c r="AA3" s="36" t="s">
        <v>41</v>
      </c>
      <c r="AB3" s="36" t="s">
        <v>42</v>
      </c>
      <c r="AC3" s="39" t="s">
        <v>43</v>
      </c>
    </row>
    <row r="4" spans="1:29">
      <c r="A4" s="50">
        <v>1991</v>
      </c>
      <c r="B4" s="87">
        <f>(TempMittel_korr!C215-Referenz!B5)</f>
        <v>0.18204301075268781</v>
      </c>
      <c r="C4" s="87">
        <f>(TempMittel_korr!D215-Referenz!C5)</f>
        <v>-1.5715599343185547</v>
      </c>
      <c r="D4" s="87">
        <f>(TempMittel_korr!E215-Referenz!D5)</f>
        <v>3.3791397849462372</v>
      </c>
      <c r="E4" s="87">
        <f>(TempMittel_korr!F215-Referenz!E5)</f>
        <v>-0.89311111111111341</v>
      </c>
      <c r="F4" s="87">
        <f>(TempMittel_korr!G215-Referenz!F5)</f>
        <v>-3.4500000000000011</v>
      </c>
      <c r="G4" s="87">
        <f>(TempMittel_korr!H215-Referenz!G5)</f>
        <v>-0.79033333333333466</v>
      </c>
      <c r="H4" s="87">
        <f>(TempMittel_korr!I215-Referenz!H5)</f>
        <v>1.8364516129032236</v>
      </c>
      <c r="I4" s="87">
        <f>(TempMittel_korr!J215-Referenz!I5)</f>
        <v>2.0143010752688184</v>
      </c>
      <c r="J4" s="87">
        <f>(TempMittel_korr!K215-Referenz!J5)</f>
        <v>2.0672222222222238</v>
      </c>
      <c r="K4" s="87">
        <f>(TempMittel_korr!L215-Referenz!K5)</f>
        <v>-2.1847311827956997</v>
      </c>
      <c r="L4" s="87">
        <f>(TempMittel_korr!M215-Referenz!L5)</f>
        <v>-2.5222222222222701E-2</v>
      </c>
      <c r="M4" s="40">
        <f>(TempMittel_korr!N215-Referenz!M5)</f>
        <v>-1.7181720430107523</v>
      </c>
      <c r="N4" s="271">
        <f>(TempMittel_korr!P215-Referenz!N5)</f>
        <v>-6.3936073059362108E-2</v>
      </c>
      <c r="O4" s="2"/>
      <c r="P4" s="162">
        <v>4</v>
      </c>
      <c r="Q4" s="165">
        <v>6</v>
      </c>
      <c r="R4" s="2"/>
      <c r="S4" s="50">
        <v>1991</v>
      </c>
      <c r="T4" s="87">
        <f>(AVERAGE(D4+Referenz!$D$5,E4+Referenz!$E$5,F4+Referenz!$F$5)-Referenz!$O$5)</f>
        <v>-0.32132377538829271</v>
      </c>
      <c r="U4" s="42">
        <f>(AVERAGE(G4+Referenz!$G$5,H4+Referenz!$H$5,I4+Referenz!$I$5)-Referenz!$P$5)</f>
        <v>1.0201397849462364</v>
      </c>
      <c r="V4" s="42">
        <f>(AVERAGE(J4+Referenz!$J$5,K4+Referenz!$K$5,L4+Referenz!$L$5)-Referenz!$Q$5)</f>
        <v>-4.757706093189995E-2</v>
      </c>
      <c r="W4" s="40"/>
      <c r="Y4" s="50">
        <v>1991</v>
      </c>
      <c r="Z4" s="87">
        <f>(AVERAGE(B4+Referenz!$B$5,C4+Referenz!$C$5,D4+Referenz!$D$5)-Referenz!$T$5)</f>
        <v>0.66320762046012338</v>
      </c>
      <c r="AA4" s="42">
        <f>(AVERAGE(E4+Referenz!$E$5,F4+Referenz!$F$5,G4+Referenz!$G$5)-Referenz!$U$5)</f>
        <v>-1.7111481481481494</v>
      </c>
      <c r="AB4" s="42">
        <f>(AVERAGE(H4+Referenz!$H$5,I4+Referenz!$I$5,J4+Referenz!$J$5)-Referenz!$V$5)</f>
        <v>1.9726583034647547</v>
      </c>
      <c r="AC4" s="40">
        <f>(AVERAGE(K4+Referenz!$K$5,L4+Referenz!$L$5,M4+Referenz!$M$5)-Referenz!$W$5)</f>
        <v>-1.3093751493428911</v>
      </c>
    </row>
    <row r="5" spans="1:29">
      <c r="A5" s="51">
        <v>1992</v>
      </c>
      <c r="B5" s="29">
        <f>(TempMittel_korr!C216-Referenz!B5)</f>
        <v>1.1433333333333331</v>
      </c>
      <c r="C5" s="29">
        <f>(TempMittel_korr!D216-Referenz!C5)</f>
        <v>2.0095977011494255</v>
      </c>
      <c r="D5" s="29">
        <f>(TempMittel_korr!E216-Referenz!D5)</f>
        <v>1.2081720430107521</v>
      </c>
      <c r="E5" s="29">
        <f>(TempMittel_korr!F216-Referenz!E5)</f>
        <v>0.17355555555555569</v>
      </c>
      <c r="F5" s="29">
        <f>(TempMittel_korr!G216-Referenz!F5)</f>
        <v>2.8854838709677395</v>
      </c>
      <c r="G5" s="29">
        <f>(TempMittel_korr!H216-Referenz!G5)</f>
        <v>0.93633333333333013</v>
      </c>
      <c r="H5" s="29">
        <f>(TempMittel_korr!I216-Referenz!H5)</f>
        <v>1.3912903225806392</v>
      </c>
      <c r="I5" s="95">
        <f>(TempMittel_korr!J216-Referenz!I5)</f>
        <v>4.5465591397849501</v>
      </c>
      <c r="J5" s="29">
        <f>(TempMittel_korr!K216-Referenz!J5)</f>
        <v>0.3638888888888907</v>
      </c>
      <c r="K5" s="29">
        <f>(TempMittel_korr!L216-Referenz!K5)</f>
        <v>-2.9169892473118288</v>
      </c>
      <c r="L5" s="29">
        <f>(TempMittel_korr!M216-Referenz!L5)</f>
        <v>2.3247777777777787</v>
      </c>
      <c r="M5" s="30">
        <f>(TempMittel_korr!N216-Referenz!M5)</f>
        <v>0.54956989247311816</v>
      </c>
      <c r="N5" s="269">
        <f>(TempMittel_korr!P216-Referenz!N5)</f>
        <v>1.2390776255707774</v>
      </c>
      <c r="O5" s="2"/>
      <c r="P5" s="256">
        <v>11</v>
      </c>
      <c r="Q5" s="257">
        <v>1</v>
      </c>
      <c r="R5" s="2"/>
      <c r="S5" s="51">
        <v>1992</v>
      </c>
      <c r="T5" s="29">
        <f>(AVERAGE(D5+Referenz!$D$5,E5+Referenz!$E$5,F5+Referenz!$F$5)-Referenz!$O$5)</f>
        <v>1.4224038231780156</v>
      </c>
      <c r="U5" s="9">
        <f>(AVERAGE(G5+Referenz!$G$5,H5+Referenz!$H$5,I5+Referenz!$I$5)-Referenz!$P$5)</f>
        <v>2.2913942652329737</v>
      </c>
      <c r="V5" s="9">
        <f>(AVERAGE(J5+Referenz!$J$5,K5+Referenz!$K$5,L5+Referenz!$L$5)-Referenz!$Q$5)</f>
        <v>-7.6107526881720844E-2</v>
      </c>
      <c r="W5" s="30">
        <f>(AVERAGE(B5+Referenz!$B$5,C5+Referenz!$C$5,M4+Referenz!$M$5)-Referenz!$R$5)</f>
        <v>0.47825299715733538</v>
      </c>
      <c r="Y5" s="51">
        <v>1992</v>
      </c>
      <c r="Z5" s="29">
        <f>(AVERAGE(B5+Referenz!$B$5,C5+Referenz!$C$5,D5+Referenz!$D$5)-Referenz!$T$5)</f>
        <v>1.45370102583117</v>
      </c>
      <c r="AA5" s="9">
        <f>(AVERAGE(E5+Referenz!$E$5,F5+Referenz!$F$5,G5+Referenz!$G$5)-Referenz!$U$5)</f>
        <v>1.3317909199522084</v>
      </c>
      <c r="AB5" s="9">
        <f>(AVERAGE(H5+Referenz!$H$5,I5+Referenz!$I$5,J5+Referenz!$J$5)-Referenz!$V$5)</f>
        <v>2.1005794504181576</v>
      </c>
      <c r="AC5" s="30">
        <f>(AVERAGE(K5+Referenz!$K$5,L5+Referenz!$L$5,M5+Referenz!$M$5)-Referenz!$W$5)</f>
        <v>-1.4213859020310693E-2</v>
      </c>
    </row>
    <row r="6" spans="1:29">
      <c r="A6" s="51">
        <v>1993</v>
      </c>
      <c r="B6" s="29">
        <f>(TempMittel_korr!C217-Referenz!B5)</f>
        <v>3.7239784946236556</v>
      </c>
      <c r="C6" s="29">
        <f>(TempMittel_korr!D217-Referenz!C5)</f>
        <v>-0.72155993431855481</v>
      </c>
      <c r="D6" s="29">
        <f>(TempMittel_korr!E217-Referenz!D5)</f>
        <v>-0.27247311827956988</v>
      </c>
      <c r="E6" s="29">
        <f>(TempMittel_korr!F217-Referenz!E5)</f>
        <v>3.0068888888888869</v>
      </c>
      <c r="F6" s="29">
        <f>(TempMittel_korr!G217-Referenz!F5)</f>
        <v>2.8887096774193548</v>
      </c>
      <c r="G6" s="29">
        <f>(TempMittel_korr!H217-Referenz!G5)</f>
        <v>1.079666666666661</v>
      </c>
      <c r="H6" s="29">
        <f>(TempMittel_korr!I217-Referenz!H5)</f>
        <v>-1.0216129032258117</v>
      </c>
      <c r="I6" s="29">
        <f>(TempMittel_korr!J217-Referenz!I5)</f>
        <v>0.42397849462365933</v>
      </c>
      <c r="J6" s="29">
        <f>(TempMittel_korr!K217-Referenz!J5)</f>
        <v>-0.83277777777777651</v>
      </c>
      <c r="K6" s="29">
        <f>(TempMittel_korr!L217-Referenz!K5)</f>
        <v>-1.8621505376344061</v>
      </c>
      <c r="L6" s="29">
        <f>(TempMittel_korr!M217-Referenz!L5)</f>
        <v>-3.4552222222222229</v>
      </c>
      <c r="M6" s="30">
        <f>(TempMittel_korr!N217-Referenz!M5)</f>
        <v>2.2753763440860211</v>
      </c>
      <c r="N6" s="269">
        <f>(TempMittel_korr!P217-Referenz!N5)</f>
        <v>0.47305022831050092</v>
      </c>
      <c r="O6" s="2"/>
      <c r="P6" s="162">
        <v>6</v>
      </c>
      <c r="Q6" s="165">
        <v>6</v>
      </c>
      <c r="R6" s="2"/>
      <c r="S6" s="51">
        <v>1993</v>
      </c>
      <c r="T6" s="29">
        <f>(AVERAGE(D6+Referenz!$D$5,E6+Referenz!$E$5,F6+Referenz!$F$5)-Referenz!$O$5)</f>
        <v>1.8743751493428915</v>
      </c>
      <c r="U6" s="9">
        <f>(AVERAGE(G6+Referenz!$G$5,H6+Referenz!$H$5,I6+Referenz!$I$5)-Referenz!$P$5)</f>
        <v>0.16067741935483504</v>
      </c>
      <c r="V6" s="9">
        <f>(AVERAGE(J6+Referenz!$J$5,K6+Referenz!$K$5,L6+Referenz!$L$5)-Referenz!$Q$5)</f>
        <v>-2.0500501792114694</v>
      </c>
      <c r="W6" s="30">
        <f>(AVERAGE(B6+Referenz!$B$5,C6+Referenz!$C$5,M5+Referenz!$M$5)-Referenz!$R$5)</f>
        <v>1.183996150926073</v>
      </c>
      <c r="Y6" s="51">
        <v>1993</v>
      </c>
      <c r="Z6" s="29">
        <f>(AVERAGE(B6+Referenz!$B$5,C6+Referenz!$C$5,D6+Referenz!$D$5)-Referenz!$T$5)</f>
        <v>0.9099818140085103</v>
      </c>
      <c r="AA6" s="9">
        <f>(AVERAGE(E6+Referenz!$E$5,F6+Referenz!$F$5,G6+Referenz!$G$5)-Referenz!$U$5)</f>
        <v>2.3250884109916345</v>
      </c>
      <c r="AB6" s="9">
        <f>(AVERAGE(H6+Referenz!$H$5,I6+Referenz!$I$5,J6+Referenz!$J$5)-Referenz!$V$5)</f>
        <v>-0.47680406212664472</v>
      </c>
      <c r="AC6" s="30">
        <f>(AVERAGE(K6+Referenz!$K$5,L6+Referenz!$L$5,M6+Referenz!$M$5)-Referenz!$W$5)</f>
        <v>-1.0139988052568687</v>
      </c>
    </row>
    <row r="7" spans="1:29">
      <c r="A7" s="51">
        <v>1994</v>
      </c>
      <c r="B7" s="29">
        <f>(TempMittel_korr!C218-Referenz!B5)</f>
        <v>2.0272043010752685</v>
      </c>
      <c r="C7" s="29">
        <f>(TempMittel_korr!D218-Referenz!C5)</f>
        <v>1.1320114942528743</v>
      </c>
      <c r="D7" s="9">
        <f>(TempMittel_korr!E218-Referenz!D5)</f>
        <v>4.479139784946236</v>
      </c>
      <c r="E7" s="29">
        <f>(TempMittel_korr!F218-Referenz!E5)</f>
        <v>-0.49644444444444602</v>
      </c>
      <c r="F7" s="29">
        <f>(TempMittel_korr!G218-Referenz!F5)</f>
        <v>0.96290322580644983</v>
      </c>
      <c r="G7" s="29">
        <f>(TempMittel_korr!H218-Referenz!G5)</f>
        <v>1.7896666666666619</v>
      </c>
      <c r="H7" s="29">
        <f>(TempMittel_korr!I218-Referenz!H5)</f>
        <v>3.9267741935483844</v>
      </c>
      <c r="I7" s="29">
        <f>(TempMittel_korr!J218-Referenz!I5)</f>
        <v>2.4659139784946191</v>
      </c>
      <c r="J7" s="29">
        <f>(TempMittel_korr!K218-Referenz!J5)</f>
        <v>-0.30277777777777715</v>
      </c>
      <c r="K7" s="29">
        <f>(TempMittel_korr!L218-Referenz!K5)</f>
        <v>-0.50731182795698881</v>
      </c>
      <c r="L7" s="29">
        <f>(TempMittel_korr!M218-Referenz!L5)</f>
        <v>3.5947777777777783</v>
      </c>
      <c r="M7" s="30">
        <f>(TempMittel_korr!N218-Referenz!M5)</f>
        <v>1.7205376344086023</v>
      </c>
      <c r="N7" s="272">
        <f>(TempMittel_korr!P218-Referenz!$N$5)</f>
        <v>1.766200913242006</v>
      </c>
      <c r="O7" s="2"/>
      <c r="P7" s="162">
        <v>9</v>
      </c>
      <c r="Q7" s="165">
        <v>3</v>
      </c>
      <c r="R7" s="2"/>
      <c r="S7" s="129">
        <v>1994</v>
      </c>
      <c r="T7" s="29">
        <f>(AVERAGE(D7+Referenz!$D$5,E7+Referenz!$E$5,F7+Referenz!$F$5)-Referenz!$O$5)</f>
        <v>1.6485328554360805</v>
      </c>
      <c r="U7" s="9">
        <f>(AVERAGE(G7+Referenz!$G$5,H7+Referenz!$H$5,I7+Referenz!$I$5)-Referenz!$P$5)</f>
        <v>2.72745161290322</v>
      </c>
      <c r="V7" s="9">
        <f>(AVERAGE(J7+Referenz!$J$5,K7+Referenz!$K$5,L7+Referenz!$L$5)-Referenz!$Q$5)</f>
        <v>0.92822939068100485</v>
      </c>
      <c r="W7" s="30">
        <f>(AVERAGE(B7+Referenz!$B$5,C7+Referenz!$C$5,M6+Referenz!$M$5)-Referenz!$R$5)</f>
        <v>1.8115307131380547</v>
      </c>
      <c r="Y7" s="129">
        <v>1994</v>
      </c>
      <c r="Z7" s="29">
        <f>(AVERAGE(B7+Referenz!$B$5,C7+Referenz!$C$5,D7+Referenz!$D$5)-Referenz!$T$5)</f>
        <v>2.5461185267581263</v>
      </c>
      <c r="AA7" s="9">
        <f>(AVERAGE(E7+Referenz!$E$5,F7+Referenz!$F$5,G7+Referenz!$G$5)-Referenz!$U$5)</f>
        <v>0.75204181600955522</v>
      </c>
      <c r="AB7" s="9">
        <f>(AVERAGE(H7+Referenz!$H$5,I7+Referenz!$I$5,J7+Referenz!$J$5)-Referenz!$V$5)</f>
        <v>2.0299701314217415</v>
      </c>
      <c r="AC7" s="30">
        <f>(AVERAGE(K7+Referenz!$K$5,L7+Referenz!$L$5,M7+Referenz!$M$5)-Referenz!$W$5)</f>
        <v>1.6026678614097976</v>
      </c>
    </row>
    <row r="8" spans="1:29">
      <c r="A8" s="51">
        <v>1995</v>
      </c>
      <c r="B8" s="29">
        <f>(TempMittel_korr!C219-Referenz!B5)</f>
        <v>-0.43731182795698942</v>
      </c>
      <c r="C8" s="9">
        <f>(TempMittel_korr!D219-Referenz!C5)</f>
        <v>4.1248686371100156</v>
      </c>
      <c r="D8" s="29">
        <f>(TempMittel_korr!E219-Referenz!D5)</f>
        <v>-1.1273118279569894</v>
      </c>
      <c r="E8" s="29">
        <f>(TempMittel_korr!F219-Referenz!E5)</f>
        <v>0.96688888888888691</v>
      </c>
      <c r="F8" s="29">
        <f>(TempMittel_korr!G219-Referenz!F5)</f>
        <v>0.76935483870967758</v>
      </c>
      <c r="G8" s="29">
        <f>(TempMittel_korr!H219-Referenz!G5)</f>
        <v>-1.6270000000000024</v>
      </c>
      <c r="H8" s="29">
        <f>(TempMittel_korr!I219-Referenz!H5)</f>
        <v>3.1267741935483873</v>
      </c>
      <c r="I8" s="29">
        <f>(TempMittel_korr!J219-Referenz!I5)</f>
        <v>3.0430107526884242E-2</v>
      </c>
      <c r="J8" s="29">
        <f>(TempMittel_korr!K219-Referenz!J5)</f>
        <v>-2.2494444444444444</v>
      </c>
      <c r="K8" s="29">
        <f>(TempMittel_korr!L219-Referenz!K5)</f>
        <v>3.3023655913978498</v>
      </c>
      <c r="L8" s="29">
        <f>(TempMittel_korr!M219-Referenz!L5)</f>
        <v>-0.5952222222222221</v>
      </c>
      <c r="M8" s="30">
        <f>(TempMittel_korr!N219-Referenz!M5)</f>
        <v>-1.3343010752688169</v>
      </c>
      <c r="N8" s="269">
        <f>(TempMittel_korr!P219-Referenz!N5)</f>
        <v>0.41825570776255638</v>
      </c>
      <c r="O8" s="2"/>
      <c r="P8" s="162">
        <v>5</v>
      </c>
      <c r="Q8" s="165">
        <v>6</v>
      </c>
      <c r="R8" s="2"/>
      <c r="S8" s="129">
        <v>1995</v>
      </c>
      <c r="T8" s="29">
        <f>(AVERAGE(D8+Referenz!$D$5,E8+Referenz!$E$5,F8+Referenz!$F$5)-Referenz!$O$5)</f>
        <v>0.20297729988052549</v>
      </c>
      <c r="U8" s="9">
        <f>(AVERAGE(G8+Referenz!$G$5,H8+Referenz!$H$5,I8+Referenz!$I$5)-Referenz!$P$5)</f>
        <v>0.51006810035842243</v>
      </c>
      <c r="V8" s="9">
        <f>(AVERAGE(J8+Referenz!$J$5,K8+Referenz!$K$5,L8+Referenz!$L$5)-Referenz!$Q$5)</f>
        <v>0.15256630824372674</v>
      </c>
      <c r="W8" s="30">
        <f>(AVERAGE(B8+Referenz!$B$5,C8+Referenz!$C$5,M7+Referenz!$M$5)-Referenz!$R$5)</f>
        <v>1.8026981478538762</v>
      </c>
      <c r="Y8" s="129">
        <v>1995</v>
      </c>
      <c r="Z8" s="29">
        <f>(AVERAGE(B8+Referenz!$B$5,C8+Referenz!$C$5,D8+Referenz!$D$5)-Referenz!$T$5)</f>
        <v>0.85341499373201213</v>
      </c>
      <c r="AA8" s="9">
        <f>(AVERAGE(E8+Referenz!$E$5,F8+Referenz!$F$5,G8+Referenz!$G$5)-Referenz!$U$5)</f>
        <v>3.6414575866189125E-2</v>
      </c>
      <c r="AB8" s="9">
        <f>(AVERAGE(H8+Referenz!$H$5,I8+Referenz!$I$5,J8+Referenz!$J$5)-Referenz!$V$5)</f>
        <v>0.30258661887694238</v>
      </c>
      <c r="AC8" s="30">
        <f>(AVERAGE(K8+Referenz!$K$5,L8+Referenz!$L$5,M8+Referenz!$M$5)-Referenz!$W$5)</f>
        <v>0.45761409796893737</v>
      </c>
    </row>
    <row r="9" spans="1:29">
      <c r="A9" s="51">
        <v>1996</v>
      </c>
      <c r="B9" s="29">
        <f>(TempMittel_korr!C220-Referenz!B5)</f>
        <v>-4.3763440860215219E-2</v>
      </c>
      <c r="C9" s="29">
        <f>(TempMittel_korr!D220-Referenz!C5)</f>
        <v>-2.073160919540229</v>
      </c>
      <c r="D9" s="29">
        <f>(TempMittel_korr!E220-Referenz!D5)</f>
        <v>-2.8273118279569891</v>
      </c>
      <c r="E9" s="29">
        <f>(TempMittel_korr!F220-Referenz!E5)</f>
        <v>1.0468888888888879</v>
      </c>
      <c r="F9" s="29">
        <f>(TempMittel_korr!G220-Referenz!F5)</f>
        <v>0.20806451612903132</v>
      </c>
      <c r="G9" s="29">
        <f>(TempMittel_korr!H220-Referenz!G5)</f>
        <v>1.4329999999999981</v>
      </c>
      <c r="H9" s="29">
        <f>(TempMittel_korr!I220-Referenz!H5)</f>
        <v>-0.92161290322581202</v>
      </c>
      <c r="I9" s="29">
        <f>(TempMittel_korr!J220-Referenz!I5)</f>
        <v>-0.63086021505376166</v>
      </c>
      <c r="J9" s="9">
        <f>(TempMittel_korr!K220-Referenz!J5)</f>
        <v>-4.0761111111111097</v>
      </c>
      <c r="K9" s="29">
        <f>(TempMittel_korr!L220-Referenz!K5)</f>
        <v>-0.66215053763440856</v>
      </c>
      <c r="L9" s="29">
        <f>(TempMittel_korr!M220-Referenz!L5)</f>
        <v>0.17477777777777792</v>
      </c>
      <c r="M9" s="30">
        <f>(TempMittel_korr!N220-Referenz!M5)</f>
        <v>-1.6375268817204303</v>
      </c>
      <c r="N9" s="269">
        <f>(TempMittel_korr!P220-Referenz!N5)</f>
        <v>-0.8157168949771707</v>
      </c>
      <c r="O9" s="2"/>
      <c r="P9" s="330">
        <v>3</v>
      </c>
      <c r="Q9" s="329">
        <v>7</v>
      </c>
      <c r="R9" s="2"/>
      <c r="S9" s="128">
        <v>1996</v>
      </c>
      <c r="T9" s="29">
        <f>(AVERAGE(D9+Referenz!$D$5,E9+Referenz!$E$5,F9+Referenz!$F$5)-Referenz!$O$5)</f>
        <v>-0.5241194743130233</v>
      </c>
      <c r="U9" s="9">
        <f>(AVERAGE(G9+Referenz!$G$5,H9+Referenz!$H$5,I9+Referenz!$I$5)-Referenz!$P$5)</f>
        <v>-3.9824372759859727E-2</v>
      </c>
      <c r="V9" s="9">
        <f>(AVERAGE(J9+Referenz!$J$5,K9+Referenz!$K$5,L9+Referenz!$L$5)-Referenz!$Q$5)</f>
        <v>-1.5211612903225813</v>
      </c>
      <c r="W9" s="30">
        <f>(AVERAGE(B9+Referenz!$B$5,C9+Referenz!$C$5,M8+Referenz!$M$5)-Referenz!$R$5)</f>
        <v>-1.1504084785564204</v>
      </c>
      <c r="Y9" s="51">
        <v>1996</v>
      </c>
      <c r="Z9" s="29">
        <f>(AVERAGE(B9+Referenz!$B$5,C9+Referenz!$C$5,D9+Referenz!$D$5)-Referenz!$T$5)</f>
        <v>-1.6480787294524779</v>
      </c>
      <c r="AA9" s="9">
        <f>(AVERAGE(E9+Referenz!$E$5,F9+Referenz!$F$5,G9+Referenz!$G$5)-Referenz!$U$5)</f>
        <v>0.89598446833930723</v>
      </c>
      <c r="AB9" s="9">
        <f>(AVERAGE(H9+Referenz!$H$5,I9+Referenz!$I$5,J9+Referenz!$J$5)-Referenz!$V$5)</f>
        <v>-1.8761947431302275</v>
      </c>
      <c r="AC9" s="30">
        <f>(AVERAGE(K9+Referenz!$K$5,L9+Referenz!$L$5,M9+Referenz!$M$5)-Referenz!$W$5)</f>
        <v>-0.70829988052568638</v>
      </c>
    </row>
    <row r="10" spans="1:29">
      <c r="A10" s="51">
        <v>1997</v>
      </c>
      <c r="B10" s="29">
        <f>(TempMittel_korr!C221-Referenz!B5)</f>
        <v>0.58849462365591321</v>
      </c>
      <c r="C10" s="29">
        <f>(TempMittel_korr!D221-Referenz!C5)</f>
        <v>3.7891543513957306</v>
      </c>
      <c r="D10" s="29">
        <f>(TempMittel_korr!E221-Referenz!D5)</f>
        <v>2.898494623655913</v>
      </c>
      <c r="E10" s="29">
        <f>(TempMittel_korr!F221-Referenz!E5)</f>
        <v>-1.4197777777777785</v>
      </c>
      <c r="F10" s="29">
        <f>(TempMittel_korr!G221-Referenz!F5)</f>
        <v>1.3629032258064502</v>
      </c>
      <c r="G10" s="29">
        <f>(TempMittel_korr!H221-Referenz!G5)</f>
        <v>0.14966666666666661</v>
      </c>
      <c r="H10" s="29">
        <f>(TempMittel_korr!I221-Referenz!H5)</f>
        <v>-1.0925806451612896</v>
      </c>
      <c r="I10" s="29">
        <f>(TempMittel_korr!J221-Referenz!I5)</f>
        <v>2.4401075268817181</v>
      </c>
      <c r="J10" s="112">
        <f>(TempMittel_korr!K221-Referenz!J5)</f>
        <v>1.260555555555559</v>
      </c>
      <c r="K10" s="29">
        <f>(TempMittel_korr!L221-Referenz!K5)</f>
        <v>-1.7750537634408632</v>
      </c>
      <c r="L10" s="29">
        <f>(TempMittel_korr!M221-Referenz!L5)</f>
        <v>1.1114444444444431</v>
      </c>
      <c r="M10" s="30">
        <f>(TempMittel_korr!N221-Referenz!M5)</f>
        <v>1.6140860215053761</v>
      </c>
      <c r="N10" s="269">
        <f>(TempMittel_korr!P221-Referenz!N5)</f>
        <v>0.91606392694063743</v>
      </c>
      <c r="O10" s="2"/>
      <c r="P10" s="162">
        <v>8</v>
      </c>
      <c r="Q10" s="165">
        <v>3</v>
      </c>
      <c r="R10" s="2"/>
      <c r="S10" s="129">
        <v>1997</v>
      </c>
      <c r="T10" s="29">
        <f>(AVERAGE(D10+Referenz!$D$5,E10+Referenz!$E$5,F10+Referenz!$F$5)-Referenz!$O$5)</f>
        <v>0.9472066905615284</v>
      </c>
      <c r="U10" s="9">
        <f>(AVERAGE(G10+Referenz!$G$5,H10+Referenz!$H$5,I10+Referenz!$I$5)-Referenz!$P$5)</f>
        <v>0.49906451612903169</v>
      </c>
      <c r="V10" s="9">
        <f>(AVERAGE(J10+Referenz!$J$5,K10+Referenz!$K$5,L10+Referenz!$L$5)-Referenz!$Q$5)</f>
        <v>0.19898207885304497</v>
      </c>
      <c r="W10" s="30">
        <f>(AVERAGE(B10+Referenz!$B$5,C10+Referenz!$C$5,M9+Referenz!$M$5)-Referenz!$R$5)</f>
        <v>0.91337403111040449</v>
      </c>
      <c r="Y10" s="51">
        <v>1997</v>
      </c>
      <c r="Z10" s="29">
        <f>(AVERAGE(B10+Referenz!$B$5,C10+Referenz!$C$5,D10+Referenz!$D$5)-Referenz!$T$5)</f>
        <v>2.4253811995691859</v>
      </c>
      <c r="AA10" s="9">
        <f>(AVERAGE(E10+Referenz!$E$5,F10+Referenz!$F$5,G10+Referenz!$G$5)-Referenz!$U$5)</f>
        <v>3.0930704898446848E-2</v>
      </c>
      <c r="AB10" s="9">
        <f>(AVERAGE(H10+Referenz!$H$5,I10+Referenz!$I$5,J10+Referenz!$J$5)-Referenz!$V$5)</f>
        <v>0.86936081242532737</v>
      </c>
      <c r="AC10" s="30">
        <f>(AVERAGE(K10+Referenz!$K$5,L10+Referenz!$L$5,M10+Referenz!$M$5)-Referenz!$W$5)</f>
        <v>0.31682556750298563</v>
      </c>
    </row>
    <row r="11" spans="1:29">
      <c r="A11" s="51">
        <v>1998</v>
      </c>
      <c r="B11" s="29">
        <f>(TempMittel_korr!C222-Referenz!B5)</f>
        <v>2.0884946236559134</v>
      </c>
      <c r="C11" s="9">
        <f>(TempMittel_korr!D222-Referenz!C5)</f>
        <v>4.4605829228243028</v>
      </c>
      <c r="D11" s="29">
        <f>(TempMittel_korr!E222-Referenz!D5)</f>
        <v>0.13075268817204333</v>
      </c>
      <c r="E11" s="29">
        <f>(TempMittel_korr!F222-Referenz!E5)</f>
        <v>1.3435555555555538</v>
      </c>
      <c r="F11" s="29">
        <f>(TempMittel_korr!G222-Referenz!F5)</f>
        <v>1.9080645161290306</v>
      </c>
      <c r="G11" s="29">
        <f>(TempMittel_korr!H222-Referenz!G5)</f>
        <v>2.1696666666666626</v>
      </c>
      <c r="H11" s="29">
        <f>(TempMittel_korr!I222-Referenz!H5)</f>
        <v>0.21709677419354634</v>
      </c>
      <c r="I11" s="29">
        <f>(TempMittel_korr!J222-Referenz!I5)</f>
        <v>1.543333333333333</v>
      </c>
      <c r="J11" s="29">
        <f>(TempMittel_korr!K222-Referenz!J5)</f>
        <v>-1.1027777777777779</v>
      </c>
      <c r="K11" s="29">
        <f>(TempMittel_korr!L222-Referenz!K5)</f>
        <v>-0.62989247311827956</v>
      </c>
      <c r="L11" s="29">
        <f>(TempMittel_korr!M222-Referenz!L5)</f>
        <v>-3.5685555555555561</v>
      </c>
      <c r="M11" s="30">
        <f>(TempMittel_korr!N222-Referenz!M5)</f>
        <v>0.70118279569892472</v>
      </c>
      <c r="N11" s="269">
        <f>(TempMittel_korr!P222-Referenz!N5)</f>
        <v>0.77524200913241792</v>
      </c>
      <c r="O11" s="2"/>
      <c r="P11" s="162">
        <v>8</v>
      </c>
      <c r="Q11" s="165">
        <v>3</v>
      </c>
      <c r="R11" s="2"/>
      <c r="S11" s="51">
        <v>1998</v>
      </c>
      <c r="T11" s="29">
        <f>(AVERAGE(D11+Referenz!$D$5,E11+Referenz!$E$5,F11+Referenz!$F$5)-Referenz!$O$5)</f>
        <v>1.1274575866188767</v>
      </c>
      <c r="U11" s="9">
        <f>(AVERAGE(G11+Referenz!$G$5,H11+Referenz!$H$5,I11+Referenz!$I$5)-Referenz!$P$5)</f>
        <v>1.3100322580645116</v>
      </c>
      <c r="V11" s="9">
        <f>(AVERAGE(J11+Referenz!$J$5,K11+Referenz!$K$5,L11+Referenz!$L$5)-Referenz!$Q$5)</f>
        <v>-1.767075268817206</v>
      </c>
      <c r="W11" s="30">
        <f>(AVERAGE(B11+Referenz!$B$5,C11+Referenz!$C$5,M10+Referenz!$M$5)-Referenz!$R$5)</f>
        <v>2.7210545226618645</v>
      </c>
      <c r="Y11" s="51">
        <v>1998</v>
      </c>
      <c r="Z11" s="29">
        <f>(AVERAGE(B11+Referenz!$B$5,C11+Referenz!$C$5,D11+Referenz!$D$5)-Referenz!$T$5)</f>
        <v>2.2266100782174196</v>
      </c>
      <c r="AA11" s="9">
        <f>(AVERAGE(E11+Referenz!$E$5,F11+Referenz!$F$5,G11+Referenz!$G$5)-Referenz!$U$5)</f>
        <v>1.8070955794504151</v>
      </c>
      <c r="AB11" s="9">
        <f>(AVERAGE(H11+Referenz!$H$5,I11+Referenz!$I$5,J11+Referenz!$J$5)-Referenz!$V$5)</f>
        <v>0.21921744324969872</v>
      </c>
      <c r="AC11" s="30">
        <f>(AVERAGE(K11+Referenz!$K$5,L11+Referenz!$L$5,M11+Referenz!$M$5)-Referenz!$W$5)</f>
        <v>-1.1657550776583037</v>
      </c>
    </row>
    <row r="12" spans="1:29">
      <c r="A12" s="51">
        <v>1999</v>
      </c>
      <c r="B12" s="29">
        <f>(TempMittel_korr!C223-Referenz!B5)</f>
        <v>3.5691397849462358</v>
      </c>
      <c r="C12" s="29">
        <f>(TempMittel_korr!D223-Referenz!C5)</f>
        <v>-2.0715599343185542</v>
      </c>
      <c r="D12" s="29">
        <f>(TempMittel_korr!E223-Referenz!D5)</f>
        <v>1.9533333333333336</v>
      </c>
      <c r="E12" s="29">
        <f>(TempMittel_korr!F223-Referenz!E5)</f>
        <v>0.85355555555555362</v>
      </c>
      <c r="F12" s="29">
        <f>(TempMittel_korr!G223-Referenz!F5)</f>
        <v>2.57258064516129</v>
      </c>
      <c r="G12" s="29">
        <f>(TempMittel_korr!H223-Referenz!G5)</f>
        <v>-0.17033333333333545</v>
      </c>
      <c r="H12" s="29">
        <f>(TempMittel_korr!I223-Referenz!H5)</f>
        <v>1.1816129032258029</v>
      </c>
      <c r="I12" s="29">
        <f>(TempMittel_korr!J223-Referenz!I5)</f>
        <v>0.95301075268817392</v>
      </c>
      <c r="J12" s="29">
        <f>(TempMittel_korr!K223-Referenz!J5)</f>
        <v>2.5738888888888916</v>
      </c>
      <c r="K12" s="29">
        <f>(TempMittel_korr!L223-Referenz!K5)</f>
        <v>-0.14602150537634273</v>
      </c>
      <c r="L12" s="29">
        <f>(TempMittel_korr!M223-Referenz!L5)</f>
        <v>-2.0185555555555559</v>
      </c>
      <c r="M12" s="30">
        <f>(TempMittel_korr!N223-Referenz!M5)</f>
        <v>0.35602150537634392</v>
      </c>
      <c r="N12" s="269">
        <f>(TempMittel_korr!P223-Referenz!N5)</f>
        <v>0.85168036529680169</v>
      </c>
      <c r="O12" s="2"/>
      <c r="P12" s="162">
        <v>8</v>
      </c>
      <c r="Q12" s="165">
        <v>2</v>
      </c>
      <c r="R12" s="2"/>
      <c r="S12" s="129">
        <v>1999</v>
      </c>
      <c r="T12" s="29">
        <f>(AVERAGE(D12+Referenz!$D$5,E12+Referenz!$E$5,F12+Referenz!$F$5)-Referenz!$O$5)</f>
        <v>1.7931565113500589</v>
      </c>
      <c r="U12" s="9">
        <f>(AVERAGE(G12+Referenz!$G$5,H12+Referenz!$H$5,I12+Referenz!$I$5)-Referenz!$P$5)</f>
        <v>0.65476344086021321</v>
      </c>
      <c r="V12" s="9">
        <f>(AVERAGE(J12+Referenz!$J$5,K12+Referenz!$K$5,L12+Referenz!$L$5)-Referenz!$Q$5)</f>
        <v>0.13643727598566358</v>
      </c>
      <c r="W12" s="30">
        <f>(AVERAGE(B12+Referenz!$B$5,C12+Referenz!$C$5,M11+Referenz!$M$5)-Referenz!$R$5)</f>
        <v>0.73292088210886885</v>
      </c>
      <c r="Y12" s="51">
        <v>1999</v>
      </c>
      <c r="Z12" s="29">
        <f>(AVERAGE(B12+Referenz!$B$5,C12+Referenz!$C$5,D12+Referenz!$D$5)-Referenz!$T$5)</f>
        <v>1.1503043946536717</v>
      </c>
      <c r="AA12" s="9">
        <f>(AVERAGE(E12+Referenz!$E$5,F12+Referenz!$F$5,G12+Referenz!$G$5)-Referenz!$U$5)</f>
        <v>1.0852676224611688</v>
      </c>
      <c r="AB12" s="9">
        <f>(AVERAGE(H12+Referenz!$H$5,I12+Referenz!$I$5,J12+Referenz!$J$5)-Referenz!$V$5)</f>
        <v>1.5695041816009567</v>
      </c>
      <c r="AC12" s="30">
        <f>(AVERAGE(K12+Referenz!$K$5,L12+Referenz!$L$5,M12+Referenz!$M$5)-Referenz!$W$5)</f>
        <v>-0.60285185185185108</v>
      </c>
    </row>
    <row r="13" spans="1:29">
      <c r="A13" s="51">
        <v>2000</v>
      </c>
      <c r="B13" s="29">
        <f>(TempMittel_korr!C224-Referenz!B5)</f>
        <v>-0.40505376344086086</v>
      </c>
      <c r="C13" s="29">
        <f>(TempMittel_korr!D224-Referenz!C5)</f>
        <v>2.9578735632183912</v>
      </c>
      <c r="D13" s="29">
        <f>(TempMittel_korr!E224-Referenz!D5)</f>
        <v>0.85010752688172042</v>
      </c>
      <c r="E13" s="29">
        <f>(TempMittel_korr!F224-Referenz!E5)</f>
        <v>3.2202222222222199</v>
      </c>
      <c r="F13" s="29">
        <f>(TempMittel_korr!G224-Referenz!F5)</f>
        <v>3.0016129032258068</v>
      </c>
      <c r="G13" s="29">
        <f>(TempMittel_korr!H224-Referenz!G5)</f>
        <v>3.0163333333333284</v>
      </c>
      <c r="H13" s="29">
        <f>(TempMittel_korr!I224-Referenz!H5)</f>
        <v>-2.0409677419354857</v>
      </c>
      <c r="I13" s="29">
        <f>(TempMittel_korr!J224-Referenz!I5)</f>
        <v>2.6336559139784903</v>
      </c>
      <c r="J13" s="29">
        <f>(TempMittel_korr!K224-Referenz!J5)</f>
        <v>0.57388888888888623</v>
      </c>
      <c r="K13" s="29">
        <f>(TempMittel_korr!L224-Referenz!K5)</f>
        <v>0.65075268817204268</v>
      </c>
      <c r="L13" s="29">
        <f>(TempMittel_korr!M224-Referenz!L5)</f>
        <v>2.0314444444444431</v>
      </c>
      <c r="M13" s="30">
        <f>(TempMittel_korr!N224-Referenz!M5)</f>
        <v>3.7560215053763435</v>
      </c>
      <c r="N13" s="272">
        <f>(TempMittel_korr!P224-Referenz!$N$5)</f>
        <v>1.6982557077625557</v>
      </c>
      <c r="O13" s="2"/>
      <c r="P13" s="256">
        <v>10</v>
      </c>
      <c r="Q13" s="257">
        <v>2</v>
      </c>
      <c r="R13" s="2"/>
      <c r="S13" s="129">
        <v>2000</v>
      </c>
      <c r="T13" s="29">
        <f>(AVERAGE(D13+Referenz!$D$5,E13+Referenz!$E$5,F13+Referenz!$F$5)-Referenz!$O$5)</f>
        <v>2.3573142174432489</v>
      </c>
      <c r="U13" s="9">
        <f>(AVERAGE(G13+Referenz!$G$5,H13+Referenz!$H$5,I13+Referenz!$I$5)-Referenz!$P$5)</f>
        <v>1.2030071684587771</v>
      </c>
      <c r="V13" s="9">
        <f>(AVERAGE(J13+Referenz!$J$5,K13+Referenz!$K$5,L13+Referenz!$L$5)-Referenz!$Q$5)</f>
        <v>1.0853620071684569</v>
      </c>
      <c r="W13" s="30">
        <f>(AVERAGE(B13+Referenz!$B$5,C13+Referenz!$C$5,M12+Referenz!$M$5)-Referenz!$R$5)</f>
        <v>0.96961376838462476</v>
      </c>
      <c r="Y13" s="129">
        <v>2000</v>
      </c>
      <c r="Z13" s="29">
        <f>(AVERAGE(B13+Referenz!$B$5,C13+Referenz!$C$5,D13+Referenz!$D$5)-Referenz!$T$5)</f>
        <v>1.134309108886417</v>
      </c>
      <c r="AA13" s="9">
        <f>(AVERAGE(E13+Referenz!$E$5,F13+Referenz!$F$5,G13+Referenz!$G$5)-Referenz!$U$5)</f>
        <v>3.0793894862604532</v>
      </c>
      <c r="AB13" s="9">
        <f>(AVERAGE(H13+Referenz!$H$5,I13+Referenz!$I$5,J13+Referenz!$J$5)-Referenz!$V$5)</f>
        <v>0.38885902031063146</v>
      </c>
      <c r="AC13" s="30">
        <f>(AVERAGE(K13+Referenz!$K$5,L13+Referenz!$L$5,M13+Referenz!$M$5)-Referenz!$W$5)</f>
        <v>2.1460728793309429</v>
      </c>
    </row>
    <row r="14" spans="1:29">
      <c r="A14" s="51">
        <v>2001</v>
      </c>
      <c r="B14" s="29">
        <f>(TempMittel_korr!C225-Referenz!B5)</f>
        <v>1.5239784946236554</v>
      </c>
      <c r="C14" s="29">
        <f>(TempMittel_korr!D225-Referenz!C5)</f>
        <v>1.907011494252874</v>
      </c>
      <c r="D14" s="29">
        <f>(TempMittel_korr!E225-Referenz!D5)</f>
        <v>2.6759139784946235</v>
      </c>
      <c r="E14" s="29">
        <f>(TempMittel_korr!F225-Referenz!E5)</f>
        <v>-0.74311111111111217</v>
      </c>
      <c r="F14" s="29">
        <f>(TempMittel_korr!G225-Referenz!F5)</f>
        <v>3.5338709677419367</v>
      </c>
      <c r="G14" s="29">
        <f>(TempMittel_korr!H225-Referenz!G5)</f>
        <v>-0.40033333333333587</v>
      </c>
      <c r="H14" s="29">
        <f>(TempMittel_korr!I225-Referenz!H5)</f>
        <v>1.2977419354838684</v>
      </c>
      <c r="I14" s="29">
        <f>(TempMittel_korr!J225-Referenz!I5)</f>
        <v>2.4852688172042932</v>
      </c>
      <c r="J14" s="29">
        <f>(TempMittel_korr!K225-Referenz!J5)</f>
        <v>-3.2961111111111112</v>
      </c>
      <c r="K14" s="9">
        <f>(TempMittel_korr!L225-Referenz!K5)</f>
        <v>4.8378494623655932</v>
      </c>
      <c r="L14" s="29">
        <f>(TempMittel_korr!M225-Referenz!L5)</f>
        <v>-2.5485555555555561</v>
      </c>
      <c r="M14" s="30">
        <f>(TempMittel_korr!N225-Referenz!M5)</f>
        <v>-3.1794623655913989</v>
      </c>
      <c r="N14" s="269">
        <f>(TempMittel_korr!P225-Referenz!N5)</f>
        <v>0.71305022831050202</v>
      </c>
      <c r="O14" s="2"/>
      <c r="P14" s="162">
        <v>7</v>
      </c>
      <c r="Q14" s="165">
        <v>5</v>
      </c>
      <c r="R14" s="2"/>
      <c r="S14" s="51">
        <v>2001</v>
      </c>
      <c r="T14" s="29">
        <f>(AVERAGE(D14+Referenz!$D$5,E14+Referenz!$E$5,F14+Referenz!$F$5)-Referenz!$O$5)</f>
        <v>1.8222246117084824</v>
      </c>
      <c r="U14" s="9">
        <f>(AVERAGE(G14+Referenz!$G$5,H14+Referenz!$H$5,I14+Referenz!$I$5)-Referenz!$P$5)</f>
        <v>1.1275591397849425</v>
      </c>
      <c r="V14" s="9">
        <f>(AVERAGE(J14+Referenz!$J$5,K14+Referenz!$K$5,L14+Referenz!$L$5)-Referenz!$Q$5)</f>
        <v>-0.33560573476702604</v>
      </c>
      <c r="W14" s="30">
        <f>(AVERAGE(B14+Referenz!$B$5,C14+Referenz!$C$5,M13+Referenz!$M$5)-Referenz!$R$5)</f>
        <v>2.3956704980842911</v>
      </c>
      <c r="Y14" s="51">
        <v>2001</v>
      </c>
      <c r="Z14" s="29">
        <f>(AVERAGE(B14+Referenz!$B$5,C14+Referenz!$C$5,D14+Referenz!$D$5)-Referenz!$T$5)</f>
        <v>2.0356346557903842</v>
      </c>
      <c r="AA14" s="9">
        <f>(AVERAGE(E14+Referenz!$E$5,F14+Referenz!$F$5,G14+Referenz!$G$5)-Referenz!$U$5)</f>
        <v>0.79680884109916406</v>
      </c>
      <c r="AB14" s="9">
        <f>(AVERAGE(H14+Referenz!$H$5,I14+Referenz!$I$5,J14+Referenz!$J$5)-Referenz!$V$5)</f>
        <v>0.16229988052568523</v>
      </c>
      <c r="AC14" s="30">
        <f>(AVERAGE(K14+Referenz!$K$5,L14+Referenz!$L$5,M14+Referenz!$M$5)-Referenz!$W$5)</f>
        <v>-0.29672281959378655</v>
      </c>
    </row>
    <row r="15" spans="1:29">
      <c r="A15" s="51">
        <v>2002</v>
      </c>
      <c r="B15" s="29">
        <f>(TempMittel_korr!C226-Referenz!B5)</f>
        <v>2.301397849462365</v>
      </c>
      <c r="C15" s="9">
        <f>(TempMittel_korr!D226-Referenz!C5)</f>
        <v>4.2820114942528722</v>
      </c>
      <c r="D15" s="29">
        <f>(TempMittel_korr!E226-Referenz!D5)</f>
        <v>3.195268817204302</v>
      </c>
      <c r="E15" s="29">
        <f>(TempMittel_korr!F226-Referenz!E5)</f>
        <v>0.4768888888888867</v>
      </c>
      <c r="F15" s="29">
        <f>(TempMittel_korr!G226-Referenz!F5)</f>
        <v>1.7048387096774178</v>
      </c>
      <c r="G15" s="9">
        <f>(TempMittel_korr!H226-Referenz!G5)</f>
        <v>3.9796666666666649</v>
      </c>
      <c r="H15" s="29">
        <f>(TempMittel_korr!I226-Referenz!H5)</f>
        <v>0.48806451612902535</v>
      </c>
      <c r="I15" s="29">
        <f>(TempMittel_korr!J226-Referenz!I5)</f>
        <v>0.87881720430107713</v>
      </c>
      <c r="J15" s="29">
        <f>(TempMittel_korr!K226-Referenz!J5)</f>
        <v>-2.142777777777777</v>
      </c>
      <c r="K15" s="29">
        <f>(TempMittel_korr!L226-Referenz!K5)</f>
        <v>-0.3686021505376349</v>
      </c>
      <c r="L15" s="29">
        <f>(TempMittel_korr!M226-Referenz!L5)</f>
        <v>2.7981111111111114</v>
      </c>
      <c r="M15" s="30">
        <f>(TempMittel_korr!N226-Referenz!M5)</f>
        <v>1.6495698924731181</v>
      </c>
      <c r="N15" s="272">
        <f>(TempMittel_korr!P226-Referenz!$N$5)</f>
        <v>1.6072968036529662</v>
      </c>
      <c r="O15" s="2"/>
      <c r="P15" s="256">
        <v>10</v>
      </c>
      <c r="Q15" s="257">
        <v>2</v>
      </c>
      <c r="R15" s="2"/>
      <c r="S15" s="129">
        <v>2002</v>
      </c>
      <c r="T15" s="29">
        <f>(AVERAGE(D15+Referenz!$D$5,E15+Referenz!$E$5,F15+Referenz!$F$5)-Referenz!$O$5)</f>
        <v>1.7923321385902016</v>
      </c>
      <c r="U15" s="9">
        <f>(AVERAGE(G15+Referenz!$G$5,H15+Referenz!$H$5,I15+Referenz!$I$5)-Referenz!$P$5)</f>
        <v>1.7821827956989225</v>
      </c>
      <c r="V15" s="9">
        <f>(AVERAGE(J15+Referenz!$J$5,K15+Referenz!$K$5,L15+Referenz!$L$5)-Referenz!$Q$5)</f>
        <v>9.5577060931899993E-2</v>
      </c>
      <c r="W15" s="30">
        <f>(AVERAGE(B15+Referenz!$B$5,C15+Referenz!$C$5,M14+Referenz!$M$5)-Referenz!$R$5)</f>
        <v>1.1346489927079462</v>
      </c>
      <c r="Y15" s="129">
        <v>2002</v>
      </c>
      <c r="Z15" s="29">
        <f>(AVERAGE(B15+Referenz!$B$5,C15+Referenz!$C$5,D15+Referenz!$D$5)-Referenz!$T$5)</f>
        <v>3.25955938697318</v>
      </c>
      <c r="AA15" s="9">
        <f>(AVERAGE(E15+Referenz!$E$5,F15+Referenz!$F$5,G15+Referenz!$G$5)-Referenz!$U$5)</f>
        <v>2.0537980884109892</v>
      </c>
      <c r="AB15" s="9">
        <f>(AVERAGE(H15+Referenz!$H$5,I15+Referenz!$I$5,J15+Referenz!$J$5)-Referenz!$V$5)</f>
        <v>-0.25863201911589329</v>
      </c>
      <c r="AC15" s="30">
        <f>(AVERAGE(K15+Referenz!$K$5,L15+Referenz!$L$5,M15+Referenz!$M$5)-Referenz!$W$5)</f>
        <v>1.3596929510155324</v>
      </c>
    </row>
    <row r="16" spans="1:29">
      <c r="A16" s="51">
        <v>2003</v>
      </c>
      <c r="B16" s="29">
        <f>(TempMittel_korr!C227-Referenz!B5)</f>
        <v>-0.74376344086021606</v>
      </c>
      <c r="C16" s="29">
        <f>(TempMittel_korr!D227-Referenz!C5)</f>
        <v>-2.7572742200328402</v>
      </c>
      <c r="D16" s="29">
        <f>(TempMittel_korr!E227-Referenz!D5)</f>
        <v>3.2243010752688175</v>
      </c>
      <c r="E16" s="29">
        <f>(TempMittel_korr!F227-Referenz!E5)</f>
        <v>1.1535555555555543</v>
      </c>
      <c r="F16" s="29">
        <f>(TempMittel_korr!G227-Referenz!F5)</f>
        <v>3.0919354838709676</v>
      </c>
      <c r="G16" s="9">
        <f>(TempMittel_korr!H227-Referenz!G5)</f>
        <v>6.5829999999999931</v>
      </c>
      <c r="H16" s="29">
        <f>(TempMittel_korr!I227-Referenz!H5)</f>
        <v>2.2009677419354805</v>
      </c>
      <c r="I16" s="9">
        <f>(TempMittel_korr!J227-Referenz!I5)</f>
        <v>6.1143010752688163</v>
      </c>
      <c r="J16" s="29">
        <f>(TempMittel_korr!K227-Referenz!J5)</f>
        <v>0.47722222222222044</v>
      </c>
      <c r="K16" s="29">
        <f>(TempMittel_korr!L227-Referenz!K5)</f>
        <v>-3.6686021505376329</v>
      </c>
      <c r="L16" s="29">
        <f>(TempMittel_korr!M227-Referenz!L5)</f>
        <v>3.1947777777777771</v>
      </c>
      <c r="M16" s="30">
        <f>(TempMittel_korr!N227-Referenz!M5)</f>
        <v>1.7818279569892477</v>
      </c>
      <c r="N16" s="272">
        <f>(TempMittel_korr!P227-Referenz!$N$5)</f>
        <v>1.767570776255706</v>
      </c>
      <c r="O16" s="2"/>
      <c r="P16" s="162">
        <v>9</v>
      </c>
      <c r="Q16" s="165">
        <v>3</v>
      </c>
      <c r="R16" s="2"/>
      <c r="S16" s="51">
        <v>2003</v>
      </c>
      <c r="T16" s="29">
        <f>(AVERAGE(D16+Referenz!$D$5,E16+Referenz!$E$5,F16+Referenz!$F$5)-Referenz!$O$5)</f>
        <v>2.4899307048984456</v>
      </c>
      <c r="U16" s="126">
        <f>(AVERAGE(G16+Referenz!$G$5,H16+Referenz!$H$5,I16+Referenz!$I$5)-Referenz!$P$5)</f>
        <v>4.9660896057347621</v>
      </c>
      <c r="V16" s="9">
        <f>(AVERAGE(J16+Referenz!$J$5,K16+Referenz!$K$5,L16+Referenz!$L$5)-Referenz!$Q$5)</f>
        <v>1.132616487454996E-3</v>
      </c>
      <c r="W16" s="30">
        <f>(AVERAGE(B16+Referenz!$B$5,C16+Referenz!$C$5,M15+Referenz!$M$5)-Referenz!$R$5)</f>
        <v>-0.61715592280664633</v>
      </c>
      <c r="Y16" s="51">
        <v>2003</v>
      </c>
      <c r="Z16" s="29">
        <f>(AVERAGE(B16+Referenz!$B$5,C16+Referenz!$C$5,D16+Referenz!$D$5)-Referenz!$T$5)</f>
        <v>-9.2245528541413158E-2</v>
      </c>
      <c r="AA16" s="9">
        <f>(AVERAGE(E16+Referenz!$E$5,F16+Referenz!$F$5,G16+Referenz!$G$5)-Referenz!$U$5)</f>
        <v>3.6094970131421711</v>
      </c>
      <c r="AB16" s="9">
        <f>(AVERAGE(H16+Referenz!$H$5,I16+Referenz!$I$5,J16+Referenz!$J$5)-Referenz!$V$5)</f>
        <v>2.9308303464755028</v>
      </c>
      <c r="AC16" s="30">
        <f>(AVERAGE(K16+Referenz!$K$5,L16+Referenz!$L$5,M16+Referenz!$M$5)-Referenz!$W$5)</f>
        <v>0.43600119474313104</v>
      </c>
    </row>
    <row r="17" spans="1:29">
      <c r="A17" s="51">
        <v>2004</v>
      </c>
      <c r="B17" s="29">
        <f>(TempMittel_korr!C228-Referenz!B5)</f>
        <v>-0.58892473118279676</v>
      </c>
      <c r="C17" s="29">
        <f>(TempMittel_korr!D228-Referenz!C5)</f>
        <v>1.2820114942528735</v>
      </c>
      <c r="D17" s="29">
        <f>(TempMittel_korr!E228-Referenz!D5)</f>
        <v>0.26946236559139769</v>
      </c>
      <c r="E17" s="29">
        <f>(TempMittel_korr!F228-Referenz!E5)</f>
        <v>1.960222222222221</v>
      </c>
      <c r="F17" s="29">
        <f>(TempMittel_korr!G228-Referenz!F5)</f>
        <v>-0.62741935483871281</v>
      </c>
      <c r="G17" s="29">
        <f>(TempMittel_korr!H228-Referenz!G5)</f>
        <v>0.68633333333333013</v>
      </c>
      <c r="H17" s="29">
        <f>(TempMittel_korr!I228-Referenz!H5)</f>
        <v>0.35258064516128762</v>
      </c>
      <c r="I17" s="29">
        <f>(TempMittel_korr!J228-Referenz!I5)</f>
        <v>1.8949462365591394</v>
      </c>
      <c r="J17" s="29">
        <f>(TempMittel_korr!K228-Referenz!J5)</f>
        <v>0.58722222222221987</v>
      </c>
      <c r="K17" s="29">
        <f>(TempMittel_korr!L228-Referenz!K5)</f>
        <v>2.2120430107526854</v>
      </c>
      <c r="L17" s="29">
        <f>(TempMittel_korr!M228-Referenz!L5)</f>
        <v>-0.97188888888888947</v>
      </c>
      <c r="M17" s="30">
        <f>(TempMittel_korr!N228-Referenz!M5)</f>
        <v>0.90440860215053753</v>
      </c>
      <c r="N17" s="269">
        <f>(TempMittel_korr!P228-Referenz!N5)</f>
        <v>0.68209132420091123</v>
      </c>
      <c r="O17" s="2"/>
      <c r="P17" s="162">
        <v>9</v>
      </c>
      <c r="Q17" s="165">
        <v>3</v>
      </c>
      <c r="R17" s="2"/>
      <c r="S17" s="129">
        <v>2004</v>
      </c>
      <c r="T17" s="29">
        <f>(AVERAGE(D17+Referenz!$D$5,E17+Referenz!$E$5,F17+Referenz!$F$5)-Referenz!$O$5)</f>
        <v>0.53408841099163595</v>
      </c>
      <c r="U17" s="9">
        <f>(AVERAGE(G17+Referenz!$G$5,H17+Referenz!$H$5,I17+Referenz!$I$5)-Referenz!$P$5)</f>
        <v>0.97795340501792083</v>
      </c>
      <c r="V17" s="9">
        <f>(AVERAGE(J17+Referenz!$J$5,K17+Referenz!$K$5,L17+Referenz!$L$5)-Referenz!$Q$5)</f>
        <v>0.60912544802867163</v>
      </c>
      <c r="W17" s="30">
        <f>(AVERAGE(B17+Referenz!$B$5,C17+Referenz!$C$5,M16+Referenz!$M$5)-Referenz!$R$5)</f>
        <v>0.82497157335310811</v>
      </c>
      <c r="Y17" s="129">
        <v>2004</v>
      </c>
      <c r="Z17" s="29">
        <f>(AVERAGE(B17+Referenz!$B$5,C17+Referenz!$C$5,D17+Referenz!$D$5)-Referenz!$T$5)</f>
        <v>0.32084970955382475</v>
      </c>
      <c r="AA17" s="9">
        <f>(AVERAGE(E17+Referenz!$E$5,F17+Referenz!$F$5,G17+Referenz!$G$5)-Referenz!$U$5)</f>
        <v>0.67304540023894788</v>
      </c>
      <c r="AB17" s="9">
        <f>(AVERAGE(H17+Referenz!$H$5,I17+Referenz!$I$5,J17+Referenz!$J$5)-Referenz!$V$5)</f>
        <v>0.94491636798088052</v>
      </c>
      <c r="AC17" s="30">
        <f>(AVERAGE(K17+Referenz!$K$5,L17+Referenz!$L$5,M17+Referenz!$M$5)-Referenz!$W$5)</f>
        <v>0.7148542413381116</v>
      </c>
    </row>
    <row r="18" spans="1:29">
      <c r="A18" s="51">
        <v>2005</v>
      </c>
      <c r="B18" s="29">
        <f>(TempMittel_korr!C229-Referenz!B5)</f>
        <v>0.61752688172042969</v>
      </c>
      <c r="C18" s="29">
        <f>(TempMittel_korr!D229-Referenz!C5)</f>
        <v>-2.8644170771756969</v>
      </c>
      <c r="D18" s="29">
        <f>(TempMittel_korr!E229-Referenz!D5)</f>
        <v>0.6726881720430109</v>
      </c>
      <c r="E18" s="29">
        <f>(TempMittel_korr!F229-Referenz!E5)</f>
        <v>1.8868888888888868</v>
      </c>
      <c r="F18" s="29">
        <f>(TempMittel_korr!G229-Referenz!F5)</f>
        <v>1.6758064516128979</v>
      </c>
      <c r="G18" s="29">
        <f>(TempMittel_korr!H229-Referenz!G5)</f>
        <v>2.7430000000000003</v>
      </c>
      <c r="H18" s="29">
        <f>(TempMittel_korr!I229-Referenz!H5)</f>
        <v>0.7041935483870958</v>
      </c>
      <c r="I18" s="29">
        <f>(TempMittel_korr!J229-Referenz!I5)</f>
        <v>-1.1373118279569905</v>
      </c>
      <c r="J18" s="29">
        <f>(TempMittel_korr!K229-Referenz!J5)</f>
        <v>1.1938888888888908</v>
      </c>
      <c r="K18" s="29">
        <f>(TempMittel_korr!L229-Referenz!K5)</f>
        <v>2.5926881720430117</v>
      </c>
      <c r="L18" s="29">
        <f>(TempMittel_korr!M229-Referenz!L5)</f>
        <v>-0.26522222222222247</v>
      </c>
      <c r="M18" s="30">
        <f>(TempMittel_korr!N229-Referenz!M5)</f>
        <v>-2.3343010752688178</v>
      </c>
      <c r="N18" s="269">
        <f>(TempMittel_korr!P229-Referenz!N5)</f>
        <v>0.49633789954337892</v>
      </c>
      <c r="O18" s="2"/>
      <c r="P18" s="162">
        <v>8</v>
      </c>
      <c r="Q18" s="165">
        <v>4</v>
      </c>
      <c r="R18" s="2"/>
      <c r="S18" s="51">
        <v>2005</v>
      </c>
      <c r="T18" s="29">
        <f>(AVERAGE(D18+Referenz!$D$5,E18+Referenz!$E$5,F18+Referenz!$F$5)-Referenz!$O$5)</f>
        <v>1.4117945041815974</v>
      </c>
      <c r="U18" s="9">
        <f>(AVERAGE(G18+Referenz!$G$5,H18+Referenz!$H$5,I18+Referenz!$I$5)-Referenz!$P$5)</f>
        <v>0.76996057347670188</v>
      </c>
      <c r="V18" s="9">
        <f>(AVERAGE(J18+Referenz!$J$5,K18+Referenz!$K$5,L18+Referenz!$L$5)-Referenz!$Q$5)</f>
        <v>1.1737849462365597</v>
      </c>
      <c r="W18" s="30">
        <f>(AVERAGE(B18+Referenz!$B$5,C18+Referenz!$C$5,M17+Referenz!$M$5)-Referenz!$R$5)</f>
        <v>-0.44749386443491002</v>
      </c>
      <c r="Y18" s="51">
        <v>2005</v>
      </c>
      <c r="Z18" s="29">
        <f>(AVERAGE(B18+Referenz!$B$5,C18+Referenz!$C$5,D18+Referenz!$D$5)-Referenz!$T$5)</f>
        <v>-0.52473400780408563</v>
      </c>
      <c r="AA18" s="9">
        <f>(AVERAGE(E18+Referenz!$E$5,F18+Referenz!$F$5,G18+Referenz!$G$5)-Referenz!$U$5)</f>
        <v>2.1018984468339301</v>
      </c>
      <c r="AB18" s="9">
        <f>(AVERAGE(H18+Referenz!$H$5,I18+Referenz!$I$5,J18+Referenz!$J$5)-Referenz!$V$5)</f>
        <v>0.25359020310633262</v>
      </c>
      <c r="AC18" s="30">
        <f>(AVERAGE(K18+Referenz!$K$5,L18+Referenz!$L$5,M18+Referenz!$M$5)-Referenz!$W$5)</f>
        <v>-2.2783751493422599E-3</v>
      </c>
    </row>
    <row r="19" spans="1:29">
      <c r="A19" s="51">
        <v>2006</v>
      </c>
      <c r="B19" s="29">
        <f>(TempMittel_korr!C230-Referenz!B5)</f>
        <v>-0.70827956989247354</v>
      </c>
      <c r="C19" s="29">
        <f>(TempMittel_korr!D230-Referenz!C5)</f>
        <v>-1.4537027914614118</v>
      </c>
      <c r="D19" s="29">
        <f>(TempMittel_korr!E230-Referenz!D5)</f>
        <v>-1.9144086021505373</v>
      </c>
      <c r="E19" s="29">
        <f>(TempMittel_korr!F230-Referenz!E5)</f>
        <v>0.95355555555555593</v>
      </c>
      <c r="F19" s="29">
        <f>(TempMittel_korr!G230-Referenz!F5)</f>
        <v>1.3241935483870968</v>
      </c>
      <c r="G19" s="29">
        <f>(TempMittel_korr!H230-Referenz!G5)</f>
        <v>2.3596666666666657</v>
      </c>
      <c r="H19" s="9">
        <f>(TempMittel_korr!I230-Referenz!H5)</f>
        <v>4.7945161290322549</v>
      </c>
      <c r="I19" s="29">
        <f>(TempMittel_korr!J230-Referenz!I5)</f>
        <v>-2.4308602150537624</v>
      </c>
      <c r="J19" s="29">
        <f>(TempMittel_korr!K230-Referenz!J5)</f>
        <v>3.5105555555555554</v>
      </c>
      <c r="K19" s="29">
        <f>(TempMittel_korr!L230-Referenz!K5)</f>
        <v>3.6894623655913996</v>
      </c>
      <c r="L19" s="29">
        <f>(TempMittel_korr!M230-Referenz!L5)</f>
        <v>3.8481111111111113</v>
      </c>
      <c r="M19" s="30">
        <f>(TempMittel_korr!N230-Referenz!M5)</f>
        <v>3.1463440860215059</v>
      </c>
      <c r="N19" s="269">
        <f>(TempMittel_korr!P230-Referenz!N5)</f>
        <v>1.4588036529680348</v>
      </c>
      <c r="O19" s="2"/>
      <c r="P19" s="162">
        <v>8</v>
      </c>
      <c r="Q19" s="165">
        <v>4</v>
      </c>
      <c r="R19" s="2"/>
      <c r="S19" s="51">
        <v>2006</v>
      </c>
      <c r="T19" s="29">
        <f>(AVERAGE(D19+Referenz!$D$5,E19+Referenz!$E$5,F19+Referenz!$F$5)-Referenz!$O$5)</f>
        <v>0.1211135005973718</v>
      </c>
      <c r="U19" s="9">
        <f>(AVERAGE(G19+Referenz!$G$5,H19+Referenz!$H$5,I19+Referenz!$I$5)-Referenz!$P$5)</f>
        <v>1.5744408602150539</v>
      </c>
      <c r="V19" s="9">
        <f>(AVERAGE(J19+Referenz!$J$5,K19+Referenz!$K$5,L19+Referenz!$L$5)-Referenz!$Q$5)</f>
        <v>3.6827096774193544</v>
      </c>
      <c r="W19" s="30">
        <f>(AVERAGE(B19+Referenz!$B$5,C19+Referenz!$C$5,M18+Referenz!$M$5)-Referenz!$R$5)</f>
        <v>-1.4987611455409011</v>
      </c>
      <c r="Y19" s="51">
        <v>2006</v>
      </c>
      <c r="Z19" s="29">
        <f>(AVERAGE(B19+Referenz!$B$5,C19+Referenz!$C$5,D19+Referenz!$D$5)-Referenz!$T$5)</f>
        <v>-1.3587969878348076</v>
      </c>
      <c r="AA19" s="9">
        <f>(AVERAGE(E19+Referenz!$E$5,F19+Referenz!$F$5,G19+Referenz!$G$5)-Referenz!$U$5)</f>
        <v>1.5458052568697731</v>
      </c>
      <c r="AB19" s="9">
        <f>(AVERAGE(H19+Referenz!$H$5,I19+Referenz!$I$5,J19+Referenz!$J$5)-Referenz!$V$5)</f>
        <v>1.9580704898446815</v>
      </c>
      <c r="AC19" s="30">
        <f>(AVERAGE(K19+Referenz!$K$5,L19+Referenz!$L$5,M19+Referenz!$M$5)-Referenz!$W$5)</f>
        <v>3.5613058542413403</v>
      </c>
    </row>
    <row r="20" spans="1:29">
      <c r="A20" s="51">
        <v>2007</v>
      </c>
      <c r="B20" s="29">
        <f>(TempMittel_korr!C231-Referenz!B5)</f>
        <v>3.7659139784946225</v>
      </c>
      <c r="C20" s="9">
        <f>(TempMittel_korr!D231-Referenz!C5)</f>
        <v>3.9498686371100167</v>
      </c>
      <c r="D20" s="29">
        <f>(TempMittel_korr!E231-Referenz!D5)</f>
        <v>1.9468817204301065</v>
      </c>
      <c r="E20" s="9">
        <f>(TempMittel_korr!F231-Referenz!E5)</f>
        <v>6.1335555555555556</v>
      </c>
      <c r="F20" s="29">
        <f>(TempMittel_korr!G231-Referenz!F5)</f>
        <v>2.5306451612903214</v>
      </c>
      <c r="G20" s="29">
        <f>(TempMittel_korr!H231-Referenz!G5)</f>
        <v>2.3929999999999971</v>
      </c>
      <c r="H20" s="29">
        <f>(TempMittel_korr!I231-Referenz!H5)</f>
        <v>0.57193548387096449</v>
      </c>
      <c r="I20" s="29">
        <f>(TempMittel_korr!J231-Referenz!I5)</f>
        <v>0.29817204301075328</v>
      </c>
      <c r="J20" s="29">
        <f>(TempMittel_korr!K231-Referenz!J5)</f>
        <v>-1.7361111111111107</v>
      </c>
      <c r="K20" s="29">
        <f>(TempMittel_korr!L231-Referenz!K5)</f>
        <v>-1.1686021505376321</v>
      </c>
      <c r="L20" s="29">
        <f>(TempMittel_korr!M231-Referenz!L5)</f>
        <v>-1.5918888888888891</v>
      </c>
      <c r="M20" s="30">
        <f>(TempMittel_korr!N231-Referenz!M5)</f>
        <v>0.43344086021505379</v>
      </c>
      <c r="N20" s="272">
        <f>(TempMittel_korr!P231-Referenz!$N$5)</f>
        <v>1.4640091324200908</v>
      </c>
      <c r="O20" s="2"/>
      <c r="P20" s="162">
        <v>9</v>
      </c>
      <c r="Q20" s="165">
        <v>3</v>
      </c>
      <c r="R20" s="2"/>
      <c r="S20" s="51">
        <v>2007</v>
      </c>
      <c r="T20" s="29">
        <f>(AVERAGE(D20+Referenz!$D$5,E20+Referenz!$E$5,F20+Referenz!$F$5)-Referenz!$O$5)</f>
        <v>3.5370274790919947</v>
      </c>
      <c r="U20" s="9">
        <f>(AVERAGE(G20+Referenz!$G$5,H20+Referenz!$H$5,I20+Referenz!$I$5)-Referenz!$P$5)</f>
        <v>1.0877025089605699</v>
      </c>
      <c r="V20" s="9">
        <f>(AVERAGE(J20+Referenz!$J$5,K20+Referenz!$K$5,L20+Referenz!$L$5)-Referenz!$Q$5)</f>
        <v>-1.4988673835125441</v>
      </c>
      <c r="W20" s="30">
        <f>(AVERAGE(B20+Referenz!$B$5,C20+Referenz!$C$5,M19+Referenz!$M$5)-Referenz!$R$5)</f>
        <v>3.6207089005420481</v>
      </c>
      <c r="Y20" s="51">
        <v>2007</v>
      </c>
      <c r="Z20" s="29">
        <f>(AVERAGE(B20+Referenz!$B$5,C20+Referenz!$C$5,D20+Referenz!$D$5)-Referenz!$T$5)</f>
        <v>3.2208881120115822</v>
      </c>
      <c r="AA20" s="9">
        <f>(AVERAGE(E20+Referenz!$E$5,F20+Referenz!$F$5,G20+Referenz!$G$5)-Referenz!$U$5)</f>
        <v>3.6857335722819577</v>
      </c>
      <c r="AB20" s="9">
        <f>(AVERAGE(H20+Referenz!$H$5,I20+Referenz!$I$5,J20+Referenz!$J$5)-Referenz!$V$5)</f>
        <v>-0.28866786140979706</v>
      </c>
      <c r="AC20" s="30">
        <f>(AVERAGE(K20+Referenz!$K$5,L20+Referenz!$L$5,M20+Referenz!$M$5)-Referenz!$W$5)</f>
        <v>-0.77568339307048895</v>
      </c>
    </row>
    <row r="21" spans="1:29">
      <c r="A21" s="51">
        <v>2008</v>
      </c>
      <c r="B21" s="29">
        <f>(TempMittel_korr!C232-Referenz!B5)</f>
        <v>4.1046236559139775</v>
      </c>
      <c r="C21" s="86">
        <f>(TempMittel_korr!D232-Referenz!C5)</f>
        <v>3.7440804597701147</v>
      </c>
      <c r="D21" s="86">
        <f>(TempMittel_korr!E232-Referenz!D5)</f>
        <v>-6.6021505376344658E-2</v>
      </c>
      <c r="E21" s="86">
        <f>(TempMittel_korr!F232-Referenz!E5)</f>
        <v>0.17355555555555391</v>
      </c>
      <c r="F21" s="86">
        <f>(TempMittel_korr!G232-Referenz!F5)</f>
        <v>3.1467741935483868</v>
      </c>
      <c r="G21" s="86">
        <f>(TempMittel_korr!H232-Referenz!G5)</f>
        <v>2.3229999999999968</v>
      </c>
      <c r="H21" s="86">
        <f>(TempMittel_korr!I232-Referenz!H5)</f>
        <v>0.53967741935483637</v>
      </c>
      <c r="I21" s="86">
        <f>(TempMittel_korr!J232-Referenz!I5)</f>
        <v>1.1013978494623622</v>
      </c>
      <c r="J21" s="86">
        <f>(TempMittel_korr!K232-Referenz!J5)</f>
        <v>-1.8527777777777761</v>
      </c>
      <c r="K21" s="86">
        <f>(TempMittel_korr!L232-Referenz!K5)</f>
        <v>0.54430107526881599</v>
      </c>
      <c r="L21" s="86">
        <f>(TempMittel_korr!M232-Referenz!L5)</f>
        <v>1.0414444444444433</v>
      </c>
      <c r="M21" s="131">
        <f>(TempMittel_korr!N232-Referenz!M5)</f>
        <v>5.2795698924731016E-2</v>
      </c>
      <c r="N21" s="279">
        <f>(TempMittel_korr!P232-Referenz!N5)</f>
        <v>1.2555159817351589</v>
      </c>
      <c r="O21" s="2"/>
      <c r="P21" s="162">
        <v>8</v>
      </c>
      <c r="Q21" s="257">
        <v>1</v>
      </c>
      <c r="R21" s="2"/>
      <c r="S21" s="51">
        <v>2008</v>
      </c>
      <c r="T21" s="29">
        <f>(AVERAGE(D21+Referenz!$D$5,E21+Referenz!$E$5,F21+Referenz!$F$5)-Referenz!$O$5)</f>
        <v>1.0847694145758657</v>
      </c>
      <c r="U21" s="9">
        <f>(AVERAGE(G21+Referenz!$G$5,H21+Referenz!$H$5,I21+Referenz!$I$5)-Referenz!$P$5)</f>
        <v>1.3213584229390634</v>
      </c>
      <c r="V21" s="9">
        <f>(AVERAGE(J21+Referenz!$J$5,K21+Referenz!$K$5,L21+Referenz!$L$5)-Referenz!$Q$5)</f>
        <v>-8.9010752688173156E-2</v>
      </c>
      <c r="W21" s="30">
        <f>(AVERAGE(B21+Referenz!$B$5,C21+Referenz!$C$5,M20+Referenz!$M$5)-Referenz!$R$5)</f>
        <v>2.760714991966382</v>
      </c>
      <c r="Y21" s="51">
        <v>2008</v>
      </c>
      <c r="Z21" s="29">
        <f>(AVERAGE(B21+Referenz!$B$5,C21+Referenz!$C$5,D21+Referenz!$D$5)-Referenz!$T$5)</f>
        <v>2.5942275367692496</v>
      </c>
      <c r="AA21" s="9">
        <f>(AVERAGE(E21+Referenz!$E$5,F21+Referenz!$F$5,G21+Referenz!$G$5)-Referenz!$U$5)</f>
        <v>1.8811099163679792</v>
      </c>
      <c r="AB21" s="9">
        <f>(AVERAGE(H21+Referenz!$H$5,I21+Referenz!$I$5,J21+Referenz!$J$5)-Referenz!$V$5)</f>
        <v>-7.0567502986859765E-2</v>
      </c>
      <c r="AC21" s="30">
        <f>(AVERAGE(K21+Referenz!$K$5,L21+Referenz!$L$5,M21+Referenz!$M$5)-Referenz!$W$5)</f>
        <v>0.54618040621266406</v>
      </c>
    </row>
    <row r="22" spans="1:29">
      <c r="A22" s="51">
        <v>2009</v>
      </c>
      <c r="B22" s="29">
        <f>(TempMittel_korr!C233-Referenz!B5)</f>
        <v>-1.1082795698924739</v>
      </c>
      <c r="C22" s="9">
        <f>(TempMittel_korr!D233-Referenz!C5)</f>
        <v>-0.61084564860426904</v>
      </c>
      <c r="D22" s="9">
        <f>(TempMittel_korr!E233-Referenz!D5)</f>
        <v>-0.75311827956989252</v>
      </c>
      <c r="E22" s="9">
        <f>(TempMittel_korr!F233-Referenz!E5)</f>
        <v>5.033555555555556</v>
      </c>
      <c r="F22" s="9">
        <f>(TempMittel_korr!G233-Referenz!F5)</f>
        <v>3.1209677419354822</v>
      </c>
      <c r="G22" s="9">
        <f>(TempMittel_korr!H233-Referenz!G5)</f>
        <v>0.19966666666666555</v>
      </c>
      <c r="H22" s="9">
        <f>(TempMittel_korr!I233-Referenz!H5)</f>
        <v>1.2880645161290278</v>
      </c>
      <c r="I22" s="9">
        <f>(TempMittel_korr!J233-Referenz!I5)</f>
        <v>3.1691397849462355</v>
      </c>
      <c r="J22" s="9">
        <f>(TempMittel_korr!K233-Referenz!J5)</f>
        <v>1.3005555555555599</v>
      </c>
      <c r="K22" s="9">
        <f>(TempMittel_korr!L233-Referenz!K5)</f>
        <v>-0.67505376344085644</v>
      </c>
      <c r="L22" s="9">
        <f>(TempMittel_korr!M233-Referenz!L5)</f>
        <v>4.2681111111111107</v>
      </c>
      <c r="M22" s="12">
        <f>(TempMittel_korr!N233-Referenz!M5)</f>
        <v>-0.39559139784946273</v>
      </c>
      <c r="N22" s="269">
        <f>(TempMittel_korr!P233-Referenz!N5)</f>
        <v>1.2577077625570778</v>
      </c>
      <c r="O22" s="2"/>
      <c r="P22" s="162">
        <v>7</v>
      </c>
      <c r="Q22" s="165">
        <v>5</v>
      </c>
      <c r="R22" s="2"/>
      <c r="S22" s="51">
        <v>2009</v>
      </c>
      <c r="T22" s="29">
        <f>(AVERAGE(D22+Referenz!$D$5,E22+Referenz!$E$5,F22+Referenz!$F$5)-Referenz!$O$5)</f>
        <v>2.4671350059737156</v>
      </c>
      <c r="U22" s="9">
        <f>(AVERAGE(G22+Referenz!$G$5,H22+Referenz!$H$5,I22+Referenz!$I$5)-Referenz!$P$5)</f>
        <v>1.5522903225806441</v>
      </c>
      <c r="V22" s="9">
        <f>(AVERAGE(J22+Referenz!$J$5,K22+Referenz!$K$5,L22+Referenz!$L$5)-Referenz!$Q$5)</f>
        <v>1.631204301075269</v>
      </c>
      <c r="W22" s="30">
        <f>(AVERAGE(B22+Referenz!$B$5,C22+Referenz!$C$5,M21+Referenz!$M$5)-Referenz!$R$5)</f>
        <v>-0.55544317319067082</v>
      </c>
      <c r="Y22" s="51">
        <v>2009</v>
      </c>
      <c r="Z22" s="29">
        <f>(AVERAGE(B22+Referenz!$B$5,C22+Referenz!$C$5,D22+Referenz!$D$5)-Referenz!$T$5)</f>
        <v>-0.82408116602221204</v>
      </c>
      <c r="AA22" s="9">
        <f>(AVERAGE(E22+Referenz!$E$5,F22+Referenz!$F$5,G22+Referenz!$G$5)-Referenz!$U$5)</f>
        <v>2.7847299880525682</v>
      </c>
      <c r="AB22" s="9">
        <f>(AVERAGE(H22+Referenz!$H$5,I22+Referenz!$I$5,J22+Referenz!$J$5)-Referenz!$V$5)</f>
        <v>1.919253285543606</v>
      </c>
      <c r="AC22" s="30">
        <f>(AVERAGE(K22+Referenz!$K$5,L22+Referenz!$L$5,M22+Referenz!$M$5)-Referenz!$W$5)</f>
        <v>1.0658219832735969</v>
      </c>
    </row>
    <row r="23" spans="1:29">
      <c r="A23" s="51">
        <v>2010</v>
      </c>
      <c r="B23" s="29">
        <f>(TempMittel_korr!C234-Referenz!B5)</f>
        <v>-3.0308602150537638</v>
      </c>
      <c r="C23" s="29">
        <f>(TempMittel_korr!D234-Referenz!C5)</f>
        <v>-8.5845648604268909E-2</v>
      </c>
      <c r="D23" s="29">
        <f>(TempMittel_korr!E234-Referenz!D5)</f>
        <v>0.37268817204300997</v>
      </c>
      <c r="E23" s="29">
        <f>(TempMittel_korr!F234-Referenz!E5)</f>
        <v>1.966888888888886</v>
      </c>
      <c r="F23" s="29">
        <f>(TempMittel_korr!G234-Referenz!F5)</f>
        <v>-1.1274193548387128</v>
      </c>
      <c r="G23" s="29">
        <f>(TempMittel_korr!H234-Referenz!G5)</f>
        <v>1.5763333333333289</v>
      </c>
      <c r="H23" s="29">
        <f>(TempMittel_korr!I234-Referenz!H5)</f>
        <v>2.700967741935477</v>
      </c>
      <c r="I23" s="29">
        <f>(TempMittel_korr!J234-Referenz!I5)</f>
        <v>8.5268817204299907E-2</v>
      </c>
      <c r="J23" s="29">
        <f>(TempMittel_korr!K234-Referenz!J5)</f>
        <v>-1.3627777777777776</v>
      </c>
      <c r="K23" s="29">
        <f>(TempMittel_korr!L234-Referenz!K5)</f>
        <v>-1.1556989247311815</v>
      </c>
      <c r="L23" s="29">
        <f>(TempMittel_korr!M234-Referenz!L5)</f>
        <v>0.49477777777777732</v>
      </c>
      <c r="M23" s="30">
        <f>(TempMittel_korr!N234-Referenz!M5)</f>
        <v>-1.9955913978494624</v>
      </c>
      <c r="N23" s="269">
        <f>(TempMittel_korr!P234-Referenz!N5)</f>
        <v>-0.11708675799087054</v>
      </c>
      <c r="O23" s="2"/>
      <c r="P23" s="162">
        <v>5</v>
      </c>
      <c r="Q23" s="165">
        <v>5</v>
      </c>
      <c r="R23" s="2"/>
      <c r="S23" s="51">
        <v>2010</v>
      </c>
      <c r="T23" s="29">
        <f>(AVERAGE(D23+Referenz!$D$5,E23+Referenz!$E$5,F23+Referenz!$F$5)-Referenz!$O$5)</f>
        <v>0.4040525686977281</v>
      </c>
      <c r="U23" s="9">
        <f>(AVERAGE(G23+Referenz!$G$5,H23+Referenz!$H$5,I23+Referenz!$I$5)-Referenz!$P$5)</f>
        <v>1.4541899641577007</v>
      </c>
      <c r="V23" s="9">
        <f>(AVERAGE(J23+Referenz!$J$5,K23+Referenz!$K$5,L23+Referenz!$L$5)-Referenz!$Q$5)</f>
        <v>-0.67456630824372787</v>
      </c>
      <c r="W23" s="30">
        <f>(AVERAGE(B23+Referenz!$B$5,C23+Referenz!$C$5,M22+Referenz!$M$5)-Referenz!$R$5)</f>
        <v>-1.1707657538358318</v>
      </c>
      <c r="Y23" s="51">
        <v>2010</v>
      </c>
      <c r="Z23" s="29">
        <f>(AVERAGE(B23+Referenz!$B$5,C23+Referenz!$C$5,D23+Referenz!$D$5)-Referenz!$T$5)</f>
        <v>-0.91467256387167417</v>
      </c>
      <c r="AA23" s="9">
        <f>(AVERAGE(E23+Referenz!$E$5,F23+Referenz!$F$5,G23+Referenz!$G$5)-Referenz!$U$5)</f>
        <v>0.80526762246116768</v>
      </c>
      <c r="AB23" s="9">
        <f>(AVERAGE(H23+Referenz!$H$5,I23+Referenz!$I$5,J23+Referenz!$J$5)-Referenz!$V$5)</f>
        <v>0.47448626045399855</v>
      </c>
      <c r="AC23" s="30">
        <f>(AVERAGE(K23+Referenz!$K$5,L23+Referenz!$L$5,M23+Referenz!$M$5)-Referenz!$W$5)</f>
        <v>-0.88550418160095568</v>
      </c>
    </row>
    <row r="24" spans="1:29">
      <c r="A24" s="51">
        <v>2011</v>
      </c>
      <c r="B24" s="29">
        <f>(TempMittel_korr!C235-Referenz!B5)</f>
        <v>0.53688172043010685</v>
      </c>
      <c r="C24" s="9">
        <f>(TempMittel_korr!D235-Referenz!C5)</f>
        <v>1.7570114942528738</v>
      </c>
      <c r="D24" s="9">
        <f>(TempMittel_korr!E235-Referenz!D5)</f>
        <v>2.5533333333333337</v>
      </c>
      <c r="E24" s="9">
        <f>(TempMittel_korr!F235-Referenz!E5)</f>
        <v>5.0668888888888857</v>
      </c>
      <c r="F24" s="9">
        <f>(TempMittel_korr!G235-Referenz!F5)</f>
        <v>2.8403225806451591</v>
      </c>
      <c r="G24" s="9">
        <f>(TempMittel_korr!H235-Referenz!G5)</f>
        <v>1.2263333333333293</v>
      </c>
      <c r="H24" s="9">
        <f>(TempMittel_korr!I235-Referenz!H5)</f>
        <v>-1.3699999999999992</v>
      </c>
      <c r="I24" s="9">
        <f>(TempMittel_korr!J235-Referenz!I5)</f>
        <v>2.775591397849464</v>
      </c>
      <c r="J24" s="9">
        <f>(TempMittel_korr!K235-Referenz!J5)</f>
        <v>2.3905555555555544</v>
      </c>
      <c r="K24" s="9">
        <f>(TempMittel_korr!L235-Referenz!K5)</f>
        <v>0.11526881720430104</v>
      </c>
      <c r="L24" s="9">
        <f>(TempMittel_korr!M235-Referenz!L5)</f>
        <v>4.018111111111109</v>
      </c>
      <c r="M24" s="12">
        <f>(TempMittel_korr!N235-Referenz!M5)</f>
        <v>1.920537634408602</v>
      </c>
      <c r="N24" s="269">
        <f>(TempMittel_korr!P235-Referenz!$N$5)</f>
        <v>1.9968858447488582</v>
      </c>
      <c r="O24" s="2"/>
      <c r="P24" s="256">
        <v>10</v>
      </c>
      <c r="Q24" s="257">
        <v>1</v>
      </c>
      <c r="R24" s="2"/>
      <c r="S24" s="129">
        <v>2011</v>
      </c>
      <c r="T24" s="29">
        <f>(AVERAGE(D24+Referenz!$D$5,E24+Referenz!$E$5,F24+Referenz!$F$5)-Referenz!$O$5)</f>
        <v>3.4868482676224595</v>
      </c>
      <c r="U24" s="9">
        <f>(AVERAGE(G24+Referenz!$G$5,H24+Referenz!$H$5,I24+Referenz!$I$5)-Referenz!$P$5)</f>
        <v>0.87730824372759919</v>
      </c>
      <c r="V24" s="9">
        <f>(AVERAGE(J24+Referenz!$J$5,K24+Referenz!$K$5,L24+Referenz!$L$5)-Referenz!$Q$5)</f>
        <v>2.1746451612903206</v>
      </c>
      <c r="W24" s="30">
        <f>(AVERAGE(B24+Referenz!$B$5,C24+Referenz!$C$5,M23+Referenz!$M$5)-Referenz!$R$5)</f>
        <v>9.9433938944506028E-2</v>
      </c>
      <c r="Y24" s="129">
        <v>2011</v>
      </c>
      <c r="Z24" s="29">
        <f>(AVERAGE(B24+Referenz!$B$5,C24+Referenz!$C$5,D24+Referenz!$D$5)-Referenz!$T$5)</f>
        <v>1.6157421826721046</v>
      </c>
      <c r="AA24" s="9">
        <f>(AVERAGE(E24+Referenz!$E$5,F24+Referenz!$F$5,G24+Referenz!$G$5)-Referenz!$U$5)</f>
        <v>3.0445149342891256</v>
      </c>
      <c r="AB24" s="9">
        <f>(AVERAGE(H24+Referenz!$H$5,I24+Referenz!$I$5,J24+Referenz!$J$5)-Referenz!$V$5)</f>
        <v>1.2653823178016719</v>
      </c>
      <c r="AC24" s="30">
        <f>(AVERAGE(K24+Referenz!$K$5,L24+Referenz!$L$5,M24+Referenz!$M$5)-Referenz!$W$5)</f>
        <v>2.0179725209080046</v>
      </c>
    </row>
    <row r="25" spans="1:29">
      <c r="A25" s="51">
        <v>2012</v>
      </c>
      <c r="B25" s="29">
        <f>(TempMittel_korr!C236-Referenz!B5)</f>
        <v>0.71752688172042944</v>
      </c>
      <c r="C25" s="9">
        <f>(TempMittel_korr!D236-Referenz!C5)</f>
        <v>-5.1938505747126422</v>
      </c>
      <c r="D25" s="9">
        <f>(TempMittel_korr!E236-Referenz!D5)</f>
        <v>4.5210752688172038</v>
      </c>
      <c r="E25" s="9">
        <f>(TempMittel_korr!F236-Referenz!E5)</f>
        <v>1.5268888888888874</v>
      </c>
      <c r="F25" s="9">
        <f>(TempMittel_korr!G236-Referenz!F5)</f>
        <v>2.7693548387096776</v>
      </c>
      <c r="G25" s="9">
        <f>(TempMittel_korr!H236-Referenz!G5)</f>
        <v>2.5163333333333302</v>
      </c>
      <c r="H25" s="9">
        <f>(TempMittel_korr!I236-Referenz!H5)</f>
        <v>0.7332258064516104</v>
      </c>
      <c r="I25" s="9">
        <f>(TempMittel_korr!J236-Referenz!I5)</f>
        <v>2.8594623655913978</v>
      </c>
      <c r="J25" s="9">
        <f>(TempMittel_korr!K236-Referenz!J5)</f>
        <v>0.35388888888888914</v>
      </c>
      <c r="K25" s="9">
        <f>(TempMittel_korr!L236-Referenz!K5)</f>
        <v>0.23462365591397827</v>
      </c>
      <c r="L25" s="9">
        <f>(TempMittel_korr!M236-Referenz!L5)</f>
        <v>2.5581111111111121</v>
      </c>
      <c r="M25" s="12">
        <f>(TempMittel_korr!N236-Referenz!M$5)</f>
        <v>0.68827956989247341</v>
      </c>
      <c r="N25" s="269">
        <f>(TempMittel_korr!P236-Referenz!N$5)</f>
        <v>1.2418173515981721</v>
      </c>
      <c r="O25" s="2"/>
      <c r="P25" s="256">
        <v>11</v>
      </c>
      <c r="Q25" s="257">
        <v>1</v>
      </c>
      <c r="R25" s="2"/>
      <c r="S25" s="51">
        <v>2012</v>
      </c>
      <c r="T25" s="29">
        <f>(AVERAGE(D25+Referenz!$D$5,E25+Referenz!$E$5,F25+Referenz!$F$5)-Referenz!$O$5)</f>
        <v>2.9391063321385893</v>
      </c>
      <c r="U25" s="9">
        <f>(AVERAGE(G25+Referenz!$G$5,H25+Referenz!$H$5,I25+Referenz!$I$5)-Referenz!$P$5)</f>
        <v>2.0363405017921146</v>
      </c>
      <c r="V25" s="9">
        <f>(AVERAGE(J25+Referenz!$J$5,K25+Referenz!$K$5,L25+Referenz!$L$5)-Referenz!$Q$5)</f>
        <v>1.0488745519713261</v>
      </c>
      <c r="W25" s="30">
        <f>(AVERAGE(B25+Referenz!$B$5,C25+Referenz!$C$5,M24+Referenz!$M$5)-Referenz!$R$5)</f>
        <v>-0.85192868619453699</v>
      </c>
      <c r="Y25" s="51">
        <v>2012</v>
      </c>
      <c r="Z25" s="29">
        <f>(AVERAGE(B25+Referenz!$B$5,C25+Referenz!$C$5,D25+Referenz!$D$5)-Referenz!$T$5)</f>
        <v>1.4917191941663632E-2</v>
      </c>
      <c r="AA25" s="9">
        <f>(AVERAGE(E25+Referenz!$E$5,F25+Referenz!$F$5,G25+Referenz!$G$5)-Referenz!$U$5)</f>
        <v>2.2708590203106311</v>
      </c>
      <c r="AB25" s="9">
        <f>(AVERAGE(H25+Referenz!$H$5,I25+Referenz!$I$5,J25+Referenz!$J$5)-Referenz!$V$5)</f>
        <v>1.3155256869772973</v>
      </c>
      <c r="AC25" s="30">
        <f>(AVERAGE(K25+Referenz!$K$5,L25+Referenz!$L$5,M25+Referenz!$M$5)-Referenz!$W$5)</f>
        <v>1.1603381123058552</v>
      </c>
    </row>
    <row r="26" spans="1:29">
      <c r="A26" s="51">
        <v>2013</v>
      </c>
      <c r="B26" s="29">
        <f>(TempMittel_korr!C237-Referenz!B$5)</f>
        <v>0.14010752688172001</v>
      </c>
      <c r="C26" s="28">
        <f>(TempMittel_korr!D237-Referenz!C$5)</f>
        <v>-3.350131362889984</v>
      </c>
      <c r="D26" s="9">
        <f>(TempMittel_korr!E237-Referenz!D$5)</f>
        <v>-1.5273118279569891</v>
      </c>
      <c r="E26" s="9">
        <f>(TempMittel_korr!F237-Referenz!E$5)</f>
        <v>1.2535555555555549</v>
      </c>
      <c r="F26" s="9">
        <f>(TempMittel_korr!G237-Referenz!F$5)</f>
        <v>-1.0403225806451619</v>
      </c>
      <c r="G26" s="9">
        <f>(TempMittel_korr!H237-Referenz!G$5)</f>
        <v>0.61300000000000132</v>
      </c>
      <c r="H26" s="9">
        <f>(TempMittel_korr!I237-Referenz!H$5)</f>
        <v>3.4654838709677396</v>
      </c>
      <c r="I26" s="9">
        <f>(TempMittel_korr!J237-Referenz!I$5)</f>
        <v>1.9013978494623629</v>
      </c>
      <c r="J26" s="9">
        <f>(TempMittel_korr!K237-Referenz!J$5)</f>
        <v>-0.38944444444444493</v>
      </c>
      <c r="K26" s="9">
        <f>(TempMittel_korr!L237-Referenz!K$5)</f>
        <v>1.6281720430107551</v>
      </c>
      <c r="L26" s="9">
        <f>(TempMittel_korr!M237-Referenz!L$5)</f>
        <v>-0.86855555555555619</v>
      </c>
      <c r="M26" s="12">
        <f>(TempMittel_korr!N237-Referenz!M$5)</f>
        <v>3.6592473118279569</v>
      </c>
      <c r="N26" s="269">
        <f>(TempMittel_korr!P237-Referenz!N$5)</f>
        <v>0.28126940639269282</v>
      </c>
      <c r="O26" s="2"/>
      <c r="P26" s="162">
        <v>7</v>
      </c>
      <c r="Q26" s="165">
        <v>5</v>
      </c>
      <c r="R26" s="2"/>
      <c r="S26" s="51">
        <v>2013</v>
      </c>
      <c r="T26" s="29">
        <f>(AVERAGE(D26+Referenz!D$5,E26+Referenz!E$5,F26+Referenz!F$5)-Referenz!O$5)</f>
        <v>-0.43802628434886515</v>
      </c>
      <c r="U26" s="9">
        <f>(AVERAGE(G26+Referenz!G$5,H26+Referenz!H$5,I26+Referenz!I$5)-Referenz!P$5)</f>
        <v>1.9932939068100346</v>
      </c>
      <c r="V26" s="9">
        <f>(AVERAGE(J26+Referenz!J$5,K26+Referenz!K$5,L26+Referenz!L$5)-Referenz!Q$5)</f>
        <v>0.12339068100358386</v>
      </c>
      <c r="W26" s="30">
        <f>(AVERAGE(B26+Referenz!B$5,C26+Referenz!C$5,M25+Referenz!M$5)-Referenz!R$5)</f>
        <v>-0.84058142203859698</v>
      </c>
      <c r="Y26" s="51">
        <v>2013</v>
      </c>
      <c r="Z26" s="29">
        <f>(AVERAGE(B26+Referenz!B$5,C26+Referenz!C$5,D26+Referenz!D$5)-Referenz!T$5)</f>
        <v>-1.5791118879884178</v>
      </c>
      <c r="AA26" s="9">
        <f>(AVERAGE(E26+Referenz!E$5,F26+Referenz!F$5,G26+Referenz!G$5)-Referenz!U$5)</f>
        <v>0.27541099163679839</v>
      </c>
      <c r="AB26" s="9">
        <f>(AVERAGE(H26+Referenz!H$5,I26+Referenz!I$5,J26+Referenz!J$5)-Referenz!V$5)</f>
        <v>1.6591457586618858</v>
      </c>
      <c r="AC26" s="30">
        <f>(AVERAGE(K26+Referenz!$K$5,L26+Referenz!$L$5,M26+Referenz!$M$5)-Referenz!$W$5)</f>
        <v>1.4729545997610516</v>
      </c>
    </row>
    <row r="27" spans="1:29">
      <c r="A27" s="51">
        <v>2014</v>
      </c>
      <c r="B27" s="29">
        <f>(TempMittel_korr!C238-Referenz!B$5)</f>
        <v>4.1755913978494625</v>
      </c>
      <c r="C27" s="9">
        <f>(TempMittel_korr!D238-Referenz!C$5)</f>
        <v>4.1927257799671587</v>
      </c>
      <c r="D27" s="9">
        <f>(TempMittel_korr!E238-Referenz!D$5)</f>
        <v>3.9597849462365584</v>
      </c>
      <c r="E27" s="29">
        <f>(TempMittel_korr!F238-Referenz!E$5)</f>
        <v>3.1768888888888869</v>
      </c>
      <c r="F27" s="29">
        <f>(TempMittel_korr!G238-Referenz!F$5)</f>
        <v>0.14354838709677509</v>
      </c>
      <c r="G27" s="29">
        <f>(TempMittel_korr!H238-Referenz!G$5)</f>
        <v>2.3496666666666659</v>
      </c>
      <c r="H27" s="29">
        <f>(TempMittel_korr!I238-Referenz!H$5)</f>
        <v>0.73322580645161217</v>
      </c>
      <c r="I27" s="29">
        <f>(TempMittel_korr!J238-Referenz!I$5)</f>
        <v>-0.87924731182795846</v>
      </c>
      <c r="J27" s="29">
        <f>(TempMittel_korr!K238-Referenz!J$5)</f>
        <v>0.573888888888888</v>
      </c>
      <c r="K27" s="29">
        <f>(TempMittel_korr!L238-Referenz!K$5)</f>
        <v>2.4217204301075235</v>
      </c>
      <c r="L27" s="9">
        <f>(TempMittel_korr!M238-Referenz!L$5)</f>
        <v>3.8547777777777763</v>
      </c>
      <c r="M27" s="30">
        <f>(TempMittel_korr!N238-Referenz!M$5)</f>
        <v>1.3076344086021505</v>
      </c>
      <c r="N27" s="269">
        <f>(TempMittel_korr!P238-Referenz!N$5)</f>
        <v>1.981269406392693</v>
      </c>
      <c r="O27" s="2"/>
      <c r="P27" s="256">
        <v>10</v>
      </c>
      <c r="Q27" s="257">
        <v>1</v>
      </c>
      <c r="R27" s="2"/>
      <c r="S27" s="129">
        <v>2014</v>
      </c>
      <c r="T27" s="29">
        <f>(AVERAGE(D27+Referenz!D$5,E27+Referenz!E$5,F27+Referenz!F$5)-Referenz!O$5)</f>
        <v>2.4267407407407404</v>
      </c>
      <c r="U27" s="9">
        <f>(AVERAGE(G27+Referenz!G$5,H27+Referenz!H$5,I27+Referenz!I$5)-Referenz!P$5)</f>
        <v>0.73454838709677261</v>
      </c>
      <c r="V27" s="9">
        <f>(AVERAGE(J27+Referenz!J$5,K27+Referenz!K$5,L27+Referenz!L$5)-Referenz!Q$5)</f>
        <v>2.2834623655913946</v>
      </c>
      <c r="W27" s="30">
        <f>(AVERAGE(B27+Referenz!B$5,C27+Referenz!C$5,M26+Referenz!M$5)-Referenz!R$5)</f>
        <v>4.0091881632148594</v>
      </c>
      <c r="Y27" s="129">
        <v>2014</v>
      </c>
      <c r="Z27" s="29">
        <f>(AVERAGE(B27+Referenz!B$5,C27+Referenz!C$5,D27+Referenz!D$5)-Referenz!T$5)</f>
        <v>4.1093673746843935</v>
      </c>
      <c r="AA27" s="9">
        <f>(AVERAGE(E27+Referenz!E$5,F27+Referenz!F$5,G27+Referenz!G$5)-Referenz!U$5)</f>
        <v>1.8900346475507739</v>
      </c>
      <c r="AB27" s="9">
        <f>(AVERAGE(H27+Referenz!H$5,I27+Referenz!I$5,J27+Referenz!J$5)-Referenz!V$5)</f>
        <v>0.14262246117084665</v>
      </c>
      <c r="AC27" s="30">
        <f>(AVERAGE(K27+Referenz!$K$5,L27+Referenz!$L$5,M27+Referenz!$M$5)-Referenz!$W$5)</f>
        <v>2.5280442054958177</v>
      </c>
    </row>
    <row r="28" spans="1:29">
      <c r="A28" s="51">
        <v>2015</v>
      </c>
      <c r="B28" s="86">
        <f>(TempMittel_korr!C239-Referenz!B$5)</f>
        <v>1.6497849462365584</v>
      </c>
      <c r="C28" s="9">
        <f>(TempMittel_korr!D239-Referenz!C$5)</f>
        <v>-0.35013136288998314</v>
      </c>
      <c r="D28" s="29">
        <f>(TempMittel_korr!E239-Referenz!D$5)</f>
        <v>2.1081720430107533</v>
      </c>
      <c r="E28" s="29">
        <f>(TempMittel_korr!F239-Referenz!E$5)</f>
        <v>2.2035555555555559</v>
      </c>
      <c r="F28" s="29">
        <f>(TempMittel_korr!G239-Referenz!F$5)</f>
        <v>1.5145161290322537</v>
      </c>
      <c r="G28" s="29">
        <f>(TempMittel_korr!H239-Referenz!G$5)</f>
        <v>2.2963333333333278</v>
      </c>
      <c r="H28" s="29">
        <f>(TempMittel_korr!I239-Referenz!H$5)</f>
        <v>4.5364516129032264</v>
      </c>
      <c r="I28" s="29">
        <f>(TempMittel_korr!J239-Referenz!I$5)</f>
        <v>4.311075268817202</v>
      </c>
      <c r="J28" s="29">
        <f>(TempMittel_korr!K239-Referenz!J$5)</f>
        <v>-1.4127777777777766</v>
      </c>
      <c r="K28" s="29">
        <f>(TempMittel_korr!L239-Referenz!K$5)</f>
        <v>-0.82666666666666533</v>
      </c>
      <c r="L28" s="29">
        <f>(TempMittel_korr!M239-Referenz!L$5)</f>
        <v>4.7514444444444415</v>
      </c>
      <c r="M28" s="156">
        <f>(TempMittel_korr!N239-Referenz!M$5)</f>
        <v>7.0398924731182797</v>
      </c>
      <c r="N28" s="269">
        <f>(TempMittel_korr!P239-Referenz!N$5)</f>
        <v>2.3664748858447471</v>
      </c>
      <c r="O28" s="2"/>
      <c r="P28" s="162">
        <v>9</v>
      </c>
      <c r="Q28" s="165">
        <v>3</v>
      </c>
      <c r="R28" s="2"/>
      <c r="S28" s="129">
        <v>2015</v>
      </c>
      <c r="T28" s="29">
        <f>(AVERAGE(D28+Referenz!D$5,E28+Referenz!E$5,F28+Referenz!F$5)-Referenz!O$5)</f>
        <v>1.9420812425328542</v>
      </c>
      <c r="U28" s="9">
        <f>(AVERAGE(G28+Referenz!G$5,H28+Referenz!H$5,I28+Referenz!I$5)-Referenz!P$5)</f>
        <v>3.7146200716845854</v>
      </c>
      <c r="V28" s="9">
        <f>(AVERAGE(J28+Referenz!J$5,K28+Referenz!K$5,L28+Referenz!L$5)-Referenz!Q$5)</f>
        <v>0.83733333333333082</v>
      </c>
      <c r="W28" s="12">
        <f>(AVERAGE(B28+Referenz!B$5,C28+Referenz!C$5,M27+Referenz!M$5)-Referenz!R$5)</f>
        <v>0.86909599731624188</v>
      </c>
      <c r="Y28" s="129">
        <v>2015</v>
      </c>
      <c r="Z28" s="112">
        <f>(AVERAGE(B28+Referenz!B$5,C28+Referenz!C$5,D28+Referenz!D$5)-Referenz!T$5)</f>
        <v>1.1359418754524429</v>
      </c>
      <c r="AA28" s="28">
        <f>(AVERAGE(E28+Referenz!E$5,F28+Referenz!F$5,G28+Referenz!G$5)-Referenz!U$5)</f>
        <v>2.0048016726403795</v>
      </c>
      <c r="AB28" s="28">
        <f>(AVERAGE(H28+Referenz!H$5,I28+Referenz!I$5,J28+Referenz!J$5)-Referenz!V$5)</f>
        <v>2.4782497013142155</v>
      </c>
      <c r="AC28" s="38">
        <f>(AVERAGE(K28+Referenz!$K$5,L28+Referenz!$L$5,M28+Referenz!$M$5)-Referenz!$W$5)</f>
        <v>3.6548900836320191</v>
      </c>
    </row>
    <row r="29" spans="1:29" ht="13.5" customHeight="1">
      <c r="A29" s="51">
        <v>2016</v>
      </c>
      <c r="B29" s="29">
        <f>(TempMittel_korr!C240-Referenz!B$5)</f>
        <v>2.3949462365591394</v>
      </c>
      <c r="C29" s="29">
        <f>(TempMittel_korr!D240-Referenz!C$5)</f>
        <v>3.0406321839080466</v>
      </c>
      <c r="D29" s="29">
        <f>(TempMittel_korr!E240-Referenz!D$5)</f>
        <v>0.3855913978494625</v>
      </c>
      <c r="E29" s="29">
        <f>(TempMittel_korr!F240-Referenz!E$5)</f>
        <v>1.6435555555555563</v>
      </c>
      <c r="F29" s="29">
        <f>(TempMittel_korr!G240-Referenz!F$5)</f>
        <v>0.92741935483870819</v>
      </c>
      <c r="G29" s="29">
        <f>(TempMittel_korr!H240-Referenz!G$5)</f>
        <v>1.5030000000000001</v>
      </c>
      <c r="H29" s="29">
        <f>(TempMittel_korr!I240-Referenz!H$5)</f>
        <v>2.075161290322578</v>
      </c>
      <c r="I29" s="29">
        <f>(TempMittel_korr!J240-Referenz!I$5)</f>
        <v>1.9013978494623593</v>
      </c>
      <c r="J29" s="29">
        <f>(TempMittel_korr!K240-Referenz!J$5)</f>
        <v>3.0905555555555573</v>
      </c>
      <c r="K29" s="29">
        <f>(TempMittel_korr!L240-Referenz!K$5)</f>
        <v>-0.99118279569892476</v>
      </c>
      <c r="L29" s="29">
        <f>(TempMittel_korr!M240-Referenz!L$5)</f>
        <v>0.76811111111111208</v>
      </c>
      <c r="M29" s="30">
        <f>(TempMittel_korr!N240-Referenz!M$5)</f>
        <v>3.0915053763440863</v>
      </c>
      <c r="N29" s="269">
        <f>(TempMittel_korr!P240-Referenz!N$5)</f>
        <v>1.6675707762557064</v>
      </c>
      <c r="O29" s="2"/>
      <c r="P29" s="256">
        <v>11</v>
      </c>
      <c r="Q29" s="257">
        <v>1</v>
      </c>
      <c r="S29" s="129">
        <v>2016</v>
      </c>
      <c r="T29" s="29">
        <f>(AVERAGE(D29+Referenz!D$5,E29+Referenz!E$5,F29+Referenz!F$5)-Referenz!O$5)</f>
        <v>0.98552210274790841</v>
      </c>
      <c r="U29" s="29">
        <f>(AVERAGE(G29+Referenz!G$5,H29+Referenz!H$5,I29+Referenz!I$5)-Referenz!P$5)</f>
        <v>1.8265197132616446</v>
      </c>
      <c r="V29" s="9">
        <f>(AVERAGE(J29+Referenz!J$5,K29+Referenz!K$5,L29+Referenz!L$5)-Referenz!Q$5)</f>
        <v>0.95582795698924716</v>
      </c>
      <c r="W29" s="12">
        <f>(AVERAGE(B29+Referenz!B$5,C29+Referenz!C$5,M28+Referenz!M$5)-Referenz!R$5)</f>
        <v>4.1584902978618219</v>
      </c>
      <c r="Y29" s="129">
        <v>2016</v>
      </c>
      <c r="Z29" s="29">
        <f>(AVERAGE(B29+Referenz!B$5,C29+Referenz!C$5,D29+Referenz!D$5)-Referenz!T$5)</f>
        <v>1.9403899394388828</v>
      </c>
      <c r="AA29" s="9">
        <f>(AVERAGE(E29+Referenz!E$5,F29+Referenz!F$5,G29+Referenz!G$5)-Referenz!U$5)</f>
        <v>1.35799163679809</v>
      </c>
      <c r="AB29" s="9">
        <f>(AVERAGE(H29+Referenz!H$5,I29+Referenz!I$5,J29+Referenz!J$5)-Referenz!V$5)</f>
        <v>2.355704898446831</v>
      </c>
      <c r="AC29" s="30">
        <f>(AVERAGE(K29+Referenz!$K$5,L29+Referenz!$L$5,M29+Referenz!$M$5)-Referenz!$W$5)</f>
        <v>0.95614456391875846</v>
      </c>
    </row>
    <row r="30" spans="1:29">
      <c r="A30" s="51">
        <v>2017</v>
      </c>
      <c r="B30" s="29">
        <f>(TempMittel_korr!C241-Referenz!B$5)</f>
        <v>-2.085698924731183</v>
      </c>
      <c r="C30" s="29">
        <f>(TempMittel_korr!D241-Referenz!C$5)</f>
        <v>3.5320114942528744</v>
      </c>
      <c r="D30" s="9">
        <f>(TempMittel_korr!E241-Referenz!D$5)</f>
        <v>4.4533333333333331</v>
      </c>
      <c r="E30" s="9">
        <f>(TempMittel_korr!F241-Referenz!E$5)</f>
        <v>0.28022222222222126</v>
      </c>
      <c r="F30" s="9">
        <f>(TempMittel_korr!G241-Referenz!F$5)</f>
        <v>2.6822580645161267</v>
      </c>
      <c r="G30" s="9">
        <f>(TempMittel_korr!H241-Referenz!G$5)</f>
        <v>4.2196666666666633</v>
      </c>
      <c r="H30" s="9">
        <f>(TempMittel_korr!I241-Referenz!H$5)</f>
        <v>1.7041935483870905</v>
      </c>
      <c r="I30" s="9">
        <f>(TempMittel_korr!J241-Referenz!I$5)</f>
        <v>3.1013978494623622</v>
      </c>
      <c r="J30" s="9">
        <f>(TempMittel_korr!K241-Referenz!J$5)</f>
        <v>-1.5161111111111119</v>
      </c>
      <c r="K30" s="9">
        <f>(TempMittel_korr!L241-Referenz!K$5)</f>
        <v>1.9539784946236569</v>
      </c>
      <c r="L30" s="9">
        <f>(TempMittel_korr!M241-Referenz!L$5)</f>
        <v>-0.11188888888889004</v>
      </c>
      <c r="M30" s="9">
        <f>(TempMittel_korr!N241-Referenz!M$5)</f>
        <v>3.3440860215053547E-2</v>
      </c>
      <c r="N30" s="269">
        <f>(TempMittel_korr!P241-Referenz!N$5)</f>
        <v>1.5349680365296798</v>
      </c>
      <c r="O30" s="2"/>
      <c r="P30" s="162">
        <v>8</v>
      </c>
      <c r="Q30" s="165">
        <v>2</v>
      </c>
      <c r="S30" s="129">
        <v>2017</v>
      </c>
      <c r="T30" s="29">
        <f>(AVERAGE(D30+Referenz!D$5,E30+Referenz!E$5,F30+Referenz!F$5)-Referenz!O$5)</f>
        <v>2.471937873357227</v>
      </c>
      <c r="U30" s="9">
        <f>(AVERAGE(G30+Referenz!G$5,H30+Referenz!H$5,I30+Referenz!I$5)-Referenz!P$5)</f>
        <v>3.0084193548387042</v>
      </c>
      <c r="V30" s="9">
        <f>(AVERAGE(J30+Referenz!J$5,K30+Referenz!K$5,L30+Referenz!L$5)-Referenz!Q$5)</f>
        <v>0.10865949820788412</v>
      </c>
      <c r="W30" s="12">
        <f>(AVERAGE(B30+Referenz!B$5,C30+Referenz!C$5,M29+Referenz!M$5)-Referenz!R$5)</f>
        <v>1.5126059819552593</v>
      </c>
      <c r="Y30" s="129">
        <v>2017</v>
      </c>
      <c r="Z30" s="29">
        <f>(AVERAGE(B30+Referenz!B$5,C30+Referenz!C$5,D30+Referenz!D$5)-Referenz!T$5)</f>
        <v>1.966548634285008</v>
      </c>
      <c r="AA30" s="9">
        <f>(AVERAGE(E30+Referenz!E$5,F30+Referenz!F$5,G30+Referenz!G$5)-Referenz!U$5)</f>
        <v>2.3940489844683377</v>
      </c>
      <c r="AB30" s="9">
        <f>(AVERAGE(H30+Referenz!H$5,I30+Referenz!I$5,J30+Referenz!J$5)-Referenz!V$5)</f>
        <v>1.0964934289127797</v>
      </c>
      <c r="AC30" s="30">
        <f>(AVERAGE(K30+Referenz!$K$5,L30+Referenz!$L$5,M30+Referenz!$M$5)-Referenz!$W$5)</f>
        <v>0.62517682198327362</v>
      </c>
    </row>
    <row r="31" spans="1:29">
      <c r="A31" s="176">
        <v>2018</v>
      </c>
      <c r="B31" s="29">
        <f>(TempMittel_korr!C242-Referenz!B$5)</f>
        <v>4.2755913978494622</v>
      </c>
      <c r="C31" s="9">
        <f>(TempMittel_korr!D242-Referenz!C$5)</f>
        <v>-3.9965599343185545</v>
      </c>
      <c r="D31" s="29">
        <f>(TempMittel_korr!E242-Referenz!D$5)</f>
        <v>-0.19182795698924737</v>
      </c>
      <c r="E31" s="157">
        <f>(TempMittel_korr!F242-Referenz!E$5)</f>
        <v>7.0502222222222199</v>
      </c>
      <c r="F31" s="29">
        <f>(TempMittel_korr!G242-Referenz!F$5)</f>
        <v>3.566129032258063</v>
      </c>
      <c r="G31" s="29">
        <f>(TempMittel_korr!H242-Referenz!G$5)</f>
        <v>2.7029999999999976</v>
      </c>
      <c r="H31" s="9">
        <f>(TempMittel_korr!I242-Referenz!H$5)</f>
        <v>3.0945161290322556</v>
      </c>
      <c r="I31" s="29">
        <f>(TempMittel_korr!J242-Referenz!I$5)</f>
        <v>4.0917204301075252</v>
      </c>
      <c r="J31" s="9">
        <f>(TempMittel_korr!K242-Referenz!J$5)</f>
        <v>2.203888888888887</v>
      </c>
      <c r="K31" s="9">
        <f>(TempMittel_korr!L242-Referenz!K$5)</f>
        <v>2.3539784946236519</v>
      </c>
      <c r="L31" s="9">
        <f>(TempMittel_korr!M242-Referenz!L$5)</f>
        <v>2.2114444444444454</v>
      </c>
      <c r="M31" s="9">
        <f>(TempMittel_korr!N242-Referenz!M$5)</f>
        <v>1.9882795698924731</v>
      </c>
      <c r="N31" s="269">
        <f>(TempMittel_korr!P242-Referenz!N$5)</f>
        <v>2.5089406392694045</v>
      </c>
      <c r="O31" s="2"/>
      <c r="P31" s="256">
        <v>10</v>
      </c>
      <c r="Q31" s="257">
        <v>2</v>
      </c>
      <c r="S31" s="129">
        <v>2018</v>
      </c>
      <c r="T31" s="29">
        <f>(AVERAGE(D31+Referenz!D$5,E31+Referenz!E$5,F31+Referenz!F$5)-Referenz!O$5)</f>
        <v>3.4748410991636778</v>
      </c>
      <c r="U31" s="29">
        <f>(AVERAGE(G31+Referenz!G$5,H31+Referenz!H$5,I31+Referenz!I$5)-Referenz!P$5)</f>
        <v>3.2964121863799285</v>
      </c>
      <c r="V31" s="9">
        <f>(AVERAGE(J31+Referenz!J$5,K31+Referenz!K$5,L31+Referenz!L$5)-Referenz!Q$5)</f>
        <v>2.2564372759856619</v>
      </c>
      <c r="W31" s="12">
        <f>(AVERAGE(B31+Referenz!B$5,C31+Referenz!C$5,M30+Referenz!M$5)-Referenz!R$5)</f>
        <v>0.10415744124865378</v>
      </c>
      <c r="Y31" s="51">
        <v>2018</v>
      </c>
      <c r="Z31" s="29">
        <f>(AVERAGE(B31+Referenz!B$5,C31+Referenz!C$5,D31+Referenz!D$5)-Referenz!T$5)</f>
        <v>2.9067835513886753E-2</v>
      </c>
      <c r="AA31" s="9">
        <f>(AVERAGE(E31+Referenz!E$5,F31+Referenz!F$5,G31+Referenz!G$5)-Referenz!U$5)</f>
        <v>4.4397837514934295</v>
      </c>
      <c r="AB31" s="9">
        <f>(AVERAGE(H31+Referenz!H$5,I31+Referenz!I$5,J31+Referenz!J$5)-Referenz!V$5)</f>
        <v>3.1300418160095553</v>
      </c>
      <c r="AC31" s="12">
        <f>(AVERAGE(K31+Referenz!$K$5,L31+Referenz!$L$5,M31+Referenz!$M$5)-Referenz!$W$5)</f>
        <v>2.1845675029868565</v>
      </c>
    </row>
    <row r="32" spans="1:29">
      <c r="A32" s="176">
        <v>2019</v>
      </c>
      <c r="B32" s="29">
        <f>(TempMittel_korr!C243-Referenz!B$5)</f>
        <v>-1.4663440860215056</v>
      </c>
      <c r="C32" s="29">
        <f>(TempMittel_korr!D243-Referenz!C$5)</f>
        <v>4.6320114942528736</v>
      </c>
      <c r="D32" s="9">
        <f>(TempMittel_korr!E243-Referenz!D$5)</f>
        <v>3.0855913978494627</v>
      </c>
      <c r="E32" s="9">
        <f>(TempMittel_korr!F243-Referenz!E$5)</f>
        <v>2.4902222222222203</v>
      </c>
      <c r="F32" s="9">
        <f>(TempMittel_korr!G243-Referenz!F$5)</f>
        <v>-1.7112903225806484</v>
      </c>
      <c r="G32" s="29">
        <f>(TempMittel_korr!H243-Referenz!G$5)</f>
        <v>5.5929999999999946</v>
      </c>
      <c r="H32" s="9">
        <f>(TempMittel_korr!I243-Referenz!H$5)</f>
        <v>2.8235483870967659</v>
      </c>
      <c r="I32" s="9">
        <f>(TempMittel_korr!J243-Referenz!I$5)</f>
        <v>2.40462365591398</v>
      </c>
      <c r="J32" s="9">
        <f>(TempMittel_korr!K243-Referenz!J$5)</f>
        <v>0.54722222222222783</v>
      </c>
      <c r="K32" s="9">
        <f>(TempMittel_korr!L243-Referenz!K$5)</f>
        <v>2.6765591397849455</v>
      </c>
      <c r="L32" s="9">
        <f>(TempMittel_korr!M243-Referenz!L$5)</f>
        <v>1.404777777777777</v>
      </c>
      <c r="M32" s="9">
        <f>(TempMittel_korr!N243-Referenz!M$5)</f>
        <v>3.7560215053763444</v>
      </c>
      <c r="N32" s="269">
        <f>(TempMittel_korr!P243-Referenz!N$5)</f>
        <v>2.1848310502283095</v>
      </c>
      <c r="P32" s="256">
        <v>10</v>
      </c>
      <c r="Q32" s="257">
        <v>2</v>
      </c>
      <c r="S32" s="129">
        <v>2019</v>
      </c>
      <c r="T32" s="29">
        <f>(AVERAGE(D32+Referenz!D$5,E32+Referenz!E$5,F32+Referenz!F$5)-Referenz!O$5)</f>
        <v>1.2881744324970112</v>
      </c>
      <c r="U32" s="9">
        <f>(AVERAGE(G32+Referenz!G$5,H32+Referenz!H$5,I32+Referenz!I$5)-Referenz!P$5)</f>
        <v>3.6070573476702457</v>
      </c>
      <c r="V32" s="9">
        <f>(AVERAGE(J32+Referenz!J$5,K32+Referenz!K$5,L32+Referenz!L$5)-Referenz!Q$5)</f>
        <v>1.5428530465949821</v>
      </c>
      <c r="W32" s="12">
        <f>(AVERAGE(B32+Referenz!B$5,C32+Referenz!C$5,M31+Referenz!M$5)-Referenz!R$5)</f>
        <v>1.7179823260412803</v>
      </c>
      <c r="Y32" s="129">
        <v>2019</v>
      </c>
      <c r="Z32" s="29">
        <f>(AVERAGE(B32+Referenz!B$5,C32+Referenz!C$5,D32+Referenz!D$5)-Referenz!T$5)</f>
        <v>2.0837529353602768</v>
      </c>
      <c r="AA32" s="9">
        <f>(AVERAGE(E32+Referenz!E$5,F32+Referenz!F$5,G32+Referenz!G$5)-Referenz!U$5)</f>
        <v>2.123977299880524</v>
      </c>
      <c r="AB32" s="9">
        <f>(AVERAGE(H32+Referenz!H$5,I32+Referenz!I$5,J32+Referenz!J$5)-Referenz!V$5)</f>
        <v>1.9251314217443252</v>
      </c>
      <c r="AC32" s="12">
        <f>(AVERAGE(K32+Referenz!$K$5,L32+Referenz!$L$5,M32+Referenz!$M$5)-Referenz!$W$5)</f>
        <v>2.6124528076463567</v>
      </c>
    </row>
    <row r="33" spans="1:29">
      <c r="A33" s="176">
        <v>2020</v>
      </c>
      <c r="B33" s="29">
        <f>(TempMittel_korr!C244-Referenz!B$5)</f>
        <v>4.2755913978494613</v>
      </c>
      <c r="C33" s="9">
        <f>(TempMittel_korr!D244-Referenz!C$5)</f>
        <v>4.8820114942528736</v>
      </c>
      <c r="D33" s="9">
        <f>(TempMittel_korr!E244-Referenz!D$5)</f>
        <v>1.4759139784946238</v>
      </c>
      <c r="E33" s="9">
        <f>(TempMittel_korr!F244-Referenz!E$5)</f>
        <v>5.1968888888888882</v>
      </c>
      <c r="F33" s="9">
        <f>(TempMittel_korr!G244-Referenz!F$5)</f>
        <v>0.70806451612903132</v>
      </c>
      <c r="G33" s="9">
        <f>(TempMittel_korr!H244-Referenz!G$5)</f>
        <v>0.91633333333333056</v>
      </c>
      <c r="H33" s="9">
        <f>(TempMittel_korr!I244-Referenz!H$5)</f>
        <v>2.0364516129032229</v>
      </c>
      <c r="I33" s="9">
        <f>(TempMittel_korr!J244-Referenz!I$5)</f>
        <v>2.9465591397849451</v>
      </c>
      <c r="J33" s="9">
        <f>(TempMittel_korr!K244-Referenz!J$5)</f>
        <v>1.6705555555555556</v>
      </c>
      <c r="K33" s="9">
        <f>(TempMittel_korr!L244-Referenz!K$5)</f>
        <v>-0.17505376344085999</v>
      </c>
      <c r="L33" s="9">
        <f>(TempMittel_korr!M244-Referenz!L$5)</f>
        <v>3.4414444444444441</v>
      </c>
      <c r="M33" s="9">
        <f>(TempMittel_korr!N244-Referenz!M$5)</f>
        <v>2.388279569892473</v>
      </c>
      <c r="N33" s="269">
        <f>(TempMittel_korr!P244-Referenz!N$5)</f>
        <v>2.481269406392693</v>
      </c>
      <c r="P33" s="256">
        <v>11</v>
      </c>
      <c r="Q33" s="165">
        <v>1</v>
      </c>
      <c r="S33" s="129">
        <v>2020</v>
      </c>
      <c r="T33" s="29">
        <f>(AVERAGE(D33+Referenz!D$5,E33+Referenz!E$5,F33+Referenz!F$5)-Referenz!O$5)</f>
        <v>2.4602891278375152</v>
      </c>
      <c r="U33" s="9">
        <f>(AVERAGE(G33+Referenz!G$5,H33+Referenz!H$5,I33+Referenz!I$5)-Referenz!P$5)</f>
        <v>1.9664480286738346</v>
      </c>
      <c r="V33" s="9">
        <f>(AVERAGE(J33+Referenz!J$5,K33+Referenz!K$5,L33+Referenz!L$5)-Referenz!Q$5)</f>
        <v>1.6456487455197122</v>
      </c>
      <c r="W33" s="12">
        <f>(AVERAGE(B33+Referenz!B$5,C33+Referenz!C$5,M32+Referenz!M$5)-Referenz!R$5)</f>
        <v>4.304541465826226</v>
      </c>
      <c r="Y33" s="129">
        <v>2020</v>
      </c>
      <c r="Z33" s="29">
        <f>(AVERAGE(B33+Referenz!B$5,C33+Referenz!C$5,D33+Referenz!D$5)-Referenz!T$5)</f>
        <v>3.5445056235323196</v>
      </c>
      <c r="AA33" s="9">
        <f>(AVERAGE(E33+Referenz!E$5,F33+Referenz!F$5,G33+Referenz!G$5)-Referenz!U$5)</f>
        <v>2.2737622461170837</v>
      </c>
      <c r="AB33" s="9">
        <f>(AVERAGE(H33+Referenz!H$5,I33+Referenz!I$5,J33+Referenz!J$5)-Referenz!V$5)</f>
        <v>2.2178554360812406</v>
      </c>
      <c r="AC33" s="12">
        <f>(AVERAGE(K33+Referenz!$K$5,L33+Referenz!$L$5,M33+Referenz!$M$5)-Referenz!$W$5)</f>
        <v>1.8848900836320195</v>
      </c>
    </row>
    <row r="34" spans="1:29">
      <c r="A34" s="176">
        <v>2021</v>
      </c>
      <c r="B34" s="34">
        <f>(TempMittel_korr!C245-Referenz!B$5)</f>
        <v>-0.74053763440860254</v>
      </c>
      <c r="C34" s="9">
        <f>(TempMittel_korr!D245-Referenz!C$5)</f>
        <v>4.4820114942528733</v>
      </c>
      <c r="D34" s="9">
        <f>(TempMittel_korr!E245-Referenz!D$5)</f>
        <v>1.3759139784946237</v>
      </c>
      <c r="E34" s="9">
        <f>(TempMittel_korr!F245-Referenz!E$5)</f>
        <v>-0.50311111111111284</v>
      </c>
      <c r="F34" s="9">
        <f>(TempMittel_korr!G245-Referenz!F$5)</f>
        <v>-1.3919354838709701</v>
      </c>
      <c r="G34" s="9">
        <f>(TempMittel_korr!H245-Referenz!G$5)</f>
        <v>4.2163333333333295</v>
      </c>
      <c r="H34" s="9">
        <f>(TempMittel_korr!I245-Referenz!H$5)</f>
        <v>0.73645161290322214</v>
      </c>
      <c r="I34" s="9">
        <f>(TempMittel_korr!J245-Referenz!I$5)</f>
        <v>-5.3440860215054897E-2</v>
      </c>
      <c r="J34" s="9">
        <f>(TempMittel_korr!K245-Referenz!J$5)</f>
        <v>2.0705555555555559</v>
      </c>
      <c r="K34" s="9">
        <f>(TempMittel_korr!L245-Referenz!K$5)</f>
        <v>0.8249462365591409</v>
      </c>
      <c r="L34" s="9">
        <f>(TempMittel_korr!M245-Referenz!L$5)</f>
        <v>-5.8555555555555916E-2</v>
      </c>
      <c r="M34" s="9">
        <f>(TempMittel_korr!N245-Referenz!M$5)</f>
        <v>1.7882795698924729</v>
      </c>
      <c r="N34" s="269">
        <f>(TempMittel_korr!P245-Referenz!N$5)</f>
        <v>1.0812694063926926</v>
      </c>
      <c r="P34" s="162">
        <v>7</v>
      </c>
      <c r="Q34" s="165">
        <v>3</v>
      </c>
      <c r="S34" s="51">
        <v>2021</v>
      </c>
      <c r="T34" s="34">
        <f>(AVERAGE(D34+Referenz!D$5,E34+Referenz!E$5,F34+Referenz!F$5)-Referenz!O$5)</f>
        <v>-0.17304420549581945</v>
      </c>
      <c r="U34" s="9">
        <f>(AVERAGE(G34+Referenz!G$5,H34+Referenz!H$5,I34+Referenz!I$5)-Referenz!P$5)</f>
        <v>1.6331146953404971</v>
      </c>
      <c r="V34" s="9">
        <f>(AVERAGE(J34+Referenz!J$5,K34+Referenz!K$5,L34+Referenz!L$5)-Referenz!Q$5)</f>
        <v>0.9456487455197129</v>
      </c>
      <c r="W34" s="12">
        <f>(AVERAGE(B34+Referenz!B$5,C34+Referenz!C$5,M33+Referenz!M$5)-Referenz!R$5)</f>
        <v>2.0432511432455813</v>
      </c>
      <c r="Y34" s="129">
        <v>2021</v>
      </c>
      <c r="Z34" s="34">
        <f>(AVERAGE(B34+Referenz!B$5,C34+Referenz!C$5,D34+Referenz!D$5)-Referenz!T$5)</f>
        <v>1.7057959461129646</v>
      </c>
      <c r="AA34" s="9">
        <f>(AVERAGE(E34+Referenz!E$5,F34+Referenz!F$5,G34+Referenz!G$5)-Referenz!U$5)</f>
        <v>0.77376224611708189</v>
      </c>
      <c r="AB34" s="9">
        <f>(AVERAGE(H34+Referenz!H$5,I34+Referenz!I$5,J34+Referenz!J$5)-Referenz!V$5)</f>
        <v>0.91785543608123987</v>
      </c>
      <c r="AC34" s="12">
        <f>(AVERAGE(K34+Referenz!$K$5,L34+Referenz!$L$5,M34+Referenz!$M$5)-Referenz!$W$5)</f>
        <v>0.85155675029868627</v>
      </c>
    </row>
    <row r="35" spans="1:29">
      <c r="A35" s="176">
        <v>2022</v>
      </c>
      <c r="B35" s="29">
        <f>(TempMittel_korr!C246-Referenz!B$5)</f>
        <v>2.0594623655913971</v>
      </c>
      <c r="C35" s="29">
        <f>(TempMittel_korr!D246-Referenz!C$5)</f>
        <v>2.9820114942528737</v>
      </c>
      <c r="D35" s="29">
        <f>(TempMittel_korr!E246-Referenz!D$5)</f>
        <v>3.1759139784946235</v>
      </c>
      <c r="E35" s="29">
        <f>(TempMittel_korr!F246-Referenz!E$5)</f>
        <v>0.59688888888888769</v>
      </c>
      <c r="F35" s="29">
        <f>(TempMittel_korr!G246-Referenz!F$5)</f>
        <v>3.6080645161290299</v>
      </c>
      <c r="G35" s="9">
        <f>(TempMittel_korr!H246-Referenz!G$5)</f>
        <v>4.5163333333333302</v>
      </c>
      <c r="H35" s="29">
        <f>(TempMittel_korr!I246-Referenz!H$5)</f>
        <v>3.1364516129032243</v>
      </c>
      <c r="I35" s="29">
        <f>(TempMittel_korr!J246-Referenz!I$5)</f>
        <v>3.2465591397849458</v>
      </c>
      <c r="J35" s="29">
        <f>(TempMittel_korr!K246-Referenz!J$5)</f>
        <v>-0.62944444444444336</v>
      </c>
      <c r="K35" s="9">
        <f>(TempMittel_korr!L246-Referenz!K$5)</f>
        <v>5.4249462365591405</v>
      </c>
      <c r="L35" s="29">
        <f>(TempMittel_korr!M246-Referenz!L$5)</f>
        <v>3.3414444444444444</v>
      </c>
      <c r="M35" s="29">
        <f>(TempMittel_korr!N246-Referenz!M$5)</f>
        <v>1.6882795698924729</v>
      </c>
      <c r="N35" s="269">
        <f>(TempMittel_korr!P246-Referenz!N$5)</f>
        <v>2.7812694063926937</v>
      </c>
      <c r="P35" s="256">
        <v>11</v>
      </c>
      <c r="Q35" s="274">
        <v>1</v>
      </c>
      <c r="S35" s="129">
        <v>2022</v>
      </c>
      <c r="T35" s="34">
        <f>(AVERAGE(D35+Referenz!D$5,E35+Referenz!E$5,F35+Referenz!F$5)-Referenz!O$5)</f>
        <v>2.4602891278375134</v>
      </c>
      <c r="U35" s="9">
        <f>(AVERAGE(G35+Referenz!G$5,H35+Referenz!H$5,I35+Referenz!I$5)-Referenz!P$5)</f>
        <v>3.6331146953404989</v>
      </c>
      <c r="V35" s="9">
        <f>(AVERAGE(J35+Referenz!J$5,K35+Referenz!K$5,L35+Referenz!L$5)-Referenz!Q$5)</f>
        <v>2.7123154121863804</v>
      </c>
      <c r="W35" s="12">
        <f>(AVERAGE(B35+Referenz!B$5,C35+Referenz!C$5,M34+Referenz!M$5)-Referenz!R$5)</f>
        <v>2.2765844765789147</v>
      </c>
      <c r="Y35" s="129">
        <v>2022</v>
      </c>
      <c r="Z35" s="34">
        <f>(AVERAGE(B35+Referenz!B$5,C35+Referenz!C$5,D35+Referenz!D$5)-Referenz!T$5)</f>
        <v>2.7391292794462982</v>
      </c>
      <c r="AA35" s="9">
        <f>(AVERAGE(E35+Referenz!E$5,F35+Referenz!F$5,G35+Referenz!G$5)-Referenz!U$5)</f>
        <v>2.9070955794504147</v>
      </c>
      <c r="AB35" s="9">
        <f>(AVERAGE(H35+Referenz!H$5,I35+Referenz!I$5,J35+Referenz!J$5)-Referenz!V$5)</f>
        <v>1.9178554360812416</v>
      </c>
      <c r="AC35" s="12">
        <f>(AVERAGE(K35+Referenz!$K$5,L35+Referenz!$L$5,M35+Referenz!$M$5)-Referenz!$W$5)</f>
        <v>3.4848900836320191</v>
      </c>
    </row>
    <row r="36" spans="1:29" ht="13.8" thickBot="1">
      <c r="A36" s="178">
        <v>2023</v>
      </c>
      <c r="B36" s="21">
        <f>(TempMittel_korr!C247-Referenz!B$5)</f>
        <v>2.1594623655913971</v>
      </c>
      <c r="C36" s="13">
        <f>(TempMittel_korr!D247-Referenz!C$5)</f>
        <v>2.6820114942528739</v>
      </c>
      <c r="D36" s="13">
        <f>(TempMittel_korr!E247-Referenz!D$5)</f>
        <v>2.5759139784946239</v>
      </c>
      <c r="E36" s="13">
        <f>(TempMittel_korr!F247-Referenz!E$5)</f>
        <v>-0.60311111111111249</v>
      </c>
      <c r="F36" s="13">
        <f>(TempMittel_korr!G247-Referenz!F$5)</f>
        <v>1.308064516129031</v>
      </c>
      <c r="G36" s="13">
        <f>(TempMittel_korr!H247-Referenz!G$5)</f>
        <v>4.3163333333333309</v>
      </c>
      <c r="H36" s="13">
        <f>(TempMittel_korr!I247-Referenz!H$5)</f>
        <v>3.0364516129032229</v>
      </c>
      <c r="I36" s="13">
        <f>(TempMittel_korr!J247-Referenz!I$5)</f>
        <v>2.8465591397849437</v>
      </c>
      <c r="J36" s="53"/>
      <c r="K36" s="13"/>
      <c r="L36" s="53"/>
      <c r="M36" s="53"/>
      <c r="N36" s="300"/>
      <c r="P36" s="368">
        <v>7</v>
      </c>
      <c r="Q36" s="374">
        <v>1</v>
      </c>
      <c r="S36" s="52">
        <v>2023</v>
      </c>
      <c r="T36" s="21">
        <f>(AVERAGE(D36+Referenz!D$5,E36+Referenz!E$5,F36+Referenz!F$5)-Referenz!O$5)</f>
        <v>1.093622461170848</v>
      </c>
      <c r="U36" s="13">
        <f>(AVERAGE(G36+Referenz!G$5,H36+Referenz!H$5,I36+Referenz!I$5)-Referenz!P$5)</f>
        <v>3.3997813620071646</v>
      </c>
      <c r="V36" s="118"/>
      <c r="W36" s="22">
        <f>(AVERAGE(B36+Referenz!B$5,C36+Referenz!C$5,M35+Referenz!M$5)-Referenz!R$5)</f>
        <v>2.1765844765789146</v>
      </c>
      <c r="Y36" s="52">
        <v>2023</v>
      </c>
      <c r="Z36" s="21">
        <f>(AVERAGE(B36+Referenz!B$5,C36+Referenz!C$5,D36+Referenz!D$5)-Referenz!T$5)</f>
        <v>2.4724626127796316</v>
      </c>
      <c r="AA36" s="13">
        <f>(AVERAGE(E36+Referenz!E$5,F36+Referenz!F$5,G36+Referenz!G$5)-Referenz!U$5)</f>
        <v>1.6737622461170822</v>
      </c>
      <c r="AB36" s="118"/>
      <c r="AC36" s="260"/>
    </row>
    <row r="37" spans="1:29">
      <c r="A37" s="233"/>
      <c r="P37" s="1"/>
      <c r="Q37" s="1"/>
      <c r="S37" s="233"/>
      <c r="T37" s="237"/>
      <c r="U37" s="237"/>
      <c r="V37" s="237"/>
      <c r="W37" s="237"/>
      <c r="Y37" s="233"/>
      <c r="Z37" s="237"/>
      <c r="AA37" s="237"/>
      <c r="AB37" s="237"/>
      <c r="AC37" s="237"/>
    </row>
    <row r="38" spans="1:29">
      <c r="B38" s="380" t="s">
        <v>25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O38" s="142" t="s">
        <v>281</v>
      </c>
      <c r="T38" s="380" t="s">
        <v>31</v>
      </c>
      <c r="U38" s="380"/>
      <c r="V38" s="380"/>
      <c r="W38" s="380"/>
      <c r="Z38" s="380" t="s">
        <v>31</v>
      </c>
      <c r="AA38" s="380"/>
      <c r="AB38" s="380"/>
      <c r="AC38" s="380"/>
    </row>
    <row r="39" spans="1:29" ht="13.8" thickBot="1">
      <c r="Z39" s="17"/>
      <c r="AA39" s="17"/>
    </row>
    <row r="40" spans="1:29" ht="13.8" thickBot="1">
      <c r="B40" s="33" t="s">
        <v>1</v>
      </c>
      <c r="C40" s="10" t="s">
        <v>2</v>
      </c>
      <c r="D40" s="10" t="s">
        <v>14</v>
      </c>
      <c r="E40" s="10" t="s">
        <v>4</v>
      </c>
      <c r="F40" s="10" t="s">
        <v>5</v>
      </c>
      <c r="G40" s="10" t="s">
        <v>6</v>
      </c>
      <c r="H40" s="10" t="s">
        <v>7</v>
      </c>
      <c r="I40" s="10" t="s">
        <v>8</v>
      </c>
      <c r="J40" s="10" t="s">
        <v>9</v>
      </c>
      <c r="K40" s="10" t="s">
        <v>10</v>
      </c>
      <c r="L40" s="10" t="s">
        <v>11</v>
      </c>
      <c r="M40" s="72" t="s">
        <v>12</v>
      </c>
      <c r="N40" s="73" t="s">
        <v>13</v>
      </c>
      <c r="O40" s="1"/>
      <c r="P40" s="1"/>
      <c r="Q40" s="1"/>
      <c r="R40" s="1"/>
      <c r="T40" s="18" t="s">
        <v>26</v>
      </c>
      <c r="U40" s="19" t="s">
        <v>27</v>
      </c>
      <c r="V40" s="19" t="s">
        <v>28</v>
      </c>
      <c r="W40" s="20" t="s">
        <v>29</v>
      </c>
      <c r="Z40" s="35" t="s">
        <v>40</v>
      </c>
      <c r="AA40" s="36" t="s">
        <v>41</v>
      </c>
      <c r="AB40" s="36" t="s">
        <v>42</v>
      </c>
      <c r="AC40" s="39" t="s">
        <v>43</v>
      </c>
    </row>
    <row r="41" spans="1:29" ht="13.8" thickBot="1">
      <c r="A41" s="1" t="s">
        <v>304</v>
      </c>
      <c r="B41" s="117">
        <f t="shared" ref="B41:I41" si="0">AVERAGE(B4:B36)</f>
        <v>1.1109775171065488</v>
      </c>
      <c r="C41" s="53">
        <f t="shared" si="0"/>
        <v>1.1733609493954325</v>
      </c>
      <c r="D41" s="53">
        <f t="shared" si="0"/>
        <v>1.4620332355816223</v>
      </c>
      <c r="E41" s="53">
        <f t="shared" si="0"/>
        <v>1.7023434343434334</v>
      </c>
      <c r="F41" s="53">
        <f t="shared" si="0"/>
        <v>1.4366080156402725</v>
      </c>
      <c r="G41" s="336">
        <f t="shared" si="0"/>
        <v>2.0428989898989869</v>
      </c>
      <c r="H41" s="336">
        <f t="shared" si="0"/>
        <v>1.4631378299120206</v>
      </c>
      <c r="I41" s="336">
        <f t="shared" si="0"/>
        <v>1.8282795698924721</v>
      </c>
      <c r="J41" s="53">
        <f>AVERAGE(J4:J36)</f>
        <v>0.12211805555555619</v>
      </c>
      <c r="K41" s="53">
        <f>AVERAGE(K4:K36)</f>
        <v>0.49218413978494641</v>
      </c>
      <c r="L41" s="53">
        <f>AVERAGE(L4:L36)</f>
        <v>1.0985277777777773</v>
      </c>
      <c r="M41" s="148">
        <f>AVERAGE(M4:M36)</f>
        <v>1.1154973118279568</v>
      </c>
      <c r="N41" s="76">
        <f>AVERAGE(N4:N36)</f>
        <v>1.2484783105022819</v>
      </c>
      <c r="O41" s="2"/>
      <c r="P41" s="163">
        <f>SUM(P4:P36)</f>
        <v>274</v>
      </c>
      <c r="Q41" s="166">
        <f>SUM(Q4:Q36)</f>
        <v>98</v>
      </c>
      <c r="R41" s="2"/>
      <c r="S41" s="1" t="s">
        <v>304</v>
      </c>
      <c r="T41" s="21">
        <f>AVERAGE(T4:T36)</f>
        <v>1.5336615618551088</v>
      </c>
      <c r="U41" s="13">
        <f>AVERAGE(U4:U36)</f>
        <v>1.7781054632344926</v>
      </c>
      <c r="V41" s="13">
        <f>AVERAGE(V4:V36)</f>
        <v>0.57094332437275919</v>
      </c>
      <c r="W41" s="22">
        <f>AVERAGE(W4:W36)</f>
        <v>1.1715479197565195</v>
      </c>
      <c r="Y41" s="1" t="s">
        <v>304</v>
      </c>
      <c r="Z41" s="21">
        <f>AVERAGE(Z4:Z36)</f>
        <v>1.2487905673612012</v>
      </c>
      <c r="AA41" s="13">
        <f>AVERAGE(AA4:AA36)</f>
        <v>1.7272834799608978</v>
      </c>
      <c r="AB41" s="13">
        <f>AVERAGE(AB4:AB36)</f>
        <v>1.1108493876941439</v>
      </c>
      <c r="AC41" s="22">
        <f>AVERAGE(AC4:AC36)</f>
        <v>0.90206974313022725</v>
      </c>
    </row>
    <row r="42" spans="1:29">
      <c r="P42" s="225">
        <f>P41/(12*32+8)</f>
        <v>0.69897959183673475</v>
      </c>
      <c r="Q42" s="225">
        <f>Q41/(12*32+8)</f>
        <v>0.25</v>
      </c>
    </row>
  </sheetData>
  <mergeCells count="6">
    <mergeCell ref="Z1:AC1"/>
    <mergeCell ref="A1:N1"/>
    <mergeCell ref="B38:M38"/>
    <mergeCell ref="T38:W38"/>
    <mergeCell ref="Z38:AC38"/>
    <mergeCell ref="S1:W1"/>
  </mergeCells>
  <phoneticPr fontId="4" type="noConversion"/>
  <conditionalFormatting sqref="Z41:AC41 T41:W41">
    <cfRule type="cellIs" dxfId="3971" priority="744" stopIfTrue="1" operator="greaterThan">
      <formula>0.25</formula>
    </cfRule>
    <cfRule type="cellIs" dxfId="3970" priority="745" stopIfTrue="1" operator="lessThan">
      <formula>-0.25</formula>
    </cfRule>
  </conditionalFormatting>
  <conditionalFormatting sqref="R41 B41:O41">
    <cfRule type="cellIs" dxfId="3969" priority="746" stopIfTrue="1" operator="greaterThan">
      <formula>0.2</formula>
    </cfRule>
    <cfRule type="cellIs" dxfId="3968" priority="747" stopIfTrue="1" operator="lessThan">
      <formula>-0.2</formula>
    </cfRule>
  </conditionalFormatting>
  <conditionalFormatting sqref="B22:B26 N25:O26 D8:D24 K15:K26 N17:O19 R4:R28 N14:O14 C26:D26 G7:G14 E25:E26 C21:C24 H4:O4 C4:G6 M5:O6 J5:L8 N8:O12 K9:L13 I6:I15 J10:J26 H5:H18 J28:K28 E21 C9:C10 E23 F20:H26 I17:I26 N21:O23 E7:F19 L25:L26 G17:G19 U17:U27 U4:U15 T21:T23 W4:W19 W21:W26 T4:T19 V4:V18 AA14:AA15 Z21:Z26 AA17:AA19 AC4:AC18 E27:K27 V20:V28 AC20:AC27 W28 AC29 AA4:AA12 AA21:AA23 Z4:Z14 Z16:Z19 AB4:AB15 H29:M29 B4:B20 C7 C12:C14 C16:C19 L14:L21 L23 B28:C30 E30:F30 T25:T30 D28:G29 Z28:Z30 AA25:AA30 AB17:AB30 U29:V29 V30:W30 M7:M27">
    <cfRule type="cellIs" dxfId="3967" priority="748" stopIfTrue="1" operator="greaterThan">
      <formula>0.2</formula>
    </cfRule>
    <cfRule type="cellIs" dxfId="3966" priority="749" stopIfTrue="1" operator="between">
      <formula>-0.2</formula>
      <formula>0.2</formula>
    </cfRule>
    <cfRule type="cellIs" dxfId="3965" priority="750" stopIfTrue="1" operator="lessThan">
      <formula>-0.2</formula>
    </cfRule>
  </conditionalFormatting>
  <conditionalFormatting sqref="I5 L28 K14 H19 D25 N13:O13 N16:O16 N7:O7 AA16:AB16 N20:O20 C11 D7 L24 T24 W20 W27 T20 V19 AC19 U28 Z20:AA20 AA13 AA24 Z15 N29:O29 AC28 C8 C15 C20 C27 H28:I28 L22 D30 G30">
    <cfRule type="cellIs" dxfId="3964" priority="751" stopIfTrue="1" operator="greaterThan">
      <formula>0.2</formula>
    </cfRule>
    <cfRule type="cellIs" dxfId="3963" priority="752" stopIfTrue="1" operator="between">
      <formula>-0.2</formula>
      <formula>0.2</formula>
    </cfRule>
    <cfRule type="cellIs" dxfId="3962" priority="753" stopIfTrue="1" operator="lessThan">
      <formula>-0.2</formula>
    </cfRule>
  </conditionalFormatting>
  <conditionalFormatting sqref="E22 E24 N15:O15 B21 B27 G15">
    <cfRule type="cellIs" dxfId="3961" priority="754" stopIfTrue="1" operator="greaterThan">
      <formula>0.2</formula>
    </cfRule>
    <cfRule type="cellIs" dxfId="3960" priority="755" stopIfTrue="1" operator="between">
      <formula>-0.2</formula>
      <formula>0.2</formula>
    </cfRule>
    <cfRule type="cellIs" dxfId="3959" priority="756" stopIfTrue="1" operator="lessThan">
      <formula>-0.2</formula>
    </cfRule>
  </conditionalFormatting>
  <conditionalFormatting sqref="G16 I16 E20 N24:O24 N27:O28 W29">
    <cfRule type="cellIs" dxfId="3958" priority="760" stopIfTrue="1" operator="greaterThan">
      <formula>0.2</formula>
    </cfRule>
    <cfRule type="cellIs" dxfId="3957" priority="761" stopIfTrue="1" operator="between">
      <formula>-0.2</formula>
      <formula>0.2</formula>
    </cfRule>
    <cfRule type="cellIs" dxfId="3956" priority="762" stopIfTrue="1" operator="lessThan">
      <formula>-0.2</formula>
    </cfRule>
  </conditionalFormatting>
  <conditionalFormatting sqref="M28">
    <cfRule type="cellIs" dxfId="3955" priority="763" stopIfTrue="1" operator="greaterThan">
      <formula>0.2</formula>
    </cfRule>
    <cfRule type="cellIs" dxfId="3954" priority="764" stopIfTrue="1" operator="between">
      <formula>-0.2</formula>
      <formula>0.2</formula>
    </cfRule>
    <cfRule type="cellIs" dxfId="3953" priority="765" stopIfTrue="1" operator="lessThan">
      <formula>-0.2</formula>
    </cfRule>
  </conditionalFormatting>
  <conditionalFormatting sqref="H30">
    <cfRule type="cellIs" dxfId="3952" priority="735" stopIfTrue="1" operator="greaterThan">
      <formula>0.2</formula>
    </cfRule>
    <cfRule type="cellIs" dxfId="3951" priority="736" stopIfTrue="1" operator="between">
      <formula>-0.2</formula>
      <formula>0.2</formula>
    </cfRule>
    <cfRule type="cellIs" dxfId="3950" priority="737" stopIfTrue="1" operator="lessThan">
      <formula>-0.2</formula>
    </cfRule>
  </conditionalFormatting>
  <conditionalFormatting sqref="I30">
    <cfRule type="cellIs" dxfId="3949" priority="732" stopIfTrue="1" operator="greaterThan">
      <formula>0.2</formula>
    </cfRule>
    <cfRule type="cellIs" dxfId="3948" priority="733" stopIfTrue="1" operator="between">
      <formula>-0.2</formula>
      <formula>0.2</formula>
    </cfRule>
    <cfRule type="cellIs" dxfId="3947" priority="734" stopIfTrue="1" operator="lessThan">
      <formula>-0.2</formula>
    </cfRule>
  </conditionalFormatting>
  <conditionalFormatting sqref="J30">
    <cfRule type="cellIs" dxfId="3946" priority="729" stopIfTrue="1" operator="greaterThan">
      <formula>0.2</formula>
    </cfRule>
    <cfRule type="cellIs" dxfId="3945" priority="730" stopIfTrue="1" operator="between">
      <formula>-0.2</formula>
      <formula>0.2</formula>
    </cfRule>
    <cfRule type="cellIs" dxfId="3944" priority="731" stopIfTrue="1" operator="lessThan">
      <formula>-0.2</formula>
    </cfRule>
  </conditionalFormatting>
  <conditionalFormatting sqref="K30">
    <cfRule type="cellIs" dxfId="3943" priority="726" stopIfTrue="1" operator="greaterThan">
      <formula>0.2</formula>
    </cfRule>
    <cfRule type="cellIs" dxfId="3942" priority="727" stopIfTrue="1" operator="between">
      <formula>-0.2</formula>
      <formula>0.2</formula>
    </cfRule>
    <cfRule type="cellIs" dxfId="3941" priority="728" stopIfTrue="1" operator="lessThan">
      <formula>-0.2</formula>
    </cfRule>
  </conditionalFormatting>
  <conditionalFormatting sqref="L30">
    <cfRule type="cellIs" dxfId="3940" priority="723" stopIfTrue="1" operator="greaterThan">
      <formula>0.2</formula>
    </cfRule>
    <cfRule type="cellIs" dxfId="3939" priority="724" stopIfTrue="1" operator="between">
      <formula>-0.2</formula>
      <formula>0.2</formula>
    </cfRule>
    <cfRule type="cellIs" dxfId="3938" priority="725" stopIfTrue="1" operator="lessThan">
      <formula>-0.2</formula>
    </cfRule>
  </conditionalFormatting>
  <conditionalFormatting sqref="M30">
    <cfRule type="cellIs" dxfId="3937" priority="699" stopIfTrue="1" operator="greaterThan">
      <formula>0.2</formula>
    </cfRule>
    <cfRule type="cellIs" dxfId="3936" priority="700" stopIfTrue="1" operator="between">
      <formula>-0.2</formula>
      <formula>0.2</formula>
    </cfRule>
    <cfRule type="cellIs" dxfId="3935" priority="701" stopIfTrue="1" operator="lessThan">
      <formula>-0.2</formula>
    </cfRule>
  </conditionalFormatting>
  <conditionalFormatting sqref="N30:O30">
    <cfRule type="cellIs" dxfId="3934" priority="696" stopIfTrue="1" operator="greaterThan">
      <formula>0.2</formula>
    </cfRule>
    <cfRule type="cellIs" dxfId="3933" priority="697" stopIfTrue="1" operator="between">
      <formula>-0.2</formula>
      <formula>0.2</formula>
    </cfRule>
    <cfRule type="cellIs" dxfId="3932" priority="698" stopIfTrue="1" operator="lessThan">
      <formula>-0.2</formula>
    </cfRule>
  </conditionalFormatting>
  <conditionalFormatting sqref="AC30">
    <cfRule type="cellIs" dxfId="3931" priority="693" stopIfTrue="1" operator="greaterThan">
      <formula>0.2</formula>
    </cfRule>
    <cfRule type="cellIs" dxfId="3930" priority="694" stopIfTrue="1" operator="between">
      <formula>-0.2</formula>
      <formula>0.2</formula>
    </cfRule>
    <cfRule type="cellIs" dxfId="3929" priority="695" stopIfTrue="1" operator="lessThan">
      <formula>-0.2</formula>
    </cfRule>
  </conditionalFormatting>
  <conditionalFormatting sqref="B31">
    <cfRule type="cellIs" dxfId="3928" priority="687" stopIfTrue="1" operator="greaterThan">
      <formula>0.2</formula>
    </cfRule>
    <cfRule type="cellIs" dxfId="3927" priority="688" stopIfTrue="1" operator="between">
      <formula>-0.2</formula>
      <formula>0.2</formula>
    </cfRule>
    <cfRule type="cellIs" dxfId="3926" priority="689" stopIfTrue="1" operator="lessThan">
      <formula>-0.2</formula>
    </cfRule>
  </conditionalFormatting>
  <conditionalFormatting sqref="W31">
    <cfRule type="cellIs" dxfId="3925" priority="681" stopIfTrue="1" operator="greaterThan">
      <formula>0.2</formula>
    </cfRule>
    <cfRule type="cellIs" dxfId="3924" priority="682" stopIfTrue="1" operator="between">
      <formula>-0.2</formula>
      <formula>0.2</formula>
    </cfRule>
    <cfRule type="cellIs" dxfId="3923" priority="683" stopIfTrue="1" operator="lessThan">
      <formula>-0.2</formula>
    </cfRule>
  </conditionalFormatting>
  <conditionalFormatting sqref="D31">
    <cfRule type="cellIs" dxfId="3922" priority="678" stopIfTrue="1" operator="greaterThan">
      <formula>0.2</formula>
    </cfRule>
    <cfRule type="cellIs" dxfId="3921" priority="679" stopIfTrue="1" operator="between">
      <formula>-0.2</formula>
      <formula>0.2</formula>
    </cfRule>
    <cfRule type="cellIs" dxfId="3920" priority="680" stopIfTrue="1" operator="lessThan">
      <formula>-0.2</formula>
    </cfRule>
  </conditionalFormatting>
  <conditionalFormatting sqref="Z31">
    <cfRule type="cellIs" dxfId="3919" priority="675" stopIfTrue="1" operator="greaterThan">
      <formula>0.2</formula>
    </cfRule>
    <cfRule type="cellIs" dxfId="3918" priority="676" stopIfTrue="1" operator="between">
      <formula>-0.2</formula>
      <formula>0.2</formula>
    </cfRule>
    <cfRule type="cellIs" dxfId="3917" priority="677" stopIfTrue="1" operator="lessThan">
      <formula>-0.2</formula>
    </cfRule>
  </conditionalFormatting>
  <conditionalFormatting sqref="E31">
    <cfRule type="cellIs" dxfId="3916" priority="669" stopIfTrue="1" operator="greaterThan">
      <formula>0.2</formula>
    </cfRule>
    <cfRule type="cellIs" dxfId="3915" priority="670" stopIfTrue="1" operator="between">
      <formula>-0.2</formula>
      <formula>0.2</formula>
    </cfRule>
    <cfRule type="cellIs" dxfId="3914" priority="671" stopIfTrue="1" operator="lessThan">
      <formula>-0.2</formula>
    </cfRule>
  </conditionalFormatting>
  <conditionalFormatting sqref="F31">
    <cfRule type="cellIs" dxfId="3913" priority="663" stopIfTrue="1" operator="greaterThan">
      <formula>0.2</formula>
    </cfRule>
    <cfRule type="cellIs" dxfId="3912" priority="664" stopIfTrue="1" operator="between">
      <formula>-0.2</formula>
      <formula>0.2</formula>
    </cfRule>
    <cfRule type="cellIs" dxfId="3911" priority="665" stopIfTrue="1" operator="lessThan">
      <formula>-0.2</formula>
    </cfRule>
  </conditionalFormatting>
  <conditionalFormatting sqref="T31">
    <cfRule type="cellIs" dxfId="3910" priority="657" stopIfTrue="1" operator="greaterThan">
      <formula>0.2</formula>
    </cfRule>
    <cfRule type="cellIs" dxfId="3909" priority="658" stopIfTrue="1" operator="between">
      <formula>-0.2</formula>
      <formula>0.2</formula>
    </cfRule>
    <cfRule type="cellIs" dxfId="3908" priority="659" stopIfTrue="1" operator="lessThan">
      <formula>-0.2</formula>
    </cfRule>
  </conditionalFormatting>
  <conditionalFormatting sqref="C31">
    <cfRule type="cellIs" dxfId="3907" priority="651" stopIfTrue="1" operator="greaterThan">
      <formula>0.2</formula>
    </cfRule>
    <cfRule type="cellIs" dxfId="3906" priority="652" stopIfTrue="1" operator="between">
      <formula>-0.2</formula>
      <formula>0.2</formula>
    </cfRule>
    <cfRule type="cellIs" dxfId="3905" priority="653" stopIfTrue="1" operator="lessThan">
      <formula>-0.2</formula>
    </cfRule>
  </conditionalFormatting>
  <conditionalFormatting sqref="J9">
    <cfRule type="cellIs" dxfId="3904" priority="648" stopIfTrue="1" operator="greaterThan">
      <formula>0.2</formula>
    </cfRule>
    <cfRule type="cellIs" dxfId="3903" priority="649" stopIfTrue="1" operator="between">
      <formula>-0.2</formula>
      <formula>0.2</formula>
    </cfRule>
    <cfRule type="cellIs" dxfId="3902" priority="650" stopIfTrue="1" operator="lessThan">
      <formula>-0.2</formula>
    </cfRule>
  </conditionalFormatting>
  <conditionalFormatting sqref="C25">
    <cfRule type="cellIs" dxfId="3901" priority="645" stopIfTrue="1" operator="greaterThan">
      <formula>0.2</formula>
    </cfRule>
    <cfRule type="cellIs" dxfId="3900" priority="646" stopIfTrue="1" operator="between">
      <formula>-0.2</formula>
      <formula>0.2</formula>
    </cfRule>
    <cfRule type="cellIs" dxfId="3899" priority="647" stopIfTrue="1" operator="lessThan">
      <formula>-0.2</formula>
    </cfRule>
  </conditionalFormatting>
  <conditionalFormatting sqref="G31">
    <cfRule type="cellIs" dxfId="3898" priority="642" stopIfTrue="1" operator="greaterThan">
      <formula>0.2</formula>
    </cfRule>
    <cfRule type="cellIs" dxfId="3897" priority="643" stopIfTrue="1" operator="between">
      <formula>-0.2</formula>
      <formula>0.2</formula>
    </cfRule>
    <cfRule type="cellIs" dxfId="3896" priority="644" stopIfTrue="1" operator="lessThan">
      <formula>-0.2</formula>
    </cfRule>
  </conditionalFormatting>
  <conditionalFormatting sqref="AA31">
    <cfRule type="cellIs" dxfId="3895" priority="636" stopIfTrue="1" operator="greaterThan">
      <formula>0.2</formula>
    </cfRule>
    <cfRule type="cellIs" dxfId="3894" priority="637" stopIfTrue="1" operator="between">
      <formula>-0.2</formula>
      <formula>0.2</formula>
    </cfRule>
    <cfRule type="cellIs" dxfId="3893" priority="638" stopIfTrue="1" operator="lessThan">
      <formula>-0.2</formula>
    </cfRule>
  </conditionalFormatting>
  <conditionalFormatting sqref="U16">
    <cfRule type="cellIs" dxfId="3892" priority="633" stopIfTrue="1" operator="greaterThan">
      <formula>0.2</formula>
    </cfRule>
    <cfRule type="cellIs" dxfId="3891" priority="634" stopIfTrue="1" operator="between">
      <formula>-0.2</formula>
      <formula>0.2</formula>
    </cfRule>
    <cfRule type="cellIs" dxfId="3890" priority="635" stopIfTrue="1" operator="lessThan">
      <formula>-0.2</formula>
    </cfRule>
  </conditionalFormatting>
  <conditionalFormatting sqref="U30">
    <cfRule type="cellIs" dxfId="3889" priority="630" stopIfTrue="1" operator="greaterThan">
      <formula>0.2</formula>
    </cfRule>
    <cfRule type="cellIs" dxfId="3888" priority="631" stopIfTrue="1" operator="between">
      <formula>-0.2</formula>
      <formula>0.2</formula>
    </cfRule>
    <cfRule type="cellIs" dxfId="3887" priority="632" stopIfTrue="1" operator="lessThan">
      <formula>-0.2</formula>
    </cfRule>
  </conditionalFormatting>
  <conditionalFormatting sqref="H31">
    <cfRule type="cellIs" dxfId="3886" priority="627" stopIfTrue="1" operator="greaterThan">
      <formula>0.2</formula>
    </cfRule>
    <cfRule type="cellIs" dxfId="3885" priority="628" stopIfTrue="1" operator="between">
      <formula>-0.2</formula>
      <formula>0.2</formula>
    </cfRule>
    <cfRule type="cellIs" dxfId="3884" priority="629" stopIfTrue="1" operator="lessThan">
      <formula>-0.2</formula>
    </cfRule>
  </conditionalFormatting>
  <conditionalFormatting sqref="I31">
    <cfRule type="cellIs" dxfId="3883" priority="621" stopIfTrue="1" operator="greaterThan">
      <formula>0.2</formula>
    </cfRule>
    <cfRule type="cellIs" dxfId="3882" priority="622" stopIfTrue="1" operator="between">
      <formula>-0.2</formula>
      <formula>0.2</formula>
    </cfRule>
    <cfRule type="cellIs" dxfId="3881" priority="623" stopIfTrue="1" operator="lessThan">
      <formula>-0.2</formula>
    </cfRule>
  </conditionalFormatting>
  <conditionalFormatting sqref="U31">
    <cfRule type="cellIs" dxfId="3880" priority="615" stopIfTrue="1" operator="greaterThan">
      <formula>0.2</formula>
    </cfRule>
    <cfRule type="cellIs" dxfId="3879" priority="616" stopIfTrue="1" operator="between">
      <formula>-0.2</formula>
      <formula>0.2</formula>
    </cfRule>
    <cfRule type="cellIs" dxfId="3878" priority="617" stopIfTrue="1" operator="lessThan">
      <formula>-0.2</formula>
    </cfRule>
  </conditionalFormatting>
  <conditionalFormatting sqref="L27">
    <cfRule type="cellIs" dxfId="3877" priority="612" stopIfTrue="1" operator="greaterThan">
      <formula>0.2</formula>
    </cfRule>
    <cfRule type="cellIs" dxfId="3876" priority="613" stopIfTrue="1" operator="between">
      <formula>-0.2</formula>
      <formula>0.2</formula>
    </cfRule>
    <cfRule type="cellIs" dxfId="3875" priority="614" stopIfTrue="1" operator="lessThan">
      <formula>-0.2</formula>
    </cfRule>
  </conditionalFormatting>
  <conditionalFormatting sqref="D27">
    <cfRule type="cellIs" dxfId="3874" priority="609" stopIfTrue="1" operator="greaterThan">
      <formula>0.2</formula>
    </cfRule>
    <cfRule type="cellIs" dxfId="3873" priority="610" stopIfTrue="1" operator="between">
      <formula>-0.2</formula>
      <formula>0.2</formula>
    </cfRule>
    <cfRule type="cellIs" dxfId="3872" priority="611" stopIfTrue="1" operator="lessThan">
      <formula>-0.2</formula>
    </cfRule>
  </conditionalFormatting>
  <conditionalFormatting sqref="P41">
    <cfRule type="cellIs" dxfId="3871" priority="607" stopIfTrue="1" operator="greaterThan">
      <formula>0.2</formula>
    </cfRule>
    <cfRule type="cellIs" dxfId="3870" priority="608" stopIfTrue="1" operator="lessThan">
      <formula>-0.2</formula>
    </cfRule>
  </conditionalFormatting>
  <conditionalFormatting sqref="J31">
    <cfRule type="cellIs" dxfId="3869" priority="599" stopIfTrue="1" operator="greaterThan">
      <formula>0.2</formula>
    </cfRule>
    <cfRule type="cellIs" dxfId="3868" priority="600" stopIfTrue="1" operator="between">
      <formula>-0.2</formula>
      <formula>0.2</formula>
    </cfRule>
    <cfRule type="cellIs" dxfId="3867" priority="601" stopIfTrue="1" operator="lessThan">
      <formula>-0.2</formula>
    </cfRule>
  </conditionalFormatting>
  <conditionalFormatting sqref="AB31">
    <cfRule type="cellIs" dxfId="3866" priority="593" stopIfTrue="1" operator="greaterThan">
      <formula>0.2</formula>
    </cfRule>
    <cfRule type="cellIs" dxfId="3865" priority="594" stopIfTrue="1" operator="between">
      <formula>-0.2</formula>
      <formula>0.2</formula>
    </cfRule>
    <cfRule type="cellIs" dxfId="3864" priority="595" stopIfTrue="1" operator="lessThan">
      <formula>-0.2</formula>
    </cfRule>
  </conditionalFormatting>
  <conditionalFormatting sqref="K31">
    <cfRule type="cellIs" dxfId="3863" priority="590" stopIfTrue="1" operator="greaterThan">
      <formula>0.2</formula>
    </cfRule>
    <cfRule type="cellIs" dxfId="3862" priority="591" stopIfTrue="1" operator="between">
      <formula>-0.2</formula>
      <formula>0.2</formula>
    </cfRule>
    <cfRule type="cellIs" dxfId="3861" priority="592" stopIfTrue="1" operator="lessThan">
      <formula>-0.2</formula>
    </cfRule>
  </conditionalFormatting>
  <conditionalFormatting sqref="L31">
    <cfRule type="cellIs" dxfId="3860" priority="587" stopIfTrue="1" operator="greaterThan">
      <formula>0.2</formula>
    </cfRule>
    <cfRule type="cellIs" dxfId="3859" priority="588" stopIfTrue="1" operator="between">
      <formula>-0.2</formula>
      <formula>0.2</formula>
    </cfRule>
    <cfRule type="cellIs" dxfId="3858" priority="589" stopIfTrue="1" operator="lessThan">
      <formula>-0.2</formula>
    </cfRule>
  </conditionalFormatting>
  <conditionalFormatting sqref="V31">
    <cfRule type="cellIs" dxfId="3857" priority="584" stopIfTrue="1" operator="greaterThan">
      <formula>0.2</formula>
    </cfRule>
    <cfRule type="cellIs" dxfId="3856" priority="585" stopIfTrue="1" operator="between">
      <formula>-0.2</formula>
      <formula>0.2</formula>
    </cfRule>
    <cfRule type="cellIs" dxfId="3855" priority="586" stopIfTrue="1" operator="lessThan">
      <formula>-0.2</formula>
    </cfRule>
  </conditionalFormatting>
  <conditionalFormatting sqref="M31">
    <cfRule type="cellIs" dxfId="3854" priority="581" stopIfTrue="1" operator="greaterThan">
      <formula>0.2</formula>
    </cfRule>
    <cfRule type="cellIs" dxfId="3853" priority="582" stopIfTrue="1" operator="between">
      <formula>-0.2</formula>
      <formula>0.2</formula>
    </cfRule>
    <cfRule type="cellIs" dxfId="3852" priority="583" stopIfTrue="1" operator="lessThan">
      <formula>-0.2</formula>
    </cfRule>
  </conditionalFormatting>
  <conditionalFormatting sqref="AC31">
    <cfRule type="cellIs" dxfId="3851" priority="575" stopIfTrue="1" operator="greaterThan">
      <formula>0.2</formula>
    </cfRule>
    <cfRule type="cellIs" dxfId="3850" priority="576" stopIfTrue="1" operator="between">
      <formula>-0.2</formula>
      <formula>0.2</formula>
    </cfRule>
    <cfRule type="cellIs" dxfId="3849" priority="577" stopIfTrue="1" operator="lessThan">
      <formula>-0.2</formula>
    </cfRule>
  </conditionalFormatting>
  <conditionalFormatting sqref="Z27">
    <cfRule type="cellIs" dxfId="3848" priority="568" stopIfTrue="1" operator="greaterThan">
      <formula>0.2</formula>
    </cfRule>
    <cfRule type="cellIs" dxfId="3847" priority="569" stopIfTrue="1" operator="between">
      <formula>-0.2</formula>
      <formula>0.2</formula>
    </cfRule>
    <cfRule type="cellIs" dxfId="3846" priority="570" stopIfTrue="1" operator="lessThan">
      <formula>-0.2</formula>
    </cfRule>
  </conditionalFormatting>
  <conditionalFormatting sqref="B32">
    <cfRule type="cellIs" dxfId="3845" priority="565" stopIfTrue="1" operator="greaterThan">
      <formula>0.2</formula>
    </cfRule>
    <cfRule type="cellIs" dxfId="3844" priority="566" stopIfTrue="1" operator="between">
      <formula>-0.2</formula>
      <formula>0.2</formula>
    </cfRule>
    <cfRule type="cellIs" dxfId="3843" priority="567" stopIfTrue="1" operator="lessThan">
      <formula>-0.2</formula>
    </cfRule>
  </conditionalFormatting>
  <conditionalFormatting sqref="C32">
    <cfRule type="cellIs" dxfId="3842" priority="562" stopIfTrue="1" operator="greaterThan">
      <formula>0.2</formula>
    </cfRule>
    <cfRule type="cellIs" dxfId="3841" priority="563" stopIfTrue="1" operator="between">
      <formula>-0.2</formula>
      <formula>0.2</formula>
    </cfRule>
    <cfRule type="cellIs" dxfId="3840" priority="564" stopIfTrue="1" operator="lessThan">
      <formula>-0.2</formula>
    </cfRule>
  </conditionalFormatting>
  <conditionalFormatting sqref="W32">
    <cfRule type="cellIs" dxfId="3839" priority="559" stopIfTrue="1" operator="greaterThan">
      <formula>0.2</formula>
    </cfRule>
    <cfRule type="cellIs" dxfId="3838" priority="560" stopIfTrue="1" operator="between">
      <formula>-0.2</formula>
      <formula>0.2</formula>
    </cfRule>
    <cfRule type="cellIs" dxfId="3837" priority="561" stopIfTrue="1" operator="lessThan">
      <formula>-0.2</formula>
    </cfRule>
  </conditionalFormatting>
  <conditionalFormatting sqref="D32">
    <cfRule type="cellIs" dxfId="3836" priority="553" stopIfTrue="1" operator="greaterThan">
      <formula>0.2</formula>
    </cfRule>
    <cfRule type="cellIs" dxfId="3835" priority="554" stopIfTrue="1" operator="between">
      <formula>-0.2</formula>
      <formula>0.2</formula>
    </cfRule>
    <cfRule type="cellIs" dxfId="3834" priority="555" stopIfTrue="1" operator="lessThan">
      <formula>-0.2</formula>
    </cfRule>
  </conditionalFormatting>
  <conditionalFormatting sqref="Z32">
    <cfRule type="cellIs" dxfId="3833" priority="550" stopIfTrue="1" operator="greaterThan">
      <formula>0.2</formula>
    </cfRule>
    <cfRule type="cellIs" dxfId="3832" priority="551" stopIfTrue="1" operator="between">
      <formula>-0.2</formula>
      <formula>0.2</formula>
    </cfRule>
    <cfRule type="cellIs" dxfId="3831" priority="552" stopIfTrue="1" operator="lessThan">
      <formula>-0.2</formula>
    </cfRule>
  </conditionalFormatting>
  <conditionalFormatting sqref="E32">
    <cfRule type="cellIs" dxfId="3830" priority="547" stopIfTrue="1" operator="greaterThan">
      <formula>0.2</formula>
    </cfRule>
    <cfRule type="cellIs" dxfId="3829" priority="548" stopIfTrue="1" operator="between">
      <formula>-0.2</formula>
      <formula>0.2</formula>
    </cfRule>
    <cfRule type="cellIs" dxfId="3828" priority="549" stopIfTrue="1" operator="lessThan">
      <formula>-0.2</formula>
    </cfRule>
  </conditionalFormatting>
  <conditionalFormatting sqref="F32">
    <cfRule type="cellIs" dxfId="3827" priority="544" stopIfTrue="1" operator="greaterThan">
      <formula>0.2</formula>
    </cfRule>
    <cfRule type="cellIs" dxfId="3826" priority="545" stopIfTrue="1" operator="between">
      <formula>-0.2</formula>
      <formula>0.2</formula>
    </cfRule>
    <cfRule type="cellIs" dxfId="3825" priority="546" stopIfTrue="1" operator="lessThan">
      <formula>-0.2</formula>
    </cfRule>
  </conditionalFormatting>
  <conditionalFormatting sqref="T32">
    <cfRule type="cellIs" dxfId="3824" priority="538" stopIfTrue="1" operator="greaterThan">
      <formula>0.2</formula>
    </cfRule>
    <cfRule type="cellIs" dxfId="3823" priority="539" stopIfTrue="1" operator="between">
      <formula>-0.2</formula>
      <formula>0.2</formula>
    </cfRule>
    <cfRule type="cellIs" dxfId="3822" priority="540" stopIfTrue="1" operator="lessThan">
      <formula>-0.2</formula>
    </cfRule>
  </conditionalFormatting>
  <conditionalFormatting sqref="G32">
    <cfRule type="cellIs" dxfId="3821" priority="532" stopIfTrue="1" operator="greaterThan">
      <formula>0.2</formula>
    </cfRule>
    <cfRule type="cellIs" dxfId="3820" priority="533" stopIfTrue="1" operator="between">
      <formula>-0.2</formula>
      <formula>0.2</formula>
    </cfRule>
    <cfRule type="cellIs" dxfId="3819" priority="534" stopIfTrue="1" operator="lessThan">
      <formula>-0.2</formula>
    </cfRule>
  </conditionalFormatting>
  <conditionalFormatting sqref="AA32">
    <cfRule type="cellIs" dxfId="3818" priority="526" stopIfTrue="1" operator="greaterThan">
      <formula>0.2</formula>
    </cfRule>
    <cfRule type="cellIs" dxfId="3817" priority="527" stopIfTrue="1" operator="between">
      <formula>-0.2</formula>
      <formula>0.2</formula>
    </cfRule>
    <cfRule type="cellIs" dxfId="3816" priority="528" stopIfTrue="1" operator="lessThan">
      <formula>-0.2</formula>
    </cfRule>
  </conditionalFormatting>
  <conditionalFormatting sqref="H32">
    <cfRule type="cellIs" dxfId="3815" priority="520" stopIfTrue="1" operator="greaterThan">
      <formula>0.2</formula>
    </cfRule>
    <cfRule type="cellIs" dxfId="3814" priority="521" stopIfTrue="1" operator="between">
      <formula>-0.2</formula>
      <formula>0.2</formula>
    </cfRule>
    <cfRule type="cellIs" dxfId="3813" priority="522" stopIfTrue="1" operator="lessThan">
      <formula>-0.2</formula>
    </cfRule>
  </conditionalFormatting>
  <conditionalFormatting sqref="I32">
    <cfRule type="cellIs" dxfId="3812" priority="517" stopIfTrue="1" operator="greaterThan">
      <formula>0.2</formula>
    </cfRule>
    <cfRule type="cellIs" dxfId="3811" priority="518" stopIfTrue="1" operator="between">
      <formula>-0.2</formula>
      <formula>0.2</formula>
    </cfRule>
    <cfRule type="cellIs" dxfId="3810" priority="519" stopIfTrue="1" operator="lessThan">
      <formula>-0.2</formula>
    </cfRule>
  </conditionalFormatting>
  <conditionalFormatting sqref="U32">
    <cfRule type="cellIs" dxfId="3809" priority="514" stopIfTrue="1" operator="greaterThan">
      <formula>0.2</formula>
    </cfRule>
    <cfRule type="cellIs" dxfId="3808" priority="515" stopIfTrue="1" operator="between">
      <formula>-0.2</formula>
      <formula>0.2</formula>
    </cfRule>
    <cfRule type="cellIs" dxfId="3807" priority="516" stopIfTrue="1" operator="lessThan">
      <formula>-0.2</formula>
    </cfRule>
  </conditionalFormatting>
  <conditionalFormatting sqref="J32">
    <cfRule type="cellIs" dxfId="3806" priority="511" stopIfTrue="1" operator="greaterThan">
      <formula>0.2</formula>
    </cfRule>
    <cfRule type="cellIs" dxfId="3805" priority="512" stopIfTrue="1" operator="between">
      <formula>-0.2</formula>
      <formula>0.2</formula>
    </cfRule>
    <cfRule type="cellIs" dxfId="3804" priority="513" stopIfTrue="1" operator="lessThan">
      <formula>-0.2</formula>
    </cfRule>
  </conditionalFormatting>
  <conditionalFormatting sqref="AB32">
    <cfRule type="cellIs" dxfId="3803" priority="505" stopIfTrue="1" operator="greaterThan">
      <formula>0.2</formula>
    </cfRule>
    <cfRule type="cellIs" dxfId="3802" priority="506" stopIfTrue="1" operator="between">
      <formula>-0.2</formula>
      <formula>0.2</formula>
    </cfRule>
    <cfRule type="cellIs" dxfId="3801" priority="507" stopIfTrue="1" operator="lessThan">
      <formula>-0.2</formula>
    </cfRule>
  </conditionalFormatting>
  <conditionalFormatting sqref="K32">
    <cfRule type="cellIs" dxfId="3800" priority="502" stopIfTrue="1" operator="greaterThan">
      <formula>0.2</formula>
    </cfRule>
    <cfRule type="cellIs" dxfId="3799" priority="503" stopIfTrue="1" operator="between">
      <formula>-0.2</formula>
      <formula>0.2</formula>
    </cfRule>
    <cfRule type="cellIs" dxfId="3798" priority="504" stopIfTrue="1" operator="lessThan">
      <formula>-0.2</formula>
    </cfRule>
  </conditionalFormatting>
  <conditionalFormatting sqref="L32">
    <cfRule type="cellIs" dxfId="3797" priority="499" stopIfTrue="1" operator="greaterThan">
      <formula>0.2</formula>
    </cfRule>
    <cfRule type="cellIs" dxfId="3796" priority="500" stopIfTrue="1" operator="between">
      <formula>-0.2</formula>
      <formula>0.2</formula>
    </cfRule>
    <cfRule type="cellIs" dxfId="3795" priority="501" stopIfTrue="1" operator="lessThan">
      <formula>-0.2</formula>
    </cfRule>
  </conditionalFormatting>
  <conditionalFormatting sqref="V32">
    <cfRule type="cellIs" dxfId="3794" priority="496" stopIfTrue="1" operator="greaterThan">
      <formula>0.2</formula>
    </cfRule>
    <cfRule type="cellIs" dxfId="3793" priority="497" stopIfTrue="1" operator="between">
      <formula>-0.2</formula>
      <formula>0.2</formula>
    </cfRule>
    <cfRule type="cellIs" dxfId="3792" priority="498" stopIfTrue="1" operator="lessThan">
      <formula>-0.2</formula>
    </cfRule>
  </conditionalFormatting>
  <conditionalFormatting sqref="M32">
    <cfRule type="cellIs" dxfId="3791" priority="493" stopIfTrue="1" operator="greaterThan">
      <formula>0.2</formula>
    </cfRule>
    <cfRule type="cellIs" dxfId="3790" priority="494" stopIfTrue="1" operator="between">
      <formula>-0.2</formula>
      <formula>0.2</formula>
    </cfRule>
    <cfRule type="cellIs" dxfId="3789" priority="495" stopIfTrue="1" operator="lessThan">
      <formula>-0.2</formula>
    </cfRule>
  </conditionalFormatting>
  <conditionalFormatting sqref="N32">
    <cfRule type="cellIs" dxfId="3788" priority="490" stopIfTrue="1" operator="greaterThan">
      <formula>0.2</formula>
    </cfRule>
    <cfRule type="cellIs" dxfId="3787" priority="491" stopIfTrue="1" operator="between">
      <formula>-0.2</formula>
      <formula>0.2</formula>
    </cfRule>
    <cfRule type="cellIs" dxfId="3786" priority="492" stopIfTrue="1" operator="lessThan">
      <formula>-0.2</formula>
    </cfRule>
  </conditionalFormatting>
  <conditionalFormatting sqref="AC32">
    <cfRule type="cellIs" dxfId="3785" priority="487" stopIfTrue="1" operator="greaterThan">
      <formula>0.2</formula>
    </cfRule>
    <cfRule type="cellIs" dxfId="3784" priority="488" stopIfTrue="1" operator="between">
      <formula>-0.2</formula>
      <formula>0.2</formula>
    </cfRule>
    <cfRule type="cellIs" dxfId="3783" priority="489" stopIfTrue="1" operator="lessThan">
      <formula>-0.2</formula>
    </cfRule>
  </conditionalFormatting>
  <conditionalFormatting sqref="N31">
    <cfRule type="cellIs" dxfId="3782" priority="419" operator="greaterThan">
      <formula>2.4</formula>
    </cfRule>
    <cfRule type="cellIs" dxfId="3781" priority="421" stopIfTrue="1" operator="greaterThan">
      <formula>0.2</formula>
    </cfRule>
    <cfRule type="cellIs" dxfId="3780" priority="422" stopIfTrue="1" operator="between">
      <formula>-0.2</formula>
      <formula>0.2</formula>
    </cfRule>
    <cfRule type="cellIs" dxfId="3779" priority="423" stopIfTrue="1" operator="lessThan">
      <formula>-0.2</formula>
    </cfRule>
  </conditionalFormatting>
  <conditionalFormatting sqref="N31">
    <cfRule type="cellIs" dxfId="3778" priority="420" operator="greaterThan">
      <formula>2.4</formula>
    </cfRule>
  </conditionalFormatting>
  <conditionalFormatting sqref="B33">
    <cfRule type="cellIs" dxfId="3777" priority="416" stopIfTrue="1" operator="greaterThan">
      <formula>0.2</formula>
    </cfRule>
    <cfRule type="cellIs" dxfId="3776" priority="417" stopIfTrue="1" operator="between">
      <formula>-0.2</formula>
      <formula>0.2</formula>
    </cfRule>
    <cfRule type="cellIs" dxfId="3775" priority="418" stopIfTrue="1" operator="lessThan">
      <formula>-0.2</formula>
    </cfRule>
  </conditionalFormatting>
  <conditionalFormatting sqref="C33">
    <cfRule type="cellIs" dxfId="3774" priority="410" stopIfTrue="1" operator="greaterThan">
      <formula>0.2</formula>
    </cfRule>
    <cfRule type="cellIs" dxfId="3773" priority="411" stopIfTrue="1" operator="between">
      <formula>-0.2</formula>
      <formula>0.2</formula>
    </cfRule>
    <cfRule type="cellIs" dxfId="3772" priority="412" stopIfTrue="1" operator="lessThan">
      <formula>-0.2</formula>
    </cfRule>
  </conditionalFormatting>
  <conditionalFormatting sqref="W33">
    <cfRule type="cellIs" dxfId="3771" priority="404" stopIfTrue="1" operator="greaterThan">
      <formula>0.2</formula>
    </cfRule>
    <cfRule type="cellIs" dxfId="3770" priority="405" stopIfTrue="1" operator="between">
      <formula>-0.2</formula>
      <formula>0.2</formula>
    </cfRule>
    <cfRule type="cellIs" dxfId="3769" priority="406" stopIfTrue="1" operator="lessThan">
      <formula>-0.2</formula>
    </cfRule>
  </conditionalFormatting>
  <conditionalFormatting sqref="D33">
    <cfRule type="cellIs" dxfId="3768" priority="401" stopIfTrue="1" operator="greaterThan">
      <formula>0.2</formula>
    </cfRule>
    <cfRule type="cellIs" dxfId="3767" priority="402" stopIfTrue="1" operator="between">
      <formula>-0.2</formula>
      <formula>0.2</formula>
    </cfRule>
    <cfRule type="cellIs" dxfId="3766" priority="403" stopIfTrue="1" operator="lessThan">
      <formula>-0.2</formula>
    </cfRule>
  </conditionalFormatting>
  <conditionalFormatting sqref="Z33">
    <cfRule type="cellIs" dxfId="3765" priority="395" stopIfTrue="1" operator="greaterThan">
      <formula>0.2</formula>
    </cfRule>
    <cfRule type="cellIs" dxfId="3764" priority="396" stopIfTrue="1" operator="between">
      <formula>-0.2</formula>
      <formula>0.2</formula>
    </cfRule>
    <cfRule type="cellIs" dxfId="3763" priority="397" stopIfTrue="1" operator="lessThan">
      <formula>-0.2</formula>
    </cfRule>
  </conditionalFormatting>
  <conditionalFormatting sqref="E33">
    <cfRule type="cellIs" dxfId="3762" priority="389" stopIfTrue="1" operator="greaterThan">
      <formula>0.2</formula>
    </cfRule>
    <cfRule type="cellIs" dxfId="3761" priority="390" stopIfTrue="1" operator="between">
      <formula>-0.2</formula>
      <formula>0.2</formula>
    </cfRule>
    <cfRule type="cellIs" dxfId="3760" priority="391" stopIfTrue="1" operator="lessThan">
      <formula>-0.2</formula>
    </cfRule>
  </conditionalFormatting>
  <conditionalFormatting sqref="F33">
    <cfRule type="cellIs" dxfId="3759" priority="386" stopIfTrue="1" operator="greaterThan">
      <formula>0.2</formula>
    </cfRule>
    <cfRule type="cellIs" dxfId="3758" priority="387" stopIfTrue="1" operator="between">
      <formula>-0.2</formula>
      <formula>0.2</formula>
    </cfRule>
    <cfRule type="cellIs" dxfId="3757" priority="388" stopIfTrue="1" operator="lessThan">
      <formula>-0.2</formula>
    </cfRule>
  </conditionalFormatting>
  <conditionalFormatting sqref="T33">
    <cfRule type="cellIs" dxfId="3756" priority="383" stopIfTrue="1" operator="greaterThan">
      <formula>0.2</formula>
    </cfRule>
    <cfRule type="cellIs" dxfId="3755" priority="384" stopIfTrue="1" operator="between">
      <formula>-0.2</formula>
      <formula>0.2</formula>
    </cfRule>
    <cfRule type="cellIs" dxfId="3754" priority="385" stopIfTrue="1" operator="lessThan">
      <formula>-0.2</formula>
    </cfRule>
  </conditionalFormatting>
  <conditionalFormatting sqref="G33">
    <cfRule type="cellIs" dxfId="3753" priority="380" stopIfTrue="1" operator="greaterThan">
      <formula>0.2</formula>
    </cfRule>
    <cfRule type="cellIs" dxfId="3752" priority="381" stopIfTrue="1" operator="between">
      <formula>-0.2</formula>
      <formula>0.2</formula>
    </cfRule>
    <cfRule type="cellIs" dxfId="3751" priority="382" stopIfTrue="1" operator="lessThan">
      <formula>-0.2</formula>
    </cfRule>
  </conditionalFormatting>
  <conditionalFormatting sqref="AA33">
    <cfRule type="cellIs" dxfId="3750" priority="377" stopIfTrue="1" operator="greaterThan">
      <formula>0.2</formula>
    </cfRule>
    <cfRule type="cellIs" dxfId="3749" priority="378" stopIfTrue="1" operator="between">
      <formula>-0.2</formula>
      <formula>0.2</formula>
    </cfRule>
    <cfRule type="cellIs" dxfId="3748" priority="379" stopIfTrue="1" operator="lessThan">
      <formula>-0.2</formula>
    </cfRule>
  </conditionalFormatting>
  <conditionalFormatting sqref="H33">
    <cfRule type="cellIs" dxfId="3747" priority="374" stopIfTrue="1" operator="greaterThan">
      <formula>0.2</formula>
    </cfRule>
    <cfRule type="cellIs" dxfId="3746" priority="375" stopIfTrue="1" operator="between">
      <formula>-0.2</formula>
      <formula>0.2</formula>
    </cfRule>
    <cfRule type="cellIs" dxfId="3745" priority="376" stopIfTrue="1" operator="lessThan">
      <formula>-0.2</formula>
    </cfRule>
  </conditionalFormatting>
  <conditionalFormatting sqref="I33">
    <cfRule type="cellIs" dxfId="3744" priority="371" stopIfTrue="1" operator="greaterThan">
      <formula>0.2</formula>
    </cfRule>
    <cfRule type="cellIs" dxfId="3743" priority="372" stopIfTrue="1" operator="between">
      <formula>-0.2</formula>
      <formula>0.2</formula>
    </cfRule>
    <cfRule type="cellIs" dxfId="3742" priority="373" stopIfTrue="1" operator="lessThan">
      <formula>-0.2</formula>
    </cfRule>
  </conditionalFormatting>
  <conditionalFormatting sqref="U33">
    <cfRule type="cellIs" dxfId="3741" priority="365" stopIfTrue="1" operator="greaterThan">
      <formula>0.2</formula>
    </cfRule>
    <cfRule type="cellIs" dxfId="3740" priority="366" stopIfTrue="1" operator="between">
      <formula>-0.2</formula>
      <formula>0.2</formula>
    </cfRule>
    <cfRule type="cellIs" dxfId="3739" priority="367" stopIfTrue="1" operator="lessThan">
      <formula>-0.2</formula>
    </cfRule>
  </conditionalFormatting>
  <conditionalFormatting sqref="J33">
    <cfRule type="cellIs" dxfId="3738" priority="362" stopIfTrue="1" operator="greaterThan">
      <formula>0.2</formula>
    </cfRule>
    <cfRule type="cellIs" dxfId="3737" priority="363" stopIfTrue="1" operator="between">
      <formula>-0.2</formula>
      <formula>0.2</formula>
    </cfRule>
    <cfRule type="cellIs" dxfId="3736" priority="364" stopIfTrue="1" operator="lessThan">
      <formula>-0.2</formula>
    </cfRule>
  </conditionalFormatting>
  <conditionalFormatting sqref="AB33">
    <cfRule type="cellIs" dxfId="3735" priority="359" stopIfTrue="1" operator="greaterThan">
      <formula>0.2</formula>
    </cfRule>
    <cfRule type="cellIs" dxfId="3734" priority="360" stopIfTrue="1" operator="between">
      <formula>-0.2</formula>
      <formula>0.2</formula>
    </cfRule>
    <cfRule type="cellIs" dxfId="3733" priority="361" stopIfTrue="1" operator="lessThan">
      <formula>-0.2</formula>
    </cfRule>
  </conditionalFormatting>
  <conditionalFormatting sqref="K33">
    <cfRule type="cellIs" dxfId="3732" priority="356" stopIfTrue="1" operator="greaterThan">
      <formula>0.2</formula>
    </cfRule>
    <cfRule type="cellIs" dxfId="3731" priority="357" stopIfTrue="1" operator="between">
      <formula>-0.2</formula>
      <formula>0.2</formula>
    </cfRule>
    <cfRule type="cellIs" dxfId="3730" priority="358" stopIfTrue="1" operator="lessThan">
      <formula>-0.2</formula>
    </cfRule>
  </conditionalFormatting>
  <conditionalFormatting sqref="L33">
    <cfRule type="cellIs" dxfId="3729" priority="353" stopIfTrue="1" operator="greaterThan">
      <formula>0.2</formula>
    </cfRule>
    <cfRule type="cellIs" dxfId="3728" priority="354" stopIfTrue="1" operator="between">
      <formula>-0.2</formula>
      <formula>0.2</formula>
    </cfRule>
    <cfRule type="cellIs" dxfId="3727" priority="355" stopIfTrue="1" operator="lessThan">
      <formula>-0.2</formula>
    </cfRule>
  </conditionalFormatting>
  <conditionalFormatting sqref="V33">
    <cfRule type="cellIs" dxfId="3726" priority="350" stopIfTrue="1" operator="greaterThan">
      <formula>0.2</formula>
    </cfRule>
    <cfRule type="cellIs" dxfId="3725" priority="351" stopIfTrue="1" operator="between">
      <formula>-0.2</formula>
      <formula>0.2</formula>
    </cfRule>
    <cfRule type="cellIs" dxfId="3724" priority="352" stopIfTrue="1" operator="lessThan">
      <formula>-0.2</formula>
    </cfRule>
  </conditionalFormatting>
  <conditionalFormatting sqref="M33">
    <cfRule type="cellIs" dxfId="3723" priority="347" stopIfTrue="1" operator="greaterThan">
      <formula>0.2</formula>
    </cfRule>
    <cfRule type="cellIs" dxfId="3722" priority="348" stopIfTrue="1" operator="between">
      <formula>-0.2</formula>
      <formula>0.2</formula>
    </cfRule>
    <cfRule type="cellIs" dxfId="3721" priority="349" stopIfTrue="1" operator="lessThan">
      <formula>-0.2</formula>
    </cfRule>
  </conditionalFormatting>
  <conditionalFormatting sqref="N33">
    <cfRule type="cellIs" dxfId="3720" priority="339" operator="greaterThan">
      <formula>2.4</formula>
    </cfRule>
    <cfRule type="cellIs" dxfId="3719" priority="341" stopIfTrue="1" operator="greaterThan">
      <formula>0.2</formula>
    </cfRule>
    <cfRule type="cellIs" dxfId="3718" priority="342" stopIfTrue="1" operator="between">
      <formula>-0.2</formula>
      <formula>0.2</formula>
    </cfRule>
    <cfRule type="cellIs" dxfId="3717" priority="343" stopIfTrue="1" operator="lessThan">
      <formula>-0.2</formula>
    </cfRule>
  </conditionalFormatting>
  <conditionalFormatting sqref="N33">
    <cfRule type="cellIs" dxfId="3716" priority="340" operator="greaterThan">
      <formula>2.4</formula>
    </cfRule>
  </conditionalFormatting>
  <conditionalFormatting sqref="AC33">
    <cfRule type="cellIs" dxfId="3715" priority="336" stopIfTrue="1" operator="greaterThan">
      <formula>0.2</formula>
    </cfRule>
    <cfRule type="cellIs" dxfId="3714" priority="337" stopIfTrue="1" operator="between">
      <formula>-0.2</formula>
      <formula>0.2</formula>
    </cfRule>
    <cfRule type="cellIs" dxfId="3713" priority="338" stopIfTrue="1" operator="lessThan">
      <formula>-0.2</formula>
    </cfRule>
  </conditionalFormatting>
  <conditionalFormatting sqref="B34">
    <cfRule type="cellIs" dxfId="3712" priority="268" stopIfTrue="1" operator="greaterThan">
      <formula>0.2</formula>
    </cfRule>
    <cfRule type="cellIs" dxfId="3711" priority="269" stopIfTrue="1" operator="between">
      <formula>-0.2</formula>
      <formula>0.2</formula>
    </cfRule>
    <cfRule type="cellIs" dxfId="3710" priority="270" stopIfTrue="1" operator="lessThan">
      <formula>-0.2</formula>
    </cfRule>
  </conditionalFormatting>
  <conditionalFormatting sqref="C34">
    <cfRule type="cellIs" dxfId="3709" priority="265" stopIfTrue="1" operator="greaterThan">
      <formula>0.2</formula>
    </cfRule>
    <cfRule type="cellIs" dxfId="3708" priority="266" stopIfTrue="1" operator="between">
      <formula>-0.2</formula>
      <formula>0.2</formula>
    </cfRule>
    <cfRule type="cellIs" dxfId="3707" priority="267" stopIfTrue="1" operator="lessThan">
      <formula>-0.2</formula>
    </cfRule>
  </conditionalFormatting>
  <conditionalFormatting sqref="W34">
    <cfRule type="cellIs" dxfId="3706" priority="259" stopIfTrue="1" operator="greaterThan">
      <formula>0.2</formula>
    </cfRule>
    <cfRule type="cellIs" dxfId="3705" priority="260" stopIfTrue="1" operator="between">
      <formula>-0.2</formula>
      <formula>0.2</formula>
    </cfRule>
    <cfRule type="cellIs" dxfId="3704" priority="261" stopIfTrue="1" operator="lessThan">
      <formula>-0.2</formula>
    </cfRule>
  </conditionalFormatting>
  <conditionalFormatting sqref="D34">
    <cfRule type="cellIs" dxfId="3703" priority="253" stopIfTrue="1" operator="greaterThan">
      <formula>0.2</formula>
    </cfRule>
    <cfRule type="cellIs" dxfId="3702" priority="254" stopIfTrue="1" operator="between">
      <formula>-0.2</formula>
      <formula>0.2</formula>
    </cfRule>
    <cfRule type="cellIs" dxfId="3701" priority="255" stopIfTrue="1" operator="lessThan">
      <formula>-0.2</formula>
    </cfRule>
  </conditionalFormatting>
  <conditionalFormatting sqref="Z34">
    <cfRule type="cellIs" dxfId="3700" priority="247" stopIfTrue="1" operator="greaterThan">
      <formula>0.2</formula>
    </cfRule>
    <cfRule type="cellIs" dxfId="3699" priority="248" stopIfTrue="1" operator="between">
      <formula>-0.2</formula>
      <formula>0.2</formula>
    </cfRule>
    <cfRule type="cellIs" dxfId="3698" priority="249" stopIfTrue="1" operator="lessThan">
      <formula>-0.2</formula>
    </cfRule>
  </conditionalFormatting>
  <conditionalFormatting sqref="E34">
    <cfRule type="cellIs" dxfId="3697" priority="244" stopIfTrue="1" operator="greaterThan">
      <formula>0.2</formula>
    </cfRule>
    <cfRule type="cellIs" dxfId="3696" priority="245" stopIfTrue="1" operator="between">
      <formula>-0.2</formula>
      <formula>0.2</formula>
    </cfRule>
    <cfRule type="cellIs" dxfId="3695" priority="246" stopIfTrue="1" operator="lessThan">
      <formula>-0.2</formula>
    </cfRule>
  </conditionalFormatting>
  <conditionalFormatting sqref="F34">
    <cfRule type="cellIs" dxfId="3694" priority="241" stopIfTrue="1" operator="greaterThan">
      <formula>0.2</formula>
    </cfRule>
    <cfRule type="cellIs" dxfId="3693" priority="242" stopIfTrue="1" operator="between">
      <formula>-0.2</formula>
      <formula>0.2</formula>
    </cfRule>
    <cfRule type="cellIs" dxfId="3692" priority="243" stopIfTrue="1" operator="lessThan">
      <formula>-0.2</formula>
    </cfRule>
  </conditionalFormatting>
  <conditionalFormatting sqref="T34">
    <cfRule type="cellIs" dxfId="3691" priority="238" stopIfTrue="1" operator="greaterThan">
      <formula>0.2</formula>
    </cfRule>
    <cfRule type="cellIs" dxfId="3690" priority="239" stopIfTrue="1" operator="between">
      <formula>-0.2</formula>
      <formula>0.2</formula>
    </cfRule>
    <cfRule type="cellIs" dxfId="3689" priority="240" stopIfTrue="1" operator="lessThan">
      <formula>-0.2</formula>
    </cfRule>
  </conditionalFormatting>
  <conditionalFormatting sqref="AA34">
    <cfRule type="cellIs" dxfId="3688" priority="232" stopIfTrue="1" operator="greaterThan">
      <formula>0.2</formula>
    </cfRule>
    <cfRule type="cellIs" dxfId="3687" priority="233" stopIfTrue="1" operator="between">
      <formula>-0.2</formula>
      <formula>0.2</formula>
    </cfRule>
    <cfRule type="cellIs" dxfId="3686" priority="234" stopIfTrue="1" operator="lessThan">
      <formula>-0.2</formula>
    </cfRule>
  </conditionalFormatting>
  <conditionalFormatting sqref="G34">
    <cfRule type="cellIs" dxfId="3685" priority="229" stopIfTrue="1" operator="greaterThan">
      <formula>0.2</formula>
    </cfRule>
    <cfRule type="cellIs" dxfId="3684" priority="230" stopIfTrue="1" operator="between">
      <formula>-0.2</formula>
      <formula>0.2</formula>
    </cfRule>
    <cfRule type="cellIs" dxfId="3683" priority="231" stopIfTrue="1" operator="lessThan">
      <formula>-0.2</formula>
    </cfRule>
  </conditionalFormatting>
  <conditionalFormatting sqref="H34">
    <cfRule type="cellIs" dxfId="3682" priority="226" stopIfTrue="1" operator="greaterThan">
      <formula>0.2</formula>
    </cfRule>
    <cfRule type="cellIs" dxfId="3681" priority="227" stopIfTrue="1" operator="between">
      <formula>-0.2</formula>
      <formula>0.2</formula>
    </cfRule>
    <cfRule type="cellIs" dxfId="3680" priority="228" stopIfTrue="1" operator="lessThan">
      <formula>-0.2</formula>
    </cfRule>
  </conditionalFormatting>
  <conditionalFormatting sqref="I34">
    <cfRule type="cellIs" dxfId="3679" priority="223" stopIfTrue="1" operator="greaterThan">
      <formula>0.2</formula>
    </cfRule>
    <cfRule type="cellIs" dxfId="3678" priority="224" stopIfTrue="1" operator="between">
      <formula>-0.2</formula>
      <formula>0.2</formula>
    </cfRule>
    <cfRule type="cellIs" dxfId="3677" priority="225" stopIfTrue="1" operator="lessThan">
      <formula>-0.2</formula>
    </cfRule>
  </conditionalFormatting>
  <conditionalFormatting sqref="U34">
    <cfRule type="cellIs" dxfId="3676" priority="220" stopIfTrue="1" operator="greaterThan">
      <formula>0.2</formula>
    </cfRule>
    <cfRule type="cellIs" dxfId="3675" priority="221" stopIfTrue="1" operator="between">
      <formula>-0.2</formula>
      <formula>0.2</formula>
    </cfRule>
    <cfRule type="cellIs" dxfId="3674" priority="222" stopIfTrue="1" operator="lessThan">
      <formula>-0.2</formula>
    </cfRule>
  </conditionalFormatting>
  <conditionalFormatting sqref="J34">
    <cfRule type="cellIs" dxfId="3673" priority="217" stopIfTrue="1" operator="greaterThan">
      <formula>0.2</formula>
    </cfRule>
    <cfRule type="cellIs" dxfId="3672" priority="218" stopIfTrue="1" operator="between">
      <formula>-0.2</formula>
      <formula>0.2</formula>
    </cfRule>
    <cfRule type="cellIs" dxfId="3671" priority="219" stopIfTrue="1" operator="lessThan">
      <formula>-0.2</formula>
    </cfRule>
  </conditionalFormatting>
  <conditionalFormatting sqref="AB34 AB36">
    <cfRule type="cellIs" dxfId="3670" priority="214" stopIfTrue="1" operator="greaterThan">
      <formula>0.2</formula>
    </cfRule>
    <cfRule type="cellIs" dxfId="3669" priority="215" stopIfTrue="1" operator="between">
      <formula>-0.2</formula>
      <formula>0.2</formula>
    </cfRule>
    <cfRule type="cellIs" dxfId="3668" priority="216" stopIfTrue="1" operator="lessThan">
      <formula>-0.2</formula>
    </cfRule>
  </conditionalFormatting>
  <conditionalFormatting sqref="K34">
    <cfRule type="cellIs" dxfId="3667" priority="211" stopIfTrue="1" operator="greaterThan">
      <formula>0.2</formula>
    </cfRule>
    <cfRule type="cellIs" dxfId="3666" priority="212" stopIfTrue="1" operator="between">
      <formula>-0.2</formula>
      <formula>0.2</formula>
    </cfRule>
    <cfRule type="cellIs" dxfId="3665" priority="213" stopIfTrue="1" operator="lessThan">
      <formula>-0.2</formula>
    </cfRule>
  </conditionalFormatting>
  <conditionalFormatting sqref="L34">
    <cfRule type="cellIs" dxfId="3664" priority="208" stopIfTrue="1" operator="greaterThan">
      <formula>0.2</formula>
    </cfRule>
    <cfRule type="cellIs" dxfId="3663" priority="209" stopIfTrue="1" operator="between">
      <formula>-0.2</formula>
      <formula>0.2</formula>
    </cfRule>
    <cfRule type="cellIs" dxfId="3662" priority="210" stopIfTrue="1" operator="lessThan">
      <formula>-0.2</formula>
    </cfRule>
  </conditionalFormatting>
  <conditionalFormatting sqref="V34 V36">
    <cfRule type="cellIs" dxfId="3661" priority="205" stopIfTrue="1" operator="greaterThan">
      <formula>0.2</formula>
    </cfRule>
    <cfRule type="cellIs" dxfId="3660" priority="206" stopIfTrue="1" operator="between">
      <formula>-0.2</formula>
      <formula>0.2</formula>
    </cfRule>
    <cfRule type="cellIs" dxfId="3659" priority="207" stopIfTrue="1" operator="lessThan">
      <formula>-0.2</formula>
    </cfRule>
  </conditionalFormatting>
  <conditionalFormatting sqref="M34">
    <cfRule type="cellIs" dxfId="3658" priority="202" stopIfTrue="1" operator="greaterThan">
      <formula>0.2</formula>
    </cfRule>
    <cfRule type="cellIs" dxfId="3657" priority="203" stopIfTrue="1" operator="between">
      <formula>-0.2</formula>
      <formula>0.2</formula>
    </cfRule>
    <cfRule type="cellIs" dxfId="3656" priority="204" stopIfTrue="1" operator="lessThan">
      <formula>-0.2</formula>
    </cfRule>
  </conditionalFormatting>
  <conditionalFormatting sqref="N34">
    <cfRule type="cellIs" dxfId="3655" priority="199" stopIfTrue="1" operator="greaterThan">
      <formula>0.2</formula>
    </cfRule>
    <cfRule type="cellIs" dxfId="3654" priority="200" stopIfTrue="1" operator="between">
      <formula>-0.2</formula>
      <formula>0.2</formula>
    </cfRule>
    <cfRule type="cellIs" dxfId="3653" priority="201" stopIfTrue="1" operator="lessThan">
      <formula>-0.2</formula>
    </cfRule>
  </conditionalFormatting>
  <conditionalFormatting sqref="AC34">
    <cfRule type="cellIs" dxfId="3652" priority="196" stopIfTrue="1" operator="greaterThan">
      <formula>0.2</formula>
    </cfRule>
    <cfRule type="cellIs" dxfId="3651" priority="197" stopIfTrue="1" operator="between">
      <formula>-0.2</formula>
      <formula>0.2</formula>
    </cfRule>
    <cfRule type="cellIs" dxfId="3650" priority="198" stopIfTrue="1" operator="lessThan">
      <formula>-0.2</formula>
    </cfRule>
  </conditionalFormatting>
  <conditionalFormatting sqref="J36">
    <cfRule type="cellIs" dxfId="3649" priority="163" stopIfTrue="1" operator="greaterThan">
      <formula>0.2</formula>
    </cfRule>
    <cfRule type="cellIs" dxfId="3648" priority="164" stopIfTrue="1" operator="between">
      <formula>-0.2</formula>
      <formula>0.2</formula>
    </cfRule>
    <cfRule type="cellIs" dxfId="3647" priority="165" stopIfTrue="1" operator="lessThan">
      <formula>-0.2</formula>
    </cfRule>
  </conditionalFormatting>
  <conditionalFormatting sqref="K36">
    <cfRule type="cellIs" dxfId="3646" priority="157" stopIfTrue="1" operator="greaterThan">
      <formula>0.2</formula>
    </cfRule>
    <cfRule type="cellIs" dxfId="3645" priority="158" stopIfTrue="1" operator="between">
      <formula>-0.2</formula>
      <formula>0.2</formula>
    </cfRule>
    <cfRule type="cellIs" dxfId="3644" priority="159" stopIfTrue="1" operator="lessThan">
      <formula>-0.2</formula>
    </cfRule>
  </conditionalFormatting>
  <conditionalFormatting sqref="L36">
    <cfRule type="cellIs" dxfId="3643" priority="154" stopIfTrue="1" operator="greaterThan">
      <formula>0.2</formula>
    </cfRule>
    <cfRule type="cellIs" dxfId="3642" priority="155" stopIfTrue="1" operator="between">
      <formula>-0.2</formula>
      <formula>0.2</formula>
    </cfRule>
    <cfRule type="cellIs" dxfId="3641" priority="156" stopIfTrue="1" operator="lessThan">
      <formula>-0.2</formula>
    </cfRule>
  </conditionalFormatting>
  <conditionalFormatting sqref="M36">
    <cfRule type="cellIs" dxfId="3640" priority="151" stopIfTrue="1" operator="greaterThan">
      <formula>0.2</formula>
    </cfRule>
    <cfRule type="cellIs" dxfId="3639" priority="152" stopIfTrue="1" operator="between">
      <formula>-0.2</formula>
      <formula>0.2</formula>
    </cfRule>
    <cfRule type="cellIs" dxfId="3638" priority="153" stopIfTrue="1" operator="lessThan">
      <formula>-0.2</formula>
    </cfRule>
  </conditionalFormatting>
  <conditionalFormatting sqref="N36">
    <cfRule type="cellIs" dxfId="3637" priority="143" operator="greaterThan">
      <formula>2.4</formula>
    </cfRule>
    <cfRule type="cellIs" dxfId="3636" priority="145" stopIfTrue="1" operator="greaterThan">
      <formula>0.2</formula>
    </cfRule>
    <cfRule type="cellIs" dxfId="3635" priority="146" stopIfTrue="1" operator="between">
      <formula>-0.2</formula>
      <formula>0.2</formula>
    </cfRule>
    <cfRule type="cellIs" dxfId="3634" priority="147" stopIfTrue="1" operator="lessThan">
      <formula>-0.2</formula>
    </cfRule>
  </conditionalFormatting>
  <conditionalFormatting sqref="N36">
    <cfRule type="cellIs" dxfId="3633" priority="144" operator="greaterThan">
      <formula>2.4</formula>
    </cfRule>
  </conditionalFormatting>
  <conditionalFormatting sqref="AC36">
    <cfRule type="cellIs" dxfId="3632" priority="137" stopIfTrue="1" operator="greaterThan">
      <formula>0.2</formula>
    </cfRule>
    <cfRule type="cellIs" dxfId="3631" priority="138" stopIfTrue="1" operator="between">
      <formula>-0.2</formula>
      <formula>0.2</formula>
    </cfRule>
    <cfRule type="cellIs" dxfId="3630" priority="139" stopIfTrue="1" operator="lessThan">
      <formula>-0.2</formula>
    </cfRule>
  </conditionalFormatting>
  <conditionalFormatting sqref="Z35">
    <cfRule type="cellIs" dxfId="3629" priority="131" stopIfTrue="1" operator="greaterThan">
      <formula>0.2</formula>
    </cfRule>
    <cfRule type="cellIs" dxfId="3628" priority="132" stopIfTrue="1" operator="between">
      <formula>-0.2</formula>
      <formula>0.2</formula>
    </cfRule>
    <cfRule type="cellIs" dxfId="3627" priority="133" stopIfTrue="1" operator="lessThan">
      <formula>-0.2</formula>
    </cfRule>
  </conditionalFormatting>
  <conditionalFormatting sqref="T35">
    <cfRule type="cellIs" dxfId="3626" priority="128" stopIfTrue="1" operator="greaterThan">
      <formula>0.2</formula>
    </cfRule>
    <cfRule type="cellIs" dxfId="3625" priority="129" stopIfTrue="1" operator="between">
      <formula>-0.2</formula>
      <formula>0.2</formula>
    </cfRule>
    <cfRule type="cellIs" dxfId="3624" priority="130" stopIfTrue="1" operator="lessThan">
      <formula>-0.2</formula>
    </cfRule>
  </conditionalFormatting>
  <conditionalFormatting sqref="AA35">
    <cfRule type="cellIs" dxfId="3623" priority="125" stopIfTrue="1" operator="greaterThan">
      <formula>0.2</formula>
    </cfRule>
    <cfRule type="cellIs" dxfId="3622" priority="126" stopIfTrue="1" operator="between">
      <formula>-0.2</formula>
      <formula>0.2</formula>
    </cfRule>
    <cfRule type="cellIs" dxfId="3621" priority="127" stopIfTrue="1" operator="lessThan">
      <formula>-0.2</formula>
    </cfRule>
  </conditionalFormatting>
  <conditionalFormatting sqref="AB35">
    <cfRule type="cellIs" dxfId="3620" priority="122" stopIfTrue="1" operator="greaterThan">
      <formula>0.2</formula>
    </cfRule>
    <cfRule type="cellIs" dxfId="3619" priority="123" stopIfTrue="1" operator="between">
      <formula>-0.2</formula>
      <formula>0.2</formula>
    </cfRule>
    <cfRule type="cellIs" dxfId="3618" priority="124" stopIfTrue="1" operator="lessThan">
      <formula>-0.2</formula>
    </cfRule>
  </conditionalFormatting>
  <conditionalFormatting sqref="V35">
    <cfRule type="cellIs" dxfId="3617" priority="119" stopIfTrue="1" operator="greaterThan">
      <formula>0.2</formula>
    </cfRule>
    <cfRule type="cellIs" dxfId="3616" priority="120" stopIfTrue="1" operator="between">
      <formula>-0.2</formula>
      <formula>0.2</formula>
    </cfRule>
    <cfRule type="cellIs" dxfId="3615" priority="121" stopIfTrue="1" operator="lessThan">
      <formula>-0.2</formula>
    </cfRule>
  </conditionalFormatting>
  <conditionalFormatting sqref="U35">
    <cfRule type="cellIs" dxfId="3614" priority="92" stopIfTrue="1" operator="greaterThan">
      <formula>0.2</formula>
    </cfRule>
    <cfRule type="cellIs" dxfId="3613" priority="93" stopIfTrue="1" operator="between">
      <formula>-0.2</formula>
      <formula>0.2</formula>
    </cfRule>
    <cfRule type="cellIs" dxfId="3612" priority="94" stopIfTrue="1" operator="lessThan">
      <formula>-0.2</formula>
    </cfRule>
  </conditionalFormatting>
  <conditionalFormatting sqref="AC35">
    <cfRule type="cellIs" dxfId="3611" priority="72" stopIfTrue="1" operator="greaterThan">
      <formula>0.2</formula>
    </cfRule>
    <cfRule type="cellIs" dxfId="3610" priority="73" stopIfTrue="1" operator="between">
      <formula>-0.2</formula>
      <formula>0.2</formula>
    </cfRule>
    <cfRule type="cellIs" dxfId="3609" priority="74" stopIfTrue="1" operator="lessThan">
      <formula>-0.2</formula>
    </cfRule>
  </conditionalFormatting>
  <conditionalFormatting sqref="G35">
    <cfRule type="cellIs" dxfId="3608" priority="52" stopIfTrue="1" operator="greaterThan">
      <formula>0.2</formula>
    </cfRule>
    <cfRule type="cellIs" dxfId="3607" priority="53" stopIfTrue="1" operator="between">
      <formula>-0.2</formula>
      <formula>0.2</formula>
    </cfRule>
    <cfRule type="cellIs" dxfId="3606" priority="54" stopIfTrue="1" operator="lessThan">
      <formula>-0.2</formula>
    </cfRule>
  </conditionalFormatting>
  <conditionalFormatting sqref="K35">
    <cfRule type="cellIs" dxfId="3605" priority="49" stopIfTrue="1" operator="greaterThan">
      <formula>0.2</formula>
    </cfRule>
    <cfRule type="cellIs" dxfId="3604" priority="50" stopIfTrue="1" operator="between">
      <formula>-0.2</formula>
      <formula>0.2</formula>
    </cfRule>
    <cfRule type="cellIs" dxfId="3603" priority="51" stopIfTrue="1" operator="lessThan">
      <formula>-0.2</formula>
    </cfRule>
  </conditionalFormatting>
  <conditionalFormatting sqref="B35:F35 H35:J35 L35:M35">
    <cfRule type="cellIs" dxfId="3602" priority="63" stopIfTrue="1" operator="greaterThan">
      <formula>0.2</formula>
    </cfRule>
    <cfRule type="cellIs" dxfId="3601" priority="64" stopIfTrue="1" operator="between">
      <formula>-0.2</formula>
      <formula>0.2</formula>
    </cfRule>
    <cfRule type="cellIs" dxfId="3600" priority="65" stopIfTrue="1" operator="lessThan">
      <formula>-0.2</formula>
    </cfRule>
  </conditionalFormatting>
  <conditionalFormatting sqref="N35">
    <cfRule type="cellIs" dxfId="3599" priority="55" operator="greaterThan">
      <formula>2.4</formula>
    </cfRule>
    <cfRule type="cellIs" dxfId="3598" priority="57" stopIfTrue="1" operator="greaterThan">
      <formula>0.2</formula>
    </cfRule>
    <cfRule type="cellIs" dxfId="3597" priority="58" stopIfTrue="1" operator="between">
      <formula>-0.2</formula>
      <formula>0.2</formula>
    </cfRule>
    <cfRule type="cellIs" dxfId="3596" priority="59" stopIfTrue="1" operator="lessThan">
      <formula>-0.2</formula>
    </cfRule>
  </conditionalFormatting>
  <conditionalFormatting sqref="N35">
    <cfRule type="cellIs" dxfId="3595" priority="56" operator="greaterThan">
      <formula>2.4</formula>
    </cfRule>
  </conditionalFormatting>
  <conditionalFormatting sqref="W35">
    <cfRule type="cellIs" dxfId="3594" priority="46" stopIfTrue="1" operator="greaterThan">
      <formula>0.2</formula>
    </cfRule>
    <cfRule type="cellIs" dxfId="3593" priority="47" stopIfTrue="1" operator="between">
      <formula>-0.2</formula>
      <formula>0.2</formula>
    </cfRule>
    <cfRule type="cellIs" dxfId="3592" priority="48" stopIfTrue="1" operator="lessThan">
      <formula>-0.2</formula>
    </cfRule>
  </conditionalFormatting>
  <conditionalFormatting sqref="B36">
    <cfRule type="cellIs" dxfId="3591" priority="43" stopIfTrue="1" operator="greaterThan">
      <formula>0.2</formula>
    </cfRule>
    <cfRule type="cellIs" dxfId="3590" priority="44" stopIfTrue="1" operator="between">
      <formula>-0.2</formula>
      <formula>0.2</formula>
    </cfRule>
    <cfRule type="cellIs" dxfId="3589" priority="45" stopIfTrue="1" operator="lessThan">
      <formula>-0.2</formula>
    </cfRule>
  </conditionalFormatting>
  <conditionalFormatting sqref="C36">
    <cfRule type="cellIs" dxfId="3588" priority="37" stopIfTrue="1" operator="greaterThan">
      <formula>0.2</formula>
    </cfRule>
    <cfRule type="cellIs" dxfId="3587" priority="38" stopIfTrue="1" operator="between">
      <formula>-0.2</formula>
      <formula>0.2</formula>
    </cfRule>
    <cfRule type="cellIs" dxfId="3586" priority="39" stopIfTrue="1" operator="lessThan">
      <formula>-0.2</formula>
    </cfRule>
  </conditionalFormatting>
  <conditionalFormatting sqref="W36">
    <cfRule type="cellIs" dxfId="3585" priority="34" stopIfTrue="1" operator="greaterThan">
      <formula>0.2</formula>
    </cfRule>
    <cfRule type="cellIs" dxfId="3584" priority="35" stopIfTrue="1" operator="between">
      <formula>-0.2</formula>
      <formula>0.2</formula>
    </cfRule>
    <cfRule type="cellIs" dxfId="3583" priority="36" stopIfTrue="1" operator="lessThan">
      <formula>-0.2</formula>
    </cfRule>
  </conditionalFormatting>
  <conditionalFormatting sqref="D36">
    <cfRule type="cellIs" dxfId="3582" priority="31" stopIfTrue="1" operator="greaterThan">
      <formula>0.2</formula>
    </cfRule>
    <cfRule type="cellIs" dxfId="3581" priority="32" stopIfTrue="1" operator="between">
      <formula>-0.2</formula>
      <formula>0.2</formula>
    </cfRule>
    <cfRule type="cellIs" dxfId="3580" priority="33" stopIfTrue="1" operator="lessThan">
      <formula>-0.2</formula>
    </cfRule>
  </conditionalFormatting>
  <conditionalFormatting sqref="Z36">
    <cfRule type="cellIs" dxfId="3579" priority="28" stopIfTrue="1" operator="greaterThan">
      <formula>0.2</formula>
    </cfRule>
    <cfRule type="cellIs" dxfId="3578" priority="29" stopIfTrue="1" operator="between">
      <formula>-0.2</formula>
      <formula>0.2</formula>
    </cfRule>
    <cfRule type="cellIs" dxfId="3577" priority="30" stopIfTrue="1" operator="lessThan">
      <formula>-0.2</formula>
    </cfRule>
  </conditionalFormatting>
  <conditionalFormatting sqref="E36">
    <cfRule type="cellIs" dxfId="3576" priority="25" stopIfTrue="1" operator="greaterThan">
      <formula>0.2</formula>
    </cfRule>
    <cfRule type="cellIs" dxfId="3575" priority="26" stopIfTrue="1" operator="between">
      <formula>-0.2</formula>
      <formula>0.2</formula>
    </cfRule>
    <cfRule type="cellIs" dxfId="3574" priority="27" stopIfTrue="1" operator="lessThan">
      <formula>-0.2</formula>
    </cfRule>
  </conditionalFormatting>
  <conditionalFormatting sqref="F36">
    <cfRule type="cellIs" dxfId="3573" priority="22" stopIfTrue="1" operator="greaterThan">
      <formula>0.2</formula>
    </cfRule>
    <cfRule type="cellIs" dxfId="3572" priority="23" stopIfTrue="1" operator="between">
      <formula>-0.2</formula>
      <formula>0.2</formula>
    </cfRule>
    <cfRule type="cellIs" dxfId="3571" priority="24" stopIfTrue="1" operator="lessThan">
      <formula>-0.2</formula>
    </cfRule>
  </conditionalFormatting>
  <conditionalFormatting sqref="T36">
    <cfRule type="cellIs" dxfId="3570" priority="19" stopIfTrue="1" operator="greaterThan">
      <formula>0.2</formula>
    </cfRule>
    <cfRule type="cellIs" dxfId="3569" priority="20" stopIfTrue="1" operator="between">
      <formula>-0.2</formula>
      <formula>0.2</formula>
    </cfRule>
    <cfRule type="cellIs" dxfId="3568" priority="21" stopIfTrue="1" operator="lessThan">
      <formula>-0.2</formula>
    </cfRule>
  </conditionalFormatting>
  <conditionalFormatting sqref="G36">
    <cfRule type="cellIs" dxfId="3567" priority="16" stopIfTrue="1" operator="greaterThan">
      <formula>0.2</formula>
    </cfRule>
    <cfRule type="cellIs" dxfId="3566" priority="17" stopIfTrue="1" operator="between">
      <formula>-0.2</formula>
      <formula>0.2</formula>
    </cfRule>
    <cfRule type="cellIs" dxfId="3565" priority="18" stopIfTrue="1" operator="lessThan">
      <formula>-0.2</formula>
    </cfRule>
  </conditionalFormatting>
  <conditionalFormatting sqref="AA36">
    <cfRule type="cellIs" dxfId="3564" priority="13" stopIfTrue="1" operator="greaterThan">
      <formula>0.2</formula>
    </cfRule>
    <cfRule type="cellIs" dxfId="3563" priority="14" stopIfTrue="1" operator="between">
      <formula>-0.2</formula>
      <formula>0.2</formula>
    </cfRule>
    <cfRule type="cellIs" dxfId="3562" priority="15" stopIfTrue="1" operator="lessThan">
      <formula>-0.2</formula>
    </cfRule>
  </conditionalFormatting>
  <conditionalFormatting sqref="H36">
    <cfRule type="cellIs" dxfId="3561" priority="7" stopIfTrue="1" operator="greaterThan">
      <formula>0.2</formula>
    </cfRule>
    <cfRule type="cellIs" dxfId="3560" priority="8" stopIfTrue="1" operator="between">
      <formula>-0.2</formula>
      <formula>0.2</formula>
    </cfRule>
    <cfRule type="cellIs" dxfId="3559" priority="9" stopIfTrue="1" operator="lessThan">
      <formula>-0.2</formula>
    </cfRule>
  </conditionalFormatting>
  <conditionalFormatting sqref="I36">
    <cfRule type="cellIs" dxfId="3558" priority="4" stopIfTrue="1" operator="greaterThan">
      <formula>0.2</formula>
    </cfRule>
    <cfRule type="cellIs" dxfId="3557" priority="5" stopIfTrue="1" operator="between">
      <formula>-0.2</formula>
      <formula>0.2</formula>
    </cfRule>
    <cfRule type="cellIs" dxfId="3556" priority="6" stopIfTrue="1" operator="lessThan">
      <formula>-0.2</formula>
    </cfRule>
  </conditionalFormatting>
  <conditionalFormatting sqref="U36">
    <cfRule type="cellIs" dxfId="3555" priority="1" stopIfTrue="1" operator="greaterThan">
      <formula>0.2</formula>
    </cfRule>
    <cfRule type="cellIs" dxfId="3554" priority="2" stopIfTrue="1" operator="between">
      <formula>-0.2</formula>
      <formula>0.2</formula>
    </cfRule>
    <cfRule type="cellIs" dxfId="3553" priority="3" stopIfTrue="1" operator="lessThan">
      <formula>-0.2</formula>
    </cfRule>
  </conditionalFormatting>
  <pageMargins left="0.78740157499999996" right="0.78740157499999996" top="0.984251969" bottom="0.984251969" header="0.4921259845" footer="0.4921259845"/>
  <pageSetup paperSize="8" orientation="landscape" verticalDpi="4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41"/>
  <sheetViews>
    <sheetView zoomScale="90" zoomScaleNormal="90" workbookViewId="0">
      <selection activeCell="R36" sqref="R36"/>
    </sheetView>
  </sheetViews>
  <sheetFormatPr baseColWidth="10" defaultRowHeight="13.2"/>
  <cols>
    <col min="1" max="1" width="9.6640625" customWidth="1"/>
    <col min="2" max="2" width="8.88671875" customWidth="1"/>
    <col min="3" max="3" width="9.44140625" customWidth="1"/>
    <col min="4" max="4" width="9" customWidth="1"/>
    <col min="5" max="5" width="9.109375" customWidth="1"/>
    <col min="6" max="6" width="8.6640625" customWidth="1"/>
    <col min="7" max="7" width="9.109375" customWidth="1"/>
    <col min="8" max="8" width="8.5546875" customWidth="1"/>
    <col min="9" max="9" width="9.6640625" customWidth="1"/>
    <col min="10" max="10" width="9" customWidth="1"/>
    <col min="11" max="11" width="9.33203125" customWidth="1"/>
    <col min="12" max="12" width="9.109375" customWidth="1"/>
    <col min="13" max="13" width="10.109375" customWidth="1"/>
    <col min="14" max="14" width="9" customWidth="1"/>
    <col min="15" max="15" width="9.88671875" customWidth="1"/>
    <col min="16" max="16" width="10.44140625" customWidth="1"/>
    <col min="17" max="18" width="9.33203125" style="17" customWidth="1"/>
    <col min="19" max="19" width="9.109375" customWidth="1"/>
    <col min="20" max="20" width="8.88671875" customWidth="1"/>
    <col min="22" max="22" width="10" customWidth="1"/>
    <col min="23" max="23" width="9.88671875" customWidth="1"/>
    <col min="24" max="24" width="9.6640625" customWidth="1"/>
    <col min="25" max="25" width="9" customWidth="1"/>
    <col min="26" max="26" width="9.6640625" customWidth="1"/>
  </cols>
  <sheetData>
    <row r="1" spans="1:26" ht="15.6">
      <c r="A1" s="378" t="s">
        <v>84</v>
      </c>
      <c r="B1" s="378"/>
      <c r="C1" s="378"/>
      <c r="D1" s="378"/>
      <c r="E1" s="378"/>
      <c r="F1" s="378"/>
      <c r="G1" s="378"/>
      <c r="H1" s="378"/>
      <c r="I1" s="378"/>
      <c r="J1" s="378"/>
      <c r="K1" s="378"/>
      <c r="L1" s="378"/>
      <c r="M1" s="378"/>
      <c r="N1" s="378"/>
      <c r="O1" s="16"/>
      <c r="P1" s="380" t="s">
        <v>269</v>
      </c>
      <c r="Q1" s="380"/>
      <c r="R1" s="380"/>
      <c r="S1" s="380"/>
      <c r="T1" s="380"/>
      <c r="W1" s="380" t="s">
        <v>157</v>
      </c>
      <c r="X1" s="380"/>
      <c r="Y1" s="380"/>
      <c r="Z1" s="380"/>
    </row>
    <row r="2" spans="1:26" ht="13.8" thickBot="1">
      <c r="W2" s="17"/>
      <c r="X2" s="17"/>
    </row>
    <row r="3" spans="1:26" s="1" customFormat="1" ht="13.8" thickBot="1">
      <c r="A3" s="35"/>
      <c r="B3" s="36" t="s">
        <v>1</v>
      </c>
      <c r="C3" s="36" t="s">
        <v>2</v>
      </c>
      <c r="D3" s="36" t="s">
        <v>3</v>
      </c>
      <c r="E3" s="36" t="s">
        <v>4</v>
      </c>
      <c r="F3" s="36" t="s">
        <v>32</v>
      </c>
      <c r="G3" s="36" t="s">
        <v>6</v>
      </c>
      <c r="H3" s="36" t="s">
        <v>7</v>
      </c>
      <c r="I3" s="36" t="s">
        <v>8</v>
      </c>
      <c r="J3" s="36" t="s">
        <v>9</v>
      </c>
      <c r="K3" s="36" t="s">
        <v>33</v>
      </c>
      <c r="L3" s="36" t="s">
        <v>11</v>
      </c>
      <c r="M3" s="36" t="s">
        <v>34</v>
      </c>
      <c r="N3" s="37" t="s">
        <v>242</v>
      </c>
      <c r="P3" s="84"/>
      <c r="Q3" s="35" t="s">
        <v>26</v>
      </c>
      <c r="R3" s="36" t="s">
        <v>27</v>
      </c>
      <c r="S3" s="36" t="s">
        <v>28</v>
      </c>
      <c r="T3" s="39" t="s">
        <v>29</v>
      </c>
      <c r="V3" s="35"/>
      <c r="W3" s="35" t="s">
        <v>40</v>
      </c>
      <c r="X3" s="36" t="s">
        <v>41</v>
      </c>
      <c r="Y3" s="36" t="s">
        <v>42</v>
      </c>
      <c r="Z3" s="39" t="s">
        <v>43</v>
      </c>
    </row>
    <row r="4" spans="1:26">
      <c r="A4" s="50">
        <v>1991</v>
      </c>
      <c r="B4" s="87">
        <f>(TempMittel_korr!C215-Referenz!B5)</f>
        <v>0.18204301075268781</v>
      </c>
      <c r="C4" s="87">
        <f>(TempMittel_korr!D215-Referenz!C5)</f>
        <v>-1.5715599343185547</v>
      </c>
      <c r="D4" s="87">
        <f>(TempMittel_korr!E215-Referenz!D5)</f>
        <v>3.3791397849462372</v>
      </c>
      <c r="E4" s="87">
        <f>(TempMittel_korr!F215-Referenz!E5)</f>
        <v>-0.89311111111111341</v>
      </c>
      <c r="F4" s="87">
        <f>(TempMittel_korr!G215-Referenz!F5)</f>
        <v>-3.4500000000000011</v>
      </c>
      <c r="G4" s="87">
        <f>(TempMittel_korr!H215-Referenz!G5)</f>
        <v>-0.79033333333333466</v>
      </c>
      <c r="H4" s="87">
        <f>(TempMittel_korr!I215-Referenz!H5)</f>
        <v>1.8364516129032236</v>
      </c>
      <c r="I4" s="87">
        <f>(TempMittel_korr!J215-Referenz!I5)</f>
        <v>2.0143010752688184</v>
      </c>
      <c r="J4" s="87">
        <f>(TempMittel_korr!K215-Referenz!J5)</f>
        <v>2.0672222222222238</v>
      </c>
      <c r="K4" s="87">
        <f>(TempMittel_korr!L215-Referenz!K5)</f>
        <v>-2.1847311827956997</v>
      </c>
      <c r="L4" s="87">
        <f>(TempMittel_korr!M215-Referenz!L5)</f>
        <v>-2.5222222222222701E-2</v>
      </c>
      <c r="M4" s="105">
        <f>(TempMittel_korr!N215-Referenz!M5)</f>
        <v>-1.7181720430107523</v>
      </c>
      <c r="N4" s="77">
        <f>(TempMittel_korr!P215-Referenz!N5)</f>
        <v>-6.3936073059362108E-2</v>
      </c>
      <c r="O4" s="2"/>
      <c r="P4" s="50">
        <v>1991</v>
      </c>
      <c r="Q4" s="87">
        <f>(AVERAGE(D4+Referenz!$D$5,E4+Referenz!$E$5,F4+Referenz!$F$5)-Referenz!$O$5)</f>
        <v>-0.32132377538829271</v>
      </c>
      <c r="R4" s="42">
        <f>(AVERAGE(G4+Referenz!$G$5,H4+Referenz!$H$5,I4+Referenz!$I$5)-Referenz!$P$5)</f>
        <v>1.0201397849462364</v>
      </c>
      <c r="S4" s="42">
        <f>(AVERAGE(J4+Referenz!$J$5,K4+Referenz!$K$5,L4+Referenz!$L$5)-Referenz!$Q$5)</f>
        <v>-4.757706093189995E-2</v>
      </c>
      <c r="T4" s="40">
        <f>(AVERAGE(B4+Referenz!$B$5,C4+Referenz!$C$5)-Referenz!$R$5)</f>
        <v>-0.97224424845948754</v>
      </c>
      <c r="V4" s="50">
        <v>1991</v>
      </c>
      <c r="W4" s="87">
        <f>(AVERAGE(B4+Referenz!$B$5,C4+Referenz!$C$5,D4+Referenz!$D$5)-Referenz!$T$5)</f>
        <v>0.66320762046012338</v>
      </c>
      <c r="X4" s="42">
        <f>(AVERAGE(E4+Referenz!$E$5,F4+Referenz!$F$5,G4+Referenz!$G$5)-Referenz!$U$5)</f>
        <v>-1.7111481481481494</v>
      </c>
      <c r="Y4" s="42">
        <f>(AVERAGE(H4+Referenz!$H$5,I4+Referenz!$I$5,J4+Referenz!$J$5)-Referenz!$V$5)</f>
        <v>1.9726583034647547</v>
      </c>
      <c r="Z4" s="40">
        <f>(AVERAGE(K4+Referenz!$K$5,L4+Referenz!$L$5,M4+Referenz!$M$5)-Referenz!$W$5)</f>
        <v>-1.3093751493428911</v>
      </c>
    </row>
    <row r="5" spans="1:26">
      <c r="A5" s="51">
        <v>1992</v>
      </c>
      <c r="B5" s="29">
        <f>(TempMittel_korr!C216-Referenz!B5)</f>
        <v>1.1433333333333331</v>
      </c>
      <c r="C5" s="29">
        <f>(TempMittel_korr!D216-Referenz!C5)</f>
        <v>2.0095977011494255</v>
      </c>
      <c r="D5" s="29">
        <f>(TempMittel_korr!E216-Referenz!D5)</f>
        <v>1.2081720430107521</v>
      </c>
      <c r="E5" s="29">
        <f>(TempMittel_korr!F216-Referenz!E5)</f>
        <v>0.17355555555555569</v>
      </c>
      <c r="F5" s="29">
        <f>(TempMittel_korr!G216-Referenz!F5)</f>
        <v>2.8854838709677395</v>
      </c>
      <c r="G5" s="29">
        <f>(TempMittel_korr!H216-Referenz!G5)</f>
        <v>0.93633333333333013</v>
      </c>
      <c r="H5" s="29">
        <f>(TempMittel_korr!I216-Referenz!H5)</f>
        <v>1.3912903225806392</v>
      </c>
      <c r="I5" s="95">
        <f>(TempMittel_korr!J216-Referenz!I5)</f>
        <v>4.5465591397849501</v>
      </c>
      <c r="J5" s="29">
        <f>(TempMittel_korr!K216-Referenz!J5)</f>
        <v>0.3638888888888907</v>
      </c>
      <c r="K5" s="29">
        <f>(TempMittel_korr!L216-Referenz!K5)</f>
        <v>-2.9169892473118288</v>
      </c>
      <c r="L5" s="29">
        <f>(TempMittel_korr!M216-Referenz!L5)</f>
        <v>2.3247777777777787</v>
      </c>
      <c r="M5" s="88">
        <f>(TempMittel_korr!N216-Referenz!M5)</f>
        <v>0.54956989247311816</v>
      </c>
      <c r="N5" s="78">
        <f>(TempMittel_korr!P216-Referenz!N5)</f>
        <v>1.2390776255707774</v>
      </c>
      <c r="O5" s="2"/>
      <c r="P5" s="51">
        <v>1992</v>
      </c>
      <c r="Q5" s="29">
        <f>(AVERAGE(D5+Referenz!$D$5,E5+Referenz!$E$5,F5+Referenz!$F$5)-Referenz!$O$5)</f>
        <v>1.4224038231780156</v>
      </c>
      <c r="R5" s="9">
        <f>(AVERAGE(G5+Referenz!$G$5,H5+Referenz!$H$5,I5+Referenz!$I$5)-Referenz!$P$5)</f>
        <v>2.2913942652329737</v>
      </c>
      <c r="S5" s="9">
        <f>(AVERAGE(J5+Referenz!$J$5,K5+Referenz!$K$5,L5+Referenz!$L$5)-Referenz!$Q$5)</f>
        <v>-7.6107526881720844E-2</v>
      </c>
      <c r="T5" s="30">
        <f>(AVERAGE(B5+Referenz!$B$5,C5+Referenz!$C$5,M4+Referenz!$M$5)-Referenz!$R$5)</f>
        <v>0.47825299715733538</v>
      </c>
      <c r="V5" s="51">
        <v>1992</v>
      </c>
      <c r="W5" s="29">
        <f>(AVERAGE(B5+Referenz!$B$5,C5+Referenz!$C$5,D5+Referenz!$D$5)-Referenz!$T$5)</f>
        <v>1.45370102583117</v>
      </c>
      <c r="X5" s="9">
        <f>(AVERAGE(E5+Referenz!$E$5,F5+Referenz!$F$5,G5+Referenz!$G$5)-Referenz!$U$5)</f>
        <v>1.3317909199522084</v>
      </c>
      <c r="Y5" s="9">
        <f>(AVERAGE(H5+Referenz!$H$5,I5+Referenz!$I$5,J5+Referenz!$J$5)-Referenz!$V$5)</f>
        <v>2.1005794504181576</v>
      </c>
      <c r="Z5" s="30">
        <f>(AVERAGE(K5+Referenz!$K$5,L5+Referenz!$L$5,M5+Referenz!$M$5)-Referenz!$W$5)</f>
        <v>-1.4213859020310693E-2</v>
      </c>
    </row>
    <row r="6" spans="1:26">
      <c r="A6" s="51">
        <v>1993</v>
      </c>
      <c r="B6" s="29">
        <f>(TempMittel_korr!C217-Referenz!B5)</f>
        <v>3.7239784946236556</v>
      </c>
      <c r="C6" s="29">
        <f>(TempMittel_korr!D217-Referenz!C5)</f>
        <v>-0.72155993431855481</v>
      </c>
      <c r="D6" s="29">
        <f>(TempMittel_korr!E217-Referenz!D5)</f>
        <v>-0.27247311827956988</v>
      </c>
      <c r="E6" s="29">
        <f>(TempMittel_korr!F217-Referenz!E5)</f>
        <v>3.0068888888888869</v>
      </c>
      <c r="F6" s="29">
        <f>(TempMittel_korr!G217-Referenz!F5)</f>
        <v>2.8887096774193548</v>
      </c>
      <c r="G6" s="29">
        <f>(TempMittel_korr!H217-Referenz!G5)</f>
        <v>1.079666666666661</v>
      </c>
      <c r="H6" s="29">
        <f>(TempMittel_korr!I217-Referenz!H5)</f>
        <v>-1.0216129032258117</v>
      </c>
      <c r="I6" s="29">
        <f>(TempMittel_korr!J217-Referenz!I5)</f>
        <v>0.42397849462365933</v>
      </c>
      <c r="J6" s="29">
        <f>(TempMittel_korr!K217-Referenz!J5)</f>
        <v>-0.83277777777777651</v>
      </c>
      <c r="K6" s="29">
        <f>(TempMittel_korr!L217-Referenz!K5)</f>
        <v>-1.8621505376344061</v>
      </c>
      <c r="L6" s="29">
        <f>(TempMittel_korr!M217-Referenz!L5)</f>
        <v>-3.4552222222222229</v>
      </c>
      <c r="M6" s="88">
        <f>(TempMittel_korr!N217-Referenz!M5)</f>
        <v>2.2753763440860211</v>
      </c>
      <c r="N6" s="78">
        <f>(TempMittel_korr!P217-Referenz!N5)</f>
        <v>0.47305022831050092</v>
      </c>
      <c r="O6" s="2"/>
      <c r="P6" s="51">
        <v>1993</v>
      </c>
      <c r="Q6" s="29">
        <f>(AVERAGE(D6+Referenz!$D$5,E6+Referenz!$E$5,F6+Referenz!$F$5)-Referenz!$O$5)</f>
        <v>1.8743751493428915</v>
      </c>
      <c r="R6" s="9">
        <f>(AVERAGE(G6+Referenz!$G$5,H6+Referenz!$H$5,I6+Referenz!$I$5)-Referenz!$P$5)</f>
        <v>0.16067741935483504</v>
      </c>
      <c r="S6" s="9">
        <f>(AVERAGE(J6+Referenz!$J$5,K6+Referenz!$K$5,L6+Referenz!$L$5)-Referenz!$Q$5)</f>
        <v>-2.0500501792114694</v>
      </c>
      <c r="T6" s="30">
        <f>(AVERAGE(B6+Referenz!$B$5,C6+Referenz!$C$5,M5+Referenz!$M$5)-Referenz!$R$5)</f>
        <v>1.183996150926073</v>
      </c>
      <c r="V6" s="51">
        <v>1993</v>
      </c>
      <c r="W6" s="29">
        <f>(AVERAGE(B6+Referenz!$B$5,C6+Referenz!$C$5,D6+Referenz!$D$5)-Referenz!$T$5)</f>
        <v>0.9099818140085103</v>
      </c>
      <c r="X6" s="9">
        <f>(AVERAGE(E6+Referenz!$E$5,F6+Referenz!$F$5,G6+Referenz!$G$5)-Referenz!$U$5)</f>
        <v>2.3250884109916345</v>
      </c>
      <c r="Y6" s="9">
        <f>(AVERAGE(H6+Referenz!$H$5,I6+Referenz!$I$5,J6+Referenz!$J$5)-Referenz!$V$5)</f>
        <v>-0.47680406212664472</v>
      </c>
      <c r="Z6" s="30">
        <f>(AVERAGE(K6+Referenz!$K$5,L6+Referenz!$L$5,M6+Referenz!$M$5)-Referenz!$W$5)</f>
        <v>-1.0139988052568687</v>
      </c>
    </row>
    <row r="7" spans="1:26">
      <c r="A7" s="51">
        <v>1994</v>
      </c>
      <c r="B7" s="29">
        <f>(TempMittel_korr!C218-Referenz!B5)</f>
        <v>2.0272043010752685</v>
      </c>
      <c r="C7" s="29">
        <f>(TempMittel_korr!D218-Referenz!C5)</f>
        <v>1.1320114942528743</v>
      </c>
      <c r="D7" s="9">
        <f>(TempMittel_korr!E218-Referenz!D5)</f>
        <v>4.479139784946236</v>
      </c>
      <c r="E7" s="29">
        <f>(TempMittel_korr!F218-Referenz!E5)</f>
        <v>-0.49644444444444602</v>
      </c>
      <c r="F7" s="29">
        <f>(TempMittel_korr!G218-Referenz!F5)</f>
        <v>0.96290322580644983</v>
      </c>
      <c r="G7" s="29">
        <f>(TempMittel_korr!H218-Referenz!G5)</f>
        <v>1.7896666666666619</v>
      </c>
      <c r="H7" s="29">
        <f>(TempMittel_korr!I218-Referenz!H5)</f>
        <v>3.9267741935483844</v>
      </c>
      <c r="I7" s="29">
        <f>(TempMittel_korr!J218-Referenz!I5)</f>
        <v>2.4659139784946191</v>
      </c>
      <c r="J7" s="29">
        <f>(TempMittel_korr!K218-Referenz!J5)</f>
        <v>-0.30277777777777715</v>
      </c>
      <c r="K7" s="29">
        <f>(TempMittel_korr!L218-Referenz!K5)</f>
        <v>-0.50731182795698881</v>
      </c>
      <c r="L7" s="29">
        <f>(TempMittel_korr!M218-Referenz!L5)</f>
        <v>3.5947777777777783</v>
      </c>
      <c r="M7" s="88">
        <f>(TempMittel_korr!N218-Referenz!M5)</f>
        <v>1.7205376344086023</v>
      </c>
      <c r="N7" s="85">
        <f>(TempMittel_korr!P218-Referenz!$N$5)</f>
        <v>1.766200913242006</v>
      </c>
      <c r="O7" s="2"/>
      <c r="P7" s="129">
        <v>1994</v>
      </c>
      <c r="Q7" s="29">
        <f>(AVERAGE(D7+Referenz!$D$5,E7+Referenz!$E$5,F7+Referenz!$F$5)-Referenz!$O$5)</f>
        <v>1.6485328554360805</v>
      </c>
      <c r="R7" s="9">
        <f>(AVERAGE(G7+Referenz!$G$5,H7+Referenz!$H$5,I7+Referenz!$I$5)-Referenz!$P$5)</f>
        <v>2.72745161290322</v>
      </c>
      <c r="S7" s="9">
        <f>(AVERAGE(J7+Referenz!$J$5,K7+Referenz!$K$5,L7+Referenz!$L$5)-Referenz!$Q$5)</f>
        <v>0.92822939068100485</v>
      </c>
      <c r="T7" s="30">
        <f>(AVERAGE(B7+Referenz!$B$5,C7+Referenz!$C$5,M6+Referenz!$M$5)-Referenz!$R$5)</f>
        <v>1.8115307131380547</v>
      </c>
      <c r="V7" s="129">
        <v>1994</v>
      </c>
      <c r="W7" s="29">
        <f>(AVERAGE(B7+Referenz!$B$5,C7+Referenz!$C$5,D7+Referenz!$D$5)-Referenz!$T$5)</f>
        <v>2.5461185267581263</v>
      </c>
      <c r="X7" s="9">
        <f>(AVERAGE(E7+Referenz!$E$5,F7+Referenz!$F$5,G7+Referenz!$G$5)-Referenz!$U$5)</f>
        <v>0.75204181600955522</v>
      </c>
      <c r="Y7" s="9">
        <f>(AVERAGE(H7+Referenz!$H$5,I7+Referenz!$I$5,J7+Referenz!$J$5)-Referenz!$V$5)</f>
        <v>2.0299701314217415</v>
      </c>
      <c r="Z7" s="30">
        <f>(AVERAGE(K7+Referenz!$K$5,L7+Referenz!$L$5,M7+Referenz!$M$5)-Referenz!$W$5)</f>
        <v>1.6026678614097976</v>
      </c>
    </row>
    <row r="8" spans="1:26">
      <c r="A8" s="51">
        <v>1995</v>
      </c>
      <c r="B8" s="29">
        <f>(TempMittel_korr!C219-Referenz!B5)</f>
        <v>-0.43731182795698942</v>
      </c>
      <c r="C8" s="9">
        <f>(TempMittel_korr!D219-Referenz!C5)</f>
        <v>4.1248686371100156</v>
      </c>
      <c r="D8" s="29">
        <f>(TempMittel_korr!E219-Referenz!D5)</f>
        <v>-1.1273118279569894</v>
      </c>
      <c r="E8" s="29">
        <f>(TempMittel_korr!F219-Referenz!E5)</f>
        <v>0.96688888888888691</v>
      </c>
      <c r="F8" s="29">
        <f>(TempMittel_korr!G219-Referenz!F5)</f>
        <v>0.76935483870967758</v>
      </c>
      <c r="G8" s="29">
        <f>(TempMittel_korr!H219-Referenz!G5)</f>
        <v>-1.6270000000000024</v>
      </c>
      <c r="H8" s="29">
        <f>(TempMittel_korr!I219-Referenz!H5)</f>
        <v>3.1267741935483873</v>
      </c>
      <c r="I8" s="29">
        <f>(TempMittel_korr!J219-Referenz!I5)</f>
        <v>3.0430107526884242E-2</v>
      </c>
      <c r="J8" s="29">
        <f>(TempMittel_korr!K219-Referenz!J5)</f>
        <v>-2.2494444444444444</v>
      </c>
      <c r="K8" s="29">
        <f>(TempMittel_korr!L219-Referenz!K5)</f>
        <v>3.3023655913978498</v>
      </c>
      <c r="L8" s="29">
        <f>(TempMittel_korr!M219-Referenz!L5)</f>
        <v>-0.5952222222222221</v>
      </c>
      <c r="M8" s="88">
        <f>(TempMittel_korr!N219-Referenz!M5)</f>
        <v>-1.3343010752688169</v>
      </c>
      <c r="N8" s="78">
        <f>(TempMittel_korr!P219-Referenz!N5)</f>
        <v>0.41825570776255638</v>
      </c>
      <c r="O8" s="2"/>
      <c r="P8" s="129">
        <v>1995</v>
      </c>
      <c r="Q8" s="29">
        <f>(AVERAGE(D8+Referenz!$D$5,E8+Referenz!$E$5,F8+Referenz!$F$5)-Referenz!$O$5)</f>
        <v>0.20297729988052549</v>
      </c>
      <c r="R8" s="9">
        <f>(AVERAGE(G8+Referenz!$G$5,H8+Referenz!$H$5,I8+Referenz!$I$5)-Referenz!$P$5)</f>
        <v>0.51006810035842243</v>
      </c>
      <c r="S8" s="9">
        <f>(AVERAGE(J8+Referenz!$J$5,K8+Referenz!$K$5,L8+Referenz!$L$5)-Referenz!$Q$5)</f>
        <v>0.15256630824372674</v>
      </c>
      <c r="T8" s="30">
        <f>(AVERAGE(B8+Referenz!$B$5,C8+Referenz!$C$5,M7+Referenz!$M$5)-Referenz!$R$5)</f>
        <v>1.8026981478538762</v>
      </c>
      <c r="V8" s="129">
        <v>1995</v>
      </c>
      <c r="W8" s="29">
        <f>(AVERAGE(B8+Referenz!$B$5,C8+Referenz!$C$5,D8+Referenz!$D$5)-Referenz!$T$5)</f>
        <v>0.85341499373201213</v>
      </c>
      <c r="X8" s="9">
        <f>(AVERAGE(E8+Referenz!$E$5,F8+Referenz!$F$5,G8+Referenz!$G$5)-Referenz!$U$5)</f>
        <v>3.6414575866189125E-2</v>
      </c>
      <c r="Y8" s="9">
        <f>(AVERAGE(H8+Referenz!$H$5,I8+Referenz!$I$5,J8+Referenz!$J$5)-Referenz!$V$5)</f>
        <v>0.30258661887694238</v>
      </c>
      <c r="Z8" s="30">
        <f>(AVERAGE(K8+Referenz!$K$5,L8+Referenz!$L$5,M8+Referenz!$M$5)-Referenz!$W$5)</f>
        <v>0.45761409796893737</v>
      </c>
    </row>
    <row r="9" spans="1:26">
      <c r="A9" s="51">
        <v>1996</v>
      </c>
      <c r="B9" s="29">
        <f>(TempMittel_korr!C220-Referenz!B5)</f>
        <v>-4.3763440860215219E-2</v>
      </c>
      <c r="C9" s="29">
        <f>(TempMittel_korr!D220-Referenz!C5)</f>
        <v>-2.073160919540229</v>
      </c>
      <c r="D9" s="29">
        <f>(TempMittel_korr!E220-Referenz!D5)</f>
        <v>-2.8273118279569891</v>
      </c>
      <c r="E9" s="29">
        <f>(TempMittel_korr!F220-Referenz!E5)</f>
        <v>1.0468888888888879</v>
      </c>
      <c r="F9" s="29">
        <f>(TempMittel_korr!G220-Referenz!F5)</f>
        <v>0.20806451612903132</v>
      </c>
      <c r="G9" s="29">
        <f>(TempMittel_korr!H220-Referenz!G5)</f>
        <v>1.4329999999999981</v>
      </c>
      <c r="H9" s="29">
        <f>(TempMittel_korr!I220-Referenz!H5)</f>
        <v>-0.92161290322581202</v>
      </c>
      <c r="I9" s="29">
        <f>(TempMittel_korr!J220-Referenz!I5)</f>
        <v>-0.63086021505376166</v>
      </c>
      <c r="J9" s="9">
        <f>(TempMittel_korr!K220-Referenz!J5)</f>
        <v>-4.0761111111111097</v>
      </c>
      <c r="K9" s="29">
        <f>(TempMittel_korr!L220-Referenz!K5)</f>
        <v>-0.66215053763440856</v>
      </c>
      <c r="L9" s="29">
        <f>(TempMittel_korr!M220-Referenz!L5)</f>
        <v>0.17477777777777792</v>
      </c>
      <c r="M9" s="88">
        <f>(TempMittel_korr!N220-Referenz!M5)</f>
        <v>-1.6375268817204303</v>
      </c>
      <c r="N9" s="78">
        <f>(TempMittel_korr!P220-Referenz!N5)</f>
        <v>-0.8157168949771707</v>
      </c>
      <c r="O9" s="2"/>
      <c r="P9" s="128">
        <v>1996</v>
      </c>
      <c r="Q9" s="29">
        <f>(AVERAGE(D9+Referenz!$D$5,E9+Referenz!$E$5,F9+Referenz!$F$5)-Referenz!$O$5)</f>
        <v>-0.5241194743130233</v>
      </c>
      <c r="R9" s="9">
        <f>(AVERAGE(G9+Referenz!$G$5,H9+Referenz!$H$5,I9+Referenz!$I$5)-Referenz!$P$5)</f>
        <v>-3.9824372759859727E-2</v>
      </c>
      <c r="S9" s="9">
        <f>(AVERAGE(J9+Referenz!$J$5,K9+Referenz!$K$5,L9+Referenz!$L$5)-Referenz!$Q$5)</f>
        <v>-1.5211612903225813</v>
      </c>
      <c r="T9" s="30">
        <f>(AVERAGE(B9+Referenz!$B$5,C9+Referenz!$C$5,M8+Referenz!$M$5)-Referenz!$R$5)</f>
        <v>-1.1504084785564204</v>
      </c>
      <c r="V9" s="51">
        <v>1996</v>
      </c>
      <c r="W9" s="29">
        <f>(AVERAGE(B9+Referenz!$B$5,C9+Referenz!$C$5,D9+Referenz!$D$5)-Referenz!$T$5)</f>
        <v>-1.6480787294524779</v>
      </c>
      <c r="X9" s="9">
        <f>(AVERAGE(E9+Referenz!$E$5,F9+Referenz!$F$5,G9+Referenz!$G$5)-Referenz!$U$5)</f>
        <v>0.89598446833930723</v>
      </c>
      <c r="Y9" s="9">
        <f>(AVERAGE(H9+Referenz!$H$5,I9+Referenz!$I$5,J9+Referenz!$J$5)-Referenz!$V$5)</f>
        <v>-1.8761947431302275</v>
      </c>
      <c r="Z9" s="30">
        <f>(AVERAGE(K9+Referenz!$K$5,L9+Referenz!$L$5,M9+Referenz!$M$5)-Referenz!$W$5)</f>
        <v>-0.70829988052568638</v>
      </c>
    </row>
    <row r="10" spans="1:26">
      <c r="A10" s="51">
        <v>1997</v>
      </c>
      <c r="B10" s="29">
        <f>(TempMittel_korr!C221-Referenz!B5)</f>
        <v>0.58849462365591321</v>
      </c>
      <c r="C10" s="29">
        <f>(TempMittel_korr!D221-Referenz!C5)</f>
        <v>3.7891543513957306</v>
      </c>
      <c r="D10" s="29">
        <f>(TempMittel_korr!E221-Referenz!D5)</f>
        <v>2.898494623655913</v>
      </c>
      <c r="E10" s="29">
        <f>(TempMittel_korr!F221-Referenz!E5)</f>
        <v>-1.4197777777777785</v>
      </c>
      <c r="F10" s="29">
        <f>(TempMittel_korr!G221-Referenz!F5)</f>
        <v>1.3629032258064502</v>
      </c>
      <c r="G10" s="29">
        <f>(TempMittel_korr!H221-Referenz!G5)</f>
        <v>0.14966666666666661</v>
      </c>
      <c r="H10" s="29">
        <f>(TempMittel_korr!I221-Referenz!H5)</f>
        <v>-1.0925806451612896</v>
      </c>
      <c r="I10" s="29">
        <f>(TempMittel_korr!J221-Referenz!I5)</f>
        <v>2.4401075268817181</v>
      </c>
      <c r="J10" s="29">
        <f>(TempMittel_korr!K221-Referenz!J5)</f>
        <v>1.260555555555559</v>
      </c>
      <c r="K10" s="29">
        <f>(TempMittel_korr!L221-Referenz!K5)</f>
        <v>-1.7750537634408632</v>
      </c>
      <c r="L10" s="29">
        <f>(TempMittel_korr!M221-Referenz!L5)</f>
        <v>1.1114444444444431</v>
      </c>
      <c r="M10" s="88">
        <f>(TempMittel_korr!N221-Referenz!M5)</f>
        <v>1.6140860215053761</v>
      </c>
      <c r="N10" s="78">
        <f>(TempMittel_korr!P221-Referenz!N5)</f>
        <v>0.91606392694063743</v>
      </c>
      <c r="O10" s="2"/>
      <c r="P10" s="129">
        <v>1997</v>
      </c>
      <c r="Q10" s="29">
        <f>(AVERAGE(D10+Referenz!$D$5,E10+Referenz!$E$5,F10+Referenz!$F$5)-Referenz!$O$5)</f>
        <v>0.9472066905615284</v>
      </c>
      <c r="R10" s="9">
        <f>(AVERAGE(G10+Referenz!$G$5,H10+Referenz!$H$5,I10+Referenz!$I$5)-Referenz!$P$5)</f>
        <v>0.49906451612903169</v>
      </c>
      <c r="S10" s="9">
        <f>(AVERAGE(J10+Referenz!$J$5,K10+Referenz!$K$5,L10+Referenz!$L$5)-Referenz!$Q$5)</f>
        <v>0.19898207885304497</v>
      </c>
      <c r="T10" s="30">
        <f>(AVERAGE(B10+Referenz!$B$5,C10+Referenz!$C$5,M9+Referenz!$M$5)-Referenz!$R$5)</f>
        <v>0.91337403111040449</v>
      </c>
      <c r="V10" s="51">
        <v>1997</v>
      </c>
      <c r="W10" s="29">
        <f>(AVERAGE(B10+Referenz!$B$5,C10+Referenz!$C$5,D10+Referenz!$D$5)-Referenz!$T$5)</f>
        <v>2.4253811995691859</v>
      </c>
      <c r="X10" s="9">
        <f>(AVERAGE(E10+Referenz!$E$5,F10+Referenz!$F$5,G10+Referenz!$G$5)-Referenz!$U$5)</f>
        <v>3.0930704898446848E-2</v>
      </c>
      <c r="Y10" s="9">
        <f>(AVERAGE(H10+Referenz!$H$5,I10+Referenz!$I$5,J10+Referenz!$J$5)-Referenz!$V$5)</f>
        <v>0.86936081242532737</v>
      </c>
      <c r="Z10" s="30">
        <f>(AVERAGE(K10+Referenz!$K$5,L10+Referenz!$L$5,M10+Referenz!$M$5)-Referenz!$W$5)</f>
        <v>0.31682556750298563</v>
      </c>
    </row>
    <row r="11" spans="1:26">
      <c r="A11" s="51">
        <v>1998</v>
      </c>
      <c r="B11" s="29">
        <f>(TempMittel_korr!C222-Referenz!B5)</f>
        <v>2.0884946236559134</v>
      </c>
      <c r="C11" s="9">
        <f>(TempMittel_korr!D222-Referenz!C5)</f>
        <v>4.4605829228243028</v>
      </c>
      <c r="D11" s="29">
        <f>(TempMittel_korr!E222-Referenz!D5)</f>
        <v>0.13075268817204333</v>
      </c>
      <c r="E11" s="29">
        <f>(TempMittel_korr!F222-Referenz!E5)</f>
        <v>1.3435555555555538</v>
      </c>
      <c r="F11" s="29">
        <f>(TempMittel_korr!G222-Referenz!F5)</f>
        <v>1.9080645161290306</v>
      </c>
      <c r="G11" s="29">
        <f>(TempMittel_korr!H222-Referenz!G5)</f>
        <v>2.1696666666666626</v>
      </c>
      <c r="H11" s="29">
        <f>(TempMittel_korr!I222-Referenz!H5)</f>
        <v>0.21709677419354634</v>
      </c>
      <c r="I11" s="29">
        <f>(TempMittel_korr!J222-Referenz!I5)</f>
        <v>1.543333333333333</v>
      </c>
      <c r="J11" s="29">
        <f>(TempMittel_korr!K222-Referenz!J5)</f>
        <v>-1.1027777777777779</v>
      </c>
      <c r="K11" s="29">
        <f>(TempMittel_korr!L222-Referenz!K5)</f>
        <v>-0.62989247311827956</v>
      </c>
      <c r="L11" s="29">
        <f>(TempMittel_korr!M222-Referenz!L5)</f>
        <v>-3.5685555555555561</v>
      </c>
      <c r="M11" s="88">
        <f>(TempMittel_korr!N222-Referenz!M5)</f>
        <v>0.70118279569892472</v>
      </c>
      <c r="N11" s="78">
        <f>(TempMittel_korr!P222-Referenz!N5)</f>
        <v>0.77524200913241792</v>
      </c>
      <c r="O11" s="2"/>
      <c r="P11" s="51">
        <v>1998</v>
      </c>
      <c r="Q11" s="29">
        <f>(AVERAGE(D11+Referenz!$D$5,E11+Referenz!$E$5,F11+Referenz!$F$5)-Referenz!$O$5)</f>
        <v>1.1274575866188767</v>
      </c>
      <c r="R11" s="9">
        <f>(AVERAGE(G11+Referenz!$G$5,H11+Referenz!$H$5,I11+Referenz!$I$5)-Referenz!$P$5)</f>
        <v>1.3100322580645116</v>
      </c>
      <c r="S11" s="9">
        <f>(AVERAGE(J11+Referenz!$J$5,K11+Referenz!$K$5,L11+Referenz!$L$5)-Referenz!$Q$5)</f>
        <v>-1.767075268817206</v>
      </c>
      <c r="T11" s="30">
        <f>(AVERAGE(B11+Referenz!$B$5,C11+Referenz!$C$5,M10+Referenz!$M$5)-Referenz!$R$5)</f>
        <v>2.7210545226618645</v>
      </c>
      <c r="V11" s="51">
        <v>1998</v>
      </c>
      <c r="W11" s="29">
        <f>(AVERAGE(B11+Referenz!$B$5,C11+Referenz!$C$5,D11+Referenz!$D$5)-Referenz!$T$5)</f>
        <v>2.2266100782174196</v>
      </c>
      <c r="X11" s="9">
        <f>(AVERAGE(E11+Referenz!$E$5,F11+Referenz!$F$5,G11+Referenz!$G$5)-Referenz!$U$5)</f>
        <v>1.8070955794504151</v>
      </c>
      <c r="Y11" s="9">
        <f>(AVERAGE(H11+Referenz!$H$5,I11+Referenz!$I$5,J11+Referenz!$J$5)-Referenz!$V$5)</f>
        <v>0.21921744324969872</v>
      </c>
      <c r="Z11" s="30">
        <f>(AVERAGE(K11+Referenz!$K$5,L11+Referenz!$L$5,M11+Referenz!$M$5)-Referenz!$W$5)</f>
        <v>-1.1657550776583037</v>
      </c>
    </row>
    <row r="12" spans="1:26">
      <c r="A12" s="51">
        <v>1999</v>
      </c>
      <c r="B12" s="29">
        <f>(TempMittel_korr!C223-Referenz!B5)</f>
        <v>3.5691397849462358</v>
      </c>
      <c r="C12" s="29">
        <f>(TempMittel_korr!D223-Referenz!C5)</f>
        <v>-2.0715599343185542</v>
      </c>
      <c r="D12" s="29">
        <f>(TempMittel_korr!E223-Referenz!D5)</f>
        <v>1.9533333333333336</v>
      </c>
      <c r="E12" s="29">
        <f>(TempMittel_korr!F223-Referenz!E5)</f>
        <v>0.85355555555555362</v>
      </c>
      <c r="F12" s="29">
        <f>(TempMittel_korr!G223-Referenz!F5)</f>
        <v>2.57258064516129</v>
      </c>
      <c r="G12" s="29">
        <f>(TempMittel_korr!H223-Referenz!G5)</f>
        <v>-0.17033333333333545</v>
      </c>
      <c r="H12" s="29">
        <f>(TempMittel_korr!I223-Referenz!H5)</f>
        <v>1.1816129032258029</v>
      </c>
      <c r="I12" s="29">
        <f>(TempMittel_korr!J223-Referenz!I5)</f>
        <v>0.95301075268817392</v>
      </c>
      <c r="J12" s="29">
        <f>(TempMittel_korr!K223-Referenz!J5)</f>
        <v>2.5738888888888916</v>
      </c>
      <c r="K12" s="29">
        <f>(TempMittel_korr!L223-Referenz!K5)</f>
        <v>-0.14602150537634273</v>
      </c>
      <c r="L12" s="29">
        <f>(TempMittel_korr!M223-Referenz!L5)</f>
        <v>-2.0185555555555559</v>
      </c>
      <c r="M12" s="88">
        <f>(TempMittel_korr!N223-Referenz!M5)</f>
        <v>0.35602150537634392</v>
      </c>
      <c r="N12" s="78">
        <f>(TempMittel_korr!P223-Referenz!N5)</f>
        <v>0.85168036529680169</v>
      </c>
      <c r="O12" s="2"/>
      <c r="P12" s="129">
        <v>1999</v>
      </c>
      <c r="Q12" s="29">
        <f>(AVERAGE(D12+Referenz!$D$5,E12+Referenz!$E$5,F12+Referenz!$F$5)-Referenz!$O$5)</f>
        <v>1.7931565113500589</v>
      </c>
      <c r="R12" s="9">
        <f>(AVERAGE(G12+Referenz!$G$5,H12+Referenz!$H$5,I12+Referenz!$I$5)-Referenz!$P$5)</f>
        <v>0.65476344086021321</v>
      </c>
      <c r="S12" s="9">
        <f>(AVERAGE(J12+Referenz!$J$5,K12+Referenz!$K$5,L12+Referenz!$L$5)-Referenz!$Q$5)</f>
        <v>0.13643727598566358</v>
      </c>
      <c r="T12" s="30">
        <f>(AVERAGE(B12+Referenz!$B$5,C12+Referenz!$C$5,M11+Referenz!$M$5)-Referenz!$R$5)</f>
        <v>0.73292088210886885</v>
      </c>
      <c r="V12" s="51">
        <v>1999</v>
      </c>
      <c r="W12" s="29">
        <f>(AVERAGE(B12+Referenz!$B$5,C12+Referenz!$C$5,D12+Referenz!$D$5)-Referenz!$T$5)</f>
        <v>1.1503043946536717</v>
      </c>
      <c r="X12" s="9">
        <f>(AVERAGE(E12+Referenz!$E$5,F12+Referenz!$F$5,G12+Referenz!$G$5)-Referenz!$U$5)</f>
        <v>1.0852676224611688</v>
      </c>
      <c r="Y12" s="9">
        <f>(AVERAGE(H12+Referenz!$H$5,I12+Referenz!$I$5,J12+Referenz!$J$5)-Referenz!$V$5)</f>
        <v>1.5695041816009567</v>
      </c>
      <c r="Z12" s="30">
        <f>(AVERAGE(K12+Referenz!$K$5,L12+Referenz!$L$5,M12+Referenz!$M$5)-Referenz!$W$5)</f>
        <v>-0.60285185185185108</v>
      </c>
    </row>
    <row r="13" spans="1:26">
      <c r="A13" s="51">
        <v>2000</v>
      </c>
      <c r="B13" s="29">
        <f>(TempMittel_korr!C224-Referenz!B5)</f>
        <v>-0.40505376344086086</v>
      </c>
      <c r="C13" s="29">
        <f>(TempMittel_korr!D224-Referenz!C5)</f>
        <v>2.9578735632183912</v>
      </c>
      <c r="D13" s="29">
        <f>(TempMittel_korr!E224-Referenz!D5)</f>
        <v>0.85010752688172042</v>
      </c>
      <c r="E13" s="29">
        <f>(TempMittel_korr!F224-Referenz!E5)</f>
        <v>3.2202222222222199</v>
      </c>
      <c r="F13" s="29">
        <f>(TempMittel_korr!G224-Referenz!F5)</f>
        <v>3.0016129032258068</v>
      </c>
      <c r="G13" s="29">
        <f>(TempMittel_korr!H224-Referenz!G5)</f>
        <v>3.0163333333333284</v>
      </c>
      <c r="H13" s="29">
        <f>(TempMittel_korr!I224-Referenz!H5)</f>
        <v>-2.0409677419354857</v>
      </c>
      <c r="I13" s="29">
        <f>(TempMittel_korr!J224-Referenz!I5)</f>
        <v>2.6336559139784903</v>
      </c>
      <c r="J13" s="29">
        <f>(TempMittel_korr!K224-Referenz!J5)</f>
        <v>0.57388888888888623</v>
      </c>
      <c r="K13" s="29">
        <f>(TempMittel_korr!L224-Referenz!K5)</f>
        <v>0.65075268817204268</v>
      </c>
      <c r="L13" s="29">
        <f>(TempMittel_korr!M224-Referenz!L5)</f>
        <v>2.0314444444444431</v>
      </c>
      <c r="M13" s="88">
        <f>(TempMittel_korr!N224-Referenz!M5)</f>
        <v>3.7560215053763435</v>
      </c>
      <c r="N13" s="85">
        <f>(TempMittel_korr!P224-Referenz!$N$5)</f>
        <v>1.6982557077625557</v>
      </c>
      <c r="O13" s="2"/>
      <c r="P13" s="129">
        <v>2000</v>
      </c>
      <c r="Q13" s="29">
        <f>(AVERAGE(D13+Referenz!$D$5,E13+Referenz!$E$5,F13+Referenz!$F$5)-Referenz!$O$5)</f>
        <v>2.3573142174432489</v>
      </c>
      <c r="R13" s="9">
        <f>(AVERAGE(G13+Referenz!$G$5,H13+Referenz!$H$5,I13+Referenz!$I$5)-Referenz!$P$5)</f>
        <v>1.2030071684587771</v>
      </c>
      <c r="S13" s="9">
        <f>(AVERAGE(J13+Referenz!$J$5,K13+Referenz!$K$5,L13+Referenz!$L$5)-Referenz!$Q$5)</f>
        <v>1.0853620071684569</v>
      </c>
      <c r="T13" s="30">
        <f>(AVERAGE(B13+Referenz!$B$5,C13+Referenz!$C$5,M12+Referenz!$M$5)-Referenz!$R$5)</f>
        <v>0.96961376838462476</v>
      </c>
      <c r="V13" s="129">
        <v>2000</v>
      </c>
      <c r="W13" s="29">
        <f>(AVERAGE(B13+Referenz!$B$5,C13+Referenz!$C$5,D13+Referenz!$D$5)-Referenz!$T$5)</f>
        <v>1.134309108886417</v>
      </c>
      <c r="X13" s="9">
        <f>(AVERAGE(E13+Referenz!$E$5,F13+Referenz!$F$5,G13+Referenz!$G$5)-Referenz!$U$5)</f>
        <v>3.0793894862604532</v>
      </c>
      <c r="Y13" s="9">
        <f>(AVERAGE(H13+Referenz!$H$5,I13+Referenz!$I$5,J13+Referenz!$J$5)-Referenz!$V$5)</f>
        <v>0.38885902031063146</v>
      </c>
      <c r="Z13" s="30">
        <f>(AVERAGE(K13+Referenz!$K$5,L13+Referenz!$L$5,M13+Referenz!$M$5)-Referenz!$W$5)</f>
        <v>2.1460728793309429</v>
      </c>
    </row>
    <row r="14" spans="1:26">
      <c r="A14" s="51">
        <v>2001</v>
      </c>
      <c r="B14" s="29">
        <f>(TempMittel_korr!C225-Referenz!B5)</f>
        <v>1.5239784946236554</v>
      </c>
      <c r="C14" s="29">
        <f>(TempMittel_korr!D225-Referenz!C5)</f>
        <v>1.907011494252874</v>
      </c>
      <c r="D14" s="29">
        <f>(TempMittel_korr!E225-Referenz!D5)</f>
        <v>2.6759139784946235</v>
      </c>
      <c r="E14" s="29">
        <f>(TempMittel_korr!F225-Referenz!E5)</f>
        <v>-0.74311111111111217</v>
      </c>
      <c r="F14" s="29">
        <f>(TempMittel_korr!G225-Referenz!F5)</f>
        <v>3.5338709677419367</v>
      </c>
      <c r="G14" s="29">
        <f>(TempMittel_korr!H225-Referenz!G5)</f>
        <v>-0.40033333333333587</v>
      </c>
      <c r="H14" s="29">
        <f>(TempMittel_korr!I225-Referenz!H5)</f>
        <v>1.2977419354838684</v>
      </c>
      <c r="I14" s="29">
        <f>(TempMittel_korr!J225-Referenz!I5)</f>
        <v>2.4852688172042932</v>
      </c>
      <c r="J14" s="29">
        <f>(TempMittel_korr!K225-Referenz!J5)</f>
        <v>-3.2961111111111112</v>
      </c>
      <c r="K14" s="9">
        <f>(TempMittel_korr!L225-Referenz!K5)</f>
        <v>4.8378494623655932</v>
      </c>
      <c r="L14" s="29">
        <f>(TempMittel_korr!M225-Referenz!L5)</f>
        <v>-2.5485555555555561</v>
      </c>
      <c r="M14" s="88">
        <f>(TempMittel_korr!N225-Referenz!M5)</f>
        <v>-3.1794623655913989</v>
      </c>
      <c r="N14" s="78">
        <f>(TempMittel_korr!P225-Referenz!N5)</f>
        <v>0.71305022831050202</v>
      </c>
      <c r="O14" s="2"/>
      <c r="P14" s="51">
        <v>2001</v>
      </c>
      <c r="Q14" s="29">
        <f>(AVERAGE(D14+Referenz!$D$5,E14+Referenz!$E$5,F14+Referenz!$F$5)-Referenz!$O$5)</f>
        <v>1.8222246117084824</v>
      </c>
      <c r="R14" s="9">
        <f>(AVERAGE(G14+Referenz!$G$5,H14+Referenz!$H$5,I14+Referenz!$I$5)-Referenz!$P$5)</f>
        <v>1.1275591397849425</v>
      </c>
      <c r="S14" s="9">
        <f>(AVERAGE(J14+Referenz!$J$5,K14+Referenz!$K$5,L14+Referenz!$L$5)-Referenz!$Q$5)</f>
        <v>-0.33560573476702604</v>
      </c>
      <c r="T14" s="30">
        <f>(AVERAGE(B14+Referenz!$B$5,C14+Referenz!$C$5,M13+Referenz!$M$5)-Referenz!$R$5)</f>
        <v>2.3956704980842911</v>
      </c>
      <c r="V14" s="51">
        <v>2001</v>
      </c>
      <c r="W14" s="29">
        <f>(AVERAGE(B14+Referenz!$B$5,C14+Referenz!$C$5,D14+Referenz!$D$5)-Referenz!$T$5)</f>
        <v>2.0356346557903842</v>
      </c>
      <c r="X14" s="9">
        <f>(AVERAGE(E14+Referenz!$E$5,F14+Referenz!$F$5,G14+Referenz!$G$5)-Referenz!$U$5)</f>
        <v>0.79680884109916406</v>
      </c>
      <c r="Y14" s="9">
        <f>(AVERAGE(H14+Referenz!$H$5,I14+Referenz!$I$5,J14+Referenz!$J$5)-Referenz!$V$5)</f>
        <v>0.16229988052568523</v>
      </c>
      <c r="Z14" s="30">
        <f>(AVERAGE(K14+Referenz!$K$5,L14+Referenz!$L$5,M14+Referenz!$M$5)-Referenz!$W$5)</f>
        <v>-0.29672281959378655</v>
      </c>
    </row>
    <row r="15" spans="1:26">
      <c r="A15" s="51">
        <v>2002</v>
      </c>
      <c r="B15" s="29">
        <f>(TempMittel_korr!C226-Referenz!B5)</f>
        <v>2.301397849462365</v>
      </c>
      <c r="C15" s="9">
        <f>(TempMittel_korr!D226-Referenz!C5)</f>
        <v>4.2820114942528722</v>
      </c>
      <c r="D15" s="29">
        <f>(TempMittel_korr!E226-Referenz!D5)</f>
        <v>3.195268817204302</v>
      </c>
      <c r="E15" s="29">
        <f>(TempMittel_korr!F226-Referenz!E5)</f>
        <v>0.4768888888888867</v>
      </c>
      <c r="F15" s="29">
        <f>(TempMittel_korr!G226-Referenz!F5)</f>
        <v>1.7048387096774178</v>
      </c>
      <c r="G15" s="9">
        <f>(TempMittel_korr!H226-Referenz!G5)</f>
        <v>3.9796666666666649</v>
      </c>
      <c r="H15" s="29">
        <f>(TempMittel_korr!I226-Referenz!H5)</f>
        <v>0.48806451612902535</v>
      </c>
      <c r="I15" s="29">
        <f>(TempMittel_korr!J226-Referenz!I5)</f>
        <v>0.87881720430107713</v>
      </c>
      <c r="J15" s="29">
        <f>(TempMittel_korr!K226-Referenz!J5)</f>
        <v>-2.142777777777777</v>
      </c>
      <c r="K15" s="29">
        <f>(TempMittel_korr!L226-Referenz!K5)</f>
        <v>-0.3686021505376349</v>
      </c>
      <c r="L15" s="29">
        <f>(TempMittel_korr!M226-Referenz!L5)</f>
        <v>2.7981111111111114</v>
      </c>
      <c r="M15" s="88">
        <f>(TempMittel_korr!N226-Referenz!M5)</f>
        <v>1.6495698924731181</v>
      </c>
      <c r="N15" s="85">
        <f>(TempMittel_korr!P226-Referenz!$N$5)</f>
        <v>1.6072968036529662</v>
      </c>
      <c r="O15" s="2"/>
      <c r="P15" s="129">
        <v>2002</v>
      </c>
      <c r="Q15" s="29">
        <f>(AVERAGE(D15+Referenz!$D$5,E15+Referenz!$E$5,F15+Referenz!$F$5)-Referenz!$O$5)</f>
        <v>1.7923321385902016</v>
      </c>
      <c r="R15" s="9">
        <f>(AVERAGE(G15+Referenz!$G$5,H15+Referenz!$H$5,I15+Referenz!$I$5)-Referenz!$P$5)</f>
        <v>1.7821827956989225</v>
      </c>
      <c r="S15" s="9">
        <f>(AVERAGE(J15+Referenz!$J$5,K15+Referenz!$K$5,L15+Referenz!$L$5)-Referenz!$Q$5)</f>
        <v>9.5577060931899993E-2</v>
      </c>
      <c r="T15" s="30">
        <f>(AVERAGE(B15+Referenz!$B$5,C15+Referenz!$C$5,M14+Referenz!$M$5)-Referenz!$R$5)</f>
        <v>1.1346489927079462</v>
      </c>
      <c r="V15" s="129">
        <v>2002</v>
      </c>
      <c r="W15" s="29">
        <f>(AVERAGE(B15+Referenz!$B$5,C15+Referenz!$C$5,D15+Referenz!$D$5)-Referenz!$T$5)</f>
        <v>3.25955938697318</v>
      </c>
      <c r="X15" s="9">
        <f>(AVERAGE(E15+Referenz!$E$5,F15+Referenz!$F$5,G15+Referenz!$G$5)-Referenz!$U$5)</f>
        <v>2.0537980884109892</v>
      </c>
      <c r="Y15" s="9">
        <f>(AVERAGE(H15+Referenz!$H$5,I15+Referenz!$I$5,J15+Referenz!$J$5)-Referenz!$V$5)</f>
        <v>-0.25863201911589329</v>
      </c>
      <c r="Z15" s="30">
        <f>(AVERAGE(K15+Referenz!$K$5,L15+Referenz!$L$5,M15+Referenz!$M$5)-Referenz!$W$5)</f>
        <v>1.3596929510155324</v>
      </c>
    </row>
    <row r="16" spans="1:26">
      <c r="A16" s="51">
        <v>2003</v>
      </c>
      <c r="B16" s="29">
        <f>(TempMittel_korr!C227-Referenz!B5)</f>
        <v>-0.74376344086021606</v>
      </c>
      <c r="C16" s="29">
        <f>(TempMittel_korr!D227-Referenz!C5)</f>
        <v>-2.7572742200328402</v>
      </c>
      <c r="D16" s="29">
        <f>(TempMittel_korr!E227-Referenz!D5)</f>
        <v>3.2243010752688175</v>
      </c>
      <c r="E16" s="29">
        <f>(TempMittel_korr!F227-Referenz!E5)</f>
        <v>1.1535555555555543</v>
      </c>
      <c r="F16" s="29">
        <f>(TempMittel_korr!G227-Referenz!F5)</f>
        <v>3.0919354838709676</v>
      </c>
      <c r="G16" s="9">
        <f>(TempMittel_korr!H227-Referenz!G5)</f>
        <v>6.5829999999999931</v>
      </c>
      <c r="H16" s="29">
        <f>(TempMittel_korr!I227-Referenz!H5)</f>
        <v>2.2009677419354805</v>
      </c>
      <c r="I16" s="9">
        <f>(TempMittel_korr!J227-Referenz!I5)</f>
        <v>6.1143010752688163</v>
      </c>
      <c r="J16" s="29">
        <f>(TempMittel_korr!K227-Referenz!J5)</f>
        <v>0.47722222222222044</v>
      </c>
      <c r="K16" s="29">
        <f>(TempMittel_korr!L227-Referenz!K5)</f>
        <v>-3.6686021505376329</v>
      </c>
      <c r="L16" s="29">
        <f>(TempMittel_korr!M227-Referenz!L5)</f>
        <v>3.1947777777777771</v>
      </c>
      <c r="M16" s="88">
        <f>(TempMittel_korr!N227-Referenz!M5)</f>
        <v>1.7818279569892477</v>
      </c>
      <c r="N16" s="85">
        <f>(TempMittel_korr!P227-Referenz!$N$5)</f>
        <v>1.767570776255706</v>
      </c>
      <c r="O16" s="2"/>
      <c r="P16" s="51">
        <v>2003</v>
      </c>
      <c r="Q16" s="29">
        <f>(AVERAGE(D16+Referenz!$D$5,E16+Referenz!$E$5,F16+Referenz!$F$5)-Referenz!$O$5)</f>
        <v>2.4899307048984456</v>
      </c>
      <c r="R16" s="126">
        <f>(AVERAGE(G16+Referenz!$G$5,H16+Referenz!$H$5,I16+Referenz!$I$5)-Referenz!$P$5)</f>
        <v>4.9660896057347621</v>
      </c>
      <c r="S16" s="9">
        <f>(AVERAGE(J16+Referenz!$J$5,K16+Referenz!$K$5,L16+Referenz!$L$5)-Referenz!$Q$5)</f>
        <v>1.132616487454996E-3</v>
      </c>
      <c r="T16" s="30">
        <f>(AVERAGE(B16+Referenz!$B$5,C16+Referenz!$C$5,M15+Referenz!$M$5)-Referenz!$R$5)</f>
        <v>-0.61715592280664633</v>
      </c>
      <c r="V16" s="51">
        <v>2003</v>
      </c>
      <c r="W16" s="29">
        <f>(AVERAGE(B16+Referenz!$B$5,C16+Referenz!$C$5,D16+Referenz!$D$5)-Referenz!$T$5)</f>
        <v>-9.2245528541413158E-2</v>
      </c>
      <c r="X16" s="9">
        <f>(AVERAGE(E16+Referenz!$E$5,F16+Referenz!$F$5,G16+Referenz!$G$5)-Referenz!$U$5)</f>
        <v>3.6094970131421711</v>
      </c>
      <c r="Y16" s="9">
        <f>(AVERAGE(H16+Referenz!$H$5,I16+Referenz!$I$5,J16+Referenz!$J$5)-Referenz!$V$5)</f>
        <v>2.9308303464755028</v>
      </c>
      <c r="Z16" s="30">
        <f>(AVERAGE(K16+Referenz!$K$5,L16+Referenz!$L$5,M16+Referenz!$M$5)-Referenz!$W$5)</f>
        <v>0.43600119474313104</v>
      </c>
    </row>
    <row r="17" spans="1:26">
      <c r="A17" s="51">
        <v>2004</v>
      </c>
      <c r="B17" s="29">
        <f>(TempMittel_korr!C228-Referenz!B5)</f>
        <v>-0.58892473118279676</v>
      </c>
      <c r="C17" s="29">
        <f>(TempMittel_korr!D228-Referenz!C5)</f>
        <v>1.2820114942528735</v>
      </c>
      <c r="D17" s="29">
        <f>(TempMittel_korr!E228-Referenz!D5)</f>
        <v>0.26946236559139769</v>
      </c>
      <c r="E17" s="29">
        <f>(TempMittel_korr!F228-Referenz!E5)</f>
        <v>1.960222222222221</v>
      </c>
      <c r="F17" s="29">
        <f>(TempMittel_korr!G228-Referenz!F5)</f>
        <v>-0.62741935483871281</v>
      </c>
      <c r="G17" s="29">
        <f>(TempMittel_korr!H228-Referenz!G5)</f>
        <v>0.68633333333333013</v>
      </c>
      <c r="H17" s="29">
        <f>(TempMittel_korr!I228-Referenz!H5)</f>
        <v>0.35258064516128762</v>
      </c>
      <c r="I17" s="29">
        <f>(TempMittel_korr!J228-Referenz!I5)</f>
        <v>1.8949462365591394</v>
      </c>
      <c r="J17" s="29">
        <f>(TempMittel_korr!K228-Referenz!J5)</f>
        <v>0.58722222222221987</v>
      </c>
      <c r="K17" s="29">
        <f>(TempMittel_korr!L228-Referenz!K5)</f>
        <v>2.2120430107526854</v>
      </c>
      <c r="L17" s="29">
        <f>(TempMittel_korr!M228-Referenz!L5)</f>
        <v>-0.97188888888888947</v>
      </c>
      <c r="M17" s="88">
        <f>(TempMittel_korr!N228-Referenz!M5)</f>
        <v>0.90440860215053753</v>
      </c>
      <c r="N17" s="78">
        <f>(TempMittel_korr!P228-Referenz!N5)</f>
        <v>0.68209132420091123</v>
      </c>
      <c r="O17" s="2"/>
      <c r="P17" s="129">
        <v>2004</v>
      </c>
      <c r="Q17" s="29">
        <f>(AVERAGE(D17+Referenz!$D$5,E17+Referenz!$E$5,F17+Referenz!$F$5)-Referenz!$O$5)</f>
        <v>0.53408841099163595</v>
      </c>
      <c r="R17" s="9">
        <f>(AVERAGE(G17+Referenz!$G$5,H17+Referenz!$H$5,I17+Referenz!$I$5)-Referenz!$P$5)</f>
        <v>0.97795340501792083</v>
      </c>
      <c r="S17" s="9">
        <f>(AVERAGE(J17+Referenz!$J$5,K17+Referenz!$K$5,L17+Referenz!$L$5)-Referenz!$Q$5)</f>
        <v>0.60912544802867163</v>
      </c>
      <c r="T17" s="30">
        <f>(AVERAGE(B17+Referenz!$B$5,C17+Referenz!$C$5,M16+Referenz!$M$5)-Referenz!$R$5)</f>
        <v>0.82497157335310811</v>
      </c>
      <c r="V17" s="129">
        <v>2004</v>
      </c>
      <c r="W17" s="29">
        <f>(AVERAGE(B17+Referenz!$B$5,C17+Referenz!$C$5,D17+Referenz!$D$5)-Referenz!$T$5)</f>
        <v>0.32084970955382475</v>
      </c>
      <c r="X17" s="9">
        <f>(AVERAGE(E17+Referenz!$E$5,F17+Referenz!$F$5,G17+Referenz!$G$5)-Referenz!$U$5)</f>
        <v>0.67304540023894788</v>
      </c>
      <c r="Y17" s="9">
        <f>(AVERAGE(H17+Referenz!$H$5,I17+Referenz!$I$5,J17+Referenz!$J$5)-Referenz!$V$5)</f>
        <v>0.94491636798088052</v>
      </c>
      <c r="Z17" s="30">
        <f>(AVERAGE(K17+Referenz!$K$5,L17+Referenz!$L$5,M17+Referenz!$M$5)-Referenz!$W$5)</f>
        <v>0.7148542413381116</v>
      </c>
    </row>
    <row r="18" spans="1:26">
      <c r="A18" s="51">
        <v>2005</v>
      </c>
      <c r="B18" s="29">
        <f>(TempMittel_korr!C229-Referenz!B5)</f>
        <v>0.61752688172042969</v>
      </c>
      <c r="C18" s="29">
        <f>(TempMittel_korr!D229-Referenz!C5)</f>
        <v>-2.8644170771756969</v>
      </c>
      <c r="D18" s="29">
        <f>(TempMittel_korr!E229-Referenz!D5)</f>
        <v>0.6726881720430109</v>
      </c>
      <c r="E18" s="29">
        <f>(TempMittel_korr!F229-Referenz!E5)</f>
        <v>1.8868888888888868</v>
      </c>
      <c r="F18" s="29">
        <f>(TempMittel_korr!G229-Referenz!F5)</f>
        <v>1.6758064516128979</v>
      </c>
      <c r="G18" s="29">
        <f>(TempMittel_korr!H229-Referenz!G5)</f>
        <v>2.7430000000000003</v>
      </c>
      <c r="H18" s="29">
        <f>(TempMittel_korr!I229-Referenz!H5)</f>
        <v>0.7041935483870958</v>
      </c>
      <c r="I18" s="29">
        <f>(TempMittel_korr!J229-Referenz!I5)</f>
        <v>-1.1373118279569905</v>
      </c>
      <c r="J18" s="29">
        <f>(TempMittel_korr!K229-Referenz!J5)</f>
        <v>1.1938888888888908</v>
      </c>
      <c r="K18" s="29">
        <f>(TempMittel_korr!L229-Referenz!K5)</f>
        <v>2.5926881720430117</v>
      </c>
      <c r="L18" s="29">
        <f>(TempMittel_korr!M229-Referenz!L5)</f>
        <v>-0.26522222222222247</v>
      </c>
      <c r="M18" s="88">
        <f>(TempMittel_korr!N229-Referenz!M5)</f>
        <v>-2.3343010752688178</v>
      </c>
      <c r="N18" s="78">
        <f>(TempMittel_korr!P229-Referenz!N5)</f>
        <v>0.49633789954337892</v>
      </c>
      <c r="O18" s="2"/>
      <c r="P18" s="51">
        <v>2005</v>
      </c>
      <c r="Q18" s="29">
        <f>(AVERAGE(D18+Referenz!$D$5,E18+Referenz!$E$5,F18+Referenz!$F$5)-Referenz!$O$5)</f>
        <v>1.4117945041815974</v>
      </c>
      <c r="R18" s="9">
        <f>(AVERAGE(G18+Referenz!$G$5,H18+Referenz!$H$5,I18+Referenz!$I$5)-Referenz!$P$5)</f>
        <v>0.76996057347670188</v>
      </c>
      <c r="S18" s="9">
        <f>(AVERAGE(J18+Referenz!$J$5,K18+Referenz!$K$5,L18+Referenz!$L$5)-Referenz!$Q$5)</f>
        <v>1.1737849462365597</v>
      </c>
      <c r="T18" s="30">
        <f>(AVERAGE(B18+Referenz!$B$5,C18+Referenz!$C$5,M17+Referenz!$M$5)-Referenz!$R$5)</f>
        <v>-0.44749386443491002</v>
      </c>
      <c r="V18" s="51">
        <v>2005</v>
      </c>
      <c r="W18" s="29">
        <f>(AVERAGE(B18+Referenz!$B$5,C18+Referenz!$C$5,D18+Referenz!$D$5)-Referenz!$T$5)</f>
        <v>-0.52473400780408563</v>
      </c>
      <c r="X18" s="9">
        <f>(AVERAGE(E18+Referenz!$E$5,F18+Referenz!$F$5,G18+Referenz!$G$5)-Referenz!$U$5)</f>
        <v>2.1018984468339301</v>
      </c>
      <c r="Y18" s="9">
        <f>(AVERAGE(H18+Referenz!$H$5,I18+Referenz!$I$5,J18+Referenz!$J$5)-Referenz!$V$5)</f>
        <v>0.25359020310633262</v>
      </c>
      <c r="Z18" s="30">
        <f>(AVERAGE(K18+Referenz!$K$5,L18+Referenz!$L$5,M18+Referenz!$M$5)-Referenz!$W$5)</f>
        <v>-2.2783751493422599E-3</v>
      </c>
    </row>
    <row r="19" spans="1:26">
      <c r="A19" s="51">
        <v>2006</v>
      </c>
      <c r="B19" s="29">
        <f>(TempMittel_korr!C230-Referenz!B5)</f>
        <v>-0.70827956989247354</v>
      </c>
      <c r="C19" s="29">
        <f>(TempMittel_korr!D230-Referenz!C5)</f>
        <v>-1.4537027914614118</v>
      </c>
      <c r="D19" s="29">
        <f>(TempMittel_korr!E230-Referenz!D5)</f>
        <v>-1.9144086021505373</v>
      </c>
      <c r="E19" s="29">
        <f>(TempMittel_korr!F230-Referenz!E5)</f>
        <v>0.95355555555555593</v>
      </c>
      <c r="F19" s="29">
        <f>(TempMittel_korr!G230-Referenz!F5)</f>
        <v>1.3241935483870968</v>
      </c>
      <c r="G19" s="29">
        <f>(TempMittel_korr!H230-Referenz!G5)</f>
        <v>2.3596666666666657</v>
      </c>
      <c r="H19" s="9">
        <f>(TempMittel_korr!I230-Referenz!H5)</f>
        <v>4.7945161290322549</v>
      </c>
      <c r="I19" s="29">
        <f>(TempMittel_korr!J230-Referenz!I5)</f>
        <v>-2.4308602150537624</v>
      </c>
      <c r="J19" s="29">
        <f>(TempMittel_korr!K230-Referenz!J5)</f>
        <v>3.5105555555555554</v>
      </c>
      <c r="K19" s="29">
        <f>(TempMittel_korr!L230-Referenz!K5)</f>
        <v>3.6894623655913996</v>
      </c>
      <c r="L19" s="29">
        <f>(TempMittel_korr!M230-Referenz!L5)</f>
        <v>3.8481111111111113</v>
      </c>
      <c r="M19" s="88">
        <f>(TempMittel_korr!N230-Referenz!M5)</f>
        <v>3.1463440860215059</v>
      </c>
      <c r="N19" s="78">
        <f>(TempMittel_korr!P230-Referenz!N5)</f>
        <v>1.4588036529680348</v>
      </c>
      <c r="O19" s="2"/>
      <c r="P19" s="51">
        <v>2006</v>
      </c>
      <c r="Q19" s="29">
        <f>(AVERAGE(D19+Referenz!$D$5,E19+Referenz!$E$5,F19+Referenz!$F$5)-Referenz!$O$5)</f>
        <v>0.1211135005973718</v>
      </c>
      <c r="R19" s="9">
        <f>(AVERAGE(G19+Referenz!$G$5,H19+Referenz!$H$5,I19+Referenz!$I$5)-Referenz!$P$5)</f>
        <v>1.5744408602150539</v>
      </c>
      <c r="S19" s="9">
        <f>(AVERAGE(J19+Referenz!$J$5,K19+Referenz!$K$5,L19+Referenz!$L$5)-Referenz!$Q$5)</f>
        <v>3.6827096774193544</v>
      </c>
      <c r="T19" s="30">
        <f>(AVERAGE(B19+Referenz!$B$5,C19+Referenz!$C$5,M18+Referenz!$M$5)-Referenz!$R$5)</f>
        <v>-1.4987611455409011</v>
      </c>
      <c r="V19" s="51">
        <v>2006</v>
      </c>
      <c r="W19" s="29">
        <f>(AVERAGE(B19+Referenz!$B$5,C19+Referenz!$C$5,D19+Referenz!$D$5)-Referenz!$T$5)</f>
        <v>-1.3587969878348076</v>
      </c>
      <c r="X19" s="9">
        <f>(AVERAGE(E19+Referenz!$E$5,F19+Referenz!$F$5,G19+Referenz!$G$5)-Referenz!$U$5)</f>
        <v>1.5458052568697731</v>
      </c>
      <c r="Y19" s="9">
        <f>(AVERAGE(H19+Referenz!$H$5,I19+Referenz!$I$5,J19+Referenz!$J$5)-Referenz!$V$5)</f>
        <v>1.9580704898446815</v>
      </c>
      <c r="Z19" s="30">
        <f>(AVERAGE(K19+Referenz!$K$5,L19+Referenz!$L$5,M19+Referenz!$M$5)-Referenz!$W$5)</f>
        <v>3.5613058542413403</v>
      </c>
    </row>
    <row r="20" spans="1:26">
      <c r="A20" s="51">
        <v>2007</v>
      </c>
      <c r="B20" s="29">
        <f>(TempMittel_korr!C231-Referenz!B5)</f>
        <v>3.7659139784946225</v>
      </c>
      <c r="C20" s="9">
        <f>(TempMittel_korr!D231-Referenz!C5)</f>
        <v>3.9498686371100167</v>
      </c>
      <c r="D20" s="29">
        <f>(TempMittel_korr!E231-Referenz!D5)</f>
        <v>1.9468817204301065</v>
      </c>
      <c r="E20" s="9">
        <f>(TempMittel_korr!F231-Referenz!E5)</f>
        <v>6.1335555555555556</v>
      </c>
      <c r="F20" s="29">
        <f>(TempMittel_korr!G231-Referenz!F5)</f>
        <v>2.5306451612903214</v>
      </c>
      <c r="G20" s="29">
        <f>(TempMittel_korr!H231-Referenz!G5)</f>
        <v>2.3929999999999971</v>
      </c>
      <c r="H20" s="29">
        <f>(TempMittel_korr!I231-Referenz!H5)</f>
        <v>0.57193548387096449</v>
      </c>
      <c r="I20" s="29">
        <f>(TempMittel_korr!J231-Referenz!I5)</f>
        <v>0.29817204301075328</v>
      </c>
      <c r="J20" s="29">
        <f>(TempMittel_korr!K231-Referenz!J5)</f>
        <v>-1.7361111111111107</v>
      </c>
      <c r="K20" s="29">
        <f>(TempMittel_korr!L231-Referenz!K5)</f>
        <v>-1.1686021505376321</v>
      </c>
      <c r="L20" s="29">
        <f>(TempMittel_korr!M231-Referenz!L5)</f>
        <v>-1.5918888888888891</v>
      </c>
      <c r="M20" s="88">
        <f>(TempMittel_korr!N231-Referenz!M5)</f>
        <v>0.43344086021505379</v>
      </c>
      <c r="N20" s="85">
        <f>(TempMittel_korr!P231-Referenz!$N$5)</f>
        <v>1.4640091324200908</v>
      </c>
      <c r="O20" s="2"/>
      <c r="P20" s="51">
        <v>2007</v>
      </c>
      <c r="Q20" s="29">
        <f>(AVERAGE(D20+Referenz!$D$5,E20+Referenz!$E$5,F20+Referenz!$F$5)-Referenz!$O$5)</f>
        <v>3.5370274790919947</v>
      </c>
      <c r="R20" s="9">
        <f>(AVERAGE(G20+Referenz!$G$5,H20+Referenz!$H$5,I20+Referenz!$I$5)-Referenz!$P$5)</f>
        <v>1.0877025089605699</v>
      </c>
      <c r="S20" s="9">
        <f>(AVERAGE(J20+Referenz!$J$5,K20+Referenz!$K$5,L20+Referenz!$L$5)-Referenz!$Q$5)</f>
        <v>-1.4988673835125441</v>
      </c>
      <c r="T20" s="12">
        <f>(AVERAGE(B20+Referenz!$B$5,C20+Referenz!$C$5,M19+Referenz!$M$5)-Referenz!$R$5)</f>
        <v>3.6207089005420481</v>
      </c>
      <c r="V20" s="51">
        <v>2007</v>
      </c>
      <c r="W20" s="29">
        <f>(AVERAGE(B20+Referenz!$B$5,C20+Referenz!$C$5,D20+Referenz!$D$5)-Referenz!$T$5)</f>
        <v>3.2208881120115822</v>
      </c>
      <c r="X20" s="9">
        <f>(AVERAGE(E20+Referenz!$E$5,F20+Referenz!$F$5,G20+Referenz!$G$5)-Referenz!$U$5)</f>
        <v>3.6857335722819577</v>
      </c>
      <c r="Y20" s="9">
        <f>(AVERAGE(H20+Referenz!$H$5,I20+Referenz!$I$5,J20+Referenz!$J$5)-Referenz!$V$5)</f>
        <v>-0.28866786140979706</v>
      </c>
      <c r="Z20" s="30">
        <f>(AVERAGE(K20+Referenz!$K$5,L20+Referenz!$L$5,M20+Referenz!$M$5)-Referenz!$W$5)</f>
        <v>-0.77568339307048895</v>
      </c>
    </row>
    <row r="21" spans="1:26">
      <c r="A21" s="51">
        <v>2008</v>
      </c>
      <c r="B21" s="29">
        <f>(TempMittel_korr!C232-Referenz!B5)</f>
        <v>4.1046236559139775</v>
      </c>
      <c r="C21" s="86">
        <f>(TempMittel_korr!D232-Referenz!C5)</f>
        <v>3.7440804597701147</v>
      </c>
      <c r="D21" s="86">
        <f>(TempMittel_korr!E232-Referenz!D5)</f>
        <v>-6.6021505376344658E-2</v>
      </c>
      <c r="E21" s="86">
        <f>(TempMittel_korr!F232-Referenz!E5)</f>
        <v>0.17355555555555391</v>
      </c>
      <c r="F21" s="86">
        <f>(TempMittel_korr!G232-Referenz!F5)</f>
        <v>3.1467741935483868</v>
      </c>
      <c r="G21" s="86">
        <f>(TempMittel_korr!H232-Referenz!G5)</f>
        <v>2.3229999999999968</v>
      </c>
      <c r="H21" s="86">
        <f>(TempMittel_korr!I232-Referenz!H5)</f>
        <v>0.53967741935483637</v>
      </c>
      <c r="I21" s="86">
        <f>(TempMittel_korr!J232-Referenz!I5)</f>
        <v>1.1013978494623622</v>
      </c>
      <c r="J21" s="86">
        <f>(TempMittel_korr!K232-Referenz!J5)</f>
        <v>-1.8527777777777761</v>
      </c>
      <c r="K21" s="86">
        <f>(TempMittel_korr!L232-Referenz!K5)</f>
        <v>0.54430107526881599</v>
      </c>
      <c r="L21" s="86">
        <f>(TempMittel_korr!M232-Referenz!L5)</f>
        <v>1.0414444444444433</v>
      </c>
      <c r="M21" s="106">
        <f>(TempMittel_korr!N232-Referenz!M5)</f>
        <v>5.2795698924731016E-2</v>
      </c>
      <c r="N21" s="107">
        <f>(TempMittel_korr!P232-Referenz!N5)</f>
        <v>1.2555159817351589</v>
      </c>
      <c r="O21" s="2"/>
      <c r="P21" s="51">
        <v>2008</v>
      </c>
      <c r="Q21" s="29">
        <f>(AVERAGE(D21+Referenz!$D$5,E21+Referenz!$E$5,F21+Referenz!$F$5)-Referenz!$O$5)</f>
        <v>1.0847694145758657</v>
      </c>
      <c r="R21" s="9">
        <f>(AVERAGE(G21+Referenz!$G$5,H21+Referenz!$H$5,I21+Referenz!$I$5)-Referenz!$P$5)</f>
        <v>1.3213584229390634</v>
      </c>
      <c r="S21" s="9">
        <f>(AVERAGE(J21+Referenz!$J$5,K21+Referenz!$K$5,L21+Referenz!$L$5)-Referenz!$Q$5)</f>
        <v>-8.9010752688173156E-2</v>
      </c>
      <c r="T21" s="30">
        <f>(AVERAGE(B21+Referenz!$B$5,C21+Referenz!$C$5,M20+Referenz!$M$5)-Referenz!$R$5)</f>
        <v>2.760714991966382</v>
      </c>
      <c r="V21" s="51">
        <v>2008</v>
      </c>
      <c r="W21" s="29">
        <f>(AVERAGE(B21+Referenz!$B$5,C21+Referenz!$C$5,D21+Referenz!$D$5)-Referenz!$T$5)</f>
        <v>2.5942275367692496</v>
      </c>
      <c r="X21" s="9">
        <f>(AVERAGE(E21+Referenz!$E$5,F21+Referenz!$F$5,G21+Referenz!$G$5)-Referenz!$U$5)</f>
        <v>1.8811099163679792</v>
      </c>
      <c r="Y21" s="9">
        <f>(AVERAGE(H21+Referenz!$H$5,I21+Referenz!$I$5,J21+Referenz!$J$5)-Referenz!$V$5)</f>
        <v>-7.0567502986859765E-2</v>
      </c>
      <c r="Z21" s="30">
        <f>(AVERAGE(K21+Referenz!$K$5,L21+Referenz!$L$5,M21+Referenz!$M$5)-Referenz!$W$5)</f>
        <v>0.54618040621266406</v>
      </c>
    </row>
    <row r="22" spans="1:26">
      <c r="A22" s="51">
        <v>2009</v>
      </c>
      <c r="B22" s="29">
        <f>(TempMittel_korr!C233-Referenz!B5)</f>
        <v>-1.1082795698924739</v>
      </c>
      <c r="C22" s="9">
        <f>(TempMittel_korr!D233-Referenz!C5)</f>
        <v>-0.61084564860426904</v>
      </c>
      <c r="D22" s="9">
        <f>(TempMittel_korr!E233-Referenz!D5)</f>
        <v>-0.75311827956989252</v>
      </c>
      <c r="E22" s="9">
        <f>(TempMittel_korr!F233-Referenz!E5)</f>
        <v>5.033555555555556</v>
      </c>
      <c r="F22" s="9">
        <f>(TempMittel_korr!G233-Referenz!F5)</f>
        <v>3.1209677419354822</v>
      </c>
      <c r="G22" s="9">
        <f>(TempMittel_korr!H233-Referenz!G5)</f>
        <v>0.19966666666666555</v>
      </c>
      <c r="H22" s="9">
        <f>(TempMittel_korr!I233-Referenz!H5)</f>
        <v>1.2880645161290278</v>
      </c>
      <c r="I22" s="9">
        <f>(TempMittel_korr!J233-Referenz!I5)</f>
        <v>3.1691397849462355</v>
      </c>
      <c r="J22" s="9">
        <f>(TempMittel_korr!K233-Referenz!J5)</f>
        <v>1.3005555555555599</v>
      </c>
      <c r="K22" s="9">
        <f>(TempMittel_korr!L233-Referenz!K5)</f>
        <v>-0.67505376344085644</v>
      </c>
      <c r="L22" s="9">
        <f>(TempMittel_korr!M233-Referenz!L5)</f>
        <v>4.2681111111111107</v>
      </c>
      <c r="M22" s="15">
        <f>(TempMittel_korr!N233-Referenz!M5)</f>
        <v>-0.39559139784946273</v>
      </c>
      <c r="N22" s="78">
        <f>(TempMittel_korr!P233-Referenz!N5)</f>
        <v>1.2577077625570778</v>
      </c>
      <c r="O22" s="2"/>
      <c r="P22" s="51">
        <v>2009</v>
      </c>
      <c r="Q22" s="29">
        <f>(AVERAGE(D22+Referenz!$D$5,E22+Referenz!$E$5,F22+Referenz!$F$5)-Referenz!$O$5)</f>
        <v>2.4671350059737156</v>
      </c>
      <c r="R22" s="9">
        <f>(AVERAGE(G22+Referenz!$G$5,H22+Referenz!$H$5,I22+Referenz!$I$5)-Referenz!$P$5)</f>
        <v>1.5522903225806441</v>
      </c>
      <c r="S22" s="9">
        <f>(AVERAGE(J22+Referenz!$J$5,K22+Referenz!$K$5,L22+Referenz!$L$5)-Referenz!$Q$5)</f>
        <v>1.631204301075269</v>
      </c>
      <c r="T22" s="30">
        <f>(AVERAGE(B22+Referenz!$B$5,C22+Referenz!$C$5,M21+Referenz!$M$5)-Referenz!$R$5)</f>
        <v>-0.55544317319067082</v>
      </c>
      <c r="V22" s="51">
        <v>2009</v>
      </c>
      <c r="W22" s="29">
        <f>(AVERAGE(B22+Referenz!$B$5,C22+Referenz!$C$5,D22+Referenz!$D$5)-Referenz!$T$5)</f>
        <v>-0.82408116602221204</v>
      </c>
      <c r="X22" s="9">
        <f>(AVERAGE(E22+Referenz!$E$5,F22+Referenz!$F$5,G22+Referenz!$G$5)-Referenz!$U$5)</f>
        <v>2.7847299880525682</v>
      </c>
      <c r="Y22" s="9">
        <f>(AVERAGE(H22+Referenz!$H$5,I22+Referenz!$I$5,J22+Referenz!$J$5)-Referenz!$V$5)</f>
        <v>1.919253285543606</v>
      </c>
      <c r="Z22" s="30">
        <f>(AVERAGE(K22+Referenz!$K$5,L22+Referenz!$L$5,M22+Referenz!$M$5)-Referenz!$W$5)</f>
        <v>1.0658219832735969</v>
      </c>
    </row>
    <row r="23" spans="1:26">
      <c r="A23" s="51">
        <v>2010</v>
      </c>
      <c r="B23" s="29">
        <f>(TempMittel_korr!C234-Referenz!B5)</f>
        <v>-3.0308602150537638</v>
      </c>
      <c r="C23" s="29">
        <f>(TempMittel_korr!D234-Referenz!C5)</f>
        <v>-8.5845648604268909E-2</v>
      </c>
      <c r="D23" s="29">
        <f>(TempMittel_korr!E234-Referenz!D5)</f>
        <v>0.37268817204300997</v>
      </c>
      <c r="E23" s="29">
        <f>(TempMittel_korr!F234-Referenz!E5)</f>
        <v>1.966888888888886</v>
      </c>
      <c r="F23" s="29">
        <f>(TempMittel_korr!G234-Referenz!F5)</f>
        <v>-1.1274193548387128</v>
      </c>
      <c r="G23" s="29">
        <f>(TempMittel_korr!H234-Referenz!G5)</f>
        <v>1.5763333333333289</v>
      </c>
      <c r="H23" s="29">
        <f>(TempMittel_korr!I234-Referenz!H5)</f>
        <v>2.700967741935477</v>
      </c>
      <c r="I23" s="29">
        <f>(TempMittel_korr!J234-Referenz!I5)</f>
        <v>8.5268817204299907E-2</v>
      </c>
      <c r="J23" s="29">
        <f>(TempMittel_korr!K234-Referenz!J5)</f>
        <v>-1.3627777777777776</v>
      </c>
      <c r="K23" s="29">
        <f>(TempMittel_korr!L234-Referenz!K5)</f>
        <v>-1.1556989247311815</v>
      </c>
      <c r="L23" s="29">
        <f>(TempMittel_korr!M234-Referenz!L5)</f>
        <v>0.49477777777777732</v>
      </c>
      <c r="M23" s="88">
        <f>(TempMittel_korr!N234-Referenz!M5)</f>
        <v>-1.9955913978494624</v>
      </c>
      <c r="N23" s="78">
        <f>(TempMittel_korr!P234-Referenz!N5)</f>
        <v>-0.11708675799087054</v>
      </c>
      <c r="O23" s="3"/>
      <c r="P23" s="51">
        <v>2010</v>
      </c>
      <c r="Q23" s="29">
        <f>(AVERAGE(D23+Referenz!$D$5,E23+Referenz!$E$5,F23+Referenz!$F$5)-Referenz!$O$5)</f>
        <v>0.4040525686977281</v>
      </c>
      <c r="R23" s="9">
        <f>(AVERAGE(G23+Referenz!$G$5,H23+Referenz!$H$5,I23+Referenz!$I$5)-Referenz!$P$5)</f>
        <v>1.4541899641577007</v>
      </c>
      <c r="S23" s="9">
        <f>(AVERAGE(J23+Referenz!$J$5,K23+Referenz!$K$5,L23+Referenz!$L$5)-Referenz!$Q$5)</f>
        <v>-0.67456630824372787</v>
      </c>
      <c r="T23" s="30">
        <f>(AVERAGE(B23+Referenz!$B$5,C23+Referenz!$C$5,M22+Referenz!$M$5)-Referenz!$R$5)</f>
        <v>-1.1707657538358318</v>
      </c>
      <c r="V23" s="51">
        <v>2010</v>
      </c>
      <c r="W23" s="29">
        <f>(AVERAGE(B23+Referenz!$B$5,C23+Referenz!$C$5,D23+Referenz!$D$5)-Referenz!$T$5)</f>
        <v>-0.91467256387167417</v>
      </c>
      <c r="X23" s="9">
        <f>(AVERAGE(E23+Referenz!$E$5,F23+Referenz!$F$5,G23+Referenz!$G$5)-Referenz!$U$5)</f>
        <v>0.80526762246116768</v>
      </c>
      <c r="Y23" s="9">
        <f>(AVERAGE(H23+Referenz!$H$5,I23+Referenz!$I$5,J23+Referenz!$J$5)-Referenz!$V$5)</f>
        <v>0.47448626045399855</v>
      </c>
      <c r="Z23" s="30">
        <f>(AVERAGE(K23+Referenz!$K$5,L23+Referenz!$L$5,M23+Referenz!$M$5)-Referenz!$W$5)</f>
        <v>-0.88550418160095568</v>
      </c>
    </row>
    <row r="24" spans="1:26">
      <c r="A24" s="51">
        <v>2011</v>
      </c>
      <c r="B24" s="29">
        <f>(TempMittel_korr!C235-Referenz!B5)</f>
        <v>0.53688172043010685</v>
      </c>
      <c r="C24" s="9">
        <f>(TempMittel_korr!D235-Referenz!C5)</f>
        <v>1.7570114942528738</v>
      </c>
      <c r="D24" s="9">
        <f>(TempMittel_korr!E235-Referenz!D5)</f>
        <v>2.5533333333333337</v>
      </c>
      <c r="E24" s="9">
        <f>(TempMittel_korr!F235-Referenz!E5)</f>
        <v>5.0668888888888857</v>
      </c>
      <c r="F24" s="9">
        <f>(TempMittel_korr!G235-Referenz!F5)</f>
        <v>2.8403225806451591</v>
      </c>
      <c r="G24" s="9">
        <f>(TempMittel_korr!H235-Referenz!G5)</f>
        <v>1.2263333333333293</v>
      </c>
      <c r="H24" s="9">
        <f>(TempMittel_korr!I235-Referenz!H5)</f>
        <v>-1.3699999999999992</v>
      </c>
      <c r="I24" s="9">
        <f>(TempMittel_korr!J235-Referenz!I5)</f>
        <v>2.775591397849464</v>
      </c>
      <c r="J24" s="9">
        <f>(TempMittel_korr!K235-Referenz!J5)</f>
        <v>2.3905555555555544</v>
      </c>
      <c r="K24" s="9">
        <f>(TempMittel_korr!L235-Referenz!K5)</f>
        <v>0.11526881720430104</v>
      </c>
      <c r="L24" s="9">
        <f>(TempMittel_korr!M235-Referenz!L5)</f>
        <v>4.018111111111109</v>
      </c>
      <c r="M24" s="15">
        <f>(TempMittel_korr!N235-Referenz!M5)</f>
        <v>1.920537634408602</v>
      </c>
      <c r="N24" s="78">
        <f>(TempMittel_korr!P235-Referenz!$N$5)</f>
        <v>1.9968858447488582</v>
      </c>
      <c r="P24" s="129">
        <v>2011</v>
      </c>
      <c r="Q24" s="29">
        <f>(AVERAGE(D24+Referenz!$D$5,E24+Referenz!$E$5,F24+Referenz!$F$5)-Referenz!$O$5)</f>
        <v>3.4868482676224595</v>
      </c>
      <c r="R24" s="9">
        <f>(AVERAGE(G24+Referenz!$G$5,H24+Referenz!$H$5,I24+Referenz!$I$5)-Referenz!$P$5)</f>
        <v>0.87730824372759919</v>
      </c>
      <c r="S24" s="9">
        <f>(AVERAGE(J24+Referenz!$J$5,K24+Referenz!$K$5,L24+Referenz!$L$5)-Referenz!$Q$5)</f>
        <v>2.1746451612903206</v>
      </c>
      <c r="T24" s="30">
        <f>(AVERAGE(B24+Referenz!$B$5,C24+Referenz!$C$5,M23+Referenz!$M$5)-Referenz!$R$5)</f>
        <v>9.9433938944506028E-2</v>
      </c>
      <c r="V24" s="129">
        <v>2011</v>
      </c>
      <c r="W24" s="29">
        <f>(AVERAGE(B24+Referenz!$B$5,C24+Referenz!$C$5,D24+Referenz!$D$5)-Referenz!$T$5)</f>
        <v>1.6157421826721046</v>
      </c>
      <c r="X24" s="9">
        <f>(AVERAGE(E24+Referenz!$E$5,F24+Referenz!$F$5,G24+Referenz!$G$5)-Referenz!$U$5)</f>
        <v>3.0445149342891256</v>
      </c>
      <c r="Y24" s="9">
        <f>(AVERAGE(H24+Referenz!$H$5,I24+Referenz!$I$5,J24+Referenz!$J$5)-Referenz!$V$5)</f>
        <v>1.2653823178016719</v>
      </c>
      <c r="Z24" s="30">
        <f>(AVERAGE(K24+Referenz!$K$5,L24+Referenz!$L$5,M24+Referenz!$M$5)-Referenz!$W$5)</f>
        <v>2.0179725209080046</v>
      </c>
    </row>
    <row r="25" spans="1:26">
      <c r="A25" s="51">
        <v>2012</v>
      </c>
      <c r="B25" s="29">
        <f>(TempMittel_korr!C236-Referenz!B5)</f>
        <v>0.71752688172042944</v>
      </c>
      <c r="C25" s="9">
        <f>(TempMittel_korr!D236-Referenz!C5)</f>
        <v>-5.1938505747126422</v>
      </c>
      <c r="D25" s="9">
        <f>(TempMittel_korr!E236-Referenz!D5)</f>
        <v>4.5210752688172038</v>
      </c>
      <c r="E25" s="9">
        <f>(TempMittel_korr!F236-Referenz!E5)</f>
        <v>1.5268888888888874</v>
      </c>
      <c r="F25" s="9">
        <f>(TempMittel_korr!G236-Referenz!F5)</f>
        <v>2.7693548387096776</v>
      </c>
      <c r="G25" s="9">
        <f>(TempMittel_korr!H236-Referenz!G5)</f>
        <v>2.5163333333333302</v>
      </c>
      <c r="H25" s="9">
        <f>(TempMittel_korr!I236-Referenz!H5)</f>
        <v>0.7332258064516104</v>
      </c>
      <c r="I25" s="9">
        <f>(TempMittel_korr!J236-Referenz!I5)</f>
        <v>2.8594623655913978</v>
      </c>
      <c r="J25" s="9">
        <f>(TempMittel_korr!K236-Referenz!J5)</f>
        <v>0.35388888888888914</v>
      </c>
      <c r="K25" s="9">
        <f>(TempMittel_korr!L236-Referenz!K5)</f>
        <v>0.23462365591397827</v>
      </c>
      <c r="L25" s="9">
        <f>(TempMittel_korr!M236-Referenz!L5)</f>
        <v>2.5581111111111121</v>
      </c>
      <c r="M25" s="15">
        <f>(TempMittel_korr!N236-Referenz!M$5)</f>
        <v>0.68827956989247341</v>
      </c>
      <c r="N25" s="78">
        <f>(TempMittel_korr!P236-Referenz!N$5)</f>
        <v>1.2418173515981721</v>
      </c>
      <c r="P25" s="51">
        <v>2012</v>
      </c>
      <c r="Q25" s="29">
        <f>(AVERAGE(D25+Referenz!$D$5,E25+Referenz!$E$5,F25+Referenz!$F$5)-Referenz!$O$5)</f>
        <v>2.9391063321385893</v>
      </c>
      <c r="R25" s="9">
        <f>(AVERAGE(G25+Referenz!$G$5,H25+Referenz!$H$5,I25+Referenz!$I$5)-Referenz!$P$5)</f>
        <v>2.0363405017921146</v>
      </c>
      <c r="S25" s="9">
        <f>(AVERAGE(J25+Referenz!$J$5,K25+Referenz!$K$5,L25+Referenz!$L$5)-Referenz!$Q$5)</f>
        <v>1.0488745519713261</v>
      </c>
      <c r="T25" s="30">
        <f>(AVERAGE(B25+Referenz!$B$5,C25+Referenz!$C$5,M24+Referenz!$M$5)-Referenz!$R$5)</f>
        <v>-0.85192868619453699</v>
      </c>
      <c r="V25" s="51">
        <v>2012</v>
      </c>
      <c r="W25" s="29">
        <f>(AVERAGE(B25+Referenz!$B$5,C25+Referenz!$C$5,D25+Referenz!$D$5)-Referenz!$T$5)</f>
        <v>1.4917191941663632E-2</v>
      </c>
      <c r="X25" s="9">
        <f>(AVERAGE(E25+Referenz!$E$5,F25+Referenz!$F$5,G25+Referenz!$G$5)-Referenz!$U$5)</f>
        <v>2.2708590203106311</v>
      </c>
      <c r="Y25" s="9">
        <f>(AVERAGE(H25+Referenz!$H$5,I25+Referenz!$I$5,J25+Referenz!$J$5)-Referenz!$V$5)</f>
        <v>1.3155256869772973</v>
      </c>
      <c r="Z25" s="30">
        <f>(AVERAGE(K25+Referenz!$K$5,L25+Referenz!$L$5,M25+Referenz!$M$5)-Referenz!$W$5)</f>
        <v>1.1603381123058552</v>
      </c>
    </row>
    <row r="26" spans="1:26">
      <c r="A26" s="51">
        <v>2013</v>
      </c>
      <c r="B26" s="29">
        <f>(TempMittel_korr!C237-Referenz!B$5)</f>
        <v>0.14010752688172001</v>
      </c>
      <c r="C26" s="9">
        <f>(TempMittel_korr!D237-Referenz!C$5)</f>
        <v>-3.350131362889984</v>
      </c>
      <c r="D26" s="9">
        <f>(TempMittel_korr!E237-Referenz!D$5)</f>
        <v>-1.5273118279569891</v>
      </c>
      <c r="E26" s="9">
        <f>(TempMittel_korr!F237-Referenz!E$5)</f>
        <v>1.2535555555555549</v>
      </c>
      <c r="F26" s="9">
        <f>(TempMittel_korr!G237-Referenz!F$5)</f>
        <v>-1.0403225806451619</v>
      </c>
      <c r="G26" s="9">
        <f>(TempMittel_korr!H237-Referenz!G$5)</f>
        <v>0.61300000000000132</v>
      </c>
      <c r="H26" s="9">
        <f>(TempMittel_korr!I237-Referenz!H$5)</f>
        <v>3.4654838709677396</v>
      </c>
      <c r="I26" s="9">
        <f>(TempMittel_korr!J237-Referenz!I$5)</f>
        <v>1.9013978494623629</v>
      </c>
      <c r="J26" s="9">
        <f>(TempMittel_korr!K237-Referenz!J$5)</f>
        <v>-0.38944444444444493</v>
      </c>
      <c r="K26" s="9">
        <f>(TempMittel_korr!L237-Referenz!K$5)</f>
        <v>1.6281720430107551</v>
      </c>
      <c r="L26" s="9">
        <f>(TempMittel_korr!M237-Referenz!L$5)</f>
        <v>-0.86855555555555619</v>
      </c>
      <c r="M26" s="15">
        <f>(TempMittel_korr!N237-Referenz!M$5)</f>
        <v>3.6592473118279569</v>
      </c>
      <c r="N26" s="78">
        <f>(TempMittel_korr!P237-Referenz!N$5)</f>
        <v>0.28126940639269282</v>
      </c>
      <c r="P26" s="51">
        <v>2013</v>
      </c>
      <c r="Q26" s="29">
        <f>(AVERAGE(D26+Referenz!D$5,E26+Referenz!E$5,F26+Referenz!F$5)-Referenz!O$5)</f>
        <v>-0.43802628434886515</v>
      </c>
      <c r="R26" s="9">
        <f>(AVERAGE(G26+Referenz!G$5,H26+Referenz!H$5,I26+Referenz!I$5)-Referenz!P$5)</f>
        <v>1.9932939068100346</v>
      </c>
      <c r="S26" s="9">
        <f>(AVERAGE(J26+Referenz!J$5,K26+Referenz!K$5,L26+Referenz!L$5)-Referenz!Q$5)</f>
        <v>0.12339068100358386</v>
      </c>
      <c r="T26" s="30">
        <f>(AVERAGE(B26+Referenz!B$5,C26+Referenz!C$5,M25+Referenz!M$5)-Referenz!R$5)</f>
        <v>-0.84058142203859698</v>
      </c>
      <c r="V26" s="51">
        <v>2013</v>
      </c>
      <c r="W26" s="29">
        <f>(AVERAGE(B26+Referenz!B$5,C26+Referenz!C$5,D26+Referenz!D$5)-Referenz!T$5)</f>
        <v>-1.5791118879884178</v>
      </c>
      <c r="X26" s="9">
        <f>(AVERAGE(E26+Referenz!E$5,F26+Referenz!F$5,G26+Referenz!G$5)-Referenz!U$5)</f>
        <v>0.27541099163679839</v>
      </c>
      <c r="Y26" s="9">
        <f>(AVERAGE(H26+Referenz!H$5,I26+Referenz!I$5,J26+Referenz!J$5)-Referenz!V$5)</f>
        <v>1.6591457586618858</v>
      </c>
      <c r="Z26" s="30">
        <f>(AVERAGE(K26+Referenz!$K$5,L26+Referenz!$L$5,M26+Referenz!$M$5)-Referenz!$W$5)</f>
        <v>1.4729545997610516</v>
      </c>
    </row>
    <row r="27" spans="1:26">
      <c r="A27" s="51">
        <v>2014</v>
      </c>
      <c r="B27" s="29">
        <f>(TempMittel_korr!C238-Referenz!B$5)</f>
        <v>4.1755913978494625</v>
      </c>
      <c r="C27" s="9">
        <f>(TempMittel_korr!D238-Referenz!C$5)</f>
        <v>4.1927257799671587</v>
      </c>
      <c r="D27" s="9">
        <f>(TempMittel_korr!E238-Referenz!D$5)</f>
        <v>3.9597849462365584</v>
      </c>
      <c r="E27" s="29">
        <f>(TempMittel_korr!F238-Referenz!E$5)</f>
        <v>3.1768888888888869</v>
      </c>
      <c r="F27" s="29">
        <f>(TempMittel_korr!G238-Referenz!F$5)</f>
        <v>0.14354838709677509</v>
      </c>
      <c r="G27" s="29">
        <f>(TempMittel_korr!H238-Referenz!G$5)</f>
        <v>2.3496666666666659</v>
      </c>
      <c r="H27" s="29">
        <f>(TempMittel_korr!I238-Referenz!H$5)</f>
        <v>0.73322580645161217</v>
      </c>
      <c r="I27" s="29">
        <f>(TempMittel_korr!J238-Referenz!I$5)</f>
        <v>-0.87924731182795846</v>
      </c>
      <c r="J27" s="29">
        <f>(TempMittel_korr!K238-Referenz!J$5)</f>
        <v>0.573888888888888</v>
      </c>
      <c r="K27" s="29">
        <f>(TempMittel_korr!L238-Referenz!K$5)</f>
        <v>2.4217204301075235</v>
      </c>
      <c r="L27" s="9">
        <f>(TempMittel_korr!M238-Referenz!L$5)</f>
        <v>3.8547777777777763</v>
      </c>
      <c r="M27" s="88">
        <f>(TempMittel_korr!N238-Referenz!M$5)</f>
        <v>1.3076344086021505</v>
      </c>
      <c r="N27" s="78">
        <f>(TempMittel_korr!P238-Referenz!N$5)</f>
        <v>1.981269406392693</v>
      </c>
      <c r="P27" s="129">
        <v>2014</v>
      </c>
      <c r="Q27" s="29">
        <f>(AVERAGE(D27+Referenz!D$5,E27+Referenz!E$5,F27+Referenz!F$5)-Referenz!O$5)</f>
        <v>2.4267407407407404</v>
      </c>
      <c r="R27" s="9">
        <f>(AVERAGE(G27+Referenz!G$5,H27+Referenz!H$5,I27+Referenz!I$5)-Referenz!P$5)</f>
        <v>0.73454838709677261</v>
      </c>
      <c r="S27" s="9">
        <f>(AVERAGE(J27+Referenz!J$5,K27+Referenz!K$5,L27+Referenz!L$5)-Referenz!Q$5)</f>
        <v>2.2834623655913946</v>
      </c>
      <c r="T27" s="12">
        <f>(AVERAGE(B27+Referenz!B$5,C27+Referenz!C$5,M26+Referenz!M$5)-Referenz!R$5)</f>
        <v>4.0091881632148594</v>
      </c>
      <c r="V27" s="129">
        <v>2014</v>
      </c>
      <c r="W27" s="29">
        <f>(AVERAGE(B27+Referenz!B$5,C27+Referenz!C$5,D27+Referenz!D$5)-Referenz!T$5)</f>
        <v>4.1093673746843935</v>
      </c>
      <c r="X27" s="9">
        <f>(AVERAGE(E27+Referenz!E$5,F27+Referenz!F$5,G27+Referenz!G$5)-Referenz!U$5)</f>
        <v>1.8900346475507739</v>
      </c>
      <c r="Y27" s="9">
        <f>(AVERAGE(H27+Referenz!H$5,I27+Referenz!I$5,J27+Referenz!J$5)-Referenz!V$5)</f>
        <v>0.14262246117084665</v>
      </c>
      <c r="Z27" s="30">
        <f>(AVERAGE(K27+Referenz!$K$5,L27+Referenz!$L$5,M27+Referenz!$M$5)-Referenz!$W$5)</f>
        <v>2.5280442054958177</v>
      </c>
    </row>
    <row r="28" spans="1:26">
      <c r="A28" s="51">
        <v>2015</v>
      </c>
      <c r="B28" s="29">
        <f>(TempMittel_korr!C239-Referenz!B$5)</f>
        <v>1.6497849462365584</v>
      </c>
      <c r="C28" s="9">
        <f>(TempMittel_korr!D239-Referenz!C$5)</f>
        <v>-0.35013136288998314</v>
      </c>
      <c r="D28" s="29">
        <f>(TempMittel_korr!E239-Referenz!D$5)</f>
        <v>2.1081720430107533</v>
      </c>
      <c r="E28" s="29">
        <f>(TempMittel_korr!F239-Referenz!E$5)</f>
        <v>2.2035555555555559</v>
      </c>
      <c r="F28" s="29">
        <f>(TempMittel_korr!G239-Referenz!F$5)</f>
        <v>1.5145161290322537</v>
      </c>
      <c r="G28" s="29">
        <f>(TempMittel_korr!H239-Referenz!G$5)</f>
        <v>2.2963333333333278</v>
      </c>
      <c r="H28" s="29">
        <f>(TempMittel_korr!I239-Referenz!H$5)</f>
        <v>4.5364516129032264</v>
      </c>
      <c r="I28" s="9">
        <f>(TempMittel_korr!J239-Referenz!I$5)</f>
        <v>4.311075268817202</v>
      </c>
      <c r="J28" s="29">
        <f>(TempMittel_korr!K239-Referenz!J$5)</f>
        <v>-1.4127777777777766</v>
      </c>
      <c r="K28" s="29">
        <f>(TempMittel_korr!L239-Referenz!K$5)</f>
        <v>-0.82666666666666533</v>
      </c>
      <c r="L28" s="29">
        <f>(TempMittel_korr!M239-Referenz!L$5)</f>
        <v>4.7514444444444415</v>
      </c>
      <c r="M28" s="224">
        <f>(TempMittel_korr!N239-Referenz!M$5)</f>
        <v>7.0398924731182797</v>
      </c>
      <c r="N28" s="78">
        <f>(TempMittel_korr!P239-Referenz!N$5)</f>
        <v>2.3664748858447471</v>
      </c>
      <c r="O28" s="2"/>
      <c r="P28" s="129">
        <v>2015</v>
      </c>
      <c r="Q28" s="29">
        <f>(AVERAGE(D28+Referenz!D$5,E28+Referenz!E$5,F28+Referenz!F$5)-Referenz!O$5)</f>
        <v>1.9420812425328542</v>
      </c>
      <c r="R28" s="9">
        <f>(AVERAGE(G28+Referenz!G$5,H28+Referenz!H$5,I28+Referenz!I$5)-Referenz!P$5)</f>
        <v>3.7146200716845854</v>
      </c>
      <c r="S28" s="9">
        <f>(AVERAGE(J28+Referenz!J$5,K28+Referenz!K$5,L28+Referenz!L$5)-Referenz!Q$5)</f>
        <v>0.83733333333333082</v>
      </c>
      <c r="T28" s="12">
        <f>(AVERAGE(B28+Referenz!B$5,C28+Referenz!C$5,M27+Referenz!M$5)-Referenz!R$5)</f>
        <v>0.86909599731624188</v>
      </c>
      <c r="V28" s="129">
        <v>2015</v>
      </c>
      <c r="W28" s="112">
        <f>(AVERAGE(B28+Referenz!B$5,C28+Referenz!C$5,D28+Referenz!D$5)-Referenz!T$5)</f>
        <v>1.1359418754524429</v>
      </c>
      <c r="X28" s="28">
        <f>(AVERAGE(E28+Referenz!E$5,F28+Referenz!F$5,G28+Referenz!G$5)-Referenz!U$5)</f>
        <v>2.0048016726403795</v>
      </c>
      <c r="Y28" s="28">
        <f>(AVERAGE(H28+Referenz!H$5,I28+Referenz!I$5,J28+Referenz!J$5)-Referenz!V$5)</f>
        <v>2.4782497013142155</v>
      </c>
      <c r="Z28" s="38">
        <f>(AVERAGE(K28+Referenz!$K$5,L28+Referenz!$L$5,M28+Referenz!$M$5)-Referenz!$W$5)</f>
        <v>3.6548900836320191</v>
      </c>
    </row>
    <row r="29" spans="1:26">
      <c r="A29" s="51">
        <v>2016</v>
      </c>
      <c r="B29" s="112">
        <f>(TempMittel_korr!C240-Referenz!B$5)</f>
        <v>2.3949462365591394</v>
      </c>
      <c r="C29" s="112">
        <f>(TempMittel_korr!D240-Referenz!C$5)</f>
        <v>3.0406321839080466</v>
      </c>
      <c r="D29" s="112">
        <f>(TempMittel_korr!E240-Referenz!D$5)</f>
        <v>0.3855913978494625</v>
      </c>
      <c r="E29" s="112">
        <f>(TempMittel_korr!F240-Referenz!E$5)</f>
        <v>1.6435555555555563</v>
      </c>
      <c r="F29" s="112">
        <f>(TempMittel_korr!G240-Referenz!F$5)</f>
        <v>0.92741935483870819</v>
      </c>
      <c r="G29" s="112">
        <f>(TempMittel_korr!H240-Referenz!G$5)</f>
        <v>1.5030000000000001</v>
      </c>
      <c r="H29" s="112">
        <f>(TempMittel_korr!I240-Referenz!H$5)</f>
        <v>2.075161290322578</v>
      </c>
      <c r="I29" s="112">
        <f>(TempMittel_korr!J240-Referenz!I$5)</f>
        <v>1.9013978494623593</v>
      </c>
      <c r="J29" s="112">
        <f>(TempMittel_korr!K240-Referenz!J$5)</f>
        <v>3.0905555555555573</v>
      </c>
      <c r="K29" s="112">
        <f>(TempMittel_korr!L240-Referenz!K$5)</f>
        <v>-0.99118279569892476</v>
      </c>
      <c r="L29" s="112">
        <f>(TempMittel_korr!M240-Referenz!L$5)</f>
        <v>0.76811111111111208</v>
      </c>
      <c r="M29" s="155">
        <f>(TempMittel_korr!N240-Referenz!M$5)</f>
        <v>3.0915053763440863</v>
      </c>
      <c r="N29" s="78">
        <f>(TempMittel_korr!P240-Referenz!N$5)</f>
        <v>1.6675707762557064</v>
      </c>
      <c r="P29" s="129">
        <v>2016</v>
      </c>
      <c r="Q29" s="29">
        <f>(AVERAGE(D29+Referenz!D$5,E29+Referenz!E$5,F29+Referenz!F$5)-Referenz!O$5)</f>
        <v>0.98552210274790841</v>
      </c>
      <c r="R29" s="9">
        <f>(AVERAGE(G29+Referenz!G$5,H29+Referenz!H$5,I29+Referenz!I$5)-Referenz!P$5)</f>
        <v>1.8265197132616446</v>
      </c>
      <c r="S29" s="9">
        <f>(AVERAGE(J29+Referenz!J$5,K29+Referenz!K$5,L29+Referenz!L$5)-Referenz!Q$5)</f>
        <v>0.95582795698924716</v>
      </c>
      <c r="T29" s="12">
        <f>(AVERAGE(B29+Referenz!B$5,C29+Referenz!C$5,M28+Referenz!M$5)-Referenz!R$5)</f>
        <v>4.1584902978618219</v>
      </c>
      <c r="V29" s="129">
        <v>2016</v>
      </c>
      <c r="W29" s="29">
        <f>(AVERAGE(B29+Referenz!B$5,C29+Referenz!C$5,D29+Referenz!D$5)-Referenz!T$5)</f>
        <v>1.9403899394388828</v>
      </c>
      <c r="X29" s="9">
        <f>(AVERAGE(E29+Referenz!E$5,F29+Referenz!F$5,G29+Referenz!G$5)-Referenz!U$5)</f>
        <v>1.35799163679809</v>
      </c>
      <c r="Y29" s="9">
        <f>(AVERAGE(H29+Referenz!H$5,I29+Referenz!I$5,J29+Referenz!J$5)-Referenz!V$5)</f>
        <v>2.355704898446831</v>
      </c>
      <c r="Z29" s="30">
        <f>(AVERAGE(K29+Referenz!$K$5,L29+Referenz!$L$5,M29+Referenz!$M$5)-Referenz!$W$5)</f>
        <v>0.95614456391875846</v>
      </c>
    </row>
    <row r="30" spans="1:26">
      <c r="A30" s="51">
        <v>2017</v>
      </c>
      <c r="B30" s="29">
        <f>(TempMittel_korr!C241-Referenz!B$5)</f>
        <v>-2.085698924731183</v>
      </c>
      <c r="C30" s="29">
        <f>(TempMittel_korr!D241-Referenz!C$5)</f>
        <v>3.5320114942528744</v>
      </c>
      <c r="D30" s="9">
        <f>(TempMittel_korr!E241-Referenz!D$5)</f>
        <v>4.4533333333333331</v>
      </c>
      <c r="E30" s="9">
        <f>(TempMittel_korr!F241-Referenz!E$5)</f>
        <v>0.28022222222222126</v>
      </c>
      <c r="F30" s="9">
        <f>(TempMittel_korr!G241-Referenz!F$5)</f>
        <v>2.6822580645161267</v>
      </c>
      <c r="G30" s="9">
        <f>(TempMittel_korr!H241-Referenz!G$5)</f>
        <v>4.2196666666666633</v>
      </c>
      <c r="H30" s="9">
        <f>(TempMittel_korr!I241-Referenz!H$5)</f>
        <v>1.7041935483870905</v>
      </c>
      <c r="I30" s="9">
        <f>(TempMittel_korr!J241-Referenz!I$5)</f>
        <v>3.1013978494623622</v>
      </c>
      <c r="J30" s="9">
        <f>(TempMittel_korr!K241-Referenz!J$5)</f>
        <v>-1.5161111111111119</v>
      </c>
      <c r="K30" s="9">
        <f>(TempMittel_korr!L241-Referenz!K$5)</f>
        <v>1.9539784946236569</v>
      </c>
      <c r="L30" s="9">
        <f>(TempMittel_korr!M241-Referenz!L$5)</f>
        <v>-0.11188888888889004</v>
      </c>
      <c r="M30" s="15">
        <f>(TempMittel_korr!N241-Referenz!M$5)</f>
        <v>3.3440860215053547E-2</v>
      </c>
      <c r="N30" s="78">
        <f>(TempMittel_korr!P241-Referenz!N$5)</f>
        <v>1.5349680365296798</v>
      </c>
      <c r="P30" s="129">
        <v>2017</v>
      </c>
      <c r="Q30" s="29">
        <f>(AVERAGE(D30+Referenz!D$5,E30+Referenz!E$5,F30+Referenz!F$5)-Referenz!O$5)</f>
        <v>2.471937873357227</v>
      </c>
      <c r="R30" s="9">
        <f>(AVERAGE(G30+Referenz!G$5,H30+Referenz!H$5,I30+Referenz!I$5)-Referenz!P$5)</f>
        <v>3.0084193548387042</v>
      </c>
      <c r="S30" s="9">
        <f>(AVERAGE(J30+Referenz!J$5,K30+Referenz!K$5,L30+Referenz!L$5)-Referenz!Q$5)</f>
        <v>0.10865949820788412</v>
      </c>
      <c r="T30" s="12">
        <f>(AVERAGE(B30+Referenz!B$5,C30+Referenz!C$5,M29+Referenz!M$5)-Referenz!R$5)</f>
        <v>1.5126059819552593</v>
      </c>
      <c r="V30" s="129">
        <v>2017</v>
      </c>
      <c r="W30" s="29">
        <f>(AVERAGE(B30+Referenz!B$5,C30+Referenz!C$5,D30+Referenz!D$5)-Referenz!T$5)</f>
        <v>1.966548634285008</v>
      </c>
      <c r="X30" s="9">
        <f>(AVERAGE(E30+Referenz!E$5,F30+Referenz!F$5,G30+Referenz!G$5)-Referenz!U$5)</f>
        <v>2.3940489844683377</v>
      </c>
      <c r="Y30" s="9">
        <f>(AVERAGE(H30+Referenz!H$5,I30+Referenz!I$5,J30+Referenz!J$5)-Referenz!V$5)</f>
        <v>1.0964934289127797</v>
      </c>
      <c r="Z30" s="30">
        <f>(AVERAGE(K30+Referenz!$K$5,L30+Referenz!$L$5,M30+Referenz!$M$5)-Referenz!$W$5)</f>
        <v>0.62517682198327362</v>
      </c>
    </row>
    <row r="31" spans="1:26">
      <c r="A31" s="176">
        <v>2018</v>
      </c>
      <c r="B31" s="29">
        <f>(TempMittel_korr!C242-Referenz!B$5)</f>
        <v>4.2755913978494622</v>
      </c>
      <c r="C31" s="9">
        <f>(TempMittel_korr!D242-Referenz!C$5)</f>
        <v>-3.9965599343185545</v>
      </c>
      <c r="D31" s="29">
        <f>(TempMittel_korr!E242-Referenz!D$5)</f>
        <v>-0.19182795698924737</v>
      </c>
      <c r="E31" s="157">
        <f>(TempMittel_korr!F242-Referenz!E$5)</f>
        <v>7.0502222222222199</v>
      </c>
      <c r="F31" s="29">
        <f>(TempMittel_korr!G242-Referenz!F$5)</f>
        <v>3.566129032258063</v>
      </c>
      <c r="G31" s="29">
        <f>(TempMittel_korr!H242-Referenz!G$5)</f>
        <v>2.7029999999999976</v>
      </c>
      <c r="H31" s="9">
        <f>(TempMittel_korr!I242-Referenz!H$5)</f>
        <v>3.0945161290322556</v>
      </c>
      <c r="I31" s="29">
        <f>(TempMittel_korr!J242-Referenz!I$5)</f>
        <v>4.0917204301075252</v>
      </c>
      <c r="J31" s="9">
        <f>(TempMittel_korr!K242-Referenz!J$5)</f>
        <v>2.203888888888887</v>
      </c>
      <c r="K31" s="9">
        <f>(TempMittel_korr!L242-Referenz!K$5)</f>
        <v>2.3539784946236519</v>
      </c>
      <c r="L31" s="9">
        <f>(TempMittel_korr!M242-Referenz!L$5)</f>
        <v>2.2114444444444454</v>
      </c>
      <c r="M31" s="15">
        <f>(TempMittel_korr!N242-Referenz!M$5)</f>
        <v>1.9882795698924731</v>
      </c>
      <c r="N31" s="269">
        <f>(TempMittel_korr!P242-Referenz!N$5)</f>
        <v>2.5089406392694045</v>
      </c>
      <c r="P31" s="129">
        <v>2018</v>
      </c>
      <c r="Q31" s="29">
        <f>(AVERAGE(D31+Referenz!D$5,E31+Referenz!E$5,F31+Referenz!F$5)-Referenz!O$5)</f>
        <v>3.4748410991636778</v>
      </c>
      <c r="R31" s="29">
        <f>(AVERAGE(G31+Referenz!G$5,H31+Referenz!H$5,I31+Referenz!I$5)-Referenz!P$5)</f>
        <v>3.2964121863799285</v>
      </c>
      <c r="S31" s="9">
        <f>(AVERAGE(J31+Referenz!J$5,K31+Referenz!K$5,L31+Referenz!L$5)-Referenz!Q$5)</f>
        <v>2.2564372759856619</v>
      </c>
      <c r="T31" s="12">
        <f>(AVERAGE(B31+Referenz!B$5,C31+Referenz!C$5,M30+Referenz!M$5)-Referenz!R$5)</f>
        <v>0.10415744124865378</v>
      </c>
      <c r="V31" s="129">
        <v>2018</v>
      </c>
      <c r="W31" s="29">
        <f>(AVERAGE(B31+Referenz!B$5,C31+Referenz!C$5,D31+Referenz!D$5)-Referenz!T$5)</f>
        <v>2.9067835513886753E-2</v>
      </c>
      <c r="X31" s="9">
        <f>(AVERAGE(E31+Referenz!E$5,F31+Referenz!F$5,G31+Referenz!G$5)-Referenz!U$5)</f>
        <v>4.4397837514934295</v>
      </c>
      <c r="Y31" s="9">
        <f>(AVERAGE(H31+Referenz!H$5,I31+Referenz!I$5,J31+Referenz!J$5)-Referenz!V$5)</f>
        <v>3.1300418160095553</v>
      </c>
      <c r="Z31" s="12">
        <f>(AVERAGE(K31+Referenz!$K$5,L31+Referenz!$L$5,M31+Referenz!$M$5)-Referenz!$W$5)</f>
        <v>2.1845675029868565</v>
      </c>
    </row>
    <row r="32" spans="1:26">
      <c r="A32" s="176">
        <v>2019</v>
      </c>
      <c r="B32" s="86">
        <f>(TempMittel_korr!C243-Referenz!B$5)</f>
        <v>-1.4663440860215056</v>
      </c>
      <c r="C32" s="9">
        <f>(TempMittel_korr!D243-Referenz!C$5)</f>
        <v>4.6320114942528736</v>
      </c>
      <c r="D32" s="9">
        <f>(TempMittel_korr!E243-Referenz!D$5)</f>
        <v>3.0855913978494627</v>
      </c>
      <c r="E32" s="9">
        <f>(TempMittel_korr!F243-Referenz!E$5)</f>
        <v>2.4902222222222203</v>
      </c>
      <c r="F32" s="9">
        <f>(TempMittel_korr!G243-Referenz!F$5)</f>
        <v>-1.7112903225806484</v>
      </c>
      <c r="G32" s="29">
        <f>(TempMittel_korr!H243-Referenz!G$5)</f>
        <v>5.5929999999999946</v>
      </c>
      <c r="H32" s="9">
        <f>(TempMittel_korr!I243-Referenz!H$5)</f>
        <v>2.8235483870967659</v>
      </c>
      <c r="I32" s="9">
        <f>(TempMittel_korr!J243-Referenz!I$5)</f>
        <v>2.40462365591398</v>
      </c>
      <c r="J32" s="9">
        <f>(TempMittel_korr!K243-Referenz!J$5)</f>
        <v>0.54722222222222783</v>
      </c>
      <c r="K32" s="9">
        <f>(TempMittel_korr!L243-Referenz!K$5)</f>
        <v>2.6765591397849455</v>
      </c>
      <c r="L32" s="9">
        <f>(TempMittel_korr!M243-Referenz!L$5)</f>
        <v>1.404777777777777</v>
      </c>
      <c r="M32" s="12">
        <f>(TempMittel_korr!N243-Referenz!M$5)</f>
        <v>3.7560215053763444</v>
      </c>
      <c r="N32" s="78">
        <f>(TempMittel_korr!P243-Referenz!N$5)</f>
        <v>2.1848310502283095</v>
      </c>
      <c r="P32" s="129">
        <v>2019</v>
      </c>
      <c r="Q32" s="34">
        <f>(AVERAGE(D32+Referenz!D$5,E32+Referenz!E$5,F32+Referenz!F$5)-Referenz!O$5)</f>
        <v>1.2881744324970112</v>
      </c>
      <c r="R32" s="9">
        <f>(AVERAGE(G32+Referenz!G$5,H32+Referenz!H$5,I32+Referenz!I$5)-Referenz!P$5)</f>
        <v>3.6070573476702457</v>
      </c>
      <c r="S32" s="9">
        <f>(AVERAGE(J32+Referenz!J$5,K32+Referenz!K$5,L32+Referenz!L$5)-Referenz!Q$5)</f>
        <v>1.5428530465949821</v>
      </c>
      <c r="T32" s="12">
        <f>(AVERAGE(B32+Referenz!B$5,C32+Referenz!C$5,M31+Referenz!M$5)-Referenz!R$5)</f>
        <v>1.7179823260412803</v>
      </c>
      <c r="V32" s="129">
        <v>2019</v>
      </c>
      <c r="W32" s="34">
        <f>(AVERAGE(B32+Referenz!B$5,C32+Referenz!C$5,D32+Referenz!D$5)-Referenz!T$5)</f>
        <v>2.0837529353602768</v>
      </c>
      <c r="X32" s="9">
        <f>(AVERAGE(E32+Referenz!E$5,F32+Referenz!F$5,G32+Referenz!G$5)-Referenz!U$5)</f>
        <v>2.123977299880524</v>
      </c>
      <c r="Y32" s="9">
        <f>(AVERAGE(H32+Referenz!H$5,I32+Referenz!I$5,J32+Referenz!J$5)-Referenz!V$5)</f>
        <v>1.9251314217443252</v>
      </c>
      <c r="Z32" s="12">
        <f>(AVERAGE(K32+Referenz!$K$5,L32+Referenz!$L$5,M32+Referenz!$M$5)-Referenz!$W$5)</f>
        <v>2.6124528076463567</v>
      </c>
    </row>
    <row r="33" spans="1:26">
      <c r="A33" s="176">
        <v>2020</v>
      </c>
      <c r="B33" s="29">
        <f>(TempMittel_korr!C244-Referenz!B$5)</f>
        <v>4.2755913978494613</v>
      </c>
      <c r="C33" s="9">
        <f>(TempMittel_korr!D244-Referenz!C$5)</f>
        <v>4.8820114942528736</v>
      </c>
      <c r="D33" s="9">
        <f>(TempMittel_korr!E244-Referenz!D$5)</f>
        <v>1.4759139784946238</v>
      </c>
      <c r="E33" s="9">
        <f>(TempMittel_korr!F244-Referenz!E$5)</f>
        <v>5.1968888888888882</v>
      </c>
      <c r="F33" s="9">
        <f>(TempMittel_korr!G244-Referenz!F$5)</f>
        <v>0.70806451612903132</v>
      </c>
      <c r="G33" s="9">
        <f>(TempMittel_korr!H244-Referenz!G$5)</f>
        <v>0.91633333333333056</v>
      </c>
      <c r="H33" s="9">
        <f>(TempMittel_korr!I244-Referenz!H$5)</f>
        <v>2.0364516129032229</v>
      </c>
      <c r="I33" s="9">
        <f>(TempMittel_korr!J244-Referenz!I$5)</f>
        <v>2.9465591397849451</v>
      </c>
      <c r="J33" s="9">
        <f>(TempMittel_korr!K244-Referenz!J$5)</f>
        <v>1.6705555555555556</v>
      </c>
      <c r="K33" s="9">
        <f>(TempMittel_korr!L244-Referenz!K$5)</f>
        <v>-0.17505376344085999</v>
      </c>
      <c r="L33" s="9">
        <f>(TempMittel_korr!M244-Referenz!L$5)</f>
        <v>3.4414444444444441</v>
      </c>
      <c r="M33" s="9">
        <f>(TempMittel_korr!N244-Referenz!M$5)</f>
        <v>2.388279569892473</v>
      </c>
      <c r="N33" s="269">
        <f>(TempMittel_korr!P244-Referenz!N$5)</f>
        <v>2.481269406392693</v>
      </c>
      <c r="P33" s="129">
        <v>2020</v>
      </c>
      <c r="Q33" s="29">
        <f>(AVERAGE(D33+Referenz!D$5,E33+Referenz!E$5,F33+Referenz!F$5)-Referenz!O$5)</f>
        <v>2.4602891278375152</v>
      </c>
      <c r="R33" s="9">
        <f>(AVERAGE(G33+Referenz!G$5,H33+Referenz!H$5,I33+Referenz!I$5)-Referenz!P$5)</f>
        <v>1.9664480286738346</v>
      </c>
      <c r="S33" s="9">
        <f>(AVERAGE(J33+Referenz!J$5,K33+Referenz!K$5,L33+Referenz!L$5)-Referenz!Q$5)</f>
        <v>1.6456487455197122</v>
      </c>
      <c r="T33" s="12">
        <f>(AVERAGE(B33+Referenz!B$5,C33+Referenz!C$5,M32+Referenz!M$5)-Referenz!R$5)</f>
        <v>4.304541465826226</v>
      </c>
      <c r="V33" s="129">
        <v>2020</v>
      </c>
      <c r="W33" s="29">
        <f>(AVERAGE(B33+Referenz!B$5,C33+Referenz!C$5,D33+Referenz!D$5)-Referenz!T$5)</f>
        <v>3.5445056235323196</v>
      </c>
      <c r="X33" s="9">
        <f>(AVERAGE(E33+Referenz!E$5,F33+Referenz!F$5,G33+Referenz!G$5)-Referenz!U$5)</f>
        <v>2.2737622461170837</v>
      </c>
      <c r="Y33" s="9">
        <f>(AVERAGE(H33+Referenz!H$5,I33+Referenz!I$5,J33+Referenz!J$5)-Referenz!V$5)</f>
        <v>2.2178554360812406</v>
      </c>
      <c r="Z33" s="12">
        <f>(AVERAGE(K33+Referenz!$K$5,L33+Referenz!$L$5,M33+Referenz!$M$5)-Referenz!$W$5)</f>
        <v>1.8848900836320195</v>
      </c>
    </row>
    <row r="34" spans="1:26">
      <c r="A34" s="176">
        <v>2021</v>
      </c>
      <c r="B34" s="34">
        <f>(TempMittel_korr!C245-Referenz!B$5)</f>
        <v>-0.74053763440860254</v>
      </c>
      <c r="C34" s="9">
        <f>(TempMittel_korr!D245-Referenz!C$5)</f>
        <v>4.4820114942528733</v>
      </c>
      <c r="D34" s="9">
        <f>(TempMittel_korr!E245-Referenz!D$5)</f>
        <v>1.3759139784946237</v>
      </c>
      <c r="E34" s="9">
        <f>(TempMittel_korr!F245-Referenz!E$5)</f>
        <v>-0.50311111111111284</v>
      </c>
      <c r="F34" s="9">
        <f>(TempMittel_korr!G245-Referenz!F$5)</f>
        <v>-1.3919354838709701</v>
      </c>
      <c r="G34" s="9">
        <f>(TempMittel_korr!H245-Referenz!G$5)</f>
        <v>4.2163333333333295</v>
      </c>
      <c r="H34" s="9">
        <f>(TempMittel_korr!I245-Referenz!H$5)</f>
        <v>0.73645161290322214</v>
      </c>
      <c r="I34" s="9">
        <f>(TempMittel_korr!J245-Referenz!I$5)</f>
        <v>-5.3440860215054897E-2</v>
      </c>
      <c r="J34" s="9">
        <f>(TempMittel_korr!K245-Referenz!J$5)</f>
        <v>2.0705555555555559</v>
      </c>
      <c r="K34" s="9">
        <f>(TempMittel_korr!L245-Referenz!K$5)</f>
        <v>0.8249462365591409</v>
      </c>
      <c r="L34" s="9">
        <f>(TempMittel_korr!M245-Referenz!L$5)</f>
        <v>-5.8555555555555916E-2</v>
      </c>
      <c r="M34" s="12">
        <f>(TempMittel_korr!N245-Referenz!M$5)</f>
        <v>1.7882795698924729</v>
      </c>
      <c r="N34" s="78">
        <f>(TempMittel_korr!P245-Referenz!N$5)</f>
        <v>1.0812694063926926</v>
      </c>
      <c r="P34" s="51">
        <v>2021</v>
      </c>
      <c r="Q34" s="34">
        <f>(AVERAGE(D34+TempMittel_korr!$E$252,E34+TempMittel_korr!$F$252,F34+TempMittel_korr!$G$252)-TempMittel_korr!$AP$252)</f>
        <v>-0.17188007636312008</v>
      </c>
      <c r="R34" s="9">
        <f>(AVERAGE(G34+Referenz!G$5,H34+Referenz!H$5,I34+Referenz!I$5)-Referenz!P$5)</f>
        <v>1.6331146953404971</v>
      </c>
      <c r="S34" s="9">
        <f>(AVERAGE(J34+Referenz!J$5,K34+Referenz!K$5,L34+Referenz!L$5)-Referenz!Q$5)</f>
        <v>0.9456487455197129</v>
      </c>
      <c r="T34" s="12">
        <f>(AVERAGE(B34+Referenz!B$5,C34+Referenz!C$5,M33+Referenz!M$5)-Referenz!R$5)</f>
        <v>2.0432511432455813</v>
      </c>
      <c r="V34" s="129">
        <v>2021</v>
      </c>
      <c r="W34" s="34">
        <f>(AVERAGE(B34+Referenz!B$5,C34+Referenz!C$5,D34+Referenz!D$5)-Referenz!T$5)</f>
        <v>1.7057959461129646</v>
      </c>
      <c r="X34" s="9">
        <f>(AVERAGE(E34+Referenz!E$5,F34+Referenz!F$5,G34+Referenz!G$5)-Referenz!U$5)</f>
        <v>0.77376224611708189</v>
      </c>
      <c r="Y34" s="9">
        <f>(AVERAGE(H34+Referenz!H$5,I34+Referenz!I$5,J34+Referenz!J$5)-Referenz!V$5)</f>
        <v>0.91785543608123987</v>
      </c>
      <c r="Z34" s="12">
        <f>(AVERAGE(K34+Referenz!$K$5,L34+Referenz!$L$5,M34+Referenz!$M$5)-Referenz!$W$5)</f>
        <v>0.85155675029868627</v>
      </c>
    </row>
    <row r="35" spans="1:26">
      <c r="A35" s="176">
        <v>2022</v>
      </c>
      <c r="B35" s="112">
        <f>(TempMittel_korr!C246-Referenz!B$5)</f>
        <v>2.0594623655913971</v>
      </c>
      <c r="C35" s="112">
        <f>(TempMittel_korr!D246-Referenz!C$5)</f>
        <v>2.9820114942528737</v>
      </c>
      <c r="D35" s="112">
        <f>(TempMittel_korr!E246-Referenz!D$5)</f>
        <v>3.1759139784946235</v>
      </c>
      <c r="E35" s="112">
        <f>(TempMittel_korr!F246-Referenz!E$5)</f>
        <v>0.59688888888888769</v>
      </c>
      <c r="F35" s="112">
        <f>(TempMittel_korr!G246-Referenz!F$5)</f>
        <v>3.6080645161290299</v>
      </c>
      <c r="G35" s="9">
        <f>(TempMittel_korr!H246-Referenz!G$5)</f>
        <v>4.5163333333333302</v>
      </c>
      <c r="H35" s="112">
        <f>(TempMittel_korr!I246-Referenz!H$5)</f>
        <v>3.1364516129032243</v>
      </c>
      <c r="I35" s="112">
        <f>(TempMittel_korr!J246-Referenz!I$5)</f>
        <v>3.2465591397849458</v>
      </c>
      <c r="J35" s="112">
        <f>(TempMittel_korr!K246-Referenz!J$5)</f>
        <v>-0.62944444444444336</v>
      </c>
      <c r="K35" s="9">
        <f>(TempMittel_korr!L246-Referenz!K$5)</f>
        <v>5.4249462365591405</v>
      </c>
      <c r="L35" s="112">
        <f>(TempMittel_korr!M246-Referenz!L$5)</f>
        <v>3.3414444444444444</v>
      </c>
      <c r="M35" s="112">
        <f>(TempMittel_korr!N246-Referenz!M$5)</f>
        <v>1.6882795698924729</v>
      </c>
      <c r="N35" s="269">
        <f>(TempMittel_korr!P246-Referenz!N$5)</f>
        <v>2.7812694063926937</v>
      </c>
      <c r="P35" s="129">
        <v>2022</v>
      </c>
      <c r="Q35" s="34">
        <f>(AVERAGE(D35+TempMittel_korr!$E$252,E35+TempMittel_korr!$F$252,F35+TempMittel_korr!$G$252)-TempMittel_korr!$AP$252)</f>
        <v>2.4614532569702128</v>
      </c>
      <c r="R35" s="9">
        <f>(AVERAGE(G35+Referenz!G$5,H35+Referenz!H$5,I35+Referenz!I$5)-Referenz!P$5)</f>
        <v>3.6331146953404989</v>
      </c>
      <c r="S35" s="9">
        <f>(AVERAGE(J35+Referenz!J$5,K35+Referenz!K$5,L35+Referenz!L$5)-Referenz!Q$5)</f>
        <v>2.7123154121863804</v>
      </c>
      <c r="T35" s="12">
        <f>(AVERAGE(B35+Referenz!B$5,C35+Referenz!C$5,M34+Referenz!M$5)-Referenz!R$5)</f>
        <v>2.2765844765789147</v>
      </c>
      <c r="V35" s="129">
        <v>2022</v>
      </c>
      <c r="W35" s="34">
        <f>(AVERAGE(B35+Referenz!B$5,C35+Referenz!C$5,D35+Referenz!D$5)-Referenz!T$5)</f>
        <v>2.7391292794462982</v>
      </c>
      <c r="X35" s="9">
        <f>(AVERAGE(E35+Referenz!E$5,F35+Referenz!F$5,G35+Referenz!G$5)-Referenz!U$5)</f>
        <v>2.9070955794504147</v>
      </c>
      <c r="Y35" s="9">
        <f>(AVERAGE(H35+Referenz!H$5,I35+Referenz!I$5,J35+Referenz!J$5)-Referenz!V$5)</f>
        <v>1.9178554360812416</v>
      </c>
      <c r="Z35" s="12">
        <f>(AVERAGE(K35+Referenz!$K$5,L35+Referenz!$L$5,M35+Referenz!$M$5)-Referenz!$W$5)</f>
        <v>3.4848900836320191</v>
      </c>
    </row>
    <row r="36" spans="1:26" ht="13.8" thickBot="1">
      <c r="A36" s="178">
        <v>2023</v>
      </c>
      <c r="B36" s="21">
        <f>(TempMittel_korr!C247-Referenz!B$5)</f>
        <v>2.1594623655913971</v>
      </c>
      <c r="C36" s="13">
        <f>(TempMittel_korr!D247-Referenz!C$5)</f>
        <v>2.6820114942528739</v>
      </c>
      <c r="D36" s="13">
        <f>(TempMittel_korr!E247-Referenz!D$5)</f>
        <v>2.5759139784946239</v>
      </c>
      <c r="E36" s="13">
        <f>(TempMittel_korr!F247-Referenz!E$5)</f>
        <v>-0.60311111111111249</v>
      </c>
      <c r="F36" s="13">
        <f>(TempMittel_korr!G247-Referenz!F$5)</f>
        <v>1.308064516129031</v>
      </c>
      <c r="G36" s="13">
        <f>(TempMittel_korr!H247-Referenz!G$5)</f>
        <v>4.3163333333333309</v>
      </c>
      <c r="H36" s="13">
        <f>(TempMittel_korr!I247-Referenz!H$5)</f>
        <v>3.0364516129032229</v>
      </c>
      <c r="I36" s="13">
        <f>(TempMittel_korr!J247-Referenz!I$5)</f>
        <v>2.8465591397849437</v>
      </c>
      <c r="J36" s="53"/>
      <c r="K36" s="13"/>
      <c r="L36" s="53"/>
      <c r="M36" s="53"/>
      <c r="N36" s="300"/>
      <c r="P36" s="52">
        <v>2023</v>
      </c>
      <c r="Q36" s="21">
        <f>(AVERAGE(D36+TempMittel_korr!$E$252,E36+TempMittel_korr!$F$252,F36+TempMittel_korr!$G$252)-TempMittel_korr!$AP$252)</f>
        <v>1.0947865903035456</v>
      </c>
      <c r="R36" s="13">
        <f>(AVERAGE(G36+Referenz!G$5,H36+Referenz!H$5,I36+Referenz!I$5)-Referenz!P$5)</f>
        <v>3.3997813620071646</v>
      </c>
      <c r="S36" s="118"/>
      <c r="T36" s="22">
        <f>(AVERAGE(B36+Referenz!B$5,C36+Referenz!C$5,M35+Referenz!M$5)-Referenz!R$5)</f>
        <v>2.1765844765789146</v>
      </c>
      <c r="V36" s="178">
        <v>2023</v>
      </c>
      <c r="W36" s="21">
        <f>(AVERAGE(B36+Referenz!B$5,C36+Referenz!C$5,D36+Referenz!D$5)-Referenz!T$5)</f>
        <v>2.4724626127796316</v>
      </c>
      <c r="X36" s="13">
        <f>(AVERAGE(E36+Referenz!E$5,F36+Referenz!F$5,G36+Referenz!G$5)-Referenz!U$5)</f>
        <v>1.6737622461170822</v>
      </c>
      <c r="Y36" s="118"/>
      <c r="Z36" s="260"/>
    </row>
    <row r="37" spans="1:26">
      <c r="A37" s="23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312"/>
      <c r="P37" s="233"/>
      <c r="Q37" s="2"/>
      <c r="R37" s="2"/>
      <c r="S37" s="2"/>
      <c r="T37" s="2"/>
      <c r="V37" s="233"/>
      <c r="W37" s="2"/>
      <c r="X37" s="2"/>
      <c r="Y37" s="2"/>
      <c r="Z37" s="2"/>
    </row>
    <row r="38" spans="1:26">
      <c r="B38" s="380" t="s">
        <v>37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Q38" s="380" t="s">
        <v>38</v>
      </c>
      <c r="R38" s="380"/>
      <c r="S38" s="380"/>
      <c r="T38" s="380"/>
      <c r="W38" s="380" t="s">
        <v>38</v>
      </c>
      <c r="X38" s="380"/>
      <c r="Y38" s="380"/>
      <c r="Z38" s="380"/>
    </row>
    <row r="39" spans="1:26" ht="13.8" thickBot="1">
      <c r="W39" s="17"/>
      <c r="X39" s="17"/>
    </row>
    <row r="40" spans="1:26" ht="13.8" thickBot="1">
      <c r="B40" s="33" t="s">
        <v>1</v>
      </c>
      <c r="C40" s="10" t="s">
        <v>2</v>
      </c>
      <c r="D40" s="10" t="s">
        <v>3</v>
      </c>
      <c r="E40" s="10" t="s">
        <v>4</v>
      </c>
      <c r="F40" s="10" t="s">
        <v>5</v>
      </c>
      <c r="G40" s="10" t="s">
        <v>6</v>
      </c>
      <c r="H40" s="10" t="s">
        <v>7</v>
      </c>
      <c r="I40" s="10" t="s">
        <v>8</v>
      </c>
      <c r="J40" s="10" t="s">
        <v>9</v>
      </c>
      <c r="K40" s="10" t="s">
        <v>10</v>
      </c>
      <c r="L40" s="10" t="s">
        <v>11</v>
      </c>
      <c r="M40" s="72" t="s">
        <v>12</v>
      </c>
      <c r="N40" s="73" t="s">
        <v>52</v>
      </c>
      <c r="Q40" s="33" t="s">
        <v>26</v>
      </c>
      <c r="R40" s="10" t="s">
        <v>27</v>
      </c>
      <c r="S40" s="10" t="s">
        <v>28</v>
      </c>
      <c r="T40" s="11" t="s">
        <v>29</v>
      </c>
      <c r="W40" s="35" t="s">
        <v>40</v>
      </c>
      <c r="X40" s="36" t="s">
        <v>41</v>
      </c>
      <c r="Y40" s="36" t="s">
        <v>42</v>
      </c>
      <c r="Z40" s="39" t="s">
        <v>43</v>
      </c>
    </row>
    <row r="41" spans="1:26" ht="13.8" thickBot="1">
      <c r="A41" s="1" t="s">
        <v>304</v>
      </c>
      <c r="B41" s="21">
        <f t="shared" ref="B41:L41" si="0">AVERAGE(B4:B36)</f>
        <v>1.1109775171065488</v>
      </c>
      <c r="C41" s="53">
        <f t="shared" si="0"/>
        <v>1.1733609493954325</v>
      </c>
      <c r="D41" s="53">
        <f t="shared" si="0"/>
        <v>1.4620332355816223</v>
      </c>
      <c r="E41" s="53">
        <f t="shared" si="0"/>
        <v>1.7023434343434334</v>
      </c>
      <c r="F41" s="53">
        <f t="shared" si="0"/>
        <v>1.4366080156402725</v>
      </c>
      <c r="G41" s="53">
        <f t="shared" si="0"/>
        <v>2.0428989898989869</v>
      </c>
      <c r="H41" s="53">
        <f t="shared" si="0"/>
        <v>1.4631378299120206</v>
      </c>
      <c r="I41" s="53">
        <f t="shared" si="0"/>
        <v>1.8282795698924721</v>
      </c>
      <c r="J41" s="53">
        <f t="shared" si="0"/>
        <v>0.12211805555555619</v>
      </c>
      <c r="K41" s="53">
        <f t="shared" si="0"/>
        <v>0.49218413978494641</v>
      </c>
      <c r="L41" s="53">
        <f t="shared" si="0"/>
        <v>1.0985277777777773</v>
      </c>
      <c r="M41" s="53">
        <f>AVERAGE(M4:M36)</f>
        <v>1.1154973118279568</v>
      </c>
      <c r="N41" s="76">
        <f>AVERAGE(N4:N36)</f>
        <v>1.2484783105022819</v>
      </c>
      <c r="P41" s="1" t="s">
        <v>304</v>
      </c>
      <c r="Q41" s="21">
        <f>AVERAGE(Q4:Q36)</f>
        <v>1.5337673917762635</v>
      </c>
      <c r="R41" s="53">
        <f>AVERAGE(R4:R36)</f>
        <v>1.7781054632344926</v>
      </c>
      <c r="S41" s="53">
        <f>AVERAGE(S4:S36)</f>
        <v>0.57094332437275919</v>
      </c>
      <c r="T41" s="22">
        <f>AVERAGE(T4:T36)</f>
        <v>1.1065845207196707</v>
      </c>
      <c r="V41" s="1" t="s">
        <v>304</v>
      </c>
      <c r="W41" s="21">
        <f>AVERAGE(W4:W36)</f>
        <v>1.2487905673612012</v>
      </c>
      <c r="X41" s="53">
        <f>AVERAGE(X4:X36)</f>
        <v>1.7272834799608978</v>
      </c>
      <c r="Y41" s="53">
        <f>AVERAGE(Y4:Y36)</f>
        <v>1.1108493876941439</v>
      </c>
      <c r="Z41" s="22">
        <f>AVERAGE(Z4:Z36)</f>
        <v>0.90206974313022725</v>
      </c>
    </row>
  </sheetData>
  <mergeCells count="6">
    <mergeCell ref="W1:Z1"/>
    <mergeCell ref="W38:Z38"/>
    <mergeCell ref="A1:N1"/>
    <mergeCell ref="B38:M38"/>
    <mergeCell ref="Q38:T38"/>
    <mergeCell ref="P1:T1"/>
  </mergeCells>
  <phoneticPr fontId="4" type="noConversion"/>
  <conditionalFormatting sqref="W41:Z41 Q41:T41">
    <cfRule type="cellIs" dxfId="3552" priority="909" stopIfTrue="1" operator="greaterThan">
      <formula>0.25</formula>
    </cfRule>
    <cfRule type="cellIs" dxfId="3551" priority="910" stopIfTrue="1" operator="lessThan">
      <formula>-0.25</formula>
    </cfRule>
  </conditionalFormatting>
  <conditionalFormatting sqref="O4:O23 O28 B22:B26 N25:N26 D8:D24 K15:K26 N17:N19 N14 C26:D26 L25:L26 E25:E26 N21:N23 C21:C24 H4:N4 C4:G6 M5:N6 J5:L8 N8:N12 K9:L13 I6:I15 J10:J26 H5:H18 J28:K28 Q21:Q23 E21 C9:C10 E23 F20:H26 I17:I26 R17:R27 R4:R15 S4:S18 T4:T19 T21:T26 Q4:Q19 E7:F19 E27:K27 G17:G19 G7:G14 S20:S28 T28 B28:G29 R29:S29 Q25:Q29 H29:M29 B4:B20 C7 C12:C14 C16:C19 L14:L21 L23 X14:X15 W21:W26 X17:X19 Z4:Z18 Z20:Z27 Z29 X4:X12 X21:X23 W4:W14 W16:W19 Y4:Y15 W28:W29 X25:X29 Y17:Y29 M7:M27">
    <cfRule type="cellIs" dxfId="3550" priority="911" stopIfTrue="1" operator="greaterThan">
      <formula>0.2</formula>
    </cfRule>
    <cfRule type="cellIs" dxfId="3549" priority="912" stopIfTrue="1" operator="between">
      <formula>-0.2</formula>
      <formula>0.2</formula>
    </cfRule>
    <cfRule type="cellIs" dxfId="3548" priority="913" stopIfTrue="1" operator="lessThan">
      <formula>-0.2</formula>
    </cfRule>
  </conditionalFormatting>
  <conditionalFormatting sqref="I5 L28 K14 H19 D25 N13 N16 N7 N24 N20 C11 D7 R28 S19 Q24 T20 T27 Q20 L24 N29 B21 C8 C15 C20 B27:C27 G15 H28:I28 L22 X16:Y16 Z19 W20:X20 X13 X24 W15 Z28">
    <cfRule type="cellIs" dxfId="3547" priority="917" stopIfTrue="1" operator="greaterThan">
      <formula>0.2</formula>
    </cfRule>
    <cfRule type="cellIs" dxfId="3546" priority="918" stopIfTrue="1" operator="between">
      <formula>-0.2</formula>
      <formula>0.2</formula>
    </cfRule>
    <cfRule type="cellIs" dxfId="3545" priority="919" stopIfTrue="1" operator="lessThan">
      <formula>-0.2</formula>
    </cfRule>
  </conditionalFormatting>
  <conditionalFormatting sqref="B41:N41">
    <cfRule type="cellIs" dxfId="3544" priority="920" stopIfTrue="1" operator="greaterThan">
      <formula>0.2</formula>
    </cfRule>
    <cfRule type="cellIs" dxfId="3543" priority="921" stopIfTrue="1" operator="lessThan">
      <formula>-0.2</formula>
    </cfRule>
  </conditionalFormatting>
  <conditionalFormatting sqref="E22 E24 N15">
    <cfRule type="cellIs" dxfId="3542" priority="922" stopIfTrue="1" operator="greaterThan">
      <formula>0.2</formula>
    </cfRule>
    <cfRule type="cellIs" dxfId="3541" priority="923" stopIfTrue="1" operator="between">
      <formula>-0.2</formula>
      <formula>0.2</formula>
    </cfRule>
    <cfRule type="cellIs" dxfId="3540" priority="924" stopIfTrue="1" operator="lessThan">
      <formula>-0.2</formula>
    </cfRule>
  </conditionalFormatting>
  <conditionalFormatting sqref="G16 I16 E20 N27:N28 T29">
    <cfRule type="cellIs" dxfId="3539" priority="925" stopIfTrue="1" operator="greaterThan">
      <formula>0.2</formula>
    </cfRule>
    <cfRule type="cellIs" dxfId="3538" priority="926" stopIfTrue="1" operator="between">
      <formula>-0.2</formula>
      <formula>0.2</formula>
    </cfRule>
    <cfRule type="cellIs" dxfId="3537" priority="927" stopIfTrue="1" operator="lessThan">
      <formula>-0.2</formula>
    </cfRule>
  </conditionalFormatting>
  <conditionalFormatting sqref="M28">
    <cfRule type="cellIs" dxfId="3536" priority="947" stopIfTrue="1" operator="greaterThan">
      <formula>0.2</formula>
    </cfRule>
    <cfRule type="cellIs" dxfId="3535" priority="948" stopIfTrue="1" operator="between">
      <formula>-0.2</formula>
      <formula>0.2</formula>
    </cfRule>
    <cfRule type="cellIs" dxfId="3534" priority="949" stopIfTrue="1" operator="lessThan">
      <formula>-0.2</formula>
    </cfRule>
  </conditionalFormatting>
  <conditionalFormatting sqref="B30:C30 E30:F30 W30:Y30 Q30:T30">
    <cfRule type="cellIs" dxfId="3533" priority="900" stopIfTrue="1" operator="greaterThan">
      <formula>0.2</formula>
    </cfRule>
    <cfRule type="cellIs" dxfId="3532" priority="901" stopIfTrue="1" operator="between">
      <formula>-0.2</formula>
      <formula>0.2</formula>
    </cfRule>
    <cfRule type="cellIs" dxfId="3531" priority="902" stopIfTrue="1" operator="lessThan">
      <formula>-0.2</formula>
    </cfRule>
  </conditionalFormatting>
  <conditionalFormatting sqref="D30 G30">
    <cfRule type="cellIs" dxfId="3530" priority="903" stopIfTrue="1" operator="greaterThan">
      <formula>0.2</formula>
    </cfRule>
    <cfRule type="cellIs" dxfId="3529" priority="904" stopIfTrue="1" operator="between">
      <formula>-0.2</formula>
      <formula>0.2</formula>
    </cfRule>
    <cfRule type="cellIs" dxfId="3528" priority="905" stopIfTrue="1" operator="lessThan">
      <formula>-0.2</formula>
    </cfRule>
  </conditionalFormatting>
  <conditionalFormatting sqref="H30">
    <cfRule type="cellIs" dxfId="3527" priority="897" stopIfTrue="1" operator="greaterThan">
      <formula>0.2</formula>
    </cfRule>
    <cfRule type="cellIs" dxfId="3526" priority="898" stopIfTrue="1" operator="between">
      <formula>-0.2</formula>
      <formula>0.2</formula>
    </cfRule>
    <cfRule type="cellIs" dxfId="3525" priority="899" stopIfTrue="1" operator="lessThan">
      <formula>-0.2</formula>
    </cfRule>
  </conditionalFormatting>
  <conditionalFormatting sqref="I30">
    <cfRule type="cellIs" dxfId="3524" priority="894" stopIfTrue="1" operator="greaterThan">
      <formula>0.2</formula>
    </cfRule>
    <cfRule type="cellIs" dxfId="3523" priority="895" stopIfTrue="1" operator="between">
      <formula>-0.2</formula>
      <formula>0.2</formula>
    </cfRule>
    <cfRule type="cellIs" dxfId="3522" priority="896" stopIfTrue="1" operator="lessThan">
      <formula>-0.2</formula>
    </cfRule>
  </conditionalFormatting>
  <conditionalFormatting sqref="J30">
    <cfRule type="cellIs" dxfId="3521" priority="891" stopIfTrue="1" operator="greaterThan">
      <formula>0.2</formula>
    </cfRule>
    <cfRule type="cellIs" dxfId="3520" priority="892" stopIfTrue="1" operator="between">
      <formula>-0.2</formula>
      <formula>0.2</formula>
    </cfRule>
    <cfRule type="cellIs" dxfId="3519" priority="893" stopIfTrue="1" operator="lessThan">
      <formula>-0.2</formula>
    </cfRule>
  </conditionalFormatting>
  <conditionalFormatting sqref="K30">
    <cfRule type="cellIs" dxfId="3518" priority="888" stopIfTrue="1" operator="greaterThan">
      <formula>0.2</formula>
    </cfRule>
    <cfRule type="cellIs" dxfId="3517" priority="889" stopIfTrue="1" operator="between">
      <formula>-0.2</formula>
      <formula>0.2</formula>
    </cfRule>
    <cfRule type="cellIs" dxfId="3516" priority="890" stopIfTrue="1" operator="lessThan">
      <formula>-0.2</formula>
    </cfRule>
  </conditionalFormatting>
  <conditionalFormatting sqref="L30">
    <cfRule type="cellIs" dxfId="3515" priority="885" stopIfTrue="1" operator="greaterThan">
      <formula>0.2</formula>
    </cfRule>
    <cfRule type="cellIs" dxfId="3514" priority="886" stopIfTrue="1" operator="between">
      <formula>-0.2</formula>
      <formula>0.2</formula>
    </cfRule>
    <cfRule type="cellIs" dxfId="3513" priority="887" stopIfTrue="1" operator="lessThan">
      <formula>-0.2</formula>
    </cfRule>
  </conditionalFormatting>
  <conditionalFormatting sqref="M30">
    <cfRule type="cellIs" dxfId="3512" priority="882" stopIfTrue="1" operator="greaterThan">
      <formula>0.2</formula>
    </cfRule>
    <cfRule type="cellIs" dxfId="3511" priority="883" stopIfTrue="1" operator="between">
      <formula>-0.2</formula>
      <formula>0.2</formula>
    </cfRule>
    <cfRule type="cellIs" dxfId="3510" priority="884" stopIfTrue="1" operator="lessThan">
      <formula>-0.2</formula>
    </cfRule>
  </conditionalFormatting>
  <conditionalFormatting sqref="N30">
    <cfRule type="cellIs" dxfId="3509" priority="879" stopIfTrue="1" operator="greaterThan">
      <formula>0.2</formula>
    </cfRule>
    <cfRule type="cellIs" dxfId="3508" priority="880" stopIfTrue="1" operator="between">
      <formula>-0.2</formula>
      <formula>0.2</formula>
    </cfRule>
    <cfRule type="cellIs" dxfId="3507" priority="881" stopIfTrue="1" operator="lessThan">
      <formula>-0.2</formula>
    </cfRule>
  </conditionalFormatting>
  <conditionalFormatting sqref="Z30">
    <cfRule type="cellIs" dxfId="3506" priority="876" stopIfTrue="1" operator="greaterThan">
      <formula>0.2</formula>
    </cfRule>
    <cfRule type="cellIs" dxfId="3505" priority="877" stopIfTrue="1" operator="between">
      <formula>-0.2</formula>
      <formula>0.2</formula>
    </cfRule>
    <cfRule type="cellIs" dxfId="3504" priority="878" stopIfTrue="1" operator="lessThan">
      <formula>-0.2</formula>
    </cfRule>
  </conditionalFormatting>
  <conditionalFormatting sqref="B31">
    <cfRule type="cellIs" dxfId="3503" priority="870" stopIfTrue="1" operator="greaterThan">
      <formula>0.2</formula>
    </cfRule>
    <cfRule type="cellIs" dxfId="3502" priority="871" stopIfTrue="1" operator="between">
      <formula>-0.2</formula>
      <formula>0.2</formula>
    </cfRule>
    <cfRule type="cellIs" dxfId="3501" priority="872" stopIfTrue="1" operator="lessThan">
      <formula>-0.2</formula>
    </cfRule>
  </conditionalFormatting>
  <conditionalFormatting sqref="T31">
    <cfRule type="cellIs" dxfId="3500" priority="864" stopIfTrue="1" operator="greaterThan">
      <formula>0.2</formula>
    </cfRule>
    <cfRule type="cellIs" dxfId="3499" priority="865" stopIfTrue="1" operator="between">
      <formula>-0.2</formula>
      <formula>0.2</formula>
    </cfRule>
    <cfRule type="cellIs" dxfId="3498" priority="866" stopIfTrue="1" operator="lessThan">
      <formula>-0.2</formula>
    </cfRule>
  </conditionalFormatting>
  <conditionalFormatting sqref="D31">
    <cfRule type="cellIs" dxfId="3497" priority="861" stopIfTrue="1" operator="greaterThan">
      <formula>0.2</formula>
    </cfRule>
    <cfRule type="cellIs" dxfId="3496" priority="862" stopIfTrue="1" operator="between">
      <formula>-0.2</formula>
      <formula>0.2</formula>
    </cfRule>
    <cfRule type="cellIs" dxfId="3495" priority="863" stopIfTrue="1" operator="lessThan">
      <formula>-0.2</formula>
    </cfRule>
  </conditionalFormatting>
  <conditionalFormatting sqref="W31">
    <cfRule type="cellIs" dxfId="3494" priority="858" stopIfTrue="1" operator="greaterThan">
      <formula>0.2</formula>
    </cfRule>
    <cfRule type="cellIs" dxfId="3493" priority="859" stopIfTrue="1" operator="between">
      <formula>-0.2</formula>
      <formula>0.2</formula>
    </cfRule>
    <cfRule type="cellIs" dxfId="3492" priority="860" stopIfTrue="1" operator="lessThan">
      <formula>-0.2</formula>
    </cfRule>
  </conditionalFormatting>
  <conditionalFormatting sqref="E31">
    <cfRule type="cellIs" dxfId="3491" priority="852" stopIfTrue="1" operator="greaterThan">
      <formula>0.2</formula>
    </cfRule>
    <cfRule type="cellIs" dxfId="3490" priority="853" stopIfTrue="1" operator="between">
      <formula>-0.2</formula>
      <formula>0.2</formula>
    </cfRule>
    <cfRule type="cellIs" dxfId="3489" priority="854" stopIfTrue="1" operator="lessThan">
      <formula>-0.2</formula>
    </cfRule>
  </conditionalFormatting>
  <conditionalFormatting sqref="F31">
    <cfRule type="cellIs" dxfId="3488" priority="843" stopIfTrue="1" operator="greaterThan">
      <formula>0.2</formula>
    </cfRule>
    <cfRule type="cellIs" dxfId="3487" priority="844" stopIfTrue="1" operator="between">
      <formula>-0.2</formula>
      <formula>0.2</formula>
    </cfRule>
    <cfRule type="cellIs" dxfId="3486" priority="845" stopIfTrue="1" operator="lessThan">
      <formula>-0.2</formula>
    </cfRule>
  </conditionalFormatting>
  <conditionalFormatting sqref="Q31">
    <cfRule type="cellIs" dxfId="3485" priority="837" stopIfTrue="1" operator="greaterThan">
      <formula>0.2</formula>
    </cfRule>
    <cfRule type="cellIs" dxfId="3484" priority="838" stopIfTrue="1" operator="between">
      <formula>-0.2</formula>
      <formula>0.2</formula>
    </cfRule>
    <cfRule type="cellIs" dxfId="3483" priority="839" stopIfTrue="1" operator="lessThan">
      <formula>-0.2</formula>
    </cfRule>
  </conditionalFormatting>
  <conditionalFormatting sqref="J9">
    <cfRule type="cellIs" dxfId="3482" priority="834" stopIfTrue="1" operator="greaterThan">
      <formula>0.2</formula>
    </cfRule>
    <cfRule type="cellIs" dxfId="3481" priority="835" stopIfTrue="1" operator="between">
      <formula>-0.2</formula>
      <formula>0.2</formula>
    </cfRule>
    <cfRule type="cellIs" dxfId="3480" priority="836" stopIfTrue="1" operator="lessThan">
      <formula>-0.2</formula>
    </cfRule>
  </conditionalFormatting>
  <conditionalFormatting sqref="C25">
    <cfRule type="cellIs" dxfId="3479" priority="831" stopIfTrue="1" operator="greaterThan">
      <formula>0.2</formula>
    </cfRule>
    <cfRule type="cellIs" dxfId="3478" priority="832" stopIfTrue="1" operator="between">
      <formula>-0.2</formula>
      <formula>0.2</formula>
    </cfRule>
    <cfRule type="cellIs" dxfId="3477" priority="833" stopIfTrue="1" operator="lessThan">
      <formula>-0.2</formula>
    </cfRule>
  </conditionalFormatting>
  <conditionalFormatting sqref="C31">
    <cfRule type="cellIs" dxfId="3476" priority="828" stopIfTrue="1" operator="greaterThan">
      <formula>0.2</formula>
    </cfRule>
    <cfRule type="cellIs" dxfId="3475" priority="829" stopIfTrue="1" operator="between">
      <formula>-0.2</formula>
      <formula>0.2</formula>
    </cfRule>
    <cfRule type="cellIs" dxfId="3474" priority="830" stopIfTrue="1" operator="lessThan">
      <formula>-0.2</formula>
    </cfRule>
  </conditionalFormatting>
  <conditionalFormatting sqref="G31">
    <cfRule type="cellIs" dxfId="3473" priority="825" stopIfTrue="1" operator="greaterThan">
      <formula>0.2</formula>
    </cfRule>
    <cfRule type="cellIs" dxfId="3472" priority="826" stopIfTrue="1" operator="between">
      <formula>-0.2</formula>
      <formula>0.2</formula>
    </cfRule>
    <cfRule type="cellIs" dxfId="3471" priority="827" stopIfTrue="1" operator="lessThan">
      <formula>-0.2</formula>
    </cfRule>
  </conditionalFormatting>
  <conditionalFormatting sqref="X31">
    <cfRule type="cellIs" dxfId="3470" priority="819" stopIfTrue="1" operator="greaterThan">
      <formula>0.2</formula>
    </cfRule>
    <cfRule type="cellIs" dxfId="3469" priority="820" stopIfTrue="1" operator="between">
      <formula>-0.2</formula>
      <formula>0.2</formula>
    </cfRule>
    <cfRule type="cellIs" dxfId="3468" priority="821" stopIfTrue="1" operator="lessThan">
      <formula>-0.2</formula>
    </cfRule>
  </conditionalFormatting>
  <conditionalFormatting sqref="R16">
    <cfRule type="cellIs" dxfId="3467" priority="816" stopIfTrue="1" operator="greaterThan">
      <formula>0.2</formula>
    </cfRule>
    <cfRule type="cellIs" dxfId="3466" priority="817" stopIfTrue="1" operator="between">
      <formula>-0.2</formula>
      <formula>0.2</formula>
    </cfRule>
    <cfRule type="cellIs" dxfId="3465" priority="818" stopIfTrue="1" operator="lessThan">
      <formula>-0.2</formula>
    </cfRule>
  </conditionalFormatting>
  <conditionalFormatting sqref="H31">
    <cfRule type="cellIs" dxfId="3464" priority="813" stopIfTrue="1" operator="greaterThan">
      <formula>0.2</formula>
    </cfRule>
    <cfRule type="cellIs" dxfId="3463" priority="814" stopIfTrue="1" operator="between">
      <formula>-0.2</formula>
      <formula>0.2</formula>
    </cfRule>
    <cfRule type="cellIs" dxfId="3462" priority="815" stopIfTrue="1" operator="lessThan">
      <formula>-0.2</formula>
    </cfRule>
  </conditionalFormatting>
  <conditionalFormatting sqref="I31">
    <cfRule type="cellIs" dxfId="3461" priority="807" stopIfTrue="1" operator="greaterThan">
      <formula>0.2</formula>
    </cfRule>
    <cfRule type="cellIs" dxfId="3460" priority="808" stopIfTrue="1" operator="between">
      <formula>-0.2</formula>
      <formula>0.2</formula>
    </cfRule>
    <cfRule type="cellIs" dxfId="3459" priority="809" stopIfTrue="1" operator="lessThan">
      <formula>-0.2</formula>
    </cfRule>
  </conditionalFormatting>
  <conditionalFormatting sqref="R31">
    <cfRule type="cellIs" dxfId="3458" priority="801" stopIfTrue="1" operator="greaterThan">
      <formula>0.2</formula>
    </cfRule>
    <cfRule type="cellIs" dxfId="3457" priority="802" stopIfTrue="1" operator="between">
      <formula>-0.2</formula>
      <formula>0.2</formula>
    </cfRule>
    <cfRule type="cellIs" dxfId="3456" priority="803" stopIfTrue="1" operator="lessThan">
      <formula>-0.2</formula>
    </cfRule>
  </conditionalFormatting>
  <conditionalFormatting sqref="D27">
    <cfRule type="cellIs" dxfId="3455" priority="798" stopIfTrue="1" operator="greaterThan">
      <formula>0.2</formula>
    </cfRule>
    <cfRule type="cellIs" dxfId="3454" priority="799" stopIfTrue="1" operator="between">
      <formula>-0.2</formula>
      <formula>0.2</formula>
    </cfRule>
    <cfRule type="cellIs" dxfId="3453" priority="800" stopIfTrue="1" operator="lessThan">
      <formula>-0.2</formula>
    </cfRule>
  </conditionalFormatting>
  <conditionalFormatting sqref="L27">
    <cfRule type="cellIs" dxfId="3452" priority="795" stopIfTrue="1" operator="greaterThan">
      <formula>0.2</formula>
    </cfRule>
    <cfRule type="cellIs" dxfId="3451" priority="796" stopIfTrue="1" operator="between">
      <formula>-0.2</formula>
      <formula>0.2</formula>
    </cfRule>
    <cfRule type="cellIs" dxfId="3450" priority="797" stopIfTrue="1" operator="lessThan">
      <formula>-0.2</formula>
    </cfRule>
  </conditionalFormatting>
  <conditionalFormatting sqref="J31">
    <cfRule type="cellIs" dxfId="3449" priority="789" stopIfTrue="1" operator="greaterThan">
      <formula>0.2</formula>
    </cfRule>
    <cfRule type="cellIs" dxfId="3448" priority="790" stopIfTrue="1" operator="between">
      <formula>-0.2</formula>
      <formula>0.2</formula>
    </cfRule>
    <cfRule type="cellIs" dxfId="3447" priority="791" stopIfTrue="1" operator="lessThan">
      <formula>-0.2</formula>
    </cfRule>
  </conditionalFormatting>
  <conditionalFormatting sqref="Y31">
    <cfRule type="cellIs" dxfId="3446" priority="783" stopIfTrue="1" operator="greaterThan">
      <formula>0.2</formula>
    </cfRule>
    <cfRule type="cellIs" dxfId="3445" priority="784" stopIfTrue="1" operator="between">
      <formula>-0.2</formula>
      <formula>0.2</formula>
    </cfRule>
    <cfRule type="cellIs" dxfId="3444" priority="785" stopIfTrue="1" operator="lessThan">
      <formula>-0.2</formula>
    </cfRule>
  </conditionalFormatting>
  <conditionalFormatting sqref="K31">
    <cfRule type="cellIs" dxfId="3443" priority="780" stopIfTrue="1" operator="greaterThan">
      <formula>0.2</formula>
    </cfRule>
    <cfRule type="cellIs" dxfId="3442" priority="781" stopIfTrue="1" operator="between">
      <formula>-0.2</formula>
      <formula>0.2</formula>
    </cfRule>
    <cfRule type="cellIs" dxfId="3441" priority="782" stopIfTrue="1" operator="lessThan">
      <formula>-0.2</formula>
    </cfRule>
  </conditionalFormatting>
  <conditionalFormatting sqref="L31">
    <cfRule type="cellIs" dxfId="3440" priority="777" stopIfTrue="1" operator="greaterThan">
      <formula>0.2</formula>
    </cfRule>
    <cfRule type="cellIs" dxfId="3439" priority="778" stopIfTrue="1" operator="between">
      <formula>-0.2</formula>
      <formula>0.2</formula>
    </cfRule>
    <cfRule type="cellIs" dxfId="3438" priority="779" stopIfTrue="1" operator="lessThan">
      <formula>-0.2</formula>
    </cfRule>
  </conditionalFormatting>
  <conditionalFormatting sqref="S31">
    <cfRule type="cellIs" dxfId="3437" priority="774" stopIfTrue="1" operator="greaterThan">
      <formula>0.2</formula>
    </cfRule>
    <cfRule type="cellIs" dxfId="3436" priority="775" stopIfTrue="1" operator="between">
      <formula>-0.2</formula>
      <formula>0.2</formula>
    </cfRule>
    <cfRule type="cellIs" dxfId="3435" priority="776" stopIfTrue="1" operator="lessThan">
      <formula>-0.2</formula>
    </cfRule>
  </conditionalFormatting>
  <conditionalFormatting sqref="M31">
    <cfRule type="cellIs" dxfId="3434" priority="771" stopIfTrue="1" operator="greaterThan">
      <formula>0.2</formula>
    </cfRule>
    <cfRule type="cellIs" dxfId="3433" priority="772" stopIfTrue="1" operator="between">
      <formula>-0.2</formula>
      <formula>0.2</formula>
    </cfRule>
    <cfRule type="cellIs" dxfId="3432" priority="773" stopIfTrue="1" operator="lessThan">
      <formula>-0.2</formula>
    </cfRule>
  </conditionalFormatting>
  <conditionalFormatting sqref="Z31">
    <cfRule type="cellIs" dxfId="3431" priority="765" stopIfTrue="1" operator="greaterThan">
      <formula>0.2</formula>
    </cfRule>
    <cfRule type="cellIs" dxfId="3430" priority="766" stopIfTrue="1" operator="between">
      <formula>-0.2</formula>
      <formula>0.2</formula>
    </cfRule>
    <cfRule type="cellIs" dxfId="3429" priority="767" stopIfTrue="1" operator="lessThan">
      <formula>-0.2</formula>
    </cfRule>
  </conditionalFormatting>
  <conditionalFormatting sqref="W27">
    <cfRule type="cellIs" dxfId="3428" priority="759" stopIfTrue="1" operator="greaterThan">
      <formula>0.2</formula>
    </cfRule>
    <cfRule type="cellIs" dxfId="3427" priority="760" stopIfTrue="1" operator="between">
      <formula>-0.2</formula>
      <formula>0.2</formula>
    </cfRule>
    <cfRule type="cellIs" dxfId="3426" priority="761" stopIfTrue="1" operator="lessThan">
      <formula>-0.2</formula>
    </cfRule>
  </conditionalFormatting>
  <conditionalFormatting sqref="B32">
    <cfRule type="cellIs" dxfId="3425" priority="756" stopIfTrue="1" operator="greaterThan">
      <formula>0.2</formula>
    </cfRule>
    <cfRule type="cellIs" dxfId="3424" priority="757" stopIfTrue="1" operator="between">
      <formula>-0.2</formula>
      <formula>0.2</formula>
    </cfRule>
    <cfRule type="cellIs" dxfId="3423" priority="758" stopIfTrue="1" operator="lessThan">
      <formula>-0.2</formula>
    </cfRule>
  </conditionalFormatting>
  <conditionalFormatting sqref="C32">
    <cfRule type="cellIs" dxfId="3422" priority="753" stopIfTrue="1" operator="greaterThan">
      <formula>0.2</formula>
    </cfRule>
    <cfRule type="cellIs" dxfId="3421" priority="754" stopIfTrue="1" operator="between">
      <formula>-0.2</formula>
      <formula>0.2</formula>
    </cfRule>
    <cfRule type="cellIs" dxfId="3420" priority="755" stopIfTrue="1" operator="lessThan">
      <formula>-0.2</formula>
    </cfRule>
  </conditionalFormatting>
  <conditionalFormatting sqref="T32">
    <cfRule type="cellIs" dxfId="3419" priority="750" stopIfTrue="1" operator="greaterThan">
      <formula>0.2</formula>
    </cfRule>
    <cfRule type="cellIs" dxfId="3418" priority="751" stopIfTrue="1" operator="between">
      <formula>-0.2</formula>
      <formula>0.2</formula>
    </cfRule>
    <cfRule type="cellIs" dxfId="3417" priority="752" stopIfTrue="1" operator="lessThan">
      <formula>-0.2</formula>
    </cfRule>
  </conditionalFormatting>
  <conditionalFormatting sqref="D32">
    <cfRule type="cellIs" dxfId="3416" priority="744" stopIfTrue="1" operator="greaterThan">
      <formula>0.2</formula>
    </cfRule>
    <cfRule type="cellIs" dxfId="3415" priority="745" stopIfTrue="1" operator="between">
      <formula>-0.2</formula>
      <formula>0.2</formula>
    </cfRule>
    <cfRule type="cellIs" dxfId="3414" priority="746" stopIfTrue="1" operator="lessThan">
      <formula>-0.2</formula>
    </cfRule>
  </conditionalFormatting>
  <conditionalFormatting sqref="W32">
    <cfRule type="cellIs" dxfId="3413" priority="741" stopIfTrue="1" operator="greaterThan">
      <formula>0.2</formula>
    </cfRule>
    <cfRule type="cellIs" dxfId="3412" priority="742" stopIfTrue="1" operator="between">
      <formula>-0.2</formula>
      <formula>0.2</formula>
    </cfRule>
    <cfRule type="cellIs" dxfId="3411" priority="743" stopIfTrue="1" operator="lessThan">
      <formula>-0.2</formula>
    </cfRule>
  </conditionalFormatting>
  <conditionalFormatting sqref="E32">
    <cfRule type="cellIs" dxfId="3410" priority="738" stopIfTrue="1" operator="greaterThan">
      <formula>0.2</formula>
    </cfRule>
    <cfRule type="cellIs" dxfId="3409" priority="739" stopIfTrue="1" operator="between">
      <formula>-0.2</formula>
      <formula>0.2</formula>
    </cfRule>
    <cfRule type="cellIs" dxfId="3408" priority="740" stopIfTrue="1" operator="lessThan">
      <formula>-0.2</formula>
    </cfRule>
  </conditionalFormatting>
  <conditionalFormatting sqref="F32">
    <cfRule type="cellIs" dxfId="3407" priority="735" stopIfTrue="1" operator="greaterThan">
      <formula>0.2</formula>
    </cfRule>
    <cfRule type="cellIs" dxfId="3406" priority="736" stopIfTrue="1" operator="between">
      <formula>-0.2</formula>
      <formula>0.2</formula>
    </cfRule>
    <cfRule type="cellIs" dxfId="3405" priority="737" stopIfTrue="1" operator="lessThan">
      <formula>-0.2</formula>
    </cfRule>
  </conditionalFormatting>
  <conditionalFormatting sqref="Q32">
    <cfRule type="cellIs" dxfId="3404" priority="729" stopIfTrue="1" operator="greaterThan">
      <formula>0.2</formula>
    </cfRule>
    <cfRule type="cellIs" dxfId="3403" priority="730" stopIfTrue="1" operator="between">
      <formula>-0.2</formula>
      <formula>0.2</formula>
    </cfRule>
    <cfRule type="cellIs" dxfId="3402" priority="731" stopIfTrue="1" operator="lessThan">
      <formula>-0.2</formula>
    </cfRule>
  </conditionalFormatting>
  <conditionalFormatting sqref="G32">
    <cfRule type="cellIs" dxfId="3401" priority="723" stopIfTrue="1" operator="greaterThan">
      <formula>0.2</formula>
    </cfRule>
    <cfRule type="cellIs" dxfId="3400" priority="724" stopIfTrue="1" operator="between">
      <formula>-0.2</formula>
      <formula>0.2</formula>
    </cfRule>
    <cfRule type="cellIs" dxfId="3399" priority="725" stopIfTrue="1" operator="lessThan">
      <formula>-0.2</formula>
    </cfRule>
  </conditionalFormatting>
  <conditionalFormatting sqref="X32">
    <cfRule type="cellIs" dxfId="3398" priority="717" stopIfTrue="1" operator="greaterThan">
      <formula>0.2</formula>
    </cfRule>
    <cfRule type="cellIs" dxfId="3397" priority="718" stopIfTrue="1" operator="between">
      <formula>-0.2</formula>
      <formula>0.2</formula>
    </cfRule>
    <cfRule type="cellIs" dxfId="3396" priority="719" stopIfTrue="1" operator="lessThan">
      <formula>-0.2</formula>
    </cfRule>
  </conditionalFormatting>
  <conditionalFormatting sqref="H32">
    <cfRule type="cellIs" dxfId="3395" priority="711" stopIfTrue="1" operator="greaterThan">
      <formula>0.2</formula>
    </cfRule>
    <cfRule type="cellIs" dxfId="3394" priority="712" stopIfTrue="1" operator="between">
      <formula>-0.2</formula>
      <formula>0.2</formula>
    </cfRule>
    <cfRule type="cellIs" dxfId="3393" priority="713" stopIfTrue="1" operator="lessThan">
      <formula>-0.2</formula>
    </cfRule>
  </conditionalFormatting>
  <conditionalFormatting sqref="I32">
    <cfRule type="cellIs" dxfId="3392" priority="708" stopIfTrue="1" operator="greaterThan">
      <formula>0.2</formula>
    </cfRule>
    <cfRule type="cellIs" dxfId="3391" priority="709" stopIfTrue="1" operator="between">
      <formula>-0.2</formula>
      <formula>0.2</formula>
    </cfRule>
    <cfRule type="cellIs" dxfId="3390" priority="710" stopIfTrue="1" operator="lessThan">
      <formula>-0.2</formula>
    </cfRule>
  </conditionalFormatting>
  <conditionalFormatting sqref="R32">
    <cfRule type="cellIs" dxfId="3389" priority="705" stopIfTrue="1" operator="greaterThan">
      <formula>0.2</formula>
    </cfRule>
    <cfRule type="cellIs" dxfId="3388" priority="706" stopIfTrue="1" operator="between">
      <formula>-0.2</formula>
      <formula>0.2</formula>
    </cfRule>
    <cfRule type="cellIs" dxfId="3387" priority="707" stopIfTrue="1" operator="lessThan">
      <formula>-0.2</formula>
    </cfRule>
  </conditionalFormatting>
  <conditionalFormatting sqref="J32">
    <cfRule type="cellIs" dxfId="3386" priority="702" stopIfTrue="1" operator="greaterThan">
      <formula>0.2</formula>
    </cfRule>
    <cfRule type="cellIs" dxfId="3385" priority="703" stopIfTrue="1" operator="between">
      <formula>-0.2</formula>
      <formula>0.2</formula>
    </cfRule>
    <cfRule type="cellIs" dxfId="3384" priority="704" stopIfTrue="1" operator="lessThan">
      <formula>-0.2</formula>
    </cfRule>
  </conditionalFormatting>
  <conditionalFormatting sqref="Y32">
    <cfRule type="cellIs" dxfId="3383" priority="696" stopIfTrue="1" operator="greaterThan">
      <formula>0.2</formula>
    </cfRule>
    <cfRule type="cellIs" dxfId="3382" priority="697" stopIfTrue="1" operator="between">
      <formula>-0.2</formula>
      <formula>0.2</formula>
    </cfRule>
    <cfRule type="cellIs" dxfId="3381" priority="698" stopIfTrue="1" operator="lessThan">
      <formula>-0.2</formula>
    </cfRule>
  </conditionalFormatting>
  <conditionalFormatting sqref="K32">
    <cfRule type="cellIs" dxfId="3380" priority="693" stopIfTrue="1" operator="greaterThan">
      <formula>0.2</formula>
    </cfRule>
    <cfRule type="cellIs" dxfId="3379" priority="694" stopIfTrue="1" operator="between">
      <formula>-0.2</formula>
      <formula>0.2</formula>
    </cfRule>
    <cfRule type="cellIs" dxfId="3378" priority="695" stopIfTrue="1" operator="lessThan">
      <formula>-0.2</formula>
    </cfRule>
  </conditionalFormatting>
  <conditionalFormatting sqref="L32">
    <cfRule type="cellIs" dxfId="3377" priority="690" stopIfTrue="1" operator="greaterThan">
      <formula>0.2</formula>
    </cfRule>
    <cfRule type="cellIs" dxfId="3376" priority="691" stopIfTrue="1" operator="between">
      <formula>-0.2</formula>
      <formula>0.2</formula>
    </cfRule>
    <cfRule type="cellIs" dxfId="3375" priority="692" stopIfTrue="1" operator="lessThan">
      <formula>-0.2</formula>
    </cfRule>
  </conditionalFormatting>
  <conditionalFormatting sqref="S32">
    <cfRule type="cellIs" dxfId="3374" priority="687" stopIfTrue="1" operator="greaterThan">
      <formula>0.2</formula>
    </cfRule>
    <cfRule type="cellIs" dxfId="3373" priority="688" stopIfTrue="1" operator="between">
      <formula>-0.2</formula>
      <formula>0.2</formula>
    </cfRule>
    <cfRule type="cellIs" dxfId="3372" priority="689" stopIfTrue="1" operator="lessThan">
      <formula>-0.2</formula>
    </cfRule>
  </conditionalFormatting>
  <conditionalFormatting sqref="M32">
    <cfRule type="cellIs" dxfId="3371" priority="684" stopIfTrue="1" operator="greaterThan">
      <formula>0.2</formula>
    </cfRule>
    <cfRule type="cellIs" dxfId="3370" priority="685" stopIfTrue="1" operator="between">
      <formula>-0.2</formula>
      <formula>0.2</formula>
    </cfRule>
    <cfRule type="cellIs" dxfId="3369" priority="686" stopIfTrue="1" operator="lessThan">
      <formula>-0.2</formula>
    </cfRule>
  </conditionalFormatting>
  <conditionalFormatting sqref="N32">
    <cfRule type="cellIs" dxfId="3368" priority="681" stopIfTrue="1" operator="greaterThan">
      <formula>0.2</formula>
    </cfRule>
    <cfRule type="cellIs" dxfId="3367" priority="682" stopIfTrue="1" operator="between">
      <formula>-0.2</formula>
      <formula>0.2</formula>
    </cfRule>
    <cfRule type="cellIs" dxfId="3366" priority="683" stopIfTrue="1" operator="lessThan">
      <formula>-0.2</formula>
    </cfRule>
  </conditionalFormatting>
  <conditionalFormatting sqref="Z32">
    <cfRule type="cellIs" dxfId="3365" priority="678" stopIfTrue="1" operator="greaterThan">
      <formula>0.2</formula>
    </cfRule>
    <cfRule type="cellIs" dxfId="3364" priority="679" stopIfTrue="1" operator="between">
      <formula>-0.2</formula>
      <formula>0.2</formula>
    </cfRule>
    <cfRule type="cellIs" dxfId="3363" priority="680" stopIfTrue="1" operator="lessThan">
      <formula>-0.2</formula>
    </cfRule>
  </conditionalFormatting>
  <conditionalFormatting sqref="N31">
    <cfRule type="cellIs" dxfId="3362" priority="492" operator="greaterThan">
      <formula>2.4</formula>
    </cfRule>
    <cfRule type="cellIs" dxfId="3361" priority="494" stopIfTrue="1" operator="greaterThan">
      <formula>0.2</formula>
    </cfRule>
    <cfRule type="cellIs" dxfId="3360" priority="495" stopIfTrue="1" operator="between">
      <formula>-0.2</formula>
      <formula>0.2</formula>
    </cfRule>
    <cfRule type="cellIs" dxfId="3359" priority="496" stopIfTrue="1" operator="lessThan">
      <formula>-0.2</formula>
    </cfRule>
  </conditionalFormatting>
  <conditionalFormatting sqref="N31">
    <cfRule type="cellIs" dxfId="3358" priority="493" operator="greaterThan">
      <formula>2.4</formula>
    </cfRule>
  </conditionalFormatting>
  <conditionalFormatting sqref="B33">
    <cfRule type="cellIs" dxfId="3357" priority="489" stopIfTrue="1" operator="greaterThan">
      <formula>0.2</formula>
    </cfRule>
    <cfRule type="cellIs" dxfId="3356" priority="490" stopIfTrue="1" operator="between">
      <formula>-0.2</formula>
      <formula>0.2</formula>
    </cfRule>
    <cfRule type="cellIs" dxfId="3355" priority="491" stopIfTrue="1" operator="lessThan">
      <formula>-0.2</formula>
    </cfRule>
  </conditionalFormatting>
  <conditionalFormatting sqref="C33">
    <cfRule type="cellIs" dxfId="3354" priority="483" stopIfTrue="1" operator="greaterThan">
      <formula>0.2</formula>
    </cfRule>
    <cfRule type="cellIs" dxfId="3353" priority="484" stopIfTrue="1" operator="between">
      <formula>-0.2</formula>
      <formula>0.2</formula>
    </cfRule>
    <cfRule type="cellIs" dxfId="3352" priority="485" stopIfTrue="1" operator="lessThan">
      <formula>-0.2</formula>
    </cfRule>
  </conditionalFormatting>
  <conditionalFormatting sqref="T33">
    <cfRule type="cellIs" dxfId="3351" priority="477" stopIfTrue="1" operator="greaterThan">
      <formula>0.2</formula>
    </cfRule>
    <cfRule type="cellIs" dxfId="3350" priority="478" stopIfTrue="1" operator="between">
      <formula>-0.2</formula>
      <formula>0.2</formula>
    </cfRule>
    <cfRule type="cellIs" dxfId="3349" priority="479" stopIfTrue="1" operator="lessThan">
      <formula>-0.2</formula>
    </cfRule>
  </conditionalFormatting>
  <conditionalFormatting sqref="D33">
    <cfRule type="cellIs" dxfId="3348" priority="471" stopIfTrue="1" operator="greaterThan">
      <formula>0.2</formula>
    </cfRule>
    <cfRule type="cellIs" dxfId="3347" priority="472" stopIfTrue="1" operator="between">
      <formula>-0.2</formula>
      <formula>0.2</formula>
    </cfRule>
    <cfRule type="cellIs" dxfId="3346" priority="473" stopIfTrue="1" operator="lessThan">
      <formula>-0.2</formula>
    </cfRule>
  </conditionalFormatting>
  <conditionalFormatting sqref="W33">
    <cfRule type="cellIs" dxfId="3345" priority="465" stopIfTrue="1" operator="greaterThan">
      <formula>0.2</formula>
    </cfRule>
    <cfRule type="cellIs" dxfId="3344" priority="466" stopIfTrue="1" operator="between">
      <formula>-0.2</formula>
      <formula>0.2</formula>
    </cfRule>
    <cfRule type="cellIs" dxfId="3343" priority="467" stopIfTrue="1" operator="lessThan">
      <formula>-0.2</formula>
    </cfRule>
  </conditionalFormatting>
  <conditionalFormatting sqref="E33">
    <cfRule type="cellIs" dxfId="3342" priority="459" stopIfTrue="1" operator="greaterThan">
      <formula>0.2</formula>
    </cfRule>
    <cfRule type="cellIs" dxfId="3341" priority="460" stopIfTrue="1" operator="between">
      <formula>-0.2</formula>
      <formula>0.2</formula>
    </cfRule>
    <cfRule type="cellIs" dxfId="3340" priority="461" stopIfTrue="1" operator="lessThan">
      <formula>-0.2</formula>
    </cfRule>
  </conditionalFormatting>
  <conditionalFormatting sqref="F33">
    <cfRule type="cellIs" dxfId="3339" priority="456" stopIfTrue="1" operator="greaterThan">
      <formula>0.2</formula>
    </cfRule>
    <cfRule type="cellIs" dxfId="3338" priority="457" stopIfTrue="1" operator="between">
      <formula>-0.2</formula>
      <formula>0.2</formula>
    </cfRule>
    <cfRule type="cellIs" dxfId="3337" priority="458" stopIfTrue="1" operator="lessThan">
      <formula>-0.2</formula>
    </cfRule>
  </conditionalFormatting>
  <conditionalFormatting sqref="Q33">
    <cfRule type="cellIs" dxfId="3336" priority="453" stopIfTrue="1" operator="greaterThan">
      <formula>0.2</formula>
    </cfRule>
    <cfRule type="cellIs" dxfId="3335" priority="454" stopIfTrue="1" operator="between">
      <formula>-0.2</formula>
      <formula>0.2</formula>
    </cfRule>
    <cfRule type="cellIs" dxfId="3334" priority="455" stopIfTrue="1" operator="lessThan">
      <formula>-0.2</formula>
    </cfRule>
  </conditionalFormatting>
  <conditionalFormatting sqref="G33">
    <cfRule type="cellIs" dxfId="3333" priority="450" stopIfTrue="1" operator="greaterThan">
      <formula>0.2</formula>
    </cfRule>
    <cfRule type="cellIs" dxfId="3332" priority="451" stopIfTrue="1" operator="between">
      <formula>-0.2</formula>
      <formula>0.2</formula>
    </cfRule>
    <cfRule type="cellIs" dxfId="3331" priority="452" stopIfTrue="1" operator="lessThan">
      <formula>-0.2</formula>
    </cfRule>
  </conditionalFormatting>
  <conditionalFormatting sqref="X33">
    <cfRule type="cellIs" dxfId="3330" priority="447" stopIfTrue="1" operator="greaterThan">
      <formula>0.2</formula>
    </cfRule>
    <cfRule type="cellIs" dxfId="3329" priority="448" stopIfTrue="1" operator="between">
      <formula>-0.2</formula>
      <formula>0.2</formula>
    </cfRule>
    <cfRule type="cellIs" dxfId="3328" priority="449" stopIfTrue="1" operator="lessThan">
      <formula>-0.2</formula>
    </cfRule>
  </conditionalFormatting>
  <conditionalFormatting sqref="H33">
    <cfRule type="cellIs" dxfId="3327" priority="444" stopIfTrue="1" operator="greaterThan">
      <formula>0.2</formula>
    </cfRule>
    <cfRule type="cellIs" dxfId="3326" priority="445" stopIfTrue="1" operator="between">
      <formula>-0.2</formula>
      <formula>0.2</formula>
    </cfRule>
    <cfRule type="cellIs" dxfId="3325" priority="446" stopIfTrue="1" operator="lessThan">
      <formula>-0.2</formula>
    </cfRule>
  </conditionalFormatting>
  <conditionalFormatting sqref="I33">
    <cfRule type="cellIs" dxfId="3324" priority="441" stopIfTrue="1" operator="greaterThan">
      <formula>0.2</formula>
    </cfRule>
    <cfRule type="cellIs" dxfId="3323" priority="442" stopIfTrue="1" operator="between">
      <formula>-0.2</formula>
      <formula>0.2</formula>
    </cfRule>
    <cfRule type="cellIs" dxfId="3322" priority="443" stopIfTrue="1" operator="lessThan">
      <formula>-0.2</formula>
    </cfRule>
  </conditionalFormatting>
  <conditionalFormatting sqref="R33">
    <cfRule type="cellIs" dxfId="3321" priority="435" stopIfTrue="1" operator="greaterThan">
      <formula>0.2</formula>
    </cfRule>
    <cfRule type="cellIs" dxfId="3320" priority="436" stopIfTrue="1" operator="between">
      <formula>-0.2</formula>
      <formula>0.2</formula>
    </cfRule>
    <cfRule type="cellIs" dxfId="3319" priority="437" stopIfTrue="1" operator="lessThan">
      <formula>-0.2</formula>
    </cfRule>
  </conditionalFormatting>
  <conditionalFormatting sqref="J33">
    <cfRule type="cellIs" dxfId="3318" priority="432" stopIfTrue="1" operator="greaterThan">
      <formula>0.2</formula>
    </cfRule>
    <cfRule type="cellIs" dxfId="3317" priority="433" stopIfTrue="1" operator="between">
      <formula>-0.2</formula>
      <formula>0.2</formula>
    </cfRule>
    <cfRule type="cellIs" dxfId="3316" priority="434" stopIfTrue="1" operator="lessThan">
      <formula>-0.2</formula>
    </cfRule>
  </conditionalFormatting>
  <conditionalFormatting sqref="Y33">
    <cfRule type="cellIs" dxfId="3315" priority="429" stopIfTrue="1" operator="greaterThan">
      <formula>0.2</formula>
    </cfRule>
    <cfRule type="cellIs" dxfId="3314" priority="430" stopIfTrue="1" operator="between">
      <formula>-0.2</formula>
      <formula>0.2</formula>
    </cfRule>
    <cfRule type="cellIs" dxfId="3313" priority="431" stopIfTrue="1" operator="lessThan">
      <formula>-0.2</formula>
    </cfRule>
  </conditionalFormatting>
  <conditionalFormatting sqref="K33">
    <cfRule type="cellIs" dxfId="3312" priority="426" stopIfTrue="1" operator="greaterThan">
      <formula>0.2</formula>
    </cfRule>
    <cfRule type="cellIs" dxfId="3311" priority="427" stopIfTrue="1" operator="between">
      <formula>-0.2</formula>
      <formula>0.2</formula>
    </cfRule>
    <cfRule type="cellIs" dxfId="3310" priority="428" stopIfTrue="1" operator="lessThan">
      <formula>-0.2</formula>
    </cfRule>
  </conditionalFormatting>
  <conditionalFormatting sqref="L33">
    <cfRule type="cellIs" dxfId="3309" priority="423" stopIfTrue="1" operator="greaterThan">
      <formula>0.2</formula>
    </cfRule>
    <cfRule type="cellIs" dxfId="3308" priority="424" stopIfTrue="1" operator="between">
      <formula>-0.2</formula>
      <formula>0.2</formula>
    </cfRule>
    <cfRule type="cellIs" dxfId="3307" priority="425" stopIfTrue="1" operator="lessThan">
      <formula>-0.2</formula>
    </cfRule>
  </conditionalFormatting>
  <conditionalFormatting sqref="S33">
    <cfRule type="cellIs" dxfId="3306" priority="420" stopIfTrue="1" operator="greaterThan">
      <formula>0.2</formula>
    </cfRule>
    <cfRule type="cellIs" dxfId="3305" priority="421" stopIfTrue="1" operator="between">
      <formula>-0.2</formula>
      <formula>0.2</formula>
    </cfRule>
    <cfRule type="cellIs" dxfId="3304" priority="422" stopIfTrue="1" operator="lessThan">
      <formula>-0.2</formula>
    </cfRule>
  </conditionalFormatting>
  <conditionalFormatting sqref="M33">
    <cfRule type="cellIs" dxfId="3303" priority="417" stopIfTrue="1" operator="greaterThan">
      <formula>0.2</formula>
    </cfRule>
    <cfRule type="cellIs" dxfId="3302" priority="418" stopIfTrue="1" operator="between">
      <formula>-0.2</formula>
      <formula>0.2</formula>
    </cfRule>
    <cfRule type="cellIs" dxfId="3301" priority="419" stopIfTrue="1" operator="lessThan">
      <formula>-0.2</formula>
    </cfRule>
  </conditionalFormatting>
  <conditionalFormatting sqref="Z33">
    <cfRule type="cellIs" dxfId="3300" priority="403" stopIfTrue="1" operator="greaterThan">
      <formula>0.2</formula>
    </cfRule>
    <cfRule type="cellIs" dxfId="3299" priority="404" stopIfTrue="1" operator="between">
      <formula>-0.2</formula>
      <formula>0.2</formula>
    </cfRule>
    <cfRule type="cellIs" dxfId="3298" priority="405" stopIfTrue="1" operator="lessThan">
      <formula>-0.2</formula>
    </cfRule>
  </conditionalFormatting>
  <conditionalFormatting sqref="N33">
    <cfRule type="cellIs" dxfId="3297" priority="406" operator="greaterThan">
      <formula>2.4</formula>
    </cfRule>
    <cfRule type="cellIs" dxfId="3296" priority="408" stopIfTrue="1" operator="greaterThan">
      <formula>0.2</formula>
    </cfRule>
    <cfRule type="cellIs" dxfId="3295" priority="409" stopIfTrue="1" operator="between">
      <formula>-0.2</formula>
      <formula>0.2</formula>
    </cfRule>
    <cfRule type="cellIs" dxfId="3294" priority="410" stopIfTrue="1" operator="lessThan">
      <formula>-0.2</formula>
    </cfRule>
  </conditionalFormatting>
  <conditionalFormatting sqref="N33">
    <cfRule type="cellIs" dxfId="3293" priority="407" operator="greaterThan">
      <formula>2.4</formula>
    </cfRule>
  </conditionalFormatting>
  <conditionalFormatting sqref="Q34">
    <cfRule type="cellIs" dxfId="3292" priority="387" stopIfTrue="1" operator="greaterThan">
      <formula>0.2</formula>
    </cfRule>
    <cfRule type="cellIs" dxfId="3291" priority="388" stopIfTrue="1" operator="between">
      <formula>-0.2</formula>
      <formula>0.2</formula>
    </cfRule>
    <cfRule type="cellIs" dxfId="3290" priority="389" stopIfTrue="1" operator="lessThan">
      <formula>-0.2</formula>
    </cfRule>
  </conditionalFormatting>
  <conditionalFormatting sqref="Q34">
    <cfRule type="cellIs" dxfId="3289" priority="385" operator="greaterThan">
      <formula>4.5</formula>
    </cfRule>
    <cfRule type="cellIs" dxfId="3288" priority="386" operator="greaterThan">
      <formula>3</formula>
    </cfRule>
  </conditionalFormatting>
  <conditionalFormatting sqref="Q34">
    <cfRule type="cellIs" dxfId="3287" priority="383" operator="lessThan">
      <formula>-4.5</formula>
    </cfRule>
    <cfRule type="cellIs" dxfId="3286" priority="384" operator="lessThan">
      <formula>-3</formula>
    </cfRule>
  </conditionalFormatting>
  <conditionalFormatting sqref="B34">
    <cfRule type="cellIs" dxfId="3285" priority="363" stopIfTrue="1" operator="greaterThan">
      <formula>0.2</formula>
    </cfRule>
    <cfRule type="cellIs" dxfId="3284" priority="364" stopIfTrue="1" operator="between">
      <formula>-0.2</formula>
      <formula>0.2</formula>
    </cfRule>
    <cfRule type="cellIs" dxfId="3283" priority="365" stopIfTrue="1" operator="lessThan">
      <formula>-0.2</formula>
    </cfRule>
  </conditionalFormatting>
  <conditionalFormatting sqref="C34">
    <cfRule type="cellIs" dxfId="3282" priority="360" stopIfTrue="1" operator="greaterThan">
      <formula>0.2</formula>
    </cfRule>
    <cfRule type="cellIs" dxfId="3281" priority="361" stopIfTrue="1" operator="between">
      <formula>-0.2</formula>
      <formula>0.2</formula>
    </cfRule>
    <cfRule type="cellIs" dxfId="3280" priority="362" stopIfTrue="1" operator="lessThan">
      <formula>-0.2</formula>
    </cfRule>
  </conditionalFormatting>
  <conditionalFormatting sqref="T34">
    <cfRule type="cellIs" dxfId="3279" priority="354" stopIfTrue="1" operator="greaterThan">
      <formula>0.2</formula>
    </cfRule>
    <cfRule type="cellIs" dxfId="3278" priority="355" stopIfTrue="1" operator="between">
      <formula>-0.2</formula>
      <formula>0.2</formula>
    </cfRule>
    <cfRule type="cellIs" dxfId="3277" priority="356" stopIfTrue="1" operator="lessThan">
      <formula>-0.2</formula>
    </cfRule>
  </conditionalFormatting>
  <conditionalFormatting sqref="D34">
    <cfRule type="cellIs" dxfId="3276" priority="348" stopIfTrue="1" operator="greaterThan">
      <formula>0.2</formula>
    </cfRule>
    <cfRule type="cellIs" dxfId="3275" priority="349" stopIfTrue="1" operator="between">
      <formula>-0.2</formula>
      <formula>0.2</formula>
    </cfRule>
    <cfRule type="cellIs" dxfId="3274" priority="350" stopIfTrue="1" operator="lessThan">
      <formula>-0.2</formula>
    </cfRule>
  </conditionalFormatting>
  <conditionalFormatting sqref="W34">
    <cfRule type="cellIs" dxfId="3273" priority="342" stopIfTrue="1" operator="greaterThan">
      <formula>0.2</formula>
    </cfRule>
    <cfRule type="cellIs" dxfId="3272" priority="343" stopIfTrue="1" operator="between">
      <formula>-0.2</formula>
      <formula>0.2</formula>
    </cfRule>
    <cfRule type="cellIs" dxfId="3271" priority="344" stopIfTrue="1" operator="lessThan">
      <formula>-0.2</formula>
    </cfRule>
  </conditionalFormatting>
  <conditionalFormatting sqref="E34">
    <cfRule type="cellIs" dxfId="3270" priority="339" stopIfTrue="1" operator="greaterThan">
      <formula>0.2</formula>
    </cfRule>
    <cfRule type="cellIs" dxfId="3269" priority="340" stopIfTrue="1" operator="between">
      <formula>-0.2</formula>
      <formula>0.2</formula>
    </cfRule>
    <cfRule type="cellIs" dxfId="3268" priority="341" stopIfTrue="1" operator="lessThan">
      <formula>-0.2</formula>
    </cfRule>
  </conditionalFormatting>
  <conditionalFormatting sqref="F34">
    <cfRule type="cellIs" dxfId="3267" priority="336" stopIfTrue="1" operator="greaterThan">
      <formula>0.2</formula>
    </cfRule>
    <cfRule type="cellIs" dxfId="3266" priority="337" stopIfTrue="1" operator="between">
      <formula>-0.2</formula>
      <formula>0.2</formula>
    </cfRule>
    <cfRule type="cellIs" dxfId="3265" priority="338" stopIfTrue="1" operator="lessThan">
      <formula>-0.2</formula>
    </cfRule>
  </conditionalFormatting>
  <conditionalFormatting sqref="G34">
    <cfRule type="cellIs" dxfId="3264" priority="330" stopIfTrue="1" operator="greaterThan">
      <formula>0.2</formula>
    </cfRule>
    <cfRule type="cellIs" dxfId="3263" priority="331" stopIfTrue="1" operator="between">
      <formula>-0.2</formula>
      <formula>0.2</formula>
    </cfRule>
    <cfRule type="cellIs" dxfId="3262" priority="332" stopIfTrue="1" operator="lessThan">
      <formula>-0.2</formula>
    </cfRule>
  </conditionalFormatting>
  <conditionalFormatting sqref="X34">
    <cfRule type="cellIs" dxfId="3261" priority="327" stopIfTrue="1" operator="greaterThan">
      <formula>0.2</formula>
    </cfRule>
    <cfRule type="cellIs" dxfId="3260" priority="328" stopIfTrue="1" operator="between">
      <formula>-0.2</formula>
      <formula>0.2</formula>
    </cfRule>
    <cfRule type="cellIs" dxfId="3259" priority="329" stopIfTrue="1" operator="lessThan">
      <formula>-0.2</formula>
    </cfRule>
  </conditionalFormatting>
  <conditionalFormatting sqref="H34">
    <cfRule type="cellIs" dxfId="3258" priority="324" stopIfTrue="1" operator="greaterThan">
      <formula>0.2</formula>
    </cfRule>
    <cfRule type="cellIs" dxfId="3257" priority="325" stopIfTrue="1" operator="between">
      <formula>-0.2</formula>
      <formula>0.2</formula>
    </cfRule>
    <cfRule type="cellIs" dxfId="3256" priority="326" stopIfTrue="1" operator="lessThan">
      <formula>-0.2</formula>
    </cfRule>
  </conditionalFormatting>
  <conditionalFormatting sqref="I34">
    <cfRule type="cellIs" dxfId="3255" priority="321" stopIfTrue="1" operator="greaterThan">
      <formula>0.2</formula>
    </cfRule>
    <cfRule type="cellIs" dxfId="3254" priority="322" stopIfTrue="1" operator="between">
      <formula>-0.2</formula>
      <formula>0.2</formula>
    </cfRule>
    <cfRule type="cellIs" dxfId="3253" priority="323" stopIfTrue="1" operator="lessThan">
      <formula>-0.2</formula>
    </cfRule>
  </conditionalFormatting>
  <conditionalFormatting sqref="R34">
    <cfRule type="cellIs" dxfId="3252" priority="318" stopIfTrue="1" operator="greaterThan">
      <formula>0.2</formula>
    </cfRule>
    <cfRule type="cellIs" dxfId="3251" priority="319" stopIfTrue="1" operator="between">
      <formula>-0.2</formula>
      <formula>0.2</formula>
    </cfRule>
    <cfRule type="cellIs" dxfId="3250" priority="320" stopIfTrue="1" operator="lessThan">
      <formula>-0.2</formula>
    </cfRule>
  </conditionalFormatting>
  <conditionalFormatting sqref="J34">
    <cfRule type="cellIs" dxfId="3249" priority="315" stopIfTrue="1" operator="greaterThan">
      <formula>0.2</formula>
    </cfRule>
    <cfRule type="cellIs" dxfId="3248" priority="316" stopIfTrue="1" operator="between">
      <formula>-0.2</formula>
      <formula>0.2</formula>
    </cfRule>
    <cfRule type="cellIs" dxfId="3247" priority="317" stopIfTrue="1" operator="lessThan">
      <formula>-0.2</formula>
    </cfRule>
  </conditionalFormatting>
  <conditionalFormatting sqref="Y34">
    <cfRule type="cellIs" dxfId="3246" priority="312" stopIfTrue="1" operator="greaterThan">
      <formula>0.2</formula>
    </cfRule>
    <cfRule type="cellIs" dxfId="3245" priority="313" stopIfTrue="1" operator="between">
      <formula>-0.2</formula>
      <formula>0.2</formula>
    </cfRule>
    <cfRule type="cellIs" dxfId="3244" priority="314" stopIfTrue="1" operator="lessThan">
      <formula>-0.2</formula>
    </cfRule>
  </conditionalFormatting>
  <conditionalFormatting sqref="K34">
    <cfRule type="cellIs" dxfId="3243" priority="309" stopIfTrue="1" operator="greaterThan">
      <formula>0.2</formula>
    </cfRule>
    <cfRule type="cellIs" dxfId="3242" priority="310" stopIfTrue="1" operator="between">
      <formula>-0.2</formula>
      <formula>0.2</formula>
    </cfRule>
    <cfRule type="cellIs" dxfId="3241" priority="311" stopIfTrue="1" operator="lessThan">
      <formula>-0.2</formula>
    </cfRule>
  </conditionalFormatting>
  <conditionalFormatting sqref="L34">
    <cfRule type="cellIs" dxfId="3240" priority="306" stopIfTrue="1" operator="greaterThan">
      <formula>0.2</formula>
    </cfRule>
    <cfRule type="cellIs" dxfId="3239" priority="307" stopIfTrue="1" operator="between">
      <formula>-0.2</formula>
      <formula>0.2</formula>
    </cfRule>
    <cfRule type="cellIs" dxfId="3238" priority="308" stopIfTrue="1" operator="lessThan">
      <formula>-0.2</formula>
    </cfRule>
  </conditionalFormatting>
  <conditionalFormatting sqref="S34">
    <cfRule type="cellIs" dxfId="3237" priority="303" stopIfTrue="1" operator="greaterThan">
      <formula>0.2</formula>
    </cfRule>
    <cfRule type="cellIs" dxfId="3236" priority="304" stopIfTrue="1" operator="between">
      <formula>-0.2</formula>
      <formula>0.2</formula>
    </cfRule>
    <cfRule type="cellIs" dxfId="3235" priority="305" stopIfTrue="1" operator="lessThan">
      <formula>-0.2</formula>
    </cfRule>
  </conditionalFormatting>
  <conditionalFormatting sqref="M37">
    <cfRule type="cellIs" dxfId="3234" priority="300" stopIfTrue="1" operator="greaterThan">
      <formula>0.2</formula>
    </cfRule>
    <cfRule type="cellIs" dxfId="3233" priority="301" stopIfTrue="1" operator="between">
      <formula>-0.2</formula>
      <formula>0.2</formula>
    </cfRule>
    <cfRule type="cellIs" dxfId="3232" priority="302" stopIfTrue="1" operator="lessThan">
      <formula>-0.2</formula>
    </cfRule>
  </conditionalFormatting>
  <conditionalFormatting sqref="N37">
    <cfRule type="cellIs" dxfId="3231" priority="295" operator="greaterThan">
      <formula>2.4</formula>
    </cfRule>
    <cfRule type="cellIs" dxfId="3230" priority="297" stopIfTrue="1" operator="greaterThan">
      <formula>0.2</formula>
    </cfRule>
    <cfRule type="cellIs" dxfId="3229" priority="298" stopIfTrue="1" operator="between">
      <formula>-0.2</formula>
      <formula>0.2</formula>
    </cfRule>
    <cfRule type="cellIs" dxfId="3228" priority="299" stopIfTrue="1" operator="lessThan">
      <formula>-0.2</formula>
    </cfRule>
  </conditionalFormatting>
  <conditionalFormatting sqref="N37">
    <cfRule type="cellIs" dxfId="3227" priority="296" operator="greaterThan">
      <formula>2.4</formula>
    </cfRule>
  </conditionalFormatting>
  <conditionalFormatting sqref="Z37">
    <cfRule type="cellIs" dxfId="3226" priority="292" stopIfTrue="1" operator="greaterThan">
      <formula>0.2</formula>
    </cfRule>
    <cfRule type="cellIs" dxfId="3225" priority="293" stopIfTrue="1" operator="between">
      <formula>-0.2</formula>
      <formula>0.2</formula>
    </cfRule>
    <cfRule type="cellIs" dxfId="3224" priority="294" stopIfTrue="1" operator="lessThan">
      <formula>-0.2</formula>
    </cfRule>
  </conditionalFormatting>
  <conditionalFormatting sqref="B37">
    <cfRule type="cellIs" dxfId="3223" priority="289" stopIfTrue="1" operator="greaterThan">
      <formula>0.2</formula>
    </cfRule>
    <cfRule type="cellIs" dxfId="3222" priority="290" stopIfTrue="1" operator="between">
      <formula>-0.2</formula>
      <formula>0.2</formula>
    </cfRule>
    <cfRule type="cellIs" dxfId="3221" priority="291" stopIfTrue="1" operator="lessThan">
      <formula>-0.2</formula>
    </cfRule>
  </conditionalFormatting>
  <conditionalFormatting sqref="C37">
    <cfRule type="cellIs" dxfId="3220" priority="286" stopIfTrue="1" operator="greaterThan">
      <formula>0.2</formula>
    </cfRule>
    <cfRule type="cellIs" dxfId="3219" priority="287" stopIfTrue="1" operator="between">
      <formula>-0.2</formula>
      <formula>0.2</formula>
    </cfRule>
    <cfRule type="cellIs" dxfId="3218" priority="288" stopIfTrue="1" operator="lessThan">
      <formula>-0.2</formula>
    </cfRule>
  </conditionalFormatting>
  <conditionalFormatting sqref="T37">
    <cfRule type="cellIs" dxfId="3217" priority="283" stopIfTrue="1" operator="greaterThan">
      <formula>0.2</formula>
    </cfRule>
    <cfRule type="cellIs" dxfId="3216" priority="284" stopIfTrue="1" operator="between">
      <formula>-0.2</formula>
      <formula>0.2</formula>
    </cfRule>
    <cfRule type="cellIs" dxfId="3215" priority="285" stopIfTrue="1" operator="lessThan">
      <formula>-0.2</formula>
    </cfRule>
  </conditionalFormatting>
  <conditionalFormatting sqref="D37">
    <cfRule type="cellIs" dxfId="3214" priority="280" stopIfTrue="1" operator="greaterThan">
      <formula>0.2</formula>
    </cfRule>
    <cfRule type="cellIs" dxfId="3213" priority="281" stopIfTrue="1" operator="between">
      <formula>-0.2</formula>
      <formula>0.2</formula>
    </cfRule>
    <cfRule type="cellIs" dxfId="3212" priority="282" stopIfTrue="1" operator="lessThan">
      <formula>-0.2</formula>
    </cfRule>
  </conditionalFormatting>
  <conditionalFormatting sqref="W37">
    <cfRule type="cellIs" dxfId="3211" priority="277" stopIfTrue="1" operator="greaterThan">
      <formula>0.2</formula>
    </cfRule>
    <cfRule type="cellIs" dxfId="3210" priority="278" stopIfTrue="1" operator="between">
      <formula>-0.2</formula>
      <formula>0.2</formula>
    </cfRule>
    <cfRule type="cellIs" dxfId="3209" priority="279" stopIfTrue="1" operator="lessThan">
      <formula>-0.2</formula>
    </cfRule>
  </conditionalFormatting>
  <conditionalFormatting sqref="E37">
    <cfRule type="cellIs" dxfId="3208" priority="274" stopIfTrue="1" operator="greaterThan">
      <formula>0.2</formula>
    </cfRule>
    <cfRule type="cellIs" dxfId="3207" priority="275" stopIfTrue="1" operator="between">
      <formula>-0.2</formula>
      <formula>0.2</formula>
    </cfRule>
    <cfRule type="cellIs" dxfId="3206" priority="276" stopIfTrue="1" operator="lessThan">
      <formula>-0.2</formula>
    </cfRule>
  </conditionalFormatting>
  <conditionalFormatting sqref="F37">
    <cfRule type="cellIs" dxfId="3205" priority="271" stopIfTrue="1" operator="greaterThan">
      <formula>0.2</formula>
    </cfRule>
    <cfRule type="cellIs" dxfId="3204" priority="272" stopIfTrue="1" operator="between">
      <formula>-0.2</formula>
      <formula>0.2</formula>
    </cfRule>
    <cfRule type="cellIs" dxfId="3203" priority="273" stopIfTrue="1" operator="lessThan">
      <formula>-0.2</formula>
    </cfRule>
  </conditionalFormatting>
  <conditionalFormatting sqref="Q37">
    <cfRule type="cellIs" dxfId="3202" priority="268" stopIfTrue="1" operator="greaterThan">
      <formula>0.2</formula>
    </cfRule>
    <cfRule type="cellIs" dxfId="3201" priority="269" stopIfTrue="1" operator="between">
      <formula>-0.2</formula>
      <formula>0.2</formula>
    </cfRule>
    <cfRule type="cellIs" dxfId="3200" priority="270" stopIfTrue="1" operator="lessThan">
      <formula>-0.2</formula>
    </cfRule>
  </conditionalFormatting>
  <conditionalFormatting sqref="X37">
    <cfRule type="cellIs" dxfId="3199" priority="265" stopIfTrue="1" operator="greaterThan">
      <formula>0.2</formula>
    </cfRule>
    <cfRule type="cellIs" dxfId="3198" priority="266" stopIfTrue="1" operator="between">
      <formula>-0.2</formula>
      <formula>0.2</formula>
    </cfRule>
    <cfRule type="cellIs" dxfId="3197" priority="267" stopIfTrue="1" operator="lessThan">
      <formula>-0.2</formula>
    </cfRule>
  </conditionalFormatting>
  <conditionalFormatting sqref="G37">
    <cfRule type="cellIs" dxfId="3196" priority="262" stopIfTrue="1" operator="greaterThan">
      <formula>0.2</formula>
    </cfRule>
    <cfRule type="cellIs" dxfId="3195" priority="263" stopIfTrue="1" operator="between">
      <formula>-0.2</formula>
      <formula>0.2</formula>
    </cfRule>
    <cfRule type="cellIs" dxfId="3194" priority="264" stopIfTrue="1" operator="lessThan">
      <formula>-0.2</formula>
    </cfRule>
  </conditionalFormatting>
  <conditionalFormatting sqref="H37">
    <cfRule type="cellIs" dxfId="3193" priority="259" stopIfTrue="1" operator="greaterThan">
      <formula>0.2</formula>
    </cfRule>
    <cfRule type="cellIs" dxfId="3192" priority="260" stopIfTrue="1" operator="between">
      <formula>-0.2</formula>
      <formula>0.2</formula>
    </cfRule>
    <cfRule type="cellIs" dxfId="3191" priority="261" stopIfTrue="1" operator="lessThan">
      <formula>-0.2</formula>
    </cfRule>
  </conditionalFormatting>
  <conditionalFormatting sqref="I37">
    <cfRule type="cellIs" dxfId="3190" priority="256" stopIfTrue="1" operator="greaterThan">
      <formula>0.2</formula>
    </cfRule>
    <cfRule type="cellIs" dxfId="3189" priority="257" stopIfTrue="1" operator="between">
      <formula>-0.2</formula>
      <formula>0.2</formula>
    </cfRule>
    <cfRule type="cellIs" dxfId="3188" priority="258" stopIfTrue="1" operator="lessThan">
      <formula>-0.2</formula>
    </cfRule>
  </conditionalFormatting>
  <conditionalFormatting sqref="R37">
    <cfRule type="cellIs" dxfId="3187" priority="253" stopIfTrue="1" operator="greaterThan">
      <formula>0.2</formula>
    </cfRule>
    <cfRule type="cellIs" dxfId="3186" priority="254" stopIfTrue="1" operator="between">
      <formula>-0.2</formula>
      <formula>0.2</formula>
    </cfRule>
    <cfRule type="cellIs" dxfId="3185" priority="255" stopIfTrue="1" operator="lessThan">
      <formula>-0.2</formula>
    </cfRule>
  </conditionalFormatting>
  <conditionalFormatting sqref="J37">
    <cfRule type="cellIs" dxfId="3184" priority="250" stopIfTrue="1" operator="greaterThan">
      <formula>0.2</formula>
    </cfRule>
    <cfRule type="cellIs" dxfId="3183" priority="251" stopIfTrue="1" operator="between">
      <formula>-0.2</formula>
      <formula>0.2</formula>
    </cfRule>
    <cfRule type="cellIs" dxfId="3182" priority="252" stopIfTrue="1" operator="lessThan">
      <formula>-0.2</formula>
    </cfRule>
  </conditionalFormatting>
  <conditionalFormatting sqref="Y37">
    <cfRule type="cellIs" dxfId="3181" priority="247" stopIfTrue="1" operator="greaterThan">
      <formula>0.2</formula>
    </cfRule>
    <cfRule type="cellIs" dxfId="3180" priority="248" stopIfTrue="1" operator="between">
      <formula>-0.2</formula>
      <formula>0.2</formula>
    </cfRule>
    <cfRule type="cellIs" dxfId="3179" priority="249" stopIfTrue="1" operator="lessThan">
      <formula>-0.2</formula>
    </cfRule>
  </conditionalFormatting>
  <conditionalFormatting sqref="K37">
    <cfRule type="cellIs" dxfId="3178" priority="244" stopIfTrue="1" operator="greaterThan">
      <formula>0.2</formula>
    </cfRule>
    <cfRule type="cellIs" dxfId="3177" priority="245" stopIfTrue="1" operator="between">
      <formula>-0.2</formula>
      <formula>0.2</formula>
    </cfRule>
    <cfRule type="cellIs" dxfId="3176" priority="246" stopIfTrue="1" operator="lessThan">
      <formula>-0.2</formula>
    </cfRule>
  </conditionalFormatting>
  <conditionalFormatting sqref="L37">
    <cfRule type="cellIs" dxfId="3175" priority="241" stopIfTrue="1" operator="greaterThan">
      <formula>0.2</formula>
    </cfRule>
    <cfRule type="cellIs" dxfId="3174" priority="242" stopIfTrue="1" operator="between">
      <formula>-0.2</formula>
      <formula>0.2</formula>
    </cfRule>
    <cfRule type="cellIs" dxfId="3173" priority="243" stopIfTrue="1" operator="lessThan">
      <formula>-0.2</formula>
    </cfRule>
  </conditionalFormatting>
  <conditionalFormatting sqref="S37">
    <cfRule type="cellIs" dxfId="3172" priority="238" stopIfTrue="1" operator="greaterThan">
      <formula>0.2</formula>
    </cfRule>
    <cfRule type="cellIs" dxfId="3171" priority="239" stopIfTrue="1" operator="between">
      <formula>-0.2</formula>
      <formula>0.2</formula>
    </cfRule>
    <cfRule type="cellIs" dxfId="3170" priority="240" stopIfTrue="1" operator="lessThan">
      <formula>-0.2</formula>
    </cfRule>
  </conditionalFormatting>
  <conditionalFormatting sqref="M34">
    <cfRule type="cellIs" dxfId="3169" priority="235" stopIfTrue="1" operator="greaterThan">
      <formula>0.2</formula>
    </cfRule>
    <cfRule type="cellIs" dxfId="3168" priority="236" stopIfTrue="1" operator="between">
      <formula>-0.2</formula>
      <formula>0.2</formula>
    </cfRule>
    <cfRule type="cellIs" dxfId="3167" priority="237" stopIfTrue="1" operator="lessThan">
      <formula>-0.2</formula>
    </cfRule>
  </conditionalFormatting>
  <conditionalFormatting sqref="N34">
    <cfRule type="cellIs" dxfId="3166" priority="232" stopIfTrue="1" operator="greaterThan">
      <formula>0.2</formula>
    </cfRule>
    <cfRule type="cellIs" dxfId="3165" priority="233" stopIfTrue="1" operator="between">
      <formula>-0.2</formula>
      <formula>0.2</formula>
    </cfRule>
    <cfRule type="cellIs" dxfId="3164" priority="234" stopIfTrue="1" operator="lessThan">
      <formula>-0.2</formula>
    </cfRule>
  </conditionalFormatting>
  <conditionalFormatting sqref="Z34">
    <cfRule type="cellIs" dxfId="3163" priority="229" stopIfTrue="1" operator="greaterThan">
      <formula>0.2</formula>
    </cfRule>
    <cfRule type="cellIs" dxfId="3162" priority="230" stopIfTrue="1" operator="between">
      <formula>-0.2</formula>
      <formula>0.2</formula>
    </cfRule>
    <cfRule type="cellIs" dxfId="3161" priority="231" stopIfTrue="1" operator="lessThan">
      <formula>-0.2</formula>
    </cfRule>
  </conditionalFormatting>
  <conditionalFormatting sqref="J36">
    <cfRule type="cellIs" dxfId="3160" priority="174" stopIfTrue="1" operator="greaterThan">
      <formula>0.2</formula>
    </cfRule>
    <cfRule type="cellIs" dxfId="3159" priority="175" stopIfTrue="1" operator="between">
      <formula>-0.2</formula>
      <formula>0.2</formula>
    </cfRule>
    <cfRule type="cellIs" dxfId="3158" priority="176" stopIfTrue="1" operator="lessThan">
      <formula>-0.2</formula>
    </cfRule>
  </conditionalFormatting>
  <conditionalFormatting sqref="Y36">
    <cfRule type="cellIs" dxfId="3157" priority="171" stopIfTrue="1" operator="greaterThan">
      <formula>0.2</formula>
    </cfRule>
    <cfRule type="cellIs" dxfId="3156" priority="172" stopIfTrue="1" operator="between">
      <formula>-0.2</formula>
      <formula>0.2</formula>
    </cfRule>
    <cfRule type="cellIs" dxfId="3155" priority="173" stopIfTrue="1" operator="lessThan">
      <formula>-0.2</formula>
    </cfRule>
  </conditionalFormatting>
  <conditionalFormatting sqref="K36">
    <cfRule type="cellIs" dxfId="3154" priority="165" stopIfTrue="1" operator="greaterThan">
      <formula>0.2</formula>
    </cfRule>
    <cfRule type="cellIs" dxfId="3153" priority="166" stopIfTrue="1" operator="between">
      <formula>-0.2</formula>
      <formula>0.2</formula>
    </cfRule>
    <cfRule type="cellIs" dxfId="3152" priority="167" stopIfTrue="1" operator="lessThan">
      <formula>-0.2</formula>
    </cfRule>
  </conditionalFormatting>
  <conditionalFormatting sqref="L36">
    <cfRule type="cellIs" dxfId="3151" priority="162" stopIfTrue="1" operator="greaterThan">
      <formula>0.2</formula>
    </cfRule>
    <cfRule type="cellIs" dxfId="3150" priority="163" stopIfTrue="1" operator="between">
      <formula>-0.2</formula>
      <formula>0.2</formula>
    </cfRule>
    <cfRule type="cellIs" dxfId="3149" priority="164" stopIfTrue="1" operator="lessThan">
      <formula>-0.2</formula>
    </cfRule>
  </conditionalFormatting>
  <conditionalFormatting sqref="S36">
    <cfRule type="cellIs" dxfId="3148" priority="159" stopIfTrue="1" operator="greaterThan">
      <formula>0.2</formula>
    </cfRule>
    <cfRule type="cellIs" dxfId="3147" priority="160" stopIfTrue="1" operator="between">
      <formula>-0.2</formula>
      <formula>0.2</formula>
    </cfRule>
    <cfRule type="cellIs" dxfId="3146" priority="161" stopIfTrue="1" operator="lessThan">
      <formula>-0.2</formula>
    </cfRule>
  </conditionalFormatting>
  <conditionalFormatting sqref="M36">
    <cfRule type="cellIs" dxfId="3145" priority="156" stopIfTrue="1" operator="greaterThan">
      <formula>0.2</formula>
    </cfRule>
    <cfRule type="cellIs" dxfId="3144" priority="157" stopIfTrue="1" operator="between">
      <formula>-0.2</formula>
      <formula>0.2</formula>
    </cfRule>
    <cfRule type="cellIs" dxfId="3143" priority="158" stopIfTrue="1" operator="lessThan">
      <formula>-0.2</formula>
    </cfRule>
  </conditionalFormatting>
  <conditionalFormatting sqref="N36">
    <cfRule type="cellIs" dxfId="3142" priority="148" operator="greaterThan">
      <formula>2.4</formula>
    </cfRule>
    <cfRule type="cellIs" dxfId="3141" priority="150" stopIfTrue="1" operator="greaterThan">
      <formula>0.2</formula>
    </cfRule>
    <cfRule type="cellIs" dxfId="3140" priority="151" stopIfTrue="1" operator="between">
      <formula>-0.2</formula>
      <formula>0.2</formula>
    </cfRule>
    <cfRule type="cellIs" dxfId="3139" priority="152" stopIfTrue="1" operator="lessThan">
      <formula>-0.2</formula>
    </cfRule>
  </conditionalFormatting>
  <conditionalFormatting sqref="N36">
    <cfRule type="cellIs" dxfId="3138" priority="149" operator="greaterThan">
      <formula>2.4</formula>
    </cfRule>
  </conditionalFormatting>
  <conditionalFormatting sqref="Z36">
    <cfRule type="cellIs" dxfId="3137" priority="142" stopIfTrue="1" operator="greaterThan">
      <formula>0.2</formula>
    </cfRule>
    <cfRule type="cellIs" dxfId="3136" priority="143" stopIfTrue="1" operator="between">
      <formula>-0.2</formula>
      <formula>0.2</formula>
    </cfRule>
    <cfRule type="cellIs" dxfId="3135" priority="144" stopIfTrue="1" operator="lessThan">
      <formula>-0.2</formula>
    </cfRule>
  </conditionalFormatting>
  <conditionalFormatting sqref="W35">
    <cfRule type="cellIs" dxfId="3134" priority="127" stopIfTrue="1" operator="greaterThan">
      <formula>0.2</formula>
    </cfRule>
    <cfRule type="cellIs" dxfId="3133" priority="128" stopIfTrue="1" operator="between">
      <formula>-0.2</formula>
      <formula>0.2</formula>
    </cfRule>
    <cfRule type="cellIs" dxfId="3132" priority="129" stopIfTrue="1" operator="lessThan">
      <formula>-0.2</formula>
    </cfRule>
  </conditionalFormatting>
  <conditionalFormatting sqref="Q35">
    <cfRule type="cellIs" dxfId="3131" priority="118" stopIfTrue="1" operator="greaterThan">
      <formula>0.2</formula>
    </cfRule>
    <cfRule type="cellIs" dxfId="3130" priority="119" stopIfTrue="1" operator="between">
      <formula>-0.2</formula>
      <formula>0.2</formula>
    </cfRule>
    <cfRule type="cellIs" dxfId="3129" priority="120" stopIfTrue="1" operator="lessThan">
      <formula>-0.2</formula>
    </cfRule>
  </conditionalFormatting>
  <conditionalFormatting sqref="Q35">
    <cfRule type="cellIs" dxfId="3128" priority="116" operator="greaterThan">
      <formula>4.5</formula>
    </cfRule>
    <cfRule type="cellIs" dxfId="3127" priority="117" operator="greaterThan">
      <formula>3</formula>
    </cfRule>
  </conditionalFormatting>
  <conditionalFormatting sqref="Q35">
    <cfRule type="cellIs" dxfId="3126" priority="114" operator="lessThan">
      <formula>-4.5</formula>
    </cfRule>
    <cfRule type="cellIs" dxfId="3125" priority="115" operator="lessThan">
      <formula>-3</formula>
    </cfRule>
  </conditionalFormatting>
  <conditionalFormatting sqref="X35">
    <cfRule type="cellIs" dxfId="3124" priority="108" stopIfTrue="1" operator="greaterThan">
      <formula>0.2</formula>
    </cfRule>
    <cfRule type="cellIs" dxfId="3123" priority="109" stopIfTrue="1" operator="between">
      <formula>-0.2</formula>
      <formula>0.2</formula>
    </cfRule>
    <cfRule type="cellIs" dxfId="3122" priority="110" stopIfTrue="1" operator="lessThan">
      <formula>-0.2</formula>
    </cfRule>
  </conditionalFormatting>
  <conditionalFormatting sqref="R35">
    <cfRule type="cellIs" dxfId="3121" priority="99" stopIfTrue="1" operator="greaterThan">
      <formula>0.2</formula>
    </cfRule>
    <cfRule type="cellIs" dxfId="3120" priority="100" stopIfTrue="1" operator="between">
      <formula>-0.2</formula>
      <formula>0.2</formula>
    </cfRule>
    <cfRule type="cellIs" dxfId="3119" priority="101" stopIfTrue="1" operator="lessThan">
      <formula>-0.2</formula>
    </cfRule>
  </conditionalFormatting>
  <conditionalFormatting sqref="Y35">
    <cfRule type="cellIs" dxfId="3118" priority="93" stopIfTrue="1" operator="greaterThan">
      <formula>0.2</formula>
    </cfRule>
    <cfRule type="cellIs" dxfId="3117" priority="94" stopIfTrue="1" operator="between">
      <formula>-0.2</formula>
      <formula>0.2</formula>
    </cfRule>
    <cfRule type="cellIs" dxfId="3116" priority="95" stopIfTrue="1" operator="lessThan">
      <formula>-0.2</formula>
    </cfRule>
  </conditionalFormatting>
  <conditionalFormatting sqref="S35">
    <cfRule type="cellIs" dxfId="3115" priority="84" stopIfTrue="1" operator="greaterThan">
      <formula>0.2</formula>
    </cfRule>
    <cfRule type="cellIs" dxfId="3114" priority="85" stopIfTrue="1" operator="between">
      <formula>-0.2</formula>
      <formula>0.2</formula>
    </cfRule>
    <cfRule type="cellIs" dxfId="3113" priority="86" stopIfTrue="1" operator="lessThan">
      <formula>-0.2</formula>
    </cfRule>
  </conditionalFormatting>
  <conditionalFormatting sqref="Z35">
    <cfRule type="cellIs" dxfId="3112" priority="73" stopIfTrue="1" operator="greaterThan">
      <formula>0.2</formula>
    </cfRule>
    <cfRule type="cellIs" dxfId="3111" priority="74" stopIfTrue="1" operator="between">
      <formula>-0.2</formula>
      <formula>0.2</formula>
    </cfRule>
    <cfRule type="cellIs" dxfId="3110" priority="75" stopIfTrue="1" operator="lessThan">
      <formula>-0.2</formula>
    </cfRule>
  </conditionalFormatting>
  <conditionalFormatting sqref="G35">
    <cfRule type="cellIs" dxfId="3109" priority="53" stopIfTrue="1" operator="greaterThan">
      <formula>0.2</formula>
    </cfRule>
    <cfRule type="cellIs" dxfId="3108" priority="54" stopIfTrue="1" operator="between">
      <formula>-0.2</formula>
      <formula>0.2</formula>
    </cfRule>
    <cfRule type="cellIs" dxfId="3107" priority="55" stopIfTrue="1" operator="lessThan">
      <formula>-0.2</formula>
    </cfRule>
  </conditionalFormatting>
  <conditionalFormatting sqref="K35">
    <cfRule type="cellIs" dxfId="3106" priority="50" stopIfTrue="1" operator="greaterThan">
      <formula>0.2</formula>
    </cfRule>
    <cfRule type="cellIs" dxfId="3105" priority="51" stopIfTrue="1" operator="between">
      <formula>-0.2</formula>
      <formula>0.2</formula>
    </cfRule>
    <cfRule type="cellIs" dxfId="3104" priority="52" stopIfTrue="1" operator="lessThan">
      <formula>-0.2</formula>
    </cfRule>
  </conditionalFormatting>
  <conditionalFormatting sqref="B35:F35 H35:J35 L35:M35">
    <cfRule type="cellIs" dxfId="3103" priority="64" stopIfTrue="1" operator="greaterThan">
      <formula>0.2</formula>
    </cfRule>
    <cfRule type="cellIs" dxfId="3102" priority="65" stopIfTrue="1" operator="between">
      <formula>-0.2</formula>
      <formula>0.2</formula>
    </cfRule>
    <cfRule type="cellIs" dxfId="3101" priority="66" stopIfTrue="1" operator="lessThan">
      <formula>-0.2</formula>
    </cfRule>
  </conditionalFormatting>
  <conditionalFormatting sqref="N35">
    <cfRule type="cellIs" dxfId="3100" priority="56" operator="greaterThan">
      <formula>2.4</formula>
    </cfRule>
    <cfRule type="cellIs" dxfId="3099" priority="58" stopIfTrue="1" operator="greaterThan">
      <formula>0.2</formula>
    </cfRule>
    <cfRule type="cellIs" dxfId="3098" priority="59" stopIfTrue="1" operator="between">
      <formula>-0.2</formula>
      <formula>0.2</formula>
    </cfRule>
    <cfRule type="cellIs" dxfId="3097" priority="60" stopIfTrue="1" operator="lessThan">
      <formula>-0.2</formula>
    </cfRule>
  </conditionalFormatting>
  <conditionalFormatting sqref="N35">
    <cfRule type="cellIs" dxfId="3096" priority="57" operator="greaterThan">
      <formula>2.4</formula>
    </cfRule>
  </conditionalFormatting>
  <conditionalFormatting sqref="T35">
    <cfRule type="cellIs" dxfId="3095" priority="47" stopIfTrue="1" operator="greaterThan">
      <formula>0.2</formula>
    </cfRule>
    <cfRule type="cellIs" dxfId="3094" priority="48" stopIfTrue="1" operator="between">
      <formula>-0.2</formula>
      <formula>0.2</formula>
    </cfRule>
    <cfRule type="cellIs" dxfId="3093" priority="49" stopIfTrue="1" operator="lessThan">
      <formula>-0.2</formula>
    </cfRule>
  </conditionalFormatting>
  <conditionalFormatting sqref="B36">
    <cfRule type="cellIs" dxfId="3092" priority="44" stopIfTrue="1" operator="greaterThan">
      <formula>0.2</formula>
    </cfRule>
    <cfRule type="cellIs" dxfId="3091" priority="45" stopIfTrue="1" operator="between">
      <formula>-0.2</formula>
      <formula>0.2</formula>
    </cfRule>
    <cfRule type="cellIs" dxfId="3090" priority="46" stopIfTrue="1" operator="lessThan">
      <formula>-0.2</formula>
    </cfRule>
  </conditionalFormatting>
  <conditionalFormatting sqref="C36">
    <cfRule type="cellIs" dxfId="3089" priority="38" stopIfTrue="1" operator="greaterThan">
      <formula>0.2</formula>
    </cfRule>
    <cfRule type="cellIs" dxfId="3088" priority="39" stopIfTrue="1" operator="between">
      <formula>-0.2</formula>
      <formula>0.2</formula>
    </cfRule>
    <cfRule type="cellIs" dxfId="3087" priority="40" stopIfTrue="1" operator="lessThan">
      <formula>-0.2</formula>
    </cfRule>
  </conditionalFormatting>
  <conditionalFormatting sqref="T36">
    <cfRule type="cellIs" dxfId="3086" priority="35" stopIfTrue="1" operator="greaterThan">
      <formula>0.2</formula>
    </cfRule>
    <cfRule type="cellIs" dxfId="3085" priority="36" stopIfTrue="1" operator="between">
      <formula>-0.2</formula>
      <formula>0.2</formula>
    </cfRule>
    <cfRule type="cellIs" dxfId="3084" priority="37" stopIfTrue="1" operator="lessThan">
      <formula>-0.2</formula>
    </cfRule>
  </conditionalFormatting>
  <conditionalFormatting sqref="D36">
    <cfRule type="cellIs" dxfId="3083" priority="32" stopIfTrue="1" operator="greaterThan">
      <formula>0.2</formula>
    </cfRule>
    <cfRule type="cellIs" dxfId="3082" priority="33" stopIfTrue="1" operator="between">
      <formula>-0.2</formula>
      <formula>0.2</formula>
    </cfRule>
    <cfRule type="cellIs" dxfId="3081" priority="34" stopIfTrue="1" operator="lessThan">
      <formula>-0.2</formula>
    </cfRule>
  </conditionalFormatting>
  <conditionalFormatting sqref="W36">
    <cfRule type="cellIs" dxfId="3080" priority="29" stopIfTrue="1" operator="greaterThan">
      <formula>0.2</formula>
    </cfRule>
    <cfRule type="cellIs" dxfId="3079" priority="30" stopIfTrue="1" operator="between">
      <formula>-0.2</formula>
      <formula>0.2</formula>
    </cfRule>
    <cfRule type="cellIs" dxfId="3078" priority="31" stopIfTrue="1" operator="lessThan">
      <formula>-0.2</formula>
    </cfRule>
  </conditionalFormatting>
  <conditionalFormatting sqref="E36">
    <cfRule type="cellIs" dxfId="3077" priority="26" stopIfTrue="1" operator="greaterThan">
      <formula>0.2</formula>
    </cfRule>
    <cfRule type="cellIs" dxfId="3076" priority="27" stopIfTrue="1" operator="between">
      <formula>-0.2</formula>
      <formula>0.2</formula>
    </cfRule>
    <cfRule type="cellIs" dxfId="3075" priority="28" stopIfTrue="1" operator="lessThan">
      <formula>-0.2</formula>
    </cfRule>
  </conditionalFormatting>
  <conditionalFormatting sqref="F36">
    <cfRule type="cellIs" dxfId="3074" priority="23" stopIfTrue="1" operator="greaterThan">
      <formula>0.2</formula>
    </cfRule>
    <cfRule type="cellIs" dxfId="3073" priority="24" stopIfTrue="1" operator="between">
      <formula>-0.2</formula>
      <formula>0.2</formula>
    </cfRule>
    <cfRule type="cellIs" dxfId="3072" priority="25" stopIfTrue="1" operator="lessThan">
      <formula>-0.2</formula>
    </cfRule>
  </conditionalFormatting>
  <conditionalFormatting sqref="Q36">
    <cfRule type="cellIs" dxfId="3071" priority="20" stopIfTrue="1" operator="greaterThan">
      <formula>0.2</formula>
    </cfRule>
    <cfRule type="cellIs" dxfId="3070" priority="21" stopIfTrue="1" operator="between">
      <formula>-0.2</formula>
      <formula>0.2</formula>
    </cfRule>
    <cfRule type="cellIs" dxfId="3069" priority="22" stopIfTrue="1" operator="lessThan">
      <formula>-0.2</formula>
    </cfRule>
  </conditionalFormatting>
  <conditionalFormatting sqref="Q36">
    <cfRule type="cellIs" dxfId="3068" priority="18" operator="greaterThan">
      <formula>4.5</formula>
    </cfRule>
    <cfRule type="cellIs" dxfId="3067" priority="19" operator="greaterThan">
      <formula>3</formula>
    </cfRule>
  </conditionalFormatting>
  <conditionalFormatting sqref="Q36">
    <cfRule type="cellIs" dxfId="3066" priority="16" operator="lessThan">
      <formula>-4.5</formula>
    </cfRule>
    <cfRule type="cellIs" dxfId="3065" priority="17" operator="lessThan">
      <formula>-3</formula>
    </cfRule>
  </conditionalFormatting>
  <conditionalFormatting sqref="G36">
    <cfRule type="cellIs" dxfId="3064" priority="13" stopIfTrue="1" operator="greaterThan">
      <formula>0.2</formula>
    </cfRule>
    <cfRule type="cellIs" dxfId="3063" priority="14" stopIfTrue="1" operator="between">
      <formula>-0.2</formula>
      <formula>0.2</formula>
    </cfRule>
    <cfRule type="cellIs" dxfId="3062" priority="15" stopIfTrue="1" operator="lessThan">
      <formula>-0.2</formula>
    </cfRule>
  </conditionalFormatting>
  <conditionalFormatting sqref="X36">
    <cfRule type="cellIs" dxfId="3061" priority="10" stopIfTrue="1" operator="greaterThan">
      <formula>0.2</formula>
    </cfRule>
    <cfRule type="cellIs" dxfId="3060" priority="11" stopIfTrue="1" operator="between">
      <formula>-0.2</formula>
      <formula>0.2</formula>
    </cfRule>
    <cfRule type="cellIs" dxfId="3059" priority="12" stopIfTrue="1" operator="lessThan">
      <formula>-0.2</formula>
    </cfRule>
  </conditionalFormatting>
  <conditionalFormatting sqref="H36">
    <cfRule type="cellIs" dxfId="3058" priority="7" stopIfTrue="1" operator="greaterThan">
      <formula>0.2</formula>
    </cfRule>
    <cfRule type="cellIs" dxfId="3057" priority="8" stopIfTrue="1" operator="between">
      <formula>-0.2</formula>
      <formula>0.2</formula>
    </cfRule>
    <cfRule type="cellIs" dxfId="3056" priority="9" stopIfTrue="1" operator="lessThan">
      <formula>-0.2</formula>
    </cfRule>
  </conditionalFormatting>
  <conditionalFormatting sqref="I36">
    <cfRule type="cellIs" dxfId="3055" priority="4" stopIfTrue="1" operator="greaterThan">
      <formula>0.2</formula>
    </cfRule>
    <cfRule type="cellIs" dxfId="3054" priority="5" stopIfTrue="1" operator="between">
      <formula>-0.2</formula>
      <formula>0.2</formula>
    </cfRule>
    <cfRule type="cellIs" dxfId="3053" priority="6" stopIfTrue="1" operator="lessThan">
      <formula>-0.2</formula>
    </cfRule>
  </conditionalFormatting>
  <conditionalFormatting sqref="R36">
    <cfRule type="cellIs" dxfId="3052" priority="1" stopIfTrue="1" operator="greaterThan">
      <formula>0.2</formula>
    </cfRule>
    <cfRule type="cellIs" dxfId="3051" priority="2" stopIfTrue="1" operator="between">
      <formula>-0.2</formula>
      <formula>0.2</formula>
    </cfRule>
    <cfRule type="cellIs" dxfId="3050" priority="3" stopIfTrue="1" operator="lessThan">
      <formula>-0.2</formula>
    </cfRule>
  </conditionalFormatting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31"/>
  <sheetViews>
    <sheetView workbookViewId="0">
      <selection activeCell="R38" sqref="R38"/>
    </sheetView>
  </sheetViews>
  <sheetFormatPr baseColWidth="10" defaultRowHeight="13.2"/>
  <cols>
    <col min="1" max="1" width="9.5546875" customWidth="1"/>
    <col min="2" max="2" width="8.6640625" customWidth="1"/>
    <col min="3" max="3" width="8.5546875" customWidth="1"/>
    <col min="4" max="4" width="9.33203125" customWidth="1"/>
    <col min="5" max="5" width="8.6640625" customWidth="1"/>
    <col min="6" max="6" width="8" customWidth="1"/>
    <col min="7" max="7" width="9" customWidth="1"/>
    <col min="8" max="8" width="9.109375" customWidth="1"/>
    <col min="9" max="9" width="9" customWidth="1"/>
    <col min="10" max="11" width="9.33203125" customWidth="1"/>
    <col min="12" max="12" width="8.6640625" customWidth="1"/>
    <col min="13" max="13" width="9.33203125" customWidth="1"/>
    <col min="14" max="14" width="8.6640625" customWidth="1"/>
    <col min="15" max="15" width="8.109375" customWidth="1"/>
    <col min="16" max="16" width="6.6640625" customWidth="1"/>
    <col min="17" max="17" width="5.5546875" customWidth="1"/>
    <col min="18" max="18" width="7.88671875" customWidth="1"/>
    <col min="19" max="19" width="10" customWidth="1"/>
    <col min="20" max="20" width="9.44140625" customWidth="1"/>
    <col min="21" max="21" width="9.5546875" customWidth="1"/>
    <col min="22" max="22" width="9.33203125" customWidth="1"/>
    <col min="23" max="23" width="9.109375" customWidth="1"/>
    <col min="24" max="24" width="8.44140625" customWidth="1"/>
  </cols>
  <sheetData>
    <row r="1" spans="1:29" ht="15.6">
      <c r="A1" s="378" t="s">
        <v>110</v>
      </c>
      <c r="B1" s="378"/>
      <c r="C1" s="378"/>
      <c r="D1" s="378"/>
      <c r="E1" s="378"/>
      <c r="F1" s="378"/>
      <c r="G1" s="378"/>
      <c r="H1" s="378"/>
      <c r="I1" s="378"/>
      <c r="J1" s="378"/>
      <c r="K1" s="378"/>
      <c r="L1" s="378"/>
      <c r="M1" s="378"/>
      <c r="N1" s="378"/>
      <c r="T1" s="380" t="s">
        <v>46</v>
      </c>
      <c r="U1" s="380"/>
      <c r="V1" s="380"/>
      <c r="W1" s="380"/>
      <c r="Z1" s="380" t="s">
        <v>39</v>
      </c>
      <c r="AA1" s="380"/>
      <c r="AB1" s="380"/>
      <c r="AC1" s="380"/>
    </row>
    <row r="2" spans="1:29" ht="13.8" thickBot="1">
      <c r="T2" s="17"/>
      <c r="U2" s="17"/>
      <c r="Z2" s="17"/>
      <c r="AA2" s="17"/>
    </row>
    <row r="3" spans="1:29" s="1" customFormat="1" ht="13.8" thickBot="1">
      <c r="A3" s="50"/>
      <c r="B3" s="133" t="s">
        <v>1</v>
      </c>
      <c r="C3" s="36" t="s">
        <v>2</v>
      </c>
      <c r="D3" s="36" t="s">
        <v>14</v>
      </c>
      <c r="E3" s="36" t="s">
        <v>4</v>
      </c>
      <c r="F3" s="36" t="s">
        <v>5</v>
      </c>
      <c r="G3" s="36" t="s">
        <v>6</v>
      </c>
      <c r="H3" s="36" t="s">
        <v>7</v>
      </c>
      <c r="I3" s="36" t="s">
        <v>8</v>
      </c>
      <c r="J3" s="36" t="s">
        <v>9</v>
      </c>
      <c r="K3" s="36" t="s">
        <v>10</v>
      </c>
      <c r="L3" s="36" t="s">
        <v>11</v>
      </c>
      <c r="M3" s="36" t="s">
        <v>12</v>
      </c>
      <c r="N3" s="37" t="s">
        <v>13</v>
      </c>
      <c r="P3" s="161" t="s">
        <v>183</v>
      </c>
      <c r="Q3" s="164" t="s">
        <v>184</v>
      </c>
      <c r="S3" s="84"/>
      <c r="T3" s="35" t="s">
        <v>26</v>
      </c>
      <c r="U3" s="36" t="s">
        <v>27</v>
      </c>
      <c r="V3" s="36" t="s">
        <v>28</v>
      </c>
      <c r="W3" s="39" t="s">
        <v>29</v>
      </c>
      <c r="Y3" s="35"/>
      <c r="Z3" s="35" t="s">
        <v>40</v>
      </c>
      <c r="AA3" s="36" t="s">
        <v>41</v>
      </c>
      <c r="AB3" s="36" t="s">
        <v>42</v>
      </c>
      <c r="AC3" s="39" t="s">
        <v>43</v>
      </c>
    </row>
    <row r="4" spans="1:29">
      <c r="A4" s="51">
        <v>2001</v>
      </c>
      <c r="B4" s="41">
        <f>(TempMittel_korr!C225-Referenz!B$13)</f>
        <v>0.81645161290322588</v>
      </c>
      <c r="C4" s="87">
        <f>(TempMittel_korr!D225-Referenz!C$13)</f>
        <v>1.4174055829228247</v>
      </c>
      <c r="D4" s="87">
        <f>(TempMittel_korr!E225-Referenz!D$13)</f>
        <v>2.0187096774193547</v>
      </c>
      <c r="E4" s="87">
        <f>(TempMittel_korr!F225-Referenz!E$13)</f>
        <v>-0.7424444444444438</v>
      </c>
      <c r="F4" s="87">
        <f>(TempMittel_korr!G225-Referenz!F$13)</f>
        <v>2.937956989247315</v>
      </c>
      <c r="G4" s="87">
        <f>(TempMittel_korr!H225-Referenz!G$13)</f>
        <v>-0.53488888888889186</v>
      </c>
      <c r="H4" s="87">
        <f>(TempMittel_korr!I225-Referenz!H$13)</f>
        <v>0.98268817204300873</v>
      </c>
      <c r="I4" s="87">
        <f>(TempMittel_korr!J225-Referenz!I$13)</f>
        <v>1.771720430107516</v>
      </c>
      <c r="J4" s="87">
        <f>(TempMittel_korr!K225-Referenz!J$13)</f>
        <v>-3.1193333333333353</v>
      </c>
      <c r="K4" s="42">
        <f>(TempMittel_korr!L225-Referenz!K$13)</f>
        <v>5.2067741935483882</v>
      </c>
      <c r="L4" s="87">
        <f>(TempMittel_korr!M225-Referenz!L$13)</f>
        <v>-2.4465555555555558</v>
      </c>
      <c r="M4" s="113">
        <f>(TempMittel_korr!N225-Referenz!M$13)</f>
        <v>-4.0550537634408617</v>
      </c>
      <c r="N4" s="40">
        <f>(TempMittel_korr!P225-Referenz!N$13)</f>
        <v>0.38486757990867559</v>
      </c>
      <c r="P4" s="162">
        <v>7</v>
      </c>
      <c r="Q4" s="165">
        <v>5</v>
      </c>
      <c r="S4" s="273">
        <v>2001</v>
      </c>
      <c r="T4" s="87">
        <f>(AVERAGE(D4+Referenz!$D$13,E4+Referenz!$E$13,F4+Referenz!$F$13)-Referenz!$O$13)</f>
        <v>1.404740740740742</v>
      </c>
      <c r="U4" s="42">
        <f>(AVERAGE(G4+Referenz!$G$13,H4+Referenz!$H$13,I4+Referenz!$I$13)-Referenz!$P$13)</f>
        <v>0.7398399044205437</v>
      </c>
      <c r="V4" s="42">
        <f>(AVERAGE(J4+Referenz!$J$13,K4+Referenz!$K$13,L4+Referenz!$L$13)-Referenz!$Q$13)</f>
        <v>-0.11970489844683474</v>
      </c>
      <c r="W4" s="40"/>
      <c r="Y4" s="50">
        <v>2001</v>
      </c>
      <c r="Z4" s="87">
        <f>(AVERAGE(B4+Referenz!$B$13,C4+Referenz!$C$13,D4+Referenz!$D$13)-Referenz!$T$13)</f>
        <v>1.4175222910818017</v>
      </c>
      <c r="AA4" s="42">
        <f>(AVERAGE(E4+Referenz!$E$13,F4+Referenz!$F$13,G4+Referenz!$G$13)-Referenz!$U$13)</f>
        <v>0.55354121863799399</v>
      </c>
      <c r="AB4" s="42">
        <f>(AVERAGE(H4+Referenz!$H$13,I4+Referenz!$I$13,J4+Referenz!$J$13)-Referenz!$V$13)</f>
        <v>-0.12164157706093626</v>
      </c>
      <c r="AC4" s="113">
        <f>(AVERAGE(K4+Referenz!$K$13,L4+Referenz!$L$13,M4+Referenz!$M$13)-Referenz!$W$13)</f>
        <v>-0.43161170848267671</v>
      </c>
    </row>
    <row r="5" spans="1:29">
      <c r="A5" s="51">
        <v>2002</v>
      </c>
      <c r="B5" s="34">
        <f>(TempMittel_korr!C226-Referenz!B$13)</f>
        <v>1.5938709677419354</v>
      </c>
      <c r="C5" s="29">
        <f>(TempMittel_korr!D226-Referenz!C$13)</f>
        <v>3.7924055829228234</v>
      </c>
      <c r="D5" s="29">
        <f>(TempMittel_korr!E226-Referenz!D$13)</f>
        <v>2.5380645161290332</v>
      </c>
      <c r="E5" s="29">
        <f>(TempMittel_korr!F226-Referenz!E$13)</f>
        <v>0.47755555555555507</v>
      </c>
      <c r="F5" s="29">
        <f>(TempMittel_korr!G226-Referenz!F$13)</f>
        <v>1.1089247311827961</v>
      </c>
      <c r="G5" s="29">
        <f>(TempMittel_korr!H226-Referenz!G$13)</f>
        <v>3.8451111111111089</v>
      </c>
      <c r="H5" s="29">
        <f>(TempMittel_korr!I226-Referenz!H$13)</f>
        <v>0.17301075268816568</v>
      </c>
      <c r="I5" s="29">
        <f>(TempMittel_korr!J226-Referenz!I$13)</f>
        <v>0.16526881720429998</v>
      </c>
      <c r="J5" s="29">
        <f>(TempMittel_korr!K226-Referenz!J$13)</f>
        <v>-1.9660000000000011</v>
      </c>
      <c r="K5" s="29">
        <f>(TempMittel_korr!L226-Referenz!K$13)</f>
        <v>3.2258064516010876E-4</v>
      </c>
      <c r="L5" s="29">
        <f>(TempMittel_korr!M226-Referenz!L$13)</f>
        <v>2.9001111111111118</v>
      </c>
      <c r="M5" s="38">
        <f>(TempMittel_korr!N226-Referenz!M$13)</f>
        <v>0.77397849462365609</v>
      </c>
      <c r="N5" s="30">
        <f>(TempMittel_korr!P226-Referenz!N$13)</f>
        <v>1.2791141552511398</v>
      </c>
      <c r="P5" s="162">
        <v>9</v>
      </c>
      <c r="Q5" s="257">
        <v>1</v>
      </c>
      <c r="S5" s="90">
        <v>2002</v>
      </c>
      <c r="T5" s="29">
        <f>(AVERAGE(D5+Referenz!$D$13,E5+Referenz!$E$13,F5+Referenz!$F$13)-Referenz!$O$13)</f>
        <v>1.3748482676224612</v>
      </c>
      <c r="U5" s="9">
        <f>(AVERAGE(G5+Referenz!$G$13,H5+Referenz!$H$13,I5+Referenz!$I$13)-Referenz!$P$13)</f>
        <v>1.3944635603345237</v>
      </c>
      <c r="V5" s="9">
        <f>(AVERAGE(J5+Referenz!$J$13,K5+Referenz!$K$13,L5+Referenz!$L$13)-Referenz!$Q$13)</f>
        <v>0.3114778972520913</v>
      </c>
      <c r="W5" s="30">
        <f>(AVERAGE(B5+Referenz!$B$13,C5+Referenz!$C$13,M4+Referenz!$M$13)-Referenz!$R$13)</f>
        <v>0.44374092907463236</v>
      </c>
      <c r="Y5" s="51">
        <v>2002</v>
      </c>
      <c r="Z5" s="29">
        <f>(AVERAGE(B5+Referenz!$B$13,C5+Referenz!$C$13,D5+Referenz!$D$13)-Referenz!$T$13)</f>
        <v>2.6414470222645972</v>
      </c>
      <c r="AA5" s="9">
        <f>(AVERAGE(E5+Referenz!$E$13,F5+Referenz!$F$13,G5+Referenz!$G$13)-Referenz!$U$13)</f>
        <v>1.8105304659498191</v>
      </c>
      <c r="AB5" s="28">
        <f>(AVERAGE(H5+Referenz!$H$13,I5+Referenz!$I$13,J5+Referenz!$J$13)-Referenz!$V$13)</f>
        <v>-0.54257347670251477</v>
      </c>
      <c r="AC5" s="38">
        <f>(AVERAGE(K5+Referenz!$K$13,L5+Referenz!$L$13,M5+Referenz!$M$13)-Referenz!$W$13)</f>
        <v>1.2248040621266432</v>
      </c>
    </row>
    <row r="6" spans="1:29">
      <c r="A6" s="51">
        <v>2003</v>
      </c>
      <c r="B6" s="34">
        <f>(TempMittel_korr!C227-Referenz!B$13)</f>
        <v>-1.4512903225806455</v>
      </c>
      <c r="C6" s="29">
        <f>(TempMittel_korr!D227-Referenz!C$13)</f>
        <v>-3.2468801313628894</v>
      </c>
      <c r="D6" s="29">
        <f>(TempMittel_korr!E227-Referenz!D$13)</f>
        <v>2.5670967741935486</v>
      </c>
      <c r="E6" s="29">
        <f>(TempMittel_korr!F227-Referenz!E$13)</f>
        <v>1.1542222222222227</v>
      </c>
      <c r="F6" s="29">
        <f>(TempMittel_korr!G227-Referenz!F$13)</f>
        <v>2.4960215053763459</v>
      </c>
      <c r="G6" s="9">
        <f>(TempMittel_korr!H227-Referenz!G$13)</f>
        <v>6.4484444444444371</v>
      </c>
      <c r="H6" s="29">
        <f>(TempMittel_korr!I227-Referenz!H$13)</f>
        <v>1.8859139784946208</v>
      </c>
      <c r="I6" s="9">
        <f>(TempMittel_korr!J227-Referenz!I$13)</f>
        <v>5.4007526881720391</v>
      </c>
      <c r="J6" s="29">
        <f>(TempMittel_korr!K227-Referenz!J$13)</f>
        <v>0.65399999999999636</v>
      </c>
      <c r="K6" s="29">
        <f>(TempMittel_korr!L227-Referenz!K$13)</f>
        <v>-3.2996774193548379</v>
      </c>
      <c r="L6" s="29">
        <f>(TempMittel_korr!M227-Referenz!L$13)</f>
        <v>3.2967777777777774</v>
      </c>
      <c r="M6" s="30">
        <f>(TempMittel_korr!N227-Referenz!M$13)</f>
        <v>0.9062365591397854</v>
      </c>
      <c r="N6" s="30">
        <f>(TempMittel_korr!P227-Referenz!N$13)</f>
        <v>1.4393881278538796</v>
      </c>
      <c r="P6" s="162">
        <v>9</v>
      </c>
      <c r="Q6" s="165">
        <v>3</v>
      </c>
      <c r="S6" s="138">
        <v>2003</v>
      </c>
      <c r="T6" s="29">
        <f>(AVERAGE(D6+Referenz!$D$13,E6+Referenz!$E$13,F6+Referenz!$F$13)-Referenz!$O$13)</f>
        <v>2.0724468339307052</v>
      </c>
      <c r="U6" s="9">
        <f>(AVERAGE(G6+Referenz!$G$13,H6+Referenz!$H$13,I6+Referenz!$I$13)-Referenz!$P$13)</f>
        <v>4.5783703703703633</v>
      </c>
      <c r="V6" s="9">
        <f>(AVERAGE(J6+Referenz!$J$13,K6+Referenz!$K$13,L6+Referenz!$L$13)-Referenz!$Q$13)</f>
        <v>0.2170334528076463</v>
      </c>
      <c r="W6" s="30">
        <f>(AVERAGE(B6+Referenz!$B$13,C6+Referenz!$C$13,M5+Referenz!$M$13)-Referenz!$R$13)</f>
        <v>-1.3080639864399597</v>
      </c>
      <c r="Y6" s="51">
        <v>2003</v>
      </c>
      <c r="Z6" s="29">
        <f>(AVERAGE(B6+Referenz!$B$13,C6+Referenz!$C$13,D6+Referenz!$D$13)-Referenz!$T$13)</f>
        <v>-0.71035789324999543</v>
      </c>
      <c r="AA6" s="29">
        <f>(AVERAGE(E6+Referenz!$E$13,F6+Referenz!$F$13,G6+Referenz!$G$13)-Referenz!$U$13)</f>
        <v>3.366229390681001</v>
      </c>
      <c r="AB6" s="28">
        <f>(AVERAGE(H6+Referenz!$H$13,I6+Referenz!$I$13,J6+Referenz!$J$13)-Referenz!$V$13)</f>
        <v>2.6468888888888813</v>
      </c>
      <c r="AC6" s="38">
        <f>(AVERAGE(K6+Referenz!$K$13,L6+Referenz!$L$13,M6+Referenz!$M$13)-Referenz!$W$13)</f>
        <v>0.30111230585424176</v>
      </c>
    </row>
    <row r="7" spans="1:29">
      <c r="A7" s="51">
        <v>2004</v>
      </c>
      <c r="B7" s="34">
        <f>(TempMittel_korr!C228-Referenz!B$13)</f>
        <v>-1.2964516129032262</v>
      </c>
      <c r="C7" s="29">
        <f>(TempMittel_korr!D228-Referenz!C$13)</f>
        <v>0.79240558292282404</v>
      </c>
      <c r="D7" s="29">
        <f>(TempMittel_korr!E228-Referenz!D$13)</f>
        <v>-0.38774193548387115</v>
      </c>
      <c r="E7" s="29">
        <f>(TempMittel_korr!F228-Referenz!E$13)</f>
        <v>1.9608888888888893</v>
      </c>
      <c r="F7" s="29">
        <f>(TempMittel_korr!G228-Referenz!F$13)</f>
        <v>-1.2233333333333345</v>
      </c>
      <c r="G7" s="29">
        <f>(TempMittel_korr!H228-Referenz!G$13)</f>
        <v>0.55177777777777415</v>
      </c>
      <c r="H7" s="29">
        <f>(TempMittel_korr!I228-Referenz!H$13)</f>
        <v>3.7526881720427951E-2</v>
      </c>
      <c r="I7" s="29">
        <f>(TempMittel_korr!J228-Referenz!I$13)</f>
        <v>1.1813978494623623</v>
      </c>
      <c r="J7" s="29">
        <f>(TempMittel_korr!K228-Referenz!J$13)</f>
        <v>0.76399999999999579</v>
      </c>
      <c r="K7" s="29">
        <f>(TempMittel_korr!L228-Referenz!K$13)</f>
        <v>2.5809677419354804</v>
      </c>
      <c r="L7" s="29">
        <f>(TempMittel_korr!M228-Referenz!L$13)</f>
        <v>-0.86988888888888916</v>
      </c>
      <c r="M7" s="30">
        <f>(TempMittel_korr!N228-Referenz!M$13)</f>
        <v>2.8817204301075316E-2</v>
      </c>
      <c r="N7" s="30">
        <f>(TempMittel_korr!P228-Referenz!N$13)</f>
        <v>0.3539086757990848</v>
      </c>
      <c r="P7" s="162">
        <v>6</v>
      </c>
      <c r="Q7" s="165">
        <v>4</v>
      </c>
      <c r="S7" s="90">
        <v>2004</v>
      </c>
      <c r="T7" s="29">
        <f>(AVERAGE(D7+Referenz!$D$13,E7+Referenz!$E$13,F7+Referenz!$F$13)-Referenz!$O$13)</f>
        <v>0.11660454002389553</v>
      </c>
      <c r="U7" s="9">
        <f>(AVERAGE(G7+Referenz!$G$13,H7+Referenz!$H$13,I7+Referenz!$I$13)-Referenz!$P$13)</f>
        <v>0.59023416965352204</v>
      </c>
      <c r="V7" s="9">
        <f>(AVERAGE(J7+Referenz!$J$13,K7+Referenz!$K$13,L7+Referenz!$L$13)-Referenz!$Q$13)</f>
        <v>0.82502628434886294</v>
      </c>
      <c r="W7" s="30">
        <f>(AVERAGE(B7+Referenz!$B$13,C7+Referenz!$C$13,M6+Referenz!$M$13)-Referenz!$R$13)</f>
        <v>0.13406350971979433</v>
      </c>
      <c r="Y7" s="51">
        <v>2004</v>
      </c>
      <c r="Z7" s="29">
        <f>(AVERAGE(B7+Referenz!$B$13,C7+Referenz!$C$13,D7+Referenz!$D$13)-Referenz!$T$13)</f>
        <v>-0.2972626551547578</v>
      </c>
      <c r="AA7" s="9">
        <f>(AVERAGE(E7+Referenz!$E$13,F7+Referenz!$F$13,G7+Referenz!$G$13)-Referenz!$U$13)</f>
        <v>0.42977777777777781</v>
      </c>
      <c r="AB7" s="28">
        <f>(AVERAGE(H7+Referenz!$H$13,I7+Referenz!$I$13,J7+Referenz!$J$13)-Referenz!$V$13)</f>
        <v>0.66097491039425904</v>
      </c>
      <c r="AC7" s="38">
        <f>(AVERAGE(K7+Referenz!$K$13,L7+Referenz!$L$13,M7+Referenz!$M$13)-Referenz!$W$13)</f>
        <v>0.57996535244922232</v>
      </c>
    </row>
    <row r="8" spans="1:29">
      <c r="A8" s="51">
        <v>2005</v>
      </c>
      <c r="B8" s="34">
        <f>(TempMittel_korr!C229-Referenz!B$13)</f>
        <v>-8.9999999999999858E-2</v>
      </c>
      <c r="C8" s="29">
        <f>(TempMittel_korr!D229-Referenz!C$13)</f>
        <v>-3.3540229885057462</v>
      </c>
      <c r="D8" s="29">
        <f>(TempMittel_korr!E229-Referenz!D$13)</f>
        <v>1.5483870967742064E-2</v>
      </c>
      <c r="E8" s="29">
        <f>(TempMittel_korr!F229-Referenz!E$13)</f>
        <v>1.8875555555555552</v>
      </c>
      <c r="F8" s="29">
        <f>(TempMittel_korr!G229-Referenz!F$13)</f>
        <v>1.0798924731182762</v>
      </c>
      <c r="G8" s="29">
        <f>(TempMittel_korr!H229-Referenz!G$13)</f>
        <v>2.6084444444444443</v>
      </c>
      <c r="H8" s="29">
        <f>(TempMittel_korr!I229-Referenz!H$13)</f>
        <v>0.38913978494623613</v>
      </c>
      <c r="I8" s="29">
        <f>(TempMittel_korr!J229-Referenz!I$13)</f>
        <v>-1.8508602150537676</v>
      </c>
      <c r="J8" s="29">
        <f>(TempMittel_korr!K229-Referenz!J$13)</f>
        <v>1.3706666666666667</v>
      </c>
      <c r="K8" s="29">
        <f>(TempMittel_korr!L229-Referenz!K$13)</f>
        <v>2.9616129032258067</v>
      </c>
      <c r="L8" s="29">
        <f>(TempMittel_korr!M229-Referenz!L$13)</f>
        <v>-0.16322222222222216</v>
      </c>
      <c r="M8" s="30">
        <f>(TempMittel_korr!N229-Referenz!M$13)</f>
        <v>-3.2098924731182801</v>
      </c>
      <c r="N8" s="30">
        <f>(TempMittel_korr!P229-Referenz!N$13)</f>
        <v>0.1681552511415525</v>
      </c>
      <c r="P8" s="162">
        <v>6</v>
      </c>
      <c r="Q8" s="165">
        <v>3</v>
      </c>
      <c r="S8" s="138">
        <v>2005</v>
      </c>
      <c r="T8" s="29">
        <f>(AVERAGE(D8+Referenz!$D$13,E8+Referenz!$E$13,F8+Referenz!$F$13)-Referenz!$O$13)</f>
        <v>0.99431063321385693</v>
      </c>
      <c r="U8" s="9">
        <f>(AVERAGE(G8+Referenz!$G$13,H8+Referenz!$H$13,I8+Referenz!$I$13)-Referenz!$P$13)</f>
        <v>0.3822413381123031</v>
      </c>
      <c r="V8" s="9">
        <f>(AVERAGE(J8+Referenz!$J$13,K8+Referenz!$K$13,L8+Referenz!$L$13)-Referenz!$Q$13)</f>
        <v>1.389685782556751</v>
      </c>
      <c r="W8" s="30">
        <f>(AVERAGE(B8+Referenz!$B$13,C8+Referenz!$C$13,M7+Referenz!$M$13)-Referenz!$R$13)</f>
        <v>-1.1384019280682236</v>
      </c>
      <c r="Y8" s="51">
        <v>2005</v>
      </c>
      <c r="Z8" s="29">
        <f>(AVERAGE(B8+Referenz!$B$13,C8+Referenz!$C$13,D8+Referenz!$D$13)-Referenz!$T$13)</f>
        <v>-1.1428463725126679</v>
      </c>
      <c r="AA8" s="9">
        <f>(AVERAGE(E8+Referenz!$E$13,F8+Referenz!$F$13,G8+Referenz!$G$13)-Referenz!$U$13)</f>
        <v>1.8586308243727601</v>
      </c>
      <c r="AB8" s="28">
        <f>(AVERAGE(H8+Referenz!$H$13,I8+Referenz!$I$13,J8+Referenz!$J$13)-Referenz!$V$13)</f>
        <v>-3.0351254480288858E-2</v>
      </c>
      <c r="AC8" s="38">
        <f>(AVERAGE(K8+Referenz!$K$13,L8+Referenz!$L$13,M8+Referenz!$M$13)-Referenz!$W$13)</f>
        <v>-0.13716726403823154</v>
      </c>
    </row>
    <row r="9" spans="1:29">
      <c r="A9" s="51">
        <v>2006</v>
      </c>
      <c r="B9" s="34">
        <f>(TempMittel_korr!C230-Referenz!B$13)</f>
        <v>-1.415806451612903</v>
      </c>
      <c r="C9" s="29">
        <f>(TempMittel_korr!D230-Referenz!C$13)</f>
        <v>-1.9433087027914613</v>
      </c>
      <c r="D9" s="29">
        <f>(TempMittel_korr!E230-Referenz!D$13)</f>
        <v>-2.5716129032258062</v>
      </c>
      <c r="E9" s="29">
        <f>(TempMittel_korr!F230-Referenz!E$13)</f>
        <v>0.9542222222222243</v>
      </c>
      <c r="F9" s="29">
        <f>(TempMittel_korr!G230-Referenz!F$13)</f>
        <v>0.72827956989247511</v>
      </c>
      <c r="G9" s="29">
        <f>(TempMittel_korr!H230-Referenz!G$13)</f>
        <v>2.2251111111111097</v>
      </c>
      <c r="H9" s="9">
        <f>(TempMittel_korr!I230-Referenz!H$13)</f>
        <v>4.4794623655913952</v>
      </c>
      <c r="I9" s="29">
        <f>(TempMittel_korr!J230-Referenz!I$13)</f>
        <v>-3.1444086021505395</v>
      </c>
      <c r="J9" s="29">
        <f>(TempMittel_korr!K230-Referenz!J$13)</f>
        <v>3.6873333333333314</v>
      </c>
      <c r="K9" s="9">
        <f>(TempMittel_korr!L230-Referenz!K$13)</f>
        <v>4.0583870967741946</v>
      </c>
      <c r="L9" s="29">
        <f>(TempMittel_korr!M230-Referenz!L$13)</f>
        <v>3.9501111111111116</v>
      </c>
      <c r="M9" s="30">
        <f>(TempMittel_korr!N230-Referenz!M$13)</f>
        <v>2.2707526881720437</v>
      </c>
      <c r="N9" s="30">
        <f>(TempMittel_korr!P230-Referenz!N$13)</f>
        <v>1.1306210045662084</v>
      </c>
      <c r="P9" s="162">
        <v>8</v>
      </c>
      <c r="Q9" s="165">
        <v>4</v>
      </c>
      <c r="S9" s="138">
        <v>2006</v>
      </c>
      <c r="T9" s="29">
        <f>(AVERAGE(D9+Referenz!$D$13,E9+Referenz!$E$13,F9+Referenz!$F$13)-Referenz!$O$13)</f>
        <v>-0.29637037037036862</v>
      </c>
      <c r="U9" s="9">
        <f>(AVERAGE(G9+Referenz!$G$13,H9+Referenz!$H$13,I9+Referenz!$I$13)-Referenz!$P$13)</f>
        <v>1.1867216248506551</v>
      </c>
      <c r="V9" s="9">
        <f>(AVERAGE(J9+Referenz!$J$13,K9+Referenz!$K$13,L9+Referenz!$L$13)-Referenz!$Q$13)</f>
        <v>3.8986105137395457</v>
      </c>
      <c r="W9" s="30">
        <f>(AVERAGE(B9+Referenz!$B$13,C9+Referenz!$C$13,M8+Referenz!$M$13)-Referenz!$R$13)</f>
        <v>-2.1896692091742147</v>
      </c>
      <c r="Y9" s="51">
        <v>2006</v>
      </c>
      <c r="Z9" s="29">
        <f>(AVERAGE(B9+Referenz!$B$13,C9+Referenz!$C$13,D9+Referenz!$D$13)-Referenz!$T$13)</f>
        <v>-1.9769093525433901</v>
      </c>
      <c r="AA9" s="9">
        <f>(AVERAGE(E9+Referenz!$E$13,F9+Referenz!$F$13,G9+Referenz!$G$13)-Referenz!$U$13)</f>
        <v>1.302537634408603</v>
      </c>
      <c r="AB9" s="28">
        <f>(AVERAGE(H9+Referenz!$H$13,I9+Referenz!$I$13,J9+Referenz!$J$13)-Referenz!$V$13)</f>
        <v>1.67412903225806</v>
      </c>
      <c r="AC9" s="30">
        <f>(AVERAGE(K9+Referenz!$K$13,L9+Referenz!$L$13,M9+Referenz!$M$13)-Referenz!$W$13)</f>
        <v>3.426416965352451</v>
      </c>
    </row>
    <row r="10" spans="1:29">
      <c r="A10" s="51">
        <v>2007</v>
      </c>
      <c r="B10" s="34">
        <f>(TempMittel_korr!C231-Referenz!B$13)</f>
        <v>3.0583870967741928</v>
      </c>
      <c r="C10" s="29">
        <f>(TempMittel_korr!D231-Referenz!C$13)</f>
        <v>3.460262725779967</v>
      </c>
      <c r="D10" s="29">
        <f>(TempMittel_korr!E231-Referenz!D$13)</f>
        <v>1.2896774193548377</v>
      </c>
      <c r="E10" s="9">
        <f>(TempMittel_korr!F231-Referenz!E$13)</f>
        <v>6.134222222222224</v>
      </c>
      <c r="F10" s="29">
        <f>(TempMittel_korr!G231-Referenz!F$13)</f>
        <v>1.9347311827956997</v>
      </c>
      <c r="G10" s="29">
        <f>(TempMittel_korr!H231-Referenz!G$13)</f>
        <v>2.2584444444444411</v>
      </c>
      <c r="H10" s="29">
        <f>(TempMittel_korr!I231-Referenz!H$13)</f>
        <v>0.25688172043010482</v>
      </c>
      <c r="I10" s="29">
        <f>(TempMittel_korr!J231-Referenz!I$13)</f>
        <v>-0.41537634408602386</v>
      </c>
      <c r="J10" s="29">
        <f>(TempMittel_korr!K231-Referenz!J$13)</f>
        <v>-1.5593333333333348</v>
      </c>
      <c r="K10" s="29">
        <f>(TempMittel_korr!L231-Referenz!K$13)</f>
        <v>-0.79967741935483705</v>
      </c>
      <c r="L10" s="29">
        <f>(TempMittel_korr!M231-Referenz!L$13)</f>
        <v>-1.4898888888888888</v>
      </c>
      <c r="M10" s="30">
        <f>(TempMittel_korr!N231-Referenz!M$13)</f>
        <v>-0.44215053763440842</v>
      </c>
      <c r="N10" s="30">
        <f>(TempMittel_korr!P231-Referenz!N$13)</f>
        <v>1.1358264840182644</v>
      </c>
      <c r="P10" s="162">
        <v>7</v>
      </c>
      <c r="Q10" s="165">
        <v>5</v>
      </c>
      <c r="S10" s="138">
        <v>2007</v>
      </c>
      <c r="T10" s="29">
        <f>(AVERAGE(D10+Referenz!$D$13,E10+Referenz!$E$13,F10+Referenz!$F$13)-Referenz!$O$13)</f>
        <v>3.1195436081242542</v>
      </c>
      <c r="U10" s="9">
        <f>(AVERAGE(G10+Referenz!$G$13,H10+Referenz!$H$13,I10+Referenz!$I$13)-Referenz!$P$13)</f>
        <v>0.69998327359617107</v>
      </c>
      <c r="V10" s="9">
        <f>(AVERAGE(J10+Referenz!$J$13,K10+Referenz!$K$13,L10+Referenz!$L$13)-Referenz!$Q$13)</f>
        <v>-1.2829665471923528</v>
      </c>
      <c r="W10" s="30">
        <f>(AVERAGE(B10+Referenz!$B$13,C10+Referenz!$C$13,M9+Referenz!$M$13)-Referenz!$R$13)</f>
        <v>2.9298008369087345</v>
      </c>
      <c r="Y10" s="51">
        <v>2007</v>
      </c>
      <c r="Z10" s="29">
        <f>(AVERAGE(B10+Referenz!$B$13,C10+Referenz!$C$13,D10+Referenz!$D$13)-Referenz!$T$13)</f>
        <v>2.6027757473029993</v>
      </c>
      <c r="AA10" s="29">
        <f>(AVERAGE(E10+Referenz!$E$13,F10+Referenz!$F$13,G10+Referenz!$G$13)-Referenz!$U$13)</f>
        <v>3.4424659498207877</v>
      </c>
      <c r="AB10" s="28">
        <f>(AVERAGE(H10+Referenz!$H$13,I10+Referenz!$I$13,J10+Referenz!$J$13)-Referenz!$V$13)</f>
        <v>-0.57260931899641854</v>
      </c>
      <c r="AC10" s="38">
        <f>(AVERAGE(K10+Referenz!$K$13,L10+Referenz!$L$13,M10+Referenz!$M$13)-Referenz!$W$13)</f>
        <v>-0.91057228195937823</v>
      </c>
    </row>
    <row r="11" spans="1:29">
      <c r="A11" s="51">
        <v>2008</v>
      </c>
      <c r="B11" s="34">
        <f>(TempMittel_korr!C232-Referenz!B$13)</f>
        <v>3.3970967741935483</v>
      </c>
      <c r="C11" s="29">
        <f>(TempMittel_korr!D232-Referenz!C$13)</f>
        <v>3.254474548440065</v>
      </c>
      <c r="D11" s="29">
        <f>(TempMittel_korr!E232-Referenz!D$13)</f>
        <v>-0.7232258064516135</v>
      </c>
      <c r="E11" s="29">
        <f>(TempMittel_korr!F232-Referenz!E$13)</f>
        <v>0.17422222222222228</v>
      </c>
      <c r="F11" s="29">
        <f>(TempMittel_korr!G232-Referenz!F$13)</f>
        <v>2.5508602150537651</v>
      </c>
      <c r="G11" s="29">
        <f>(TempMittel_korr!H232-Referenz!G$13)</f>
        <v>2.1884444444444409</v>
      </c>
      <c r="H11" s="29">
        <f>(TempMittel_korr!I232-Referenz!H$13)</f>
        <v>0.22462365591397671</v>
      </c>
      <c r="I11" s="29">
        <f>(TempMittel_korr!J232-Referenz!I$13)</f>
        <v>0.38784946236558504</v>
      </c>
      <c r="J11" s="29">
        <f>(TempMittel_korr!K232-Referenz!J$13)</f>
        <v>-1.6760000000000002</v>
      </c>
      <c r="K11" s="29">
        <f>(TempMittel_korr!L232-Referenz!K$13)</f>
        <v>0.913225806451611</v>
      </c>
      <c r="L11" s="29">
        <f>(TempMittel_korr!M232-Referenz!L$13)</f>
        <v>1.1434444444444436</v>
      </c>
      <c r="M11" s="30">
        <f>(TempMittel_korr!N232-Referenz!M$13)</f>
        <v>-0.82279569892473114</v>
      </c>
      <c r="N11" s="30">
        <f>(TempMittel_korr!P232-Referenz!N$13)</f>
        <v>0.92733333333333245</v>
      </c>
      <c r="P11" s="162">
        <v>8</v>
      </c>
      <c r="Q11" s="165">
        <v>3</v>
      </c>
      <c r="S11" s="90">
        <v>2008</v>
      </c>
      <c r="T11" s="29">
        <f>(AVERAGE(D11+Referenz!$D$13,E11+Referenz!$E$13,F11+Referenz!$F$13)-Referenz!$O$13)</f>
        <v>0.66728554360812531</v>
      </c>
      <c r="U11" s="9">
        <f>(AVERAGE(G11+Referenz!$G$13,H11+Referenz!$H$13,I11+Referenz!$I$13)-Referenz!$P$13)</f>
        <v>0.93363918757466458</v>
      </c>
      <c r="V11" s="9">
        <f>(AVERAGE(J11+Referenz!$J$13,K11+Referenz!$K$13,L11+Referenz!$L$13)-Referenz!$Q$13)</f>
        <v>0.12689008363201815</v>
      </c>
      <c r="W11" s="30">
        <f>(AVERAGE(B11+Referenz!$B$13,C11+Referenz!$C$13,M10+Referenz!$M$13)-Referenz!$R$13)</f>
        <v>2.0698069283330685</v>
      </c>
      <c r="Y11" s="51">
        <v>2008</v>
      </c>
      <c r="Z11" s="29">
        <f>(AVERAGE(B11+Referenz!$B$13,C11+Referenz!$C$13,D11+Referenz!$D$13)-Referenz!$T$13)</f>
        <v>1.9761151720606669</v>
      </c>
      <c r="AA11" s="9">
        <f>(AVERAGE(E11+Referenz!$E$13,F11+Referenz!$F$13,G11+Referenz!$G$13)-Referenz!$U$13)</f>
        <v>1.6378422939068091</v>
      </c>
      <c r="AB11" s="28">
        <f>(AVERAGE(H11+Referenz!$H$13,I11+Referenz!$I$13,J11+Referenz!$J$13)-Referenz!$V$13)</f>
        <v>-0.35450896057348125</v>
      </c>
      <c r="AC11" s="38">
        <f>(AVERAGE(K11+Referenz!$K$13,L11+Referenz!$L$13,M11+Referenz!$M$13)-Referenz!$W$13)</f>
        <v>0.41129151732377478</v>
      </c>
    </row>
    <row r="12" spans="1:29">
      <c r="A12" s="51">
        <v>2009</v>
      </c>
      <c r="B12" s="34">
        <f>(TempMittel_korr!C233-Referenz!B$13)</f>
        <v>-1.8158064516129033</v>
      </c>
      <c r="C12" s="29">
        <f>(TempMittel_korr!D233-Referenz!C$13)</f>
        <v>-1.1004515599343185</v>
      </c>
      <c r="D12" s="29">
        <f>(TempMittel_korr!E233-Referenz!D$13)</f>
        <v>-1.4103225806451614</v>
      </c>
      <c r="E12" s="9">
        <f>(TempMittel_korr!F233-Referenz!E$13)</f>
        <v>5.0342222222222244</v>
      </c>
      <c r="F12" s="29">
        <f>(TempMittel_korr!G233-Referenz!F$13)</f>
        <v>2.5250537634408605</v>
      </c>
      <c r="G12" s="29">
        <f>(TempMittel_korr!H233-Referenz!G$13)</f>
        <v>6.5111111111109565E-2</v>
      </c>
      <c r="H12" s="29">
        <f>(TempMittel_korr!I233-Referenz!H$13)</f>
        <v>0.97301075268816817</v>
      </c>
      <c r="I12" s="29">
        <f>(TempMittel_korr!J233-Referenz!I$13)</f>
        <v>2.4555913978494583</v>
      </c>
      <c r="J12" s="29">
        <f>(TempMittel_korr!K233-Referenz!J$13)</f>
        <v>1.4773333333333358</v>
      </c>
      <c r="K12" s="29">
        <f>(TempMittel_korr!L233-Referenz!K$13)</f>
        <v>-0.30612903225806143</v>
      </c>
      <c r="L12" s="9">
        <f>(TempMittel_korr!M233-Referenz!L$13)</f>
        <v>4.3701111111111111</v>
      </c>
      <c r="M12" s="30">
        <f>(TempMittel_korr!N233-Referenz!M$13)</f>
        <v>-1.271182795698925</v>
      </c>
      <c r="N12" s="30">
        <f>(TempMittel_korr!P233-Referenz!N$13)</f>
        <v>0.92952511415525141</v>
      </c>
      <c r="P12" s="162">
        <v>6</v>
      </c>
      <c r="Q12" s="165">
        <v>5</v>
      </c>
      <c r="S12" s="138">
        <v>2009</v>
      </c>
      <c r="T12" s="29">
        <f>(AVERAGE(D12+Referenz!$D$13,E12+Referenz!$E$13,F12+Referenz!$F$13)-Referenz!$O$13)</f>
        <v>2.0496511350059752</v>
      </c>
      <c r="U12" s="9">
        <f>(AVERAGE(G12+Referenz!$G$13,H12+Referenz!$H$13,I12+Referenz!$I$13)-Referenz!$P$13)</f>
        <v>1.1645710872162454</v>
      </c>
      <c r="V12" s="9">
        <f>(AVERAGE(J12+Referenz!$J$13,K12+Referenz!$K$13,L12+Referenz!$L$13)-Referenz!$Q$13)</f>
        <v>1.8471051373954603</v>
      </c>
      <c r="W12" s="30">
        <f>(AVERAGE(B12+Referenz!$B$13,C12+Referenz!$C$13,M11+Referenz!$M$13)-Referenz!$R$13)</f>
        <v>-1.2463512368239846</v>
      </c>
      <c r="Y12" s="51">
        <v>2009</v>
      </c>
      <c r="Z12" s="29">
        <f>(AVERAGE(B12+Referenz!$B$13,C12+Referenz!$C$13,D12+Referenz!$D$13)-Referenz!$T$13)</f>
        <v>-1.4421935307307945</v>
      </c>
      <c r="AA12" s="9">
        <f>(AVERAGE(E12+Referenz!$E$13,F12+Referenz!$F$13,G12+Referenz!$G$13)-Referenz!$U$13)</f>
        <v>2.5414623655913982</v>
      </c>
      <c r="AB12" s="28">
        <f>(AVERAGE(H12+Referenz!$H$13,I12+Referenz!$I$13,J12+Referenz!$J$13)-Referenz!$V$13)</f>
        <v>1.6353118279569845</v>
      </c>
      <c r="AC12" s="38">
        <f>(AVERAGE(K12+Referenz!$K$13,L12+Referenz!$L$13,M12+Referenz!$M$13)-Referenz!$W$13)</f>
        <v>0.93093309438470762</v>
      </c>
    </row>
    <row r="13" spans="1:29">
      <c r="A13" s="51">
        <v>2010</v>
      </c>
      <c r="B13" s="34">
        <f>(TempMittel_korr!C234-Referenz!B$13)</f>
        <v>-3.738387096774193</v>
      </c>
      <c r="C13" s="29">
        <f>(TempMittel_korr!D234-Referenz!C$13)</f>
        <v>-0.5754515599343184</v>
      </c>
      <c r="D13" s="29">
        <f>(TempMittel_korr!E234-Referenz!D$13)</f>
        <v>-0.28451612903225887</v>
      </c>
      <c r="E13" s="29">
        <f>(TempMittel_korr!F234-Referenz!E$13)</f>
        <v>1.9675555555555544</v>
      </c>
      <c r="F13" s="29">
        <f>(TempMittel_korr!G234-Referenz!F$13)</f>
        <v>-1.7233333333333345</v>
      </c>
      <c r="G13" s="29">
        <f>(TempMittel_korr!H234-Referenz!G$13)</f>
        <v>1.4417777777777729</v>
      </c>
      <c r="H13" s="29">
        <f>(TempMittel_korr!I234-Referenz!H$13)</f>
        <v>2.3859139784946173</v>
      </c>
      <c r="I13" s="29">
        <f>(TempMittel_korr!J234-Referenz!I$13)</f>
        <v>-0.62827956989247724</v>
      </c>
      <c r="J13" s="29">
        <f>(TempMittel_korr!K234-Referenz!J$13)</f>
        <v>-1.1860000000000017</v>
      </c>
      <c r="K13" s="29">
        <f>(TempMittel_korr!L234-Referenz!K$13)</f>
        <v>-0.78677419354838651</v>
      </c>
      <c r="L13" s="29">
        <f>(TempMittel_korr!M234-Referenz!L$13)</f>
        <v>0.59677777777777763</v>
      </c>
      <c r="M13" s="30">
        <f>(TempMittel_korr!N234-Referenz!M$13)</f>
        <v>-2.8711827956989247</v>
      </c>
      <c r="N13" s="30">
        <f>(TempMittel_korr!P234-Referenz!N$13)</f>
        <v>-0.44526940639269696</v>
      </c>
      <c r="P13" s="162">
        <v>4</v>
      </c>
      <c r="Q13" s="257">
        <v>8</v>
      </c>
      <c r="S13" s="138">
        <v>2010</v>
      </c>
      <c r="T13" s="29">
        <f>(AVERAGE(D13+Referenz!$D$13,E13+Referenz!$E$13,F13+Referenz!$F$13)-Referenz!$O$13)</f>
        <v>-1.3431302270012324E-2</v>
      </c>
      <c r="U13" s="9">
        <f>(AVERAGE(G13+Referenz!$G$13,H13+Referenz!$H$13,I13+Referenz!$I$13)-Referenz!$P$13)</f>
        <v>1.066470728793302</v>
      </c>
      <c r="V13" s="9">
        <f>(AVERAGE(J13+Referenz!$J$13,K13+Referenz!$K$13,L13+Referenz!$L$13)-Referenz!$Q$13)</f>
        <v>-0.45866547192353657</v>
      </c>
      <c r="W13" s="30">
        <f>(AVERAGE(B13+Referenz!$B$13,C13+Referenz!$C$13,M12+Referenz!$M$13)-Referenz!$R$13)</f>
        <v>-1.8616738174691456</v>
      </c>
      <c r="Y13" s="51">
        <v>2010</v>
      </c>
      <c r="Z13" s="29">
        <f>(AVERAGE(B13+Referenz!$B$13,C13+Referenz!$C$13,D13+Referenz!$D$13)-Referenz!$T$13)</f>
        <v>-1.5327849285802566</v>
      </c>
      <c r="AA13" s="9">
        <f>(AVERAGE(E13+Referenz!$E$13,F13+Referenz!$F$13,G13+Referenz!$G$13)-Referenz!$U$13)</f>
        <v>0.56199999999999761</v>
      </c>
      <c r="AB13" s="28">
        <f>(AVERAGE(H13+Referenz!$H$13,I13+Referenz!$I$13,J13+Referenz!$J$13)-Referenz!$V$13)</f>
        <v>0.19054480286737707</v>
      </c>
      <c r="AC13" s="38">
        <f>(AVERAGE(K13+Referenz!$K$13,L13+Referenz!$L$13,M13+Referenz!$M$13)-Referenz!$W$13)</f>
        <v>-1.020393070489845</v>
      </c>
    </row>
    <row r="14" spans="1:29">
      <c r="A14" s="51">
        <v>2011</v>
      </c>
      <c r="B14" s="96">
        <f>(TempMittel_korr!C235-Referenz!B$13)</f>
        <v>-0.1706451612903227</v>
      </c>
      <c r="C14" s="28">
        <f>(TempMittel_korr!D235-Referenz!C$13)</f>
        <v>1.2674055829228243</v>
      </c>
      <c r="D14" s="28">
        <f>(TempMittel_korr!E235-Referenz!D$13)</f>
        <v>1.8961290322580648</v>
      </c>
      <c r="E14" s="28">
        <f>(TempMittel_korr!F235-Referenz!E$13)</f>
        <v>5.067555555555554</v>
      </c>
      <c r="F14" s="28">
        <f>(TempMittel_korr!G235-Referenz!F$13)</f>
        <v>2.2444086021505374</v>
      </c>
      <c r="G14" s="28">
        <f>(TempMittel_korr!H235-Referenz!G$13)</f>
        <v>1.0917777777777733</v>
      </c>
      <c r="H14" s="28">
        <f>(TempMittel_korr!I235-Referenz!H$13)</f>
        <v>-1.6850537634408589</v>
      </c>
      <c r="I14" s="28">
        <f>(TempMittel_korr!J235-Referenz!I$13)</f>
        <v>2.0620430107526868</v>
      </c>
      <c r="J14" s="28">
        <f>(TempMittel_korr!K235-Referenz!J$13)</f>
        <v>2.5673333333333304</v>
      </c>
      <c r="K14" s="28">
        <f>(TempMittel_korr!L235-Referenz!K$13)</f>
        <v>0.48419354838709605</v>
      </c>
      <c r="L14" s="9">
        <f>(TempMittel_korr!M235-Referenz!L$13)</f>
        <v>4.1201111111111093</v>
      </c>
      <c r="M14" s="97">
        <f>(TempMittel_korr!N235-Referenz!M$13)</f>
        <v>1.04494623655914</v>
      </c>
      <c r="N14" s="38">
        <f>(TempMittel_korr!P235-Referenz!N$13)</f>
        <v>1.6687031963470318</v>
      </c>
      <c r="P14" s="256">
        <v>10</v>
      </c>
      <c r="Q14" s="257">
        <v>1</v>
      </c>
      <c r="S14" s="138">
        <v>2011</v>
      </c>
      <c r="T14" s="29">
        <f>(AVERAGE(D14+Referenz!$D$13,E14+Referenz!$E$13,F14+Referenz!$F$13)-Referenz!$O$13)</f>
        <v>3.0693643966547191</v>
      </c>
      <c r="U14" s="9">
        <f>(AVERAGE(G14+Referenz!$G$13,H14+Referenz!$H$13,I14+Referenz!$I$13)-Referenz!$P$13)</f>
        <v>0.48958900836320041</v>
      </c>
      <c r="V14" s="9">
        <f>(AVERAGE(J14+Referenz!$J$13,K14+Referenz!$K$13,L14+Referenz!$L$13)-Referenz!$Q$13)</f>
        <v>2.3905459976105119</v>
      </c>
      <c r="W14" s="30">
        <f>(AVERAGE(B14+Referenz!$B$13,C14+Referenz!$C$13,M13+Referenz!$M$13)-Referenz!$R$13)</f>
        <v>-0.59147412468880778</v>
      </c>
      <c r="Y14" s="90">
        <v>2011</v>
      </c>
      <c r="Z14" s="29">
        <f>(AVERAGE(B14+Referenz!$B$13,C14+Referenz!$C$13,D14+Referenz!$D$13)-Referenz!$T$13)</f>
        <v>0.99762981796352213</v>
      </c>
      <c r="AA14" s="9">
        <f>(AVERAGE(E14+Referenz!$E$13,F14+Referenz!$F$13,G14+Referenz!$G$13)-Referenz!$U$13)</f>
        <v>2.8012473118279555</v>
      </c>
      <c r="AB14" s="28">
        <f>(AVERAGE(H14+Referenz!$H$13,I14+Referenz!$I$13,J14+Referenz!$J$13)-Referenz!$V$13)</f>
        <v>0.98144086021505039</v>
      </c>
      <c r="AC14" s="38">
        <f>(AVERAGE(K14+Referenz!$K$13,L14+Referenz!$L$13,M14+Referenz!$M$13)-Referenz!$W$13)</f>
        <v>1.8830836320191153</v>
      </c>
    </row>
    <row r="15" spans="1:29">
      <c r="A15" s="51">
        <v>2012</v>
      </c>
      <c r="B15" s="34">
        <f>(TempMittel_korr!C236-Referenz!B13)</f>
        <v>9.9999999999998979E-3</v>
      </c>
      <c r="C15" s="9">
        <f>(TempMittel_korr!D236-Referenz!C13)</f>
        <v>-5.6834564860426919</v>
      </c>
      <c r="D15" s="9">
        <f>(TempMittel_korr!E236-Referenz!D13)</f>
        <v>3.8638709677419349</v>
      </c>
      <c r="E15" s="9">
        <f>(TempMittel_korr!F236-Referenz!E13)</f>
        <v>1.5275555555555558</v>
      </c>
      <c r="F15" s="9">
        <f>(TempMittel_korr!G236-Referenz!F13)</f>
        <v>2.1734408602150559</v>
      </c>
      <c r="G15" s="9">
        <f>(TempMittel_korr!H236-Referenz!G13)</f>
        <v>2.3817777777777742</v>
      </c>
      <c r="H15" s="9">
        <f>(TempMittel_korr!I236-Referenz!H13)</f>
        <v>0.41817204301075073</v>
      </c>
      <c r="I15" s="9">
        <f>(TempMittel_korr!J236-Referenz!I13)</f>
        <v>2.1459139784946206</v>
      </c>
      <c r="J15" s="9">
        <f>(TempMittel_korr!K236-Referenz!J13)</f>
        <v>0.53066666666666507</v>
      </c>
      <c r="K15" s="9">
        <f>(TempMittel_korr!L236-Referenz!K13)</f>
        <v>0.60354838709677328</v>
      </c>
      <c r="L15" s="9">
        <f>(TempMittel_korr!M236-Referenz!L13)</f>
        <v>2.6601111111111124</v>
      </c>
      <c r="M15" s="12">
        <f>(TempMittel_korr!N236-Referenz!M$13)</f>
        <v>-0.18731182795698878</v>
      </c>
      <c r="N15" s="38">
        <f>(TempMittel_korr!P236-Referenz!N$13)</f>
        <v>0.91363470319634565</v>
      </c>
      <c r="P15" s="162">
        <v>9</v>
      </c>
      <c r="Q15" s="257">
        <v>1</v>
      </c>
      <c r="S15" s="138">
        <v>2012</v>
      </c>
      <c r="T15" s="29">
        <f>(AVERAGE(D15+Referenz!$D$13,E15+Referenz!$E$13,F15+Referenz!$F$13)-Referenz!$O$13)</f>
        <v>2.5216224611708489</v>
      </c>
      <c r="U15" s="9">
        <f>(AVERAGE(G15+Referenz!$G$13,H15+Referenz!$H$13,I15+Referenz!$I$13)-Referenz!$P$13)</f>
        <v>1.6486212664277158</v>
      </c>
      <c r="V15" s="9">
        <f>(AVERAGE(J15+Referenz!$J$13,K15+Referenz!$K$13,L15+Referenz!$L$13)-Referenz!$Q$13)</f>
        <v>1.2647753882915174</v>
      </c>
      <c r="W15" s="30">
        <f>(AVERAGE(B15+Referenz!$B$13,C15+Referenz!$C$13,M14+Referenz!$M$13)-Referenz!$R$13)</f>
        <v>-1.5428367498278506</v>
      </c>
      <c r="Y15" s="138">
        <v>2012</v>
      </c>
      <c r="Z15" s="29">
        <f>(AVERAGE(B15+Referenz!$B$13,C15+Referenz!$C$13,D15+Referenz!$D$13)-Referenz!$T$13)</f>
        <v>-0.60319517276691892</v>
      </c>
      <c r="AA15" s="9">
        <f>(AVERAGE(E15+Referenz!$E$13,F15+Referenz!$F$13,G15+Referenz!$G$13)-Referenz!$U$13)</f>
        <v>2.0275913978494611</v>
      </c>
      <c r="AB15" s="28">
        <f>(AVERAGE(H15+Referenz!$H$13,I15+Referenz!$I$13,J15+Referenz!$J$13)-Referenz!$V$13)</f>
        <v>1.0315842293906758</v>
      </c>
      <c r="AC15" s="38">
        <f>(AVERAGE(K15+Referenz!$K$13,L15+Referenz!$L$13,M15+Referenz!$M$13)-Referenz!$W$13)</f>
        <v>1.0254492234169659</v>
      </c>
    </row>
    <row r="16" spans="1:29">
      <c r="A16" s="51">
        <v>2013</v>
      </c>
      <c r="B16" s="34">
        <f>(TempMittel_korr!C237-Referenz!B$13)</f>
        <v>-0.56741935483870953</v>
      </c>
      <c r="C16" s="28">
        <f>(TempMittel_korr!D237-Referenz!C$13)</f>
        <v>-3.8397372742200337</v>
      </c>
      <c r="D16" s="9">
        <f>(TempMittel_korr!E237-Referenz!D$13)</f>
        <v>-2.1845161290322581</v>
      </c>
      <c r="E16" s="9">
        <f>(TempMittel_korr!F237-Referenz!E$13)</f>
        <v>1.2542222222222232</v>
      </c>
      <c r="F16" s="9">
        <f>(TempMittel_korr!G237-Referenz!F$13)</f>
        <v>-1.6362365591397836</v>
      </c>
      <c r="G16" s="9">
        <f>(TempMittel_korr!H237-Referenz!G$13)</f>
        <v>0.47844444444444534</v>
      </c>
      <c r="H16" s="9">
        <f>(TempMittel_korr!I237-Referenz!H$13)</f>
        <v>3.1504301075268799</v>
      </c>
      <c r="I16" s="9">
        <f>(TempMittel_korr!J237-Referenz!I$13)</f>
        <v>1.1878494623655858</v>
      </c>
      <c r="J16" s="9">
        <f>(TempMittel_korr!K237-Referenz!J$13)</f>
        <v>-0.212666666666669</v>
      </c>
      <c r="K16" s="9">
        <f>(TempMittel_korr!L237-Referenz!K$13)</f>
        <v>1.9970967741935501</v>
      </c>
      <c r="L16" s="9">
        <f>(TempMittel_korr!M237-Referenz!L$13)</f>
        <v>-0.76655555555555588</v>
      </c>
      <c r="M16" s="12">
        <f>(TempMittel_korr!N237-Referenz!M$13)</f>
        <v>2.7836559139784947</v>
      </c>
      <c r="N16" s="38">
        <f>(TempMittel_korr!P237-Referenz!N$13)</f>
        <v>-4.6913242009133604E-2</v>
      </c>
      <c r="P16" s="162">
        <v>6</v>
      </c>
      <c r="Q16" s="165">
        <v>6</v>
      </c>
      <c r="S16" s="138">
        <v>2013</v>
      </c>
      <c r="T16" s="29">
        <f>(AVERAGE(D16+Referenz!D$13,E16+Referenz!E$13,F16+Referenz!F$13)-Referenz!O$13)</f>
        <v>-0.85551015531660557</v>
      </c>
      <c r="U16" s="9">
        <f>(AVERAGE(G16+Referenz!G$13,H16+Referenz!H$13,I16+Referenz!I$13)-Referenz!P$13)</f>
        <v>1.6055746714456358</v>
      </c>
      <c r="V16" s="9">
        <f>(AVERAGE(J16+Referenz!J$13,K16+Referenz!K$13,L16+Referenz!L$13)-Referenz!Q$13)</f>
        <v>0.33929151732377516</v>
      </c>
      <c r="W16" s="30">
        <f>(AVERAGE(B16+Referenz!B$13,C16+Referenz!C$13,M15+Referenz!M$13)-Referenz!R$13)</f>
        <v>-1.5314894856719108</v>
      </c>
      <c r="Y16" s="138">
        <v>2013</v>
      </c>
      <c r="Z16" s="29">
        <f>(AVERAGE(B16+Referenz!$B$13,C16+Referenz!$C$13,D16+Referenz!$D$13)-Referenz!$T$13)</f>
        <v>-2.1972242526970005</v>
      </c>
      <c r="AA16" s="9">
        <f>(AVERAGE(E16+Referenz!$E$13,F16+Referenz!$F$13,G16+Referenz!$G$13)-Referenz!$U$13)</f>
        <v>3.2143369175628322E-2</v>
      </c>
      <c r="AB16" s="28">
        <f>(AVERAGE(H16+Referenz!$H$13,I16+Referenz!$I$13,J16+Referenz!$J$13)-Referenz!$V$13)</f>
        <v>1.3752043010752644</v>
      </c>
      <c r="AC16" s="38">
        <f>(AVERAGE(K16+Referenz!$K$13,L16+Referenz!$L$13,M16+Referenz!$M$13)-Referenz!$W$13)</f>
        <v>1.3380657108721623</v>
      </c>
    </row>
    <row r="17" spans="1:29">
      <c r="A17" s="51">
        <v>2014</v>
      </c>
      <c r="B17" s="34">
        <f>(TempMittel_korr!C238-Referenz!B$13)</f>
        <v>3.4680645161290329</v>
      </c>
      <c r="C17" s="29">
        <f>(TempMittel_korr!D238-Referenz!C$13)</f>
        <v>3.7031198686371098</v>
      </c>
      <c r="D17" s="29">
        <f>(TempMittel_korr!E238-Referenz!D$13)</f>
        <v>3.3025806451612896</v>
      </c>
      <c r="E17" s="29">
        <f>(TempMittel_korr!F238-Referenz!E$13)</f>
        <v>3.1775555555555552</v>
      </c>
      <c r="F17" s="29">
        <f>(TempMittel_korr!G238-Referenz!F$13)</f>
        <v>-0.4523655913978466</v>
      </c>
      <c r="G17" s="29">
        <f>(TempMittel_korr!H238-Referenz!G$13)</f>
        <v>2.2151111111111099</v>
      </c>
      <c r="H17" s="29">
        <f>(TempMittel_korr!I238-Referenz!H$13)</f>
        <v>0.4181720430107525</v>
      </c>
      <c r="I17" s="29">
        <f>(TempMittel_korr!J238-Referenz!I$13)</f>
        <v>-1.5927956989247356</v>
      </c>
      <c r="J17" s="29">
        <f>(TempMittel_korr!K238-Referenz!J$13)</f>
        <v>0.75066666666666393</v>
      </c>
      <c r="K17" s="29">
        <f>(TempMittel_korr!L238-Referenz!K$13)</f>
        <v>2.7906451612903185</v>
      </c>
      <c r="L17" s="9">
        <f>(TempMittel_korr!M238-Referenz!L$13)</f>
        <v>3.9567777777777766</v>
      </c>
      <c r="M17" s="30">
        <f>(TempMittel_korr!N238-Referenz!M$13)</f>
        <v>0.43204301075268842</v>
      </c>
      <c r="N17" s="38">
        <f>(TempMittel_korr!P238-Referenz!N$13)</f>
        <v>1.6530867579908666</v>
      </c>
      <c r="P17" s="256">
        <v>10</v>
      </c>
      <c r="Q17" s="257">
        <v>2</v>
      </c>
      <c r="S17" s="90">
        <v>2014</v>
      </c>
      <c r="T17" s="29">
        <f>(AVERAGE(D17+Referenz!D$13,E17+Referenz!E$13,F17+Referenz!F$13)-Referenz!O$13)</f>
        <v>2.009256869773</v>
      </c>
      <c r="U17" s="9">
        <f>(AVERAGE(G17+Referenz!G$13,H17+Referenz!H$13,I17+Referenz!I$13)-Referenz!P$13)</f>
        <v>0.34682915173237383</v>
      </c>
      <c r="V17" s="9">
        <f>(AVERAGE(J17+Referenz!J$13,K17+Referenz!K$13,L17+Referenz!L$13)-Referenz!Q$13)</f>
        <v>2.4993632019115859</v>
      </c>
      <c r="W17" s="30">
        <f>(AVERAGE(B17+Referenz!B$13,C17+Referenz!C$13,M16+Referenz!M$13)-Referenz!R$13)</f>
        <v>3.3182800995815458</v>
      </c>
      <c r="Y17" s="138">
        <v>2014</v>
      </c>
      <c r="Z17" s="29">
        <f>(AVERAGE(B17+Referenz!$B$13,C17+Referenz!$C$13,D17+Referenz!$D$13)-Referenz!$T$13)</f>
        <v>3.4912550099758111</v>
      </c>
      <c r="AA17" s="9">
        <f>(AVERAGE(E17+Referenz!$E$13,F17+Referenz!$F$13,G17+Referenz!$G$13)-Referenz!$U$13)</f>
        <v>1.6467670250896038</v>
      </c>
      <c r="AB17" s="28">
        <f>(AVERAGE(H17+Referenz!$H$13,I17+Referenz!$I$13,J17+Referenz!$J$13)-Referenz!$V$13)</f>
        <v>-0.14131899641577483</v>
      </c>
      <c r="AC17" s="38">
        <f>(AVERAGE(K17+Referenz!$K$13,L17+Referenz!$L$13,M17+Referenz!$M$13)-Referenz!$W$13)</f>
        <v>2.3931553166069284</v>
      </c>
    </row>
    <row r="18" spans="1:29">
      <c r="A18" s="51">
        <v>2015</v>
      </c>
      <c r="B18" s="34">
        <f>(TempMittel_korr!C239-Referenz!B$13)</f>
        <v>0.94225806451612881</v>
      </c>
      <c r="C18" s="29">
        <f>(TempMittel_korr!D239-Referenz!C$13)</f>
        <v>-0.83973727422003264</v>
      </c>
      <c r="D18" s="29">
        <f>(TempMittel_korr!E239-Referenz!D$13)</f>
        <v>1.4509677419354845</v>
      </c>
      <c r="E18" s="29">
        <f>(TempMittel_korr!F239-Referenz!E$13)</f>
        <v>2.2042222222222243</v>
      </c>
      <c r="F18" s="29">
        <f>(TempMittel_korr!G239-Referenz!F$13)</f>
        <v>0.91860215053763206</v>
      </c>
      <c r="G18" s="29">
        <f>(TempMittel_korr!H239-Referenz!G$13)</f>
        <v>2.1617777777777718</v>
      </c>
      <c r="H18" s="9">
        <f>(TempMittel_korr!I239-Referenz!H$13)</f>
        <v>4.2213978494623667</v>
      </c>
      <c r="I18" s="29">
        <f>(TempMittel_korr!J239-Referenz!I$13)</f>
        <v>3.5975268817204249</v>
      </c>
      <c r="J18" s="29">
        <f>(TempMittel_korr!K239-Referenz!J$13)</f>
        <v>-1.2360000000000007</v>
      </c>
      <c r="K18" s="29">
        <f>(TempMittel_korr!L239-Referenz!K$13)</f>
        <v>-0.45774193548387032</v>
      </c>
      <c r="L18" s="9">
        <f>(TempMittel_korr!M239-Referenz!L$13)</f>
        <v>4.8534444444444418</v>
      </c>
      <c r="M18" s="12">
        <f>(TempMittel_korr!N239-Referenz!M$13)</f>
        <v>6.164301075268817</v>
      </c>
      <c r="N18" s="30">
        <f>(TempMittel_korr!P239-Referenz!N$13)</f>
        <v>2.0382922374429207</v>
      </c>
      <c r="O18" s="2"/>
      <c r="P18" s="162">
        <v>9</v>
      </c>
      <c r="Q18" s="165">
        <v>3</v>
      </c>
      <c r="R18" s="2"/>
      <c r="S18" s="90">
        <v>2015</v>
      </c>
      <c r="T18" s="29">
        <f>(AVERAGE(D18+Referenz!D$13,E18+Referenz!E$13,F18+Referenz!F$13)-Referenz!O$13)</f>
        <v>1.5245973715651138</v>
      </c>
      <c r="U18" s="9">
        <f>(AVERAGE(G18+Referenz!G$13,H18+Referenz!H$13,I18+Referenz!I$13)-Referenz!P$13)</f>
        <v>3.3269008363201866</v>
      </c>
      <c r="V18" s="9">
        <f>(AVERAGE(J18+Referenz!J$13,K18+Referenz!K$13,L18+Referenz!L$13)-Referenz!Q$13)</f>
        <v>1.0532341696535221</v>
      </c>
      <c r="W18" s="30">
        <f>(AVERAGE(B18+Referenz!B$13,C18+Referenz!C$13,M17+Referenz!M$13)-Referenz!R$13)</f>
        <v>0.17818793368292815</v>
      </c>
      <c r="Y18" s="90">
        <v>2015</v>
      </c>
      <c r="Z18" s="29">
        <f>(AVERAGE(B18+Referenz!$B$13,C18+Referenz!$C$13,D18+Referenz!$D$13)-Referenz!$T$13)</f>
        <v>0.51782951074386019</v>
      </c>
      <c r="AA18" s="9">
        <f>(AVERAGE(E18+Referenz!$E$13,F18+Referenz!$F$13,G18+Referenz!$G$13)-Referenz!$U$13)</f>
        <v>1.7615340501792094</v>
      </c>
      <c r="AB18" s="9">
        <f>(AVERAGE(H18+Referenz!$H$13,I18+Referenz!$I$13,J18+Referenz!$J$13)-Referenz!$V$13)</f>
        <v>2.194308243727594</v>
      </c>
      <c r="AC18" s="30">
        <f>(AVERAGE(K18+Referenz!$K$13,L18+Referenz!$L$13,M18+Referenz!$M$13)-Referenz!$W$13)</f>
        <v>3.5200011947431298</v>
      </c>
    </row>
    <row r="19" spans="1:29">
      <c r="A19" s="51">
        <v>2016</v>
      </c>
      <c r="B19" s="34">
        <f>(TempMittel_korr!C240-Referenz!B$13)</f>
        <v>1.6874193548387098</v>
      </c>
      <c r="C19" s="29">
        <f>(TempMittel_korr!D240-Referenz!C$13)</f>
        <v>2.5510262725779969</v>
      </c>
      <c r="D19" s="29">
        <f>(TempMittel_korr!E240-Referenz!D$13)</f>
        <v>-0.27161290322580633</v>
      </c>
      <c r="E19" s="29">
        <f>(TempMittel_korr!F240-Referenz!E$13)</f>
        <v>1.6442222222222247</v>
      </c>
      <c r="F19" s="29">
        <f>(TempMittel_korr!G240-Referenz!F$13)</f>
        <v>0.3315053763440865</v>
      </c>
      <c r="G19" s="29">
        <f>(TempMittel_korr!H240-Referenz!G$13)</f>
        <v>1.3684444444444441</v>
      </c>
      <c r="H19" s="29">
        <f>(TempMittel_korr!I240-Referenz!H$13)</f>
        <v>1.7601075268817183</v>
      </c>
      <c r="I19" s="29">
        <f>(TempMittel_korr!J240-Referenz!I$13)</f>
        <v>1.1878494623655822</v>
      </c>
      <c r="J19" s="29">
        <f>(TempMittel_korr!K240-Referenz!J$13)</f>
        <v>3.2673333333333332</v>
      </c>
      <c r="K19" s="29">
        <f>(TempMittel_korr!L240-Referenz!K$13)</f>
        <v>-0.62225806451612975</v>
      </c>
      <c r="L19" s="29">
        <f>(TempMittel_korr!M240-Referenz!L$13)</f>
        <v>0.87011111111111239</v>
      </c>
      <c r="M19" s="30">
        <f>(TempMittel_korr!N240-Referenz!M$13)</f>
        <v>2.215913978494624</v>
      </c>
      <c r="N19" s="38">
        <f>(TempMittel_korr!P240-Referenz!N$13)</f>
        <v>1.33938812785388</v>
      </c>
      <c r="P19" s="256">
        <v>10</v>
      </c>
      <c r="Q19" s="257">
        <v>2</v>
      </c>
      <c r="S19" s="90">
        <v>2016</v>
      </c>
      <c r="T19" s="29">
        <f>(AVERAGE(D19+Referenz!D$13,E19+Referenz!E$13,F19+Referenz!F$13)-Referenz!O$13)</f>
        <v>0.56803823178016799</v>
      </c>
      <c r="U19" s="9">
        <f>(AVERAGE(G19+Referenz!G$13,H19+Referenz!H$13,I19+Referenz!I$13)-Referenz!P$13)</f>
        <v>1.4388004778972459</v>
      </c>
      <c r="V19" s="9">
        <f>(AVERAGE(J19+Referenz!J$13,K19+Referenz!K$13,L19+Referenz!L$13)-Referenz!Q$13)</f>
        <v>1.1717287933094385</v>
      </c>
      <c r="W19" s="30">
        <f>(AVERAGE(B19+Referenz!B$13,C19+Referenz!C$13,M18+Referenz!M$13)-Referenz!R$13)</f>
        <v>3.4675822342285083</v>
      </c>
      <c r="Y19" s="90">
        <v>2016</v>
      </c>
      <c r="Z19" s="29">
        <f>(AVERAGE(B19+Referenz!$B$13,C19+Referenz!$C$13,D19+Referenz!$D$13)-Referenz!$T$13)</f>
        <v>1.3222775747302999</v>
      </c>
      <c r="AA19" s="9">
        <f>(AVERAGE(E19+Referenz!$E$13,F19+Referenz!$F$13,G19+Referenz!$G$13)-Referenz!$U$13)</f>
        <v>1.1147240143369199</v>
      </c>
      <c r="AB19" s="28">
        <f>(AVERAGE(H19+Referenz!$H$13,I19+Referenz!$I$13,J19+Referenz!$J$13)-Referenz!$V$13)</f>
        <v>2.0717634408602095</v>
      </c>
      <c r="AC19" s="38">
        <f>(AVERAGE(K19+Referenz!$K$13,L19+Referenz!$L$13,M19+Referenz!$M$13)-Referenz!$W$13)</f>
        <v>0.82125567502986918</v>
      </c>
    </row>
    <row r="20" spans="1:29">
      <c r="A20" s="51">
        <v>2017</v>
      </c>
      <c r="B20" s="34">
        <f>(TempMittel_korr!C241-Referenz!B$13)</f>
        <v>-2.7932258064516122</v>
      </c>
      <c r="C20" s="29">
        <f>(TempMittel_korr!D241-Referenz!C$13)</f>
        <v>3.0424055829228251</v>
      </c>
      <c r="D20" s="9">
        <f>(TempMittel_korr!E241-Referenz!D$13)</f>
        <v>3.7961290322580643</v>
      </c>
      <c r="E20" s="9">
        <f>(TempMittel_korr!F241-Referenz!E$13)</f>
        <v>0.28088888888888963</v>
      </c>
      <c r="F20" s="9">
        <f>(TempMittel_korr!G241-Referenz!F$13)</f>
        <v>2.086344086021505</v>
      </c>
      <c r="G20" s="9">
        <f>(TempMittel_korr!H241-Referenz!G$13)</f>
        <v>4.0851111111111074</v>
      </c>
      <c r="H20" s="9">
        <f>(TempMittel_korr!I241-Referenz!H$13)</f>
        <v>1.3891397849462308</v>
      </c>
      <c r="I20" s="9">
        <f>(TempMittel_korr!J241-Referenz!I$13)</f>
        <v>2.387849462365585</v>
      </c>
      <c r="J20" s="9">
        <f>(TempMittel_korr!K241-Referenz!J$13)</f>
        <v>-1.3393333333333359</v>
      </c>
      <c r="K20" s="9">
        <f>(TempMittel_korr!L241-Referenz!K$13)</f>
        <v>2.3229032258064519</v>
      </c>
      <c r="L20" s="9">
        <f>(TempMittel_korr!M241-Referenz!L$13)</f>
        <v>-9.8888888888897242E-3</v>
      </c>
      <c r="M20" s="12">
        <f>(TempMittel_korr!N241-Referenz!M$13)</f>
        <v>-0.84215053763440872</v>
      </c>
      <c r="N20" s="38">
        <f>(TempMittel_korr!P241-Referenz!N$13)</f>
        <v>1.2067853881278534</v>
      </c>
      <c r="P20" s="162">
        <v>8</v>
      </c>
      <c r="Q20" s="165">
        <v>3</v>
      </c>
      <c r="S20" s="90">
        <v>2017</v>
      </c>
      <c r="T20" s="29">
        <f>(AVERAGE(D20+Referenz!D$13,E20+Referenz!E$13,F20+Referenz!F$13)-Referenz!O$13)</f>
        <v>2.0544540023894866</v>
      </c>
      <c r="U20" s="9">
        <f>(AVERAGE(G20+Referenz!G$13,H20+Referenz!H$13,I20+Referenz!I$13)-Referenz!P$13)</f>
        <v>2.6207001194743054</v>
      </c>
      <c r="V20" s="9">
        <f>(AVERAGE(J20+Referenz!J$13,K20+Referenz!K$13,L20+Referenz!L$13)-Referenz!Q$13)</f>
        <v>0.32456033452807542</v>
      </c>
      <c r="W20" s="30">
        <f>(AVERAGE(B20+Referenz!B$13,C20+Referenz!C$13,M19+Referenz!M$13)-Referenz!R$13)</f>
        <v>0.82169791832194561</v>
      </c>
      <c r="Y20" s="90">
        <v>2017</v>
      </c>
      <c r="Z20" s="29">
        <f>(AVERAGE(B20+Referenz!$B$13,C20+Referenz!$C$13,D20+Referenz!$D$13)-Referenz!$T$13)</f>
        <v>1.3484362695764258</v>
      </c>
      <c r="AA20" s="9">
        <f>(AVERAGE(E20+Referenz!$E$13,F20+Referenz!$F$13,G20+Referenz!$G$13)-Referenz!$U$13)</f>
        <v>2.1507813620071676</v>
      </c>
      <c r="AB20" s="9">
        <f>(AVERAGE(H20+Referenz!$H$13,I20+Referenz!$I$13,J20+Referenz!$J$13)-Referenz!$V$13)</f>
        <v>0.8125519713261582</v>
      </c>
      <c r="AC20" s="30">
        <f>(AVERAGE(K20+Referenz!$K$13,L20+Referenz!$L$13,M20+Referenz!$M$13)-Referenz!$W$13)</f>
        <v>0.49028793309438434</v>
      </c>
    </row>
    <row r="21" spans="1:29">
      <c r="A21" s="51">
        <v>2018</v>
      </c>
      <c r="B21" s="34">
        <f>(TempMittel_korr!C242-Referenz!B$13)</f>
        <v>3.5680645161290325</v>
      </c>
      <c r="C21" s="9">
        <f>(TempMittel_korr!D242-Referenz!C$13)</f>
        <v>-4.4861658456486042</v>
      </c>
      <c r="D21" s="29">
        <f>(TempMittel_korr!E242-Referenz!D$13)</f>
        <v>-0.84903225806451621</v>
      </c>
      <c r="E21" s="157">
        <f>(TempMittel_korr!F242-Referenz!E$13)</f>
        <v>7.0508888888888883</v>
      </c>
      <c r="F21" s="9">
        <f>(TempMittel_korr!G242-Referenz!F$13)</f>
        <v>2.9702150537634413</v>
      </c>
      <c r="G21" s="9">
        <f>(TempMittel_korr!H242-Referenz!G$13)</f>
        <v>2.5684444444444416</v>
      </c>
      <c r="H21" s="9">
        <f>(TempMittel_korr!I242-Referenz!H$13)</f>
        <v>2.7794623655913959</v>
      </c>
      <c r="I21" s="9">
        <f>(TempMittel_korr!J242-Referenz!I$13)</f>
        <v>3.378172043010748</v>
      </c>
      <c r="J21" s="9">
        <f>(TempMittel_korr!K242-Referenz!J$13)</f>
        <v>2.3806666666666629</v>
      </c>
      <c r="K21" s="9">
        <f>(TempMittel_korr!L242-Referenz!K$13)</f>
        <v>2.7229032258064469</v>
      </c>
      <c r="L21" s="9">
        <f>(TempMittel_korr!M242-Referenz!L$13)</f>
        <v>2.3134444444444457</v>
      </c>
      <c r="M21" s="12">
        <f>(TempMittel_korr!N242-Referenz!M$13)</f>
        <v>1.1126881720430108</v>
      </c>
      <c r="N21" s="30">
        <f>(TempMittel_korr!P242-Referenz!N$13)</f>
        <v>2.180757990867578</v>
      </c>
      <c r="P21" s="256">
        <v>10</v>
      </c>
      <c r="Q21" s="257">
        <v>2</v>
      </c>
      <c r="S21" s="275">
        <v>2018</v>
      </c>
      <c r="T21" s="29">
        <f>(AVERAGE(D21+Referenz!D$13,E21+Referenz!E$13,F21+Referenz!F$13)-Referenz!O$13)</f>
        <v>3.0573572281959374</v>
      </c>
      <c r="U21" s="9">
        <f>(AVERAGE(G21+Referenz!G$13,H21+Referenz!H$13,I21+Referenz!I$13)-Referenz!P$13)</f>
        <v>2.9086929510155297</v>
      </c>
      <c r="V21" s="9">
        <f>(AVERAGE(J21+Referenz!J$13,K21+Referenz!K$13,L21+Referenz!L$13)-Referenz!Q$13)</f>
        <v>2.4723381123058532</v>
      </c>
      <c r="W21" s="12">
        <f>(AVERAGE(B21+Referenz!B$13,C21+Referenz!C$13,M20+Referenz!M$13)-Referenz!R$13)</f>
        <v>-0.58675062238466014</v>
      </c>
      <c r="Y21" s="138">
        <v>2018</v>
      </c>
      <c r="Z21" s="29">
        <f>(AVERAGE(B21+Referenz!$B$13,C21+Referenz!$C$13,D21+Referenz!$D$13)-Referenz!$T$13)</f>
        <v>-0.58904452919469596</v>
      </c>
      <c r="AA21" s="9">
        <f>(AVERAGE(E21+Referenz!$E$13,F21+Referenz!$F$13,G21+Referenz!$G$13)-Referenz!$U$13)</f>
        <v>4.1965161290322595</v>
      </c>
      <c r="AB21" s="9">
        <f>(AVERAGE(H21+Referenz!$H$13,I21+Referenz!$I$13,J21+Referenz!$J$13)-Referenz!$V$13)</f>
        <v>2.8461003584229339</v>
      </c>
      <c r="AC21" s="12">
        <f>(AVERAGE(K21+Referenz!$K$13,L21+Referenz!$L$13,M21+Referenz!$M$13)-Referenz!$W$13)</f>
        <v>2.0496786140979673</v>
      </c>
    </row>
    <row r="22" spans="1:29">
      <c r="A22" s="176">
        <v>2019</v>
      </c>
      <c r="B22" s="34">
        <f>(TempMittel_korr!C243-Referenz!B$13)</f>
        <v>-2.173870967741935</v>
      </c>
      <c r="C22" s="9">
        <f>(TempMittel_korr!D243-Referenz!C$13)</f>
        <v>4.1424055829228248</v>
      </c>
      <c r="D22" s="9">
        <f>(TempMittel_korr!E243-Referenz!D$13)</f>
        <v>2.4283870967741938</v>
      </c>
      <c r="E22" s="9">
        <f>(TempMittel_korr!F243-Referenz!E$13)</f>
        <v>2.4908888888888887</v>
      </c>
      <c r="F22" s="9">
        <f>(TempMittel_korr!G243-Referenz!F$13)</f>
        <v>-2.3072043010752701</v>
      </c>
      <c r="G22" s="9">
        <f>(TempMittel_korr!H243-Referenz!G$13)</f>
        <v>5.4584444444444387</v>
      </c>
      <c r="H22" s="9">
        <f>(TempMittel_korr!I243-Referenz!H$13)</f>
        <v>2.5084946236559063</v>
      </c>
      <c r="I22" s="9">
        <f>(TempMittel_korr!J243-Referenz!I$13)</f>
        <v>1.6910752688172028</v>
      </c>
      <c r="J22" s="9">
        <f>(TempMittel_korr!K243-Referenz!J$13)</f>
        <v>0.72400000000000375</v>
      </c>
      <c r="K22" s="9">
        <f>(TempMittel_korr!L243-Referenz!K$13)</f>
        <v>3.0454838709677405</v>
      </c>
      <c r="L22" s="9">
        <f>(TempMittel_korr!M243-Referenz!L$13)</f>
        <v>1.5067777777777773</v>
      </c>
      <c r="M22" s="12">
        <f>(TempMittel_korr!N243-Referenz!M$13)</f>
        <v>2.8804301075268821</v>
      </c>
      <c r="N22" s="38">
        <f>(TempMittel_korr!P243-Referenz!N$13)</f>
        <v>1.8566484018264831</v>
      </c>
      <c r="P22" s="256">
        <v>10</v>
      </c>
      <c r="Q22" s="274">
        <v>2</v>
      </c>
      <c r="S22" s="308">
        <v>2019</v>
      </c>
      <c r="T22" s="34">
        <f>(AVERAGE(D22+Referenz!D$13,E22+Referenz!E$13,F22+Referenz!F$13)-Referenz!O$13)</f>
        <v>0.87069056152927082</v>
      </c>
      <c r="U22" s="9">
        <f>(AVERAGE(G22+Referenz!G$13,H22+Referenz!H$13,I22+Referenz!I$13)-Referenz!P$13)</f>
        <v>3.2193381123058469</v>
      </c>
      <c r="V22" s="9">
        <f>(AVERAGE(J22+Referenz!J$13,K22+Referenz!K$13,L22+Referenz!L$13)-Referenz!Q$13)</f>
        <v>1.7587538829151734</v>
      </c>
      <c r="W22" s="12">
        <f>(AVERAGE(B22+Referenz!B$13,C22+Referenz!C$13,M21+Referenz!M$13)-Referenz!R$13)</f>
        <v>1.027074262407967</v>
      </c>
      <c r="Y22" s="90">
        <v>2019</v>
      </c>
      <c r="Z22" s="34">
        <f>(AVERAGE(B22+Referenz!$B$13,C22+Referenz!$C$13,D22+Referenz!$D$13)-Referenz!$T$13)</f>
        <v>1.4656405706516946</v>
      </c>
      <c r="AA22" s="9">
        <f>(AVERAGE(E22+Referenz!$E$13,F22+Referenz!$F$13,G22+Referenz!$G$13)-Referenz!$U$13)</f>
        <v>1.8807096774193539</v>
      </c>
      <c r="AB22" s="9">
        <f>(AVERAGE(H22+Referenz!$H$13,I22+Referenz!$I$13,J22+Referenz!$J$13)-Referenz!$V$13)</f>
        <v>1.6411899641577037</v>
      </c>
      <c r="AC22" s="12">
        <f>(AVERAGE(K22+Referenz!$K$13,L22+Referenz!$L$13,M22+Referenz!$M$13)-Referenz!$W$13)</f>
        <v>2.4775639187574674</v>
      </c>
    </row>
    <row r="23" spans="1:29">
      <c r="A23" s="176">
        <v>2020</v>
      </c>
      <c r="B23" s="34">
        <f>(TempMittel_korr!C244-Referenz!B$13)</f>
        <v>3.5680645161290321</v>
      </c>
      <c r="C23" s="9">
        <f>(TempMittel_korr!D244-Referenz!C$13)</f>
        <v>4.3924055829228239</v>
      </c>
      <c r="D23" s="9">
        <f>(TempMittel_korr!E244-Referenz!D$13)</f>
        <v>0.81870967741935496</v>
      </c>
      <c r="E23" s="9">
        <f>(TempMittel_korr!F244-Referenz!E$13)</f>
        <v>5.1975555555555566</v>
      </c>
      <c r="F23" s="9">
        <f>(TempMittel_korr!G244-Referenz!F$13)</f>
        <v>0.11215053763440963</v>
      </c>
      <c r="G23" s="9">
        <f>(TempMittel_korr!H244-Referenz!G$13)</f>
        <v>0.78177777777777457</v>
      </c>
      <c r="H23" s="9">
        <f>(TempMittel_korr!I244-Referenz!H$13)</f>
        <v>1.7213978494623632</v>
      </c>
      <c r="I23" s="9">
        <f>(TempMittel_korr!J244-Referenz!I$13)</f>
        <v>2.233010752688168</v>
      </c>
      <c r="J23" s="9">
        <f>(TempMittel_korr!K244-Referenz!J$13)</f>
        <v>1.8473333333333315</v>
      </c>
      <c r="K23" s="9">
        <f>(TempMittel_korr!L244-Referenz!K$13)</f>
        <v>0.19387096774193502</v>
      </c>
      <c r="L23" s="9">
        <f>(TempMittel_korr!M244-Referenz!L$13)</f>
        <v>3.5434444444444444</v>
      </c>
      <c r="M23" s="12">
        <f>(TempMittel_korr!N244-Referenz!M$13)</f>
        <v>1.5126881720430108</v>
      </c>
      <c r="N23" s="30">
        <f>(TempMittel_korr!P244-Referenz!N$13)</f>
        <v>2.1530867579908666</v>
      </c>
      <c r="P23" s="340">
        <v>12</v>
      </c>
      <c r="Q23" s="341">
        <v>0</v>
      </c>
      <c r="S23" s="308">
        <v>2020</v>
      </c>
      <c r="T23" s="29">
        <f>(AVERAGE(D23+Referenz!D$13,E23+Referenz!E$13,F23+Referenz!F$13)-Referenz!O$13)</f>
        <v>2.0428052568697748</v>
      </c>
      <c r="U23" s="9">
        <f>(AVERAGE(G23+Referenz!G$13,H23+Referenz!H$13,I23+Referenz!I$13)-Referenz!P$13)</f>
        <v>1.5787287933094358</v>
      </c>
      <c r="V23" s="9">
        <f>(AVERAGE(J23+Referenz!J$13,K23+Referenz!K$13,L23+Referenz!L$13)-Referenz!Q$13)</f>
        <v>1.8615495818399035</v>
      </c>
      <c r="W23" s="12">
        <f>(AVERAGE(B23+Referenz!B$13,C23+Referenz!C$13,M22+Referenz!M$13)-Referenz!R$13)</f>
        <v>3.6136334021929128</v>
      </c>
      <c r="Y23" s="308">
        <v>2020</v>
      </c>
      <c r="Z23" s="29">
        <f>(AVERAGE(B23+Referenz!$B$13,C23+Referenz!$C$13,D23+Referenz!$D$13)-Referenz!$T$13)</f>
        <v>2.9263932588237367</v>
      </c>
      <c r="AA23" s="9">
        <f>(AVERAGE(E23+Referenz!$E$13,F23+Referenz!$F$13,G23+Referenz!$G$13)-Referenz!$U$13)</f>
        <v>2.0304946236559136</v>
      </c>
      <c r="AB23" s="9">
        <f>(AVERAGE(H23+Referenz!$H$13,I23+Referenz!$I$13,J23+Referenz!$J$13)-Referenz!$V$13)</f>
        <v>1.9339139784946191</v>
      </c>
      <c r="AC23" s="12">
        <f>(AVERAGE(K23+Referenz!$K$13,L23+Referenz!$L$13,M23+Referenz!$M$13)-Referenz!$W$13)</f>
        <v>1.7500011947431302</v>
      </c>
    </row>
    <row r="24" spans="1:29">
      <c r="A24" s="176">
        <v>2021</v>
      </c>
      <c r="B24" s="34">
        <f>(TempMittel_korr!C245-Referenz!B$13)</f>
        <v>-1.448064516129032</v>
      </c>
      <c r="C24" s="9">
        <f>(TempMittel_korr!D245-Referenz!C$13)</f>
        <v>3.9924055829228244</v>
      </c>
      <c r="D24" s="9">
        <f>(TempMittel_korr!E245-Referenz!D$13)</f>
        <v>0.71870967741935488</v>
      </c>
      <c r="E24" s="9">
        <f>(TempMittel_korr!F245-Referenz!E$13)</f>
        <v>-0.50244444444444447</v>
      </c>
      <c r="F24" s="9">
        <f>(TempMittel_korr!G245-Referenz!F$13)</f>
        <v>-1.9878494623655918</v>
      </c>
      <c r="G24" s="337">
        <f>(TempMittel_korr!H245-Referenz!G$13)</f>
        <v>4.0817777777777735</v>
      </c>
      <c r="H24" s="9">
        <f>(TempMittel_korr!I245-Referenz!H$13)</f>
        <v>0.42139784946236247</v>
      </c>
      <c r="I24" s="9">
        <f>(TempMittel_korr!J245-Referenz!I$13)</f>
        <v>-0.76698924731183205</v>
      </c>
      <c r="J24" s="9">
        <f>(TempMittel_korr!K245-Referenz!J$13)</f>
        <v>2.2473333333333319</v>
      </c>
      <c r="K24" s="9">
        <f>(TempMittel_korr!L245-Referenz!K$13)</f>
        <v>1.1938709677419359</v>
      </c>
      <c r="L24" s="9">
        <f>(TempMittel_korr!M245-Referenz!L$13)</f>
        <v>4.3444444444444397E-2</v>
      </c>
      <c r="M24" s="12">
        <f>(TempMittel_korr!N245-Referenz!M$13)</f>
        <v>0.91268817204301089</v>
      </c>
      <c r="N24" s="38">
        <f>(TempMittel_korr!P245-Referenz!N$13)</f>
        <v>0.75308675799086622</v>
      </c>
      <c r="P24" s="162">
        <v>7</v>
      </c>
      <c r="Q24" s="165">
        <v>4</v>
      </c>
      <c r="S24" s="275">
        <v>2021</v>
      </c>
      <c r="T24" s="34">
        <f>(AVERAGE(D24+Referenz!D$13,E24+Referenz!E$13,F24+Referenz!F$13)-Referenz!O$13)</f>
        <v>-0.59052807646355987</v>
      </c>
      <c r="U24" s="9">
        <f>(AVERAGE(G24+Referenz!G$13,H24+Referenz!H$13,I24+Referenz!I$13)-Referenz!P$13)</f>
        <v>1.2453954599760984</v>
      </c>
      <c r="V24" s="9">
        <f>(AVERAGE(J24+Referenz!J$13,K24+Referenz!K$13,L24+Referenz!L$13)-Referenz!Q$13)</f>
        <v>1.1615495818399042</v>
      </c>
      <c r="W24" s="12">
        <f>(AVERAGE(B24+Referenz!B$13,C24+Referenz!C$13,M23+Referenz!M$13)-Referenz!R$13)</f>
        <v>1.3523430796122677</v>
      </c>
      <c r="Y24" s="308">
        <v>2021</v>
      </c>
      <c r="Z24" s="34">
        <f>(AVERAGE(B24+Referenz!$B$13,C24+Referenz!$C$13,D24+Referenz!$D$13)-Referenz!$T$13)</f>
        <v>1.0876835814043826</v>
      </c>
      <c r="AA24" s="9">
        <f>(AVERAGE(E24+Referenz!$E$13,F24+Referenz!$F$13,G24+Referenz!$G$13)-Referenz!$U$13)</f>
        <v>0.53049462365591182</v>
      </c>
      <c r="AB24" s="9">
        <f>(AVERAGE(H24+Referenz!$H$13,I24+Referenz!$I$13,J24+Referenz!$J$13)-Referenz!$V$13)</f>
        <v>0.63391397849461839</v>
      </c>
      <c r="AC24" s="12">
        <f>(AVERAGE(K24+Referenz!$K$13,L24+Referenz!$L$13,M24+Referenz!$M$13)-Referenz!$W$13)</f>
        <v>0.71666786140979699</v>
      </c>
    </row>
    <row r="25" spans="1:29">
      <c r="A25" s="176">
        <v>2022</v>
      </c>
      <c r="B25" s="34">
        <f>(TempMittel_korr!C246-Referenz!B$13)</f>
        <v>1.3519354838709678</v>
      </c>
      <c r="C25" s="29">
        <f>(TempMittel_korr!D246-Referenz!C$13)</f>
        <v>2.4924055829228244</v>
      </c>
      <c r="D25" s="29">
        <f>(TempMittel_korr!E246-Referenz!D$13)</f>
        <v>2.5187096774193547</v>
      </c>
      <c r="E25" s="29">
        <f>(TempMittel_korr!F246-Referenz!E$13)</f>
        <v>0.59755555555555606</v>
      </c>
      <c r="F25" s="29">
        <f>(TempMittel_korr!G246-Referenz!F$13)</f>
        <v>3.0121505376344082</v>
      </c>
      <c r="G25" s="337">
        <f>(TempMittel_korr!H246-Referenz!G$13)</f>
        <v>4.3817777777777742</v>
      </c>
      <c r="H25" s="29">
        <f>(TempMittel_korr!I246-Referenz!H$13)</f>
        <v>2.8213978494623646</v>
      </c>
      <c r="I25" s="29">
        <f>(TempMittel_korr!J246-Referenz!I$13)</f>
        <v>2.5330107526881687</v>
      </c>
      <c r="J25" s="29">
        <f>(TempMittel_korr!K246-Referenz!J$13)</f>
        <v>-0.45266666666666744</v>
      </c>
      <c r="K25" s="337">
        <f>(TempMittel_korr!L246-Referenz!K$13)</f>
        <v>5.7938709677419356</v>
      </c>
      <c r="L25" s="29">
        <f>(TempMittel_korr!M246-Referenz!L$13)</f>
        <v>3.4434444444444448</v>
      </c>
      <c r="M25" s="30">
        <f>(TempMittel_korr!N246-Referenz!M$13)</f>
        <v>0.8126881720430108</v>
      </c>
      <c r="N25" s="30">
        <f>(TempMittel_korr!P246-Referenz!N$13)</f>
        <v>2.4530867579908673</v>
      </c>
      <c r="P25" s="256">
        <v>11</v>
      </c>
      <c r="Q25" s="274">
        <v>1</v>
      </c>
      <c r="S25" s="308">
        <v>2022</v>
      </c>
      <c r="T25" s="34">
        <f>(AVERAGE(D25+Referenz!D$13,E25+Referenz!E$13,F25+Referenz!F$13)-Referenz!O$13)</f>
        <v>2.042805256869773</v>
      </c>
      <c r="U25" s="9">
        <f>(AVERAGE(G25+Referenz!G$13,H25+Referenz!H$13,I25+Referenz!I$13)-Referenz!P$13)</f>
        <v>3.2453954599761001</v>
      </c>
      <c r="V25" s="9">
        <f>(AVERAGE(J25+Referenz!J$13,K25+Referenz!K$13,L25+Referenz!L$13)-Referenz!Q$13)</f>
        <v>2.9282162485065717</v>
      </c>
      <c r="W25" s="12">
        <f>(AVERAGE(B25+Referenz!B$13,C25+Referenz!C$13,M24+Referenz!M$13)-Referenz!R$13)</f>
        <v>1.5856764129456009</v>
      </c>
      <c r="Y25" s="308">
        <v>2022</v>
      </c>
      <c r="Z25" s="34">
        <f>(AVERAGE(B25+Referenz!$B$13,C25+Referenz!$C$13,D25+Referenz!$D$13)-Referenz!$T$13)</f>
        <v>2.1210169147377154</v>
      </c>
      <c r="AA25" s="9">
        <f>(AVERAGE(E25+Referenz!$E$13,F25+Referenz!$F$13,G25+Referenz!$G$13)-Referenz!$U$13)</f>
        <v>2.6638279569892447</v>
      </c>
      <c r="AB25" s="9">
        <f>(AVERAGE(H25+Referenz!$H$13,I25+Referenz!$I$13,J25+Referenz!$J$13)-Referenz!$V$13)</f>
        <v>1.6339139784946202</v>
      </c>
      <c r="AC25" s="12">
        <f>(AVERAGE(K25+Referenz!$K$13,L25+Referenz!$L$13,M25+Referenz!$M$13)-Referenz!$W$13)</f>
        <v>3.3500011947431299</v>
      </c>
    </row>
    <row r="26" spans="1:29" ht="13.8" thickBot="1">
      <c r="A26" s="178">
        <v>2023</v>
      </c>
      <c r="B26" s="21">
        <f>(TempMittel_korr!C247-Referenz!B$13)</f>
        <v>1.4519354838709677</v>
      </c>
      <c r="C26" s="13">
        <f>(TempMittel_korr!D247-Referenz!C$13)</f>
        <v>2.1924055829228246</v>
      </c>
      <c r="D26" s="13">
        <f>(TempMittel_korr!E247-Referenz!D$13)</f>
        <v>1.9187096774193551</v>
      </c>
      <c r="E26" s="13">
        <f>(TempMittel_korr!F247-Referenz!E$13)</f>
        <v>-0.60244444444444412</v>
      </c>
      <c r="F26" s="13">
        <f>(TempMittel_korr!G247-Referenz!F$13)</f>
        <v>0.71215053763440928</v>
      </c>
      <c r="G26" s="375">
        <f>(TempMittel_korr!H247-Referenz!G$13)</f>
        <v>4.1817777777777749</v>
      </c>
      <c r="H26" s="13">
        <f>(TempMittel_korr!I247-Referenz!H$13)</f>
        <v>2.7213978494623632</v>
      </c>
      <c r="I26" s="13">
        <f>(TempMittel_korr!J247-Referenz!I$13)</f>
        <v>2.1330107526881665</v>
      </c>
      <c r="J26" s="53"/>
      <c r="K26" s="53"/>
      <c r="L26" s="53"/>
      <c r="M26" s="353"/>
      <c r="N26" s="353"/>
      <c r="P26" s="368">
        <v>7</v>
      </c>
      <c r="Q26" s="374">
        <v>1</v>
      </c>
      <c r="S26" s="361">
        <v>2023</v>
      </c>
      <c r="T26" s="21">
        <f>(AVERAGE(D26+Referenz!D$13,E26+Referenz!E$13,F26+Referenz!F$13)-Referenz!O$13)</f>
        <v>0.67613859020310763</v>
      </c>
      <c r="U26" s="13">
        <f>(AVERAGE(G26+Referenz!G$13,H26+Referenz!H$13,I26+Referenz!I$13)-Referenz!P$13)</f>
        <v>3.0120621266427658</v>
      </c>
      <c r="V26" s="118"/>
      <c r="W26" s="22">
        <f>(AVERAGE(B26+Referenz!B$13,C26+Referenz!C$13,M25+Referenz!M$13)-Referenz!R$13)</f>
        <v>1.485676412945601</v>
      </c>
      <c r="Y26" s="178">
        <v>2023</v>
      </c>
      <c r="Z26" s="21">
        <f>(AVERAGE(B26+Referenz!$B$13,C26+Referenz!$C$13,D26+Referenz!$D$13)-Referenz!$T$13)</f>
        <v>1.854350248071049</v>
      </c>
      <c r="AA26" s="13">
        <f>(AVERAGE(E26+Referenz!$E$13,F26+Referenz!$F$13,G26+Referenz!$G$13)-Referenz!$U$13)</f>
        <v>1.4304946236559122</v>
      </c>
      <c r="AB26" s="118"/>
      <c r="AC26" s="260"/>
    </row>
    <row r="27" spans="1:29">
      <c r="A27" s="23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312"/>
      <c r="P27" s="1"/>
      <c r="Q27" s="1"/>
      <c r="S27" s="233"/>
      <c r="T27" s="2"/>
      <c r="U27" s="2"/>
      <c r="V27" s="2"/>
      <c r="W27" s="2"/>
      <c r="Y27" s="233"/>
      <c r="Z27" s="2"/>
      <c r="AA27" s="2"/>
      <c r="AB27" s="2"/>
      <c r="AC27" s="2"/>
    </row>
    <row r="28" spans="1:29">
      <c r="B28" s="380" t="s">
        <v>25</v>
      </c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T28" s="380" t="s">
        <v>31</v>
      </c>
      <c r="U28" s="380"/>
      <c r="V28" s="380"/>
      <c r="W28" s="380"/>
      <c r="Z28" s="380" t="s">
        <v>31</v>
      </c>
      <c r="AA28" s="380"/>
      <c r="AB28" s="380"/>
      <c r="AC28" s="380"/>
    </row>
    <row r="29" spans="1:29" ht="13.8" thickBot="1">
      <c r="T29" s="17"/>
      <c r="U29" s="17"/>
      <c r="Z29" s="17"/>
      <c r="AA29" s="17"/>
    </row>
    <row r="30" spans="1:29" ht="13.8" thickBot="1">
      <c r="B30" s="33" t="s">
        <v>1</v>
      </c>
      <c r="C30" s="10" t="s">
        <v>2</v>
      </c>
      <c r="D30" s="10" t="s">
        <v>14</v>
      </c>
      <c r="E30" s="10" t="s">
        <v>4</v>
      </c>
      <c r="F30" s="10" t="s">
        <v>5</v>
      </c>
      <c r="G30" s="10" t="s">
        <v>6</v>
      </c>
      <c r="H30" s="10" t="s">
        <v>7</v>
      </c>
      <c r="I30" s="10" t="s">
        <v>8</v>
      </c>
      <c r="J30" s="10" t="s">
        <v>9</v>
      </c>
      <c r="K30" s="10" t="s">
        <v>10</v>
      </c>
      <c r="L30" s="10" t="s">
        <v>11</v>
      </c>
      <c r="M30" s="72" t="s">
        <v>12</v>
      </c>
      <c r="N30" s="73" t="s">
        <v>13</v>
      </c>
      <c r="P30" s="163">
        <f>SUM(P4:P26)</f>
        <v>189</v>
      </c>
      <c r="Q30" s="166">
        <f>SUM(Q4:Q26)</f>
        <v>69</v>
      </c>
      <c r="T30" s="33" t="s">
        <v>26</v>
      </c>
      <c r="U30" s="10" t="s">
        <v>27</v>
      </c>
      <c r="V30" s="10" t="s">
        <v>28</v>
      </c>
      <c r="W30" s="20" t="s">
        <v>29</v>
      </c>
      <c r="Z30" s="35" t="s">
        <v>40</v>
      </c>
      <c r="AA30" s="36" t="s">
        <v>41</v>
      </c>
      <c r="AB30" s="36" t="s">
        <v>42</v>
      </c>
      <c r="AC30" s="39" t="s">
        <v>43</v>
      </c>
    </row>
    <row r="31" spans="1:29" ht="13.8" thickBot="1">
      <c r="A31" s="1" t="s">
        <v>305</v>
      </c>
      <c r="B31" s="21">
        <f t="shared" ref="B31:L31" si="0">AVERAGE(B4:B26)</f>
        <v>0.34576437587657788</v>
      </c>
      <c r="C31" s="53">
        <f t="shared" si="0"/>
        <v>0.6705968444349254</v>
      </c>
      <c r="D31" s="53">
        <f t="shared" si="0"/>
        <v>0.97649368863955122</v>
      </c>
      <c r="E31" s="53">
        <f t="shared" si="0"/>
        <v>2.1039323671497594</v>
      </c>
      <c r="F31" s="53">
        <f t="shared" si="0"/>
        <v>0.89532024310425473</v>
      </c>
      <c r="G31" s="53">
        <f t="shared" si="0"/>
        <v>2.4493140096618324</v>
      </c>
      <c r="H31" s="53">
        <f t="shared" si="0"/>
        <v>1.4971341748480571</v>
      </c>
      <c r="I31" s="53">
        <f t="shared" si="0"/>
        <v>1.1957035998129921</v>
      </c>
      <c r="J31" s="53">
        <f t="shared" si="0"/>
        <v>0.43278787878787739</v>
      </c>
      <c r="K31" s="53">
        <f t="shared" si="0"/>
        <v>1.3907917888563046</v>
      </c>
      <c r="L31" s="53">
        <f t="shared" si="0"/>
        <v>1.7192020202020202</v>
      </c>
      <c r="M31" s="53">
        <f>AVERAGE(M4:M26)</f>
        <v>0.46136852394916927</v>
      </c>
      <c r="N31" s="76">
        <f>AVERAGE(N4:N26)</f>
        <v>1.1578688252386871</v>
      </c>
      <c r="P31" s="247">
        <f>P30/(12*22+8)</f>
        <v>0.69485294117647056</v>
      </c>
      <c r="Q31" s="247">
        <f>Q30/(12*22+8)</f>
        <v>0.25367647058823528</v>
      </c>
      <c r="S31" s="1" t="s">
        <v>305</v>
      </c>
      <c r="T31" s="21">
        <f>AVERAGE(T4:T26)</f>
        <v>1.3252487662978554</v>
      </c>
      <c r="U31" s="53">
        <f>AVERAGE(U4:U26)</f>
        <v>1.714050594774293</v>
      </c>
      <c r="V31" s="53">
        <f>AVERAGE(V4:V26)</f>
        <v>1.1809272292820674</v>
      </c>
      <c r="W31" s="22">
        <f>AVERAGE(W4:W26)</f>
        <v>0.47412967270030676</v>
      </c>
      <c r="Y31" s="1" t="s">
        <v>305</v>
      </c>
      <c r="Z31" s="21">
        <f>AVERAGE(Z4:Z26)</f>
        <v>0.66428496965035155</v>
      </c>
      <c r="AA31" s="53">
        <f>AVERAGE(AA4:AA26)</f>
        <v>1.816188873305282</v>
      </c>
      <c r="AB31" s="53">
        <f>AVERAGE(AB4:AB26)</f>
        <v>1.009124144672527</v>
      </c>
      <c r="AC31" s="22">
        <f>AVERAGE(AC4:AC26)</f>
        <v>1.190454111002498</v>
      </c>
    </row>
  </sheetData>
  <mergeCells count="6">
    <mergeCell ref="Z1:AC1"/>
    <mergeCell ref="A1:N1"/>
    <mergeCell ref="B28:M28"/>
    <mergeCell ref="T1:W1"/>
    <mergeCell ref="T28:W28"/>
    <mergeCell ref="Z28:AC28"/>
  </mergeCells>
  <phoneticPr fontId="4" type="noConversion"/>
  <conditionalFormatting sqref="B31:N31 T31:W31">
    <cfRule type="cellIs" dxfId="3049" priority="864" stopIfTrue="1" operator="greaterThan">
      <formula>0.25</formula>
    </cfRule>
    <cfRule type="cellIs" dxfId="3048" priority="865" stopIfTrue="1" operator="lessThan">
      <formula>-0.25</formula>
    </cfRule>
  </conditionalFormatting>
  <conditionalFormatting sqref="C7:N8 C6:F6 C4:J4 N15:N16 L15:L16 C9:G9 C5:N5 H19 J6:N6 H6 C10:D10 C11:N11 C12:D12 F10:N10 M12:N12 L9:N9 C14 C13:N13 O4:O17 V10:V18 V4:V8 B4:B20 U4:U5 T4:T9 W4:W9 T11:T13 U7:U17 W11:W16 W18 U19:V19 L19:N19 I18:K19 I9:J9 F12:K12 F14:K17 M14:M17 L4 N4 C17:C20 D14:D20 W20 E15:E20 T15:T20 F18:F20 G18:G19 R4:R17">
    <cfRule type="cellIs" dxfId="3047" priority="866" stopIfTrue="1" operator="greaterThan">
      <formula>0.2</formula>
    </cfRule>
    <cfRule type="cellIs" priority="867" stopIfTrue="1" operator="between">
      <formula>-0.2</formula>
      <formula>0.2</formula>
    </cfRule>
    <cfRule type="cellIs" dxfId="3046" priority="868" stopIfTrue="1" operator="lessThan">
      <formula>-0.2</formula>
    </cfRule>
  </conditionalFormatting>
  <conditionalFormatting sqref="N17 E14 N14 W17 V9 T10 W10 T14 U18 L18 W19">
    <cfRule type="cellIs" dxfId="3045" priority="869" stopIfTrue="1" operator="greaterThan">
      <formula>0.2</formula>
    </cfRule>
    <cfRule type="cellIs" priority="870" stopIfTrue="1" operator="between">
      <formula>-0.2</formula>
      <formula>0.2</formula>
    </cfRule>
    <cfRule type="cellIs" dxfId="3044" priority="871" stopIfTrue="1" operator="lessThan">
      <formula>-0.2</formula>
    </cfRule>
  </conditionalFormatting>
  <conditionalFormatting sqref="E12 H9 K4 I6 H18 K9 L12 L14 G20">
    <cfRule type="cellIs" dxfId="3043" priority="872" stopIfTrue="1" operator="greaterThan">
      <formula>0.2</formula>
    </cfRule>
    <cfRule type="cellIs" priority="873" stopIfTrue="1" operator="between">
      <formula>-0.2</formula>
      <formula>0.2</formula>
    </cfRule>
    <cfRule type="cellIs" dxfId="3042" priority="874" stopIfTrue="1" operator="lessThan">
      <formula>-0.2</formula>
    </cfRule>
  </conditionalFormatting>
  <conditionalFormatting sqref="O18 Z4:AC5 Y14 Y18:Y19 S5 S7 S11 S17:S19 Z19:AC20 Z18:AB18 AA17:AC17 Z11:AC16 Z10 AB10:AC10 Z7:AC8 Z6 AB6:AC6 Z9:AB9 R18">
    <cfRule type="cellIs" dxfId="3041" priority="875" stopIfTrue="1" operator="greaterThan">
      <formula>0.2</formula>
    </cfRule>
    <cfRule type="cellIs" dxfId="3040" priority="876" stopIfTrue="1" operator="between">
      <formula>-0.2</formula>
      <formula>0.2</formula>
    </cfRule>
    <cfRule type="cellIs" dxfId="3039" priority="877" stopIfTrue="1" operator="lessThan">
      <formula>-0.2</formula>
    </cfRule>
  </conditionalFormatting>
  <conditionalFormatting sqref="C16">
    <cfRule type="cellIs" dxfId="3038" priority="878" stopIfTrue="1" operator="lessThan">
      <formula>-4</formula>
    </cfRule>
    <cfRule type="cellIs" priority="879" stopIfTrue="1" operator="between">
      <formula>-0.2</formula>
      <formula>0.2</formula>
    </cfRule>
    <cfRule type="cellIs" dxfId="3037" priority="880" stopIfTrue="1" operator="lessThan">
      <formula>-0.2</formula>
    </cfRule>
  </conditionalFormatting>
  <conditionalFormatting sqref="N18">
    <cfRule type="cellIs" dxfId="3036" priority="904" stopIfTrue="1" operator="greaterThan">
      <formula>0.2</formula>
    </cfRule>
    <cfRule type="cellIs" priority="905" stopIfTrue="1" operator="between">
      <formula>-0.2</formula>
      <formula>0.2</formula>
    </cfRule>
    <cfRule type="cellIs" dxfId="3035" priority="906" stopIfTrue="1" operator="lessThan">
      <formula>-0.2</formula>
    </cfRule>
  </conditionalFormatting>
  <conditionalFormatting sqref="H20">
    <cfRule type="cellIs" dxfId="3034" priority="858" stopIfTrue="1" operator="greaterThan">
      <formula>0.2</formula>
    </cfRule>
    <cfRule type="cellIs" priority="859" stopIfTrue="1" operator="between">
      <formula>-0.2</formula>
      <formula>0.2</formula>
    </cfRule>
    <cfRule type="cellIs" dxfId="3033" priority="860" stopIfTrue="1" operator="lessThan">
      <formula>-0.2</formula>
    </cfRule>
  </conditionalFormatting>
  <conditionalFormatting sqref="I20">
    <cfRule type="cellIs" dxfId="3032" priority="855" stopIfTrue="1" operator="greaterThan">
      <formula>0.2</formula>
    </cfRule>
    <cfRule type="cellIs" priority="856" stopIfTrue="1" operator="between">
      <formula>-0.2</formula>
      <formula>0.2</formula>
    </cfRule>
    <cfRule type="cellIs" dxfId="3031" priority="857" stopIfTrue="1" operator="lessThan">
      <formula>-0.2</formula>
    </cfRule>
  </conditionalFormatting>
  <conditionalFormatting sqref="U20">
    <cfRule type="cellIs" dxfId="3030" priority="852" stopIfTrue="1" operator="greaterThan">
      <formula>0.2</formula>
    </cfRule>
    <cfRule type="cellIs" priority="853" stopIfTrue="1" operator="between">
      <formula>-0.2</formula>
      <formula>0.2</formula>
    </cfRule>
    <cfRule type="cellIs" dxfId="3029" priority="854" stopIfTrue="1" operator="lessThan">
      <formula>-0.2</formula>
    </cfRule>
  </conditionalFormatting>
  <conditionalFormatting sqref="J20">
    <cfRule type="cellIs" dxfId="3028" priority="849" stopIfTrue="1" operator="greaterThan">
      <formula>0.2</formula>
    </cfRule>
    <cfRule type="cellIs" priority="850" stopIfTrue="1" operator="between">
      <formula>-0.2</formula>
      <formula>0.2</formula>
    </cfRule>
    <cfRule type="cellIs" dxfId="3027" priority="851" stopIfTrue="1" operator="lessThan">
      <formula>-0.2</formula>
    </cfRule>
  </conditionalFormatting>
  <conditionalFormatting sqref="K20">
    <cfRule type="cellIs" dxfId="3026" priority="846" stopIfTrue="1" operator="greaterThan">
      <formula>0.2</formula>
    </cfRule>
    <cfRule type="cellIs" priority="847" stopIfTrue="1" operator="between">
      <formula>-0.2</formula>
      <formula>0.2</formula>
    </cfRule>
    <cfRule type="cellIs" dxfId="3025" priority="848" stopIfTrue="1" operator="lessThan">
      <formula>-0.2</formula>
    </cfRule>
  </conditionalFormatting>
  <conditionalFormatting sqref="L20">
    <cfRule type="cellIs" dxfId="3024" priority="843" stopIfTrue="1" operator="greaterThan">
      <formula>0.2</formula>
    </cfRule>
    <cfRule type="cellIs" priority="844" stopIfTrue="1" operator="between">
      <formula>-0.2</formula>
      <formula>0.2</formula>
    </cfRule>
    <cfRule type="cellIs" dxfId="3023" priority="845" stopIfTrue="1" operator="lessThan">
      <formula>-0.2</formula>
    </cfRule>
  </conditionalFormatting>
  <conditionalFormatting sqref="V20">
    <cfRule type="cellIs" dxfId="3022" priority="840" stopIfTrue="1" operator="greaterThan">
      <formula>0.2</formula>
    </cfRule>
    <cfRule type="cellIs" priority="841" stopIfTrue="1" operator="between">
      <formula>-0.2</formula>
      <formula>0.2</formula>
    </cfRule>
    <cfRule type="cellIs" dxfId="3021" priority="842" stopIfTrue="1" operator="lessThan">
      <formula>-0.2</formula>
    </cfRule>
  </conditionalFormatting>
  <conditionalFormatting sqref="S20">
    <cfRule type="cellIs" dxfId="3020" priority="837" stopIfTrue="1" operator="greaterThan">
      <formula>0.2</formula>
    </cfRule>
    <cfRule type="cellIs" dxfId="3019" priority="838" stopIfTrue="1" operator="between">
      <formula>-0.2</formula>
      <formula>0.2</formula>
    </cfRule>
    <cfRule type="cellIs" dxfId="3018" priority="839" stopIfTrue="1" operator="lessThan">
      <formula>-0.2</formula>
    </cfRule>
  </conditionalFormatting>
  <conditionalFormatting sqref="Z31:AC31">
    <cfRule type="cellIs" dxfId="3017" priority="835" stopIfTrue="1" operator="greaterThan">
      <formula>0.25</formula>
    </cfRule>
    <cfRule type="cellIs" dxfId="3016" priority="836" stopIfTrue="1" operator="lessThan">
      <formula>-0.25</formula>
    </cfRule>
  </conditionalFormatting>
  <conditionalFormatting sqref="AC18">
    <cfRule type="cellIs" dxfId="3015" priority="832" stopIfTrue="1" operator="greaterThan">
      <formula>0.2</formula>
    </cfRule>
    <cfRule type="cellIs" dxfId="3014" priority="833" stopIfTrue="1" operator="between">
      <formula>-0.2</formula>
      <formula>0.2</formula>
    </cfRule>
    <cfRule type="cellIs" dxfId="3013" priority="834" stopIfTrue="1" operator="lessThan">
      <formula>-0.2</formula>
    </cfRule>
  </conditionalFormatting>
  <conditionalFormatting sqref="Z17">
    <cfRule type="cellIs" dxfId="3012" priority="829" stopIfTrue="1" operator="greaterThan">
      <formula>0.2</formula>
    </cfRule>
    <cfRule type="cellIs" dxfId="3011" priority="830" stopIfTrue="1" operator="between">
      <formula>-0.2</formula>
      <formula>0.2</formula>
    </cfRule>
    <cfRule type="cellIs" dxfId="3010" priority="831" stopIfTrue="1" operator="lessThan">
      <formula>-0.2</formula>
    </cfRule>
  </conditionalFormatting>
  <conditionalFormatting sqref="AA10">
    <cfRule type="cellIs" dxfId="3009" priority="826" stopIfTrue="1" operator="greaterThan">
      <formula>0.2</formula>
    </cfRule>
    <cfRule type="cellIs" dxfId="3008" priority="827" stopIfTrue="1" operator="between">
      <formula>-0.2</formula>
      <formula>0.2</formula>
    </cfRule>
    <cfRule type="cellIs" dxfId="3007" priority="828" stopIfTrue="1" operator="lessThan">
      <formula>-0.2</formula>
    </cfRule>
  </conditionalFormatting>
  <conditionalFormatting sqref="AA6">
    <cfRule type="cellIs" dxfId="3006" priority="823" stopIfTrue="1" operator="greaterThan">
      <formula>0.2</formula>
    </cfRule>
    <cfRule type="cellIs" dxfId="3005" priority="824" stopIfTrue="1" operator="between">
      <formula>-0.2</formula>
      <formula>0.2</formula>
    </cfRule>
    <cfRule type="cellIs" dxfId="3004" priority="825" stopIfTrue="1" operator="lessThan">
      <formula>-0.2</formula>
    </cfRule>
  </conditionalFormatting>
  <conditionalFormatting sqref="AC9">
    <cfRule type="cellIs" dxfId="3003" priority="820" stopIfTrue="1" operator="greaterThan">
      <formula>0.2</formula>
    </cfRule>
    <cfRule type="cellIs" dxfId="3002" priority="821" stopIfTrue="1" operator="between">
      <formula>-0.2</formula>
      <formula>0.2</formula>
    </cfRule>
    <cfRule type="cellIs" dxfId="3001" priority="822" stopIfTrue="1" operator="lessThan">
      <formula>-0.2</formula>
    </cfRule>
  </conditionalFormatting>
  <conditionalFormatting sqref="E10">
    <cfRule type="cellIs" dxfId="3000" priority="817" stopIfTrue="1" operator="greaterThan">
      <formula>0.2</formula>
    </cfRule>
    <cfRule type="cellIs" dxfId="2999" priority="818" stopIfTrue="1" operator="between">
      <formula>-0.2</formula>
      <formula>0.2</formula>
    </cfRule>
    <cfRule type="cellIs" dxfId="2998" priority="819" stopIfTrue="1" operator="lessThan">
      <formula>-0.2</formula>
    </cfRule>
  </conditionalFormatting>
  <conditionalFormatting sqref="M18">
    <cfRule type="cellIs" dxfId="2997" priority="814" stopIfTrue="1" operator="greaterThan">
      <formula>0.2</formula>
    </cfRule>
    <cfRule type="cellIs" dxfId="2996" priority="815" stopIfTrue="1" operator="between">
      <formula>-0.2</formula>
      <formula>0.2</formula>
    </cfRule>
    <cfRule type="cellIs" dxfId="2995" priority="816" stopIfTrue="1" operator="lessThan">
      <formula>-0.2</formula>
    </cfRule>
  </conditionalFormatting>
  <conditionalFormatting sqref="M20">
    <cfRule type="cellIs" dxfId="2994" priority="778" stopIfTrue="1" operator="greaterThan">
      <formula>0.2</formula>
    </cfRule>
    <cfRule type="cellIs" priority="779" stopIfTrue="1" operator="between">
      <formula>-0.2</formula>
      <formula>0.2</formula>
    </cfRule>
    <cfRule type="cellIs" dxfId="2993" priority="780" stopIfTrue="1" operator="lessThan">
      <formula>-0.2</formula>
    </cfRule>
  </conditionalFormatting>
  <conditionalFormatting sqref="N20">
    <cfRule type="cellIs" dxfId="2992" priority="775" stopIfTrue="1" operator="greaterThan">
      <formula>0.2</formula>
    </cfRule>
    <cfRule type="cellIs" priority="776" stopIfTrue="1" operator="between">
      <formula>-0.2</formula>
      <formula>0.2</formula>
    </cfRule>
    <cfRule type="cellIs" dxfId="2991" priority="777" stopIfTrue="1" operator="lessThan">
      <formula>-0.2</formula>
    </cfRule>
  </conditionalFormatting>
  <conditionalFormatting sqref="Y20">
    <cfRule type="cellIs" dxfId="2990" priority="772" stopIfTrue="1" operator="greaterThan">
      <formula>0.2</formula>
    </cfRule>
    <cfRule type="cellIs" dxfId="2989" priority="773" stopIfTrue="1" operator="between">
      <formula>-0.2</formula>
      <formula>0.2</formula>
    </cfRule>
    <cfRule type="cellIs" dxfId="2988" priority="774" stopIfTrue="1" operator="lessThan">
      <formula>-0.2</formula>
    </cfRule>
  </conditionalFormatting>
  <conditionalFormatting sqref="B21">
    <cfRule type="cellIs" dxfId="2987" priority="769" stopIfTrue="1" operator="greaterThan">
      <formula>0.2</formula>
    </cfRule>
    <cfRule type="cellIs" priority="770" stopIfTrue="1" operator="between">
      <formula>-0.2</formula>
      <formula>0.2</formula>
    </cfRule>
    <cfRule type="cellIs" dxfId="2986" priority="771" stopIfTrue="1" operator="lessThan">
      <formula>-0.2</formula>
    </cfRule>
  </conditionalFormatting>
  <conditionalFormatting sqref="W21">
    <cfRule type="cellIs" dxfId="2985" priority="763" stopIfTrue="1" operator="greaterThan">
      <formula>0.2</formula>
    </cfRule>
    <cfRule type="cellIs" priority="764" stopIfTrue="1" operator="between">
      <formula>-0.2</formula>
      <formula>0.2</formula>
    </cfRule>
    <cfRule type="cellIs" dxfId="2984" priority="765" stopIfTrue="1" operator="lessThan">
      <formula>-0.2</formula>
    </cfRule>
  </conditionalFormatting>
  <conditionalFormatting sqref="D21">
    <cfRule type="cellIs" dxfId="2983" priority="760" stopIfTrue="1" operator="greaterThan">
      <formula>0.2</formula>
    </cfRule>
    <cfRule type="cellIs" priority="761" stopIfTrue="1" operator="between">
      <formula>-0.2</formula>
      <formula>0.2</formula>
    </cfRule>
    <cfRule type="cellIs" dxfId="2982" priority="762" stopIfTrue="1" operator="lessThan">
      <formula>-0.2</formula>
    </cfRule>
  </conditionalFormatting>
  <conditionalFormatting sqref="Z21">
    <cfRule type="cellIs" dxfId="2981" priority="757" stopIfTrue="1" operator="greaterThan">
      <formula>0.2</formula>
    </cfRule>
    <cfRule type="cellIs" dxfId="2980" priority="758" stopIfTrue="1" operator="between">
      <formula>-0.2</formula>
      <formula>0.2</formula>
    </cfRule>
    <cfRule type="cellIs" dxfId="2979" priority="759" stopIfTrue="1" operator="lessThan">
      <formula>-0.2</formula>
    </cfRule>
  </conditionalFormatting>
  <conditionalFormatting sqref="E21">
    <cfRule type="cellIs" dxfId="2978" priority="751" stopIfTrue="1" operator="greaterThan">
      <formula>0.2</formula>
    </cfRule>
    <cfRule type="cellIs" dxfId="2977" priority="752" stopIfTrue="1" operator="between">
      <formula>-0.2</formula>
      <formula>0.2</formula>
    </cfRule>
    <cfRule type="cellIs" dxfId="2976" priority="753" stopIfTrue="1" operator="lessThan">
      <formula>-0.2</formula>
    </cfRule>
  </conditionalFormatting>
  <conditionalFormatting sqref="C21">
    <cfRule type="cellIs" dxfId="2975" priority="748" stopIfTrue="1" operator="greaterThan">
      <formula>0.2</formula>
    </cfRule>
    <cfRule type="cellIs" dxfId="2974" priority="749" stopIfTrue="1" operator="between">
      <formula>-0.2</formula>
      <formula>0.2</formula>
    </cfRule>
    <cfRule type="cellIs" dxfId="2973" priority="750" stopIfTrue="1" operator="lessThan">
      <formula>-0.2</formula>
    </cfRule>
  </conditionalFormatting>
  <conditionalFormatting sqref="F21">
    <cfRule type="cellIs" dxfId="2972" priority="742" stopIfTrue="1" operator="greaterThan">
      <formula>0.2</formula>
    </cfRule>
    <cfRule type="cellIs" priority="743" stopIfTrue="1" operator="between">
      <formula>-0.2</formula>
      <formula>0.2</formula>
    </cfRule>
    <cfRule type="cellIs" dxfId="2971" priority="744" stopIfTrue="1" operator="lessThan">
      <formula>-0.2</formula>
    </cfRule>
  </conditionalFormatting>
  <conditionalFormatting sqref="G6">
    <cfRule type="cellIs" dxfId="2970" priority="736" stopIfTrue="1" operator="greaterThan">
      <formula>0.2</formula>
    </cfRule>
    <cfRule type="cellIs" dxfId="2969" priority="737" stopIfTrue="1" operator="between">
      <formula>-0.2</formula>
      <formula>0.2</formula>
    </cfRule>
    <cfRule type="cellIs" dxfId="2968" priority="738" stopIfTrue="1" operator="lessThan">
      <formula>-0.2</formula>
    </cfRule>
  </conditionalFormatting>
  <conditionalFormatting sqref="M4">
    <cfRule type="cellIs" dxfId="2967" priority="733" stopIfTrue="1" operator="greaterThan">
      <formula>0.2</formula>
    </cfRule>
    <cfRule type="cellIs" dxfId="2966" priority="734" stopIfTrue="1" operator="between">
      <formula>-0.2</formula>
      <formula>0.2</formula>
    </cfRule>
    <cfRule type="cellIs" dxfId="2965" priority="735" stopIfTrue="1" operator="lessThan">
      <formula>-0.2</formula>
    </cfRule>
  </conditionalFormatting>
  <conditionalFormatting sqref="C15">
    <cfRule type="cellIs" dxfId="2964" priority="727" stopIfTrue="1" operator="greaterThan">
      <formula>0.2</formula>
    </cfRule>
    <cfRule type="cellIs" dxfId="2963" priority="728" stopIfTrue="1" operator="between">
      <formula>-0.2</formula>
      <formula>0.2</formula>
    </cfRule>
    <cfRule type="cellIs" dxfId="2962" priority="729" stopIfTrue="1" operator="lessThan">
      <formula>-0.2</formula>
    </cfRule>
  </conditionalFormatting>
  <conditionalFormatting sqref="T21">
    <cfRule type="cellIs" dxfId="2961" priority="724" stopIfTrue="1" operator="greaterThan">
      <formula>0.2</formula>
    </cfRule>
    <cfRule type="cellIs" priority="725" stopIfTrue="1" operator="between">
      <formula>-0.2</formula>
      <formula>0.2</formula>
    </cfRule>
    <cfRule type="cellIs" dxfId="2960" priority="726" stopIfTrue="1" operator="lessThan">
      <formula>-0.2</formula>
    </cfRule>
  </conditionalFormatting>
  <conditionalFormatting sqref="U6">
    <cfRule type="cellIs" dxfId="2959" priority="721" stopIfTrue="1" operator="greaterThan">
      <formula>0.2</formula>
    </cfRule>
    <cfRule type="cellIs" dxfId="2958" priority="722" stopIfTrue="1" operator="between">
      <formula>-0.2</formula>
      <formula>0.2</formula>
    </cfRule>
    <cfRule type="cellIs" dxfId="2957" priority="723" stopIfTrue="1" operator="lessThan">
      <formula>-0.2</formula>
    </cfRule>
  </conditionalFormatting>
  <conditionalFormatting sqref="G21">
    <cfRule type="cellIs" dxfId="2956" priority="718" stopIfTrue="1" operator="greaterThan">
      <formula>0.2</formula>
    </cfRule>
    <cfRule type="cellIs" priority="719" stopIfTrue="1" operator="between">
      <formula>-0.2</formula>
      <formula>0.2</formula>
    </cfRule>
    <cfRule type="cellIs" dxfId="2955" priority="720" stopIfTrue="1" operator="lessThan">
      <formula>-0.2</formula>
    </cfRule>
  </conditionalFormatting>
  <conditionalFormatting sqref="AA21">
    <cfRule type="cellIs" dxfId="2954" priority="712" stopIfTrue="1" operator="greaterThan">
      <formula>0.2</formula>
    </cfRule>
    <cfRule type="cellIs" dxfId="2953" priority="713" stopIfTrue="1" operator="between">
      <formula>-0.2</formula>
      <formula>0.2</formula>
    </cfRule>
    <cfRule type="cellIs" dxfId="2952" priority="714" stopIfTrue="1" operator="lessThan">
      <formula>-0.2</formula>
    </cfRule>
  </conditionalFormatting>
  <conditionalFormatting sqref="H21">
    <cfRule type="cellIs" dxfId="2951" priority="709" stopIfTrue="1" operator="greaterThan">
      <formula>0.2</formula>
    </cfRule>
    <cfRule type="cellIs" priority="710" stopIfTrue="1" operator="between">
      <formula>-0.2</formula>
      <formula>0.2</formula>
    </cfRule>
    <cfRule type="cellIs" dxfId="2950" priority="711" stopIfTrue="1" operator="lessThan">
      <formula>-0.2</formula>
    </cfRule>
  </conditionalFormatting>
  <conditionalFormatting sqref="I21">
    <cfRule type="cellIs" dxfId="2949" priority="706" stopIfTrue="1" operator="greaterThan">
      <formula>0.2</formula>
    </cfRule>
    <cfRule type="cellIs" priority="707" stopIfTrue="1" operator="between">
      <formula>-0.2</formula>
      <formula>0.2</formula>
    </cfRule>
    <cfRule type="cellIs" dxfId="2948" priority="708" stopIfTrue="1" operator="lessThan">
      <formula>-0.2</formula>
    </cfRule>
  </conditionalFormatting>
  <conditionalFormatting sqref="U21">
    <cfRule type="cellIs" dxfId="2947" priority="703" stopIfTrue="1" operator="greaterThan">
      <formula>0.2</formula>
    </cfRule>
    <cfRule type="cellIs" priority="704" stopIfTrue="1" operator="between">
      <formula>-0.2</formula>
      <formula>0.2</formula>
    </cfRule>
    <cfRule type="cellIs" dxfId="2946" priority="705" stopIfTrue="1" operator="lessThan">
      <formula>-0.2</formula>
    </cfRule>
  </conditionalFormatting>
  <conditionalFormatting sqref="L17">
    <cfRule type="cellIs" dxfId="2945" priority="700" stopIfTrue="1" operator="greaterThan">
      <formula>0.2</formula>
    </cfRule>
    <cfRule type="cellIs" priority="701" stopIfTrue="1" operator="between">
      <formula>-0.2</formula>
      <formula>0.2</formula>
    </cfRule>
    <cfRule type="cellIs" dxfId="2944" priority="702" stopIfTrue="1" operator="lessThan">
      <formula>-0.2</formula>
    </cfRule>
  </conditionalFormatting>
  <conditionalFormatting sqref="J21">
    <cfRule type="cellIs" dxfId="2943" priority="697" stopIfTrue="1" operator="greaterThan">
      <formula>0.2</formula>
    </cfRule>
    <cfRule type="cellIs" priority="698" stopIfTrue="1" operator="between">
      <formula>-0.2</formula>
      <formula>0.2</formula>
    </cfRule>
    <cfRule type="cellIs" dxfId="2942" priority="699" stopIfTrue="1" operator="lessThan">
      <formula>-0.2</formula>
    </cfRule>
  </conditionalFormatting>
  <conditionalFormatting sqref="AB21">
    <cfRule type="cellIs" dxfId="2941" priority="694" stopIfTrue="1" operator="greaterThan">
      <formula>0.2</formula>
    </cfRule>
    <cfRule type="cellIs" dxfId="2940" priority="695" stopIfTrue="1" operator="between">
      <formula>-0.2</formula>
      <formula>0.2</formula>
    </cfRule>
    <cfRule type="cellIs" dxfId="2939" priority="696" stopIfTrue="1" operator="lessThan">
      <formula>-0.2</formula>
    </cfRule>
  </conditionalFormatting>
  <conditionalFormatting sqref="K21">
    <cfRule type="cellIs" dxfId="2938" priority="691" stopIfTrue="1" operator="greaterThan">
      <formula>0.2</formula>
    </cfRule>
    <cfRule type="cellIs" priority="692" stopIfTrue="1" operator="between">
      <formula>-0.2</formula>
      <formula>0.2</formula>
    </cfRule>
    <cfRule type="cellIs" dxfId="2937" priority="693" stopIfTrue="1" operator="lessThan">
      <formula>-0.2</formula>
    </cfRule>
  </conditionalFormatting>
  <conditionalFormatting sqref="L21">
    <cfRule type="cellIs" dxfId="2936" priority="688" stopIfTrue="1" operator="greaterThan">
      <formula>0.2</formula>
    </cfRule>
    <cfRule type="cellIs" priority="689" stopIfTrue="1" operator="between">
      <formula>-0.2</formula>
      <formula>0.2</formula>
    </cfRule>
    <cfRule type="cellIs" dxfId="2935" priority="690" stopIfTrue="1" operator="lessThan">
      <formula>-0.2</formula>
    </cfRule>
  </conditionalFormatting>
  <conditionalFormatting sqref="V21">
    <cfRule type="cellIs" dxfId="2934" priority="685" stopIfTrue="1" operator="greaterThan">
      <formula>0.2</formula>
    </cfRule>
    <cfRule type="cellIs" priority="686" stopIfTrue="1" operator="between">
      <formula>-0.2</formula>
      <formula>0.2</formula>
    </cfRule>
    <cfRule type="cellIs" dxfId="2933" priority="687" stopIfTrue="1" operator="lessThan">
      <formula>-0.2</formula>
    </cfRule>
  </conditionalFormatting>
  <conditionalFormatting sqref="M21">
    <cfRule type="cellIs" dxfId="2932" priority="682" stopIfTrue="1" operator="greaterThan">
      <formula>0.2</formula>
    </cfRule>
    <cfRule type="cellIs" priority="683" stopIfTrue="1" operator="between">
      <formula>-0.2</formula>
      <formula>0.2</formula>
    </cfRule>
    <cfRule type="cellIs" dxfId="2931" priority="684" stopIfTrue="1" operator="lessThan">
      <formula>-0.2</formula>
    </cfRule>
  </conditionalFormatting>
  <conditionalFormatting sqref="N21">
    <cfRule type="cellIs" dxfId="2930" priority="676" stopIfTrue="1" operator="greaterThan">
      <formula>0.2</formula>
    </cfRule>
    <cfRule type="cellIs" priority="677" stopIfTrue="1" operator="between">
      <formula>-0.2</formula>
      <formula>0.2</formula>
    </cfRule>
    <cfRule type="cellIs" dxfId="2929" priority="678" stopIfTrue="1" operator="lessThan">
      <formula>-0.2</formula>
    </cfRule>
  </conditionalFormatting>
  <conditionalFormatting sqref="AC21">
    <cfRule type="cellIs" dxfId="2928" priority="673" stopIfTrue="1" operator="greaterThan">
      <formula>0.2</formula>
    </cfRule>
    <cfRule type="cellIs" dxfId="2927" priority="674" stopIfTrue="1" operator="between">
      <formula>-0.2</formula>
      <formula>0.2</formula>
    </cfRule>
    <cfRule type="cellIs" dxfId="2926" priority="675" stopIfTrue="1" operator="lessThan">
      <formula>-0.2</formula>
    </cfRule>
  </conditionalFormatting>
  <conditionalFormatting sqref="B22">
    <cfRule type="cellIs" dxfId="2925" priority="670" stopIfTrue="1" operator="greaterThan">
      <formula>0.2</formula>
    </cfRule>
    <cfRule type="cellIs" priority="671" stopIfTrue="1" operator="between">
      <formula>-0.2</formula>
      <formula>0.2</formula>
    </cfRule>
    <cfRule type="cellIs" dxfId="2924" priority="672" stopIfTrue="1" operator="lessThan">
      <formula>-0.2</formula>
    </cfRule>
  </conditionalFormatting>
  <conditionalFormatting sqref="C22">
    <cfRule type="cellIs" dxfId="2923" priority="664" stopIfTrue="1" operator="greaterThan">
      <formula>0.2</formula>
    </cfRule>
    <cfRule type="cellIs" priority="665" stopIfTrue="1" operator="between">
      <formula>-0.2</formula>
      <formula>0.2</formula>
    </cfRule>
    <cfRule type="cellIs" dxfId="2922" priority="666" stopIfTrue="1" operator="lessThan">
      <formula>-0.2</formula>
    </cfRule>
  </conditionalFormatting>
  <conditionalFormatting sqref="W22">
    <cfRule type="cellIs" dxfId="2921" priority="661" stopIfTrue="1" operator="greaterThan">
      <formula>0.2</formula>
    </cfRule>
    <cfRule type="cellIs" priority="662" stopIfTrue="1" operator="between">
      <formula>-0.2</formula>
      <formula>0.2</formula>
    </cfRule>
    <cfRule type="cellIs" dxfId="2920" priority="663" stopIfTrue="1" operator="lessThan">
      <formula>-0.2</formula>
    </cfRule>
  </conditionalFormatting>
  <conditionalFormatting sqref="D22">
    <cfRule type="cellIs" dxfId="2919" priority="658" stopIfTrue="1" operator="greaterThan">
      <formula>0.2</formula>
    </cfRule>
    <cfRule type="cellIs" priority="659" stopIfTrue="1" operator="between">
      <formula>-0.2</formula>
      <formula>0.2</formula>
    </cfRule>
    <cfRule type="cellIs" dxfId="2918" priority="660" stopIfTrue="1" operator="lessThan">
      <formula>-0.2</formula>
    </cfRule>
  </conditionalFormatting>
  <conditionalFormatting sqref="Z22">
    <cfRule type="cellIs" dxfId="2917" priority="655" stopIfTrue="1" operator="greaterThan">
      <formula>0.2</formula>
    </cfRule>
    <cfRule type="cellIs" dxfId="2916" priority="656" stopIfTrue="1" operator="between">
      <formula>-0.2</formula>
      <formula>0.2</formula>
    </cfRule>
    <cfRule type="cellIs" dxfId="2915" priority="657" stopIfTrue="1" operator="lessThan">
      <formula>-0.2</formula>
    </cfRule>
  </conditionalFormatting>
  <conditionalFormatting sqref="E22">
    <cfRule type="cellIs" dxfId="2914" priority="652" stopIfTrue="1" operator="greaterThan">
      <formula>0.2</formula>
    </cfRule>
    <cfRule type="cellIs" priority="653" stopIfTrue="1" operator="between">
      <formula>-0.2</formula>
      <formula>0.2</formula>
    </cfRule>
    <cfRule type="cellIs" dxfId="2913" priority="654" stopIfTrue="1" operator="lessThan">
      <formula>-0.2</formula>
    </cfRule>
  </conditionalFormatting>
  <conditionalFormatting sqref="F22">
    <cfRule type="cellIs" dxfId="2912" priority="649" stopIfTrue="1" operator="greaterThan">
      <formula>0.2</formula>
    </cfRule>
    <cfRule type="cellIs" priority="650" stopIfTrue="1" operator="between">
      <formula>-0.2</formula>
      <formula>0.2</formula>
    </cfRule>
    <cfRule type="cellIs" dxfId="2911" priority="651" stopIfTrue="1" operator="lessThan">
      <formula>-0.2</formula>
    </cfRule>
  </conditionalFormatting>
  <conditionalFormatting sqref="T22">
    <cfRule type="cellIs" dxfId="2910" priority="643" stopIfTrue="1" operator="greaterThan">
      <formula>0.2</formula>
    </cfRule>
    <cfRule type="cellIs" priority="644" stopIfTrue="1" operator="between">
      <formula>-0.2</formula>
      <formula>0.2</formula>
    </cfRule>
    <cfRule type="cellIs" dxfId="2909" priority="645" stopIfTrue="1" operator="lessThan">
      <formula>-0.2</formula>
    </cfRule>
  </conditionalFormatting>
  <conditionalFormatting sqref="G22">
    <cfRule type="cellIs" dxfId="2908" priority="637" stopIfTrue="1" operator="greaterThan">
      <formula>0.2</formula>
    </cfRule>
    <cfRule type="cellIs" priority="638" stopIfTrue="1" operator="between">
      <formula>-0.2</formula>
      <formula>0.2</formula>
    </cfRule>
    <cfRule type="cellIs" dxfId="2907" priority="639" stopIfTrue="1" operator="lessThan">
      <formula>-0.2</formula>
    </cfRule>
  </conditionalFormatting>
  <conditionalFormatting sqref="AA22">
    <cfRule type="cellIs" dxfId="2906" priority="631" stopIfTrue="1" operator="greaterThan">
      <formula>0.2</formula>
    </cfRule>
    <cfRule type="cellIs" dxfId="2905" priority="632" stopIfTrue="1" operator="between">
      <formula>-0.2</formula>
      <formula>0.2</formula>
    </cfRule>
    <cfRule type="cellIs" dxfId="2904" priority="633" stopIfTrue="1" operator="lessThan">
      <formula>-0.2</formula>
    </cfRule>
  </conditionalFormatting>
  <conditionalFormatting sqref="H22">
    <cfRule type="cellIs" dxfId="2903" priority="625" stopIfTrue="1" operator="greaterThan">
      <formula>0.2</formula>
    </cfRule>
    <cfRule type="cellIs" priority="626" stopIfTrue="1" operator="between">
      <formula>-0.2</formula>
      <formula>0.2</formula>
    </cfRule>
    <cfRule type="cellIs" dxfId="2902" priority="627" stopIfTrue="1" operator="lessThan">
      <formula>-0.2</formula>
    </cfRule>
  </conditionalFormatting>
  <conditionalFormatting sqref="I22">
    <cfRule type="cellIs" dxfId="2901" priority="622" stopIfTrue="1" operator="greaterThan">
      <formula>0.2</formula>
    </cfRule>
    <cfRule type="cellIs" priority="623" stopIfTrue="1" operator="between">
      <formula>-0.2</formula>
      <formula>0.2</formula>
    </cfRule>
    <cfRule type="cellIs" dxfId="2900" priority="624" stopIfTrue="1" operator="lessThan">
      <formula>-0.2</formula>
    </cfRule>
  </conditionalFormatting>
  <conditionalFormatting sqref="U22">
    <cfRule type="cellIs" dxfId="2899" priority="616" stopIfTrue="1" operator="greaterThan">
      <formula>0.2</formula>
    </cfRule>
    <cfRule type="cellIs" priority="617" stopIfTrue="1" operator="between">
      <formula>-0.2</formula>
      <formula>0.2</formula>
    </cfRule>
    <cfRule type="cellIs" dxfId="2898" priority="618" stopIfTrue="1" operator="lessThan">
      <formula>-0.2</formula>
    </cfRule>
  </conditionalFormatting>
  <conditionalFormatting sqref="J22">
    <cfRule type="cellIs" dxfId="2897" priority="613" stopIfTrue="1" operator="greaterThan">
      <formula>0.2</formula>
    </cfRule>
    <cfRule type="cellIs" priority="614" stopIfTrue="1" operator="between">
      <formula>-0.2</formula>
      <formula>0.2</formula>
    </cfRule>
    <cfRule type="cellIs" dxfId="2896" priority="615" stopIfTrue="1" operator="lessThan">
      <formula>-0.2</formula>
    </cfRule>
  </conditionalFormatting>
  <conditionalFormatting sqref="AB22">
    <cfRule type="cellIs" dxfId="2895" priority="610" stopIfTrue="1" operator="greaterThan">
      <formula>0.2</formula>
    </cfRule>
    <cfRule type="cellIs" dxfId="2894" priority="611" stopIfTrue="1" operator="between">
      <formula>-0.2</formula>
      <formula>0.2</formula>
    </cfRule>
    <cfRule type="cellIs" dxfId="2893" priority="612" stopIfTrue="1" operator="lessThan">
      <formula>-0.2</formula>
    </cfRule>
  </conditionalFormatting>
  <conditionalFormatting sqref="P30">
    <cfRule type="cellIs" dxfId="2892" priority="608" stopIfTrue="1" operator="greaterThan">
      <formula>0.2</formula>
    </cfRule>
    <cfRule type="cellIs" dxfId="2891" priority="609" stopIfTrue="1" operator="lessThan">
      <formula>-0.2</formula>
    </cfRule>
  </conditionalFormatting>
  <conditionalFormatting sqref="K22">
    <cfRule type="cellIs" dxfId="2890" priority="605" stopIfTrue="1" operator="greaterThan">
      <formula>0.2</formula>
    </cfRule>
    <cfRule type="cellIs" priority="606" stopIfTrue="1" operator="between">
      <formula>-0.2</formula>
      <formula>0.2</formula>
    </cfRule>
    <cfRule type="cellIs" dxfId="2889" priority="607" stopIfTrue="1" operator="lessThan">
      <formula>-0.2</formula>
    </cfRule>
  </conditionalFormatting>
  <conditionalFormatting sqref="L22">
    <cfRule type="cellIs" dxfId="2888" priority="602" stopIfTrue="1" operator="greaterThan">
      <formula>0.2</formula>
    </cfRule>
    <cfRule type="cellIs" priority="603" stopIfTrue="1" operator="between">
      <formula>-0.2</formula>
      <formula>0.2</formula>
    </cfRule>
    <cfRule type="cellIs" dxfId="2887" priority="604" stopIfTrue="1" operator="lessThan">
      <formula>-0.2</formula>
    </cfRule>
  </conditionalFormatting>
  <conditionalFormatting sqref="V22">
    <cfRule type="cellIs" dxfId="2886" priority="599" stopIfTrue="1" operator="greaterThan">
      <formula>0.2</formula>
    </cfRule>
    <cfRule type="cellIs" priority="600" stopIfTrue="1" operator="between">
      <formula>-0.2</formula>
      <formula>0.2</formula>
    </cfRule>
    <cfRule type="cellIs" dxfId="2885" priority="601" stopIfTrue="1" operator="lessThan">
      <formula>-0.2</formula>
    </cfRule>
  </conditionalFormatting>
  <conditionalFormatting sqref="S22">
    <cfRule type="cellIs" dxfId="2884" priority="596" stopIfTrue="1" operator="greaterThan">
      <formula>0.2</formula>
    </cfRule>
    <cfRule type="cellIs" dxfId="2883" priority="597" stopIfTrue="1" operator="between">
      <formula>-0.2</formula>
      <formula>0.2</formula>
    </cfRule>
    <cfRule type="cellIs" dxfId="2882" priority="598" stopIfTrue="1" operator="lessThan">
      <formula>-0.2</formula>
    </cfRule>
  </conditionalFormatting>
  <conditionalFormatting sqref="M22">
    <cfRule type="cellIs" dxfId="2881" priority="593" stopIfTrue="1" operator="greaterThan">
      <formula>0.2</formula>
    </cfRule>
    <cfRule type="cellIs" priority="594" stopIfTrue="1" operator="between">
      <formula>-0.2</formula>
      <formula>0.2</formula>
    </cfRule>
    <cfRule type="cellIs" dxfId="2880" priority="595" stopIfTrue="1" operator="lessThan">
      <formula>-0.2</formula>
    </cfRule>
  </conditionalFormatting>
  <conditionalFormatting sqref="N22">
    <cfRule type="cellIs" dxfId="2879" priority="587" stopIfTrue="1" operator="greaterThan">
      <formula>0.2</formula>
    </cfRule>
    <cfRule type="cellIs" priority="588" stopIfTrue="1" operator="between">
      <formula>-0.2</formula>
      <formula>0.2</formula>
    </cfRule>
    <cfRule type="cellIs" dxfId="2878" priority="589" stopIfTrue="1" operator="lessThan">
      <formula>-0.2</formula>
    </cfRule>
  </conditionalFormatting>
  <conditionalFormatting sqref="AC22">
    <cfRule type="cellIs" dxfId="2877" priority="584" stopIfTrue="1" operator="greaterThan">
      <formula>0.2</formula>
    </cfRule>
    <cfRule type="cellIs" dxfId="2876" priority="585" stopIfTrue="1" operator="between">
      <formula>-0.2</formula>
      <formula>0.2</formula>
    </cfRule>
    <cfRule type="cellIs" dxfId="2875" priority="586" stopIfTrue="1" operator="lessThan">
      <formula>-0.2</formula>
    </cfRule>
  </conditionalFormatting>
  <conditionalFormatting sqref="B23">
    <cfRule type="cellIs" dxfId="2874" priority="518" stopIfTrue="1" operator="greaterThan">
      <formula>0.2</formula>
    </cfRule>
    <cfRule type="cellIs" priority="519" stopIfTrue="1" operator="between">
      <formula>-0.2</formula>
      <formula>0.2</formula>
    </cfRule>
    <cfRule type="cellIs" dxfId="2873" priority="520" stopIfTrue="1" operator="lessThan">
      <formula>-0.2</formula>
    </cfRule>
  </conditionalFormatting>
  <conditionalFormatting sqref="C23">
    <cfRule type="cellIs" dxfId="2872" priority="512" stopIfTrue="1" operator="greaterThan">
      <formula>0.2</formula>
    </cfRule>
    <cfRule type="cellIs" priority="513" stopIfTrue="1" operator="between">
      <formula>-0.2</formula>
      <formula>0.2</formula>
    </cfRule>
    <cfRule type="cellIs" dxfId="2871" priority="514" stopIfTrue="1" operator="lessThan">
      <formula>-0.2</formula>
    </cfRule>
  </conditionalFormatting>
  <conditionalFormatting sqref="W23">
    <cfRule type="cellIs" dxfId="2870" priority="506" stopIfTrue="1" operator="greaterThan">
      <formula>0.2</formula>
    </cfRule>
    <cfRule type="cellIs" priority="507" stopIfTrue="1" operator="between">
      <formula>-0.2</formula>
      <formula>0.2</formula>
    </cfRule>
    <cfRule type="cellIs" dxfId="2869" priority="508" stopIfTrue="1" operator="lessThan">
      <formula>-0.2</formula>
    </cfRule>
  </conditionalFormatting>
  <conditionalFormatting sqref="D23">
    <cfRule type="cellIs" dxfId="2868" priority="500" stopIfTrue="1" operator="greaterThan">
      <formula>0.2</formula>
    </cfRule>
    <cfRule type="cellIs" priority="501" stopIfTrue="1" operator="between">
      <formula>-0.2</formula>
      <formula>0.2</formula>
    </cfRule>
    <cfRule type="cellIs" dxfId="2867" priority="502" stopIfTrue="1" operator="lessThan">
      <formula>-0.2</formula>
    </cfRule>
  </conditionalFormatting>
  <conditionalFormatting sqref="Z23">
    <cfRule type="cellIs" dxfId="2866" priority="497" stopIfTrue="1" operator="greaterThan">
      <formula>0.2</formula>
    </cfRule>
    <cfRule type="cellIs" dxfId="2865" priority="498" stopIfTrue="1" operator="between">
      <formula>-0.2</formula>
      <formula>0.2</formula>
    </cfRule>
    <cfRule type="cellIs" dxfId="2864" priority="499" stopIfTrue="1" operator="lessThan">
      <formula>-0.2</formula>
    </cfRule>
  </conditionalFormatting>
  <conditionalFormatting sqref="E23">
    <cfRule type="cellIs" dxfId="2863" priority="491" stopIfTrue="1" operator="greaterThan">
      <formula>0.2</formula>
    </cfRule>
    <cfRule type="cellIs" priority="492" stopIfTrue="1" operator="between">
      <formula>-0.2</formula>
      <formula>0.2</formula>
    </cfRule>
    <cfRule type="cellIs" dxfId="2862" priority="493" stopIfTrue="1" operator="lessThan">
      <formula>-0.2</formula>
    </cfRule>
  </conditionalFormatting>
  <conditionalFormatting sqref="F23">
    <cfRule type="cellIs" dxfId="2861" priority="488" stopIfTrue="1" operator="greaterThan">
      <formula>0.2</formula>
    </cfRule>
    <cfRule type="cellIs" priority="489" stopIfTrue="1" operator="between">
      <formula>-0.2</formula>
      <formula>0.2</formula>
    </cfRule>
    <cfRule type="cellIs" dxfId="2860" priority="490" stopIfTrue="1" operator="lessThan">
      <formula>-0.2</formula>
    </cfRule>
  </conditionalFormatting>
  <conditionalFormatting sqref="T23">
    <cfRule type="cellIs" dxfId="2859" priority="485" stopIfTrue="1" operator="greaterThan">
      <formula>0.2</formula>
    </cfRule>
    <cfRule type="cellIs" priority="486" stopIfTrue="1" operator="between">
      <formula>-0.2</formula>
      <formula>0.2</formula>
    </cfRule>
    <cfRule type="cellIs" dxfId="2858" priority="487" stopIfTrue="1" operator="lessThan">
      <formula>-0.2</formula>
    </cfRule>
  </conditionalFormatting>
  <conditionalFormatting sqref="G23">
    <cfRule type="cellIs" dxfId="2857" priority="482" stopIfTrue="1" operator="greaterThan">
      <formula>0.2</formula>
    </cfRule>
    <cfRule type="cellIs" priority="483" stopIfTrue="1" operator="between">
      <formula>-0.2</formula>
      <formula>0.2</formula>
    </cfRule>
    <cfRule type="cellIs" dxfId="2856" priority="484" stopIfTrue="1" operator="lessThan">
      <formula>-0.2</formula>
    </cfRule>
  </conditionalFormatting>
  <conditionalFormatting sqref="AA23">
    <cfRule type="cellIs" dxfId="2855" priority="479" stopIfTrue="1" operator="greaterThan">
      <formula>0.2</formula>
    </cfRule>
    <cfRule type="cellIs" dxfId="2854" priority="480" stopIfTrue="1" operator="between">
      <formula>-0.2</formula>
      <formula>0.2</formula>
    </cfRule>
    <cfRule type="cellIs" dxfId="2853" priority="481" stopIfTrue="1" operator="lessThan">
      <formula>-0.2</formula>
    </cfRule>
  </conditionalFormatting>
  <conditionalFormatting sqref="H23">
    <cfRule type="cellIs" dxfId="2852" priority="476" stopIfTrue="1" operator="greaterThan">
      <formula>0.2</formula>
    </cfRule>
    <cfRule type="cellIs" priority="477" stopIfTrue="1" operator="between">
      <formula>-0.2</formula>
      <formula>0.2</formula>
    </cfRule>
    <cfRule type="cellIs" dxfId="2851" priority="478" stopIfTrue="1" operator="lessThan">
      <formula>-0.2</formula>
    </cfRule>
  </conditionalFormatting>
  <conditionalFormatting sqref="I23">
    <cfRule type="cellIs" dxfId="2850" priority="473" stopIfTrue="1" operator="greaterThan">
      <formula>0.2</formula>
    </cfRule>
    <cfRule type="cellIs" priority="474" stopIfTrue="1" operator="between">
      <formula>-0.2</formula>
      <formula>0.2</formula>
    </cfRule>
    <cfRule type="cellIs" dxfId="2849" priority="475" stopIfTrue="1" operator="lessThan">
      <formula>-0.2</formula>
    </cfRule>
  </conditionalFormatting>
  <conditionalFormatting sqref="U23">
    <cfRule type="cellIs" dxfId="2848" priority="467" stopIfTrue="1" operator="greaterThan">
      <formula>0.2</formula>
    </cfRule>
    <cfRule type="cellIs" priority="468" stopIfTrue="1" operator="between">
      <formula>-0.2</formula>
      <formula>0.2</formula>
    </cfRule>
    <cfRule type="cellIs" dxfId="2847" priority="469" stopIfTrue="1" operator="lessThan">
      <formula>-0.2</formula>
    </cfRule>
  </conditionalFormatting>
  <conditionalFormatting sqref="J23">
    <cfRule type="cellIs" dxfId="2846" priority="464" stopIfTrue="1" operator="greaterThan">
      <formula>0.2</formula>
    </cfRule>
    <cfRule type="cellIs" priority="465" stopIfTrue="1" operator="between">
      <formula>-0.2</formula>
      <formula>0.2</formula>
    </cfRule>
    <cfRule type="cellIs" dxfId="2845" priority="466" stopIfTrue="1" operator="lessThan">
      <formula>-0.2</formula>
    </cfRule>
  </conditionalFormatting>
  <conditionalFormatting sqref="AB23">
    <cfRule type="cellIs" dxfId="2844" priority="461" stopIfTrue="1" operator="greaterThan">
      <formula>0.2</formula>
    </cfRule>
    <cfRule type="cellIs" dxfId="2843" priority="462" stopIfTrue="1" operator="between">
      <formula>-0.2</formula>
      <formula>0.2</formula>
    </cfRule>
    <cfRule type="cellIs" dxfId="2842" priority="463" stopIfTrue="1" operator="lessThan">
      <formula>-0.2</formula>
    </cfRule>
  </conditionalFormatting>
  <conditionalFormatting sqref="K23">
    <cfRule type="cellIs" dxfId="2841" priority="455" stopIfTrue="1" operator="greaterThan">
      <formula>0.2</formula>
    </cfRule>
    <cfRule type="cellIs" priority="456" stopIfTrue="1" operator="between">
      <formula>-0.2</formula>
      <formula>0.2</formula>
    </cfRule>
    <cfRule type="cellIs" dxfId="2840" priority="457" stopIfTrue="1" operator="lessThan">
      <formula>-0.2</formula>
    </cfRule>
  </conditionalFormatting>
  <conditionalFormatting sqref="L23">
    <cfRule type="cellIs" dxfId="2839" priority="452" stopIfTrue="1" operator="greaterThan">
      <formula>0.2</formula>
    </cfRule>
    <cfRule type="cellIs" priority="453" stopIfTrue="1" operator="between">
      <formula>-0.2</formula>
      <formula>0.2</formula>
    </cfRule>
    <cfRule type="cellIs" dxfId="2838" priority="454" stopIfTrue="1" operator="lessThan">
      <formula>-0.2</formula>
    </cfRule>
  </conditionalFormatting>
  <conditionalFormatting sqref="V23">
    <cfRule type="cellIs" dxfId="2837" priority="449" stopIfTrue="1" operator="greaterThan">
      <formula>0.2</formula>
    </cfRule>
    <cfRule type="cellIs" priority="450" stopIfTrue="1" operator="between">
      <formula>-0.2</formula>
      <formula>0.2</formula>
    </cfRule>
    <cfRule type="cellIs" dxfId="2836" priority="451" stopIfTrue="1" operator="lessThan">
      <formula>-0.2</formula>
    </cfRule>
  </conditionalFormatting>
  <conditionalFormatting sqref="M23">
    <cfRule type="cellIs" dxfId="2835" priority="443" stopIfTrue="1" operator="greaterThan">
      <formula>0.2</formula>
    </cfRule>
    <cfRule type="cellIs" priority="444" stopIfTrue="1" operator="between">
      <formula>-0.2</formula>
      <formula>0.2</formula>
    </cfRule>
    <cfRule type="cellIs" dxfId="2834" priority="445" stopIfTrue="1" operator="lessThan">
      <formula>-0.2</formula>
    </cfRule>
  </conditionalFormatting>
  <conditionalFormatting sqref="N23">
    <cfRule type="cellIs" dxfId="2833" priority="437" stopIfTrue="1" operator="greaterThan">
      <formula>0.2</formula>
    </cfRule>
    <cfRule type="cellIs" priority="438" stopIfTrue="1" operator="between">
      <formula>-0.2</formula>
      <formula>0.2</formula>
    </cfRule>
    <cfRule type="cellIs" dxfId="2832" priority="439" stopIfTrue="1" operator="lessThan">
      <formula>-0.2</formula>
    </cfRule>
  </conditionalFormatting>
  <conditionalFormatting sqref="AC23">
    <cfRule type="cellIs" dxfId="2831" priority="434" stopIfTrue="1" operator="greaterThan">
      <formula>0.2</formula>
    </cfRule>
    <cfRule type="cellIs" dxfId="2830" priority="435" stopIfTrue="1" operator="between">
      <formula>-0.2</formula>
      <formula>0.2</formula>
    </cfRule>
    <cfRule type="cellIs" dxfId="2829" priority="436" stopIfTrue="1" operator="lessThan">
      <formula>-0.2</formula>
    </cfRule>
  </conditionalFormatting>
  <conditionalFormatting sqref="S23">
    <cfRule type="cellIs" dxfId="2828" priority="366" stopIfTrue="1" operator="greaterThan">
      <formula>0.2</formula>
    </cfRule>
    <cfRule type="cellIs" dxfId="2827" priority="367" stopIfTrue="1" operator="between">
      <formula>-0.2</formula>
      <formula>0.2</formula>
    </cfRule>
    <cfRule type="cellIs" dxfId="2826" priority="368" stopIfTrue="1" operator="lessThan">
      <formula>-0.2</formula>
    </cfRule>
  </conditionalFormatting>
  <conditionalFormatting sqref="B24">
    <cfRule type="cellIs" dxfId="2825" priority="363" stopIfTrue="1" operator="greaterThan">
      <formula>0.2</formula>
    </cfRule>
    <cfRule type="cellIs" priority="364" stopIfTrue="1" operator="between">
      <formula>-0.2</formula>
      <formula>0.2</formula>
    </cfRule>
    <cfRule type="cellIs" dxfId="2824" priority="365" stopIfTrue="1" operator="lessThan">
      <formula>-0.2</formula>
    </cfRule>
  </conditionalFormatting>
  <conditionalFormatting sqref="C24">
    <cfRule type="cellIs" dxfId="2823" priority="360" stopIfTrue="1" operator="greaterThan">
      <formula>0.2</formula>
    </cfRule>
    <cfRule type="cellIs" priority="361" stopIfTrue="1" operator="between">
      <formula>-0.2</formula>
      <formula>0.2</formula>
    </cfRule>
    <cfRule type="cellIs" dxfId="2822" priority="362" stopIfTrue="1" operator="lessThan">
      <formula>-0.2</formula>
    </cfRule>
  </conditionalFormatting>
  <conditionalFormatting sqref="W24">
    <cfRule type="cellIs" dxfId="2821" priority="354" stopIfTrue="1" operator="greaterThan">
      <formula>0.2</formula>
    </cfRule>
    <cfRule type="cellIs" priority="355" stopIfTrue="1" operator="between">
      <formula>-0.2</formula>
      <formula>0.2</formula>
    </cfRule>
    <cfRule type="cellIs" dxfId="2820" priority="356" stopIfTrue="1" operator="lessThan">
      <formula>-0.2</formula>
    </cfRule>
  </conditionalFormatting>
  <conditionalFormatting sqref="Y22:Y23">
    <cfRule type="cellIs" dxfId="2819" priority="351" stopIfTrue="1" operator="greaterThan">
      <formula>0.2</formula>
    </cfRule>
    <cfRule type="cellIs" dxfId="2818" priority="352" stopIfTrue="1" operator="between">
      <formula>-0.2</formula>
      <formula>0.2</formula>
    </cfRule>
    <cfRule type="cellIs" dxfId="2817" priority="353" stopIfTrue="1" operator="lessThan">
      <formula>-0.2</formula>
    </cfRule>
  </conditionalFormatting>
  <conditionalFormatting sqref="D24">
    <cfRule type="cellIs" dxfId="2816" priority="345" stopIfTrue="1" operator="greaterThan">
      <formula>0.2</formula>
    </cfRule>
    <cfRule type="cellIs" priority="346" stopIfTrue="1" operator="between">
      <formula>-0.2</formula>
      <formula>0.2</formula>
    </cfRule>
    <cfRule type="cellIs" dxfId="2815" priority="347" stopIfTrue="1" operator="lessThan">
      <formula>-0.2</formula>
    </cfRule>
  </conditionalFormatting>
  <conditionalFormatting sqref="Z24">
    <cfRule type="cellIs" dxfId="2814" priority="342" stopIfTrue="1" operator="greaterThan">
      <formula>0.2</formula>
    </cfRule>
    <cfRule type="cellIs" dxfId="2813" priority="343" stopIfTrue="1" operator="between">
      <formula>-0.2</formula>
      <formula>0.2</formula>
    </cfRule>
    <cfRule type="cellIs" dxfId="2812" priority="344" stopIfTrue="1" operator="lessThan">
      <formula>-0.2</formula>
    </cfRule>
  </conditionalFormatting>
  <conditionalFormatting sqref="E24">
    <cfRule type="cellIs" dxfId="2811" priority="339" stopIfTrue="1" operator="greaterThan">
      <formula>0.2</formula>
    </cfRule>
    <cfRule type="cellIs" priority="340" stopIfTrue="1" operator="between">
      <formula>-0.2</formula>
      <formula>0.2</formula>
    </cfRule>
    <cfRule type="cellIs" dxfId="2810" priority="341" stopIfTrue="1" operator="lessThan">
      <formula>-0.2</formula>
    </cfRule>
  </conditionalFormatting>
  <conditionalFormatting sqref="F24">
    <cfRule type="cellIs" dxfId="2809" priority="336" stopIfTrue="1" operator="greaterThan">
      <formula>0.2</formula>
    </cfRule>
    <cfRule type="cellIs" priority="337" stopIfTrue="1" operator="between">
      <formula>-0.2</formula>
      <formula>0.2</formula>
    </cfRule>
    <cfRule type="cellIs" dxfId="2808" priority="338" stopIfTrue="1" operator="lessThan">
      <formula>-0.2</formula>
    </cfRule>
  </conditionalFormatting>
  <conditionalFormatting sqref="T24">
    <cfRule type="cellIs" dxfId="2807" priority="333" stopIfTrue="1" operator="greaterThan">
      <formula>0.2</formula>
    </cfRule>
    <cfRule type="cellIs" priority="334" stopIfTrue="1" operator="between">
      <formula>-0.2</formula>
      <formula>0.2</formula>
    </cfRule>
    <cfRule type="cellIs" dxfId="2806" priority="335" stopIfTrue="1" operator="lessThan">
      <formula>-0.2</formula>
    </cfRule>
  </conditionalFormatting>
  <conditionalFormatting sqref="G24">
    <cfRule type="cellIs" dxfId="2805" priority="327" stopIfTrue="1" operator="greaterThan">
      <formula>0.2</formula>
    </cfRule>
    <cfRule type="cellIs" priority="328" stopIfTrue="1" operator="between">
      <formula>-0.2</formula>
      <formula>0.2</formula>
    </cfRule>
    <cfRule type="cellIs" dxfId="2804" priority="329" stopIfTrue="1" operator="lessThan">
      <formula>-0.2</formula>
    </cfRule>
  </conditionalFormatting>
  <conditionalFormatting sqref="AA24">
    <cfRule type="cellIs" dxfId="2803" priority="324" stopIfTrue="1" operator="greaterThan">
      <formula>0.2</formula>
    </cfRule>
    <cfRule type="cellIs" dxfId="2802" priority="325" stopIfTrue="1" operator="between">
      <formula>-0.2</formula>
      <formula>0.2</formula>
    </cfRule>
    <cfRule type="cellIs" dxfId="2801" priority="326" stopIfTrue="1" operator="lessThan">
      <formula>-0.2</formula>
    </cfRule>
  </conditionalFormatting>
  <conditionalFormatting sqref="H24">
    <cfRule type="cellIs" dxfId="2800" priority="321" stopIfTrue="1" operator="greaterThan">
      <formula>0.2</formula>
    </cfRule>
    <cfRule type="cellIs" priority="322" stopIfTrue="1" operator="between">
      <formula>-0.2</formula>
      <formula>0.2</formula>
    </cfRule>
    <cfRule type="cellIs" dxfId="2799" priority="323" stopIfTrue="1" operator="lessThan">
      <formula>-0.2</formula>
    </cfRule>
  </conditionalFormatting>
  <conditionalFormatting sqref="I24">
    <cfRule type="cellIs" dxfId="2798" priority="318" stopIfTrue="1" operator="greaterThan">
      <formula>0.2</formula>
    </cfRule>
    <cfRule type="cellIs" priority="319" stopIfTrue="1" operator="between">
      <formula>-0.2</formula>
      <formula>0.2</formula>
    </cfRule>
    <cfRule type="cellIs" dxfId="2797" priority="320" stopIfTrue="1" operator="lessThan">
      <formula>-0.2</formula>
    </cfRule>
  </conditionalFormatting>
  <conditionalFormatting sqref="U24">
    <cfRule type="cellIs" dxfId="2796" priority="315" stopIfTrue="1" operator="greaterThan">
      <formula>0.2</formula>
    </cfRule>
    <cfRule type="cellIs" priority="316" stopIfTrue="1" operator="between">
      <formula>-0.2</formula>
      <formula>0.2</formula>
    </cfRule>
    <cfRule type="cellIs" dxfId="2795" priority="317" stopIfTrue="1" operator="lessThan">
      <formula>-0.2</formula>
    </cfRule>
  </conditionalFormatting>
  <conditionalFormatting sqref="J24">
    <cfRule type="cellIs" dxfId="2794" priority="312" stopIfTrue="1" operator="greaterThan">
      <formula>0.2</formula>
    </cfRule>
    <cfRule type="cellIs" priority="313" stopIfTrue="1" operator="between">
      <formula>-0.2</formula>
      <formula>0.2</formula>
    </cfRule>
    <cfRule type="cellIs" dxfId="2793" priority="314" stopIfTrue="1" operator="lessThan">
      <formula>-0.2</formula>
    </cfRule>
  </conditionalFormatting>
  <conditionalFormatting sqref="AB24">
    <cfRule type="cellIs" dxfId="2792" priority="309" stopIfTrue="1" operator="greaterThan">
      <formula>0.2</formula>
    </cfRule>
    <cfRule type="cellIs" dxfId="2791" priority="310" stopIfTrue="1" operator="between">
      <formula>-0.2</formula>
      <formula>0.2</formula>
    </cfRule>
    <cfRule type="cellIs" dxfId="2790" priority="311" stopIfTrue="1" operator="lessThan">
      <formula>-0.2</formula>
    </cfRule>
  </conditionalFormatting>
  <conditionalFormatting sqref="K24">
    <cfRule type="cellIs" dxfId="2789" priority="306" stopIfTrue="1" operator="greaterThan">
      <formula>0.2</formula>
    </cfRule>
    <cfRule type="cellIs" priority="307" stopIfTrue="1" operator="between">
      <formula>-0.2</formula>
      <formula>0.2</formula>
    </cfRule>
    <cfRule type="cellIs" dxfId="2788" priority="308" stopIfTrue="1" operator="lessThan">
      <formula>-0.2</formula>
    </cfRule>
  </conditionalFormatting>
  <conditionalFormatting sqref="L24">
    <cfRule type="cellIs" dxfId="2787" priority="303" stopIfTrue="1" operator="greaterThan">
      <formula>0.2</formula>
    </cfRule>
    <cfRule type="cellIs" priority="304" stopIfTrue="1" operator="between">
      <formula>-0.2</formula>
      <formula>0.2</formula>
    </cfRule>
    <cfRule type="cellIs" dxfId="2786" priority="305" stopIfTrue="1" operator="lessThan">
      <formula>-0.2</formula>
    </cfRule>
  </conditionalFormatting>
  <conditionalFormatting sqref="V24">
    <cfRule type="cellIs" dxfId="2785" priority="300" stopIfTrue="1" operator="greaterThan">
      <formula>0.2</formula>
    </cfRule>
    <cfRule type="cellIs" priority="301" stopIfTrue="1" operator="between">
      <formula>-0.2</formula>
      <formula>0.2</formula>
    </cfRule>
    <cfRule type="cellIs" dxfId="2784" priority="302" stopIfTrue="1" operator="lessThan">
      <formula>-0.2</formula>
    </cfRule>
  </conditionalFormatting>
  <conditionalFormatting sqref="M27">
    <cfRule type="cellIs" dxfId="2783" priority="297" stopIfTrue="1" operator="greaterThan">
      <formula>0.2</formula>
    </cfRule>
    <cfRule type="cellIs" dxfId="2782" priority="298" stopIfTrue="1" operator="between">
      <formula>-0.2</formula>
      <formula>0.2</formula>
    </cfRule>
    <cfRule type="cellIs" dxfId="2781" priority="299" stopIfTrue="1" operator="lessThan">
      <formula>-0.2</formula>
    </cfRule>
  </conditionalFormatting>
  <conditionalFormatting sqref="N27">
    <cfRule type="cellIs" dxfId="2780" priority="292" operator="greaterThan">
      <formula>2.4</formula>
    </cfRule>
    <cfRule type="cellIs" dxfId="2779" priority="294" stopIfTrue="1" operator="greaterThan">
      <formula>0.2</formula>
    </cfRule>
    <cfRule type="cellIs" dxfId="2778" priority="295" stopIfTrue="1" operator="between">
      <formula>-0.2</formula>
      <formula>0.2</formula>
    </cfRule>
    <cfRule type="cellIs" dxfId="2777" priority="296" stopIfTrue="1" operator="lessThan">
      <formula>-0.2</formula>
    </cfRule>
  </conditionalFormatting>
  <conditionalFormatting sqref="N27">
    <cfRule type="cellIs" dxfId="2776" priority="293" operator="greaterThan">
      <formula>2.4</formula>
    </cfRule>
  </conditionalFormatting>
  <conditionalFormatting sqref="AC27">
    <cfRule type="cellIs" dxfId="2775" priority="289" stopIfTrue="1" operator="greaterThan">
      <formula>0.2</formula>
    </cfRule>
    <cfRule type="cellIs" dxfId="2774" priority="290" stopIfTrue="1" operator="between">
      <formula>-0.2</formula>
      <formula>0.2</formula>
    </cfRule>
    <cfRule type="cellIs" dxfId="2773" priority="291" stopIfTrue="1" operator="lessThan">
      <formula>-0.2</formula>
    </cfRule>
  </conditionalFormatting>
  <conditionalFormatting sqref="B27">
    <cfRule type="cellIs" dxfId="2772" priority="286" stopIfTrue="1" operator="greaterThan">
      <formula>0.2</formula>
    </cfRule>
    <cfRule type="cellIs" dxfId="2771" priority="287" stopIfTrue="1" operator="between">
      <formula>-0.2</formula>
      <formula>0.2</formula>
    </cfRule>
    <cfRule type="cellIs" dxfId="2770" priority="288" stopIfTrue="1" operator="lessThan">
      <formula>-0.2</formula>
    </cfRule>
  </conditionalFormatting>
  <conditionalFormatting sqref="C27">
    <cfRule type="cellIs" dxfId="2769" priority="283" stopIfTrue="1" operator="greaterThan">
      <formula>0.2</formula>
    </cfRule>
    <cfRule type="cellIs" dxfId="2768" priority="284" stopIfTrue="1" operator="between">
      <formula>-0.2</formula>
      <formula>0.2</formula>
    </cfRule>
    <cfRule type="cellIs" dxfId="2767" priority="285" stopIfTrue="1" operator="lessThan">
      <formula>-0.2</formula>
    </cfRule>
  </conditionalFormatting>
  <conditionalFormatting sqref="W27">
    <cfRule type="cellIs" dxfId="2766" priority="280" stopIfTrue="1" operator="greaterThan">
      <formula>0.2</formula>
    </cfRule>
    <cfRule type="cellIs" dxfId="2765" priority="281" stopIfTrue="1" operator="between">
      <formula>-0.2</formula>
      <formula>0.2</formula>
    </cfRule>
    <cfRule type="cellIs" dxfId="2764" priority="282" stopIfTrue="1" operator="lessThan">
      <formula>-0.2</formula>
    </cfRule>
  </conditionalFormatting>
  <conditionalFormatting sqref="D27">
    <cfRule type="cellIs" dxfId="2763" priority="277" stopIfTrue="1" operator="greaterThan">
      <formula>0.2</formula>
    </cfRule>
    <cfRule type="cellIs" dxfId="2762" priority="278" stopIfTrue="1" operator="between">
      <formula>-0.2</formula>
      <formula>0.2</formula>
    </cfRule>
    <cfRule type="cellIs" dxfId="2761" priority="279" stopIfTrue="1" operator="lessThan">
      <formula>-0.2</formula>
    </cfRule>
  </conditionalFormatting>
  <conditionalFormatting sqref="Z27">
    <cfRule type="cellIs" dxfId="2760" priority="274" stopIfTrue="1" operator="greaterThan">
      <formula>0.2</formula>
    </cfRule>
    <cfRule type="cellIs" dxfId="2759" priority="275" stopIfTrue="1" operator="between">
      <formula>-0.2</formula>
      <formula>0.2</formula>
    </cfRule>
    <cfRule type="cellIs" dxfId="2758" priority="276" stopIfTrue="1" operator="lessThan">
      <formula>-0.2</formula>
    </cfRule>
  </conditionalFormatting>
  <conditionalFormatting sqref="E27">
    <cfRule type="cellIs" dxfId="2757" priority="271" stopIfTrue="1" operator="greaterThan">
      <formula>0.2</formula>
    </cfRule>
    <cfRule type="cellIs" dxfId="2756" priority="272" stopIfTrue="1" operator="between">
      <formula>-0.2</formula>
      <formula>0.2</formula>
    </cfRule>
    <cfRule type="cellIs" dxfId="2755" priority="273" stopIfTrue="1" operator="lessThan">
      <formula>-0.2</formula>
    </cfRule>
  </conditionalFormatting>
  <conditionalFormatting sqref="F27">
    <cfRule type="cellIs" dxfId="2754" priority="268" stopIfTrue="1" operator="greaterThan">
      <formula>0.2</formula>
    </cfRule>
    <cfRule type="cellIs" dxfId="2753" priority="269" stopIfTrue="1" operator="between">
      <formula>-0.2</formula>
      <formula>0.2</formula>
    </cfRule>
    <cfRule type="cellIs" dxfId="2752" priority="270" stopIfTrue="1" operator="lessThan">
      <formula>-0.2</formula>
    </cfRule>
  </conditionalFormatting>
  <conditionalFormatting sqref="T27">
    <cfRule type="cellIs" dxfId="2751" priority="265" stopIfTrue="1" operator="greaterThan">
      <formula>0.2</formula>
    </cfRule>
    <cfRule type="cellIs" dxfId="2750" priority="266" stopIfTrue="1" operator="between">
      <formula>-0.2</formula>
      <formula>0.2</formula>
    </cfRule>
    <cfRule type="cellIs" dxfId="2749" priority="267" stopIfTrue="1" operator="lessThan">
      <formula>-0.2</formula>
    </cfRule>
  </conditionalFormatting>
  <conditionalFormatting sqref="AA27">
    <cfRule type="cellIs" dxfId="2748" priority="262" stopIfTrue="1" operator="greaterThan">
      <formula>0.2</formula>
    </cfRule>
    <cfRule type="cellIs" dxfId="2747" priority="263" stopIfTrue="1" operator="between">
      <formula>-0.2</formula>
      <formula>0.2</formula>
    </cfRule>
    <cfRule type="cellIs" dxfId="2746" priority="264" stopIfTrue="1" operator="lessThan">
      <formula>-0.2</formula>
    </cfRule>
  </conditionalFormatting>
  <conditionalFormatting sqref="G27">
    <cfRule type="cellIs" dxfId="2745" priority="259" stopIfTrue="1" operator="greaterThan">
      <formula>0.2</formula>
    </cfRule>
    <cfRule type="cellIs" dxfId="2744" priority="260" stopIfTrue="1" operator="between">
      <formula>-0.2</formula>
      <formula>0.2</formula>
    </cfRule>
    <cfRule type="cellIs" dxfId="2743" priority="261" stopIfTrue="1" operator="lessThan">
      <formula>-0.2</formula>
    </cfRule>
  </conditionalFormatting>
  <conditionalFormatting sqref="H27">
    <cfRule type="cellIs" dxfId="2742" priority="256" stopIfTrue="1" operator="greaterThan">
      <formula>0.2</formula>
    </cfRule>
    <cfRule type="cellIs" dxfId="2741" priority="257" stopIfTrue="1" operator="between">
      <formula>-0.2</formula>
      <formula>0.2</formula>
    </cfRule>
    <cfRule type="cellIs" dxfId="2740" priority="258" stopIfTrue="1" operator="lessThan">
      <formula>-0.2</formula>
    </cfRule>
  </conditionalFormatting>
  <conditionalFormatting sqref="I27">
    <cfRule type="cellIs" dxfId="2739" priority="253" stopIfTrue="1" operator="greaterThan">
      <formula>0.2</formula>
    </cfRule>
    <cfRule type="cellIs" dxfId="2738" priority="254" stopIfTrue="1" operator="between">
      <formula>-0.2</formula>
      <formula>0.2</formula>
    </cfRule>
    <cfRule type="cellIs" dxfId="2737" priority="255" stopIfTrue="1" operator="lessThan">
      <formula>-0.2</formula>
    </cfRule>
  </conditionalFormatting>
  <conditionalFormatting sqref="U27">
    <cfRule type="cellIs" dxfId="2736" priority="250" stopIfTrue="1" operator="greaterThan">
      <formula>0.2</formula>
    </cfRule>
    <cfRule type="cellIs" dxfId="2735" priority="251" stopIfTrue="1" operator="between">
      <formula>-0.2</formula>
      <formula>0.2</formula>
    </cfRule>
    <cfRule type="cellIs" dxfId="2734" priority="252" stopIfTrue="1" operator="lessThan">
      <formula>-0.2</formula>
    </cfRule>
  </conditionalFormatting>
  <conditionalFormatting sqref="J27">
    <cfRule type="cellIs" dxfId="2733" priority="247" stopIfTrue="1" operator="greaterThan">
      <formula>0.2</formula>
    </cfRule>
    <cfRule type="cellIs" dxfId="2732" priority="248" stopIfTrue="1" operator="between">
      <formula>-0.2</formula>
      <formula>0.2</formula>
    </cfRule>
    <cfRule type="cellIs" dxfId="2731" priority="249" stopIfTrue="1" operator="lessThan">
      <formula>-0.2</formula>
    </cfRule>
  </conditionalFormatting>
  <conditionalFormatting sqref="AB27">
    <cfRule type="cellIs" dxfId="2730" priority="244" stopIfTrue="1" operator="greaterThan">
      <formula>0.2</formula>
    </cfRule>
    <cfRule type="cellIs" dxfId="2729" priority="245" stopIfTrue="1" operator="between">
      <formula>-0.2</formula>
      <formula>0.2</formula>
    </cfRule>
    <cfRule type="cellIs" dxfId="2728" priority="246" stopIfTrue="1" operator="lessThan">
      <formula>-0.2</formula>
    </cfRule>
  </conditionalFormatting>
  <conditionalFormatting sqref="K27">
    <cfRule type="cellIs" dxfId="2727" priority="241" stopIfTrue="1" operator="greaterThan">
      <formula>0.2</formula>
    </cfRule>
    <cfRule type="cellIs" dxfId="2726" priority="242" stopIfTrue="1" operator="between">
      <formula>-0.2</formula>
      <formula>0.2</formula>
    </cfRule>
    <cfRule type="cellIs" dxfId="2725" priority="243" stopIfTrue="1" operator="lessThan">
      <formula>-0.2</formula>
    </cfRule>
  </conditionalFormatting>
  <conditionalFormatting sqref="L27">
    <cfRule type="cellIs" dxfId="2724" priority="238" stopIfTrue="1" operator="greaterThan">
      <formula>0.2</formula>
    </cfRule>
    <cfRule type="cellIs" dxfId="2723" priority="239" stopIfTrue="1" operator="between">
      <formula>-0.2</formula>
      <formula>0.2</formula>
    </cfRule>
    <cfRule type="cellIs" dxfId="2722" priority="240" stopIfTrue="1" operator="lessThan">
      <formula>-0.2</formula>
    </cfRule>
  </conditionalFormatting>
  <conditionalFormatting sqref="V27">
    <cfRule type="cellIs" dxfId="2721" priority="235" stopIfTrue="1" operator="greaterThan">
      <formula>0.2</formula>
    </cfRule>
    <cfRule type="cellIs" dxfId="2720" priority="236" stopIfTrue="1" operator="between">
      <formula>-0.2</formula>
      <formula>0.2</formula>
    </cfRule>
    <cfRule type="cellIs" dxfId="2719" priority="237" stopIfTrue="1" operator="lessThan">
      <formula>-0.2</formula>
    </cfRule>
  </conditionalFormatting>
  <conditionalFormatting sqref="Y24">
    <cfRule type="cellIs" dxfId="2718" priority="232" stopIfTrue="1" operator="greaterThan">
      <formula>0.2</formula>
    </cfRule>
    <cfRule type="cellIs" dxfId="2717" priority="233" stopIfTrue="1" operator="between">
      <formula>-0.2</formula>
      <formula>0.2</formula>
    </cfRule>
    <cfRule type="cellIs" dxfId="2716" priority="234" stopIfTrue="1" operator="lessThan">
      <formula>-0.2</formula>
    </cfRule>
  </conditionalFormatting>
  <conditionalFormatting sqref="M24">
    <cfRule type="cellIs" dxfId="2715" priority="229" stopIfTrue="1" operator="greaterThan">
      <formula>0.2</formula>
    </cfRule>
    <cfRule type="cellIs" priority="230" stopIfTrue="1" operator="between">
      <formula>-0.2</formula>
      <formula>0.2</formula>
    </cfRule>
    <cfRule type="cellIs" dxfId="2714" priority="231" stopIfTrue="1" operator="lessThan">
      <formula>-0.2</formula>
    </cfRule>
  </conditionalFormatting>
  <conditionalFormatting sqref="N24">
    <cfRule type="cellIs" dxfId="2713" priority="226" stopIfTrue="1" operator="greaterThan">
      <formula>0.2</formula>
    </cfRule>
    <cfRule type="cellIs" priority="227" stopIfTrue="1" operator="between">
      <formula>-0.2</formula>
      <formula>0.2</formula>
    </cfRule>
    <cfRule type="cellIs" dxfId="2712" priority="228" stopIfTrue="1" operator="lessThan">
      <formula>-0.2</formula>
    </cfRule>
  </conditionalFormatting>
  <conditionalFormatting sqref="AC24">
    <cfRule type="cellIs" dxfId="2711" priority="223" stopIfTrue="1" operator="greaterThan">
      <formula>0.2</formula>
    </cfRule>
    <cfRule type="cellIs" dxfId="2710" priority="224" stopIfTrue="1" operator="between">
      <formula>-0.2</formula>
      <formula>0.2</formula>
    </cfRule>
    <cfRule type="cellIs" dxfId="2709" priority="225" stopIfTrue="1" operator="lessThan">
      <formula>-0.2</formula>
    </cfRule>
  </conditionalFormatting>
  <conditionalFormatting sqref="J26">
    <cfRule type="cellIs" dxfId="2708" priority="175" stopIfTrue="1" operator="greaterThan">
      <formula>0.2</formula>
    </cfRule>
    <cfRule type="cellIs" priority="176" stopIfTrue="1" operator="between">
      <formula>-0.2</formula>
      <formula>0.2</formula>
    </cfRule>
    <cfRule type="cellIs" dxfId="2707" priority="177" stopIfTrue="1" operator="lessThan">
      <formula>-0.2</formula>
    </cfRule>
  </conditionalFormatting>
  <conditionalFormatting sqref="AB26">
    <cfRule type="cellIs" dxfId="2706" priority="172" stopIfTrue="1" operator="greaterThan">
      <formula>0.2</formula>
    </cfRule>
    <cfRule type="cellIs" dxfId="2705" priority="173" stopIfTrue="1" operator="between">
      <formula>-0.2</formula>
      <formula>0.2</formula>
    </cfRule>
    <cfRule type="cellIs" dxfId="2704" priority="174" stopIfTrue="1" operator="lessThan">
      <formula>-0.2</formula>
    </cfRule>
  </conditionalFormatting>
  <conditionalFormatting sqref="L26">
    <cfRule type="cellIs" dxfId="2703" priority="163" stopIfTrue="1" operator="greaterThan">
      <formula>0.2</formula>
    </cfRule>
    <cfRule type="cellIs" priority="164" stopIfTrue="1" operator="between">
      <formula>-0.2</formula>
      <formula>0.2</formula>
    </cfRule>
    <cfRule type="cellIs" dxfId="2702" priority="165" stopIfTrue="1" operator="lessThan">
      <formula>-0.2</formula>
    </cfRule>
  </conditionalFormatting>
  <conditionalFormatting sqref="V26">
    <cfRule type="cellIs" dxfId="2701" priority="160" stopIfTrue="1" operator="greaterThan">
      <formula>0.2</formula>
    </cfRule>
    <cfRule type="cellIs" priority="161" stopIfTrue="1" operator="between">
      <formula>-0.2</formula>
      <formula>0.2</formula>
    </cfRule>
    <cfRule type="cellIs" dxfId="2700" priority="162" stopIfTrue="1" operator="lessThan">
      <formula>-0.2</formula>
    </cfRule>
  </conditionalFormatting>
  <conditionalFormatting sqref="M26">
    <cfRule type="cellIs" dxfId="2699" priority="157" stopIfTrue="1" operator="greaterThan">
      <formula>0.2</formula>
    </cfRule>
    <cfRule type="cellIs" priority="158" stopIfTrue="1" operator="between">
      <formula>-0.2</formula>
      <formula>0.2</formula>
    </cfRule>
    <cfRule type="cellIs" dxfId="2698" priority="159" stopIfTrue="1" operator="lessThan">
      <formula>-0.2</formula>
    </cfRule>
  </conditionalFormatting>
  <conditionalFormatting sqref="N26">
    <cfRule type="cellIs" dxfId="2697" priority="151" stopIfTrue="1" operator="greaterThan">
      <formula>0.2</formula>
    </cfRule>
    <cfRule type="cellIs" priority="152" stopIfTrue="1" operator="between">
      <formula>-0.2</formula>
      <formula>0.2</formula>
    </cfRule>
    <cfRule type="cellIs" dxfId="2696" priority="153" stopIfTrue="1" operator="lessThan">
      <formula>-0.2</formula>
    </cfRule>
  </conditionalFormatting>
  <conditionalFormatting sqref="AC26">
    <cfRule type="cellIs" dxfId="2695" priority="142" stopIfTrue="1" operator="greaterThan">
      <formula>0.2</formula>
    </cfRule>
    <cfRule type="cellIs" dxfId="2694" priority="143" stopIfTrue="1" operator="between">
      <formula>-0.2</formula>
      <formula>0.2</formula>
    </cfRule>
    <cfRule type="cellIs" dxfId="2693" priority="144" stopIfTrue="1" operator="lessThan">
      <formula>-0.2</formula>
    </cfRule>
  </conditionalFormatting>
  <conditionalFormatting sqref="Z25">
    <cfRule type="cellIs" dxfId="2692" priority="127" stopIfTrue="1" operator="greaterThan">
      <formula>0.2</formula>
    </cfRule>
    <cfRule type="cellIs" dxfId="2691" priority="128" stopIfTrue="1" operator="between">
      <formula>-0.2</formula>
      <formula>0.2</formula>
    </cfRule>
    <cfRule type="cellIs" dxfId="2690" priority="129" stopIfTrue="1" operator="lessThan">
      <formula>-0.2</formula>
    </cfRule>
  </conditionalFormatting>
  <conditionalFormatting sqref="T25">
    <cfRule type="cellIs" dxfId="2689" priority="118" stopIfTrue="1" operator="greaterThan">
      <formula>0.2</formula>
    </cfRule>
    <cfRule type="cellIs" priority="119" stopIfTrue="1" operator="between">
      <formula>-0.2</formula>
      <formula>0.2</formula>
    </cfRule>
    <cfRule type="cellIs" dxfId="2688" priority="120" stopIfTrue="1" operator="lessThan">
      <formula>-0.2</formula>
    </cfRule>
  </conditionalFormatting>
  <conditionalFormatting sqref="AA25:AA26">
    <cfRule type="cellIs" dxfId="2687" priority="112" stopIfTrue="1" operator="greaterThan">
      <formula>0.2</formula>
    </cfRule>
    <cfRule type="cellIs" dxfId="2686" priority="113" stopIfTrue="1" operator="between">
      <formula>-0.2</formula>
      <formula>0.2</formula>
    </cfRule>
    <cfRule type="cellIs" dxfId="2685" priority="114" stopIfTrue="1" operator="lessThan">
      <formula>-0.2</formula>
    </cfRule>
  </conditionalFormatting>
  <conditionalFormatting sqref="U25">
    <cfRule type="cellIs" dxfId="2684" priority="103" stopIfTrue="1" operator="greaterThan">
      <formula>0.2</formula>
    </cfRule>
    <cfRule type="cellIs" priority="104" stopIfTrue="1" operator="between">
      <formula>-0.2</formula>
      <formula>0.2</formula>
    </cfRule>
    <cfRule type="cellIs" dxfId="2683" priority="105" stopIfTrue="1" operator="lessThan">
      <formula>-0.2</formula>
    </cfRule>
  </conditionalFormatting>
  <conditionalFormatting sqref="AB25">
    <cfRule type="cellIs" dxfId="2682" priority="97" stopIfTrue="1" operator="greaterThan">
      <formula>0.2</formula>
    </cfRule>
    <cfRule type="cellIs" dxfId="2681" priority="98" stopIfTrue="1" operator="between">
      <formula>-0.2</formula>
      <formula>0.2</formula>
    </cfRule>
    <cfRule type="cellIs" dxfId="2680" priority="99" stopIfTrue="1" operator="lessThan">
      <formula>-0.2</formula>
    </cfRule>
  </conditionalFormatting>
  <conditionalFormatting sqref="C25:F25 H25:J25 L25:M25">
    <cfRule type="cellIs" dxfId="2679" priority="67" stopIfTrue="1" operator="greaterThan">
      <formula>0.2</formula>
    </cfRule>
    <cfRule type="cellIs" priority="68" stopIfTrue="1" operator="between">
      <formula>-0.2</formula>
      <formula>0.2</formula>
    </cfRule>
    <cfRule type="cellIs" dxfId="2678" priority="69" stopIfTrue="1" operator="lessThan">
      <formula>-0.2</formula>
    </cfRule>
  </conditionalFormatting>
  <conditionalFormatting sqref="V25">
    <cfRule type="cellIs" dxfId="2677" priority="88" stopIfTrue="1" operator="greaterThan">
      <formula>0.2</formula>
    </cfRule>
    <cfRule type="cellIs" priority="89" stopIfTrue="1" operator="between">
      <formula>-0.2</formula>
      <formula>0.2</formula>
    </cfRule>
    <cfRule type="cellIs" dxfId="2676" priority="90" stopIfTrue="1" operator="lessThan">
      <formula>-0.2</formula>
    </cfRule>
  </conditionalFormatting>
  <conditionalFormatting sqref="AC25">
    <cfRule type="cellIs" dxfId="2675" priority="76" stopIfTrue="1" operator="greaterThan">
      <formula>0.2</formula>
    </cfRule>
    <cfRule type="cellIs" dxfId="2674" priority="77" stopIfTrue="1" operator="between">
      <formula>-0.2</formula>
      <formula>0.2</formula>
    </cfRule>
    <cfRule type="cellIs" dxfId="2673" priority="78" stopIfTrue="1" operator="lessThan">
      <formula>-0.2</formula>
    </cfRule>
  </conditionalFormatting>
  <conditionalFormatting sqref="K25">
    <cfRule type="cellIs" dxfId="2672" priority="43" stopIfTrue="1" operator="greaterThan">
      <formula>0.2</formula>
    </cfRule>
    <cfRule type="cellIs" priority="44" stopIfTrue="1" operator="between">
      <formula>-0.2</formula>
      <formula>0.2</formula>
    </cfRule>
    <cfRule type="cellIs" dxfId="2671" priority="45" stopIfTrue="1" operator="lessThan">
      <formula>-0.2</formula>
    </cfRule>
  </conditionalFormatting>
  <conditionalFormatting sqref="B25">
    <cfRule type="cellIs" dxfId="2670" priority="73" stopIfTrue="1" operator="greaterThan">
      <formula>0.2</formula>
    </cfRule>
    <cfRule type="cellIs" priority="74" stopIfTrue="1" operator="between">
      <formula>-0.2</formula>
      <formula>0.2</formula>
    </cfRule>
    <cfRule type="cellIs" dxfId="2669" priority="75" stopIfTrue="1" operator="lessThan">
      <formula>-0.2</formula>
    </cfRule>
  </conditionalFormatting>
  <conditionalFormatting sqref="N25">
    <cfRule type="cellIs" dxfId="2668" priority="61" stopIfTrue="1" operator="greaterThan">
      <formula>0.2</formula>
    </cfRule>
    <cfRule type="cellIs" priority="62" stopIfTrue="1" operator="between">
      <formula>-0.2</formula>
      <formula>0.2</formula>
    </cfRule>
    <cfRule type="cellIs" dxfId="2667" priority="63" stopIfTrue="1" operator="lessThan">
      <formula>-0.2</formula>
    </cfRule>
  </conditionalFormatting>
  <conditionalFormatting sqref="S25">
    <cfRule type="cellIs" dxfId="2666" priority="58" stopIfTrue="1" operator="greaterThan">
      <formula>0.2</formula>
    </cfRule>
    <cfRule type="cellIs" dxfId="2665" priority="59" stopIfTrue="1" operator="between">
      <formula>-0.2</formula>
      <formula>0.2</formula>
    </cfRule>
    <cfRule type="cellIs" dxfId="2664" priority="60" stopIfTrue="1" operator="lessThan">
      <formula>-0.2</formula>
    </cfRule>
  </conditionalFormatting>
  <conditionalFormatting sqref="Y25">
    <cfRule type="cellIs" dxfId="2663" priority="55" stopIfTrue="1" operator="greaterThan">
      <formula>0.2</formula>
    </cfRule>
    <cfRule type="cellIs" dxfId="2662" priority="56" stopIfTrue="1" operator="between">
      <formula>-0.2</formula>
      <formula>0.2</formula>
    </cfRule>
    <cfRule type="cellIs" dxfId="2661" priority="57" stopIfTrue="1" operator="lessThan">
      <formula>-0.2</formula>
    </cfRule>
  </conditionalFormatting>
  <conditionalFormatting sqref="G25">
    <cfRule type="cellIs" dxfId="2660" priority="52" stopIfTrue="1" operator="greaterThan">
      <formula>0.2</formula>
    </cfRule>
    <cfRule type="cellIs" priority="53" stopIfTrue="1" operator="between">
      <formula>-0.2</formula>
      <formula>0.2</formula>
    </cfRule>
    <cfRule type="cellIs" dxfId="2659" priority="54" stopIfTrue="1" operator="lessThan">
      <formula>-0.2</formula>
    </cfRule>
  </conditionalFormatting>
  <conditionalFormatting sqref="K26">
    <cfRule type="cellIs" dxfId="2658" priority="46" stopIfTrue="1" operator="greaterThan">
      <formula>0.2</formula>
    </cfRule>
    <cfRule type="cellIs" priority="47" stopIfTrue="1" operator="between">
      <formula>-0.2</formula>
      <formula>0.2</formula>
    </cfRule>
    <cfRule type="cellIs" dxfId="2657" priority="48" stopIfTrue="1" operator="lessThan">
      <formula>-0.2</formula>
    </cfRule>
  </conditionalFormatting>
  <conditionalFormatting sqref="W25">
    <cfRule type="cellIs" dxfId="2656" priority="40" stopIfTrue="1" operator="greaterThan">
      <formula>0.2</formula>
    </cfRule>
    <cfRule type="cellIs" priority="41" stopIfTrue="1" operator="between">
      <formula>-0.2</formula>
      <formula>0.2</formula>
    </cfRule>
    <cfRule type="cellIs" dxfId="2655" priority="42" stopIfTrue="1" operator="lessThan">
      <formula>-0.2</formula>
    </cfRule>
  </conditionalFormatting>
  <conditionalFormatting sqref="B26">
    <cfRule type="cellIs" dxfId="2654" priority="37" stopIfTrue="1" operator="greaterThan">
      <formula>0.2</formula>
    </cfRule>
    <cfRule type="cellIs" priority="38" stopIfTrue="1" operator="between">
      <formula>-0.2</formula>
      <formula>0.2</formula>
    </cfRule>
    <cfRule type="cellIs" dxfId="2653" priority="39" stopIfTrue="1" operator="lessThan">
      <formula>-0.2</formula>
    </cfRule>
  </conditionalFormatting>
  <conditionalFormatting sqref="C26">
    <cfRule type="cellIs" dxfId="2652" priority="31" stopIfTrue="1" operator="greaterThan">
      <formula>0.2</formula>
    </cfRule>
    <cfRule type="cellIs" priority="32" stopIfTrue="1" operator="between">
      <formula>-0.2</formula>
      <formula>0.2</formula>
    </cfRule>
    <cfRule type="cellIs" dxfId="2651" priority="33" stopIfTrue="1" operator="lessThan">
      <formula>-0.2</formula>
    </cfRule>
  </conditionalFormatting>
  <conditionalFormatting sqref="W26">
    <cfRule type="cellIs" dxfId="2650" priority="28" stopIfTrue="1" operator="greaterThan">
      <formula>0.2</formula>
    </cfRule>
    <cfRule type="cellIs" priority="29" stopIfTrue="1" operator="between">
      <formula>-0.2</formula>
      <formula>0.2</formula>
    </cfRule>
    <cfRule type="cellIs" dxfId="2649" priority="30" stopIfTrue="1" operator="lessThan">
      <formula>-0.2</formula>
    </cfRule>
  </conditionalFormatting>
  <conditionalFormatting sqref="D26">
    <cfRule type="cellIs" dxfId="2648" priority="25" stopIfTrue="1" operator="greaterThan">
      <formula>0.2</formula>
    </cfRule>
    <cfRule type="cellIs" priority="26" stopIfTrue="1" operator="between">
      <formula>-0.2</formula>
      <formula>0.2</formula>
    </cfRule>
    <cfRule type="cellIs" dxfId="2647" priority="27" stopIfTrue="1" operator="lessThan">
      <formula>-0.2</formula>
    </cfRule>
  </conditionalFormatting>
  <conditionalFormatting sqref="Z26">
    <cfRule type="cellIs" dxfId="2646" priority="22" stopIfTrue="1" operator="greaterThan">
      <formula>0.2</formula>
    </cfRule>
    <cfRule type="cellIs" dxfId="2645" priority="23" stopIfTrue="1" operator="between">
      <formula>-0.2</formula>
      <formula>0.2</formula>
    </cfRule>
    <cfRule type="cellIs" dxfId="2644" priority="24" stopIfTrue="1" operator="lessThan">
      <formula>-0.2</formula>
    </cfRule>
  </conditionalFormatting>
  <conditionalFormatting sqref="E26">
    <cfRule type="cellIs" dxfId="2643" priority="19" stopIfTrue="1" operator="greaterThan">
      <formula>0.2</formula>
    </cfRule>
    <cfRule type="cellIs" priority="20" stopIfTrue="1" operator="between">
      <formula>-0.2</formula>
      <formula>0.2</formula>
    </cfRule>
    <cfRule type="cellIs" dxfId="2642" priority="21" stopIfTrue="1" operator="lessThan">
      <formula>-0.2</formula>
    </cfRule>
  </conditionalFormatting>
  <conditionalFormatting sqref="F26">
    <cfRule type="cellIs" dxfId="2641" priority="16" stopIfTrue="1" operator="greaterThan">
      <formula>0.2</formula>
    </cfRule>
    <cfRule type="cellIs" priority="17" stopIfTrue="1" operator="between">
      <formula>-0.2</formula>
      <formula>0.2</formula>
    </cfRule>
    <cfRule type="cellIs" dxfId="2640" priority="18" stopIfTrue="1" operator="lessThan">
      <formula>-0.2</formula>
    </cfRule>
  </conditionalFormatting>
  <conditionalFormatting sqref="T26">
    <cfRule type="cellIs" dxfId="2639" priority="13" stopIfTrue="1" operator="greaterThan">
      <formula>0.2</formula>
    </cfRule>
    <cfRule type="cellIs" priority="14" stopIfTrue="1" operator="between">
      <formula>-0.2</formula>
      <formula>0.2</formula>
    </cfRule>
    <cfRule type="cellIs" dxfId="2638" priority="15" stopIfTrue="1" operator="lessThan">
      <formula>-0.2</formula>
    </cfRule>
  </conditionalFormatting>
  <conditionalFormatting sqref="G26">
    <cfRule type="cellIs" dxfId="2637" priority="10" stopIfTrue="1" operator="greaterThan">
      <formula>0.2</formula>
    </cfRule>
    <cfRule type="cellIs" priority="11" stopIfTrue="1" operator="between">
      <formula>-0.2</formula>
      <formula>0.2</formula>
    </cfRule>
    <cfRule type="cellIs" dxfId="2636" priority="12" stopIfTrue="1" operator="lessThan">
      <formula>-0.2</formula>
    </cfRule>
  </conditionalFormatting>
  <conditionalFormatting sqref="H26">
    <cfRule type="cellIs" dxfId="2635" priority="7" stopIfTrue="1" operator="greaterThan">
      <formula>0.2</formula>
    </cfRule>
    <cfRule type="cellIs" priority="8" stopIfTrue="1" operator="between">
      <formula>-0.2</formula>
      <formula>0.2</formula>
    </cfRule>
    <cfRule type="cellIs" dxfId="2634" priority="9" stopIfTrue="1" operator="lessThan">
      <formula>-0.2</formula>
    </cfRule>
  </conditionalFormatting>
  <conditionalFormatting sqref="I26">
    <cfRule type="cellIs" dxfId="2633" priority="4" stopIfTrue="1" operator="greaterThan">
      <formula>0.2</formula>
    </cfRule>
    <cfRule type="cellIs" priority="5" stopIfTrue="1" operator="between">
      <formula>-0.2</formula>
      <formula>0.2</formula>
    </cfRule>
    <cfRule type="cellIs" dxfId="2632" priority="6" stopIfTrue="1" operator="lessThan">
      <formula>-0.2</formula>
    </cfRule>
  </conditionalFormatting>
  <conditionalFormatting sqref="U26">
    <cfRule type="cellIs" dxfId="2631" priority="1" stopIfTrue="1" operator="greaterThan">
      <formula>0.2</formula>
    </cfRule>
    <cfRule type="cellIs" priority="2" stopIfTrue="1" operator="between">
      <formula>-0.2</formula>
      <formula>0.2</formula>
    </cfRule>
    <cfRule type="cellIs" dxfId="2630" priority="3" stopIfTrue="1" operator="lessThan">
      <formula>-0.2</formula>
    </cfRule>
  </conditionalFormatting>
  <pageMargins left="0.78740157499999996" right="0.78740157499999996" top="0.984251969" bottom="0.984251969" header="0.4921259845" footer="0.4921259845"/>
  <pageSetup paperSize="9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31"/>
  <sheetViews>
    <sheetView zoomScaleNormal="100" workbookViewId="0">
      <selection activeCell="O45" sqref="O45"/>
    </sheetView>
  </sheetViews>
  <sheetFormatPr baseColWidth="10" defaultRowHeight="13.2"/>
  <cols>
    <col min="1" max="1" width="9.44140625" customWidth="1"/>
    <col min="2" max="2" width="8.6640625" customWidth="1"/>
    <col min="3" max="3" width="8.5546875" customWidth="1"/>
    <col min="4" max="4" width="9.33203125" customWidth="1"/>
    <col min="5" max="5" width="8.6640625" customWidth="1"/>
    <col min="6" max="6" width="8" customWidth="1"/>
    <col min="7" max="7" width="9" customWidth="1"/>
    <col min="8" max="8" width="9.109375" customWidth="1"/>
    <col min="9" max="9" width="9" customWidth="1"/>
    <col min="10" max="11" width="9.33203125" customWidth="1"/>
    <col min="12" max="12" width="8.6640625" customWidth="1"/>
    <col min="13" max="13" width="9.33203125" customWidth="1"/>
    <col min="14" max="14" width="8.6640625" customWidth="1"/>
    <col min="15" max="18" width="8.109375" customWidth="1"/>
    <col min="19" max="19" width="9.88671875" customWidth="1"/>
    <col min="20" max="20" width="9.44140625" customWidth="1"/>
    <col min="21" max="21" width="9.5546875" customWidth="1"/>
    <col min="22" max="22" width="9.33203125" customWidth="1"/>
    <col min="23" max="23" width="9.109375" customWidth="1"/>
  </cols>
  <sheetData>
    <row r="1" spans="1:29" ht="15.6">
      <c r="A1" s="378" t="s">
        <v>111</v>
      </c>
      <c r="B1" s="378"/>
      <c r="C1" s="378"/>
      <c r="D1" s="378"/>
      <c r="E1" s="378"/>
      <c r="F1" s="378"/>
      <c r="G1" s="378"/>
      <c r="H1" s="378"/>
      <c r="I1" s="378"/>
      <c r="J1" s="378"/>
      <c r="K1" s="378"/>
      <c r="L1" s="378"/>
      <c r="M1" s="378"/>
      <c r="N1" s="378"/>
      <c r="T1" s="380" t="s">
        <v>30</v>
      </c>
      <c r="U1" s="380"/>
      <c r="V1" s="380"/>
      <c r="W1" s="380"/>
      <c r="Z1" s="380" t="s">
        <v>39</v>
      </c>
      <c r="AA1" s="380"/>
      <c r="AB1" s="380"/>
      <c r="AC1" s="380"/>
    </row>
    <row r="2" spans="1:29" ht="13.8" thickBot="1">
      <c r="T2" s="17"/>
      <c r="U2" s="17"/>
      <c r="Z2" s="17"/>
      <c r="AA2" s="17"/>
    </row>
    <row r="3" spans="1:29" s="1" customFormat="1" ht="13.8" thickBot="1">
      <c r="A3" s="50"/>
      <c r="B3" s="35" t="s">
        <v>1</v>
      </c>
      <c r="C3" s="36" t="s">
        <v>2</v>
      </c>
      <c r="D3" s="36" t="s">
        <v>14</v>
      </c>
      <c r="E3" s="36" t="s">
        <v>4</v>
      </c>
      <c r="F3" s="36" t="s">
        <v>5</v>
      </c>
      <c r="G3" s="36" t="s">
        <v>6</v>
      </c>
      <c r="H3" s="36" t="s">
        <v>7</v>
      </c>
      <c r="I3" s="36" t="s">
        <v>8</v>
      </c>
      <c r="J3" s="36" t="s">
        <v>9</v>
      </c>
      <c r="K3" s="36" t="s">
        <v>10</v>
      </c>
      <c r="L3" s="36" t="s">
        <v>11</v>
      </c>
      <c r="M3" s="37" t="s">
        <v>12</v>
      </c>
      <c r="N3" s="84" t="s">
        <v>13</v>
      </c>
      <c r="P3" s="161" t="s">
        <v>183</v>
      </c>
      <c r="Q3" s="164" t="s">
        <v>184</v>
      </c>
      <c r="S3" s="84"/>
      <c r="T3" s="101" t="s">
        <v>26</v>
      </c>
      <c r="U3" s="101" t="s">
        <v>27</v>
      </c>
      <c r="V3" s="101" t="s">
        <v>28</v>
      </c>
      <c r="W3" s="39" t="s">
        <v>29</v>
      </c>
      <c r="Y3" s="35"/>
      <c r="Z3" s="35" t="s">
        <v>40</v>
      </c>
      <c r="AA3" s="36" t="s">
        <v>41</v>
      </c>
      <c r="AB3" s="36" t="s">
        <v>42</v>
      </c>
      <c r="AC3" s="39" t="s">
        <v>43</v>
      </c>
    </row>
    <row r="4" spans="1:29">
      <c r="A4" s="51">
        <v>2011</v>
      </c>
      <c r="B4" s="41">
        <f>(TempMittel_korr!C235-Referenz!$B$21)</f>
        <v>-0.20849462365591409</v>
      </c>
      <c r="C4" s="42">
        <f>(TempMittel_korr!D235-Referenz!$B$21)</f>
        <v>1.4890860215053765</v>
      </c>
      <c r="D4" s="42">
        <f>(TempMittel_korr!E235-Referenz!$D$21)</f>
        <v>1.7425806451612904</v>
      </c>
      <c r="E4" s="42">
        <f>(TempMittel_korr!F235-Referenz!$E$21)</f>
        <v>4.0915555555555532</v>
      </c>
      <c r="F4" s="87">
        <f>(TempMittel_korr!G235-Referenz!$F$21)</f>
        <v>1.5980645161290319</v>
      </c>
      <c r="G4" s="42">
        <f>(TempMittel_korr!H235-Referenz!$G$21)</f>
        <v>0.22655555555555473</v>
      </c>
      <c r="H4" s="42">
        <f>(TempMittel_korr!I235-Referenz!$H$21)</f>
        <v>-2.359784946236557</v>
      </c>
      <c r="I4" s="42">
        <f>(TempMittel_korr!J235-Referenz!$I$21)</f>
        <v>1.6249462365591416</v>
      </c>
      <c r="J4" s="42">
        <f>(TempMittel_korr!K235-Referenz!$J$21)</f>
        <v>2.4583333333333304</v>
      </c>
      <c r="K4" s="42">
        <f>(TempMittel_korr!L235-Referenz!$K$21)</f>
        <v>-0.12892473118279746</v>
      </c>
      <c r="L4" s="42">
        <f>(TempMittel_korr!M235-Referenz!$L$21)</f>
        <v>3.6083333333333316</v>
      </c>
      <c r="M4" s="113">
        <f>(TempMittel_korr!N235-Referenz!$M$21)</f>
        <v>1.3243010752688174</v>
      </c>
      <c r="N4" s="38">
        <f>(TempMittel_korr!P235-Referenz!$N$21)</f>
        <v>1.2629497716894971</v>
      </c>
      <c r="P4" s="162">
        <v>9</v>
      </c>
      <c r="Q4" s="257">
        <v>2</v>
      </c>
      <c r="S4" s="51">
        <v>2011</v>
      </c>
      <c r="T4" s="29">
        <f>(AVERAGE(D4+Referenz!$D$21,E4+Referenz!$E$21,F4+Referenz!$F$21)-Referenz!$O$21)</f>
        <v>2.4774002389486247</v>
      </c>
      <c r="U4" s="28">
        <f>(AVERAGE(G4+Referenz!$G$21,H4+Referenz!$H$21,I4+Referenz!$I$21)-Referenz!$P$21)</f>
        <v>-0.16942771804061962</v>
      </c>
      <c r="V4" s="28">
        <f>(AVERAGE(J4+Referenz!$J$21,K4+Referenz!$K$21,L4+Referenz!$L$21)-Referenz!$Q$21)</f>
        <v>1.9792473118279545</v>
      </c>
      <c r="W4" s="97"/>
      <c r="Y4" s="137">
        <v>2011</v>
      </c>
      <c r="Z4" s="41">
        <f>(AVERAGE(B4+Referenz!$B$21,C4+Referenz!$C$21,D4+Referenz!$D$21)-Referenz!$T$21)</f>
        <v>1.0077240143369175</v>
      </c>
      <c r="AA4" s="42">
        <f>(AVERAGE(E4+Referenz!$E$21,F4+Referenz!$F$21,G4+Referenz!$G$21)-Referenz!$U$21)</f>
        <v>1.9720585424133805</v>
      </c>
      <c r="AB4" s="42">
        <f>(AVERAGE(H4+Referenz!$H$21,I4+Referenz!$I$21,J4+Referenz!$J$21)-Referenz!$V$21)</f>
        <v>0.57449820788530381</v>
      </c>
      <c r="AC4" s="113">
        <f>(AVERAGE(K4+Referenz!$K$21,L4+Referenz!$L$21,M4+Referenz!$M$21)-Referenz!$W$21)</f>
        <v>1.6012365591397839</v>
      </c>
    </row>
    <row r="5" spans="1:29">
      <c r="A5" s="51">
        <v>2012</v>
      </c>
      <c r="B5" s="34">
        <f>(TempMittel_korr!C236-Referenz!B$21)</f>
        <v>-2.7849462365591493E-2</v>
      </c>
      <c r="C5" s="9">
        <f>(TempMittel_korr!D236-Referenz!C$21)</f>
        <v>-5.6460467980295554</v>
      </c>
      <c r="D5" s="9">
        <f>(TempMittel_korr!E236-Referenz!D$21)</f>
        <v>3.7103225806451605</v>
      </c>
      <c r="E5" s="9">
        <f>(TempMittel_korr!F236-Referenz!E$21)</f>
        <v>0.55155555555555491</v>
      </c>
      <c r="F5" s="9">
        <f>(TempMittel_korr!G236-Referenz!F$21)</f>
        <v>1.5270967741935504</v>
      </c>
      <c r="G5" s="9">
        <f>(TempMittel_korr!H236-Referenz!G$21)</f>
        <v>1.5165555555555557</v>
      </c>
      <c r="H5" s="9">
        <f>(TempMittel_korr!I236-Referenz!H$21)</f>
        <v>-0.25655913978494738</v>
      </c>
      <c r="I5" s="9">
        <f>(TempMittel_korr!J236-Referenz!I$21)</f>
        <v>1.7088172043010754</v>
      </c>
      <c r="J5" s="9">
        <f>(TempMittel_korr!K236-Referenz!J$21)</f>
        <v>0.42166666666666508</v>
      </c>
      <c r="K5" s="9">
        <f>(TempMittel_korr!L236-Referenz!K$21)</f>
        <v>-9.5698924731202339E-3</v>
      </c>
      <c r="L5" s="9">
        <f>(TempMittel_korr!M236-Referenz!L$21)</f>
        <v>2.1483333333333343</v>
      </c>
      <c r="M5" s="12">
        <f>(TempMittel_korr!N236-Referenz!M$21)</f>
        <v>9.2043010752688628E-2</v>
      </c>
      <c r="N5" s="30">
        <f>(TempMittel_korr!P236-Referenz!$N$21)</f>
        <v>0.50788127853881093</v>
      </c>
      <c r="P5" s="162">
        <v>7</v>
      </c>
      <c r="Q5" s="257">
        <v>2</v>
      </c>
      <c r="S5" s="51">
        <v>2012</v>
      </c>
      <c r="T5" s="29">
        <f>(AVERAGE(D5+Referenz!$D$21,E5+Referenz!$E$21,F5+Referenz!$F$21)-Referenz!$O$21)</f>
        <v>1.9296583034647545</v>
      </c>
      <c r="U5" s="9">
        <f>(AVERAGE(G5+Referenz!$G$21,H5+Referenz!$H$21,I5+Referenz!$I$21)-Referenz!$P$21)</f>
        <v>0.98960454002389575</v>
      </c>
      <c r="V5" s="9">
        <f>(AVERAGE(J5+Referenz!$J$21,K5+Referenz!$K$21,L5+Referenz!$L$21)-Referenz!$Q$21)</f>
        <v>0.85347670250896002</v>
      </c>
      <c r="W5" s="12">
        <f>(AVERAGE(B5+Referenz!$B$21,C5+Referenz!$C$21,M4+Referenz!$M$21)-Referenz!$R$21)</f>
        <v>-1.4498650617087765</v>
      </c>
      <c r="Y5" s="51">
        <v>2012</v>
      </c>
      <c r="Z5" s="96">
        <f>(AVERAGE(B5+Referenz!$B$21,C5+Referenz!$C$21,D5+Referenz!$D$21)-Referenz!$T$21)</f>
        <v>-0.65452455991666214</v>
      </c>
      <c r="AA5" s="28">
        <f>(AVERAGE(E5+Referenz!$E$21,F5+Referenz!$F$21,G5+Referenz!$G$21)-Referenz!$U$21)</f>
        <v>1.1984026284348861</v>
      </c>
      <c r="AB5" s="28">
        <f>(AVERAGE(H5+Referenz!$H$21,I5+Referenz!$I$21,J5+Referenz!$J$21)-Referenz!$V$21)</f>
        <v>0.62464157706092927</v>
      </c>
      <c r="AC5" s="97">
        <f>(AVERAGE(K5+Referenz!$K$21,L5+Referenz!$L$21,M5+Referenz!$M$21)-Referenz!$W$21)</f>
        <v>0.74360215053763445</v>
      </c>
    </row>
    <row r="6" spans="1:29">
      <c r="A6" s="51">
        <v>2013</v>
      </c>
      <c r="B6" s="34">
        <f>(TempMittel_korr!C237-Referenz!B$21)</f>
        <v>-0.60526881720430092</v>
      </c>
      <c r="C6" s="9">
        <f>(TempMittel_korr!D237-Referenz!C$21)</f>
        <v>-3.8023275862068973</v>
      </c>
      <c r="D6" s="9">
        <f>(TempMittel_korr!E237-Referenz!D$21)</f>
        <v>-2.3380645161290325</v>
      </c>
      <c r="E6" s="9">
        <f>(TempMittel_korr!F237-Referenz!E$21)</f>
        <v>0.27822222222222237</v>
      </c>
      <c r="F6" s="9">
        <f>(TempMittel_korr!G237-Referenz!F$21)</f>
        <v>-2.2825806451612891</v>
      </c>
      <c r="G6" s="9">
        <f>(TempMittel_korr!H237-Referenz!G$21)</f>
        <v>-0.38677777777777322</v>
      </c>
      <c r="H6" s="9">
        <f>(TempMittel_korr!I237-Referenz!H$21)</f>
        <v>2.4756989247311818</v>
      </c>
      <c r="I6" s="9">
        <f>(TempMittel_korr!J237-Referenz!I$21)</f>
        <v>0.75075268817204055</v>
      </c>
      <c r="J6" s="9">
        <f>(TempMittel_korr!K237-Referenz!J$21)</f>
        <v>-0.32166666666666899</v>
      </c>
      <c r="K6" s="9">
        <f>(TempMittel_korr!L237-Referenz!K$21)</f>
        <v>1.3839784946236566</v>
      </c>
      <c r="L6" s="9">
        <f>(TempMittel_korr!M237-Referenz!L$21)</f>
        <v>-1.278333333333334</v>
      </c>
      <c r="M6" s="12">
        <f>(TempMittel_korr!N237-Referenz!M$21)</f>
        <v>3.063010752688172</v>
      </c>
      <c r="N6" s="30">
        <f>(TempMittel_korr!P237-Referenz!$N$21)</f>
        <v>-0.45266666666666833</v>
      </c>
      <c r="P6" s="162">
        <v>5</v>
      </c>
      <c r="Q6" s="165">
        <v>7</v>
      </c>
      <c r="S6" s="51">
        <v>2013</v>
      </c>
      <c r="T6" s="29">
        <f>(AVERAGE(D6+Referenz!D$21,E6+Referenz!E$21,F6+Referenz!F$21)-Referenz!O$21)</f>
        <v>-1.4474743130226999</v>
      </c>
      <c r="U6" s="9">
        <f>(AVERAGE(G6+Referenz!G$21,H6+Referenz!H$21,I6+Referenz!I$21)-Referenz!P$21)</f>
        <v>0.94655794504181578</v>
      </c>
      <c r="V6" s="9">
        <f>(AVERAGE(J6+Referenz!J$21,K6+Referenz!K$21,L6+Referenz!L$21)-Referenz!Q$21)</f>
        <v>-7.2007168458782189E-2</v>
      </c>
      <c r="W6" s="12">
        <f>(AVERAGE(B6+Referenz!B$21,C6+Referenz!C$21,M5+Referenz!M$21)-Referenz!R$21)</f>
        <v>-1.4385177975528367</v>
      </c>
      <c r="Y6" s="51">
        <v>2013</v>
      </c>
      <c r="Z6" s="96">
        <f>(AVERAGE(B6+Referenz!$B$21,C6+Referenz!$C$21,D6+Referenz!$D$21)-Referenz!$T$21)</f>
        <v>-2.2485536398467434</v>
      </c>
      <c r="AA6" s="28">
        <f>(AVERAGE(E6+Referenz!$E$21,F6+Referenz!$F$21,G6+Referenz!$G$21)-Referenz!$U$21)</f>
        <v>-0.79704540023894666</v>
      </c>
      <c r="AB6" s="28">
        <f>(AVERAGE(H6+Referenz!$H$21,I6+Referenz!$I$21,J6+Referenz!$J$21)-Referenz!$V$21)</f>
        <v>0.96826164874551779</v>
      </c>
      <c r="AC6" s="97">
        <f>(AVERAGE(K6+Referenz!$K$21,L6+Referenz!$L$21,M6+Referenz!$M$21)-Referenz!$W$21)</f>
        <v>1.0562186379928309</v>
      </c>
    </row>
    <row r="7" spans="1:29">
      <c r="A7" s="51">
        <v>2014</v>
      </c>
      <c r="B7" s="34">
        <f>(TempMittel_korr!C238-Referenz!B$21)</f>
        <v>3.4302150537634413</v>
      </c>
      <c r="C7" s="29">
        <f>(TempMittel_korr!D238-Referenz!C$21)</f>
        <v>3.7405295566502459</v>
      </c>
      <c r="D7" s="29">
        <f>(TempMittel_korr!E238-Referenz!D$21)</f>
        <v>3.1490322580645151</v>
      </c>
      <c r="E7" s="29">
        <f>(TempMittel_korr!F238-Referenz!E$21)</f>
        <v>2.2015555555555544</v>
      </c>
      <c r="F7" s="29">
        <f>(TempMittel_korr!G238-Referenz!F$21)</f>
        <v>-1.0987096774193521</v>
      </c>
      <c r="G7" s="29">
        <f>(TempMittel_korr!H238-Referenz!G$21)</f>
        <v>1.3498888888888914</v>
      </c>
      <c r="H7" s="29">
        <f>(TempMittel_korr!I238-Referenz!H$21)</f>
        <v>-0.2565591397849456</v>
      </c>
      <c r="I7" s="29">
        <f>(TempMittel_korr!J238-Referenz!I$21)</f>
        <v>-2.0298924731182808</v>
      </c>
      <c r="J7" s="29">
        <f>(TempMittel_korr!K238-Referenz!J$21)</f>
        <v>0.64166666666666394</v>
      </c>
      <c r="K7" s="29">
        <f>(TempMittel_korr!L238-Referenz!K$21)</f>
        <v>2.177526881720425</v>
      </c>
      <c r="L7" s="29">
        <f>(TempMittel_korr!M238-Referenz!L$21)</f>
        <v>3.4449999999999985</v>
      </c>
      <c r="M7" s="30">
        <f>(TempMittel_korr!N238-Referenz!M$21)</f>
        <v>0.71139784946236584</v>
      </c>
      <c r="N7" s="30">
        <f>(TempMittel_korr!P238-Referenz!$N$21)</f>
        <v>1.2473333333333319</v>
      </c>
      <c r="P7" s="162">
        <v>9</v>
      </c>
      <c r="Q7" s="165">
        <v>3</v>
      </c>
      <c r="S7" s="51">
        <v>2014</v>
      </c>
      <c r="T7" s="29">
        <f>(AVERAGE(D7+Referenz!D$21,E7+Referenz!E$21,F7+Referenz!F$21)-Referenz!O$21)</f>
        <v>1.4172927120669057</v>
      </c>
      <c r="U7" s="9">
        <f>(AVERAGE(G7+Referenz!G$21,H7+Referenz!H$21,I7+Referenz!I$21)-Referenz!P$21)</f>
        <v>-0.3121875746714462</v>
      </c>
      <c r="V7" s="9">
        <f>(AVERAGE(J7+Referenz!J$21,K7+Referenz!K$21,L7+Referenz!L$21)-Referenz!Q$21)</f>
        <v>2.0880645161290285</v>
      </c>
      <c r="W7" s="12">
        <f>(AVERAGE(B7+Referenz!B$21,C7+Referenz!C$21,M6+Referenz!M$21)-Referenz!R$21)</f>
        <v>3.4112517877006199</v>
      </c>
      <c r="Y7" s="51">
        <v>2014</v>
      </c>
      <c r="Z7" s="34">
        <f>(AVERAGE(B7+Referenz!$B$21,C7+Referenz!$C$21,D7+Referenz!$D$21)-Referenz!$T$21)</f>
        <v>3.4399256228260677</v>
      </c>
      <c r="AA7" s="28">
        <f>(AVERAGE(E7+Referenz!$E$21,F7+Referenz!$F$21,G7+Referenz!$G$21)-Referenz!$U$21)</f>
        <v>0.81757825567502884</v>
      </c>
      <c r="AB7" s="28">
        <f>(AVERAGE(H7+Referenz!$H$21,I7+Referenz!$I$21,J7+Referenz!$J$21)-Referenz!$V$21)</f>
        <v>-0.54826164874552141</v>
      </c>
      <c r="AC7" s="97">
        <f>(AVERAGE(K7+Referenz!$K$21,L7+Referenz!$L$21,M7+Referenz!$M$21)-Referenz!$W$21)</f>
        <v>2.111308243727597</v>
      </c>
    </row>
    <row r="8" spans="1:29">
      <c r="A8" s="51">
        <v>2015</v>
      </c>
      <c r="B8" s="34">
        <f>(TempMittel_korr!C239-Referenz!B$21)</f>
        <v>0.90440860215053742</v>
      </c>
      <c r="C8" s="29">
        <f>(TempMittel_korr!D239-Referenz!C$21)</f>
        <v>-0.80232758620689637</v>
      </c>
      <c r="D8" s="29">
        <f>(TempMittel_korr!E239-Referenz!D$21)</f>
        <v>1.2974193548387101</v>
      </c>
      <c r="E8" s="29">
        <f>(TempMittel_korr!F239-Referenz!E$21)</f>
        <v>1.2282222222222234</v>
      </c>
      <c r="F8" s="29">
        <f>(TempMittel_korr!G239-Referenz!F$21)</f>
        <v>0.27225806451612655</v>
      </c>
      <c r="G8" s="29">
        <f>(TempMittel_korr!H239-Referenz!G$21)</f>
        <v>1.2965555555555532</v>
      </c>
      <c r="H8" s="29">
        <f>(TempMittel_korr!I239-Referenz!H$21)</f>
        <v>3.5466666666666686</v>
      </c>
      <c r="I8" s="29">
        <f>(TempMittel_korr!J239-Referenz!I$21)</f>
        <v>3.1604301075268797</v>
      </c>
      <c r="J8" s="29">
        <f>(TempMittel_korr!K239-Referenz!J$21)</f>
        <v>-1.3450000000000006</v>
      </c>
      <c r="K8" s="29">
        <f>(TempMittel_korr!L239-Referenz!K$21)</f>
        <v>-1.0708602150537638</v>
      </c>
      <c r="L8" s="9">
        <f>(TempMittel_korr!M239-Referenz!L$21)</f>
        <v>4.3416666666666632</v>
      </c>
      <c r="M8" s="12">
        <f>(TempMittel_korr!N239-Referenz!M$21)</f>
        <v>6.4436559139784944</v>
      </c>
      <c r="N8" s="30">
        <f>(TempMittel_korr!P239-Referenz!$N$21)</f>
        <v>1.6325388127853859</v>
      </c>
      <c r="P8" s="162">
        <v>9</v>
      </c>
      <c r="Q8" s="165">
        <v>3</v>
      </c>
      <c r="S8" s="132">
        <v>2015</v>
      </c>
      <c r="T8" s="29">
        <f>(AVERAGE(D8+Referenz!D$21,E8+Referenz!E$21,F8+Referenz!F$21)-Referenz!O$21)</f>
        <v>0.93263321385901943</v>
      </c>
      <c r="U8" s="9">
        <f>(AVERAGE(G8+Referenz!G$21,H8+Referenz!H$21,I8+Referenz!I$21)-Referenz!P$21)</f>
        <v>2.6678841099163666</v>
      </c>
      <c r="V8" s="9">
        <f>(AVERAGE(J8+Referenz!J$21,K8+Referenz!K$21,L8+Referenz!L$21)-Referenz!Q$21)</f>
        <v>0.64193548387096477</v>
      </c>
      <c r="W8" s="12">
        <f>(AVERAGE(B8+Referenz!B$21,C8+Referenz!C$21,M7+Referenz!M$21)-Referenz!R$21)</f>
        <v>0.27115962180200226</v>
      </c>
      <c r="Y8" s="132">
        <v>2015</v>
      </c>
      <c r="Z8" s="96">
        <f>(AVERAGE(B8+Referenz!$B$21,C8+Referenz!$C$21,D8+Referenz!$D$21)-Referenz!$T$21)</f>
        <v>0.46650012359411702</v>
      </c>
      <c r="AA8" s="28">
        <f>(AVERAGE(E8+Referenz!$E$21,F8+Referenz!$F$21,G8+Referenz!$G$21)-Referenz!$U$21)</f>
        <v>0.93234528076463441</v>
      </c>
      <c r="AB8" s="28">
        <f>(AVERAGE(H8+Referenz!$H$21,I8+Referenz!$I$21,J8+Referenz!$J$21)-Referenz!$V$21)</f>
        <v>1.7873655913978475</v>
      </c>
      <c r="AC8" s="12">
        <f>(AVERAGE(K8+Referenz!$K$21,L8+Referenz!$L$21,M8+Referenz!$M$21)-Referenz!$W$21)</f>
        <v>3.2381541218637984</v>
      </c>
    </row>
    <row r="9" spans="1:29">
      <c r="A9" s="51">
        <v>2016</v>
      </c>
      <c r="B9" s="34">
        <f>(TempMittel_korr!C240-Referenz!B$21)</f>
        <v>1.6495698924731184</v>
      </c>
      <c r="C9" s="29">
        <f>(TempMittel_korr!D240-Referenz!C$21)</f>
        <v>2.5884359605911333</v>
      </c>
      <c r="D9" s="29">
        <f>(TempMittel_korr!E240-Referenz!D$21)</f>
        <v>-0.42516129032258076</v>
      </c>
      <c r="E9" s="29">
        <f>(TempMittel_korr!F240-Referenz!E$21)</f>
        <v>0.66822222222222383</v>
      </c>
      <c r="F9" s="29">
        <f>(TempMittel_korr!G240-Referenz!F$21)</f>
        <v>-0.314838709677419</v>
      </c>
      <c r="G9" s="29">
        <f>(TempMittel_korr!H240-Referenz!G$21)</f>
        <v>0.50322222222222557</v>
      </c>
      <c r="H9" s="29">
        <f>(TempMittel_korr!I240-Referenz!H$21)</f>
        <v>1.0853763440860202</v>
      </c>
      <c r="I9" s="29">
        <f>(TempMittel_korr!J240-Referenz!I$21)</f>
        <v>0.750752688172037</v>
      </c>
      <c r="J9" s="29">
        <f>(TempMittel_korr!K240-Referenz!J$21)</f>
        <v>3.1583333333333332</v>
      </c>
      <c r="K9" s="29">
        <f>(TempMittel_korr!L240-Referenz!K$21)</f>
        <v>-1.2353763440860233</v>
      </c>
      <c r="L9" s="29">
        <f>(TempMittel_korr!M240-Referenz!L$21)</f>
        <v>0.35833333333333428</v>
      </c>
      <c r="M9" s="30">
        <f>(TempMittel_korr!N240-Referenz!M$21)</f>
        <v>2.4952688172043014</v>
      </c>
      <c r="N9" s="30">
        <f>(TempMittel_korr!P240-Referenz!$N$21)</f>
        <v>0.93363470319634523</v>
      </c>
      <c r="P9" s="162">
        <v>9</v>
      </c>
      <c r="Q9" s="165">
        <v>3</v>
      </c>
      <c r="S9" s="51">
        <v>2016</v>
      </c>
      <c r="T9" s="29">
        <f>(AVERAGE(D9+Referenz!D$21,E9+Referenz!E$21,F9+Referenz!F$21)-Referenz!O$21)</f>
        <v>-2.392592592592635E-2</v>
      </c>
      <c r="U9" s="9">
        <f>(AVERAGE(G9+Referenz!G$21,H9+Referenz!H$21,I9+Referenz!I$21)-Referenz!P$21)</f>
        <v>0.77978375149342583</v>
      </c>
      <c r="V9" s="9">
        <f>(AVERAGE(J9+Referenz!J$21,K9+Referenz!K$21,L9+Referenz!L$21)-Referenz!Q$21)</f>
        <v>0.76043010752688112</v>
      </c>
      <c r="W9" s="12">
        <f>(AVERAGE(B9+Referenz!B$21,C9+Referenz!C$21,M8+Referenz!M$21)-Referenz!R$21)</f>
        <v>3.5605539223475824</v>
      </c>
      <c r="Y9" s="132">
        <v>2016</v>
      </c>
      <c r="Z9" s="96">
        <f>(AVERAGE(B9+Referenz!$B$21,C9+Referenz!$C$21,D9+Referenz!$D$21)-Referenz!$T$21)</f>
        <v>1.2709481875805566</v>
      </c>
      <c r="AA9" s="28">
        <f>(AVERAGE(E9+Referenz!$E$21,F9+Referenz!$F$21,G9+Referenz!$G$21)-Referenz!$U$21)</f>
        <v>0.28553524492234494</v>
      </c>
      <c r="AB9" s="28">
        <f>(AVERAGE(H9+Referenz!$H$21,I9+Referenz!$I$21,J9+Referenz!$J$21)-Referenz!$V$21)</f>
        <v>1.6648207885304629</v>
      </c>
      <c r="AC9" s="97">
        <f>(AVERAGE(K9+Referenz!$K$21,L9+Referenz!$L$21,M9+Referenz!$M$21)-Referenz!$W$21)</f>
        <v>0.53940860215053776</v>
      </c>
    </row>
    <row r="10" spans="1:29">
      <c r="A10" s="51">
        <v>2017</v>
      </c>
      <c r="B10" s="34">
        <f>(TempMittel_korr!C241-Referenz!B$21)</f>
        <v>-2.8310752688172038</v>
      </c>
      <c r="C10" s="29">
        <f>(TempMittel_korr!D241-Referenz!C$21)</f>
        <v>3.0798152709359612</v>
      </c>
      <c r="D10" s="29">
        <f>(TempMittel_korr!E241-Referenz!D$21)</f>
        <v>3.6425806451612899</v>
      </c>
      <c r="E10" s="29">
        <f>(TempMittel_korr!F241-Referenz!E$21)</f>
        <v>-0.69511111111111124</v>
      </c>
      <c r="F10" s="29">
        <f>(TempMittel_korr!G241-Referenz!F$21)</f>
        <v>1.4399999999999995</v>
      </c>
      <c r="G10" s="29">
        <f>(TempMittel_korr!H241-Referenz!G$21)</f>
        <v>3.2198888888888888</v>
      </c>
      <c r="H10" s="29">
        <f>(TempMittel_korr!I241-Referenz!H$21)</f>
        <v>0.7144086021505327</v>
      </c>
      <c r="I10" s="29">
        <f>(TempMittel_korr!J241-Referenz!I$21)</f>
        <v>1.9507526881720398</v>
      </c>
      <c r="J10" s="29">
        <f>(TempMittel_korr!K241-Referenz!J$21)</f>
        <v>-1.4483333333333359</v>
      </c>
      <c r="K10" s="29">
        <f>(TempMittel_korr!L241-Referenz!K$21)</f>
        <v>1.7097849462365584</v>
      </c>
      <c r="L10" s="29">
        <f>(TempMittel_korr!M241-Referenz!L$21)</f>
        <v>-0.52166666666666783</v>
      </c>
      <c r="M10" s="30">
        <f>(TempMittel_korr!N241-Referenz!M$21)</f>
        <v>-0.56279569892473125</v>
      </c>
      <c r="N10" s="30">
        <f>(TempMittel_korr!P241-Referenz!$N$21)</f>
        <v>0.80103196347031869</v>
      </c>
      <c r="P10" s="162">
        <v>7</v>
      </c>
      <c r="Q10" s="165">
        <v>5</v>
      </c>
      <c r="S10" s="51">
        <v>2017</v>
      </c>
      <c r="T10" s="29">
        <f>(AVERAGE(D10+Referenz!D$21,E10+Referenz!E$21,F10+Referenz!F$21)-Referenz!O$21)</f>
        <v>1.4624898446833923</v>
      </c>
      <c r="U10" s="9">
        <f>(AVERAGE(G10+Referenz!G$21,H10+Referenz!H$21,I10+Referenz!I$21)-Referenz!P$21)</f>
        <v>1.9616833930704853</v>
      </c>
      <c r="V10" s="9">
        <f>(AVERAGE(J10+Referenz!J$21,K10+Referenz!K$21,L10+Referenz!L$21)-Referenz!Q$21)</f>
        <v>-8.6738351254481927E-2</v>
      </c>
      <c r="W10" s="12">
        <f>(AVERAGE(B10+Referenz!B$21,C10+Referenz!C$21,M9+Referenz!M$21)-Referenz!R$21)</f>
        <v>0.91466960644101958</v>
      </c>
      <c r="Y10" s="132">
        <v>2017</v>
      </c>
      <c r="Z10" s="96">
        <f>(AVERAGE(B10+Referenz!$B$21,C10+Referenz!$C$21,D10+Referenz!$D$21)-Referenz!$T$21)</f>
        <v>1.2971068824266823</v>
      </c>
      <c r="AA10" s="28">
        <f>(AVERAGE(E10+Referenz!$E$21,F10+Referenz!$F$21,G10+Referenz!$G$21)-Referenz!$U$21)</f>
        <v>1.3215925925925927</v>
      </c>
      <c r="AB10" s="28">
        <f>(AVERAGE(H10+Referenz!$H$21,I10+Referenz!$I$21,J10+Referenz!$J$21)-Referenz!$V$21)</f>
        <v>0.40560931899641162</v>
      </c>
      <c r="AC10" s="97">
        <f>(AVERAGE(K10+Referenz!$K$21,L10+Referenz!$L$21,M10+Referenz!$M$21)-Referenz!$W$21)</f>
        <v>0.20844086021505293</v>
      </c>
    </row>
    <row r="11" spans="1:29">
      <c r="A11" s="51">
        <v>2018</v>
      </c>
      <c r="B11" s="34">
        <f>(TempMittel_korr!C242-Referenz!B$21)</f>
        <v>3.5302150537634409</v>
      </c>
      <c r="C11" s="9">
        <f>(TempMittel_korr!D242-Referenz!C$21)</f>
        <v>-4.4487561576354677</v>
      </c>
      <c r="D11" s="29">
        <f>(TempMittel_korr!E242-Referenz!D$21)</f>
        <v>-1.0025806451612906</v>
      </c>
      <c r="E11" s="9">
        <f>(TempMittel_korr!F242-Referenz!E$21)</f>
        <v>6.0748888888888875</v>
      </c>
      <c r="F11" s="29">
        <f>(TempMittel_korr!G242-Referenz!F$21)</f>
        <v>2.3238709677419358</v>
      </c>
      <c r="G11" s="29">
        <f>(TempMittel_korr!H242-Referenz!G$21)</f>
        <v>1.7032222222222231</v>
      </c>
      <c r="H11" s="29">
        <f>(TempMittel_korr!I242-Referenz!H$21)</f>
        <v>2.1047311827956978</v>
      </c>
      <c r="I11" s="29">
        <f>(TempMittel_korr!J242-Referenz!I$21)</f>
        <v>2.9410752688172028</v>
      </c>
      <c r="J11" s="29">
        <f>(TempMittel_korr!K242-Referenz!J$21)</f>
        <v>2.2716666666666629</v>
      </c>
      <c r="K11" s="29">
        <f>(TempMittel_korr!L242-Referenz!K$21)</f>
        <v>2.1097849462365534</v>
      </c>
      <c r="L11" s="29">
        <f>(TempMittel_korr!M242-Referenz!L$21)</f>
        <v>1.8016666666666676</v>
      </c>
      <c r="M11" s="30">
        <f>(TempMittel_korr!N242-Referenz!M$21)</f>
        <v>1.3920430107526882</v>
      </c>
      <c r="N11" s="30">
        <f>(TempMittel_korr!P242-Referenz!$N$21)</f>
        <v>1.7750045662100433</v>
      </c>
      <c r="P11" s="256">
        <v>10</v>
      </c>
      <c r="Q11" s="257">
        <v>2</v>
      </c>
      <c r="S11" s="51">
        <v>2018</v>
      </c>
      <c r="T11" s="29">
        <f>(AVERAGE(D11+Referenz!D$21,E11+Referenz!E$21,F11+Referenz!F$21)-Referenz!O$21)</f>
        <v>2.465393070489843</v>
      </c>
      <c r="U11" s="9">
        <f>(AVERAGE(G11+Referenz!G$21,H11+Referenz!H$21,I11+Referenz!I$21)-Referenz!P$21)</f>
        <v>2.2496762246117097</v>
      </c>
      <c r="V11" s="9">
        <f>(AVERAGE(J11+Referenz!J$21,K11+Referenz!K$21,L11+Referenz!L$21)-Referenz!Q$21)</f>
        <v>2.0610394265232959</v>
      </c>
      <c r="W11" s="12">
        <f>(AVERAGE(B11+Referenz!B$21,C11+Referenz!C$21,M10+Referenz!M$21)-Referenz!R$21)</f>
        <v>-0.49377893426558611</v>
      </c>
      <c r="Y11" s="51">
        <v>2018</v>
      </c>
      <c r="Z11" s="96">
        <f>(AVERAGE(B11+Referenz!$B$21,C11+Referenz!$C$21,D11+Referenz!$D$21)-Referenz!$T$21)</f>
        <v>-0.64037391634443919</v>
      </c>
      <c r="AA11" s="9">
        <f>(AVERAGE(E11+Referenz!$E$21,F11+Referenz!$F$21,G11+Referenz!$G$21)-Referenz!$U$21)</f>
        <v>3.3673273596176845</v>
      </c>
      <c r="AB11" s="28">
        <f>(AVERAGE(H11+Referenz!$H$21,I11+Referenz!$I$21,J11+Referenz!$J$21)-Referenz!$V$21)</f>
        <v>2.4391577060931873</v>
      </c>
      <c r="AC11" s="97">
        <f>(AVERAGE(K11+Referenz!$K$21,L11+Referenz!$L$21,M11+Referenz!$M$21)-Referenz!$W$21)</f>
        <v>1.7678315412186358</v>
      </c>
    </row>
    <row r="12" spans="1:29">
      <c r="A12" s="51">
        <v>2019</v>
      </c>
      <c r="B12" s="34">
        <f>(TempMittel_korr!C243-Referenz!B$21)</f>
        <v>-2.2117204301075266</v>
      </c>
      <c r="C12" s="9">
        <f>(TempMittel_korr!D243-Referenz!C$21)</f>
        <v>4.1798152709359613</v>
      </c>
      <c r="D12" s="29">
        <f>(TempMittel_korr!E243-Referenz!D$21)</f>
        <v>2.2748387096774194</v>
      </c>
      <c r="E12" s="29">
        <f>(TempMittel_korr!F243-Referenz!E$21)</f>
        <v>1.5148888888888878</v>
      </c>
      <c r="F12" s="29">
        <f>(TempMittel_korr!G243-Referenz!F$21)</f>
        <v>-2.9535483870967756</v>
      </c>
      <c r="G12" s="9">
        <f>(TempMittel_korr!H243-Referenz!G$21)</f>
        <v>4.5932222222222201</v>
      </c>
      <c r="H12" s="29">
        <f>(TempMittel_korr!I243-Referenz!H$21)</f>
        <v>1.8337634408602081</v>
      </c>
      <c r="I12" s="29">
        <f>(TempMittel_korr!J243-Referenz!I$21)</f>
        <v>1.2539784946236576</v>
      </c>
      <c r="J12" s="29">
        <f>(TempMittel_korr!K243-Referenz!J$21)</f>
        <v>0.61500000000000377</v>
      </c>
      <c r="K12" s="29">
        <f>(TempMittel_korr!L243-Referenz!K$21)</f>
        <v>2.432365591397847</v>
      </c>
      <c r="L12" s="29">
        <f>(TempMittel_korr!M243-Referenz!L$21)</f>
        <v>0.99499999999999922</v>
      </c>
      <c r="M12" s="30">
        <f>(TempMittel_korr!N243-Referenz!M$21)</f>
        <v>3.1597849462365595</v>
      </c>
      <c r="N12" s="30">
        <f>(TempMittel_korr!P243-Referenz!$N$21)</f>
        <v>1.4508949771689483</v>
      </c>
      <c r="P12" s="256">
        <v>10</v>
      </c>
      <c r="Q12" s="257">
        <v>2</v>
      </c>
      <c r="S12" s="132">
        <v>2019</v>
      </c>
      <c r="T12" s="29">
        <f>(AVERAGE(D12+Referenz!D$21,E12+Referenz!E$21,F12+Referenz!F$21)-Referenz!O$21)</f>
        <v>0.27872640382317648</v>
      </c>
      <c r="U12" s="9">
        <f>(AVERAGE(G12+Referenz!G$21,H12+Referenz!H$21,I12+Referenz!I$21)-Referenz!P$21)</f>
        <v>2.5603213859020268</v>
      </c>
      <c r="V12" s="9">
        <f>(AVERAGE(J12+Referenz!J$21,K12+Referenz!K$21,L12+Referenz!L$21)-Referenz!Q$21)</f>
        <v>1.3474551971326161</v>
      </c>
      <c r="W12" s="12">
        <f>(AVERAGE(B12+Referenz!B$21,C12+Referenz!C$21,M11+Referenz!M$21)-Referenz!R$21)</f>
        <v>1.120045950527041</v>
      </c>
      <c r="Y12" s="132">
        <v>2019</v>
      </c>
      <c r="Z12" s="96">
        <f>(AVERAGE(B12+Referenz!$B$21,C12+Referenz!$C$21,D12+Referenz!$D$21)-Referenz!$T$21)</f>
        <v>1.4143111835019513</v>
      </c>
      <c r="AA12" s="28">
        <f>(AVERAGE(E12+Referenz!$E$21,F12+Referenz!$F$21,G12+Referenz!$G$21)-Referenz!$U$21)</f>
        <v>1.0515209080047789</v>
      </c>
      <c r="AB12" s="28">
        <f>(AVERAGE(H12+Referenz!$H$21,I12+Referenz!$I$21,J12+Referenz!$J$21)-Referenz!$V$21)</f>
        <v>1.2342473118279571</v>
      </c>
      <c r="AC12" s="97">
        <f>(AVERAGE(K12+Referenz!$K$21,L12+Referenz!$L$21,M12+Referenz!$M$21)-Referenz!$W$21)</f>
        <v>2.195716845878136</v>
      </c>
    </row>
    <row r="13" spans="1:29">
      <c r="A13" s="51">
        <v>2020</v>
      </c>
      <c r="B13" s="34">
        <f>(TempMittel_korr!C244-Referenz!B$21)</f>
        <v>3.5302150537634405</v>
      </c>
      <c r="C13" s="9">
        <f>(TempMittel_korr!D244-Referenz!C$21)</f>
        <v>4.4298152709359604</v>
      </c>
      <c r="D13" s="29">
        <f>(TempMittel_korr!E244-Referenz!D$21)</f>
        <v>0.66516129032258053</v>
      </c>
      <c r="E13" s="9">
        <f>(TempMittel_korr!F244-Referenz!E$21)</f>
        <v>4.2215555555555557</v>
      </c>
      <c r="F13" s="29">
        <f>(TempMittel_korr!G244-Referenz!F$21)</f>
        <v>-0.53419354838709587</v>
      </c>
      <c r="G13" s="29">
        <f>(TempMittel_korr!H244-Referenz!G$21)</f>
        <v>-8.3444444444443988E-2</v>
      </c>
      <c r="H13" s="29">
        <f>(TempMittel_korr!I244-Referenz!H$21)</f>
        <v>1.0466666666666651</v>
      </c>
      <c r="I13" s="29">
        <f>(TempMittel_korr!J244-Referenz!I$21)</f>
        <v>1.7959139784946228</v>
      </c>
      <c r="J13" s="29">
        <f>(TempMittel_korr!K244-Referenz!J$21)</f>
        <v>1.7383333333333315</v>
      </c>
      <c r="K13" s="29">
        <f>(TempMittel_korr!L244-Referenz!K$21)</f>
        <v>-0.41924731182795849</v>
      </c>
      <c r="L13" s="29">
        <f>(TempMittel_korr!M244-Referenz!L$21)</f>
        <v>3.0316666666666663</v>
      </c>
      <c r="M13" s="30">
        <f>(TempMittel_korr!N244-Referenz!M$21)</f>
        <v>1.7920430107526881</v>
      </c>
      <c r="N13" s="30">
        <f>(TempMittel_korr!P244-Referenz!$N$21)</f>
        <v>1.7473333333333319</v>
      </c>
      <c r="P13" s="280">
        <v>9</v>
      </c>
      <c r="Q13" s="165">
        <v>2</v>
      </c>
      <c r="S13" s="132">
        <v>2020</v>
      </c>
      <c r="T13" s="29">
        <f>(AVERAGE(D13+Referenz!D$21,E13+Referenz!E$21,F13+Referenz!F$21)-Referenz!O$21)</f>
        <v>1.4508410991636804</v>
      </c>
      <c r="U13" s="9">
        <f>(AVERAGE(G13+Referenz!G$21,H13+Referenz!H$21,I13+Referenz!I$21)-Referenz!P$21)</f>
        <v>0.9197120669056158</v>
      </c>
      <c r="V13" s="9">
        <f>(AVERAGE(J13+Referenz!J$21,K13+Referenz!K$21,L13+Referenz!L$21)-Referenz!Q$21)</f>
        <v>1.4502508960573461</v>
      </c>
      <c r="W13" s="12">
        <f>(AVERAGE(B13+Referenz!B$21,C13+Referenz!C$21,M12+Referenz!M$21)-Referenz!R$21)</f>
        <v>3.7066050903119869</v>
      </c>
      <c r="Y13" s="132">
        <v>2020</v>
      </c>
      <c r="Z13" s="96">
        <f>(AVERAGE(B13+Referenz!$B$21,C13+Referenz!$C$21,D13+Referenz!$D$21)-Referenz!$T$21)</f>
        <v>2.8750638716739938</v>
      </c>
      <c r="AA13" s="28">
        <f>(AVERAGE(E13+Referenz!$E$21,F13+Referenz!$F$21,G13+Referenz!$G$21)-Referenz!$U$21)</f>
        <v>1.2013058542413386</v>
      </c>
      <c r="AB13" s="28">
        <f>(AVERAGE(H13+Referenz!$H$21,I13+Referenz!$I$21,J13+Referenz!$J$21)-Referenz!$V$21)</f>
        <v>1.5269713261648725</v>
      </c>
      <c r="AC13" s="97">
        <f>(AVERAGE(K13+Referenz!$K$21,L13+Referenz!$L$21,M13+Referenz!$M$21)-Referenz!$W$21)</f>
        <v>1.4681541218637988</v>
      </c>
    </row>
    <row r="14" spans="1:29">
      <c r="A14" s="51">
        <v>2021</v>
      </c>
      <c r="B14" s="34">
        <f>(TempMittel_korr!C245-Referenz!B$21)</f>
        <v>-1.4859139784946236</v>
      </c>
      <c r="C14" s="9">
        <f>(TempMittel_korr!D245-Referenz!C$21)</f>
        <v>4.0298152709359609</v>
      </c>
      <c r="D14" s="29">
        <f>(TempMittel_korr!E245-Referenz!D$21)</f>
        <v>0.56516129032258045</v>
      </c>
      <c r="E14" s="29">
        <f>(TempMittel_korr!F245-Referenz!E$21)</f>
        <v>-1.4784444444444453</v>
      </c>
      <c r="F14" s="29">
        <f>(TempMittel_korr!G245-Referenz!F$21)</f>
        <v>-2.6341935483870973</v>
      </c>
      <c r="G14" s="29">
        <f>(TempMittel_korr!H245-Referenz!G$21)</f>
        <v>3.2165555555555549</v>
      </c>
      <c r="H14" s="29">
        <f>(TempMittel_korr!I245-Referenz!H$21)</f>
        <v>-0.25333333333333563</v>
      </c>
      <c r="I14" s="29">
        <f>(TempMittel_korr!J245-Referenz!I$21)</f>
        <v>-1.2040860215053772</v>
      </c>
      <c r="J14" s="29">
        <f>(TempMittel_korr!K245-Referenz!J$21)</f>
        <v>2.1383333333333319</v>
      </c>
      <c r="K14" s="29">
        <f>(TempMittel_korr!L245-Referenz!K$21)</f>
        <v>0.5807526881720424</v>
      </c>
      <c r="L14" s="29">
        <f>(TempMittel_korr!M245-Referenz!L$21)</f>
        <v>-0.46833333333333371</v>
      </c>
      <c r="M14" s="30">
        <f>(TempMittel_korr!N245-Referenz!M$21)</f>
        <v>1.1920430107526883</v>
      </c>
      <c r="N14" s="30">
        <f>(TempMittel_korr!P245-Referenz!$N$21)</f>
        <v>0.3473333333333315</v>
      </c>
      <c r="P14" s="162">
        <v>6</v>
      </c>
      <c r="Q14" s="165">
        <v>6</v>
      </c>
      <c r="S14" s="51">
        <v>2021</v>
      </c>
      <c r="T14" s="29">
        <f>(AVERAGE(D14+Referenz!D$21,E14+Referenz!E$21,F14+Referenz!F$21)-Referenz!O$21)</f>
        <v>-1.1824922341696542</v>
      </c>
      <c r="U14" s="9">
        <f>(AVERAGE(G14+Referenz!G$21,H14+Referenz!H$21,I14+Referenz!I$21)-Referenz!P$21)</f>
        <v>0.58637873357227832</v>
      </c>
      <c r="V14" s="9">
        <f>(AVERAGE(J14+Referenz!J$21,K14+Referenz!K$21,L14+Referenz!L$21)-Referenz!Q$21)</f>
        <v>0.75025089605734685</v>
      </c>
      <c r="W14" s="12">
        <f>(AVERAGE(B14+Referenz!B$21,C14+Referenz!C$21,M13+Referenz!M$21)-Referenz!R$21)</f>
        <v>1.4453147677313418</v>
      </c>
      <c r="Y14" s="51">
        <v>2021</v>
      </c>
      <c r="Z14" s="96">
        <f>(AVERAGE(B14+Referenz!$B$21,C14+Referenz!$C$21,D14+Referenz!$D$21)-Referenz!$T$21)</f>
        <v>1.0363541942546393</v>
      </c>
      <c r="AA14" s="28">
        <f>(AVERAGE(E14+Referenz!$E$21,F14+Referenz!$F$21,G14+Referenz!$G$21)-Referenz!$U$21)</f>
        <v>-0.29869414575866315</v>
      </c>
      <c r="AB14" s="28">
        <f>(AVERAGE(H14+Referenz!$H$21,I14+Referenz!$I$21,J14+Referenz!$J$21)-Referenz!$V$21)</f>
        <v>0.22697132616487181</v>
      </c>
      <c r="AC14" s="97">
        <f>(AVERAGE(K14+Referenz!$K$21,L14+Referenz!$L$21,M14+Referenz!$M$21)-Referenz!$W$21)</f>
        <v>0.43482078853046557</v>
      </c>
    </row>
    <row r="15" spans="1:29">
      <c r="A15" s="51">
        <v>2022</v>
      </c>
      <c r="B15" s="34">
        <f>(TempMittel_korr!C246-Referenz!B$21)</f>
        <v>1.3140860215053762</v>
      </c>
      <c r="C15" s="29">
        <f>(TempMittel_korr!D246-Referenz!C$21)</f>
        <v>2.5298152709359605</v>
      </c>
      <c r="D15" s="29">
        <f>(TempMittel_korr!E246-Referenz!D$21)</f>
        <v>2.3651612903225803</v>
      </c>
      <c r="E15" s="29">
        <f>(TempMittel_korr!F246-Referenz!E$21)</f>
        <v>-0.37844444444444481</v>
      </c>
      <c r="F15" s="29">
        <f>(TempMittel_korr!G246-Referenz!F$21)</f>
        <v>2.3658064516129027</v>
      </c>
      <c r="G15" s="29">
        <f>(TempMittel_korr!H246-Referenz!G$21)</f>
        <v>3.5165555555555557</v>
      </c>
      <c r="H15" s="29">
        <f>(TempMittel_korr!I246-Referenz!H$21)</f>
        <v>2.1466666666666665</v>
      </c>
      <c r="I15" s="29">
        <f>(TempMittel_korr!J246-Referenz!I$21)</f>
        <v>2.0959139784946235</v>
      </c>
      <c r="J15" s="29">
        <f>(TempMittel_korr!K246-Referenz!J$21)</f>
        <v>-0.56166666666666742</v>
      </c>
      <c r="K15" s="9">
        <f>(TempMittel_korr!L246-Referenz!K$21)</f>
        <v>5.180752688172042</v>
      </c>
      <c r="L15" s="29">
        <f>(TempMittel_korr!M246-Referenz!L$21)</f>
        <v>2.9316666666666666</v>
      </c>
      <c r="M15" s="30">
        <f>(TempMittel_korr!N246-Referenz!M$21)</f>
        <v>1.0920430107526882</v>
      </c>
      <c r="N15" s="30">
        <f>(TempMittel_korr!P246-Referenz!$N$21)</f>
        <v>2.0473333333333326</v>
      </c>
      <c r="P15" s="256">
        <v>10</v>
      </c>
      <c r="Q15" s="257">
        <v>2</v>
      </c>
      <c r="S15" s="132">
        <v>2022</v>
      </c>
      <c r="T15" s="29">
        <f>(AVERAGE(D15+Referenz!D$21,E15+Referenz!E$21,F15+Referenz!F$21)-Referenz!O$21)</f>
        <v>1.4508410991636786</v>
      </c>
      <c r="U15" s="9">
        <f>(AVERAGE(G15+Referenz!G$21,H15+Referenz!H$21,I15+Referenz!I$21)-Referenz!P$21)</f>
        <v>2.5863787335722801</v>
      </c>
      <c r="V15" s="9">
        <f>(AVERAGE(J15+Referenz!J$21,K15+Referenz!K$21,L15+Referenz!L$21)-Referenz!Q$21)</f>
        <v>2.5169175627240143</v>
      </c>
      <c r="W15" s="12">
        <f>(AVERAGE(B15+Referenz!B$21,C15+Referenz!C$21,M14+Referenz!M$21)-Referenz!R$21)</f>
        <v>1.678648101064675</v>
      </c>
      <c r="Y15" s="132">
        <v>2022</v>
      </c>
      <c r="Z15" s="96">
        <f>(AVERAGE(B15+Referenz!$B$21,C15+Referenz!$C$21,D15+Referenz!$D$21)-Referenz!$T$21)</f>
        <v>2.0696875275879725</v>
      </c>
      <c r="AA15" s="28">
        <f>(AVERAGE(E15+Referenz!$E$21,F15+Referenz!$F$21,G15+Referenz!$G$21)-Referenz!$U$21)</f>
        <v>1.8346391875746697</v>
      </c>
      <c r="AB15" s="28">
        <f>(AVERAGE(H15+Referenz!$H$21,I15+Referenz!$I$21,J15+Referenz!$J$21)-Referenz!$V$21)</f>
        <v>1.2269713261648736</v>
      </c>
      <c r="AC15" s="97">
        <f>(AVERAGE(K15+Referenz!$K$21,L15+Referenz!$L$21,M15+Referenz!$M$21)-Referenz!$W$21)</f>
        <v>3.0681541218637984</v>
      </c>
    </row>
    <row r="16" spans="1:29">
      <c r="A16" s="51">
        <v>2023</v>
      </c>
      <c r="B16" s="34">
        <f>(TempMittel_korr!C247-Referenz!B$21)</f>
        <v>1.4140860215053763</v>
      </c>
      <c r="C16" s="29">
        <f>(TempMittel_korr!D247-Referenz!C$21)</f>
        <v>2.2298152709359607</v>
      </c>
      <c r="D16" s="29">
        <f>(TempMittel_korr!E247-Referenz!D$21)</f>
        <v>1.7651612903225806</v>
      </c>
      <c r="E16" s="29">
        <f>(TempMittel_korr!F247-Referenz!E$21)</f>
        <v>-1.578444444444445</v>
      </c>
      <c r="F16" s="29">
        <f>(TempMittel_korr!G247-Referenz!F$21)</f>
        <v>6.5806451612903771E-2</v>
      </c>
      <c r="G16" s="29">
        <f>(TempMittel_korr!H247-Referenz!G$21)</f>
        <v>3.3165555555555564</v>
      </c>
      <c r="H16" s="29">
        <f>(TempMittel_korr!I247-Referenz!H$21)</f>
        <v>2.0466666666666651</v>
      </c>
      <c r="I16" s="29">
        <f>(TempMittel_korr!J247-Referenz!I$21)</f>
        <v>1.6959139784946213</v>
      </c>
      <c r="J16" s="9"/>
      <c r="K16" s="9"/>
      <c r="L16" s="9"/>
      <c r="M16" s="12"/>
      <c r="N16" s="30"/>
      <c r="P16" s="162">
        <v>6</v>
      </c>
      <c r="Q16" s="165">
        <v>1</v>
      </c>
      <c r="S16" s="51">
        <v>2023</v>
      </c>
      <c r="T16" s="29">
        <f>(AVERAGE(D16+Referenz!D$21,E16+Referenz!E$21,F16+Referenz!F$21)-Referenz!O$21)</f>
        <v>8.4174432497013285E-2</v>
      </c>
      <c r="U16" s="9">
        <f>(AVERAGE(G16+Referenz!G$21,H16+Referenz!H$21,I16+Referenz!I$21)-Referenz!P$21)</f>
        <v>2.3530454002389458</v>
      </c>
      <c r="V16" s="9"/>
      <c r="W16" s="12">
        <f>(AVERAGE(B16+Referenz!B$21,C16+Referenz!C$21,M15+Referenz!M$21)-Referenz!R$21)</f>
        <v>1.5786481010646751</v>
      </c>
      <c r="Y16" s="51">
        <v>2023</v>
      </c>
      <c r="Z16" s="96">
        <f>(AVERAGE(B16+Referenz!$B$21,C16+Referenz!$C$21,D16+Referenz!$D$21)-Referenz!$T$21)</f>
        <v>1.8030208609213056</v>
      </c>
      <c r="AA16" s="28">
        <f>(AVERAGE(E16+Referenz!$E$21,F16+Referenz!$F$21,G16+Referenz!$G$21)-Referenz!$U$21)</f>
        <v>0.6013058542413372</v>
      </c>
      <c r="AB16" s="9"/>
      <c r="AC16" s="12"/>
    </row>
    <row r="17" spans="1:29">
      <c r="A17" s="51">
        <v>2024</v>
      </c>
      <c r="B17" s="34"/>
      <c r="C17" s="9"/>
      <c r="D17" s="9"/>
      <c r="E17" s="9"/>
      <c r="F17" s="9"/>
      <c r="G17" s="9"/>
      <c r="H17" s="9"/>
      <c r="I17" s="9"/>
      <c r="J17" s="9"/>
      <c r="K17" s="9"/>
      <c r="L17" s="9"/>
      <c r="M17" s="12"/>
      <c r="N17" s="30"/>
      <c r="P17" s="162"/>
      <c r="Q17" s="165"/>
      <c r="S17" s="51">
        <v>2024</v>
      </c>
      <c r="T17" s="29"/>
      <c r="U17" s="9"/>
      <c r="V17" s="9"/>
      <c r="W17" s="12"/>
      <c r="Y17" s="51">
        <v>2024</v>
      </c>
      <c r="Z17" s="34"/>
      <c r="AA17" s="9"/>
      <c r="AB17" s="9"/>
      <c r="AC17" s="12"/>
    </row>
    <row r="18" spans="1:29">
      <c r="A18" s="51">
        <v>2025</v>
      </c>
      <c r="B18" s="34"/>
      <c r="C18" s="9"/>
      <c r="D18" s="9"/>
      <c r="E18" s="9"/>
      <c r="F18" s="9"/>
      <c r="G18" s="9"/>
      <c r="H18" s="9"/>
      <c r="I18" s="9"/>
      <c r="J18" s="327"/>
      <c r="L18" s="9"/>
      <c r="M18" s="12"/>
      <c r="N18" s="30"/>
      <c r="P18" s="162"/>
      <c r="Q18" s="165"/>
      <c r="S18" s="51">
        <v>2025</v>
      </c>
      <c r="T18" s="29"/>
      <c r="U18" s="9"/>
      <c r="V18" s="9"/>
      <c r="W18" s="12"/>
      <c r="Y18" s="51">
        <v>2025</v>
      </c>
      <c r="Z18" s="34"/>
      <c r="AA18" s="9"/>
      <c r="AB18" s="9"/>
      <c r="AC18" s="12"/>
    </row>
    <row r="19" spans="1:29">
      <c r="A19" s="51">
        <v>2026</v>
      </c>
      <c r="B19" s="34"/>
      <c r="C19" s="9"/>
      <c r="D19" s="9"/>
      <c r="E19" s="9"/>
      <c r="F19" s="9"/>
      <c r="G19" s="328"/>
      <c r="H19" s="9"/>
      <c r="I19" s="9"/>
      <c r="J19" s="338"/>
      <c r="K19" s="9"/>
      <c r="M19" s="12"/>
      <c r="N19" s="30"/>
      <c r="P19" s="162"/>
      <c r="Q19" s="165"/>
      <c r="S19" s="51">
        <v>2026</v>
      </c>
      <c r="T19" s="29"/>
      <c r="U19" s="9"/>
      <c r="V19" s="9"/>
      <c r="W19" s="12"/>
      <c r="Y19" s="51">
        <v>2026</v>
      </c>
      <c r="Z19" s="34"/>
      <c r="AA19" s="9"/>
      <c r="AB19" s="9"/>
      <c r="AC19" s="12"/>
    </row>
    <row r="20" spans="1:29">
      <c r="A20" s="51">
        <v>2027</v>
      </c>
      <c r="B20" s="34"/>
      <c r="C20" s="9"/>
      <c r="D20" s="9"/>
      <c r="E20" s="9"/>
      <c r="F20" s="9"/>
      <c r="G20" s="326"/>
      <c r="H20" s="9"/>
      <c r="I20" s="9"/>
      <c r="J20" s="356"/>
      <c r="K20" s="9"/>
      <c r="L20" s="9"/>
      <c r="M20" s="12"/>
      <c r="N20" s="30"/>
      <c r="P20" s="162"/>
      <c r="Q20" s="165"/>
      <c r="S20" s="51">
        <v>2027</v>
      </c>
      <c r="T20" s="29"/>
      <c r="U20" s="9"/>
      <c r="V20" s="9"/>
      <c r="W20" s="12"/>
      <c r="Y20" s="51">
        <v>2027</v>
      </c>
      <c r="Z20" s="34"/>
      <c r="AA20" s="9"/>
      <c r="AB20" s="9"/>
      <c r="AC20" s="12"/>
    </row>
    <row r="21" spans="1:29">
      <c r="A21" s="51">
        <v>2028</v>
      </c>
      <c r="B21" s="34"/>
      <c r="C21" s="9"/>
      <c r="D21" s="9"/>
      <c r="E21" s="9"/>
      <c r="F21" s="9"/>
      <c r="G21" s="9"/>
      <c r="H21" s="9"/>
      <c r="I21" s="9"/>
      <c r="J21" s="9"/>
      <c r="K21" s="9"/>
      <c r="L21" s="9"/>
      <c r="M21" s="12"/>
      <c r="N21" s="30"/>
      <c r="P21" s="162"/>
      <c r="Q21" s="257"/>
      <c r="S21" s="51">
        <v>2028</v>
      </c>
      <c r="T21" s="29"/>
      <c r="U21" s="9"/>
      <c r="V21" s="9"/>
      <c r="W21" s="12"/>
      <c r="Y21" s="51">
        <v>2028</v>
      </c>
      <c r="Z21" s="34"/>
      <c r="AA21" s="9"/>
      <c r="AB21" s="9"/>
      <c r="AC21" s="12"/>
    </row>
    <row r="22" spans="1:29">
      <c r="A22" s="51">
        <v>2029</v>
      </c>
      <c r="B22" s="34"/>
      <c r="C22" s="9"/>
      <c r="D22" s="9"/>
      <c r="E22" s="9"/>
      <c r="F22" s="354"/>
      <c r="G22" s="9"/>
      <c r="H22" s="9"/>
      <c r="I22" s="9"/>
      <c r="J22" s="9"/>
      <c r="K22" s="9"/>
      <c r="L22" s="9"/>
      <c r="M22" s="12"/>
      <c r="N22" s="30"/>
      <c r="P22" s="162"/>
      <c r="Q22" s="165"/>
      <c r="S22" s="51">
        <v>2029</v>
      </c>
      <c r="T22" s="29"/>
      <c r="U22" s="9"/>
      <c r="V22" s="9"/>
      <c r="W22" s="12"/>
      <c r="Y22" s="51">
        <v>2029</v>
      </c>
      <c r="Z22" s="34"/>
      <c r="AA22" s="9"/>
      <c r="AB22" s="9"/>
      <c r="AC22" s="12"/>
    </row>
    <row r="23" spans="1:29" ht="13.8" thickBot="1">
      <c r="A23" s="52">
        <v>2030</v>
      </c>
      <c r="B23" s="21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355"/>
      <c r="N23" s="355"/>
      <c r="P23" s="296"/>
      <c r="Q23" s="297"/>
      <c r="S23" s="52">
        <v>2030</v>
      </c>
      <c r="T23" s="53"/>
      <c r="U23" s="13"/>
      <c r="V23" s="13"/>
      <c r="W23" s="22"/>
      <c r="Y23" s="52">
        <v>2030</v>
      </c>
      <c r="Z23" s="21"/>
      <c r="AA23" s="13"/>
      <c r="AB23" s="13"/>
      <c r="AC23" s="22"/>
    </row>
    <row r="24" spans="1:29">
      <c r="T24" s="17"/>
      <c r="U24" s="17"/>
    </row>
    <row r="25" spans="1:29">
      <c r="T25" s="17"/>
      <c r="U25" s="17"/>
    </row>
    <row r="26" spans="1:29">
      <c r="T26" s="17"/>
      <c r="U26" s="17"/>
    </row>
    <row r="27" spans="1:29">
      <c r="T27" s="17"/>
      <c r="U27" s="17"/>
    </row>
    <row r="28" spans="1:29">
      <c r="B28" s="380" t="s">
        <v>25</v>
      </c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T28" s="380" t="s">
        <v>31</v>
      </c>
      <c r="U28" s="380"/>
      <c r="V28" s="380"/>
      <c r="W28" s="380"/>
      <c r="Z28" s="380" t="s">
        <v>31</v>
      </c>
      <c r="AA28" s="380"/>
      <c r="AB28" s="380"/>
      <c r="AC28" s="380"/>
    </row>
    <row r="29" spans="1:29" ht="13.8" thickBot="1">
      <c r="T29" s="17"/>
      <c r="U29" s="17"/>
      <c r="Z29" s="17"/>
      <c r="AA29" s="17"/>
    </row>
    <row r="30" spans="1:29" ht="13.8" thickBot="1">
      <c r="B30" s="33" t="s">
        <v>1</v>
      </c>
      <c r="C30" s="10" t="s">
        <v>2</v>
      </c>
      <c r="D30" s="10" t="s">
        <v>3</v>
      </c>
      <c r="E30" s="10" t="s">
        <v>4</v>
      </c>
      <c r="F30" s="10" t="s">
        <v>5</v>
      </c>
      <c r="G30" s="10" t="s">
        <v>6</v>
      </c>
      <c r="H30" s="10" t="s">
        <v>7</v>
      </c>
      <c r="I30" s="10" t="s">
        <v>8</v>
      </c>
      <c r="J30" s="10" t="s">
        <v>9</v>
      </c>
      <c r="K30" s="10" t="s">
        <v>10</v>
      </c>
      <c r="L30" s="10" t="s">
        <v>11</v>
      </c>
      <c r="M30" s="72" t="s">
        <v>12</v>
      </c>
      <c r="N30" s="73" t="s">
        <v>13</v>
      </c>
      <c r="P30" s="163">
        <f>SUM(P4:P23)</f>
        <v>106</v>
      </c>
      <c r="Q30" s="166">
        <f>SUM(Q4:Q23)</f>
        <v>40</v>
      </c>
      <c r="T30" s="33" t="s">
        <v>26</v>
      </c>
      <c r="U30" s="10" t="s">
        <v>27</v>
      </c>
      <c r="V30" s="10" t="s">
        <v>28</v>
      </c>
      <c r="W30" s="20" t="s">
        <v>29</v>
      </c>
      <c r="Z30" s="35" t="s">
        <v>40</v>
      </c>
      <c r="AA30" s="36" t="s">
        <v>41</v>
      </c>
      <c r="AB30" s="36" t="s">
        <v>42</v>
      </c>
      <c r="AC30" s="39" t="s">
        <v>43</v>
      </c>
    </row>
    <row r="31" spans="1:29" ht="13.8" thickBot="1">
      <c r="A31" s="1" t="s">
        <v>306</v>
      </c>
      <c r="B31" s="21">
        <f t="shared" ref="B31:H31" si="0">AVERAGE(B4:B23)</f>
        <v>0.64634408602150539</v>
      </c>
      <c r="C31" s="13">
        <f t="shared" si="0"/>
        <v>1.0459603874064387</v>
      </c>
      <c r="D31" s="13">
        <f t="shared" si="0"/>
        <v>1.3393548387096774</v>
      </c>
      <c r="E31" s="13">
        <f t="shared" si="0"/>
        <v>1.2846324786324788</v>
      </c>
      <c r="F31" s="13">
        <f t="shared" si="0"/>
        <v>-1.7320099255582953E-2</v>
      </c>
      <c r="G31" s="13">
        <f t="shared" si="0"/>
        <v>1.8452735042735047</v>
      </c>
      <c r="H31" s="13">
        <f t="shared" si="0"/>
        <v>1.0672622001654246</v>
      </c>
      <c r="I31" s="13">
        <f t="shared" ref="I31:N31" si="1">AVERAGE(I4:I23)</f>
        <v>1.2688668320926373</v>
      </c>
      <c r="J31" s="13">
        <f t="shared" si="1"/>
        <v>0.81388888888888744</v>
      </c>
      <c r="K31" s="13">
        <f t="shared" si="1"/>
        <v>1.0592473118279553</v>
      </c>
      <c r="L31" s="13">
        <f t="shared" si="1"/>
        <v>1.6994444444444436</v>
      </c>
      <c r="M31" s="75">
        <f t="shared" si="1"/>
        <v>1.849569892473119</v>
      </c>
      <c r="N31" s="76">
        <f t="shared" si="1"/>
        <v>1.1083835616438342</v>
      </c>
      <c r="P31" s="247">
        <f>P30/(12*12+8)</f>
        <v>0.69736842105263153</v>
      </c>
      <c r="Q31" s="247">
        <f>Q30/(12*12+8)</f>
        <v>0.26315789473684209</v>
      </c>
      <c r="S31" s="1" t="s">
        <v>306</v>
      </c>
      <c r="T31" s="21">
        <f>AVERAGE(T4:T23)</f>
        <v>0.86888907269552373</v>
      </c>
      <c r="U31" s="13">
        <f>AVERAGE(U4:U23)</f>
        <v>1.3938008455105215</v>
      </c>
      <c r="V31" s="13">
        <f>AVERAGE(V4:V23)</f>
        <v>1.1908602150537619</v>
      </c>
      <c r="W31" s="22">
        <f>AVERAGE(W5:W23)</f>
        <v>1.1920612629553122</v>
      </c>
      <c r="Y31" s="1" t="s">
        <v>306</v>
      </c>
      <c r="Z31" s="21">
        <f>AVERAGE(Z4:Z23)</f>
        <v>1.010553104045874</v>
      </c>
      <c r="AA31" s="13">
        <f>AVERAGE(AA4:AA23)</f>
        <v>1.0375286278834666</v>
      </c>
      <c r="AB31" s="13">
        <f>AVERAGE(AB4:AB23)</f>
        <v>1.0109378733572261</v>
      </c>
      <c r="AC31" s="22">
        <f>AVERAGE(AC4:AC23)</f>
        <v>1.5360872162485057</v>
      </c>
    </row>
  </sheetData>
  <mergeCells count="6">
    <mergeCell ref="Z1:AC1"/>
    <mergeCell ref="A1:N1"/>
    <mergeCell ref="B28:M28"/>
    <mergeCell ref="T1:W1"/>
    <mergeCell ref="T28:W28"/>
    <mergeCell ref="Z28:AC28"/>
  </mergeCells>
  <phoneticPr fontId="4" type="noConversion"/>
  <conditionalFormatting sqref="T31:W31 B31:N31">
    <cfRule type="cellIs" dxfId="2629" priority="359" stopIfTrue="1" operator="greaterThan">
      <formula>0.25</formula>
    </cfRule>
    <cfRule type="cellIs" dxfId="2628" priority="360" stopIfTrue="1" operator="lessThan">
      <formula>-0.25</formula>
    </cfRule>
  </conditionalFormatting>
  <conditionalFormatting sqref="C4 L4:N7 Z17:AC23 T17:W23 F4:K10 L9:N10 C6:C10 E5:E10 M11 D4:D12 E12:F12 L18:N18 E18:J18 E21:N23 M19:N19 K20:N20 E15:J15 L15:M15 B4:B23 V16 C15:D23 AB16:AC16 H20:I20 H19:K19 E19:E20 G19:G20 E16:N17">
    <cfRule type="cellIs" dxfId="2627" priority="361" stopIfTrue="1" operator="greaterThan">
      <formula>0.2</formula>
    </cfRule>
    <cfRule type="cellIs" priority="362" stopIfTrue="1" operator="between">
      <formula>-0.2</formula>
      <formula>0.2</formula>
    </cfRule>
    <cfRule type="cellIs" dxfId="2626" priority="363" stopIfTrue="1" operator="lessThan">
      <formula>-0.2</formula>
    </cfRule>
  </conditionalFormatting>
  <conditionalFormatting sqref="T9:V9 W10 Y4 Y8:Y9 T10 S8:W8 T7:V7 T4:W6">
    <cfRule type="cellIs" dxfId="2625" priority="364" stopIfTrue="1" operator="greaterThan">
      <formula>0.2</formula>
    </cfRule>
    <cfRule type="cellIs" dxfId="2624" priority="365" stopIfTrue="1" operator="lessThan">
      <formula>-0.2</formula>
    </cfRule>
    <cfRule type="cellIs" priority="366" stopIfTrue="1" operator="between">
      <formula>-0.2</formula>
      <formula>0.2</formula>
    </cfRule>
  </conditionalFormatting>
  <conditionalFormatting sqref="E4 L8 N8">
    <cfRule type="cellIs" dxfId="2623" priority="370" stopIfTrue="1" operator="greaterThan">
      <formula>0.2</formula>
    </cfRule>
    <cfRule type="cellIs" priority="371" stopIfTrue="1" operator="between">
      <formula>-0.2</formula>
      <formula>0.2</formula>
    </cfRule>
    <cfRule type="cellIs" dxfId="2622" priority="372" stopIfTrue="1" operator="lessThan">
      <formula>-0.2</formula>
    </cfRule>
  </conditionalFormatting>
  <conditionalFormatting sqref="W9">
    <cfRule type="cellIs" dxfId="2621" priority="373" stopIfTrue="1" operator="greaterThan">
      <formula>0.2</formula>
    </cfRule>
    <cfRule type="cellIs" dxfId="2620" priority="374" stopIfTrue="1" operator="lessThan">
      <formula>-0.2</formula>
    </cfRule>
    <cfRule type="cellIs" priority="375" stopIfTrue="1" operator="between">
      <formula>-0.2</formula>
      <formula>0.2</formula>
    </cfRule>
  </conditionalFormatting>
  <conditionalFormatting sqref="Z4:Z6 AA4:AC7 AA10 Z8:Z10 AA9:AC9 AA8:AB8">
    <cfRule type="cellIs" dxfId="2619" priority="393" stopIfTrue="1" operator="greaterThan">
      <formula>0.2</formula>
    </cfRule>
    <cfRule type="cellIs" dxfId="2618" priority="394" stopIfTrue="1" operator="between">
      <formula>-0.2</formula>
      <formula>0.2</formula>
    </cfRule>
    <cfRule type="cellIs" dxfId="2617" priority="395" stopIfTrue="1" operator="lessThan">
      <formula>-0.2</formula>
    </cfRule>
  </conditionalFormatting>
  <conditionalFormatting sqref="U10">
    <cfRule type="cellIs" dxfId="2616" priority="356" stopIfTrue="1" operator="greaterThan">
      <formula>0.2</formula>
    </cfRule>
    <cfRule type="cellIs" dxfId="2615" priority="357" stopIfTrue="1" operator="lessThan">
      <formula>-0.2</formula>
    </cfRule>
    <cfRule type="cellIs" priority="358" stopIfTrue="1" operator="between">
      <formula>-0.2</formula>
      <formula>0.2</formula>
    </cfRule>
  </conditionalFormatting>
  <conditionalFormatting sqref="AB10">
    <cfRule type="cellIs" dxfId="2614" priority="353" stopIfTrue="1" operator="greaterThan">
      <formula>0.2</formula>
    </cfRule>
    <cfRule type="cellIs" dxfId="2613" priority="354" stopIfTrue="1" operator="between">
      <formula>-0.2</formula>
      <formula>0.2</formula>
    </cfRule>
    <cfRule type="cellIs" dxfId="2612" priority="355" stopIfTrue="1" operator="lessThan">
      <formula>-0.2</formula>
    </cfRule>
  </conditionalFormatting>
  <conditionalFormatting sqref="V10">
    <cfRule type="cellIs" dxfId="2611" priority="350" stopIfTrue="1" operator="greaterThan">
      <formula>0.2</formula>
    </cfRule>
    <cfRule type="cellIs" dxfId="2610" priority="351" stopIfTrue="1" operator="lessThan">
      <formula>-0.2</formula>
    </cfRule>
    <cfRule type="cellIs" priority="352" stopIfTrue="1" operator="between">
      <formula>-0.2</formula>
      <formula>0.2</formula>
    </cfRule>
  </conditionalFormatting>
  <conditionalFormatting sqref="M8">
    <cfRule type="cellIs" dxfId="2609" priority="347" stopIfTrue="1" operator="greaterThan">
      <formula>0.2</formula>
    </cfRule>
    <cfRule type="cellIs" dxfId="2608" priority="348" stopIfTrue="1" operator="between">
      <formula>-0.2</formula>
      <formula>0.2</formula>
    </cfRule>
    <cfRule type="cellIs" dxfId="2607" priority="349" stopIfTrue="1" operator="lessThan">
      <formula>-0.2</formula>
    </cfRule>
  </conditionalFormatting>
  <conditionalFormatting sqref="Z7">
    <cfRule type="cellIs" dxfId="2606" priority="344" stopIfTrue="1" operator="greaterThan">
      <formula>0.2</formula>
    </cfRule>
    <cfRule type="cellIs" dxfId="2605" priority="345" stopIfTrue="1" operator="between">
      <formula>-0.2</formula>
      <formula>0.2</formula>
    </cfRule>
    <cfRule type="cellIs" dxfId="2604" priority="346" stopIfTrue="1" operator="lessThan">
      <formula>-0.2</formula>
    </cfRule>
  </conditionalFormatting>
  <conditionalFormatting sqref="AC8">
    <cfRule type="cellIs" dxfId="2603" priority="341" stopIfTrue="1" operator="greaterThan">
      <formula>0.2</formula>
    </cfRule>
    <cfRule type="cellIs" dxfId="2602" priority="342" stopIfTrue="1" operator="between">
      <formula>-0.2</formula>
      <formula>0.2</formula>
    </cfRule>
    <cfRule type="cellIs" dxfId="2601" priority="343" stopIfTrue="1" operator="lessThan">
      <formula>-0.2</formula>
    </cfRule>
  </conditionalFormatting>
  <conditionalFormatting sqref="Z31:AC31">
    <cfRule type="cellIs" dxfId="2600" priority="339" stopIfTrue="1" operator="greaterThan">
      <formula>0.25</formula>
    </cfRule>
    <cfRule type="cellIs" dxfId="2599" priority="340" stopIfTrue="1" operator="lessThan">
      <formula>-0.25</formula>
    </cfRule>
  </conditionalFormatting>
  <conditionalFormatting sqref="AC10">
    <cfRule type="cellIs" dxfId="2598" priority="336" stopIfTrue="1" operator="greaterThan">
      <formula>0.2</formula>
    </cfRule>
    <cfRule type="cellIs" dxfId="2597" priority="337" stopIfTrue="1" operator="between">
      <formula>-0.2</formula>
      <formula>0.2</formula>
    </cfRule>
    <cfRule type="cellIs" dxfId="2596" priority="338" stopIfTrue="1" operator="lessThan">
      <formula>-0.2</formula>
    </cfRule>
  </conditionalFormatting>
  <conditionalFormatting sqref="Y10">
    <cfRule type="cellIs" dxfId="2595" priority="333" stopIfTrue="1" operator="greaterThan">
      <formula>0.2</formula>
    </cfRule>
    <cfRule type="cellIs" dxfId="2594" priority="334" stopIfTrue="1" operator="lessThan">
      <formula>-0.2</formula>
    </cfRule>
    <cfRule type="cellIs" priority="335" stopIfTrue="1" operator="between">
      <formula>-0.2</formula>
      <formula>0.2</formula>
    </cfRule>
  </conditionalFormatting>
  <conditionalFormatting sqref="W11">
    <cfRule type="cellIs" dxfId="2593" priority="330" stopIfTrue="1" operator="greaterThan">
      <formula>0.2</formula>
    </cfRule>
    <cfRule type="cellIs" dxfId="2592" priority="331" stopIfTrue="1" operator="lessThan">
      <formula>-0.2</formula>
    </cfRule>
    <cfRule type="cellIs" priority="332" stopIfTrue="1" operator="between">
      <formula>-0.2</formula>
      <formula>0.2</formula>
    </cfRule>
  </conditionalFormatting>
  <conditionalFormatting sqref="Z11">
    <cfRule type="cellIs" dxfId="2591" priority="327" stopIfTrue="1" operator="greaterThan">
      <formula>0.2</formula>
    </cfRule>
    <cfRule type="cellIs" dxfId="2590" priority="328" stopIfTrue="1" operator="between">
      <formula>-0.2</formula>
      <formula>0.2</formula>
    </cfRule>
    <cfRule type="cellIs" dxfId="2589" priority="329" stopIfTrue="1" operator="lessThan">
      <formula>-0.2</formula>
    </cfRule>
  </conditionalFormatting>
  <conditionalFormatting sqref="E11">
    <cfRule type="cellIs" dxfId="2588" priority="324" stopIfTrue="1" operator="greaterThan">
      <formula>0.2</formula>
    </cfRule>
    <cfRule type="cellIs" dxfId="2587" priority="325" stopIfTrue="1" operator="between">
      <formula>-0.2</formula>
      <formula>0.2</formula>
    </cfRule>
    <cfRule type="cellIs" dxfId="2586" priority="326" stopIfTrue="1" operator="lessThan">
      <formula>-0.2</formula>
    </cfRule>
  </conditionalFormatting>
  <conditionalFormatting sqref="C11">
    <cfRule type="cellIs" dxfId="2585" priority="321" stopIfTrue="1" operator="greaterThan">
      <formula>0.2</formula>
    </cfRule>
    <cfRule type="cellIs" dxfId="2584" priority="322" stopIfTrue="1" operator="between">
      <formula>-0.2</formula>
      <formula>0.2</formula>
    </cfRule>
    <cfRule type="cellIs" dxfId="2583" priority="323" stopIfTrue="1" operator="lessThan">
      <formula>-0.2</formula>
    </cfRule>
  </conditionalFormatting>
  <conditionalFormatting sqref="F11">
    <cfRule type="cellIs" dxfId="2582" priority="315" stopIfTrue="1" operator="greaterThan">
      <formula>0.2</formula>
    </cfRule>
    <cfRule type="cellIs" priority="316" stopIfTrue="1" operator="between">
      <formula>-0.2</formula>
      <formula>0.2</formula>
    </cfRule>
    <cfRule type="cellIs" dxfId="2581" priority="317" stopIfTrue="1" operator="lessThan">
      <formula>-0.2</formula>
    </cfRule>
  </conditionalFormatting>
  <conditionalFormatting sqref="C5">
    <cfRule type="cellIs" dxfId="2580" priority="312" stopIfTrue="1" operator="greaterThan">
      <formula>0.2</formula>
    </cfRule>
    <cfRule type="cellIs" dxfId="2579" priority="313" stopIfTrue="1" operator="between">
      <formula>-0.2</formula>
      <formula>0.2</formula>
    </cfRule>
    <cfRule type="cellIs" dxfId="2578" priority="314" stopIfTrue="1" operator="lessThan">
      <formula>-0.2</formula>
    </cfRule>
  </conditionalFormatting>
  <conditionalFormatting sqref="T11">
    <cfRule type="cellIs" dxfId="2577" priority="309" stopIfTrue="1" operator="greaterThan">
      <formula>0.2</formula>
    </cfRule>
    <cfRule type="cellIs" dxfId="2576" priority="310" stopIfTrue="1" operator="lessThan">
      <formula>-0.2</formula>
    </cfRule>
    <cfRule type="cellIs" priority="311" stopIfTrue="1" operator="between">
      <formula>-0.2</formula>
      <formula>0.2</formula>
    </cfRule>
  </conditionalFormatting>
  <conditionalFormatting sqref="G11">
    <cfRule type="cellIs" dxfId="2575" priority="306" stopIfTrue="1" operator="greaterThan">
      <formula>0.2</formula>
    </cfRule>
    <cfRule type="cellIs" priority="307" stopIfTrue="1" operator="between">
      <formula>-0.2</formula>
      <formula>0.2</formula>
    </cfRule>
    <cfRule type="cellIs" dxfId="2574" priority="308" stopIfTrue="1" operator="lessThan">
      <formula>-0.2</formula>
    </cfRule>
  </conditionalFormatting>
  <conditionalFormatting sqref="W7">
    <cfRule type="cellIs" dxfId="2573" priority="300" stopIfTrue="1" operator="greaterThan">
      <formula>0.2</formula>
    </cfRule>
    <cfRule type="cellIs" dxfId="2572" priority="301" stopIfTrue="1" operator="lessThan">
      <formula>-0.2</formula>
    </cfRule>
    <cfRule type="cellIs" priority="302" stopIfTrue="1" operator="between">
      <formula>-0.2</formula>
      <formula>0.2</formula>
    </cfRule>
  </conditionalFormatting>
  <conditionalFormatting sqref="AA11">
    <cfRule type="cellIs" dxfId="2571" priority="297" stopIfTrue="1" operator="greaterThan">
      <formula>0.2</formula>
    </cfRule>
    <cfRule type="cellIs" dxfId="2570" priority="298" stopIfTrue="1" operator="between">
      <formula>-0.2</formula>
      <formula>0.2</formula>
    </cfRule>
    <cfRule type="cellIs" dxfId="2569" priority="299" stopIfTrue="1" operator="lessThan">
      <formula>-0.2</formula>
    </cfRule>
  </conditionalFormatting>
  <conditionalFormatting sqref="H11">
    <cfRule type="cellIs" dxfId="2568" priority="294" stopIfTrue="1" operator="greaterThan">
      <formula>0.2</formula>
    </cfRule>
    <cfRule type="cellIs" priority="295" stopIfTrue="1" operator="between">
      <formula>-0.2</formula>
      <formula>0.2</formula>
    </cfRule>
    <cfRule type="cellIs" dxfId="2567" priority="296" stopIfTrue="1" operator="lessThan">
      <formula>-0.2</formula>
    </cfRule>
  </conditionalFormatting>
  <conditionalFormatting sqref="I11">
    <cfRule type="cellIs" dxfId="2566" priority="291" stopIfTrue="1" operator="greaterThan">
      <formula>0.2</formula>
    </cfRule>
    <cfRule type="cellIs" priority="292" stopIfTrue="1" operator="between">
      <formula>-0.2</formula>
      <formula>0.2</formula>
    </cfRule>
    <cfRule type="cellIs" dxfId="2565" priority="293" stopIfTrue="1" operator="lessThan">
      <formula>-0.2</formula>
    </cfRule>
  </conditionalFormatting>
  <conditionalFormatting sqref="U11">
    <cfRule type="cellIs" dxfId="2564" priority="288" stopIfTrue="1" operator="greaterThan">
      <formula>0.2</formula>
    </cfRule>
    <cfRule type="cellIs" dxfId="2563" priority="289" stopIfTrue="1" operator="lessThan">
      <formula>-0.2</formula>
    </cfRule>
    <cfRule type="cellIs" priority="290" stopIfTrue="1" operator="between">
      <formula>-0.2</formula>
      <formula>0.2</formula>
    </cfRule>
  </conditionalFormatting>
  <conditionalFormatting sqref="J11">
    <cfRule type="cellIs" dxfId="2562" priority="285" stopIfTrue="1" operator="greaterThan">
      <formula>0.2</formula>
    </cfRule>
    <cfRule type="cellIs" priority="286" stopIfTrue="1" operator="between">
      <formula>-0.2</formula>
      <formula>0.2</formula>
    </cfRule>
    <cfRule type="cellIs" dxfId="2561" priority="287" stopIfTrue="1" operator="lessThan">
      <formula>-0.2</formula>
    </cfRule>
  </conditionalFormatting>
  <conditionalFormatting sqref="AB11">
    <cfRule type="cellIs" dxfId="2560" priority="282" stopIfTrue="1" operator="greaterThan">
      <formula>0.2</formula>
    </cfRule>
    <cfRule type="cellIs" dxfId="2559" priority="283" stopIfTrue="1" operator="between">
      <formula>-0.2</formula>
      <formula>0.2</formula>
    </cfRule>
    <cfRule type="cellIs" dxfId="2558" priority="284" stopIfTrue="1" operator="lessThan">
      <formula>-0.2</formula>
    </cfRule>
  </conditionalFormatting>
  <conditionalFormatting sqref="K11">
    <cfRule type="cellIs" dxfId="2557" priority="279" stopIfTrue="1" operator="greaterThan">
      <formula>0.2</formula>
    </cfRule>
    <cfRule type="cellIs" priority="280" stopIfTrue="1" operator="between">
      <formula>-0.2</formula>
      <formula>0.2</formula>
    </cfRule>
    <cfRule type="cellIs" dxfId="2556" priority="281" stopIfTrue="1" operator="lessThan">
      <formula>-0.2</formula>
    </cfRule>
  </conditionalFormatting>
  <conditionalFormatting sqref="L11">
    <cfRule type="cellIs" dxfId="2555" priority="276" stopIfTrue="1" operator="greaterThan">
      <formula>0.2</formula>
    </cfRule>
    <cfRule type="cellIs" priority="277" stopIfTrue="1" operator="between">
      <formula>-0.2</formula>
      <formula>0.2</formula>
    </cfRule>
    <cfRule type="cellIs" dxfId="2554" priority="278" stopIfTrue="1" operator="lessThan">
      <formula>-0.2</formula>
    </cfRule>
  </conditionalFormatting>
  <conditionalFormatting sqref="V11">
    <cfRule type="cellIs" dxfId="2553" priority="273" stopIfTrue="1" operator="greaterThan">
      <formula>0.2</formula>
    </cfRule>
    <cfRule type="cellIs" dxfId="2552" priority="274" stopIfTrue="1" operator="lessThan">
      <formula>-0.2</formula>
    </cfRule>
    <cfRule type="cellIs" priority="275" stopIfTrue="1" operator="between">
      <formula>-0.2</formula>
      <formula>0.2</formula>
    </cfRule>
  </conditionalFormatting>
  <conditionalFormatting sqref="N11">
    <cfRule type="cellIs" dxfId="2551" priority="270" stopIfTrue="1" operator="greaterThan">
      <formula>0.2</formula>
    </cfRule>
    <cfRule type="cellIs" priority="271" stopIfTrue="1" operator="between">
      <formula>-0.2</formula>
      <formula>0.2</formula>
    </cfRule>
    <cfRule type="cellIs" dxfId="2550" priority="272" stopIfTrue="1" operator="lessThan">
      <formula>-0.2</formula>
    </cfRule>
  </conditionalFormatting>
  <conditionalFormatting sqref="AC11">
    <cfRule type="cellIs" dxfId="2549" priority="267" stopIfTrue="1" operator="greaterThan">
      <formula>0.2</formula>
    </cfRule>
    <cfRule type="cellIs" dxfId="2548" priority="268" stopIfTrue="1" operator="between">
      <formula>-0.2</formula>
      <formula>0.2</formula>
    </cfRule>
    <cfRule type="cellIs" dxfId="2547" priority="269" stopIfTrue="1" operator="lessThan">
      <formula>-0.2</formula>
    </cfRule>
  </conditionalFormatting>
  <conditionalFormatting sqref="C12">
    <cfRule type="cellIs" dxfId="2546" priority="264" stopIfTrue="1" operator="greaterThan">
      <formula>0.2</formula>
    </cfRule>
    <cfRule type="cellIs" priority="265" stopIfTrue="1" operator="between">
      <formula>-0.2</formula>
      <formula>0.2</formula>
    </cfRule>
    <cfRule type="cellIs" dxfId="2545" priority="266" stopIfTrue="1" operator="lessThan">
      <formula>-0.2</formula>
    </cfRule>
  </conditionalFormatting>
  <conditionalFormatting sqref="W12">
    <cfRule type="cellIs" dxfId="2544" priority="261" stopIfTrue="1" operator="greaterThan">
      <formula>0.2</formula>
    </cfRule>
    <cfRule type="cellIs" dxfId="2543" priority="262" stopIfTrue="1" operator="lessThan">
      <formula>-0.2</formula>
    </cfRule>
    <cfRule type="cellIs" priority="263" stopIfTrue="1" operator="between">
      <formula>-0.2</formula>
      <formula>0.2</formula>
    </cfRule>
  </conditionalFormatting>
  <conditionalFormatting sqref="Z12">
    <cfRule type="cellIs" dxfId="2542" priority="258" stopIfTrue="1" operator="greaterThan">
      <formula>0.2</formula>
    </cfRule>
    <cfRule type="cellIs" dxfId="2541" priority="259" stopIfTrue="1" operator="between">
      <formula>-0.2</formula>
      <formula>0.2</formula>
    </cfRule>
    <cfRule type="cellIs" dxfId="2540" priority="260" stopIfTrue="1" operator="lessThan">
      <formula>-0.2</formula>
    </cfRule>
  </conditionalFormatting>
  <conditionalFormatting sqref="T12">
    <cfRule type="cellIs" dxfId="2539" priority="255" stopIfTrue="1" operator="greaterThan">
      <formula>0.2</formula>
    </cfRule>
    <cfRule type="cellIs" dxfId="2538" priority="256" stopIfTrue="1" operator="lessThan">
      <formula>-0.2</formula>
    </cfRule>
    <cfRule type="cellIs" priority="257" stopIfTrue="1" operator="between">
      <formula>-0.2</formula>
      <formula>0.2</formula>
    </cfRule>
  </conditionalFormatting>
  <conditionalFormatting sqref="G12">
    <cfRule type="cellIs" dxfId="2537" priority="252" stopIfTrue="1" operator="greaterThan">
      <formula>0.2</formula>
    </cfRule>
    <cfRule type="cellIs" priority="253" stopIfTrue="1" operator="between">
      <formula>-0.2</formula>
      <formula>0.2</formula>
    </cfRule>
    <cfRule type="cellIs" dxfId="2536" priority="254" stopIfTrue="1" operator="lessThan">
      <formula>-0.2</formula>
    </cfRule>
  </conditionalFormatting>
  <conditionalFormatting sqref="AA12">
    <cfRule type="cellIs" dxfId="2535" priority="246" stopIfTrue="1" operator="greaterThan">
      <formula>0.2</formula>
    </cfRule>
    <cfRule type="cellIs" dxfId="2534" priority="247" stopIfTrue="1" operator="between">
      <formula>-0.2</formula>
      <formula>0.2</formula>
    </cfRule>
    <cfRule type="cellIs" dxfId="2533" priority="248" stopIfTrue="1" operator="lessThan">
      <formula>-0.2</formula>
    </cfRule>
  </conditionalFormatting>
  <conditionalFormatting sqref="H12">
    <cfRule type="cellIs" dxfId="2532" priority="240" stopIfTrue="1" operator="greaterThan">
      <formula>0.2</formula>
    </cfRule>
    <cfRule type="cellIs" priority="241" stopIfTrue="1" operator="between">
      <formula>-0.2</formula>
      <formula>0.2</formula>
    </cfRule>
    <cfRule type="cellIs" dxfId="2531" priority="242" stopIfTrue="1" operator="lessThan">
      <formula>-0.2</formula>
    </cfRule>
  </conditionalFormatting>
  <conditionalFormatting sqref="I12">
    <cfRule type="cellIs" dxfId="2530" priority="237" stopIfTrue="1" operator="greaterThan">
      <formula>0.2</formula>
    </cfRule>
    <cfRule type="cellIs" priority="238" stopIfTrue="1" operator="between">
      <formula>-0.2</formula>
      <formula>0.2</formula>
    </cfRule>
    <cfRule type="cellIs" dxfId="2529" priority="239" stopIfTrue="1" operator="lessThan">
      <formula>-0.2</formula>
    </cfRule>
  </conditionalFormatting>
  <conditionalFormatting sqref="U12">
    <cfRule type="cellIs" dxfId="2528" priority="234" stopIfTrue="1" operator="greaterThan">
      <formula>0.2</formula>
    </cfRule>
    <cfRule type="cellIs" dxfId="2527" priority="235" stopIfTrue="1" operator="lessThan">
      <formula>-0.2</formula>
    </cfRule>
    <cfRule type="cellIs" priority="236" stopIfTrue="1" operator="between">
      <formula>-0.2</formula>
      <formula>0.2</formula>
    </cfRule>
  </conditionalFormatting>
  <conditionalFormatting sqref="J12">
    <cfRule type="cellIs" dxfId="2526" priority="231" stopIfTrue="1" operator="greaterThan">
      <formula>0.2</formula>
    </cfRule>
    <cfRule type="cellIs" priority="232" stopIfTrue="1" operator="between">
      <formula>-0.2</formula>
      <formula>0.2</formula>
    </cfRule>
    <cfRule type="cellIs" dxfId="2525" priority="233" stopIfTrue="1" operator="lessThan">
      <formula>-0.2</formula>
    </cfRule>
  </conditionalFormatting>
  <conditionalFormatting sqref="AB12">
    <cfRule type="cellIs" dxfId="2524" priority="228" stopIfTrue="1" operator="greaterThan">
      <formula>0.2</formula>
    </cfRule>
    <cfRule type="cellIs" dxfId="2523" priority="229" stopIfTrue="1" operator="between">
      <formula>-0.2</formula>
      <formula>0.2</formula>
    </cfRule>
    <cfRule type="cellIs" dxfId="2522" priority="230" stopIfTrue="1" operator="lessThan">
      <formula>-0.2</formula>
    </cfRule>
  </conditionalFormatting>
  <conditionalFormatting sqref="P30">
    <cfRule type="cellIs" dxfId="2521" priority="226" stopIfTrue="1" operator="greaterThan">
      <formula>0.2</formula>
    </cfRule>
    <cfRule type="cellIs" dxfId="2520" priority="227" stopIfTrue="1" operator="lessThan">
      <formula>-0.2</formula>
    </cfRule>
  </conditionalFormatting>
  <conditionalFormatting sqref="K12">
    <cfRule type="cellIs" dxfId="2519" priority="223" stopIfTrue="1" operator="greaterThan">
      <formula>0.2</formula>
    </cfRule>
    <cfRule type="cellIs" priority="224" stopIfTrue="1" operator="between">
      <formula>-0.2</formula>
      <formula>0.2</formula>
    </cfRule>
    <cfRule type="cellIs" dxfId="2518" priority="225" stopIfTrue="1" operator="lessThan">
      <formula>-0.2</formula>
    </cfRule>
  </conditionalFormatting>
  <conditionalFormatting sqref="L12">
    <cfRule type="cellIs" dxfId="2517" priority="220" stopIfTrue="1" operator="greaterThan">
      <formula>0.2</formula>
    </cfRule>
    <cfRule type="cellIs" priority="221" stopIfTrue="1" operator="between">
      <formula>-0.2</formula>
      <formula>0.2</formula>
    </cfRule>
    <cfRule type="cellIs" dxfId="2516" priority="222" stopIfTrue="1" operator="lessThan">
      <formula>-0.2</formula>
    </cfRule>
  </conditionalFormatting>
  <conditionalFormatting sqref="V12">
    <cfRule type="cellIs" dxfId="2515" priority="217" stopIfTrue="1" operator="greaterThan">
      <formula>0.2</formula>
    </cfRule>
    <cfRule type="cellIs" dxfId="2514" priority="218" stopIfTrue="1" operator="lessThan">
      <formula>-0.2</formula>
    </cfRule>
    <cfRule type="cellIs" priority="219" stopIfTrue="1" operator="between">
      <formula>-0.2</formula>
      <formula>0.2</formula>
    </cfRule>
  </conditionalFormatting>
  <conditionalFormatting sqref="S12">
    <cfRule type="cellIs" dxfId="2513" priority="214" stopIfTrue="1" operator="greaterThan">
      <formula>0.2</formula>
    </cfRule>
    <cfRule type="cellIs" dxfId="2512" priority="215" stopIfTrue="1" operator="lessThan">
      <formula>-0.2</formula>
    </cfRule>
    <cfRule type="cellIs" priority="216" stopIfTrue="1" operator="between">
      <formula>-0.2</formula>
      <formula>0.2</formula>
    </cfRule>
  </conditionalFormatting>
  <conditionalFormatting sqref="M12">
    <cfRule type="cellIs" dxfId="2511" priority="211" stopIfTrue="1" operator="greaterThan">
      <formula>0.2</formula>
    </cfRule>
    <cfRule type="cellIs" priority="212" stopIfTrue="1" operator="between">
      <formula>-0.2</formula>
      <formula>0.2</formula>
    </cfRule>
    <cfRule type="cellIs" dxfId="2510" priority="213" stopIfTrue="1" operator="lessThan">
      <formula>-0.2</formula>
    </cfRule>
  </conditionalFormatting>
  <conditionalFormatting sqref="N12">
    <cfRule type="cellIs" dxfId="2509" priority="205" stopIfTrue="1" operator="greaterThan">
      <formula>0.2</formula>
    </cfRule>
    <cfRule type="cellIs" priority="206" stopIfTrue="1" operator="between">
      <formula>-0.2</formula>
      <formula>0.2</formula>
    </cfRule>
    <cfRule type="cellIs" dxfId="2508" priority="207" stopIfTrue="1" operator="lessThan">
      <formula>-0.2</formula>
    </cfRule>
  </conditionalFormatting>
  <conditionalFormatting sqref="AC12">
    <cfRule type="cellIs" dxfId="2507" priority="202" stopIfTrue="1" operator="greaterThan">
      <formula>0.2</formula>
    </cfRule>
    <cfRule type="cellIs" dxfId="2506" priority="203" stopIfTrue="1" operator="between">
      <formula>-0.2</formula>
      <formula>0.2</formula>
    </cfRule>
    <cfRule type="cellIs" dxfId="2505" priority="204" stopIfTrue="1" operator="lessThan">
      <formula>-0.2</formula>
    </cfRule>
  </conditionalFormatting>
  <conditionalFormatting sqref="Y12">
    <cfRule type="cellIs" dxfId="2504" priority="199" stopIfTrue="1" operator="greaterThan">
      <formula>0.2</formula>
    </cfRule>
    <cfRule type="cellIs" dxfId="2503" priority="200" stopIfTrue="1" operator="lessThan">
      <formula>-0.2</formula>
    </cfRule>
    <cfRule type="cellIs" priority="201" stopIfTrue="1" operator="between">
      <formula>-0.2</formula>
      <formula>0.2</formula>
    </cfRule>
  </conditionalFormatting>
  <conditionalFormatting sqref="C13">
    <cfRule type="cellIs" dxfId="2502" priority="196" stopIfTrue="1" operator="greaterThan">
      <formula>0.2</formula>
    </cfRule>
    <cfRule type="cellIs" priority="197" stopIfTrue="1" operator="between">
      <formula>-0.2</formula>
      <formula>0.2</formula>
    </cfRule>
    <cfRule type="cellIs" dxfId="2501" priority="198" stopIfTrue="1" operator="lessThan">
      <formula>-0.2</formula>
    </cfRule>
  </conditionalFormatting>
  <conditionalFormatting sqref="W13">
    <cfRule type="cellIs" dxfId="2500" priority="190" stopIfTrue="1" operator="greaterThan">
      <formula>0.2</formula>
    </cfRule>
    <cfRule type="cellIs" dxfId="2499" priority="191" stopIfTrue="1" operator="lessThan">
      <formula>-0.2</formula>
    </cfRule>
    <cfRule type="cellIs" priority="192" stopIfTrue="1" operator="between">
      <formula>-0.2</formula>
      <formula>0.2</formula>
    </cfRule>
  </conditionalFormatting>
  <conditionalFormatting sqref="D13">
    <cfRule type="cellIs" dxfId="2498" priority="184" stopIfTrue="1" operator="greaterThan">
      <formula>0.2</formula>
    </cfRule>
    <cfRule type="cellIs" priority="185" stopIfTrue="1" operator="between">
      <formula>-0.2</formula>
      <formula>0.2</formula>
    </cfRule>
    <cfRule type="cellIs" dxfId="2497" priority="186" stopIfTrue="1" operator="lessThan">
      <formula>-0.2</formula>
    </cfRule>
  </conditionalFormatting>
  <conditionalFormatting sqref="Z13">
    <cfRule type="cellIs" dxfId="2496" priority="181" stopIfTrue="1" operator="greaterThan">
      <formula>0.2</formula>
    </cfRule>
    <cfRule type="cellIs" dxfId="2495" priority="182" stopIfTrue="1" operator="between">
      <formula>-0.2</formula>
      <formula>0.2</formula>
    </cfRule>
    <cfRule type="cellIs" dxfId="2494" priority="183" stopIfTrue="1" operator="lessThan">
      <formula>-0.2</formula>
    </cfRule>
  </conditionalFormatting>
  <conditionalFormatting sqref="E13">
    <cfRule type="cellIs" dxfId="2493" priority="175" stopIfTrue="1" operator="greaterThan">
      <formula>0.2</formula>
    </cfRule>
    <cfRule type="cellIs" priority="176" stopIfTrue="1" operator="between">
      <formula>-0.2</formula>
      <formula>0.2</formula>
    </cfRule>
    <cfRule type="cellIs" dxfId="2492" priority="177" stopIfTrue="1" operator="lessThan">
      <formula>-0.2</formula>
    </cfRule>
  </conditionalFormatting>
  <conditionalFormatting sqref="F13">
    <cfRule type="cellIs" dxfId="2491" priority="172" stopIfTrue="1" operator="greaterThan">
      <formula>0.2</formula>
    </cfRule>
    <cfRule type="cellIs" priority="173" stopIfTrue="1" operator="between">
      <formula>-0.2</formula>
      <formula>0.2</formula>
    </cfRule>
    <cfRule type="cellIs" dxfId="2490" priority="174" stopIfTrue="1" operator="lessThan">
      <formula>-0.2</formula>
    </cfRule>
  </conditionalFormatting>
  <conditionalFormatting sqref="T13">
    <cfRule type="cellIs" dxfId="2489" priority="169" stopIfTrue="1" operator="greaterThan">
      <formula>0.2</formula>
    </cfRule>
    <cfRule type="cellIs" dxfId="2488" priority="170" stopIfTrue="1" operator="lessThan">
      <formula>-0.2</formula>
    </cfRule>
    <cfRule type="cellIs" priority="171" stopIfTrue="1" operator="between">
      <formula>-0.2</formula>
      <formula>0.2</formula>
    </cfRule>
  </conditionalFormatting>
  <conditionalFormatting sqref="G13">
    <cfRule type="cellIs" dxfId="2487" priority="166" stopIfTrue="1" operator="greaterThan">
      <formula>0.2</formula>
    </cfRule>
    <cfRule type="cellIs" priority="167" stopIfTrue="1" operator="between">
      <formula>-0.2</formula>
      <formula>0.2</formula>
    </cfRule>
    <cfRule type="cellIs" dxfId="2486" priority="168" stopIfTrue="1" operator="lessThan">
      <formula>-0.2</formula>
    </cfRule>
  </conditionalFormatting>
  <conditionalFormatting sqref="AA13">
    <cfRule type="cellIs" dxfId="2485" priority="163" stopIfTrue="1" operator="greaterThan">
      <formula>0.2</formula>
    </cfRule>
    <cfRule type="cellIs" dxfId="2484" priority="164" stopIfTrue="1" operator="between">
      <formula>-0.2</formula>
      <formula>0.2</formula>
    </cfRule>
    <cfRule type="cellIs" dxfId="2483" priority="165" stopIfTrue="1" operator="lessThan">
      <formula>-0.2</formula>
    </cfRule>
  </conditionalFormatting>
  <conditionalFormatting sqref="H13">
    <cfRule type="cellIs" dxfId="2482" priority="160" stopIfTrue="1" operator="greaterThan">
      <formula>0.2</formula>
    </cfRule>
    <cfRule type="cellIs" priority="161" stopIfTrue="1" operator="between">
      <formula>-0.2</formula>
      <formula>0.2</formula>
    </cfRule>
    <cfRule type="cellIs" dxfId="2481" priority="162" stopIfTrue="1" operator="lessThan">
      <formula>-0.2</formula>
    </cfRule>
  </conditionalFormatting>
  <conditionalFormatting sqref="I13">
    <cfRule type="cellIs" dxfId="2480" priority="157" stopIfTrue="1" operator="greaterThan">
      <formula>0.2</formula>
    </cfRule>
    <cfRule type="cellIs" priority="158" stopIfTrue="1" operator="between">
      <formula>-0.2</formula>
      <formula>0.2</formula>
    </cfRule>
    <cfRule type="cellIs" dxfId="2479" priority="159" stopIfTrue="1" operator="lessThan">
      <formula>-0.2</formula>
    </cfRule>
  </conditionalFormatting>
  <conditionalFormatting sqref="U13">
    <cfRule type="cellIs" dxfId="2478" priority="154" stopIfTrue="1" operator="greaterThan">
      <formula>0.2</formula>
    </cfRule>
    <cfRule type="cellIs" dxfId="2477" priority="155" stopIfTrue="1" operator="lessThan">
      <formula>-0.2</formula>
    </cfRule>
    <cfRule type="cellIs" priority="156" stopIfTrue="1" operator="between">
      <formula>-0.2</formula>
      <formula>0.2</formula>
    </cfRule>
  </conditionalFormatting>
  <conditionalFormatting sqref="J13">
    <cfRule type="cellIs" dxfId="2476" priority="151" stopIfTrue="1" operator="greaterThan">
      <formula>0.2</formula>
    </cfRule>
    <cfRule type="cellIs" priority="152" stopIfTrue="1" operator="between">
      <formula>-0.2</formula>
      <formula>0.2</formula>
    </cfRule>
    <cfRule type="cellIs" dxfId="2475" priority="153" stopIfTrue="1" operator="lessThan">
      <formula>-0.2</formula>
    </cfRule>
  </conditionalFormatting>
  <conditionalFormatting sqref="AB13">
    <cfRule type="cellIs" dxfId="2474" priority="148" stopIfTrue="1" operator="greaterThan">
      <formula>0.2</formula>
    </cfRule>
    <cfRule type="cellIs" dxfId="2473" priority="149" stopIfTrue="1" operator="between">
      <formula>-0.2</formula>
      <formula>0.2</formula>
    </cfRule>
    <cfRule type="cellIs" dxfId="2472" priority="150" stopIfTrue="1" operator="lessThan">
      <formula>-0.2</formula>
    </cfRule>
  </conditionalFormatting>
  <conditionalFormatting sqref="K13">
    <cfRule type="cellIs" dxfId="2471" priority="145" stopIfTrue="1" operator="greaterThan">
      <formula>0.2</formula>
    </cfRule>
    <cfRule type="cellIs" priority="146" stopIfTrue="1" operator="between">
      <formula>-0.2</formula>
      <formula>0.2</formula>
    </cfRule>
    <cfRule type="cellIs" dxfId="2470" priority="147" stopIfTrue="1" operator="lessThan">
      <formula>-0.2</formula>
    </cfRule>
  </conditionalFormatting>
  <conditionalFormatting sqref="L13">
    <cfRule type="cellIs" dxfId="2469" priority="142" stopIfTrue="1" operator="greaterThan">
      <formula>0.2</formula>
    </cfRule>
    <cfRule type="cellIs" priority="143" stopIfTrue="1" operator="between">
      <formula>-0.2</formula>
      <formula>0.2</formula>
    </cfRule>
    <cfRule type="cellIs" dxfId="2468" priority="144" stopIfTrue="1" operator="lessThan">
      <formula>-0.2</formula>
    </cfRule>
  </conditionalFormatting>
  <conditionalFormatting sqref="V13">
    <cfRule type="cellIs" dxfId="2467" priority="139" stopIfTrue="1" operator="greaterThan">
      <formula>0.2</formula>
    </cfRule>
    <cfRule type="cellIs" dxfId="2466" priority="140" stopIfTrue="1" operator="lessThan">
      <formula>-0.2</formula>
    </cfRule>
    <cfRule type="cellIs" priority="141" stopIfTrue="1" operator="between">
      <formula>-0.2</formula>
      <formula>0.2</formula>
    </cfRule>
  </conditionalFormatting>
  <conditionalFormatting sqref="M13">
    <cfRule type="cellIs" dxfId="2465" priority="136" stopIfTrue="1" operator="greaterThan">
      <formula>0.2</formula>
    </cfRule>
    <cfRule type="cellIs" priority="137" stopIfTrue="1" operator="between">
      <formula>-0.2</formula>
      <formula>0.2</formula>
    </cfRule>
    <cfRule type="cellIs" dxfId="2464" priority="138" stopIfTrue="1" operator="lessThan">
      <formula>-0.2</formula>
    </cfRule>
  </conditionalFormatting>
  <conditionalFormatting sqref="N13">
    <cfRule type="cellIs" dxfId="2463" priority="133" stopIfTrue="1" operator="greaterThan">
      <formula>0.2</formula>
    </cfRule>
    <cfRule type="cellIs" priority="134" stopIfTrue="1" operator="between">
      <formula>-0.2</formula>
      <formula>0.2</formula>
    </cfRule>
    <cfRule type="cellIs" dxfId="2462" priority="135" stopIfTrue="1" operator="lessThan">
      <formula>-0.2</formula>
    </cfRule>
  </conditionalFormatting>
  <conditionalFormatting sqref="AC13">
    <cfRule type="cellIs" dxfId="2461" priority="130" stopIfTrue="1" operator="greaterThan">
      <formula>0.2</formula>
    </cfRule>
    <cfRule type="cellIs" dxfId="2460" priority="131" stopIfTrue="1" operator="between">
      <formula>-0.2</formula>
      <formula>0.2</formula>
    </cfRule>
    <cfRule type="cellIs" dxfId="2459" priority="132" stopIfTrue="1" operator="lessThan">
      <formula>-0.2</formula>
    </cfRule>
  </conditionalFormatting>
  <conditionalFormatting sqref="Y13">
    <cfRule type="cellIs" dxfId="2458" priority="127" stopIfTrue="1" operator="greaterThan">
      <formula>0.2</formula>
    </cfRule>
    <cfRule type="cellIs" dxfId="2457" priority="128" stopIfTrue="1" operator="lessThan">
      <formula>-0.2</formula>
    </cfRule>
    <cfRule type="cellIs" priority="129" stopIfTrue="1" operator="between">
      <formula>-0.2</formula>
      <formula>0.2</formula>
    </cfRule>
  </conditionalFormatting>
  <conditionalFormatting sqref="C14">
    <cfRule type="cellIs" dxfId="2456" priority="124" stopIfTrue="1" operator="greaterThan">
      <formula>0.2</formula>
    </cfRule>
    <cfRule type="cellIs" priority="125" stopIfTrue="1" operator="between">
      <formula>-0.2</formula>
      <formula>0.2</formula>
    </cfRule>
    <cfRule type="cellIs" dxfId="2455" priority="126" stopIfTrue="1" operator="lessThan">
      <formula>-0.2</formula>
    </cfRule>
  </conditionalFormatting>
  <conditionalFormatting sqref="W14">
    <cfRule type="cellIs" dxfId="2454" priority="118" stopIfTrue="1" operator="greaterThan">
      <formula>0.2</formula>
    </cfRule>
    <cfRule type="cellIs" dxfId="2453" priority="119" stopIfTrue="1" operator="lessThan">
      <formula>-0.2</formula>
    </cfRule>
    <cfRule type="cellIs" priority="120" stopIfTrue="1" operator="between">
      <formula>-0.2</formula>
      <formula>0.2</formula>
    </cfRule>
  </conditionalFormatting>
  <conditionalFormatting sqref="S13">
    <cfRule type="cellIs" dxfId="2452" priority="115" stopIfTrue="1" operator="greaterThan">
      <formula>0.2</formula>
    </cfRule>
    <cfRule type="cellIs" dxfId="2451" priority="116" stopIfTrue="1" operator="lessThan">
      <formula>-0.2</formula>
    </cfRule>
    <cfRule type="cellIs" priority="117" stopIfTrue="1" operator="between">
      <formula>-0.2</formula>
      <formula>0.2</formula>
    </cfRule>
  </conditionalFormatting>
  <conditionalFormatting sqref="D14">
    <cfRule type="cellIs" dxfId="2450" priority="109" stopIfTrue="1" operator="greaterThan">
      <formula>0.2</formula>
    </cfRule>
    <cfRule type="cellIs" priority="110" stopIfTrue="1" operator="between">
      <formula>-0.2</formula>
      <formula>0.2</formula>
    </cfRule>
    <cfRule type="cellIs" dxfId="2449" priority="111" stopIfTrue="1" operator="lessThan">
      <formula>-0.2</formula>
    </cfRule>
  </conditionalFormatting>
  <conditionalFormatting sqref="Z14">
    <cfRule type="cellIs" dxfId="2448" priority="106" stopIfTrue="1" operator="greaterThan">
      <formula>0.2</formula>
    </cfRule>
    <cfRule type="cellIs" dxfId="2447" priority="107" stopIfTrue="1" operator="between">
      <formula>-0.2</formula>
      <formula>0.2</formula>
    </cfRule>
    <cfRule type="cellIs" dxfId="2446" priority="108" stopIfTrue="1" operator="lessThan">
      <formula>-0.2</formula>
    </cfRule>
  </conditionalFormatting>
  <conditionalFormatting sqref="E14">
    <cfRule type="cellIs" dxfId="2445" priority="103" stopIfTrue="1" operator="greaterThan">
      <formula>0.2</formula>
    </cfRule>
    <cfRule type="cellIs" priority="104" stopIfTrue="1" operator="between">
      <formula>-0.2</formula>
      <formula>0.2</formula>
    </cfRule>
    <cfRule type="cellIs" dxfId="2444" priority="105" stopIfTrue="1" operator="lessThan">
      <formula>-0.2</formula>
    </cfRule>
  </conditionalFormatting>
  <conditionalFormatting sqref="F14">
    <cfRule type="cellIs" dxfId="2443" priority="100" stopIfTrue="1" operator="greaterThan">
      <formula>0.2</formula>
    </cfRule>
    <cfRule type="cellIs" priority="101" stopIfTrue="1" operator="between">
      <formula>-0.2</formula>
      <formula>0.2</formula>
    </cfRule>
    <cfRule type="cellIs" dxfId="2442" priority="102" stopIfTrue="1" operator="lessThan">
      <formula>-0.2</formula>
    </cfRule>
  </conditionalFormatting>
  <conditionalFormatting sqref="T14">
    <cfRule type="cellIs" dxfId="2441" priority="97" stopIfTrue="1" operator="greaterThan">
      <formula>0.2</formula>
    </cfRule>
    <cfRule type="cellIs" dxfId="2440" priority="98" stopIfTrue="1" operator="lessThan">
      <formula>-0.2</formula>
    </cfRule>
    <cfRule type="cellIs" priority="99" stopIfTrue="1" operator="between">
      <formula>-0.2</formula>
      <formula>0.2</formula>
    </cfRule>
  </conditionalFormatting>
  <conditionalFormatting sqref="G14">
    <cfRule type="cellIs" dxfId="2439" priority="94" stopIfTrue="1" operator="greaterThan">
      <formula>0.2</formula>
    </cfRule>
    <cfRule type="cellIs" priority="95" stopIfTrue="1" operator="between">
      <formula>-0.2</formula>
      <formula>0.2</formula>
    </cfRule>
    <cfRule type="cellIs" dxfId="2438" priority="96" stopIfTrue="1" operator="lessThan">
      <formula>-0.2</formula>
    </cfRule>
  </conditionalFormatting>
  <conditionalFormatting sqref="AA14">
    <cfRule type="cellIs" dxfId="2437" priority="91" stopIfTrue="1" operator="greaterThan">
      <formula>0.2</formula>
    </cfRule>
    <cfRule type="cellIs" dxfId="2436" priority="92" stopIfTrue="1" operator="between">
      <formula>-0.2</formula>
      <formula>0.2</formula>
    </cfRule>
    <cfRule type="cellIs" dxfId="2435" priority="93" stopIfTrue="1" operator="lessThan">
      <formula>-0.2</formula>
    </cfRule>
  </conditionalFormatting>
  <conditionalFormatting sqref="H14">
    <cfRule type="cellIs" dxfId="2434" priority="88" stopIfTrue="1" operator="greaterThan">
      <formula>0.2</formula>
    </cfRule>
    <cfRule type="cellIs" priority="89" stopIfTrue="1" operator="between">
      <formula>-0.2</formula>
      <formula>0.2</formula>
    </cfRule>
    <cfRule type="cellIs" dxfId="2433" priority="90" stopIfTrue="1" operator="lessThan">
      <formula>-0.2</formula>
    </cfRule>
  </conditionalFormatting>
  <conditionalFormatting sqref="I14">
    <cfRule type="cellIs" dxfId="2432" priority="85" stopIfTrue="1" operator="greaterThan">
      <formula>0.2</formula>
    </cfRule>
    <cfRule type="cellIs" priority="86" stopIfTrue="1" operator="between">
      <formula>-0.2</formula>
      <formula>0.2</formula>
    </cfRule>
    <cfRule type="cellIs" dxfId="2431" priority="87" stopIfTrue="1" operator="lessThan">
      <formula>-0.2</formula>
    </cfRule>
  </conditionalFormatting>
  <conditionalFormatting sqref="U14">
    <cfRule type="cellIs" dxfId="2430" priority="82" stopIfTrue="1" operator="greaterThan">
      <formula>0.2</formula>
    </cfRule>
    <cfRule type="cellIs" dxfId="2429" priority="83" stopIfTrue="1" operator="lessThan">
      <formula>-0.2</formula>
    </cfRule>
    <cfRule type="cellIs" priority="84" stopIfTrue="1" operator="between">
      <formula>-0.2</formula>
      <formula>0.2</formula>
    </cfRule>
  </conditionalFormatting>
  <conditionalFormatting sqref="J14">
    <cfRule type="cellIs" dxfId="2428" priority="79" stopIfTrue="1" operator="greaterThan">
      <formula>0.2</formula>
    </cfRule>
    <cfRule type="cellIs" priority="80" stopIfTrue="1" operator="between">
      <formula>-0.2</formula>
      <formula>0.2</formula>
    </cfRule>
    <cfRule type="cellIs" dxfId="2427" priority="81" stopIfTrue="1" operator="lessThan">
      <formula>-0.2</formula>
    </cfRule>
  </conditionalFormatting>
  <conditionalFormatting sqref="AB14">
    <cfRule type="cellIs" dxfId="2426" priority="76" stopIfTrue="1" operator="greaterThan">
      <formula>0.2</formula>
    </cfRule>
    <cfRule type="cellIs" dxfId="2425" priority="77" stopIfTrue="1" operator="between">
      <formula>-0.2</formula>
      <formula>0.2</formula>
    </cfRule>
    <cfRule type="cellIs" dxfId="2424" priority="78" stopIfTrue="1" operator="lessThan">
      <formula>-0.2</formula>
    </cfRule>
  </conditionalFormatting>
  <conditionalFormatting sqref="K14">
    <cfRule type="cellIs" dxfId="2423" priority="73" stopIfTrue="1" operator="greaterThan">
      <formula>0.2</formula>
    </cfRule>
    <cfRule type="cellIs" priority="74" stopIfTrue="1" operator="between">
      <formula>-0.2</formula>
      <formula>0.2</formula>
    </cfRule>
    <cfRule type="cellIs" dxfId="2422" priority="75" stopIfTrue="1" operator="lessThan">
      <formula>-0.2</formula>
    </cfRule>
  </conditionalFormatting>
  <conditionalFormatting sqref="L14">
    <cfRule type="cellIs" dxfId="2421" priority="70" stopIfTrue="1" operator="greaterThan">
      <formula>0.2</formula>
    </cfRule>
    <cfRule type="cellIs" priority="71" stopIfTrue="1" operator="between">
      <formula>-0.2</formula>
      <formula>0.2</formula>
    </cfRule>
    <cfRule type="cellIs" dxfId="2420" priority="72" stopIfTrue="1" operator="lessThan">
      <formula>-0.2</formula>
    </cfRule>
  </conditionalFormatting>
  <conditionalFormatting sqref="V14">
    <cfRule type="cellIs" dxfId="2419" priority="67" stopIfTrue="1" operator="greaterThan">
      <formula>0.2</formula>
    </cfRule>
    <cfRule type="cellIs" dxfId="2418" priority="68" stopIfTrue="1" operator="lessThan">
      <formula>-0.2</formula>
    </cfRule>
    <cfRule type="cellIs" priority="69" stopIfTrue="1" operator="between">
      <formula>-0.2</formula>
      <formula>0.2</formula>
    </cfRule>
  </conditionalFormatting>
  <conditionalFormatting sqref="M14">
    <cfRule type="cellIs" dxfId="2417" priority="64" stopIfTrue="1" operator="greaterThan">
      <formula>0.2</formula>
    </cfRule>
    <cfRule type="cellIs" priority="65" stopIfTrue="1" operator="between">
      <formula>-0.2</formula>
      <formula>0.2</formula>
    </cfRule>
    <cfRule type="cellIs" dxfId="2416" priority="66" stopIfTrue="1" operator="lessThan">
      <formula>-0.2</formula>
    </cfRule>
  </conditionalFormatting>
  <conditionalFormatting sqref="N14">
    <cfRule type="cellIs" dxfId="2415" priority="61" stopIfTrue="1" operator="greaterThan">
      <formula>0.2</formula>
    </cfRule>
    <cfRule type="cellIs" priority="62" stopIfTrue="1" operator="between">
      <formula>-0.2</formula>
      <formula>0.2</formula>
    </cfRule>
    <cfRule type="cellIs" dxfId="2414" priority="63" stopIfTrue="1" operator="lessThan">
      <formula>-0.2</formula>
    </cfRule>
  </conditionalFormatting>
  <conditionalFormatting sqref="AC14">
    <cfRule type="cellIs" dxfId="2413" priority="58" stopIfTrue="1" operator="greaterThan">
      <formula>0.2</formula>
    </cfRule>
    <cfRule type="cellIs" dxfId="2412" priority="59" stopIfTrue="1" operator="between">
      <formula>-0.2</formula>
      <formula>0.2</formula>
    </cfRule>
    <cfRule type="cellIs" dxfId="2411" priority="60" stopIfTrue="1" operator="lessThan">
      <formula>-0.2</formula>
    </cfRule>
  </conditionalFormatting>
  <conditionalFormatting sqref="W15">
    <cfRule type="cellIs" dxfId="2410" priority="55" stopIfTrue="1" operator="greaterThan">
      <formula>0.2</formula>
    </cfRule>
    <cfRule type="cellIs" dxfId="2409" priority="56" stopIfTrue="1" operator="lessThan">
      <formula>-0.2</formula>
    </cfRule>
    <cfRule type="cellIs" priority="57" stopIfTrue="1" operator="between">
      <formula>-0.2</formula>
      <formula>0.2</formula>
    </cfRule>
  </conditionalFormatting>
  <conditionalFormatting sqref="Z15">
    <cfRule type="cellIs" dxfId="2408" priority="52" stopIfTrue="1" operator="greaterThan">
      <formula>0.2</formula>
    </cfRule>
    <cfRule type="cellIs" dxfId="2407" priority="53" stopIfTrue="1" operator="between">
      <formula>-0.2</formula>
      <formula>0.2</formula>
    </cfRule>
    <cfRule type="cellIs" dxfId="2406" priority="54" stopIfTrue="1" operator="lessThan">
      <formula>-0.2</formula>
    </cfRule>
  </conditionalFormatting>
  <conditionalFormatting sqref="T15">
    <cfRule type="cellIs" dxfId="2405" priority="49" stopIfTrue="1" operator="greaterThan">
      <formula>0.2</formula>
    </cfRule>
    <cfRule type="cellIs" dxfId="2404" priority="50" stopIfTrue="1" operator="lessThan">
      <formula>-0.2</formula>
    </cfRule>
    <cfRule type="cellIs" priority="51" stopIfTrue="1" operator="between">
      <formula>-0.2</formula>
      <formula>0.2</formula>
    </cfRule>
  </conditionalFormatting>
  <conditionalFormatting sqref="AA15:AA16">
    <cfRule type="cellIs" dxfId="2403" priority="46" stopIfTrue="1" operator="greaterThan">
      <formula>0.2</formula>
    </cfRule>
    <cfRule type="cellIs" dxfId="2402" priority="47" stopIfTrue="1" operator="between">
      <formula>-0.2</formula>
      <formula>0.2</formula>
    </cfRule>
    <cfRule type="cellIs" dxfId="2401" priority="48" stopIfTrue="1" operator="lessThan">
      <formula>-0.2</formula>
    </cfRule>
  </conditionalFormatting>
  <conditionalFormatting sqref="U15">
    <cfRule type="cellIs" dxfId="2400" priority="43" stopIfTrue="1" operator="greaterThan">
      <formula>0.2</formula>
    </cfRule>
    <cfRule type="cellIs" dxfId="2399" priority="44" stopIfTrue="1" operator="lessThan">
      <formula>-0.2</formula>
    </cfRule>
    <cfRule type="cellIs" priority="45" stopIfTrue="1" operator="between">
      <formula>-0.2</formula>
      <formula>0.2</formula>
    </cfRule>
  </conditionalFormatting>
  <conditionalFormatting sqref="AB15">
    <cfRule type="cellIs" dxfId="2398" priority="40" stopIfTrue="1" operator="greaterThan">
      <formula>0.2</formula>
    </cfRule>
    <cfRule type="cellIs" dxfId="2397" priority="41" stopIfTrue="1" operator="between">
      <formula>-0.2</formula>
      <formula>0.2</formula>
    </cfRule>
    <cfRule type="cellIs" dxfId="2396" priority="42" stopIfTrue="1" operator="lessThan">
      <formula>-0.2</formula>
    </cfRule>
  </conditionalFormatting>
  <conditionalFormatting sqref="K15">
    <cfRule type="cellIs" dxfId="2395" priority="37" stopIfTrue="1" operator="greaterThan">
      <formula>0.2</formula>
    </cfRule>
    <cfRule type="cellIs" priority="38" stopIfTrue="1" operator="between">
      <formula>-0.2</formula>
      <formula>0.2</formula>
    </cfRule>
    <cfRule type="cellIs" dxfId="2394" priority="39" stopIfTrue="1" operator="lessThan">
      <formula>-0.2</formula>
    </cfRule>
  </conditionalFormatting>
  <conditionalFormatting sqref="V15">
    <cfRule type="cellIs" dxfId="2393" priority="34" stopIfTrue="1" operator="greaterThan">
      <formula>0.2</formula>
    </cfRule>
    <cfRule type="cellIs" dxfId="2392" priority="35" stopIfTrue="1" operator="lessThan">
      <formula>-0.2</formula>
    </cfRule>
    <cfRule type="cellIs" priority="36" stopIfTrue="1" operator="between">
      <formula>-0.2</formula>
      <formula>0.2</formula>
    </cfRule>
  </conditionalFormatting>
  <conditionalFormatting sqref="S15">
    <cfRule type="cellIs" dxfId="2391" priority="31" stopIfTrue="1" operator="greaterThan">
      <formula>0.2</formula>
    </cfRule>
    <cfRule type="cellIs" dxfId="2390" priority="32" stopIfTrue="1" operator="lessThan">
      <formula>-0.2</formula>
    </cfRule>
    <cfRule type="cellIs" priority="33" stopIfTrue="1" operator="between">
      <formula>-0.2</formula>
      <formula>0.2</formula>
    </cfRule>
  </conditionalFormatting>
  <conditionalFormatting sqref="AC15">
    <cfRule type="cellIs" dxfId="2389" priority="25" stopIfTrue="1" operator="greaterThan">
      <formula>0.2</formula>
    </cfRule>
    <cfRule type="cellIs" dxfId="2388" priority="26" stopIfTrue="1" operator="between">
      <formula>-0.2</formula>
      <formula>0.2</formula>
    </cfRule>
    <cfRule type="cellIs" dxfId="2387" priority="27" stopIfTrue="1" operator="lessThan">
      <formula>-0.2</formula>
    </cfRule>
  </conditionalFormatting>
  <conditionalFormatting sqref="N15">
    <cfRule type="cellIs" dxfId="2386" priority="19" stopIfTrue="1" operator="greaterThan">
      <formula>0.2</formula>
    </cfRule>
    <cfRule type="cellIs" priority="20" stopIfTrue="1" operator="between">
      <formula>-0.2</formula>
      <formula>0.2</formula>
    </cfRule>
    <cfRule type="cellIs" dxfId="2385" priority="21" stopIfTrue="1" operator="lessThan">
      <formula>-0.2</formula>
    </cfRule>
  </conditionalFormatting>
  <conditionalFormatting sqref="Y15">
    <cfRule type="cellIs" dxfId="2384" priority="16" stopIfTrue="1" operator="greaterThan">
      <formula>0.2</formula>
    </cfRule>
    <cfRule type="cellIs" dxfId="2383" priority="17" stopIfTrue="1" operator="lessThan">
      <formula>-0.2</formula>
    </cfRule>
    <cfRule type="cellIs" priority="18" stopIfTrue="1" operator="between">
      <formula>-0.2</formula>
      <formula>0.2</formula>
    </cfRule>
  </conditionalFormatting>
  <conditionalFormatting sqref="W16">
    <cfRule type="cellIs" dxfId="2382" priority="13" stopIfTrue="1" operator="greaterThan">
      <formula>0.2</formula>
    </cfRule>
    <cfRule type="cellIs" dxfId="2381" priority="14" stopIfTrue="1" operator="lessThan">
      <formula>-0.2</formula>
    </cfRule>
    <cfRule type="cellIs" priority="15" stopIfTrue="1" operator="between">
      <formula>-0.2</formula>
      <formula>0.2</formula>
    </cfRule>
  </conditionalFormatting>
  <conditionalFormatting sqref="Z16">
    <cfRule type="cellIs" dxfId="2380" priority="10" stopIfTrue="1" operator="greaterThan">
      <formula>0.2</formula>
    </cfRule>
    <cfRule type="cellIs" dxfId="2379" priority="11" stopIfTrue="1" operator="between">
      <formula>-0.2</formula>
      <formula>0.2</formula>
    </cfRule>
    <cfRule type="cellIs" dxfId="2378" priority="12" stopIfTrue="1" operator="lessThan">
      <formula>-0.2</formula>
    </cfRule>
  </conditionalFormatting>
  <conditionalFormatting sqref="F19:F20">
    <cfRule type="cellIs" dxfId="2377" priority="7" stopIfTrue="1" operator="greaterThan">
      <formula>0.2</formula>
    </cfRule>
    <cfRule type="cellIs" priority="8" stopIfTrue="1" operator="between">
      <formula>-0.2</formula>
      <formula>0.2</formula>
    </cfRule>
    <cfRule type="cellIs" dxfId="2376" priority="9" stopIfTrue="1" operator="lessThan">
      <formula>-0.2</formula>
    </cfRule>
  </conditionalFormatting>
  <conditionalFormatting sqref="T16">
    <cfRule type="cellIs" dxfId="2375" priority="4" stopIfTrue="1" operator="greaterThan">
      <formula>0.2</formula>
    </cfRule>
    <cfRule type="cellIs" dxfId="2374" priority="5" stopIfTrue="1" operator="lessThan">
      <formula>-0.2</formula>
    </cfRule>
    <cfRule type="cellIs" priority="6" stopIfTrue="1" operator="between">
      <formula>-0.2</formula>
      <formula>0.2</formula>
    </cfRule>
  </conditionalFormatting>
  <conditionalFormatting sqref="U16">
    <cfRule type="cellIs" dxfId="2373" priority="1" stopIfTrue="1" operator="greaterThan">
      <formula>0.2</formula>
    </cfRule>
    <cfRule type="cellIs" dxfId="2372" priority="2" stopIfTrue="1" operator="lessThan">
      <formula>-0.2</formula>
    </cfRule>
    <cfRule type="cellIs" priority="3" stopIfTrue="1" operator="between">
      <formula>-0.2</formula>
      <formula>0.2</formula>
    </cfRule>
  </conditionalFormatting>
  <pageMargins left="0.78740157499999996" right="0.78740157499999996" top="0.984251969" bottom="0.984251969" header="0.4921259845" footer="0.4921259845"/>
  <pageSetup paperSize="9" orientation="portrait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31"/>
  <sheetViews>
    <sheetView zoomScale="90" zoomScaleNormal="90" workbookViewId="0">
      <selection activeCell="P39" sqref="P39"/>
    </sheetView>
  </sheetViews>
  <sheetFormatPr baseColWidth="10" defaultRowHeight="13.2"/>
  <cols>
    <col min="1" max="1" width="9.6640625" customWidth="1"/>
    <col min="2" max="2" width="8.6640625" customWidth="1"/>
    <col min="3" max="3" width="8.5546875" customWidth="1"/>
    <col min="4" max="4" width="9.33203125" customWidth="1"/>
    <col min="5" max="5" width="8.6640625" customWidth="1"/>
    <col min="6" max="6" width="8" customWidth="1"/>
    <col min="7" max="7" width="9" customWidth="1"/>
    <col min="8" max="8" width="9.109375" customWidth="1"/>
    <col min="9" max="9" width="9" customWidth="1"/>
    <col min="10" max="11" width="9.33203125" customWidth="1"/>
    <col min="12" max="12" width="8.6640625" customWidth="1"/>
    <col min="13" max="13" width="9.33203125" customWidth="1"/>
    <col min="14" max="14" width="8.6640625" customWidth="1"/>
    <col min="15" max="18" width="8.109375" customWidth="1"/>
    <col min="19" max="19" width="9.88671875" customWidth="1"/>
    <col min="20" max="20" width="9.44140625" customWidth="1"/>
    <col min="21" max="21" width="9.5546875" customWidth="1"/>
    <col min="22" max="22" width="9.33203125" customWidth="1"/>
    <col min="23" max="23" width="9.109375" customWidth="1"/>
  </cols>
  <sheetData>
    <row r="1" spans="1:29" ht="15.6">
      <c r="A1" s="378" t="s">
        <v>297</v>
      </c>
      <c r="B1" s="378"/>
      <c r="C1" s="378"/>
      <c r="D1" s="378"/>
      <c r="E1" s="378"/>
      <c r="F1" s="378"/>
      <c r="G1" s="378"/>
      <c r="H1" s="378"/>
      <c r="I1" s="378"/>
      <c r="J1" s="378"/>
      <c r="K1" s="378"/>
      <c r="L1" s="378"/>
      <c r="M1" s="378"/>
      <c r="N1" s="378"/>
      <c r="T1" s="380" t="s">
        <v>30</v>
      </c>
      <c r="U1" s="380"/>
      <c r="V1" s="380"/>
      <c r="W1" s="380"/>
      <c r="Z1" s="380" t="s">
        <v>39</v>
      </c>
      <c r="AA1" s="380"/>
      <c r="AB1" s="380"/>
      <c r="AC1" s="380"/>
    </row>
    <row r="2" spans="1:29" ht="13.8" thickBot="1">
      <c r="T2" s="17"/>
      <c r="U2" s="17"/>
      <c r="Z2" s="17"/>
      <c r="AA2" s="17"/>
    </row>
    <row r="3" spans="1:29" s="1" customFormat="1" ht="13.8" thickBot="1">
      <c r="A3" s="50"/>
      <c r="B3" s="35" t="s">
        <v>1</v>
      </c>
      <c r="C3" s="36" t="s">
        <v>2</v>
      </c>
      <c r="D3" s="36" t="s">
        <v>14</v>
      </c>
      <c r="E3" s="36" t="s">
        <v>4</v>
      </c>
      <c r="F3" s="36" t="s">
        <v>5</v>
      </c>
      <c r="G3" s="36" t="s">
        <v>6</v>
      </c>
      <c r="H3" s="36" t="s">
        <v>7</v>
      </c>
      <c r="I3" s="36" t="s">
        <v>8</v>
      </c>
      <c r="J3" s="36" t="s">
        <v>9</v>
      </c>
      <c r="K3" s="36" t="s">
        <v>10</v>
      </c>
      <c r="L3" s="36" t="s">
        <v>11</v>
      </c>
      <c r="M3" s="37" t="s">
        <v>12</v>
      </c>
      <c r="N3" s="84" t="s">
        <v>13</v>
      </c>
      <c r="P3" s="161" t="s">
        <v>183</v>
      </c>
      <c r="Q3" s="164" t="s">
        <v>184</v>
      </c>
      <c r="S3" s="35"/>
      <c r="T3" s="35" t="s">
        <v>26</v>
      </c>
      <c r="U3" s="101" t="s">
        <v>27</v>
      </c>
      <c r="V3" s="101" t="s">
        <v>28</v>
      </c>
      <c r="W3" s="39" t="s">
        <v>29</v>
      </c>
      <c r="Y3" s="35"/>
      <c r="Z3" s="35" t="s">
        <v>40</v>
      </c>
      <c r="AA3" s="36" t="s">
        <v>41</v>
      </c>
      <c r="AB3" s="36" t="s">
        <v>42</v>
      </c>
      <c r="AC3" s="39" t="s">
        <v>43</v>
      </c>
    </row>
    <row r="4" spans="1:29">
      <c r="A4" s="51">
        <v>2021</v>
      </c>
      <c r="B4" s="41">
        <f>(TempMittel_korr!C245-Referenz!B$29)</f>
        <v>-1.8466666666666665</v>
      </c>
      <c r="C4" s="42">
        <f>(TempMittel_korr!D245-Referenz!C$29)</f>
        <v>3.5295155993431853</v>
      </c>
      <c r="D4" s="87">
        <f>(TempMittel_korr!E245-Referenz!D$29)</f>
        <v>5.2688172043016124E-3</v>
      </c>
      <c r="E4" s="87">
        <f>(TempMittel_korr!F245-Referenz!E$29)</f>
        <v>-2.3926666666666661</v>
      </c>
      <c r="F4" s="87">
        <f>(TempMittel_korr!G245-Referenz!F$29)</f>
        <v>-2.8547311827957014</v>
      </c>
      <c r="G4" s="87">
        <f>(TempMittel_korr!H245-Referenz!G$29)</f>
        <v>2.40411111111111</v>
      </c>
      <c r="H4" s="87">
        <f>(TempMittel_korr!I245-Referenz!H$29)</f>
        <v>-0.64268817204301598</v>
      </c>
      <c r="I4" s="87">
        <f>(TempMittel_korr!J245-Referenz!I$29)</f>
        <v>-1.8632258064516094</v>
      </c>
      <c r="J4" s="87">
        <f>(TempMittel_korr!K245-Referenz!J$29)</f>
        <v>1.9883333333333333</v>
      </c>
      <c r="K4" s="87">
        <f>(TempMittel_korr!L245-Referenz!K$29)</f>
        <v>0.50827956989247269</v>
      </c>
      <c r="L4" s="87">
        <f>(TempMittel_korr!M245-Referenz!L$29)</f>
        <v>-1.1208888888888895</v>
      </c>
      <c r="M4" s="113">
        <f>(TempMittel_korr!N245-Referenz!M$29)</f>
        <v>0.71430107526881725</v>
      </c>
      <c r="N4" s="85">
        <f>(TempMittel_korr!P245-Referenz!$N$29)</f>
        <v>-0.12168949771689519</v>
      </c>
      <c r="P4" s="162">
        <v>5</v>
      </c>
      <c r="Q4" s="165">
        <v>6</v>
      </c>
      <c r="S4" s="51">
        <v>2021</v>
      </c>
      <c r="T4" s="112">
        <f>(AVERAGE(D4+Referenz!$D$29,E4+Referenz!$E$29,F4+Referenz!$F$29)-Referenz!$O$29)</f>
        <v>-1.7473763440860228</v>
      </c>
      <c r="U4" s="112">
        <f>(AVERAGE(G4+Referenz!$G$29,H4+Referenz!$H$29,I4+Referenz!$I$29)-Referenz!$P$29)</f>
        <v>-3.3934289127840245E-2</v>
      </c>
      <c r="V4" s="112">
        <f>(AVERAGE(J4+Referenz!$J$29,K4+Referenz!$K$29,L4+Referenz!$L$29)-Referenz!$Q$29)</f>
        <v>0.45857467144563913</v>
      </c>
      <c r="W4" s="97"/>
      <c r="Y4" s="51">
        <v>2021</v>
      </c>
      <c r="Z4" s="41">
        <f>(AVERAGE(B4+Referenz!$B$29,C4+Referenz!$C$29,D4+Referenz!$D$29)-Referenz!$T$29)</f>
        <v>0.56270591662694003</v>
      </c>
      <c r="AA4" s="42">
        <f>(AVERAGE(E4+Referenz!$E$29,F4+Referenz!$F$29,G4+Referenz!$G$29)-Referenz!$U$29)</f>
        <v>-0.9477622461170867</v>
      </c>
      <c r="AB4" s="342">
        <f>(AVERAGE(H4+Referenz!$H$29,I4+Referenz!$I$29,J4+Referenz!$J$29)-Referenz!$V$29)</f>
        <v>-0.17252688172042951</v>
      </c>
      <c r="AC4" s="113">
        <f>(AVERAGE(K4+Referenz!$K$29,L4+Referenz!$L$29,M4+Referenz!$M$29)-Referenz!$W$29)</f>
        <v>3.3897252090800301E-2</v>
      </c>
    </row>
    <row r="5" spans="1:29">
      <c r="A5" s="51">
        <v>2022</v>
      </c>
      <c r="B5" s="34">
        <f>(TempMittel_korr!C246-Referenz!B$29)</f>
        <v>0.95333333333333337</v>
      </c>
      <c r="C5" s="112">
        <f>(TempMittel_korr!D246-Referenz!C$29)</f>
        <v>2.0295155993431853</v>
      </c>
      <c r="D5" s="112">
        <f>(TempMittel_korr!E246-Referenz!D$29)</f>
        <v>1.8052688172043014</v>
      </c>
      <c r="E5" s="112">
        <f>(TempMittel_korr!F246-Referenz!E$29)</f>
        <v>-1.2926666666666655</v>
      </c>
      <c r="F5" s="112">
        <f>(TempMittel_korr!G246-Referenz!F$29)</f>
        <v>2.1452688172042986</v>
      </c>
      <c r="G5" s="112">
        <f>(TempMittel_korr!H246-Referenz!G$29)</f>
        <v>2.7041111111111107</v>
      </c>
      <c r="H5" s="112">
        <f>(TempMittel_korr!I246-Referenz!H$29)</f>
        <v>1.7573118279569861</v>
      </c>
      <c r="I5" s="112">
        <f>(TempMittel_korr!J246-Referenz!I$29)</f>
        <v>1.4367741935483913</v>
      </c>
      <c r="J5" s="112">
        <f>(TempMittel_korr!K246-Referenz!J$29)</f>
        <v>-0.711666666666666</v>
      </c>
      <c r="K5" s="9">
        <f>(TempMittel_korr!L246-Referenz!K$29)</f>
        <v>5.1082795698924723</v>
      </c>
      <c r="L5" s="112">
        <f>(TempMittel_korr!M246-Referenz!L$29)</f>
        <v>2.2791111111111109</v>
      </c>
      <c r="M5" s="112">
        <f>(TempMittel_korr!N246-Referenz!M$29)</f>
        <v>0.61430107526881716</v>
      </c>
      <c r="N5" s="85">
        <f>(TempMittel_korr!P246-Referenz!$N$29)</f>
        <v>1.5783105022831059</v>
      </c>
      <c r="P5" s="256">
        <v>10</v>
      </c>
      <c r="Q5" s="257">
        <v>2</v>
      </c>
      <c r="S5" s="367">
        <v>2022</v>
      </c>
      <c r="T5" s="112">
        <f>(AVERAGE(D5+Referenz!$D$29,E5+Referenz!$E$29,F5+Referenz!$F$29)-Referenz!$O$29)</f>
        <v>0.88595698924731003</v>
      </c>
      <c r="U5" s="112">
        <f>(AVERAGE(G5+Referenz!$G$29,H5+Referenz!$H$29,I5+Referenz!$I$29)-Referenz!$P$29)</f>
        <v>1.9660657108721615</v>
      </c>
      <c r="V5" s="112">
        <f>(AVERAGE(J5+Referenz!$J$29,K5+Referenz!$K$29,L5+Referenz!$L$29)-Referenz!$Q$29)</f>
        <v>2.2252413381123066</v>
      </c>
      <c r="W5" s="97">
        <f>(AVERAGE(B5+Referenz!$B$29,C5+Referenz!$C$29,M4+Referenz!$M$29)-Referenz!$R$29)</f>
        <v>1.2323833359817788</v>
      </c>
      <c r="Y5" s="367">
        <v>2022</v>
      </c>
      <c r="Z5" s="96">
        <f>(AVERAGE(B5+Referenz!$B$29,C5+Referenz!$C$29,D5+Referenz!$D$29)-Referenz!$T$29)</f>
        <v>1.5960392499602736</v>
      </c>
      <c r="AA5" s="112">
        <f>(AVERAGE(E5+Referenz!$E$29,F5+Referenz!$F$29,G5+Referenz!$G$29)-Referenz!$U$29)</f>
        <v>1.1855710872162462</v>
      </c>
      <c r="AB5" s="9">
        <f>(AVERAGE(H5+Referenz!$H$29,I5+Referenz!$I$29,J5+Referenz!$J$29)-Referenz!$V$29)</f>
        <v>0.82747311827957226</v>
      </c>
      <c r="AC5" s="38">
        <f>(AVERAGE(K5+Referenz!$K$29,L5+Referenz!$L$29,M5+Referenz!$M$29)-Referenz!$W$29)</f>
        <v>2.6672305854241332</v>
      </c>
    </row>
    <row r="6" spans="1:29">
      <c r="A6" s="51">
        <v>2023</v>
      </c>
      <c r="B6" s="34">
        <f>(TempMittel_korr!C247-Referenz!B$29)</f>
        <v>1.0533333333333332</v>
      </c>
      <c r="C6" s="112">
        <f>(TempMittel_korr!D247-Referenz!C$29)</f>
        <v>1.7295155993431854</v>
      </c>
      <c r="D6" s="112">
        <f>(TempMittel_korr!E247-Referenz!D$29)</f>
        <v>1.2052688172043018</v>
      </c>
      <c r="E6" s="112">
        <f>(TempMittel_korr!F247-Referenz!E$29)</f>
        <v>-2.4926666666666657</v>
      </c>
      <c r="F6" s="112">
        <f>(TempMittel_korr!G247-Referenz!F$29)</f>
        <v>-0.15473118279570031</v>
      </c>
      <c r="G6" s="112">
        <f>(TempMittel_korr!H247-Referenz!G$29)</f>
        <v>2.5041111111111114</v>
      </c>
      <c r="H6" s="112">
        <f>(TempMittel_korr!I247-Referenz!H$29)</f>
        <v>1.6573118279569847</v>
      </c>
      <c r="I6" s="112">
        <f>(TempMittel_korr!J247-Referenz!I$29)</f>
        <v>1.0367741935483892</v>
      </c>
      <c r="J6" s="9"/>
      <c r="K6" s="9"/>
      <c r="L6" s="9"/>
      <c r="M6" s="12"/>
      <c r="N6" s="78"/>
      <c r="P6" s="162">
        <v>6</v>
      </c>
      <c r="Q6" s="165">
        <v>1</v>
      </c>
      <c r="S6" s="51">
        <v>2023</v>
      </c>
      <c r="T6" s="112">
        <f>(AVERAGE(D6+Referenz!$D$29,E6+Referenz!$E$29,F6+Referenz!$F$29)-Referenz!$O$29)</f>
        <v>-0.48070967741935533</v>
      </c>
      <c r="U6" s="112">
        <f>(AVERAGE(G6+Referenz!$G$29,H6+Referenz!$H$29,I6+Referenz!$I$29)-Referenz!$P$29)</f>
        <v>1.7327323775388273</v>
      </c>
      <c r="V6" s="9"/>
      <c r="W6" s="97">
        <f>(AVERAGE(B6+Referenz!$B$29,C6+Referenz!$C$29,M5+Referenz!$M$29)-Referenz!$R$29)</f>
        <v>1.1323833359817788</v>
      </c>
      <c r="Y6" s="51">
        <v>2023</v>
      </c>
      <c r="Z6" s="96">
        <f>(AVERAGE(B6+Referenz!$B$29,C6+Referenz!$C$29,D6+Referenz!$D$29)-Referenz!$T$29)</f>
        <v>1.329372583293607</v>
      </c>
      <c r="AA6" s="112">
        <f>(AVERAGE(E6+Referenz!$E$29,F6+Referenz!$F$29,G6+Referenz!$G$29)-Referenz!$U$29)</f>
        <v>-4.7762246117086349E-2</v>
      </c>
      <c r="AB6" s="28"/>
      <c r="AC6" s="97"/>
    </row>
    <row r="7" spans="1:29">
      <c r="A7" s="51">
        <v>2024</v>
      </c>
      <c r="B7" s="34"/>
      <c r="C7" s="29"/>
      <c r="D7" s="29"/>
      <c r="E7" s="29"/>
      <c r="F7" s="29"/>
      <c r="G7" s="29"/>
      <c r="H7" s="29"/>
      <c r="I7" s="29"/>
      <c r="J7" s="29"/>
      <c r="K7" s="29"/>
      <c r="L7" s="29"/>
      <c r="M7" s="30"/>
      <c r="N7" s="78"/>
      <c r="P7" s="162"/>
      <c r="Q7" s="165"/>
      <c r="S7" s="51">
        <v>2024</v>
      </c>
      <c r="T7" s="29"/>
      <c r="U7" s="9"/>
      <c r="V7" s="9"/>
      <c r="W7" s="12"/>
      <c r="Y7" s="51">
        <v>2024</v>
      </c>
      <c r="Z7" s="34"/>
      <c r="AA7" s="28"/>
      <c r="AB7" s="28"/>
      <c r="AC7" s="97"/>
    </row>
    <row r="8" spans="1:29">
      <c r="A8" s="51">
        <v>2025</v>
      </c>
      <c r="B8" s="34"/>
      <c r="C8" s="29"/>
      <c r="D8" s="29"/>
      <c r="E8" s="29"/>
      <c r="F8" s="9"/>
      <c r="G8" s="9"/>
      <c r="H8" s="9"/>
      <c r="I8" s="9"/>
      <c r="J8" s="327"/>
      <c r="L8" s="9"/>
      <c r="M8" s="9"/>
      <c r="N8" s="78"/>
      <c r="P8" s="162"/>
      <c r="Q8" s="165"/>
      <c r="S8" s="51">
        <v>2025</v>
      </c>
      <c r="T8" s="29"/>
      <c r="U8" s="9"/>
      <c r="V8" s="9"/>
      <c r="W8" s="12"/>
      <c r="Y8" s="51">
        <v>2025</v>
      </c>
      <c r="Z8" s="96"/>
      <c r="AA8" s="28"/>
      <c r="AB8" s="28"/>
      <c r="AC8" s="12"/>
    </row>
    <row r="9" spans="1:29">
      <c r="A9" s="51">
        <v>2026</v>
      </c>
      <c r="B9" s="34"/>
      <c r="C9" s="29"/>
      <c r="D9" s="29"/>
      <c r="E9" s="29"/>
      <c r="F9" s="29"/>
      <c r="G9" s="328"/>
      <c r="H9" s="9"/>
      <c r="I9" s="9"/>
      <c r="J9" s="338"/>
      <c r="K9" s="9"/>
      <c r="L9" s="351"/>
      <c r="M9" s="29"/>
      <c r="N9" s="78"/>
      <c r="P9" s="162"/>
      <c r="Q9" s="165"/>
      <c r="S9" s="51">
        <v>2026</v>
      </c>
      <c r="T9" s="29"/>
      <c r="U9" s="9"/>
      <c r="V9" s="9"/>
      <c r="W9" s="12"/>
      <c r="Y9" s="51">
        <v>2026</v>
      </c>
      <c r="Z9" s="96"/>
      <c r="AA9" s="28"/>
      <c r="AB9" s="28"/>
      <c r="AC9" s="97"/>
    </row>
    <row r="10" spans="1:29">
      <c r="A10" s="51">
        <v>2027</v>
      </c>
      <c r="B10" s="34"/>
      <c r="C10" s="29"/>
      <c r="D10" s="29"/>
      <c r="E10" s="29"/>
      <c r="F10" s="29"/>
      <c r="G10" s="326"/>
      <c r="H10" s="9"/>
      <c r="I10" s="9"/>
      <c r="J10" s="339"/>
      <c r="K10" s="29"/>
      <c r="L10" s="29"/>
      <c r="M10" s="29"/>
      <c r="N10" s="78"/>
      <c r="P10" s="162"/>
      <c r="Q10" s="165"/>
      <c r="S10" s="51">
        <v>2027</v>
      </c>
      <c r="T10" s="29"/>
      <c r="U10" s="9"/>
      <c r="V10" s="9"/>
      <c r="W10" s="12"/>
      <c r="Y10" s="51">
        <v>2027</v>
      </c>
      <c r="Z10" s="96"/>
      <c r="AA10" s="28"/>
      <c r="AB10" s="28"/>
      <c r="AC10" s="97"/>
    </row>
    <row r="11" spans="1:29">
      <c r="A11" s="51">
        <v>2028</v>
      </c>
      <c r="B11" s="34"/>
      <c r="C11" s="9"/>
      <c r="D11" s="29"/>
      <c r="E11" s="9"/>
      <c r="F11" s="29"/>
      <c r="G11" s="29"/>
      <c r="H11" s="29"/>
      <c r="I11" s="29"/>
      <c r="J11" s="29"/>
      <c r="K11" s="29"/>
      <c r="L11" s="29"/>
      <c r="M11" s="29"/>
      <c r="N11" s="78"/>
      <c r="P11" s="256"/>
      <c r="Q11" s="257"/>
      <c r="S11" s="51">
        <v>2028</v>
      </c>
      <c r="T11" s="29"/>
      <c r="U11" s="9"/>
      <c r="V11" s="9"/>
      <c r="W11" s="12"/>
      <c r="Y11" s="51">
        <v>2028</v>
      </c>
      <c r="Z11" s="96"/>
      <c r="AA11" s="9"/>
      <c r="AB11" s="28"/>
      <c r="AC11" s="97"/>
    </row>
    <row r="12" spans="1:29">
      <c r="A12" s="51">
        <v>2029</v>
      </c>
      <c r="B12" s="34"/>
      <c r="C12" s="9"/>
      <c r="D12" s="29"/>
      <c r="E12" s="29"/>
      <c r="F12" s="357"/>
      <c r="G12" s="9"/>
      <c r="H12" s="29"/>
      <c r="I12" s="29"/>
      <c r="J12" s="29"/>
      <c r="K12" s="29"/>
      <c r="L12" s="29"/>
      <c r="M12" s="29"/>
      <c r="N12" s="78"/>
      <c r="P12" s="256"/>
      <c r="Q12" s="257"/>
      <c r="S12" s="51">
        <v>2029</v>
      </c>
      <c r="T12" s="29"/>
      <c r="U12" s="9"/>
      <c r="V12" s="9"/>
      <c r="W12" s="12"/>
      <c r="Y12" s="51">
        <v>2029</v>
      </c>
      <c r="Z12" s="96"/>
      <c r="AA12" s="28"/>
      <c r="AB12" s="28"/>
      <c r="AC12" s="97"/>
    </row>
    <row r="13" spans="1:29">
      <c r="A13" s="51">
        <v>2030</v>
      </c>
      <c r="B13" s="34"/>
      <c r="C13" s="9"/>
      <c r="D13" s="29"/>
      <c r="E13" s="9"/>
      <c r="F13" s="29"/>
      <c r="G13" s="29"/>
      <c r="H13" s="29"/>
      <c r="I13" s="29"/>
      <c r="J13" s="29"/>
      <c r="K13" s="29"/>
      <c r="L13" s="29"/>
      <c r="M13" s="29"/>
      <c r="N13" s="78"/>
      <c r="P13" s="280"/>
      <c r="Q13" s="165"/>
      <c r="S13" s="51">
        <v>2030</v>
      </c>
      <c r="T13" s="29"/>
      <c r="U13" s="9"/>
      <c r="V13" s="9"/>
      <c r="W13" s="12"/>
      <c r="Y13" s="51">
        <v>2030</v>
      </c>
      <c r="Z13" s="96"/>
      <c r="AA13" s="28"/>
      <c r="AB13" s="28"/>
      <c r="AC13" s="97"/>
    </row>
    <row r="14" spans="1:29">
      <c r="A14" s="51">
        <v>2031</v>
      </c>
      <c r="B14" s="34"/>
      <c r="C14" s="9"/>
      <c r="D14" s="9"/>
      <c r="E14" s="9"/>
      <c r="F14" s="9"/>
      <c r="G14" s="9"/>
      <c r="H14" s="9"/>
      <c r="I14" s="9"/>
      <c r="J14" s="9"/>
      <c r="K14" s="9"/>
      <c r="L14" s="9"/>
      <c r="M14" s="15"/>
      <c r="N14" s="78"/>
      <c r="P14" s="162"/>
      <c r="Q14" s="165"/>
      <c r="S14" s="51">
        <v>2031</v>
      </c>
      <c r="T14" s="29"/>
      <c r="U14" s="9"/>
      <c r="V14" s="9"/>
      <c r="W14" s="12"/>
      <c r="Y14" s="51">
        <v>2031</v>
      </c>
      <c r="Z14" s="34"/>
      <c r="AA14" s="9"/>
      <c r="AB14" s="9"/>
      <c r="AC14" s="12"/>
    </row>
    <row r="15" spans="1:29">
      <c r="A15" s="51">
        <v>2032</v>
      </c>
      <c r="B15" s="34"/>
      <c r="C15" s="9"/>
      <c r="D15" s="9"/>
      <c r="E15" s="9"/>
      <c r="F15" s="9"/>
      <c r="G15" s="9"/>
      <c r="H15" s="9"/>
      <c r="I15" s="9"/>
      <c r="J15" s="9"/>
      <c r="K15" s="9"/>
      <c r="L15" s="9"/>
      <c r="M15" s="15"/>
      <c r="N15" s="78"/>
      <c r="P15" s="256"/>
      <c r="Q15" s="257"/>
      <c r="S15" s="51">
        <v>2032</v>
      </c>
      <c r="T15" s="29"/>
      <c r="U15" s="9"/>
      <c r="V15" s="9"/>
      <c r="W15" s="12"/>
      <c r="Y15" s="51">
        <v>2032</v>
      </c>
      <c r="Z15" s="34"/>
      <c r="AA15" s="9"/>
      <c r="AB15" s="9"/>
      <c r="AC15" s="12"/>
    </row>
    <row r="16" spans="1:29">
      <c r="A16" s="51">
        <v>2033</v>
      </c>
      <c r="B16" s="34"/>
      <c r="C16" s="9"/>
      <c r="D16" s="9"/>
      <c r="E16" s="9"/>
      <c r="F16" s="9"/>
      <c r="G16" s="9"/>
      <c r="H16" s="9"/>
      <c r="I16" s="9"/>
      <c r="J16" s="9"/>
      <c r="K16" s="9"/>
      <c r="L16" s="9"/>
      <c r="M16" s="15"/>
      <c r="N16" s="78"/>
      <c r="P16" s="162"/>
      <c r="Q16" s="165"/>
      <c r="S16" s="51">
        <v>2033</v>
      </c>
      <c r="T16" s="29"/>
      <c r="U16" s="9"/>
      <c r="V16" s="9"/>
      <c r="W16" s="12"/>
      <c r="Y16" s="51">
        <v>2033</v>
      </c>
      <c r="Z16" s="34"/>
      <c r="AA16" s="9"/>
      <c r="AB16" s="9"/>
      <c r="AC16" s="12"/>
    </row>
    <row r="17" spans="1:29">
      <c r="A17" s="51">
        <v>2034</v>
      </c>
      <c r="B17" s="34"/>
      <c r="C17" s="9"/>
      <c r="D17" s="9"/>
      <c r="E17" s="9"/>
      <c r="F17" s="9"/>
      <c r="G17" s="9"/>
      <c r="H17" s="9"/>
      <c r="I17" s="9"/>
      <c r="J17" s="9"/>
      <c r="K17" s="9"/>
      <c r="L17" s="9"/>
      <c r="M17" s="15"/>
      <c r="N17" s="78"/>
      <c r="P17" s="162"/>
      <c r="Q17" s="165"/>
      <c r="S17" s="51">
        <v>2034</v>
      </c>
      <c r="T17" s="29"/>
      <c r="U17" s="9"/>
      <c r="V17" s="9"/>
      <c r="W17" s="12"/>
      <c r="Y17" s="51">
        <v>2034</v>
      </c>
      <c r="Z17" s="34"/>
      <c r="AA17" s="9"/>
      <c r="AB17" s="9"/>
      <c r="AC17" s="12"/>
    </row>
    <row r="18" spans="1:29">
      <c r="A18" s="51">
        <v>2035</v>
      </c>
      <c r="B18" s="34"/>
      <c r="C18" s="9"/>
      <c r="D18" s="9"/>
      <c r="E18" s="9"/>
      <c r="F18" s="9"/>
      <c r="G18" s="9"/>
      <c r="H18" s="9"/>
      <c r="I18" s="9"/>
      <c r="J18" s="9"/>
      <c r="L18" s="9"/>
      <c r="M18" s="15"/>
      <c r="N18" s="78"/>
      <c r="P18" s="162"/>
      <c r="Q18" s="165"/>
      <c r="S18" s="51">
        <v>2035</v>
      </c>
      <c r="T18" s="29"/>
      <c r="U18" s="9"/>
      <c r="V18" s="9"/>
      <c r="W18" s="12"/>
      <c r="Y18" s="51">
        <v>2035</v>
      </c>
      <c r="Z18" s="34"/>
      <c r="AA18" s="9"/>
      <c r="AB18" s="9"/>
      <c r="AC18" s="12"/>
    </row>
    <row r="19" spans="1:29">
      <c r="A19" s="51">
        <v>2036</v>
      </c>
      <c r="B19" s="34"/>
      <c r="C19" s="9"/>
      <c r="D19" s="9"/>
      <c r="E19" s="9"/>
      <c r="F19" s="9"/>
      <c r="G19" s="9"/>
      <c r="H19" s="9"/>
      <c r="I19" s="9"/>
      <c r="J19" s="9"/>
      <c r="K19" s="9"/>
      <c r="L19" s="9"/>
      <c r="M19" s="15"/>
      <c r="N19" s="78"/>
      <c r="P19" s="162"/>
      <c r="Q19" s="165"/>
      <c r="S19" s="51">
        <v>2036</v>
      </c>
      <c r="T19" s="29"/>
      <c r="U19" s="9"/>
      <c r="V19" s="9"/>
      <c r="W19" s="12"/>
      <c r="Y19" s="51">
        <v>2036</v>
      </c>
      <c r="Z19" s="34"/>
      <c r="AA19" s="9"/>
      <c r="AB19" s="9"/>
      <c r="AC19" s="12"/>
    </row>
    <row r="20" spans="1:29">
      <c r="A20" s="51">
        <v>2037</v>
      </c>
      <c r="B20" s="34"/>
      <c r="C20" s="9"/>
      <c r="D20" s="9"/>
      <c r="E20" s="9"/>
      <c r="F20" s="9"/>
      <c r="G20" s="9"/>
      <c r="H20" s="9"/>
      <c r="I20" s="9"/>
      <c r="J20" s="9"/>
      <c r="K20" s="9"/>
      <c r="L20" s="9"/>
      <c r="M20" s="15"/>
      <c r="N20" s="78"/>
      <c r="P20" s="162"/>
      <c r="Q20" s="165"/>
      <c r="S20" s="51">
        <v>2037</v>
      </c>
      <c r="T20" s="29"/>
      <c r="U20" s="9"/>
      <c r="V20" s="9"/>
      <c r="W20" s="12"/>
      <c r="Y20" s="51">
        <v>2037</v>
      </c>
      <c r="Z20" s="34"/>
      <c r="AA20" s="9"/>
      <c r="AB20" s="9"/>
      <c r="AC20" s="12"/>
    </row>
    <row r="21" spans="1:29">
      <c r="A21" s="51">
        <v>2038</v>
      </c>
      <c r="B21" s="34"/>
      <c r="C21" s="9"/>
      <c r="D21" s="9"/>
      <c r="E21" s="9"/>
      <c r="F21" s="9"/>
      <c r="G21" s="9"/>
      <c r="H21" s="9"/>
      <c r="I21" s="9"/>
      <c r="J21" s="9"/>
      <c r="K21" s="9"/>
      <c r="L21" s="9"/>
      <c r="M21" s="15"/>
      <c r="N21" s="78"/>
      <c r="P21" s="162"/>
      <c r="Q21" s="257"/>
      <c r="S21" s="51">
        <v>2038</v>
      </c>
      <c r="T21" s="29"/>
      <c r="U21" s="9"/>
      <c r="V21" s="9"/>
      <c r="W21" s="12"/>
      <c r="Y21" s="51">
        <v>2038</v>
      </c>
      <c r="Z21" s="34"/>
      <c r="AA21" s="9"/>
      <c r="AB21" s="9"/>
      <c r="AC21" s="12"/>
    </row>
    <row r="22" spans="1:29">
      <c r="A22" s="51">
        <v>2039</v>
      </c>
      <c r="B22" s="34"/>
      <c r="C22" s="9"/>
      <c r="D22" s="9"/>
      <c r="E22" s="9"/>
      <c r="F22" s="9"/>
      <c r="G22" s="9"/>
      <c r="H22" s="9"/>
      <c r="I22" s="9"/>
      <c r="J22" s="9"/>
      <c r="K22" s="9"/>
      <c r="L22" s="9"/>
      <c r="M22" s="15"/>
      <c r="N22" s="78"/>
      <c r="P22" s="162"/>
      <c r="Q22" s="165"/>
      <c r="S22" s="51">
        <v>2039</v>
      </c>
      <c r="T22" s="29"/>
      <c r="U22" s="9"/>
      <c r="V22" s="9"/>
      <c r="W22" s="12"/>
      <c r="Y22" s="51">
        <v>2039</v>
      </c>
      <c r="Z22" s="34"/>
      <c r="AA22" s="9"/>
      <c r="AB22" s="9"/>
      <c r="AC22" s="12"/>
    </row>
    <row r="23" spans="1:29" ht="13.8" thickBot="1">
      <c r="A23" s="52">
        <v>2040</v>
      </c>
      <c r="B23" s="21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91"/>
      <c r="N23" s="92"/>
      <c r="P23" s="296"/>
      <c r="Q23" s="297"/>
      <c r="S23" s="52">
        <v>2040</v>
      </c>
      <c r="T23" s="53"/>
      <c r="U23" s="13"/>
      <c r="V23" s="13"/>
      <c r="W23" s="22"/>
      <c r="Y23" s="52">
        <v>2040</v>
      </c>
      <c r="Z23" s="21"/>
      <c r="AA23" s="13"/>
      <c r="AB23" s="13"/>
      <c r="AC23" s="22"/>
    </row>
    <row r="24" spans="1:29">
      <c r="T24" s="17"/>
      <c r="U24" s="17"/>
    </row>
    <row r="25" spans="1:29">
      <c r="T25" s="17"/>
      <c r="U25" s="17"/>
    </row>
    <row r="26" spans="1:29">
      <c r="T26" s="17"/>
      <c r="U26" s="17"/>
    </row>
    <row r="27" spans="1:29">
      <c r="T27" s="17"/>
      <c r="U27" s="17"/>
    </row>
    <row r="28" spans="1:29">
      <c r="B28" s="380" t="s">
        <v>25</v>
      </c>
      <c r="C28" s="380"/>
      <c r="D28" s="380"/>
      <c r="E28" s="380"/>
      <c r="F28" s="380"/>
      <c r="G28" s="380"/>
      <c r="H28" s="380"/>
      <c r="I28" s="380"/>
      <c r="J28" s="380"/>
      <c r="K28" s="380"/>
      <c r="L28" s="380"/>
      <c r="M28" s="380"/>
      <c r="T28" s="380" t="s">
        <v>31</v>
      </c>
      <c r="U28" s="380"/>
      <c r="V28" s="380"/>
      <c r="W28" s="380"/>
      <c r="Z28" s="380" t="s">
        <v>31</v>
      </c>
      <c r="AA28" s="380"/>
      <c r="AB28" s="380"/>
      <c r="AC28" s="380"/>
    </row>
    <row r="29" spans="1:29" ht="13.8" thickBot="1">
      <c r="T29" s="17"/>
      <c r="U29" s="17"/>
      <c r="Z29" s="17"/>
      <c r="AA29" s="17"/>
    </row>
    <row r="30" spans="1:29" ht="13.8" thickBot="1">
      <c r="B30" s="33" t="s">
        <v>1</v>
      </c>
      <c r="C30" s="10" t="s">
        <v>2</v>
      </c>
      <c r="D30" s="10" t="s">
        <v>3</v>
      </c>
      <c r="E30" s="10" t="s">
        <v>4</v>
      </c>
      <c r="F30" s="10" t="s">
        <v>5</v>
      </c>
      <c r="G30" s="10" t="s">
        <v>6</v>
      </c>
      <c r="H30" s="10" t="s">
        <v>7</v>
      </c>
      <c r="I30" s="10" t="s">
        <v>8</v>
      </c>
      <c r="J30" s="10" t="s">
        <v>9</v>
      </c>
      <c r="K30" s="10" t="s">
        <v>10</v>
      </c>
      <c r="L30" s="10" t="s">
        <v>11</v>
      </c>
      <c r="M30" s="72" t="s">
        <v>12</v>
      </c>
      <c r="N30" s="73" t="s">
        <v>13</v>
      </c>
      <c r="P30" s="309">
        <f>SUM(P4:P23)</f>
        <v>21</v>
      </c>
      <c r="Q30" s="166">
        <f>SUM(Q4:Q23)</f>
        <v>9</v>
      </c>
      <c r="T30" s="33" t="s">
        <v>26</v>
      </c>
      <c r="U30" s="10" t="s">
        <v>27</v>
      </c>
      <c r="V30" s="10" t="s">
        <v>28</v>
      </c>
      <c r="W30" s="20" t="s">
        <v>29</v>
      </c>
      <c r="Z30" s="35" t="s">
        <v>40</v>
      </c>
      <c r="AA30" s="36" t="s">
        <v>41</v>
      </c>
      <c r="AB30" s="36" t="s">
        <v>42</v>
      </c>
      <c r="AC30" s="39" t="s">
        <v>43</v>
      </c>
    </row>
    <row r="31" spans="1:29" ht="13.8" thickBot="1">
      <c r="A31" s="1" t="s">
        <v>307</v>
      </c>
      <c r="B31" s="21">
        <f t="shared" ref="B31:N31" si="0">AVERAGE(B4:B23)</f>
        <v>5.3333333333333378E-2</v>
      </c>
      <c r="C31" s="13">
        <f t="shared" si="0"/>
        <v>2.4295155993431852</v>
      </c>
      <c r="D31" s="13">
        <f t="shared" si="0"/>
        <v>1.0052688172043016</v>
      </c>
      <c r="E31" s="13">
        <f t="shared" si="0"/>
        <v>-2.0593333333333326</v>
      </c>
      <c r="F31" s="13">
        <f t="shared" si="0"/>
        <v>-0.28806451612903433</v>
      </c>
      <c r="G31" s="13">
        <f t="shared" si="0"/>
        <v>2.5374444444444442</v>
      </c>
      <c r="H31" s="13">
        <f t="shared" si="0"/>
        <v>0.92397849462365167</v>
      </c>
      <c r="I31" s="13">
        <f t="shared" si="0"/>
        <v>0.20344086021505703</v>
      </c>
      <c r="J31" s="13">
        <f t="shared" si="0"/>
        <v>0.63833333333333364</v>
      </c>
      <c r="K31" s="13">
        <f t="shared" si="0"/>
        <v>2.8082795698924725</v>
      </c>
      <c r="L31" s="13">
        <f t="shared" si="0"/>
        <v>0.57911111111111069</v>
      </c>
      <c r="M31" s="75">
        <f t="shared" si="0"/>
        <v>0.66430107526881721</v>
      </c>
      <c r="N31" s="76">
        <f t="shared" si="0"/>
        <v>0.72831050228310534</v>
      </c>
      <c r="P31" s="247">
        <f>P30/(32)</f>
        <v>0.65625</v>
      </c>
      <c r="Q31" s="247">
        <f>Q30/(32)</f>
        <v>0.28125</v>
      </c>
      <c r="S31" s="1" t="s">
        <v>307</v>
      </c>
      <c r="T31" s="21">
        <f>AVERAGE(T4:T23)</f>
        <v>-0.44737634408602273</v>
      </c>
      <c r="U31" s="13">
        <f>AVERAGE(U4:U23)</f>
        <v>1.2216212664277162</v>
      </c>
      <c r="V31" s="13">
        <f>AVERAGE(V4:V23)</f>
        <v>1.3419080047789729</v>
      </c>
      <c r="W31" s="22">
        <f>AVERAGE(W4:W23)</f>
        <v>1.1823833359817788</v>
      </c>
      <c r="Y31" s="1" t="s">
        <v>307</v>
      </c>
      <c r="Z31" s="21">
        <f>AVERAGE(Z4:Z23)</f>
        <v>1.1627059166269402</v>
      </c>
      <c r="AA31" s="13">
        <f>AVERAGE(AA4:AA23)</f>
        <v>6.3348864994024368E-2</v>
      </c>
      <c r="AB31" s="13">
        <f>AVERAGE(AB4:AB23)</f>
        <v>0.32747311827957137</v>
      </c>
      <c r="AC31" s="22">
        <f>AVERAGE(AC4:AC23)</f>
        <v>1.3505639187574667</v>
      </c>
    </row>
  </sheetData>
  <mergeCells count="6">
    <mergeCell ref="A1:N1"/>
    <mergeCell ref="T1:W1"/>
    <mergeCell ref="Z1:AC1"/>
    <mergeCell ref="B28:M28"/>
    <mergeCell ref="T28:W28"/>
    <mergeCell ref="Z28:AC28"/>
  </mergeCells>
  <conditionalFormatting sqref="T31:W31 B31:N31">
    <cfRule type="cellIs" dxfId="2371" priority="305" stopIfTrue="1" operator="greaterThan">
      <formula>0.25</formula>
    </cfRule>
    <cfRule type="cellIs" dxfId="2370" priority="306" stopIfTrue="1" operator="lessThan">
      <formula>-0.25</formula>
    </cfRule>
  </conditionalFormatting>
  <conditionalFormatting sqref="Z14:AC23 T14:W23 F7:N7 E7:E10 M11 E14:N17 E12:F12 E19:N23 L18:N18 C14:D23 K10:N10 E18:I18 C4:D4 M9:N9 D7:D12 K9 N4:N5 B4:B23 C7:C10 J6:N6">
    <cfRule type="cellIs" dxfId="2369" priority="307" stopIfTrue="1" operator="greaterThan">
      <formula>0.2</formula>
    </cfRule>
    <cfRule type="cellIs" priority="308" stopIfTrue="1" operator="between">
      <formula>-0.2</formula>
      <formula>0.2</formula>
    </cfRule>
    <cfRule type="cellIs" dxfId="2368" priority="309" stopIfTrue="1" operator="lessThan">
      <formula>-0.2</formula>
    </cfRule>
  </conditionalFormatting>
  <conditionalFormatting sqref="T9:V9 W10 T10 T8:W8 T7:V7 T4:W6">
    <cfRule type="cellIs" dxfId="2367" priority="310" stopIfTrue="1" operator="greaterThan">
      <formula>0.2</formula>
    </cfRule>
    <cfRule type="cellIs" dxfId="2366" priority="311" stopIfTrue="1" operator="lessThan">
      <formula>-0.2</formula>
    </cfRule>
    <cfRule type="cellIs" priority="312" stopIfTrue="1" operator="between">
      <formula>-0.2</formula>
      <formula>0.2</formula>
    </cfRule>
  </conditionalFormatting>
  <conditionalFormatting sqref="N8">
    <cfRule type="cellIs" dxfId="2365" priority="313" stopIfTrue="1" operator="greaterThan">
      <formula>0.2</formula>
    </cfRule>
    <cfRule type="cellIs" priority="314" stopIfTrue="1" operator="between">
      <formula>-0.2</formula>
      <formula>0.2</formula>
    </cfRule>
    <cfRule type="cellIs" dxfId="2364" priority="315" stopIfTrue="1" operator="lessThan">
      <formula>-0.2</formula>
    </cfRule>
  </conditionalFormatting>
  <conditionalFormatting sqref="W9">
    <cfRule type="cellIs" dxfId="2363" priority="316" stopIfTrue="1" operator="greaterThan">
      <formula>0.2</formula>
    </cfRule>
    <cfRule type="cellIs" dxfId="2362" priority="317" stopIfTrue="1" operator="lessThan">
      <formula>-0.2</formula>
    </cfRule>
    <cfRule type="cellIs" priority="318" stopIfTrue="1" operator="between">
      <formula>-0.2</formula>
      <formula>0.2</formula>
    </cfRule>
  </conditionalFormatting>
  <conditionalFormatting sqref="AA10 Z8:Z10 AA9:AC9 AA8:AB8 Z4:Z6 AA4:AC7">
    <cfRule type="cellIs" dxfId="2361" priority="319" stopIfTrue="1" operator="greaterThan">
      <formula>0.2</formula>
    </cfRule>
    <cfRule type="cellIs" dxfId="2360" priority="320" stopIfTrue="1" operator="between">
      <formula>-0.2</formula>
      <formula>0.2</formula>
    </cfRule>
    <cfRule type="cellIs" dxfId="2359" priority="321" stopIfTrue="1" operator="lessThan">
      <formula>-0.2</formula>
    </cfRule>
  </conditionalFormatting>
  <conditionalFormatting sqref="U10">
    <cfRule type="cellIs" dxfId="2358" priority="302" stopIfTrue="1" operator="greaterThan">
      <formula>0.2</formula>
    </cfRule>
    <cfRule type="cellIs" dxfId="2357" priority="303" stopIfTrue="1" operator="lessThan">
      <formula>-0.2</formula>
    </cfRule>
    <cfRule type="cellIs" priority="304" stopIfTrue="1" operator="between">
      <formula>-0.2</formula>
      <formula>0.2</formula>
    </cfRule>
  </conditionalFormatting>
  <conditionalFormatting sqref="AB10">
    <cfRule type="cellIs" dxfId="2356" priority="299" stopIfTrue="1" operator="greaterThan">
      <formula>0.2</formula>
    </cfRule>
    <cfRule type="cellIs" dxfId="2355" priority="300" stopIfTrue="1" operator="between">
      <formula>-0.2</formula>
      <formula>0.2</formula>
    </cfRule>
    <cfRule type="cellIs" dxfId="2354" priority="301" stopIfTrue="1" operator="lessThan">
      <formula>-0.2</formula>
    </cfRule>
  </conditionalFormatting>
  <conditionalFormatting sqref="V10">
    <cfRule type="cellIs" dxfId="2353" priority="296" stopIfTrue="1" operator="greaterThan">
      <formula>0.2</formula>
    </cfRule>
    <cfRule type="cellIs" dxfId="2352" priority="297" stopIfTrue="1" operator="lessThan">
      <formula>-0.2</formula>
    </cfRule>
    <cfRule type="cellIs" priority="298" stopIfTrue="1" operator="between">
      <formula>-0.2</formula>
      <formula>0.2</formula>
    </cfRule>
  </conditionalFormatting>
  <conditionalFormatting sqref="M8">
    <cfRule type="cellIs" dxfId="2351" priority="293" stopIfTrue="1" operator="greaterThan">
      <formula>0.2</formula>
    </cfRule>
    <cfRule type="cellIs" dxfId="2350" priority="294" stopIfTrue="1" operator="between">
      <formula>-0.2</formula>
      <formula>0.2</formula>
    </cfRule>
    <cfRule type="cellIs" dxfId="2349" priority="295" stopIfTrue="1" operator="lessThan">
      <formula>-0.2</formula>
    </cfRule>
  </conditionalFormatting>
  <conditionalFormatting sqref="Z7">
    <cfRule type="cellIs" dxfId="2348" priority="290" stopIfTrue="1" operator="greaterThan">
      <formula>0.2</formula>
    </cfRule>
    <cfRule type="cellIs" dxfId="2347" priority="291" stopIfTrue="1" operator="between">
      <formula>-0.2</formula>
      <formula>0.2</formula>
    </cfRule>
    <cfRule type="cellIs" dxfId="2346" priority="292" stopIfTrue="1" operator="lessThan">
      <formula>-0.2</formula>
    </cfRule>
  </conditionalFormatting>
  <conditionalFormatting sqref="AC8">
    <cfRule type="cellIs" dxfId="2345" priority="287" stopIfTrue="1" operator="greaterThan">
      <formula>0.2</formula>
    </cfRule>
    <cfRule type="cellIs" dxfId="2344" priority="288" stopIfTrue="1" operator="between">
      <formula>-0.2</formula>
      <formula>0.2</formula>
    </cfRule>
    <cfRule type="cellIs" dxfId="2343" priority="289" stopIfTrue="1" operator="lessThan">
      <formula>-0.2</formula>
    </cfRule>
  </conditionalFormatting>
  <conditionalFormatting sqref="Z31:AC31">
    <cfRule type="cellIs" dxfId="2342" priority="285" stopIfTrue="1" operator="greaterThan">
      <formula>0.25</formula>
    </cfRule>
    <cfRule type="cellIs" dxfId="2341" priority="286" stopIfTrue="1" operator="lessThan">
      <formula>-0.25</formula>
    </cfRule>
  </conditionalFormatting>
  <conditionalFormatting sqref="AC10">
    <cfRule type="cellIs" dxfId="2340" priority="282" stopIfTrue="1" operator="greaterThan">
      <formula>0.2</formula>
    </cfRule>
    <cfRule type="cellIs" dxfId="2339" priority="283" stopIfTrue="1" operator="between">
      <formula>-0.2</formula>
      <formula>0.2</formula>
    </cfRule>
    <cfRule type="cellIs" dxfId="2338" priority="284" stopIfTrue="1" operator="lessThan">
      <formula>-0.2</formula>
    </cfRule>
  </conditionalFormatting>
  <conditionalFormatting sqref="W11">
    <cfRule type="cellIs" dxfId="2337" priority="276" stopIfTrue="1" operator="greaterThan">
      <formula>0.2</formula>
    </cfRule>
    <cfRule type="cellIs" dxfId="2336" priority="277" stopIfTrue="1" operator="lessThan">
      <formula>-0.2</formula>
    </cfRule>
    <cfRule type="cellIs" priority="278" stopIfTrue="1" operator="between">
      <formula>-0.2</formula>
      <formula>0.2</formula>
    </cfRule>
  </conditionalFormatting>
  <conditionalFormatting sqref="Z11">
    <cfRule type="cellIs" dxfId="2335" priority="273" stopIfTrue="1" operator="greaterThan">
      <formula>0.2</formula>
    </cfRule>
    <cfRule type="cellIs" dxfId="2334" priority="274" stopIfTrue="1" operator="between">
      <formula>-0.2</formula>
      <formula>0.2</formula>
    </cfRule>
    <cfRule type="cellIs" dxfId="2333" priority="275" stopIfTrue="1" operator="lessThan">
      <formula>-0.2</formula>
    </cfRule>
  </conditionalFormatting>
  <conditionalFormatting sqref="E11">
    <cfRule type="cellIs" dxfId="2332" priority="270" stopIfTrue="1" operator="greaterThan">
      <formula>0.2</formula>
    </cfRule>
    <cfRule type="cellIs" dxfId="2331" priority="271" stopIfTrue="1" operator="between">
      <formula>-0.2</formula>
      <formula>0.2</formula>
    </cfRule>
    <cfRule type="cellIs" dxfId="2330" priority="272" stopIfTrue="1" operator="lessThan">
      <formula>-0.2</formula>
    </cfRule>
  </conditionalFormatting>
  <conditionalFormatting sqref="C11">
    <cfRule type="cellIs" dxfId="2329" priority="267" stopIfTrue="1" operator="greaterThan">
      <formula>0.2</formula>
    </cfRule>
    <cfRule type="cellIs" dxfId="2328" priority="268" stopIfTrue="1" operator="between">
      <formula>-0.2</formula>
      <formula>0.2</formula>
    </cfRule>
    <cfRule type="cellIs" dxfId="2327" priority="269" stopIfTrue="1" operator="lessThan">
      <formula>-0.2</formula>
    </cfRule>
  </conditionalFormatting>
  <conditionalFormatting sqref="F11">
    <cfRule type="cellIs" dxfId="2326" priority="264" stopIfTrue="1" operator="greaterThan">
      <formula>0.2</formula>
    </cfRule>
    <cfRule type="cellIs" priority="265" stopIfTrue="1" operator="between">
      <formula>-0.2</formula>
      <formula>0.2</formula>
    </cfRule>
    <cfRule type="cellIs" dxfId="2325" priority="266" stopIfTrue="1" operator="lessThan">
      <formula>-0.2</formula>
    </cfRule>
  </conditionalFormatting>
  <conditionalFormatting sqref="T11">
    <cfRule type="cellIs" dxfId="2324" priority="258" stopIfTrue="1" operator="greaterThan">
      <formula>0.2</formula>
    </cfRule>
    <cfRule type="cellIs" dxfId="2323" priority="259" stopIfTrue="1" operator="lessThan">
      <formula>-0.2</formula>
    </cfRule>
    <cfRule type="cellIs" priority="260" stopIfTrue="1" operator="between">
      <formula>-0.2</formula>
      <formula>0.2</formula>
    </cfRule>
  </conditionalFormatting>
  <conditionalFormatting sqref="G11">
    <cfRule type="cellIs" dxfId="2322" priority="255" stopIfTrue="1" operator="greaterThan">
      <formula>0.2</formula>
    </cfRule>
    <cfRule type="cellIs" priority="256" stopIfTrue="1" operator="between">
      <formula>-0.2</formula>
      <formula>0.2</formula>
    </cfRule>
    <cfRule type="cellIs" dxfId="2321" priority="257" stopIfTrue="1" operator="lessThan">
      <formula>-0.2</formula>
    </cfRule>
  </conditionalFormatting>
  <conditionalFormatting sqref="W7">
    <cfRule type="cellIs" dxfId="2320" priority="252" stopIfTrue="1" operator="greaterThan">
      <formula>0.2</formula>
    </cfRule>
    <cfRule type="cellIs" dxfId="2319" priority="253" stopIfTrue="1" operator="lessThan">
      <formula>-0.2</formula>
    </cfRule>
    <cfRule type="cellIs" priority="254" stopIfTrue="1" operator="between">
      <formula>-0.2</formula>
      <formula>0.2</formula>
    </cfRule>
  </conditionalFormatting>
  <conditionalFormatting sqref="AA11">
    <cfRule type="cellIs" dxfId="2318" priority="249" stopIfTrue="1" operator="greaterThan">
      <formula>0.2</formula>
    </cfRule>
    <cfRule type="cellIs" dxfId="2317" priority="250" stopIfTrue="1" operator="between">
      <formula>-0.2</formula>
      <formula>0.2</formula>
    </cfRule>
    <cfRule type="cellIs" dxfId="2316" priority="251" stopIfTrue="1" operator="lessThan">
      <formula>-0.2</formula>
    </cfRule>
  </conditionalFormatting>
  <conditionalFormatting sqref="H11">
    <cfRule type="cellIs" dxfId="2315" priority="246" stopIfTrue="1" operator="greaterThan">
      <formula>0.2</formula>
    </cfRule>
    <cfRule type="cellIs" priority="247" stopIfTrue="1" operator="between">
      <formula>-0.2</formula>
      <formula>0.2</formula>
    </cfRule>
    <cfRule type="cellIs" dxfId="2314" priority="248" stopIfTrue="1" operator="lessThan">
      <formula>-0.2</formula>
    </cfRule>
  </conditionalFormatting>
  <conditionalFormatting sqref="I11">
    <cfRule type="cellIs" dxfId="2313" priority="243" stopIfTrue="1" operator="greaterThan">
      <formula>0.2</formula>
    </cfRule>
    <cfRule type="cellIs" priority="244" stopIfTrue="1" operator="between">
      <formula>-0.2</formula>
      <formula>0.2</formula>
    </cfRule>
    <cfRule type="cellIs" dxfId="2312" priority="245" stopIfTrue="1" operator="lessThan">
      <formula>-0.2</formula>
    </cfRule>
  </conditionalFormatting>
  <conditionalFormatting sqref="U11">
    <cfRule type="cellIs" dxfId="2311" priority="240" stopIfTrue="1" operator="greaterThan">
      <formula>0.2</formula>
    </cfRule>
    <cfRule type="cellIs" dxfId="2310" priority="241" stopIfTrue="1" operator="lessThan">
      <formula>-0.2</formula>
    </cfRule>
    <cfRule type="cellIs" priority="242" stopIfTrue="1" operator="between">
      <formula>-0.2</formula>
      <formula>0.2</formula>
    </cfRule>
  </conditionalFormatting>
  <conditionalFormatting sqref="J11">
    <cfRule type="cellIs" dxfId="2309" priority="237" stopIfTrue="1" operator="greaterThan">
      <formula>0.2</formula>
    </cfRule>
    <cfRule type="cellIs" priority="238" stopIfTrue="1" operator="between">
      <formula>-0.2</formula>
      <formula>0.2</formula>
    </cfRule>
    <cfRule type="cellIs" dxfId="2308" priority="239" stopIfTrue="1" operator="lessThan">
      <formula>-0.2</formula>
    </cfRule>
  </conditionalFormatting>
  <conditionalFormatting sqref="AB11">
    <cfRule type="cellIs" dxfId="2307" priority="234" stopIfTrue="1" operator="greaterThan">
      <formula>0.2</formula>
    </cfRule>
    <cfRule type="cellIs" dxfId="2306" priority="235" stopIfTrue="1" operator="between">
      <formula>-0.2</formula>
      <formula>0.2</formula>
    </cfRule>
    <cfRule type="cellIs" dxfId="2305" priority="236" stopIfTrue="1" operator="lessThan">
      <formula>-0.2</formula>
    </cfRule>
  </conditionalFormatting>
  <conditionalFormatting sqref="K11">
    <cfRule type="cellIs" dxfId="2304" priority="231" stopIfTrue="1" operator="greaterThan">
      <formula>0.2</formula>
    </cfRule>
    <cfRule type="cellIs" priority="232" stopIfTrue="1" operator="between">
      <formula>-0.2</formula>
      <formula>0.2</formula>
    </cfRule>
    <cfRule type="cellIs" dxfId="2303" priority="233" stopIfTrue="1" operator="lessThan">
      <formula>-0.2</formula>
    </cfRule>
  </conditionalFormatting>
  <conditionalFormatting sqref="L11">
    <cfRule type="cellIs" dxfId="2302" priority="228" stopIfTrue="1" operator="greaterThan">
      <formula>0.2</formula>
    </cfRule>
    <cfRule type="cellIs" priority="229" stopIfTrue="1" operator="between">
      <formula>-0.2</formula>
      <formula>0.2</formula>
    </cfRule>
    <cfRule type="cellIs" dxfId="2301" priority="230" stopIfTrue="1" operator="lessThan">
      <formula>-0.2</formula>
    </cfRule>
  </conditionalFormatting>
  <conditionalFormatting sqref="V11">
    <cfRule type="cellIs" dxfId="2300" priority="225" stopIfTrue="1" operator="greaterThan">
      <formula>0.2</formula>
    </cfRule>
    <cfRule type="cellIs" dxfId="2299" priority="226" stopIfTrue="1" operator="lessThan">
      <formula>-0.2</formula>
    </cfRule>
    <cfRule type="cellIs" priority="227" stopIfTrue="1" operator="between">
      <formula>-0.2</formula>
      <formula>0.2</formula>
    </cfRule>
  </conditionalFormatting>
  <conditionalFormatting sqref="N11">
    <cfRule type="cellIs" dxfId="2298" priority="222" stopIfTrue="1" operator="greaterThan">
      <formula>0.2</formula>
    </cfRule>
    <cfRule type="cellIs" priority="223" stopIfTrue="1" operator="between">
      <formula>-0.2</formula>
      <formula>0.2</formula>
    </cfRule>
    <cfRule type="cellIs" dxfId="2297" priority="224" stopIfTrue="1" operator="lessThan">
      <formula>-0.2</formula>
    </cfRule>
  </conditionalFormatting>
  <conditionalFormatting sqref="AC11">
    <cfRule type="cellIs" dxfId="2296" priority="219" stopIfTrue="1" operator="greaterThan">
      <formula>0.2</formula>
    </cfRule>
    <cfRule type="cellIs" dxfId="2295" priority="220" stopIfTrue="1" operator="between">
      <formula>-0.2</formula>
      <formula>0.2</formula>
    </cfRule>
    <cfRule type="cellIs" dxfId="2294" priority="221" stopIfTrue="1" operator="lessThan">
      <formula>-0.2</formula>
    </cfRule>
  </conditionalFormatting>
  <conditionalFormatting sqref="C12">
    <cfRule type="cellIs" dxfId="2293" priority="216" stopIfTrue="1" operator="greaterThan">
      <formula>0.2</formula>
    </cfRule>
    <cfRule type="cellIs" priority="217" stopIfTrue="1" operator="between">
      <formula>-0.2</formula>
      <formula>0.2</formula>
    </cfRule>
    <cfRule type="cellIs" dxfId="2292" priority="218" stopIfTrue="1" operator="lessThan">
      <formula>-0.2</formula>
    </cfRule>
  </conditionalFormatting>
  <conditionalFormatting sqref="W12">
    <cfRule type="cellIs" dxfId="2291" priority="213" stopIfTrue="1" operator="greaterThan">
      <formula>0.2</formula>
    </cfRule>
    <cfRule type="cellIs" dxfId="2290" priority="214" stopIfTrue="1" operator="lessThan">
      <formula>-0.2</formula>
    </cfRule>
    <cfRule type="cellIs" priority="215" stopIfTrue="1" operator="between">
      <formula>-0.2</formula>
      <formula>0.2</formula>
    </cfRule>
  </conditionalFormatting>
  <conditionalFormatting sqref="Z12">
    <cfRule type="cellIs" dxfId="2289" priority="210" stopIfTrue="1" operator="greaterThan">
      <formula>0.2</formula>
    </cfRule>
    <cfRule type="cellIs" dxfId="2288" priority="211" stopIfTrue="1" operator="between">
      <formula>-0.2</formula>
      <formula>0.2</formula>
    </cfRule>
    <cfRule type="cellIs" dxfId="2287" priority="212" stopIfTrue="1" operator="lessThan">
      <formula>-0.2</formula>
    </cfRule>
  </conditionalFormatting>
  <conditionalFormatting sqref="T12">
    <cfRule type="cellIs" dxfId="2286" priority="207" stopIfTrue="1" operator="greaterThan">
      <formula>0.2</formula>
    </cfRule>
    <cfRule type="cellIs" dxfId="2285" priority="208" stopIfTrue="1" operator="lessThan">
      <formula>-0.2</formula>
    </cfRule>
    <cfRule type="cellIs" priority="209" stopIfTrue="1" operator="between">
      <formula>-0.2</formula>
      <formula>0.2</formula>
    </cfRule>
  </conditionalFormatting>
  <conditionalFormatting sqref="G12">
    <cfRule type="cellIs" dxfId="2284" priority="204" stopIfTrue="1" operator="greaterThan">
      <formula>0.2</formula>
    </cfRule>
    <cfRule type="cellIs" priority="205" stopIfTrue="1" operator="between">
      <formula>-0.2</formula>
      <formula>0.2</formula>
    </cfRule>
    <cfRule type="cellIs" dxfId="2283" priority="206" stopIfTrue="1" operator="lessThan">
      <formula>-0.2</formula>
    </cfRule>
  </conditionalFormatting>
  <conditionalFormatting sqref="AA12">
    <cfRule type="cellIs" dxfId="2282" priority="201" stopIfTrue="1" operator="greaterThan">
      <formula>0.2</formula>
    </cfRule>
    <cfRule type="cellIs" dxfId="2281" priority="202" stopIfTrue="1" operator="between">
      <formula>-0.2</formula>
      <formula>0.2</formula>
    </cfRule>
    <cfRule type="cellIs" dxfId="2280" priority="203" stopIfTrue="1" operator="lessThan">
      <formula>-0.2</formula>
    </cfRule>
  </conditionalFormatting>
  <conditionalFormatting sqref="H12">
    <cfRule type="cellIs" dxfId="2279" priority="198" stopIfTrue="1" operator="greaterThan">
      <formula>0.2</formula>
    </cfRule>
    <cfRule type="cellIs" priority="199" stopIfTrue="1" operator="between">
      <formula>-0.2</formula>
      <formula>0.2</formula>
    </cfRule>
    <cfRule type="cellIs" dxfId="2278" priority="200" stopIfTrue="1" operator="lessThan">
      <formula>-0.2</formula>
    </cfRule>
  </conditionalFormatting>
  <conditionalFormatting sqref="I12">
    <cfRule type="cellIs" dxfId="2277" priority="195" stopIfTrue="1" operator="greaterThan">
      <formula>0.2</formula>
    </cfRule>
    <cfRule type="cellIs" priority="196" stopIfTrue="1" operator="between">
      <formula>-0.2</formula>
      <formula>0.2</formula>
    </cfRule>
    <cfRule type="cellIs" dxfId="2276" priority="197" stopIfTrue="1" operator="lessThan">
      <formula>-0.2</formula>
    </cfRule>
  </conditionalFormatting>
  <conditionalFormatting sqref="U12">
    <cfRule type="cellIs" dxfId="2275" priority="192" stopIfTrue="1" operator="greaterThan">
      <formula>0.2</formula>
    </cfRule>
    <cfRule type="cellIs" dxfId="2274" priority="193" stopIfTrue="1" operator="lessThan">
      <formula>-0.2</formula>
    </cfRule>
    <cfRule type="cellIs" priority="194" stopIfTrue="1" operator="between">
      <formula>-0.2</formula>
      <formula>0.2</formula>
    </cfRule>
  </conditionalFormatting>
  <conditionalFormatting sqref="J12">
    <cfRule type="cellIs" dxfId="2273" priority="189" stopIfTrue="1" operator="greaterThan">
      <formula>0.2</formula>
    </cfRule>
    <cfRule type="cellIs" priority="190" stopIfTrue="1" operator="between">
      <formula>-0.2</formula>
      <formula>0.2</formula>
    </cfRule>
    <cfRule type="cellIs" dxfId="2272" priority="191" stopIfTrue="1" operator="lessThan">
      <formula>-0.2</formula>
    </cfRule>
  </conditionalFormatting>
  <conditionalFormatting sqref="AB12">
    <cfRule type="cellIs" dxfId="2271" priority="186" stopIfTrue="1" operator="greaterThan">
      <formula>0.2</formula>
    </cfRule>
    <cfRule type="cellIs" dxfId="2270" priority="187" stopIfTrue="1" operator="between">
      <formula>-0.2</formula>
      <formula>0.2</formula>
    </cfRule>
    <cfRule type="cellIs" dxfId="2269" priority="188" stopIfTrue="1" operator="lessThan">
      <formula>-0.2</formula>
    </cfRule>
  </conditionalFormatting>
  <conditionalFormatting sqref="P30">
    <cfRule type="cellIs" dxfId="2268" priority="184" stopIfTrue="1" operator="greaterThan">
      <formula>0.2</formula>
    </cfRule>
    <cfRule type="cellIs" dxfId="2267" priority="185" stopIfTrue="1" operator="lessThan">
      <formula>-0.2</formula>
    </cfRule>
  </conditionalFormatting>
  <conditionalFormatting sqref="K12">
    <cfRule type="cellIs" dxfId="2266" priority="181" stopIfTrue="1" operator="greaterThan">
      <formula>0.2</formula>
    </cfRule>
    <cfRule type="cellIs" priority="182" stopIfTrue="1" operator="between">
      <formula>-0.2</formula>
      <formula>0.2</formula>
    </cfRule>
    <cfRule type="cellIs" dxfId="2265" priority="183" stopIfTrue="1" operator="lessThan">
      <formula>-0.2</formula>
    </cfRule>
  </conditionalFormatting>
  <conditionalFormatting sqref="L12">
    <cfRule type="cellIs" dxfId="2264" priority="178" stopIfTrue="1" operator="greaterThan">
      <formula>0.2</formula>
    </cfRule>
    <cfRule type="cellIs" priority="179" stopIfTrue="1" operator="between">
      <formula>-0.2</formula>
      <formula>0.2</formula>
    </cfRule>
    <cfRule type="cellIs" dxfId="2263" priority="180" stopIfTrue="1" operator="lessThan">
      <formula>-0.2</formula>
    </cfRule>
  </conditionalFormatting>
  <conditionalFormatting sqref="V12">
    <cfRule type="cellIs" dxfId="2262" priority="175" stopIfTrue="1" operator="greaterThan">
      <formula>0.2</formula>
    </cfRule>
    <cfRule type="cellIs" dxfId="2261" priority="176" stopIfTrue="1" operator="lessThan">
      <formula>-0.2</formula>
    </cfRule>
    <cfRule type="cellIs" priority="177" stopIfTrue="1" operator="between">
      <formula>-0.2</formula>
      <formula>0.2</formula>
    </cfRule>
  </conditionalFormatting>
  <conditionalFormatting sqref="M12">
    <cfRule type="cellIs" dxfId="2260" priority="169" stopIfTrue="1" operator="greaterThan">
      <formula>0.2</formula>
    </cfRule>
    <cfRule type="cellIs" priority="170" stopIfTrue="1" operator="between">
      <formula>-0.2</formula>
      <formula>0.2</formula>
    </cfRule>
    <cfRule type="cellIs" dxfId="2259" priority="171" stopIfTrue="1" operator="lessThan">
      <formula>-0.2</formula>
    </cfRule>
  </conditionalFormatting>
  <conditionalFormatting sqref="N12">
    <cfRule type="cellIs" dxfId="2258" priority="166" stopIfTrue="1" operator="greaterThan">
      <formula>0.2</formula>
    </cfRule>
    <cfRule type="cellIs" priority="167" stopIfTrue="1" operator="between">
      <formula>-0.2</formula>
      <formula>0.2</formula>
    </cfRule>
    <cfRule type="cellIs" dxfId="2257" priority="168" stopIfTrue="1" operator="lessThan">
      <formula>-0.2</formula>
    </cfRule>
  </conditionalFormatting>
  <conditionalFormatting sqref="AC12">
    <cfRule type="cellIs" dxfId="2256" priority="163" stopIfTrue="1" operator="greaterThan">
      <formula>0.2</formula>
    </cfRule>
    <cfRule type="cellIs" dxfId="2255" priority="164" stopIfTrue="1" operator="between">
      <formula>-0.2</formula>
      <formula>0.2</formula>
    </cfRule>
    <cfRule type="cellIs" dxfId="2254" priority="165" stopIfTrue="1" operator="lessThan">
      <formula>-0.2</formula>
    </cfRule>
  </conditionalFormatting>
  <conditionalFormatting sqref="C13">
    <cfRule type="cellIs" dxfId="2253" priority="157" stopIfTrue="1" operator="greaterThan">
      <formula>0.2</formula>
    </cfRule>
    <cfRule type="cellIs" priority="158" stopIfTrue="1" operator="between">
      <formula>-0.2</formula>
      <formula>0.2</formula>
    </cfRule>
    <cfRule type="cellIs" dxfId="2252" priority="159" stopIfTrue="1" operator="lessThan">
      <formula>-0.2</formula>
    </cfRule>
  </conditionalFormatting>
  <conditionalFormatting sqref="W13">
    <cfRule type="cellIs" dxfId="2251" priority="154" stopIfTrue="1" operator="greaterThan">
      <formula>0.2</formula>
    </cfRule>
    <cfRule type="cellIs" dxfId="2250" priority="155" stopIfTrue="1" operator="lessThan">
      <formula>-0.2</formula>
    </cfRule>
    <cfRule type="cellIs" priority="156" stopIfTrue="1" operator="between">
      <formula>-0.2</formula>
      <formula>0.2</formula>
    </cfRule>
  </conditionalFormatting>
  <conditionalFormatting sqref="D13">
    <cfRule type="cellIs" dxfId="2249" priority="151" stopIfTrue="1" operator="greaterThan">
      <formula>0.2</formula>
    </cfRule>
    <cfRule type="cellIs" priority="152" stopIfTrue="1" operator="between">
      <formula>-0.2</formula>
      <formula>0.2</formula>
    </cfRule>
    <cfRule type="cellIs" dxfId="2248" priority="153" stopIfTrue="1" operator="lessThan">
      <formula>-0.2</formula>
    </cfRule>
  </conditionalFormatting>
  <conditionalFormatting sqref="Z13">
    <cfRule type="cellIs" dxfId="2247" priority="148" stopIfTrue="1" operator="greaterThan">
      <formula>0.2</formula>
    </cfRule>
    <cfRule type="cellIs" dxfId="2246" priority="149" stopIfTrue="1" operator="between">
      <formula>-0.2</formula>
      <formula>0.2</formula>
    </cfRule>
    <cfRule type="cellIs" dxfId="2245" priority="150" stopIfTrue="1" operator="lessThan">
      <formula>-0.2</formula>
    </cfRule>
  </conditionalFormatting>
  <conditionalFormatting sqref="E13">
    <cfRule type="cellIs" dxfId="2244" priority="145" stopIfTrue="1" operator="greaterThan">
      <formula>0.2</formula>
    </cfRule>
    <cfRule type="cellIs" priority="146" stopIfTrue="1" operator="between">
      <formula>-0.2</formula>
      <formula>0.2</formula>
    </cfRule>
    <cfRule type="cellIs" dxfId="2243" priority="147" stopIfTrue="1" operator="lessThan">
      <formula>-0.2</formula>
    </cfRule>
  </conditionalFormatting>
  <conditionalFormatting sqref="F13">
    <cfRule type="cellIs" dxfId="2242" priority="142" stopIfTrue="1" operator="greaterThan">
      <formula>0.2</formula>
    </cfRule>
    <cfRule type="cellIs" priority="143" stopIfTrue="1" operator="between">
      <formula>-0.2</formula>
      <formula>0.2</formula>
    </cfRule>
    <cfRule type="cellIs" dxfId="2241" priority="144" stopIfTrue="1" operator="lessThan">
      <formula>-0.2</formula>
    </cfRule>
  </conditionalFormatting>
  <conditionalFormatting sqref="T13">
    <cfRule type="cellIs" dxfId="2240" priority="139" stopIfTrue="1" operator="greaterThan">
      <formula>0.2</formula>
    </cfRule>
    <cfRule type="cellIs" dxfId="2239" priority="140" stopIfTrue="1" operator="lessThan">
      <formula>-0.2</formula>
    </cfRule>
    <cfRule type="cellIs" priority="141" stopIfTrue="1" operator="between">
      <formula>-0.2</formula>
      <formula>0.2</formula>
    </cfRule>
  </conditionalFormatting>
  <conditionalFormatting sqref="G13">
    <cfRule type="cellIs" dxfId="2238" priority="136" stopIfTrue="1" operator="greaterThan">
      <formula>0.2</formula>
    </cfRule>
    <cfRule type="cellIs" priority="137" stopIfTrue="1" operator="between">
      <formula>-0.2</formula>
      <formula>0.2</formula>
    </cfRule>
    <cfRule type="cellIs" dxfId="2237" priority="138" stopIfTrue="1" operator="lessThan">
      <formula>-0.2</formula>
    </cfRule>
  </conditionalFormatting>
  <conditionalFormatting sqref="AA13">
    <cfRule type="cellIs" dxfId="2236" priority="133" stopIfTrue="1" operator="greaterThan">
      <formula>0.2</formula>
    </cfRule>
    <cfRule type="cellIs" dxfId="2235" priority="134" stopIfTrue="1" operator="between">
      <formula>-0.2</formula>
      <formula>0.2</formula>
    </cfRule>
    <cfRule type="cellIs" dxfId="2234" priority="135" stopIfTrue="1" operator="lessThan">
      <formula>-0.2</formula>
    </cfRule>
  </conditionalFormatting>
  <conditionalFormatting sqref="H13">
    <cfRule type="cellIs" dxfId="2233" priority="130" stopIfTrue="1" operator="greaterThan">
      <formula>0.2</formula>
    </cfRule>
    <cfRule type="cellIs" priority="131" stopIfTrue="1" operator="between">
      <formula>-0.2</formula>
      <formula>0.2</formula>
    </cfRule>
    <cfRule type="cellIs" dxfId="2232" priority="132" stopIfTrue="1" operator="lessThan">
      <formula>-0.2</formula>
    </cfRule>
  </conditionalFormatting>
  <conditionalFormatting sqref="I13">
    <cfRule type="cellIs" dxfId="2231" priority="127" stopIfTrue="1" operator="greaterThan">
      <formula>0.2</formula>
    </cfRule>
    <cfRule type="cellIs" priority="128" stopIfTrue="1" operator="between">
      <formula>-0.2</formula>
      <formula>0.2</formula>
    </cfRule>
    <cfRule type="cellIs" dxfId="2230" priority="129" stopIfTrue="1" operator="lessThan">
      <formula>-0.2</formula>
    </cfRule>
  </conditionalFormatting>
  <conditionalFormatting sqref="U13">
    <cfRule type="cellIs" dxfId="2229" priority="124" stopIfTrue="1" operator="greaterThan">
      <formula>0.2</formula>
    </cfRule>
    <cfRule type="cellIs" dxfId="2228" priority="125" stopIfTrue="1" operator="lessThan">
      <formula>-0.2</formula>
    </cfRule>
    <cfRule type="cellIs" priority="126" stopIfTrue="1" operator="between">
      <formula>-0.2</formula>
      <formula>0.2</formula>
    </cfRule>
  </conditionalFormatting>
  <conditionalFormatting sqref="J13">
    <cfRule type="cellIs" dxfId="2227" priority="121" stopIfTrue="1" operator="greaterThan">
      <formula>0.2</formula>
    </cfRule>
    <cfRule type="cellIs" priority="122" stopIfTrue="1" operator="between">
      <formula>-0.2</formula>
      <formula>0.2</formula>
    </cfRule>
    <cfRule type="cellIs" dxfId="2226" priority="123" stopIfTrue="1" operator="lessThan">
      <formula>-0.2</formula>
    </cfRule>
  </conditionalFormatting>
  <conditionalFormatting sqref="AB13">
    <cfRule type="cellIs" dxfId="2225" priority="118" stopIfTrue="1" operator="greaterThan">
      <formula>0.2</formula>
    </cfRule>
    <cfRule type="cellIs" dxfId="2224" priority="119" stopIfTrue="1" operator="between">
      <formula>-0.2</formula>
      <formula>0.2</formula>
    </cfRule>
    <cfRule type="cellIs" dxfId="2223" priority="120" stopIfTrue="1" operator="lessThan">
      <formula>-0.2</formula>
    </cfRule>
  </conditionalFormatting>
  <conditionalFormatting sqref="K13">
    <cfRule type="cellIs" dxfId="2222" priority="115" stopIfTrue="1" operator="greaterThan">
      <formula>0.2</formula>
    </cfRule>
    <cfRule type="cellIs" priority="116" stopIfTrue="1" operator="between">
      <formula>-0.2</formula>
      <formula>0.2</formula>
    </cfRule>
    <cfRule type="cellIs" dxfId="2221" priority="117" stopIfTrue="1" operator="lessThan">
      <formula>-0.2</formula>
    </cfRule>
  </conditionalFormatting>
  <conditionalFormatting sqref="L13">
    <cfRule type="cellIs" dxfId="2220" priority="112" stopIfTrue="1" operator="greaterThan">
      <formula>0.2</formula>
    </cfRule>
    <cfRule type="cellIs" priority="113" stopIfTrue="1" operator="between">
      <formula>-0.2</formula>
      <formula>0.2</formula>
    </cfRule>
    <cfRule type="cellIs" dxfId="2219" priority="114" stopIfTrue="1" operator="lessThan">
      <formula>-0.2</formula>
    </cfRule>
  </conditionalFormatting>
  <conditionalFormatting sqref="V13">
    <cfRule type="cellIs" dxfId="2218" priority="109" stopIfTrue="1" operator="greaterThan">
      <formula>0.2</formula>
    </cfRule>
    <cfRule type="cellIs" dxfId="2217" priority="110" stopIfTrue="1" operator="lessThan">
      <formula>-0.2</formula>
    </cfRule>
    <cfRule type="cellIs" priority="111" stopIfTrue="1" operator="between">
      <formula>-0.2</formula>
      <formula>0.2</formula>
    </cfRule>
  </conditionalFormatting>
  <conditionalFormatting sqref="M13">
    <cfRule type="cellIs" dxfId="2216" priority="106" stopIfTrue="1" operator="greaterThan">
      <formula>0.2</formula>
    </cfRule>
    <cfRule type="cellIs" priority="107" stopIfTrue="1" operator="between">
      <formula>-0.2</formula>
      <formula>0.2</formula>
    </cfRule>
    <cfRule type="cellIs" dxfId="2215" priority="108" stopIfTrue="1" operator="lessThan">
      <formula>-0.2</formula>
    </cfRule>
  </conditionalFormatting>
  <conditionalFormatting sqref="N13">
    <cfRule type="cellIs" dxfId="2214" priority="103" stopIfTrue="1" operator="greaterThan">
      <formula>0.2</formula>
    </cfRule>
    <cfRule type="cellIs" priority="104" stopIfTrue="1" operator="between">
      <formula>-0.2</formula>
      <formula>0.2</formula>
    </cfRule>
    <cfRule type="cellIs" dxfId="2213" priority="105" stopIfTrue="1" operator="lessThan">
      <formula>-0.2</formula>
    </cfRule>
  </conditionalFormatting>
  <conditionalFormatting sqref="AC13">
    <cfRule type="cellIs" dxfId="2212" priority="100" stopIfTrue="1" operator="greaterThan">
      <formula>0.2</formula>
    </cfRule>
    <cfRule type="cellIs" dxfId="2211" priority="101" stopIfTrue="1" operator="between">
      <formula>-0.2</formula>
      <formula>0.2</formula>
    </cfRule>
    <cfRule type="cellIs" dxfId="2210" priority="102" stopIfTrue="1" operator="lessThan">
      <formula>-0.2</formula>
    </cfRule>
  </conditionalFormatting>
  <conditionalFormatting sqref="J18">
    <cfRule type="cellIs" dxfId="2209" priority="94" stopIfTrue="1" operator="greaterThan">
      <formula>0.2</formula>
    </cfRule>
    <cfRule type="cellIs" priority="95" stopIfTrue="1" operator="between">
      <formula>-0.2</formula>
      <formula>0.2</formula>
    </cfRule>
    <cfRule type="cellIs" dxfId="2208" priority="96" stopIfTrue="1" operator="lessThan">
      <formula>-0.2</formula>
    </cfRule>
  </conditionalFormatting>
  <conditionalFormatting sqref="E4">
    <cfRule type="cellIs" dxfId="2207" priority="91" stopIfTrue="1" operator="greaterThan">
      <formula>0.2</formula>
    </cfRule>
    <cfRule type="cellIs" priority="92" stopIfTrue="1" operator="between">
      <formula>-0.2</formula>
      <formula>0.2</formula>
    </cfRule>
    <cfRule type="cellIs" dxfId="2206" priority="93" stopIfTrue="1" operator="lessThan">
      <formula>-0.2</formula>
    </cfRule>
  </conditionalFormatting>
  <conditionalFormatting sqref="F4">
    <cfRule type="cellIs" dxfId="2205" priority="88" stopIfTrue="1" operator="greaterThan">
      <formula>0.2</formula>
    </cfRule>
    <cfRule type="cellIs" priority="89" stopIfTrue="1" operator="between">
      <formula>-0.2</formula>
      <formula>0.2</formula>
    </cfRule>
    <cfRule type="cellIs" dxfId="2204" priority="90" stopIfTrue="1" operator="lessThan">
      <formula>-0.2</formula>
    </cfRule>
  </conditionalFormatting>
  <conditionalFormatting sqref="G4">
    <cfRule type="cellIs" dxfId="2203" priority="85" stopIfTrue="1" operator="greaterThan">
      <formula>0.2</formula>
    </cfRule>
    <cfRule type="cellIs" priority="86" stopIfTrue="1" operator="between">
      <formula>-0.2</formula>
      <formula>0.2</formula>
    </cfRule>
    <cfRule type="cellIs" dxfId="2202" priority="87" stopIfTrue="1" operator="lessThan">
      <formula>-0.2</formula>
    </cfRule>
  </conditionalFormatting>
  <conditionalFormatting sqref="H4">
    <cfRule type="cellIs" dxfId="2201" priority="82" stopIfTrue="1" operator="greaterThan">
      <formula>0.2</formula>
    </cfRule>
    <cfRule type="cellIs" priority="83" stopIfTrue="1" operator="between">
      <formula>-0.2</formula>
      <formula>0.2</formula>
    </cfRule>
    <cfRule type="cellIs" dxfId="2200" priority="84" stopIfTrue="1" operator="lessThan">
      <formula>-0.2</formula>
    </cfRule>
  </conditionalFormatting>
  <conditionalFormatting sqref="I4">
    <cfRule type="cellIs" dxfId="2199" priority="79" stopIfTrue="1" operator="greaterThan">
      <formula>0.2</formula>
    </cfRule>
    <cfRule type="cellIs" priority="80" stopIfTrue="1" operator="between">
      <formula>-0.2</formula>
      <formula>0.2</formula>
    </cfRule>
    <cfRule type="cellIs" dxfId="2198" priority="81" stopIfTrue="1" operator="lessThan">
      <formula>-0.2</formula>
    </cfRule>
  </conditionalFormatting>
  <conditionalFormatting sqref="J4">
    <cfRule type="cellIs" dxfId="2197" priority="76" stopIfTrue="1" operator="greaterThan">
      <formula>0.2</formula>
    </cfRule>
    <cfRule type="cellIs" priority="77" stopIfTrue="1" operator="between">
      <formula>-0.2</formula>
      <formula>0.2</formula>
    </cfRule>
    <cfRule type="cellIs" dxfId="2196" priority="78" stopIfTrue="1" operator="lessThan">
      <formula>-0.2</formula>
    </cfRule>
  </conditionalFormatting>
  <conditionalFormatting sqref="K4">
    <cfRule type="cellIs" dxfId="2195" priority="73" stopIfTrue="1" operator="greaterThan">
      <formula>0.2</formula>
    </cfRule>
    <cfRule type="cellIs" priority="74" stopIfTrue="1" operator="between">
      <formula>-0.2</formula>
      <formula>0.2</formula>
    </cfRule>
    <cfRule type="cellIs" dxfId="2194" priority="75" stopIfTrue="1" operator="lessThan">
      <formula>-0.2</formula>
    </cfRule>
  </conditionalFormatting>
  <conditionalFormatting sqref="L4">
    <cfRule type="cellIs" dxfId="2193" priority="70" stopIfTrue="1" operator="greaterThan">
      <formula>0.2</formula>
    </cfRule>
    <cfRule type="cellIs" priority="71" stopIfTrue="1" operator="between">
      <formula>-0.2</formula>
      <formula>0.2</formula>
    </cfRule>
    <cfRule type="cellIs" dxfId="2192" priority="72" stopIfTrue="1" operator="lessThan">
      <formula>-0.2</formula>
    </cfRule>
  </conditionalFormatting>
  <conditionalFormatting sqref="M4">
    <cfRule type="cellIs" dxfId="2191" priority="67" stopIfTrue="1" operator="greaterThan">
      <formula>0.2</formula>
    </cfRule>
    <cfRule type="cellIs" priority="68" stopIfTrue="1" operator="between">
      <formula>-0.2</formula>
      <formula>0.2</formula>
    </cfRule>
    <cfRule type="cellIs" dxfId="2190" priority="69" stopIfTrue="1" operator="lessThan">
      <formula>-0.2</formula>
    </cfRule>
  </conditionalFormatting>
  <conditionalFormatting sqref="C5">
    <cfRule type="cellIs" dxfId="2189" priority="64" stopIfTrue="1" operator="greaterThan">
      <formula>0.2</formula>
    </cfRule>
    <cfRule type="cellIs" priority="65" stopIfTrue="1" operator="between">
      <formula>-0.2</formula>
      <formula>0.2</formula>
    </cfRule>
    <cfRule type="cellIs" dxfId="2188" priority="66" stopIfTrue="1" operator="lessThan">
      <formula>-0.2</formula>
    </cfRule>
  </conditionalFormatting>
  <conditionalFormatting sqref="L8">
    <cfRule type="cellIs" dxfId="2187" priority="61" stopIfTrue="1" operator="greaterThan">
      <formula>0.2</formula>
    </cfRule>
    <cfRule type="cellIs" priority="62" stopIfTrue="1" operator="between">
      <formula>-0.2</formula>
      <formula>0.2</formula>
    </cfRule>
    <cfRule type="cellIs" dxfId="2186" priority="63" stopIfTrue="1" operator="lessThan">
      <formula>-0.2</formula>
    </cfRule>
  </conditionalFormatting>
  <conditionalFormatting sqref="D5">
    <cfRule type="cellIs" dxfId="2185" priority="58" stopIfTrue="1" operator="greaterThan">
      <formula>0.2</formula>
    </cfRule>
    <cfRule type="cellIs" priority="59" stopIfTrue="1" operator="between">
      <formula>-0.2</formula>
      <formula>0.2</formula>
    </cfRule>
    <cfRule type="cellIs" dxfId="2184" priority="60" stopIfTrue="1" operator="lessThan">
      <formula>-0.2</formula>
    </cfRule>
  </conditionalFormatting>
  <conditionalFormatting sqref="E5">
    <cfRule type="cellIs" dxfId="2183" priority="55" stopIfTrue="1" operator="greaterThan">
      <formula>0.2</formula>
    </cfRule>
    <cfRule type="cellIs" priority="56" stopIfTrue="1" operator="between">
      <formula>-0.2</formula>
      <formula>0.2</formula>
    </cfRule>
    <cfRule type="cellIs" dxfId="2182" priority="57" stopIfTrue="1" operator="lessThan">
      <formula>-0.2</formula>
    </cfRule>
  </conditionalFormatting>
  <conditionalFormatting sqref="F5">
    <cfRule type="cellIs" dxfId="2181" priority="52" stopIfTrue="1" operator="greaterThan">
      <formula>0.2</formula>
    </cfRule>
    <cfRule type="cellIs" priority="53" stopIfTrue="1" operator="between">
      <formula>-0.2</formula>
      <formula>0.2</formula>
    </cfRule>
    <cfRule type="cellIs" dxfId="2180" priority="54" stopIfTrue="1" operator="lessThan">
      <formula>-0.2</formula>
    </cfRule>
  </conditionalFormatting>
  <conditionalFormatting sqref="G5">
    <cfRule type="cellIs" dxfId="2179" priority="49" stopIfTrue="1" operator="greaterThan">
      <formula>0.2</formula>
    </cfRule>
    <cfRule type="cellIs" priority="50" stopIfTrue="1" operator="between">
      <formula>-0.2</formula>
      <formula>0.2</formula>
    </cfRule>
    <cfRule type="cellIs" dxfId="2178" priority="51" stopIfTrue="1" operator="lessThan">
      <formula>-0.2</formula>
    </cfRule>
  </conditionalFormatting>
  <conditionalFormatting sqref="H5">
    <cfRule type="cellIs" dxfId="2177" priority="46" stopIfTrue="1" operator="greaterThan">
      <formula>0.2</formula>
    </cfRule>
    <cfRule type="cellIs" priority="47" stopIfTrue="1" operator="between">
      <formula>-0.2</formula>
      <formula>0.2</formula>
    </cfRule>
    <cfRule type="cellIs" dxfId="2176" priority="48" stopIfTrue="1" operator="lessThan">
      <formula>-0.2</formula>
    </cfRule>
  </conditionalFormatting>
  <conditionalFormatting sqref="F8:J8 H10:I10 G9:G10 H9:J9">
    <cfRule type="cellIs" dxfId="2175" priority="43" stopIfTrue="1" operator="greaterThan">
      <formula>0.2</formula>
    </cfRule>
    <cfRule type="cellIs" priority="44" stopIfTrue="1" operator="between">
      <formula>-0.2</formula>
      <formula>0.2</formula>
    </cfRule>
    <cfRule type="cellIs" dxfId="2174" priority="45" stopIfTrue="1" operator="lessThan">
      <formula>-0.2</formula>
    </cfRule>
  </conditionalFormatting>
  <conditionalFormatting sqref="I5">
    <cfRule type="cellIs" dxfId="2173" priority="40" stopIfTrue="1" operator="greaterThan">
      <formula>0.2</formula>
    </cfRule>
    <cfRule type="cellIs" priority="41" stopIfTrue="1" operator="between">
      <formula>-0.2</formula>
      <formula>0.2</formula>
    </cfRule>
    <cfRule type="cellIs" dxfId="2172" priority="42" stopIfTrue="1" operator="lessThan">
      <formula>-0.2</formula>
    </cfRule>
  </conditionalFormatting>
  <conditionalFormatting sqref="J5">
    <cfRule type="cellIs" dxfId="2171" priority="37" stopIfTrue="1" operator="greaterThan">
      <formula>0.2</formula>
    </cfRule>
    <cfRule type="cellIs" priority="38" stopIfTrue="1" operator="between">
      <formula>-0.2</formula>
      <formula>0.2</formula>
    </cfRule>
    <cfRule type="cellIs" dxfId="2170" priority="39" stopIfTrue="1" operator="lessThan">
      <formula>-0.2</formula>
    </cfRule>
  </conditionalFormatting>
  <conditionalFormatting sqref="K5">
    <cfRule type="cellIs" dxfId="2169" priority="31" stopIfTrue="1" operator="greaterThan">
      <formula>0.2</formula>
    </cfRule>
    <cfRule type="cellIs" priority="32" stopIfTrue="1" operator="between">
      <formula>-0.2</formula>
      <formula>0.2</formula>
    </cfRule>
    <cfRule type="cellIs" dxfId="2168" priority="33" stopIfTrue="1" operator="lessThan">
      <formula>-0.2</formula>
    </cfRule>
  </conditionalFormatting>
  <conditionalFormatting sqref="L5">
    <cfRule type="cellIs" dxfId="2167" priority="28" stopIfTrue="1" operator="greaterThan">
      <formula>0.2</formula>
    </cfRule>
    <cfRule type="cellIs" priority="29" stopIfTrue="1" operator="between">
      <formula>-0.2</formula>
      <formula>0.2</formula>
    </cfRule>
    <cfRule type="cellIs" dxfId="2166" priority="30" stopIfTrue="1" operator="lessThan">
      <formula>-0.2</formula>
    </cfRule>
  </conditionalFormatting>
  <conditionalFormatting sqref="M5">
    <cfRule type="cellIs" dxfId="2165" priority="22" stopIfTrue="1" operator="greaterThan">
      <formula>0.2</formula>
    </cfRule>
    <cfRule type="cellIs" priority="23" stopIfTrue="1" operator="between">
      <formula>-0.2</formula>
      <formula>0.2</formula>
    </cfRule>
    <cfRule type="cellIs" dxfId="2164" priority="24" stopIfTrue="1" operator="lessThan">
      <formula>-0.2</formula>
    </cfRule>
  </conditionalFormatting>
  <conditionalFormatting sqref="C6">
    <cfRule type="cellIs" dxfId="2163" priority="19" stopIfTrue="1" operator="greaterThan">
      <formula>0.2</formula>
    </cfRule>
    <cfRule type="cellIs" priority="20" stopIfTrue="1" operator="between">
      <formula>-0.2</formula>
      <formula>0.2</formula>
    </cfRule>
    <cfRule type="cellIs" dxfId="2162" priority="21" stopIfTrue="1" operator="lessThan">
      <formula>-0.2</formula>
    </cfRule>
  </conditionalFormatting>
  <conditionalFormatting sqref="D6">
    <cfRule type="cellIs" dxfId="2161" priority="16" stopIfTrue="1" operator="greaterThan">
      <formula>0.2</formula>
    </cfRule>
    <cfRule type="cellIs" priority="17" stopIfTrue="1" operator="between">
      <formula>-0.2</formula>
      <formula>0.2</formula>
    </cfRule>
    <cfRule type="cellIs" dxfId="2160" priority="18" stopIfTrue="1" operator="lessThan">
      <formula>-0.2</formula>
    </cfRule>
  </conditionalFormatting>
  <conditionalFormatting sqref="E6">
    <cfRule type="cellIs" dxfId="2159" priority="13" stopIfTrue="1" operator="greaterThan">
      <formula>0.2</formula>
    </cfRule>
    <cfRule type="cellIs" priority="14" stopIfTrue="1" operator="between">
      <formula>-0.2</formula>
      <formula>0.2</formula>
    </cfRule>
    <cfRule type="cellIs" dxfId="2158" priority="15" stopIfTrue="1" operator="lessThan">
      <formula>-0.2</formula>
    </cfRule>
  </conditionalFormatting>
  <conditionalFormatting sqref="F9:F10">
    <cfRule type="cellIs" dxfId="2157" priority="10" stopIfTrue="1" operator="greaterThan">
      <formula>0.2</formula>
    </cfRule>
    <cfRule type="cellIs" priority="11" stopIfTrue="1" operator="between">
      <formula>-0.2</formula>
      <formula>0.2</formula>
    </cfRule>
    <cfRule type="cellIs" dxfId="2156" priority="12" stopIfTrue="1" operator="lessThan">
      <formula>-0.2</formula>
    </cfRule>
  </conditionalFormatting>
  <conditionalFormatting sqref="F6:G6">
    <cfRule type="cellIs" dxfId="2155" priority="7" stopIfTrue="1" operator="greaterThan">
      <formula>0.2</formula>
    </cfRule>
    <cfRule type="cellIs" priority="8" stopIfTrue="1" operator="between">
      <formula>-0.2</formula>
      <formula>0.2</formula>
    </cfRule>
    <cfRule type="cellIs" dxfId="2154" priority="9" stopIfTrue="1" operator="lessThan">
      <formula>-0.2</formula>
    </cfRule>
  </conditionalFormatting>
  <conditionalFormatting sqref="H6">
    <cfRule type="cellIs" dxfId="2153" priority="4" stopIfTrue="1" operator="greaterThan">
      <formula>0.2</formula>
    </cfRule>
    <cfRule type="cellIs" priority="5" stopIfTrue="1" operator="between">
      <formula>-0.2</formula>
      <formula>0.2</formula>
    </cfRule>
    <cfRule type="cellIs" dxfId="2152" priority="6" stopIfTrue="1" operator="lessThan">
      <formula>-0.2</formula>
    </cfRule>
  </conditionalFormatting>
  <conditionalFormatting sqref="I6">
    <cfRule type="cellIs" dxfId="2151" priority="1" stopIfTrue="1" operator="greaterThan">
      <formula>0.2</formula>
    </cfRule>
    <cfRule type="cellIs" priority="2" stopIfTrue="1" operator="between">
      <formula>-0.2</formula>
      <formula>0.2</formula>
    </cfRule>
    <cfRule type="cellIs" dxfId="2150" priority="3" stopIfTrue="1" operator="lessThan">
      <formula>-0.2</formula>
    </cfRule>
  </conditionalFormatting>
  <pageMargins left="0.78740157499999996" right="0.78740157499999996" top="0.984251969" bottom="0.984251969" header="0.4921259845" footer="0.4921259845"/>
  <pageSetup paperSize="9"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C42"/>
  <sheetViews>
    <sheetView topLeftCell="A7" zoomScaleNormal="100" workbookViewId="0">
      <selection activeCell="N54" sqref="N54"/>
    </sheetView>
  </sheetViews>
  <sheetFormatPr baseColWidth="10" defaultRowHeight="13.2"/>
  <cols>
    <col min="1" max="1" width="9.44140625" customWidth="1"/>
    <col min="2" max="2" width="8.88671875" customWidth="1"/>
    <col min="3" max="3" width="9.44140625" customWidth="1"/>
    <col min="4" max="4" width="9" customWidth="1"/>
    <col min="5" max="5" width="9.109375" customWidth="1"/>
    <col min="6" max="6" width="8.6640625" customWidth="1"/>
    <col min="7" max="7" width="9.109375" customWidth="1"/>
    <col min="8" max="8" width="8.5546875" customWidth="1"/>
    <col min="9" max="9" width="9.6640625" customWidth="1"/>
    <col min="10" max="10" width="9" customWidth="1"/>
    <col min="11" max="11" width="9.33203125" customWidth="1"/>
    <col min="12" max="12" width="9.109375" customWidth="1"/>
    <col min="13" max="13" width="10.109375" customWidth="1"/>
    <col min="14" max="14" width="9.6640625" customWidth="1"/>
    <col min="15" max="15" width="7.88671875" customWidth="1"/>
    <col min="16" max="16" width="6.6640625" customWidth="1"/>
    <col min="17" max="17" width="6.44140625" style="17" customWidth="1"/>
    <col min="18" max="18" width="6.88671875" style="17" customWidth="1"/>
    <col min="19" max="19" width="9.33203125" style="17" customWidth="1"/>
    <col min="20" max="20" width="9.109375" customWidth="1"/>
    <col min="21" max="21" width="8.88671875" customWidth="1"/>
    <col min="22" max="23" width="10.44140625" customWidth="1"/>
    <col min="24" max="24" width="9.109375" customWidth="1"/>
    <col min="25" max="25" width="10.33203125" customWidth="1"/>
    <col min="26" max="26" width="9.88671875" customWidth="1"/>
    <col min="27" max="27" width="9.6640625" customWidth="1"/>
  </cols>
  <sheetData>
    <row r="1" spans="1:29" ht="15.6">
      <c r="A1" s="378" t="s">
        <v>85</v>
      </c>
      <c r="B1" s="378"/>
      <c r="C1" s="378"/>
      <c r="D1" s="378"/>
      <c r="E1" s="378"/>
      <c r="F1" s="378"/>
      <c r="G1" s="378"/>
      <c r="H1" s="378"/>
      <c r="I1" s="378"/>
      <c r="J1" s="378"/>
      <c r="K1" s="378"/>
      <c r="L1" s="378"/>
      <c r="M1" s="378"/>
      <c r="N1" s="378"/>
      <c r="O1" s="16"/>
      <c r="P1" s="16"/>
      <c r="Q1" s="16"/>
      <c r="R1" s="16"/>
      <c r="S1" s="16"/>
      <c r="T1" s="380" t="s">
        <v>46</v>
      </c>
      <c r="U1" s="380"/>
      <c r="V1" s="380"/>
      <c r="W1" s="380"/>
      <c r="Z1" s="380" t="s">
        <v>39</v>
      </c>
      <c r="AA1" s="380"/>
      <c r="AB1" s="380"/>
      <c r="AC1" s="380"/>
    </row>
    <row r="2" spans="1:29" ht="13.8" thickBot="1">
      <c r="Q2"/>
      <c r="R2"/>
      <c r="S2"/>
      <c r="T2" s="17"/>
      <c r="U2" s="17"/>
      <c r="Z2" s="17"/>
      <c r="AA2" s="17"/>
    </row>
    <row r="3" spans="1:29" s="1" customFormat="1" ht="13.8" thickBot="1">
      <c r="A3" s="35"/>
      <c r="B3" s="48" t="s">
        <v>1</v>
      </c>
      <c r="C3" s="48" t="s">
        <v>2</v>
      </c>
      <c r="D3" s="48" t="s">
        <v>14</v>
      </c>
      <c r="E3" s="48" t="s">
        <v>4</v>
      </c>
      <c r="F3" s="48" t="s">
        <v>5</v>
      </c>
      <c r="G3" s="48" t="s">
        <v>6</v>
      </c>
      <c r="H3" s="48" t="s">
        <v>7</v>
      </c>
      <c r="I3" s="48" t="s">
        <v>8</v>
      </c>
      <c r="J3" s="48" t="s">
        <v>9</v>
      </c>
      <c r="K3" s="48" t="s">
        <v>10</v>
      </c>
      <c r="L3" s="48" t="s">
        <v>11</v>
      </c>
      <c r="M3" s="48" t="s">
        <v>12</v>
      </c>
      <c r="N3" s="49" t="s">
        <v>13</v>
      </c>
      <c r="P3" s="241" t="s">
        <v>266</v>
      </c>
      <c r="Q3" s="243" t="s">
        <v>265</v>
      </c>
      <c r="R3" s="240"/>
      <c r="S3" s="84"/>
      <c r="T3" s="35" t="s">
        <v>26</v>
      </c>
      <c r="U3" s="36" t="s">
        <v>27</v>
      </c>
      <c r="V3" s="36" t="s">
        <v>28</v>
      </c>
      <c r="W3" s="39" t="s">
        <v>29</v>
      </c>
      <c r="Y3" s="84"/>
      <c r="Z3" s="35" t="s">
        <v>40</v>
      </c>
      <c r="AA3" s="36" t="s">
        <v>41</v>
      </c>
      <c r="AB3" s="36" t="s">
        <v>42</v>
      </c>
      <c r="AC3" s="39" t="s">
        <v>43</v>
      </c>
    </row>
    <row r="4" spans="1:29">
      <c r="A4" s="50">
        <v>1991</v>
      </c>
      <c r="B4" s="150">
        <f>(SummSonne!B59-Referenz!B$37)/Referenz!B$37 * 100 + 100</f>
        <v>120.17322266329846</v>
      </c>
      <c r="C4" s="60">
        <f>(SummSonne!C59-Referenz!C$37)/Referenz!C$37 * 100 + 100</f>
        <v>145.68880079286421</v>
      </c>
      <c r="D4" s="60">
        <f>(SummSonne!D59-Referenz!D$37)/Referenz!D$37 * 100 + 100</f>
        <v>67.120622568093381</v>
      </c>
      <c r="E4" s="63">
        <f>(SummSonne!E59-Referenz!E$37)/Referenz!E$37 * 100 + 100</f>
        <v>108.26393337604101</v>
      </c>
      <c r="F4" s="60">
        <f>(SummSonne!F59-Referenz!F$37)/Referenz!F$37 * 100 + 100</f>
        <v>87.921847246891659</v>
      </c>
      <c r="G4" s="60">
        <f>(SummSonne!G59-Referenz!G$37)/Referenz!G$37 * 100 + 100</f>
        <v>91.790670456445412</v>
      </c>
      <c r="H4" s="60">
        <f>(SummSonne!H59-Referenz!H$37)/Referenz!H$37 * 100 + 100</f>
        <v>119.14770256558921</v>
      </c>
      <c r="I4" s="60">
        <f>(SummSonne!I59-Referenz!I$37)/Referenz!I$37 * 100 + 100</f>
        <v>121.99367088607596</v>
      </c>
      <c r="J4" s="60">
        <f>(SummSonne!J59-Referenz!J$37)/Referenz!J$37 * 100 + 100</f>
        <v>103.94932935916542</v>
      </c>
      <c r="K4" s="60">
        <f>(SummSonne!K59-Referenz!K$37)/Referenz!K$37 * 100 + 100</f>
        <v>82.483370288248324</v>
      </c>
      <c r="L4" s="60">
        <f>(SummSonne!L59-Referenz!L$37)/Referenz!L$37 * 100 + 100</f>
        <v>93.783686669062163</v>
      </c>
      <c r="M4" s="276">
        <f>(SummSonne!M59-Referenz!M$37)/Referenz!M$37 * 100 + 100</f>
        <v>97.003154574132495</v>
      </c>
      <c r="N4" s="89">
        <f>(SummSonne!N59-Referenz!N$37)/Referenz!N$37 * 100 + 100</f>
        <v>103.09410472354449</v>
      </c>
      <c r="O4" s="2"/>
      <c r="P4" s="242">
        <v>5</v>
      </c>
      <c r="Q4" s="244">
        <v>5</v>
      </c>
      <c r="R4" s="1"/>
      <c r="S4" s="50">
        <v>1991</v>
      </c>
      <c r="T4" s="63">
        <f>(SUM(SummSonne!D59:'SummSonne'!F59)-SUM(Referenz!$D$37:'Referenz'!$F$37))/SUM(Referenz!$D$37:'Referenz'!$F$37)*100+100</f>
        <v>88.59618717504334</v>
      </c>
      <c r="U4" s="63">
        <f>(SUM(SummSonne!G59:'SummSonne'!I59)-SUM(Referenz!$G$37:'Referenz'!$I$37))/SUM(Referenz!$G$37:'Referenz'!$I$37)*100+100</f>
        <v>111.5625</v>
      </c>
      <c r="V4" s="63">
        <f>(SUM(SummSonne!J59:'SummSonne'!L59)-SUM(Referenz!$J$37:'Referenz'!$L$37))/SUM(Referenz!$J$37:'Referenz'!$L$37)*100+100</f>
        <v>94.068399020614493</v>
      </c>
      <c r="W4" s="174">
        <f>(SUM(SummSonne!B59,SummSonne!C59,SummSonne!M58)-SUM(Referenz!$B$37,Referenz!$C$37,Referenz!$M$37))/SUM(Referenz!$B$37,Referenz!$C$37,Referenz!$M$37)*100+100</f>
        <v>119.15046796256301</v>
      </c>
      <c r="X4" s="1"/>
      <c r="Y4" s="50">
        <v>1991</v>
      </c>
      <c r="Z4" s="150">
        <f>(SUM(SummSonne!B59:'SummSonne'!D59)-SUM(Referenz!$B$37:'Referenz'!$D$37))/SUM(Referenz!$B$37:'Referenz'!$D$37)*100+100</f>
        <v>105.95358224016147</v>
      </c>
      <c r="AA4" s="60">
        <f>(SUM(SummSonne!E59:'SummSonne'!G59)-SUM(Referenz!$E$37:'Referenz'!$G$37))/SUM(Referenz!$E$37:'Referenz'!$G$37)*100+100</f>
        <v>95.188412912728609</v>
      </c>
      <c r="AB4" s="60">
        <f>(SUM(SummSonne!H59:'SummSonne'!J59)-SUM(Referenz!$H$37:'Referenz'!$J$37))/SUM(Referenz!$H$37:'Referenz'!$J$37)*100+100</f>
        <v>115.72604508527466</v>
      </c>
      <c r="AC4" s="174">
        <f>(SUM(SummSonne!K59:'SummSonne'!M59)-SUM(Referenz!$K$37:'Referenz'!$M$37))/SUM(Referenz!$K$37:'Referenz'!$M$37)*100+100</f>
        <v>89.429240004069598</v>
      </c>
    </row>
    <row r="5" spans="1:29">
      <c r="A5" s="51">
        <v>1992</v>
      </c>
      <c r="B5" s="151">
        <f>(SummSonne!B60-Referenz!B$37)/Referenz!B$37 * 100 + 100</f>
        <v>112.59473114399135</v>
      </c>
      <c r="C5" s="61">
        <f>(SummSonne!C60-Referenz!C$37)/Referenz!C$37 * 100 + 100</f>
        <v>109.01883052527253</v>
      </c>
      <c r="D5" s="61">
        <f>(SummSonne!D60-Referenz!D$37)/Referenz!D$37 * 100 + 100</f>
        <v>77.334630350194558</v>
      </c>
      <c r="E5" s="64">
        <f>(SummSonne!E60-Referenz!E$37)/Referenz!E$37 * 100 + 100</f>
        <v>99.295323510570157</v>
      </c>
      <c r="F5" s="61">
        <f>(SummSonne!F60-Referenz!F$37)/Referenz!F$37 * 100 + 100</f>
        <v>136.41207815275311</v>
      </c>
      <c r="G5" s="61">
        <f>(SummSonne!G60-Referenz!G$37)/Referenz!G$37 * 100 + 100</f>
        <v>93.797023909045308</v>
      </c>
      <c r="H5" s="61">
        <f>(SummSonne!H60-Referenz!H$37)/Referenz!H$37 * 100 + 100</f>
        <v>98.275112335121037</v>
      </c>
      <c r="I5" s="61">
        <f>(SummSonne!I60-Referenz!I$37)/Referenz!I$37 * 100 + 100</f>
        <v>132.4367088607595</v>
      </c>
      <c r="J5" s="61">
        <f>(SummSonne!J60-Referenz!J$37)/Referenz!J$37 * 100 + 100</f>
        <v>87.742175856929947</v>
      </c>
      <c r="K5" s="170">
        <f>(SummSonne!K60-Referenz!K$37)/Referenz!K$37 * 100 + 100</f>
        <v>37.915742793791573</v>
      </c>
      <c r="L5" s="61">
        <f>(SummSonne!L60-Referenz!L$37)/Referenz!L$37 * 100 + 100</f>
        <v>79.770032339202302</v>
      </c>
      <c r="M5" s="302">
        <f>(SummSonne!M60-Referenz!M$37)/Referenz!M$37 * 100 + 100</f>
        <v>102.91798107255521</v>
      </c>
      <c r="N5" s="304">
        <f>(SummSonne!N60-Referenz!N$37)/Referenz!N$37 * 100 + 100</f>
        <v>98.755034785792745</v>
      </c>
      <c r="O5" s="2"/>
      <c r="P5" s="242">
        <v>4</v>
      </c>
      <c r="Q5" s="244">
        <v>5</v>
      </c>
      <c r="R5" s="1"/>
      <c r="S5" s="51">
        <v>1992</v>
      </c>
      <c r="T5" s="64">
        <f>(SUM(SummSonne!D60:'SummSonne'!F60)-SUM(Referenz!$D$37:'Referenz'!$F$37))/SUM(Referenz!$D$37:'Referenz'!$F$37)*100+100</f>
        <v>107.52166377816293</v>
      </c>
      <c r="U5" s="64">
        <f>(SUM(SummSonne!G60:'SummSonne'!I60)-SUM(Referenz!$G$37:'Referenz'!$I$37))/SUM(Referenz!$G$37:'Referenz'!$I$37)*100+100</f>
        <v>108.125</v>
      </c>
      <c r="V5" s="170">
        <f>(SUM(SummSonne!J60:'SummSonne'!L60)-SUM(Referenz!$J$37:'Referenz'!$L$37))/SUM(Referenz!$J$37:'Referenz'!$L$37)*100+100</f>
        <v>68.241055208909245</v>
      </c>
      <c r="W5" s="56">
        <f>(SUM(SummSonne!B60,SummSonne!C60,SummSonne!M59)-SUM(Referenz!$B$37,Referenz!$C$37,Referenz!$M$37))/SUM(Referenz!$B$37,Referenz!$C$37,Referenz!$M$37)*100+100</f>
        <v>106.55147588192946</v>
      </c>
      <c r="Y5" s="51">
        <v>1992</v>
      </c>
      <c r="Z5" s="151">
        <f>(SUM(SummSonne!B60:'SummSonne'!D60)-SUM(Referenz!$B$37:'Referenz'!$D$37))/SUM(Referenz!$B$37:'Referenz'!$D$37)*100+100</f>
        <v>96.871846619576189</v>
      </c>
      <c r="AA5" s="61">
        <f>(SUM(SummSonne!E60:'SummSonne'!G60)-SUM(Referenz!$E$37:'Referenz'!$G$37))/SUM(Referenz!$E$37:'Referenz'!$G$37)*100+100</f>
        <v>110.10187799189886</v>
      </c>
      <c r="AB5" s="61">
        <f>(SUM(SummSonne!H60:'SummSonne'!J60)-SUM(Referenz!$H$37:'Referenz'!$J$37))/SUM(Referenz!$H$37:'Referenz'!$J$37)*100+100</f>
        <v>106.84887286813365</v>
      </c>
      <c r="AC5" s="172">
        <f>(SUM(SummSonne!K60:'SummSonne'!M60)-SUM(Referenz!$K$37:'Referenz'!$M$37))/SUM(Referenz!$K$37:'Referenz'!$M$37)*100+100</f>
        <v>66.537796317021062</v>
      </c>
    </row>
    <row r="6" spans="1:29">
      <c r="A6" s="51">
        <v>1993</v>
      </c>
      <c r="B6" s="152">
        <f>(SummSonne!B61-Referenz!B$37)/Referenz!B$37 * 100 + 100</f>
        <v>110.42944785276075</v>
      </c>
      <c r="C6" s="62">
        <f>(SummSonne!C61-Referenz!C$37)/Referenz!C$37 * 100 + 100</f>
        <v>116.94747274529236</v>
      </c>
      <c r="D6" s="62">
        <f>(SummSonne!D61-Referenz!D$37)/Referenz!D$37 * 100 + 100</f>
        <v>108.70622568093385</v>
      </c>
      <c r="E6" s="65">
        <f>(SummSonne!E61-Referenz!E$37)/Referenz!E$37 * 100 + 100</f>
        <v>110.18577834721333</v>
      </c>
      <c r="F6" s="62">
        <f>(SummSonne!F61-Referenz!F$37)/Referenz!F$37 * 100 + 100</f>
        <v>120.42628774422735</v>
      </c>
      <c r="G6" s="62">
        <f>(SummSonne!G61-Referenz!G$37)/Referenz!G$37 * 100 + 100</f>
        <v>106.83832135094465</v>
      </c>
      <c r="H6" s="62">
        <f>(SummSonne!H61-Referenz!H$37)/Referenz!H$37 * 100 + 100</f>
        <v>82.62066966226989</v>
      </c>
      <c r="I6" s="62">
        <f>(SummSonne!I61-Referenz!I$37)/Referenz!I$37 * 100 + 100</f>
        <v>111.55063291139241</v>
      </c>
      <c r="J6" s="62">
        <f>(SummSonne!J61-Referenz!J$37)/Referenz!J$37 * 100 + 100</f>
        <v>83.271236959761552</v>
      </c>
      <c r="K6" s="62">
        <f>(SummSonne!K61-Referenz!K$37)/Referenz!K$37 * 100 + 100</f>
        <v>58.536585365853654</v>
      </c>
      <c r="L6" s="62">
        <f>(SummSonne!L61-Referenz!L$37)/Referenz!L$37 * 100 + 100</f>
        <v>66.834351419331654</v>
      </c>
      <c r="M6" s="238">
        <f>(SummSonne!M61-Referenz!M$37)/Referenz!M$37 * 100 + 100</f>
        <v>72.160883280757105</v>
      </c>
      <c r="N6" s="90">
        <f>(SummSonne!N61-Referenz!N$37)/Referenz!N$37 * 100 + 100</f>
        <v>96.942511900402778</v>
      </c>
      <c r="O6" s="2"/>
      <c r="P6" s="242">
        <v>7</v>
      </c>
      <c r="Q6" s="244">
        <v>5</v>
      </c>
      <c r="R6" s="1"/>
      <c r="S6" s="51">
        <v>1993</v>
      </c>
      <c r="T6" s="64">
        <f>(SUM(SummSonne!D61:'SummSonne'!F61)-SUM(Referenz!$D$37:'Referenz'!$F$37))/SUM(Referenz!$D$37:'Referenz'!$F$37)*100+100</f>
        <v>113.76083188908147</v>
      </c>
      <c r="U6" s="64">
        <f>(SUM(SummSonne!G61:'SummSonne'!I61)-SUM(Referenz!$G$37:'Referenz'!$I$37))/SUM(Referenz!$G$37:'Referenz'!$I$37)*100+100</f>
        <v>99.6875</v>
      </c>
      <c r="V6" s="64">
        <f>(SUM(SummSonne!J61:'SummSonne'!L61)-SUM(Referenz!$J$37:'Referenz'!$L$37))/SUM(Referenz!$J$37:'Referenz'!$L$37)*100+100</f>
        <v>70.847484400916201</v>
      </c>
      <c r="W6" s="56">
        <f>(SUM(SummSonne!B61,SummSonne!C61,SummSonne!M60)-SUM(Referenz!$B$37,Referenz!$C$37,Referenz!$M$37))/SUM(Referenz!$B$37,Referenz!$C$37,Referenz!$M$37)*100+100</f>
        <v>110.51115910727144</v>
      </c>
      <c r="Y6" s="51">
        <v>1993</v>
      </c>
      <c r="Z6" s="151">
        <f>(SUM(SummSonne!B61:'SummSonne'!D61)-SUM(Referenz!$B$37:'Referenz'!$D$37))/SUM(Referenz!$B$37:'Referenz'!$D$37)*100+100</f>
        <v>111.7053481331988</v>
      </c>
      <c r="AA6" s="61">
        <f>(SUM(SummSonne!E61:'SummSonne'!G61)-SUM(Referenz!$E$37:'Referenz'!$G$37))/SUM(Referenz!$E$37:'Referenz'!$G$37)*100+100</f>
        <v>112.49539707867928</v>
      </c>
      <c r="AB6" s="61">
        <f>(SUM(SummSonne!H61:'SummSonne'!J61)-SUM(Referenz!$H$37:'Referenz'!$J$37))/SUM(Referenz!$H$37:'Referenz'!$J$37)*100+100</f>
        <v>92.645397320708028</v>
      </c>
      <c r="AC6" s="172">
        <f>(SUM(SummSonne!K61:'SummSonne'!M61)-SUM(Referenz!$K$37:'Referenz'!$M$37))/SUM(Referenz!$K$37:'Referenz'!$M$37)*100+100</f>
        <v>64.401261572896544</v>
      </c>
    </row>
    <row r="7" spans="1:29">
      <c r="A7" s="51">
        <v>1994</v>
      </c>
      <c r="B7" s="152">
        <f>(SummSonne!B62-Referenz!B$37)/Referenz!B$37 * 100 + 100</f>
        <v>87.69397329483941</v>
      </c>
      <c r="C7" s="62">
        <f>(SummSonne!C62-Referenz!C$37)/Referenz!C$37 * 100 + 100</f>
        <v>76.313181367690788</v>
      </c>
      <c r="D7" s="62">
        <f>(SummSonne!D62-Referenz!D$37)/Referenz!D$37 * 100 + 100</f>
        <v>97.762645914396884</v>
      </c>
      <c r="E7" s="65">
        <f>(SummSonne!E62-Referenz!E$37)/Referenz!E$37 * 100 + 100</f>
        <v>85.201793721973104</v>
      </c>
      <c r="F7" s="62">
        <f>(SummSonne!F62-Referenz!F$37)/Referenz!F$37 * 100 + 100</f>
        <v>99.111900532859678</v>
      </c>
      <c r="G7" s="62">
        <f>(SummSonne!G62-Referenz!G$37)/Referenz!G$37 * 100 + 100</f>
        <v>102.32402608259488</v>
      </c>
      <c r="H7" s="62">
        <f>(SummSonne!H62-Referenz!H$37)/Referenz!H$37 * 100 + 100</f>
        <v>120.8870850847949</v>
      </c>
      <c r="I7" s="62">
        <f>(SummSonne!I62-Referenz!I$37)/Referenz!I$37 * 100 + 100</f>
        <v>104.90506329113924</v>
      </c>
      <c r="J7" s="62">
        <f>(SummSonne!J62-Referenz!J$37)/Referenz!J$37 * 100 + 100</f>
        <v>78.800298062593143</v>
      </c>
      <c r="K7" s="62">
        <f>(SummSonne!K62-Referenz!K$37)/Referenz!K$37 * 100 + 100</f>
        <v>112.41685144124168</v>
      </c>
      <c r="L7" s="62">
        <f>(SummSonne!L62-Referenz!L$37)/Referenz!L$37 * 100 + 100</f>
        <v>79.770032339202302</v>
      </c>
      <c r="M7" s="238">
        <f>(SummSonne!M62-Referenz!M$37)/Referenz!M$37 * 100 + 100</f>
        <v>81.624605678233436</v>
      </c>
      <c r="N7" s="90">
        <f>(SummSonne!N62-Referenz!N$37)/Referenz!N$37 * 100 + 100</f>
        <v>97.052361772244595</v>
      </c>
      <c r="O7" s="2"/>
      <c r="P7" s="242">
        <v>2</v>
      </c>
      <c r="Q7" s="244">
        <v>6</v>
      </c>
      <c r="R7" s="1"/>
      <c r="S7" s="51">
        <v>1994</v>
      </c>
      <c r="T7" s="64">
        <f>(SUM(SummSonne!D62:'SummSonne'!F62)-SUM(Referenz!$D$37:'Referenz'!$F$37))/SUM(Referenz!$D$37:'Referenz'!$F$37)*100+100</f>
        <v>94.211438474870036</v>
      </c>
      <c r="U7" s="64">
        <f>(SUM(SummSonne!G62:'SummSonne'!I62)-SUM(Referenz!$G$37:'Referenz'!$I$37))/SUM(Referenz!$G$37:'Referenz'!$I$37)*100+100</f>
        <v>109.84375</v>
      </c>
      <c r="V7" s="64">
        <f>(SUM(SummSonne!J62:'SummSonne'!L62)-SUM(Referenz!$J$37:'Referenz'!$L$37))/SUM(Referenz!$J$37:'Referenz'!$L$37)*100+100</f>
        <v>90.988073611879003</v>
      </c>
      <c r="W7" s="56">
        <f>(SUM(SummSonne!B62,SummSonne!C62,SummSonne!M61)-SUM(Referenz!$B$37,Referenz!$C$37,Referenz!$M$37))/SUM(Referenz!$B$37,Referenz!$C$37,Referenz!$M$37)*100+100</f>
        <v>78.833693304535643</v>
      </c>
      <c r="Y7" s="51">
        <v>1994</v>
      </c>
      <c r="Z7" s="151">
        <f>(SUM(SummSonne!B62:'SummSonne'!D62)-SUM(Referenz!$B$37:'Referenz'!$D$37))/SUM(Referenz!$B$37:'Referenz'!$D$37)*100+100</f>
        <v>88.395560040363279</v>
      </c>
      <c r="AA7" s="61">
        <f>(SUM(SummSonne!E62:'SummSonne'!G62)-SUM(Referenz!$E$37:'Referenz'!$G$37))/SUM(Referenz!$E$37:'Referenz'!$G$37)*100+100</f>
        <v>96.293114029704185</v>
      </c>
      <c r="AB7" s="61">
        <f>(SUM(SummSonne!H62:'SummSonne'!J62)-SUM(Referenz!$H$37:'Referenz'!$J$37))/SUM(Referenz!$H$37:'Referenz'!$J$37)*100+100</f>
        <v>103.29800398127725</v>
      </c>
      <c r="AC7" s="56">
        <f>(SUM(SummSonne!K62:'SummSonne'!M62)-SUM(Referenz!$K$37:'Referenz'!$M$37))/SUM(Referenz!$K$37:'Referenz'!$M$37)*100+100</f>
        <v>95.228405738121893</v>
      </c>
    </row>
    <row r="8" spans="1:29">
      <c r="A8" s="51">
        <v>1995</v>
      </c>
      <c r="B8" s="152">
        <f>(SummSonne!B63-Referenz!B$37)/Referenz!B$37 * 100 + 100</f>
        <v>92.024539877300626</v>
      </c>
      <c r="C8" s="62">
        <f>(SummSonne!C63-Referenz!C$37)/Referenz!C$37 * 100 + 100</f>
        <v>71.357779980178393</v>
      </c>
      <c r="D8" s="62">
        <f>(SummSonne!D63-Referenz!D$37)/Referenz!D$37 * 100 + 100</f>
        <v>114.54280155642024</v>
      </c>
      <c r="E8" s="65">
        <f>(SummSonne!E63-Referenz!E$37)/Referenz!E$37 * 100 + 100</f>
        <v>65.342729019859064</v>
      </c>
      <c r="F8" s="62">
        <f>(SummSonne!F63-Referenz!F$37)/Referenz!F$37 * 100 + 100</f>
        <v>97.513321492007108</v>
      </c>
      <c r="G8" s="62">
        <f>(SummSonne!G63-Referenz!G$37)/Referenz!G$37 * 100 + 100</f>
        <v>62.196957030596892</v>
      </c>
      <c r="H8" s="62">
        <f>(SummSonne!H63-Referenz!H$37)/Referenz!H$37 * 100 + 100</f>
        <v>115.23409189737643</v>
      </c>
      <c r="I8" s="62">
        <f>(SummSonne!I63-Referenz!I$37)/Referenz!I$37 * 100 + 100</f>
        <v>80.696202531645568</v>
      </c>
      <c r="J8" s="102">
        <f>(SummSonne!J63-Referenz!J$37)/Referenz!J$37 * 100 + 100</f>
        <v>68.181818181818187</v>
      </c>
      <c r="K8" s="62">
        <f>(SummSonne!K63-Referenz!K$37)/Referenz!K$37 * 100 + 100</f>
        <v>107.76053215077604</v>
      </c>
      <c r="L8" s="62">
        <f>(SummSonne!L63-Referenz!L$37)/Referenz!L$37 * 100 + 100</f>
        <v>112.10923463887892</v>
      </c>
      <c r="M8" s="238">
        <f>(SummSonne!M63-Referenz!M$37)/Referenz!M$37 * 100 + 100</f>
        <v>61.514195583596212</v>
      </c>
      <c r="N8" s="90">
        <f>(SummSonne!N63-Referenz!N$37)/Referenz!N$37 * 100 + 100</f>
        <v>87.770047601611125</v>
      </c>
      <c r="O8" s="2"/>
      <c r="P8" s="242">
        <v>4</v>
      </c>
      <c r="Q8" s="244">
        <v>7</v>
      </c>
      <c r="R8" s="1"/>
      <c r="S8" s="135">
        <v>1995</v>
      </c>
      <c r="T8" s="64">
        <f>(SUM(SummSonne!D63:'SummSonne'!F63)-SUM(Referenz!$D$37:'Referenz'!$F$37))/SUM(Referenz!$D$37:'Referenz'!$F$37)*100+100</f>
        <v>91.923743500866564</v>
      </c>
      <c r="U8" s="64">
        <f>(SUM(SummSonne!G63:'SummSonne'!I63)-SUM(Referenz!$G$37:'Referenz'!$I$37))/SUM(Referenz!$G$37:'Referenz'!$I$37)*100+100</f>
        <v>87.34375</v>
      </c>
      <c r="V8" s="64">
        <f>(SUM(SummSonne!J63:'SummSonne'!L63)-SUM(Referenz!$J$37:'Referenz'!$L$37))/SUM(Referenz!$J$37:'Referenz'!$L$37)*100+100</f>
        <v>91.93586604533607</v>
      </c>
      <c r="W8" s="56">
        <f>(SUM(SummSonne!B63,SummSonne!C63,SummSonne!M62)-SUM(Referenz!$B$37,Referenz!$C$37,Referenz!$M$37))/SUM(Referenz!$B$37,Referenz!$C$37,Referenz!$M$37)*100+100</f>
        <v>81.353491720662362</v>
      </c>
      <c r="Y8" s="135">
        <v>1995</v>
      </c>
      <c r="Z8" s="151">
        <f>(SUM(SummSonne!B63:'SummSonne'!D63)-SUM(Referenz!$B$37:'Referenz'!$D$37))/SUM(Referenz!$B$37:'Referenz'!$D$37)*100+100</f>
        <v>95.055499495459145</v>
      </c>
      <c r="AA8" s="61">
        <f>(SUM(SummSonne!E63:'SummSonne'!G63)-SUM(Referenz!$E$37:'Referenz'!$G$37))/SUM(Referenz!$E$37:'Referenz'!$G$37)*100+100</f>
        <v>75.303792807168293</v>
      </c>
      <c r="AB8" s="61">
        <f>(SUM(SummSonne!H63:'SummSonne'!J63)-SUM(Referenz!$H$37:'Referenz'!$J$37))/SUM(Referenz!$H$37:'Referenz'!$J$37)*100+100</f>
        <v>89.901544089955351</v>
      </c>
      <c r="AC8" s="56">
        <f>(SUM(SummSonne!K63:'SummSonne'!M63)-SUM(Referenz!$K$37:'Referenz'!$M$37))/SUM(Referenz!$K$37:'Referenz'!$M$37)*100+100</f>
        <v>97.059721233085767</v>
      </c>
    </row>
    <row r="9" spans="1:29">
      <c r="A9" s="51">
        <v>1996</v>
      </c>
      <c r="B9" s="152">
        <f>(SummSonne!B64-Referenz!B$37)/Referenz!B$37 * 100 + 100</f>
        <v>87.69397329483941</v>
      </c>
      <c r="C9" s="62">
        <f>(SummSonne!C64-Referenz!C$37)/Referenz!C$37 * 100 + 100</f>
        <v>94.152626362735376</v>
      </c>
      <c r="D9" s="62">
        <f>(SummSonne!D64-Referenz!D$37)/Referenz!D$37 * 100 + 100</f>
        <v>101.41050583657588</v>
      </c>
      <c r="E9" s="65">
        <f>(SummSonne!E64-Referenz!E$37)/Referenz!E$37 * 100 + 100</f>
        <v>96.092248558616276</v>
      </c>
      <c r="F9" s="62">
        <f>(SummSonne!F64-Referenz!F$37)/Referenz!F$37 * 100 + 100</f>
        <v>74.600355239786865</v>
      </c>
      <c r="G9" s="62">
        <f>(SummSonne!G64-Referenz!G$37)/Referenz!G$37 * 100 + 100</f>
        <v>104.33037953519478</v>
      </c>
      <c r="H9" s="62">
        <f>(SummSonne!H64-Referenz!H$37)/Referenz!H$37 * 100 + 100</f>
        <v>97.405421075518191</v>
      </c>
      <c r="I9" s="62">
        <f>(SummSonne!I64-Referenz!I$37)/Referenz!I$37 * 100 + 100</f>
        <v>77.848101265822791</v>
      </c>
      <c r="J9" s="171">
        <f>(SummSonne!J64-Referenz!J$37)/Referenz!J$37 * 100 + 100</f>
        <v>50.298062593144557</v>
      </c>
      <c r="K9" s="62">
        <f>(SummSonne!K64-Referenz!K$37)/Referenz!K$37 * 100 + 100</f>
        <v>75.831485587583146</v>
      </c>
      <c r="L9" s="62">
        <f>(SummSonne!L64-Referenz!L$37)/Referenz!L$37 * 100 + 100</f>
        <v>101.32950053898671</v>
      </c>
      <c r="M9" s="238">
        <f>(SummSonne!M64-Referenz!M$37)/Referenz!M$37 * 100 + 100</f>
        <v>91.088328075709782</v>
      </c>
      <c r="N9" s="90">
        <f>(SummSonne!N64-Referenz!N$37)/Referenz!N$37 * 100 + 100</f>
        <v>86.561699011351152</v>
      </c>
      <c r="O9" s="2"/>
      <c r="P9" s="331">
        <v>0</v>
      </c>
      <c r="Q9" s="332">
        <v>7</v>
      </c>
      <c r="R9" s="1"/>
      <c r="S9" s="135">
        <v>1996</v>
      </c>
      <c r="T9" s="64">
        <f>(SUM(SummSonne!D64:'SummSonne'!F64)-SUM(Referenz!$D$37:'Referenz'!$F$37))/SUM(Referenz!$D$37:'Referenz'!$F$37)*100+100</f>
        <v>89.2201039861352</v>
      </c>
      <c r="U9" s="64">
        <f>(SUM(SummSonne!G64:'SummSonne'!I64)-SUM(Referenz!$G$37:'Referenz'!$I$37))/SUM(Referenz!$G$37:'Referenz'!$I$37)*100+100</f>
        <v>93.125</v>
      </c>
      <c r="V9" s="64">
        <f>(SUM(SummSonne!J64:'SummSonne'!L64)-SUM(Referenz!$J$37:'Referenz'!$L$37))/SUM(Referenz!$J$37:'Referenz'!$L$37)*100+100</f>
        <v>70.610536292551927</v>
      </c>
      <c r="W9" s="56">
        <f>(SUM(SummSonne!B64,SummSonne!C64,SummSonne!M63)-SUM(Referenz!$B$37,Referenz!$C$37,Referenz!$M$37))/SUM(Referenz!$B$37,Referenz!$C$37,Referenz!$M$37)*100+100</f>
        <v>82.073434125269983</v>
      </c>
      <c r="Y9" s="135">
        <v>1996</v>
      </c>
      <c r="Z9" s="151">
        <f>(SUM(SummSonne!B64:'SummSonne'!D64)-SUM(Referenz!$B$37:'Referenz'!$D$37))/SUM(Referenz!$B$37:'Referenz'!$D$37)*100+100</f>
        <v>95.358224016145314</v>
      </c>
      <c r="AA9" s="61">
        <f>(SUM(SummSonne!E64:'SummSonne'!G64)-SUM(Referenz!$E$37:'Referenz'!$G$37))/SUM(Referenz!$E$37:'Referenz'!$G$37)*100+100</f>
        <v>91.690192708972631</v>
      </c>
      <c r="AB9" s="61">
        <f>(SUM(SummSonne!H64:'SummSonne'!J64)-SUM(Referenz!$H$37:'Referenz'!$J$37))/SUM(Referenz!$H$37:'Referenz'!$J$37)*100+100</f>
        <v>77.150696723516447</v>
      </c>
      <c r="AC9" s="56">
        <f>(SUM(SummSonne!K64:'SummSonne'!M64)-SUM(Referenz!$K$37:'Referenz'!$M$37))/SUM(Referenz!$K$37:'Referenz'!$M$37)*100+100</f>
        <v>86.987486010784409</v>
      </c>
    </row>
    <row r="10" spans="1:29">
      <c r="A10" s="51">
        <v>1997</v>
      </c>
      <c r="B10" s="152">
        <f>(SummSonne!B65-Referenz!B$37)/Referenz!B$37 * 100 + 100</f>
        <v>99.603031396607733</v>
      </c>
      <c r="C10" s="62">
        <f>(SummSonne!C65-Referenz!C$37)/Referenz!C$37 * 100 + 100</f>
        <v>133.79583746283447</v>
      </c>
      <c r="D10" s="62">
        <f>(SummSonne!D65-Referenz!D$37)/Referenz!D$37 * 100 + 100</f>
        <v>74.416342412451371</v>
      </c>
      <c r="E10" s="65">
        <f>(SummSonne!E65-Referenz!E$37)/Referenz!E$37 * 100 + 100</f>
        <v>108.90454836643178</v>
      </c>
      <c r="F10" s="62">
        <f>(SummSonne!F65-Referenz!F$37)/Referenz!F$37 * 100 + 100</f>
        <v>124.6891651865009</v>
      </c>
      <c r="G10" s="62">
        <f>(SummSonne!G65-Referenz!G$37)/Referenz!G$37 * 100 + 100</f>
        <v>69.219194114696535</v>
      </c>
      <c r="H10" s="62">
        <f>(SummSonne!H65-Referenz!H$37)/Referenz!H$37 * 100 + 100</f>
        <v>70.444992027830125</v>
      </c>
      <c r="I10" s="62">
        <f>(SummSonne!I65-Referenz!I$37)/Referenz!I$37 * 100 + 100</f>
        <v>112.5</v>
      </c>
      <c r="J10" s="62">
        <f>(SummSonne!J65-Referenz!J$37)/Referenz!J$37 * 100 + 100</f>
        <v>120.15648286140089</v>
      </c>
      <c r="K10" s="62">
        <f>(SummSonne!K65-Referenz!K$37)/Referenz!K$37 * 100 + 100</f>
        <v>87.804878048780481</v>
      </c>
      <c r="L10" s="62">
        <f>(SummSonne!L65-Referenz!L$37)/Referenz!L$37 * 100 + 100</f>
        <v>113.18720804886813</v>
      </c>
      <c r="M10" s="238">
        <f>(SummSonne!M65-Referenz!M$37)/Referenz!M$37 * 100 + 100</f>
        <v>56.782334384858046</v>
      </c>
      <c r="N10" s="90">
        <f>(SummSonne!N65-Referenz!N$37)/Referenz!N$37 * 100 + 100</f>
        <v>97.21713658000732</v>
      </c>
      <c r="O10" s="2"/>
      <c r="P10" s="242">
        <v>6</v>
      </c>
      <c r="Q10" s="244">
        <v>5</v>
      </c>
      <c r="R10" s="1"/>
      <c r="S10" s="51">
        <v>1997</v>
      </c>
      <c r="T10" s="64">
        <f>(SUM(SummSonne!D65:'SummSonne'!F65)-SUM(Referenz!$D$37:'Referenz'!$F$37))/SUM(Referenz!$D$37:'Referenz'!$F$37)*100+100</f>
        <v>105.23396880415946</v>
      </c>
      <c r="U10" s="64">
        <f>(SUM(SummSonne!G65:'SummSonne'!I65)-SUM(Referenz!$G$37:'Referenz'!$I$37))/SUM(Referenz!$G$37:'Referenz'!$I$37)*100+100</f>
        <v>83.90625</v>
      </c>
      <c r="V10" s="64">
        <f>(SUM(SummSonne!J65:'SummSonne'!L65)-SUM(Referenz!$J$37:'Referenz'!$L$37))/SUM(Referenz!$J$37:'Referenz'!$L$37)*100+100</f>
        <v>107.10054498064925</v>
      </c>
      <c r="W10" s="56">
        <f>(SUM(SummSonne!B65,SummSonne!C65,SummSonne!M64)-SUM(Referenz!$B$37,Referenz!$C$37,Referenz!$M$37))/SUM(Referenz!$B$37,Referenz!$C$37,Referenz!$M$37)*100+100</f>
        <v>109.43124550035999</v>
      </c>
      <c r="Y10" s="51">
        <v>1997</v>
      </c>
      <c r="Z10" s="151">
        <f>(SUM(SummSonne!B65:'SummSonne'!D65)-SUM(Referenz!$B$37:'Referenz'!$D$37))/SUM(Referenz!$B$37:'Referenz'!$D$37)*100+100</f>
        <v>99.59636730575177</v>
      </c>
      <c r="AA10" s="61">
        <f>(SUM(SummSonne!E65:'SummSonne'!G65)-SUM(Referenz!$E$37:'Referenz'!$G$37))/SUM(Referenz!$E$37:'Referenz'!$G$37)*100+100</f>
        <v>99.791334233460177</v>
      </c>
      <c r="AB10" s="61">
        <f>(SUM(SummSonne!H65:'SummSonne'!J65)-SUM(Referenz!$H$37:'Referenz'!$J$37))/SUM(Referenz!$H$37:'Referenz'!$J$37)*100+100</f>
        <v>99.101522569537863</v>
      </c>
      <c r="AC10" s="56">
        <f>(SUM(SummSonne!K65:'SummSonne'!M65)-SUM(Referenz!$K$37:'Referenz'!$M$37))/SUM(Referenz!$K$37:'Referenz'!$M$37)*100+100</f>
        <v>86.987486010784409</v>
      </c>
    </row>
    <row r="11" spans="1:29">
      <c r="A11" s="51">
        <v>1998</v>
      </c>
      <c r="B11" s="152">
        <f>(SummSonne!B66-Referenz!B$37)/Referenz!B$37 * 100 + 100</f>
        <v>106.09888127029954</v>
      </c>
      <c r="C11" s="62">
        <f>(SummSonne!C66-Referenz!C$37)/Referenz!C$37 * 100 + 100</f>
        <v>173.43904856293358</v>
      </c>
      <c r="D11" s="62">
        <f>(SummSonne!D66-Referenz!D$37)/Referenz!D$37 * 100 + 100</f>
        <v>83.171206225680933</v>
      </c>
      <c r="E11" s="65">
        <f>(SummSonne!E66-Referenz!E$37)/Referenz!E$37 * 100 + 100</f>
        <v>90.967328635490077</v>
      </c>
      <c r="F11" s="62">
        <f>(SummSonne!F66-Referenz!F$37)/Referenz!F$37 * 100 + 100</f>
        <v>116.69626998223802</v>
      </c>
      <c r="G11" s="62">
        <f>(SummSonne!G66-Referenz!G$37)/Referenz!G$37 * 100 + 100</f>
        <v>103.32720280889482</v>
      </c>
      <c r="H11" s="62">
        <f>(SummSonne!H66-Referenz!H$37)/Referenz!H$37 * 100 + 100</f>
        <v>72.184374547035802</v>
      </c>
      <c r="I11" s="62">
        <f>(SummSonne!I66-Referenz!I$37)/Referenz!I$37 * 100 + 100</f>
        <v>96.360759493670884</v>
      </c>
      <c r="J11" s="62">
        <f>(SummSonne!J66-Referenz!J$37)/Referenz!J$37 * 100 + 100</f>
        <v>67.064083457526081</v>
      </c>
      <c r="K11" s="170">
        <f>(SummSonne!K66-Referenz!K$37)/Referenz!K$37 * 100 + 100</f>
        <v>45.232815964523276</v>
      </c>
      <c r="L11" s="62">
        <f>(SummSonne!L66-Referenz!L$37)/Referenz!L$37 * 100 + 100</f>
        <v>84.08192597915918</v>
      </c>
      <c r="M11" s="238">
        <f>(SummSonne!M66-Referenz!M$37)/Referenz!M$37 * 100 + 100</f>
        <v>131.30914826498423</v>
      </c>
      <c r="N11" s="90">
        <f>(SummSonne!N66-Referenz!N$37)/Referenz!N$37 * 100 + 100</f>
        <v>93.372391065543752</v>
      </c>
      <c r="O11" s="2"/>
      <c r="P11" s="242">
        <v>4</v>
      </c>
      <c r="Q11" s="244">
        <v>6</v>
      </c>
      <c r="R11" s="1"/>
      <c r="S11" s="51">
        <v>1998</v>
      </c>
      <c r="T11" s="64">
        <f>(SUM(SummSonne!D66:'SummSonne'!F66)-SUM(Referenz!$D$37:'Referenz'!$F$37))/SUM(Referenz!$D$37:'Referenz'!$F$37)*100+100</f>
        <v>98.786828422876965</v>
      </c>
      <c r="U11" s="64">
        <f>(SUM(SummSonne!G66:'SummSonne'!I66)-SUM(Referenz!$G$37:'Referenz'!$I$37))/SUM(Referenz!$G$37:'Referenz'!$I$37)*100+100</f>
        <v>89.84375</v>
      </c>
      <c r="V11" s="170">
        <f>(SUM(SummSonne!J66:'SummSonne'!L66)-SUM(Referenz!$J$37:'Referenz'!$L$37))/SUM(Referenz!$J$37:'Referenz'!$L$37)*100+100</f>
        <v>63.028196824895353</v>
      </c>
      <c r="W11" s="56">
        <f>(SUM(SummSonne!B66,SummSonne!C66,SummSonne!M65)-SUM(Referenz!$B$37,Referenz!$C$37,Referenz!$M$37))/SUM(Referenz!$B$37,Referenz!$C$37,Referenz!$M$37)*100+100</f>
        <v>115.55075593952486</v>
      </c>
      <c r="Y11" s="51">
        <v>1998</v>
      </c>
      <c r="Z11" s="151">
        <f>(SUM(SummSonne!B66:'SummSonne'!D66)-SUM(Referenz!$B$37:'Referenz'!$D$37))/SUM(Referenz!$B$37:'Referenz'!$D$37)*100+100</f>
        <v>117.15438950554996</v>
      </c>
      <c r="AA11" s="61">
        <f>(SUM(SummSonne!E66:'SummSonne'!G66)-SUM(Referenz!$E$37:'Referenz'!$G$37))/SUM(Referenz!$E$37:'Referenz'!$G$37)*100+100</f>
        <v>104.39425555419173</v>
      </c>
      <c r="AB11" s="61">
        <f>(SUM(SummSonne!H66:'SummSonne'!J66)-SUM(Referenz!$H$37:'Referenz'!$J$37))/SUM(Referenz!$H$37:'Referenz'!$J$37)*100+100</f>
        <v>78.926131166944643</v>
      </c>
      <c r="AC11" s="56">
        <f>(SUM(SummSonne!K66:'SummSonne'!M66)-SUM(Referenz!$K$37:'Referenz'!$M$37))/SUM(Referenz!$K$37:'Referenz'!$M$37)*100+100</f>
        <v>78.441347034286295</v>
      </c>
    </row>
    <row r="12" spans="1:29">
      <c r="A12" s="51">
        <v>1999</v>
      </c>
      <c r="B12" s="152">
        <f>(SummSonne!B67-Referenz!B$37)/Referenz!B$37 * 100 + 100</f>
        <v>137.49548899314328</v>
      </c>
      <c r="C12" s="62">
        <f>(SummSonne!C67-Referenz!C$37)/Referenz!C$37 * 100 + 100</f>
        <v>56.491575817641227</v>
      </c>
      <c r="D12" s="62">
        <f>(SummSonne!D67-Referenz!D$37)/Referenz!D$37 * 100 + 100</f>
        <v>114.54280155642024</v>
      </c>
      <c r="E12" s="65">
        <f>(SummSonne!E67-Referenz!E$37)/Referenz!E$37 * 100 + 100</f>
        <v>89.045483664317743</v>
      </c>
      <c r="F12" s="62">
        <f>(SummSonne!F67-Referenz!F$37)/Referenz!F$37 * 100 + 100</f>
        <v>90.053285968028419</v>
      </c>
      <c r="G12" s="62">
        <f>(SummSonne!G67-Referenz!G$37)/Referenz!G$37 * 100 + 100</f>
        <v>91.289082093295434</v>
      </c>
      <c r="H12" s="62">
        <f>(SummSonne!H67-Referenz!H$37)/Referenz!H$37 * 100 + 100</f>
        <v>95.666038556312515</v>
      </c>
      <c r="I12" s="62">
        <f>(SummSonne!I67-Referenz!I$37)/Referenz!I$37 * 100 + 100</f>
        <v>87.816455696202539</v>
      </c>
      <c r="J12" s="62">
        <f>(SummSonne!J67-Referenz!J$37)/Referenz!J$37 * 100 + 100</f>
        <v>116.80327868852459</v>
      </c>
      <c r="K12" s="62">
        <f>(SummSonne!K67-Referenz!K$37)/Referenz!K$37 * 100 + 100</f>
        <v>95.121951219512184</v>
      </c>
      <c r="L12" s="62">
        <f>(SummSonne!L67-Referenz!L$37)/Referenz!L$37 * 100 + 100</f>
        <v>90.549766439094498</v>
      </c>
      <c r="M12" s="238">
        <f>(SummSonne!M67-Referenz!M$37)/Referenz!M$37 * 100 + 100</f>
        <v>87.539432176656149</v>
      </c>
      <c r="N12" s="90">
        <f>(SummSonne!N67-Referenz!N$37)/Referenz!N$37 * 100 + 100</f>
        <v>95.89893811790553</v>
      </c>
      <c r="O12" s="2"/>
      <c r="P12" s="242">
        <v>3</v>
      </c>
      <c r="Q12" s="244">
        <v>7</v>
      </c>
      <c r="R12" s="1"/>
      <c r="S12" s="51">
        <v>1999</v>
      </c>
      <c r="T12" s="64">
        <f>(SUM(SummSonne!D67:'SummSonne'!F67)-SUM(Referenz!$D$37:'Referenz'!$F$37))/SUM(Referenz!$D$37:'Referenz'!$F$37)*100+100</f>
        <v>96.707105719237447</v>
      </c>
      <c r="U12" s="64">
        <f>(SUM(SummSonne!G67:'SummSonne'!I67)-SUM(Referenz!$G$37:'Referenz'!$I$37))/SUM(Referenz!$G$37:'Referenz'!$I$37)*100+100</f>
        <v>91.71875</v>
      </c>
      <c r="V12" s="64">
        <f>(SUM(SummSonne!J67:'SummSonne'!L67)-SUM(Referenz!$J$37:'Referenz'!$L$37))/SUM(Referenz!$J$37:'Referenz'!$L$37)*100+100</f>
        <v>103.30937524682095</v>
      </c>
      <c r="W12" s="56">
        <f>(SUM(SummSonne!B67,SummSonne!C67,SummSonne!M66)-SUM(Referenz!$B$37,Referenz!$C$37,Referenz!$M$37))/SUM(Referenz!$B$37,Referenz!$C$37,Referenz!$M$37)*100+100</f>
        <v>106.19150467962565</v>
      </c>
      <c r="Y12" s="51">
        <v>1999</v>
      </c>
      <c r="Z12" s="151">
        <f>(SUM(SummSonne!B67:'SummSonne'!D67)-SUM(Referenz!$B$37:'Referenz'!$D$37))/SUM(Referenz!$B$37:'Referenz'!$D$37)*100+100</f>
        <v>103.22906155398587</v>
      </c>
      <c r="AA12" s="61">
        <f>(SUM(SummSonne!E67:'SummSonne'!G67)-SUM(Referenz!$E$37:'Referenz'!$G$37))/SUM(Referenz!$E$37:'Referenz'!$G$37)*100+100</f>
        <v>90.21725788633853</v>
      </c>
      <c r="AB12" s="61">
        <f>(SUM(SummSonne!H67:'SummSonne'!J67)-SUM(Referenz!$H$37:'Referenz'!$J$37))/SUM(Referenz!$H$37:'Referenz'!$J$37)*100+100</f>
        <v>99.101522569537863</v>
      </c>
      <c r="AC12" s="56">
        <f>(SUM(SummSonne!K67:'SummSonne'!M67)-SUM(Referenz!$K$37:'Referenz'!$M$37))/SUM(Referenz!$K$37:'Referenz'!$M$37)*100+100</f>
        <v>91.870993997354773</v>
      </c>
    </row>
    <row r="13" spans="1:29">
      <c r="A13" s="51">
        <v>2000</v>
      </c>
      <c r="B13" s="152">
        <f>(SummSonne!B68-Referenz!B$37)/Referenz!B$37 * 100 + 100</f>
        <v>130.99963911945147</v>
      </c>
      <c r="C13" s="62">
        <f>(SummSonne!C68-Referenz!C$37)/Referenz!C$37 * 100 + 100</f>
        <v>85.232903865213075</v>
      </c>
      <c r="D13" s="62">
        <f>(SummSonne!D68-Referenz!D$37)/Referenz!D$37 * 100 + 100</f>
        <v>84.630350194552534</v>
      </c>
      <c r="E13" s="65">
        <f>(SummSonne!E68-Referenz!E$37)/Referenz!E$37 * 100 + 100</f>
        <v>121.07623318385652</v>
      </c>
      <c r="F13" s="62">
        <f>(SummSonne!F68-Referenz!F$37)/Referenz!F$37 * 100 + 100</f>
        <v>118.82770870337478</v>
      </c>
      <c r="G13" s="62">
        <f>(SummSonne!G68-Referenz!G$37)/Referenz!G$37 * 100 + 100</f>
        <v>138.93997659254305</v>
      </c>
      <c r="H13" s="62">
        <f>(SummSonne!H68-Referenz!H$37)/Referenz!H$37 * 100 + 100</f>
        <v>76.96767647485143</v>
      </c>
      <c r="I13" s="62">
        <f>(SummSonne!I68-Referenz!I$37)/Referenz!I$37 * 100 + 100</f>
        <v>120.09493670886076</v>
      </c>
      <c r="J13" s="62">
        <f>(SummSonne!J68-Referenz!J$37)/Referenz!J$37 * 100 + 100</f>
        <v>102.83159463487333</v>
      </c>
      <c r="K13" s="62">
        <f>(SummSonne!K68-Referenz!K$37)/Referenz!K$37 * 100 + 100</f>
        <v>59.201773835920172</v>
      </c>
      <c r="L13" s="62">
        <f>(SummSonne!L68-Referenz!L$37)/Referenz!L$37 * 100 + 100</f>
        <v>102.40747394897592</v>
      </c>
      <c r="M13" s="238">
        <f>(SummSonne!M68-Referenz!M$37)/Referenz!M$37 * 100 + 100</f>
        <v>83.99053627760253</v>
      </c>
      <c r="N13" s="90">
        <f>(SummSonne!N68-Referenz!N$37)/Referenz!N$37 * 100 + 100</f>
        <v>103.31380446722812</v>
      </c>
      <c r="O13" s="2"/>
      <c r="P13" s="242">
        <v>5</v>
      </c>
      <c r="Q13" s="244">
        <v>5</v>
      </c>
      <c r="R13" s="1"/>
      <c r="S13" s="51">
        <v>2000</v>
      </c>
      <c r="T13" s="64">
        <f>(SUM(SummSonne!D68:'SummSonne'!F68)-SUM(Referenz!$D$37:'Referenz'!$F$37))/SUM(Referenz!$D$37:'Referenz'!$F$37)*100+100</f>
        <v>109.80935875216639</v>
      </c>
      <c r="U13" s="64">
        <f>(SUM(SummSonne!G68:'SummSonne'!I68)-SUM(Referenz!$G$37:'Referenz'!$I$37))/SUM(Referenz!$G$37:'Referenz'!$I$37)*100+100</f>
        <v>110.46875</v>
      </c>
      <c r="V13" s="64">
        <f>(SUM(SummSonne!J68:'SummSonne'!L68)-SUM(Referenz!$J$37:'Referenz'!$L$37))/SUM(Referenz!$J$37:'Referenz'!$L$37)*100+100</f>
        <v>87.196903878050719</v>
      </c>
      <c r="W13" s="56">
        <f>(SUM(SummSonne!B68,SummSonne!C68,SummSonne!M67)-SUM(Referenz!$B$37,Referenz!$C$37,Referenz!$M$37))/SUM(Referenz!$B$37,Referenz!$C$37,Referenz!$M$37)*100+100</f>
        <v>101.15190784737223</v>
      </c>
      <c r="Y13" s="51">
        <v>2000</v>
      </c>
      <c r="Z13" s="151">
        <f>(SUM(SummSonne!B68:'SummSonne'!D68)-SUM(Referenz!$B$37:'Referenz'!$D$37))/SUM(Referenz!$B$37:'Referenz'!$D$37)*100+100</f>
        <v>97.780020181634711</v>
      </c>
      <c r="AA13" s="61">
        <f>(SUM(SummSonne!E68:'SummSonne'!G68)-SUM(Referenz!$E$37:'Referenz'!$G$37))/SUM(Referenz!$E$37:'Referenz'!$G$37)*100+100</f>
        <v>126.85651159936174</v>
      </c>
      <c r="AB13" s="61">
        <f>(SUM(SummSonne!H68:'SummSonne'!J68)-SUM(Referenz!$H$37:'Referenz'!$J$37))/SUM(Referenz!$H$37:'Referenz'!$J$37)*100+100</f>
        <v>99.101522569537863</v>
      </c>
      <c r="AC13" s="56">
        <f>(SUM(SummSonne!K68:'SummSonne'!M68)-SUM(Referenz!$K$37:'Referenz'!$M$37))/SUM(Referenz!$K$37:'Referenz'!$M$37)*100+100</f>
        <v>77.830908535965008</v>
      </c>
    </row>
    <row r="14" spans="1:29">
      <c r="A14" s="51">
        <v>2001</v>
      </c>
      <c r="B14" s="152">
        <f>(SummSonne!B69-Referenz!B$37)/Referenz!B$37 * 100 + 100</f>
        <v>82.28076506676291</v>
      </c>
      <c r="C14" s="62">
        <f>(SummSonne!C69-Referenz!C$37)/Referenz!C$37 * 100 + 100</f>
        <v>93.161546085232899</v>
      </c>
      <c r="D14" s="62">
        <f>(SummSonne!D69-Referenz!D$37)/Referenz!D$37 * 100 + 100</f>
        <v>56.906614785992218</v>
      </c>
      <c r="E14" s="65">
        <f>(SummSonne!E69-Referenz!E$37)/Referenz!E$37 * 100 + 100</f>
        <v>81.358103779628451</v>
      </c>
      <c r="F14" s="62">
        <f>(SummSonne!F69-Referenz!F$37)/Referenz!F$37 * 100 + 100</f>
        <v>132.14920071047959</v>
      </c>
      <c r="G14" s="62">
        <f>(SummSonne!G69-Referenz!G$37)/Referenz!G$37 * 100 + 100</f>
        <v>107.84149807724461</v>
      </c>
      <c r="H14" s="62">
        <f>(SummSonne!H69-Referenz!H$37)/Referenz!H$37 * 100 + 100</f>
        <v>121.32193071459632</v>
      </c>
      <c r="I14" s="62">
        <f>(SummSonne!I69-Referenz!I$37)/Referenz!I$37 * 100 + 100</f>
        <v>116.29746835443038</v>
      </c>
      <c r="J14" s="170">
        <f>(SummSonne!J69-Referenz!J$37)/Referenz!J$37 * 100 + 100</f>
        <v>38.561847988077488</v>
      </c>
      <c r="K14" s="62">
        <f>(SummSonne!K69-Referenz!K$37)/Referenz!K$37 * 100 + 100</f>
        <v>130.37694013303769</v>
      </c>
      <c r="L14" s="62">
        <f>(SummSonne!L69-Referenz!L$37)/Referenz!L$37 * 100 + 100</f>
        <v>87.315846209126846</v>
      </c>
      <c r="M14" s="238">
        <f>(SummSonne!M69-Referenz!M$37)/Referenz!M$37 * 100 + 100</f>
        <v>83.99053627760253</v>
      </c>
      <c r="N14" s="90">
        <f>(SummSonne!N69-Referenz!N$37)/Referenz!N$37 * 100 + 100</f>
        <v>97.711461003295497</v>
      </c>
      <c r="O14" s="2"/>
      <c r="P14" s="242">
        <v>5</v>
      </c>
      <c r="Q14" s="244">
        <v>7</v>
      </c>
      <c r="R14" s="1"/>
      <c r="S14" s="51">
        <v>2001</v>
      </c>
      <c r="T14" s="64">
        <f>(SUM(SummSonne!D69:'SummSonne'!F69)-SUM(Referenz!$D$37:'Referenz'!$F$37))/SUM(Referenz!$D$37:'Referenz'!$F$37)*100+100</f>
        <v>94.211438474870036</v>
      </c>
      <c r="U14" s="64">
        <f>(SUM(SummSonne!G69:'SummSonne'!I69)-SUM(Referenz!$G$37:'Referenz'!$I$37))/SUM(Referenz!$G$37:'Referenz'!$I$37)*100+100</f>
        <v>115.46875</v>
      </c>
      <c r="V14" s="64">
        <f>(SUM(SummSonne!J69:'SummSonne'!L69)-SUM(Referenz!$J$37:'Referenz'!$L$37))/SUM(Referenz!$J$37:'Referenz'!$L$37)*100+100</f>
        <v>81.984045494036806</v>
      </c>
      <c r="W14" s="56">
        <f>(SUM(SummSonne!B69,SummSonne!C69,SummSonne!M68)-SUM(Referenz!$B$37,Referenz!$C$37,Referenz!$M$37))/SUM(Referenz!$B$37,Referenz!$C$37,Referenz!$M$37)*100+100</f>
        <v>86.753059755219596</v>
      </c>
      <c r="Y14" s="51">
        <v>2001</v>
      </c>
      <c r="Z14" s="151">
        <f>(SUM(SummSonne!B69:'SummSonne'!D69)-SUM(Referenz!$B$37:'Referenz'!$D$37))/SUM(Referenz!$B$37:'Referenz'!$D$37)*100+100</f>
        <v>75.075681130171546</v>
      </c>
      <c r="AA14" s="61">
        <f>(SUM(SummSonne!E69:'SummSonne'!G69)-SUM(Referenz!$E$37:'Referenz'!$G$37))/SUM(Referenz!$E$37:'Referenz'!$G$37)*100+100</f>
        <v>108.62894316926476</v>
      </c>
      <c r="AB14" s="61">
        <f>(SUM(SummSonne!H69:'SummSonne'!J69)-SUM(Referenz!$H$37:'Referenz'!$J$37))/SUM(Referenz!$H$37:'Referenz'!$J$37)*100+100</f>
        <v>95.712056813902194</v>
      </c>
      <c r="AC14" s="56">
        <f>(SUM(SummSonne!K69:'SummSonne'!M69)-SUM(Referenz!$K$37:'Referenz'!$M$37))/SUM(Referenz!$K$37:'Referenz'!$M$37)*100+100</f>
        <v>106.21629870790518</v>
      </c>
    </row>
    <row r="15" spans="1:29">
      <c r="A15" s="51">
        <v>2002</v>
      </c>
      <c r="B15" s="152">
        <f>(SummSonne!B70-Referenz!B$37)/Referenz!B$37 * 100 + 100</f>
        <v>156.98303861421871</v>
      </c>
      <c r="C15" s="62">
        <f>(SummSonne!C70-Referenz!C$37)/Referenz!C$37 * 100 + 100</f>
        <v>87.215064420218027</v>
      </c>
      <c r="D15" s="62">
        <f>(SummSonne!D70-Referenz!D$37)/Referenz!D$37 * 100 + 100</f>
        <v>142.99610894941634</v>
      </c>
      <c r="E15" s="65">
        <f>(SummSonne!E70-Referenz!E$37)/Referenz!E$37 * 100 + 100</f>
        <v>112.74823830877644</v>
      </c>
      <c r="F15" s="62">
        <f>(SummSonne!F70-Referenz!F$37)/Referenz!F$37 * 100 + 100</f>
        <v>100.17761989342807</v>
      </c>
      <c r="G15" s="62">
        <f>(SummSonne!G70-Referenz!G$37)/Referenz!G$37 * 100 + 100</f>
        <v>134.42568132419328</v>
      </c>
      <c r="H15" s="62">
        <f>(SummSonne!H70-Referenz!H$37)/Referenz!H$37 * 100 + 100</f>
        <v>90.013045368894041</v>
      </c>
      <c r="I15" s="62">
        <f>(SummSonne!I70-Referenz!I$37)/Referenz!I$37 * 100 + 100</f>
        <v>97.784810126582286</v>
      </c>
      <c r="J15" s="62">
        <f>(SummSonne!J70-Referenz!J$37)/Referenz!J$37 * 100 + 100</f>
        <v>81.03576751117734</v>
      </c>
      <c r="K15" s="62">
        <f>(SummSonne!K70-Referenz!K$37)/Referenz!K$37 * 100 + 100</f>
        <v>77.827050997782706</v>
      </c>
      <c r="L15" s="62">
        <f>(SummSonne!L70-Referenz!L$37)/Referenz!L$37 * 100 + 100</f>
        <v>70.068271649299319</v>
      </c>
      <c r="M15" s="303">
        <f>(SummSonne!M70-Referenz!M$37)/Referenz!M$37 * 100 + 100</f>
        <v>46.135646687697161</v>
      </c>
      <c r="N15" s="90">
        <f>(SummSonne!N70-Referenz!N$37)/Referenz!N$37 * 100 + 100</f>
        <v>101.06188209447089</v>
      </c>
      <c r="O15" s="2"/>
      <c r="P15" s="242">
        <v>4</v>
      </c>
      <c r="Q15" s="244">
        <v>6</v>
      </c>
      <c r="R15" s="1"/>
      <c r="S15" s="51">
        <v>2002</v>
      </c>
      <c r="T15" s="64">
        <f>(SUM(SummSonne!D70:'SummSonne'!F70)-SUM(Referenz!$D$37:'Referenz'!$F$37))/SUM(Referenz!$D$37:'Referenz'!$F$37)*100+100</f>
        <v>116.46447140381284</v>
      </c>
      <c r="U15" s="64">
        <f>(SUM(SummSonne!G70:'SummSonne'!I70)-SUM(Referenz!$G$37:'Referenz'!$I$37))/SUM(Referenz!$G$37:'Referenz'!$I$37)*100+100</f>
        <v>106.40625</v>
      </c>
      <c r="V15" s="64">
        <f>(SUM(SummSonne!J70:'SummSonne'!L70)-SUM(Referenz!$J$37:'Referenz'!$L$37))/SUM(Referenz!$J$37:'Referenz'!$L$37)*100+100</f>
        <v>77.482031435115715</v>
      </c>
      <c r="W15" s="56">
        <f>(SUM(SummSonne!B70,SummSonne!C70,SummSonne!M69)-SUM(Referenz!$B$37,Referenz!$C$37,Referenz!$M$37))/SUM(Referenz!$B$37,Referenz!$C$37,Referenz!$M$37)*100+100</f>
        <v>109.43124550035999</v>
      </c>
      <c r="Y15" s="51">
        <v>2002</v>
      </c>
      <c r="Z15" s="152">
        <f>(SUM(SummSonne!B70:'SummSonne'!D70)-SUM(Referenz!$B$37:'Referenz'!$D$37))/SUM(Referenz!$B$37:'Referenz'!$D$37)*100+100</f>
        <v>129.86881937436934</v>
      </c>
      <c r="AA15" s="61">
        <f>(SUM(SummSonne!E70:'SummSonne'!G70)-SUM(Referenz!$E$37:'Referenz'!$G$37))/SUM(Referenz!$E$37:'Referenz'!$G$37)*100+100</f>
        <v>116.36185098809378</v>
      </c>
      <c r="AB15" s="61">
        <f>(SUM(SummSonne!H70:'SummSonne'!J70)-SUM(Referenz!$H$37:'Referenz'!$J$37))/SUM(Referenz!$H$37:'Referenz'!$J$37)*100+100</f>
        <v>90.062947221176103</v>
      </c>
      <c r="AC15" s="172">
        <f>(SUM(SummSonne!K70:'SummSonne'!M70)-SUM(Referenz!$K$37:'Referenz'!$M$37))/SUM(Referenz!$K$37:'Referenz'!$M$37)*100+100</f>
        <v>67.453454064503006</v>
      </c>
    </row>
    <row r="16" spans="1:29">
      <c r="A16" s="51">
        <v>2003</v>
      </c>
      <c r="B16" s="152">
        <f>(SummSonne!B71-Referenz!B$37)/Referenz!B$37 * 100 + 100</f>
        <v>77.950198484301694</v>
      </c>
      <c r="C16" s="62">
        <f>(SummSonne!C71-Referenz!C$37)/Referenz!C$37 * 100 + 100</f>
        <v>134.78691774033695</v>
      </c>
      <c r="D16" s="62">
        <f>(SummSonne!D71-Referenz!D$37)/Referenz!D$37 * 100 + 100</f>
        <v>154.66926070038912</v>
      </c>
      <c r="E16" s="65">
        <f>(SummSonne!E71-Referenz!E$37)/Referenz!E$37 * 100 + 100</f>
        <v>125.56053811659194</v>
      </c>
      <c r="F16" s="62">
        <f>(SummSonne!F71-Referenz!F$37)/Referenz!F$37 * 100 + 100</f>
        <v>101.24333925399645</v>
      </c>
      <c r="G16" s="62">
        <f>(SummSonne!G71-Referenz!G$37)/Referenz!G$37 * 100 + 100</f>
        <v>147.46697876609261</v>
      </c>
      <c r="H16" s="62">
        <f>(SummSonne!H71-Referenz!H$37)/Referenz!H$37 * 100 + 100</f>
        <v>114.79924626757501</v>
      </c>
      <c r="I16" s="62">
        <f>(SummSonne!I71-Referenz!I$37)/Referenz!I$37 * 100 + 100</f>
        <v>144.77848101265823</v>
      </c>
      <c r="J16" s="62">
        <f>(SummSonne!J71-Referenz!J$37)/Referenz!J$37 * 100 + 100</f>
        <v>116.24441132637854</v>
      </c>
      <c r="K16" s="62">
        <f>(SummSonne!K71-Referenz!K$37)/Referenz!K$37 * 100 + 100</f>
        <v>75.166297117516621</v>
      </c>
      <c r="L16" s="62">
        <f>(SummSonne!L71-Referenz!L$37)/Referenz!L$37 * 100 + 100</f>
        <v>135.82464965864176</v>
      </c>
      <c r="M16" s="238">
        <f>(SummSonne!M71-Referenz!M$37)/Referenz!M$37 * 100 + 100</f>
        <v>117.11356466876973</v>
      </c>
      <c r="N16" s="90">
        <f>(SummSonne!N71-Referenz!N$37)/Referenz!N$37 * 100 + 100</f>
        <v>121.65873306481141</v>
      </c>
      <c r="O16" s="2"/>
      <c r="P16" s="254">
        <v>9</v>
      </c>
      <c r="Q16" s="255">
        <v>2</v>
      </c>
      <c r="R16" s="1"/>
      <c r="S16" s="51">
        <v>2003</v>
      </c>
      <c r="T16" s="64">
        <f>(SUM(SummSonne!D71:'SummSonne'!F71)-SUM(Referenz!$D$37:'Referenz'!$F$37))/SUM(Referenz!$D$37:'Referenz'!$F$37)*100+100</f>
        <v>124.367417677643</v>
      </c>
      <c r="U16" s="62">
        <f>(SUM(SummSonne!G71:'SummSonne'!I71)-SUM(Referenz!$G$37:'Referenz'!$I$37))/SUM(Referenz!$G$37:'Referenz'!$I$37)*100+100</f>
        <v>134.84375</v>
      </c>
      <c r="V16" s="64">
        <f>(SUM(SummSonne!J71:'SummSonne'!L71)-SUM(Referenz!$J$37:'Referenz'!$L$37))/SUM(Referenz!$J$37:'Referenz'!$L$37)*100+100</f>
        <v>105.91580443882791</v>
      </c>
      <c r="W16" s="56">
        <f>(SUM(SummSonne!B71,SummSonne!C71,SummSonne!M70)-SUM(Referenz!$B$37,Referenz!$C$37,Referenz!$M$37))/SUM(Referenz!$B$37,Referenz!$C$37,Referenz!$M$37)*100+100</f>
        <v>88.912886969042489</v>
      </c>
      <c r="Y16" s="136">
        <v>2003</v>
      </c>
      <c r="Z16" s="151">
        <f>(SUM(SummSonne!B71:'SummSonne'!D71)-SUM(Referenz!$B$37:'Referenz'!$D$37))/SUM(Referenz!$B$37:'Referenz'!$D$37)*100+100</f>
        <v>127.14429868819376</v>
      </c>
      <c r="AA16" s="61">
        <f>(SUM(SummSonne!E71:'SummSonne'!G71)-SUM(Referenz!$E$37:'Referenz'!$G$37))/SUM(Referenz!$E$37:'Referenz'!$G$37)*100+100</f>
        <v>125.19945992389837</v>
      </c>
      <c r="AB16" s="61">
        <f>(SUM(SummSonne!H71:'SummSonne'!J71)-SUM(Referenz!$H$37:'Referenz'!$J$37))/SUM(Referenz!$H$37:'Referenz'!$J$37)*100+100</f>
        <v>125.4102329585194</v>
      </c>
      <c r="AC16" s="56">
        <f>(SUM(SummSonne!K71:'SummSonne'!M71)-SUM(Referenz!$K$37:'Referenz'!$M$37))/SUM(Referenz!$K$37:'Referenz'!$M$37)*100+100</f>
        <v>103.16410621629871</v>
      </c>
    </row>
    <row r="17" spans="1:29">
      <c r="A17" s="51">
        <v>2004</v>
      </c>
      <c r="B17" s="152">
        <f>(SummSonne!B72-Referenz!B$37)/Referenz!B$37 * 100 + 100</f>
        <v>67.123782028148696</v>
      </c>
      <c r="C17" s="62">
        <f>(SummSonne!C72-Referenz!C$37)/Referenz!C$37 * 100 + 100</f>
        <v>91.179385530227947</v>
      </c>
      <c r="D17" s="62">
        <f>(SummSonne!D72-Referenz!D$37)/Referenz!D$37 * 100 + 100</f>
        <v>132.78210116731518</v>
      </c>
      <c r="E17" s="65">
        <f>(SummSonne!E72-Referenz!E$37)/Referenz!E$37 * 100 + 100</f>
        <v>117.87315823190264</v>
      </c>
      <c r="F17" s="62">
        <f>(SummSonne!F72-Referenz!F$37)/Referenz!F$37 * 100 + 100</f>
        <v>106.03907637655418</v>
      </c>
      <c r="G17" s="62">
        <f>(SummSonne!G72-Referenz!G$37)/Referenz!G$37 * 100 + 100</f>
        <v>94.800200635345263</v>
      </c>
      <c r="H17" s="62">
        <f>(SummSonne!H72-Referenz!H$37)/Referenz!H$37 * 100 + 100</f>
        <v>97.840266705319607</v>
      </c>
      <c r="I17" s="62">
        <f>(SummSonne!I72-Referenz!I$37)/Referenz!I$37 * 100 + 100</f>
        <v>107.75316455696203</v>
      </c>
      <c r="J17" s="62">
        <f>(SummSonne!J72-Referenz!J$37)/Referenz!J$37 * 100 + 100</f>
        <v>102.27272727272727</v>
      </c>
      <c r="K17" s="62">
        <f>(SummSonne!K72-Referenz!K$37)/Referenz!K$37 * 100 + 100</f>
        <v>85.80931263858092</v>
      </c>
      <c r="L17" s="62">
        <f>(SummSonne!L72-Referenz!L$37)/Referenz!L$37 * 100 + 100</f>
        <v>64.678404599353215</v>
      </c>
      <c r="M17" s="238">
        <f>(SummSonne!M72-Referenz!M$37)/Referenz!M$37 * 100 + 100</f>
        <v>151.41955835962145</v>
      </c>
      <c r="N17" s="90">
        <f>(SummSonne!N72-Referenz!N$37)/Referenz!N$37 * 100 + 100</f>
        <v>102.16038081288904</v>
      </c>
      <c r="O17" s="2"/>
      <c r="P17" s="242">
        <v>5</v>
      </c>
      <c r="Q17" s="244">
        <v>5</v>
      </c>
      <c r="R17" s="1"/>
      <c r="S17" s="51">
        <v>2004</v>
      </c>
      <c r="T17" s="64">
        <f>(SUM(SummSonne!D72:'SummSonne'!F72)-SUM(Referenz!$D$37:'Referenz'!$F$37))/SUM(Referenz!$D$37:'Referenz'!$F$37)*100+100</f>
        <v>117.5043327556326</v>
      </c>
      <c r="U17" s="64">
        <f>(SUM(SummSonne!G72:'SummSonne'!I72)-SUM(Referenz!$G$37:'Referenz'!$I$37))/SUM(Referenz!$G$37:'Referenz'!$I$37)*100+100</f>
        <v>100.15625</v>
      </c>
      <c r="V17" s="64">
        <f>(SUM(SummSonne!J72:'SummSonne'!L72)-SUM(Referenz!$J$37:'Referenz'!$L$37))/SUM(Referenz!$J$37:'Referenz'!$L$37)*100+100</f>
        <v>88.144696311507786</v>
      </c>
      <c r="W17" s="56">
        <f>(SUM(SummSonne!B72,SummSonne!C72,SummSonne!M71)-SUM(Referenz!$B$37,Referenz!$C$37,Referenz!$M$37))/SUM(Referenz!$B$37,Referenz!$C$37,Referenz!$M$37)*100+100</f>
        <v>91.072714182865383</v>
      </c>
      <c r="Y17" s="51">
        <v>2004</v>
      </c>
      <c r="Z17" s="151">
        <f>(SUM(SummSonne!B72:'SummSonne'!D72)-SUM(Referenz!$B$37:'Referenz'!$D$37))/SUM(Referenz!$B$37:'Referenz'!$D$37)*100+100</f>
        <v>101.715438950555</v>
      </c>
      <c r="AA17" s="61">
        <f>(SUM(SummSonne!E72:'SummSonne'!G72)-SUM(Referenz!$E$37:'Referenz'!$G$37))/SUM(Referenz!$E$37:'Referenz'!$G$37)*100+100</f>
        <v>105.31483981833804</v>
      </c>
      <c r="AB17" s="61">
        <f>(SUM(SummSonne!H72:'SummSonne'!J72)-SUM(Referenz!$H$37:'Referenz'!$J$37))/SUM(Referenz!$H$37:'Referenz'!$J$37)*100+100</f>
        <v>102.49098832517352</v>
      </c>
      <c r="AC17" s="56">
        <f>(SUM(SummSonne!K72:'SummSonne'!M72)-SUM(Referenz!$K$37:'Referenz'!$M$37))/SUM(Referenz!$K$37:'Referenz'!$M$37)*100+100</f>
        <v>96.754501983925124</v>
      </c>
    </row>
    <row r="18" spans="1:29">
      <c r="A18" s="51">
        <v>2005</v>
      </c>
      <c r="B18" s="152">
        <f>(SummSonne!B73-Referenz!B$37)/Referenz!B$37 * 100 + 100</f>
        <v>116.92529772645256</v>
      </c>
      <c r="C18" s="62">
        <f>(SummSonne!C73-Referenz!C$37)/Referenz!C$37 * 100 + 100</f>
        <v>75.322101090188298</v>
      </c>
      <c r="D18" s="62">
        <f>(SummSonne!D73-Referenz!D$37)/Referenz!D$37 * 100 + 100</f>
        <v>121.83852140077821</v>
      </c>
      <c r="E18" s="65">
        <f>(SummSonne!E73-Referenz!E$37)/Referenz!E$37 * 100 + 100</f>
        <v>110.8263933376041</v>
      </c>
      <c r="F18" s="62">
        <f>(SummSonne!F73-Referenz!F$37)/Referenz!F$37 * 100 + 100</f>
        <v>118.82770870337478</v>
      </c>
      <c r="G18" s="62">
        <f>(SummSonne!G73-Referenz!G$37)/Referenz!G$37 * 100 + 100</f>
        <v>119.37803042969402</v>
      </c>
      <c r="H18" s="62">
        <f>(SummSonne!H73-Referenz!H$37)/Referenz!H$37 * 100 + 100</f>
        <v>86.969125960284103</v>
      </c>
      <c r="I18" s="62">
        <f>(SummSonne!I73-Referenz!I$37)/Referenz!I$37 * 100 + 100</f>
        <v>84.968354430379748</v>
      </c>
      <c r="J18" s="62">
        <f>(SummSonne!J73-Referenz!J$37)/Referenz!J$37 * 100 + 100</f>
        <v>102.27272727272727</v>
      </c>
      <c r="K18" s="62">
        <f>(SummSonne!K73-Referenz!K$37)/Referenz!K$37 * 100 + 100</f>
        <v>133.70288248337027</v>
      </c>
      <c r="L18" s="62">
        <f>(SummSonne!L73-Referenz!L$37)/Referenz!L$37 * 100 + 100</f>
        <v>106.71936758893281</v>
      </c>
      <c r="M18" s="238">
        <f>(SummSonne!M73-Referenz!M$37)/Referenz!M$37 * 100 + 100</f>
        <v>83.99053627760253</v>
      </c>
      <c r="N18" s="90">
        <f>(SummSonne!N73-Referenz!N$37)/Referenz!N$37 * 100 + 100</f>
        <v>105.34602709630171</v>
      </c>
      <c r="O18" s="2"/>
      <c r="P18" s="242">
        <v>7</v>
      </c>
      <c r="Q18" s="244">
        <v>4</v>
      </c>
      <c r="R18" s="1"/>
      <c r="S18" s="51">
        <v>2005</v>
      </c>
      <c r="T18" s="64">
        <f>(SUM(SummSonne!D73:'SummSonne'!F73)-SUM(Referenz!$D$37:'Referenz'!$F$37))/SUM(Referenz!$D$37:'Referenz'!$F$37)*100+100</f>
        <v>117.0883882149047</v>
      </c>
      <c r="U18" s="64">
        <f>(SUM(SummSonne!G73:'SummSonne'!I73)-SUM(Referenz!$G$37:'Referenz'!$I$37))/SUM(Referenz!$G$37:'Referenz'!$I$37)*100+100</f>
        <v>96.40625</v>
      </c>
      <c r="V18" s="64">
        <f>(SUM(SummSonne!J73:'SummSonne'!L73)-SUM(Referenz!$J$37:'Referenz'!$L$37))/SUM(Referenz!$J$37:'Referenz'!$L$37)*100+100</f>
        <v>114.44593633994157</v>
      </c>
      <c r="W18" s="56">
        <f>(SUM(SummSonne!B73,SummSonne!C73,SummSonne!M72)-SUM(Referenz!$B$37,Referenz!$C$37,Referenz!$M$37))/SUM(Referenz!$B$37,Referenz!$C$37,Referenz!$M$37)*100+100</f>
        <v>112.31101511879052</v>
      </c>
      <c r="Y18" s="51">
        <v>2005</v>
      </c>
      <c r="Z18" s="151">
        <f>(SUM(SummSonne!B73:'SummSonne'!D73)-SUM(Referenz!$B$37:'Referenz'!$D$37))/SUM(Referenz!$B$37:'Referenz'!$D$37)*100+100</f>
        <v>106.25630676084764</v>
      </c>
      <c r="AA18" s="61">
        <f>(SUM(SummSonne!E73:'SummSonne'!G73)-SUM(Referenz!$E$37:'Referenz'!$G$37))/SUM(Referenz!$E$37:'Referenz'!$G$37)*100+100</f>
        <v>116.7300846937523</v>
      </c>
      <c r="AB18" s="61">
        <f>(SUM(SummSonne!H73:'SummSonne'!J73)-SUM(Referenz!$H$37:'Referenz'!$J$37))/SUM(Referenz!$H$37:'Referenz'!$J$37)*100+100</f>
        <v>90.70855974605908</v>
      </c>
      <c r="AC18" s="56">
        <f>(SUM(SummSonne!K73:'SummSonne'!M73)-SUM(Referenz!$K$37:'Referenz'!$M$37))/SUM(Referenz!$K$37:'Referenz'!$M$37)*100+100</f>
        <v>113.23634143860006</v>
      </c>
    </row>
    <row r="19" spans="1:29">
      <c r="A19" s="51">
        <v>2006</v>
      </c>
      <c r="B19" s="152">
        <f>(SummSonne!B74-Referenz!B$37)/Referenz!B$37 * 100 + 100</f>
        <v>176.47058823529414</v>
      </c>
      <c r="C19" s="62">
        <f>(SummSonne!C74-Referenz!C$37)/Referenz!C$37 * 100 + 100</f>
        <v>92.170465807730423</v>
      </c>
      <c r="D19" s="62">
        <f>(SummSonne!D74-Referenz!D$37)/Referenz!D$37 * 100 + 100</f>
        <v>90.466926070038909</v>
      </c>
      <c r="E19" s="65">
        <f>(SummSonne!E74-Referenz!E$37)/Referenz!E$37 * 100 + 100</f>
        <v>95.451633568225503</v>
      </c>
      <c r="F19" s="62">
        <f>(SummSonne!F74-Referenz!F$37)/Referenz!F$37 * 100 + 100</f>
        <v>109.23623445825933</v>
      </c>
      <c r="G19" s="62">
        <f>(SummSonne!G74-Referenz!G$37)/Referenz!G$37 * 100 + 100</f>
        <v>135.93044641364321</v>
      </c>
      <c r="H19" s="62">
        <f>(SummSonne!H74-Referenz!H$37)/Referenz!H$37 * 100 + 100</f>
        <v>144.3687490940716</v>
      </c>
      <c r="I19" s="62">
        <f>(SummSonne!I74-Referenz!I$37)/Referenz!I$37 * 100 + 100</f>
        <v>62.658227848101269</v>
      </c>
      <c r="J19" s="62">
        <f>(SummSonne!J74-Referenz!J$37)/Referenz!J$37 * 100 + 100</f>
        <v>120.71535022354695</v>
      </c>
      <c r="K19" s="62">
        <f>(SummSonne!K74-Referenz!K$37)/Referenz!K$37 * 100 + 100</f>
        <v>113.0820399113082</v>
      </c>
      <c r="L19" s="62">
        <f>(SummSonne!L74-Referenz!L$37)/Referenz!L$37 * 100 + 100</f>
        <v>112.10923463887892</v>
      </c>
      <c r="M19" s="238">
        <f>(SummSonne!M74-Referenz!M$37)/Referenz!M$37 * 100 + 100</f>
        <v>182.17665615141956</v>
      </c>
      <c r="N19" s="90">
        <f>(SummSonne!N74-Referenz!N$37)/Referenz!N$37 * 100 + 100</f>
        <v>116.05638960087879</v>
      </c>
      <c r="O19" s="2"/>
      <c r="P19" s="242">
        <v>8</v>
      </c>
      <c r="Q19" s="244">
        <v>3</v>
      </c>
      <c r="R19" s="1"/>
      <c r="S19" s="51">
        <v>2006</v>
      </c>
      <c r="T19" s="64">
        <f>(SUM(SummSonne!D74:'SummSonne'!F74)-SUM(Referenz!$D$37:'Referenz'!$F$37))/SUM(Referenz!$D$37:'Referenz'!$F$37)*100+100</f>
        <v>99.410745233968825</v>
      </c>
      <c r="U19" s="64">
        <f>(SUM(SummSonne!G74:'SummSonne'!I74)-SUM(Referenz!$G$37:'Referenz'!$I$37))/SUM(Referenz!$G$37:'Referenz'!$I$37)*100+100</f>
        <v>114.84375</v>
      </c>
      <c r="V19" s="64">
        <f>(SUM(SummSonne!J74:'SummSonne'!L74)-SUM(Referenz!$J$37:'Referenz'!$L$37))/SUM(Referenz!$J$37:'Referenz'!$L$37)*100+100</f>
        <v>116.10457309849144</v>
      </c>
      <c r="W19" s="56">
        <f>(SUM(SummSonne!B74,SummSonne!C74,SummSonne!M73)-SUM(Referenz!$B$37,Referenz!$C$37,Referenz!$M$37))/SUM(Referenz!$B$37,Referenz!$C$37,Referenz!$M$37)*100+100</f>
        <v>117.71058315334776</v>
      </c>
      <c r="Y19" s="136">
        <v>2006</v>
      </c>
      <c r="Z19" s="151">
        <f>(SUM(SummSonne!B74:'SummSonne'!D74)-SUM(Referenz!$B$37:'Referenz'!$D$37))/SUM(Referenz!$B$37:'Referenz'!$D$37)*100+100</f>
        <v>115.03531786074673</v>
      </c>
      <c r="AA19" s="61">
        <f>(SUM(SummSonne!E74:'SummSonne'!G74)-SUM(Referenz!$E$37:'Referenz'!$G$37))/SUM(Referenz!$E$37:'Referenz'!$G$37)*100+100</f>
        <v>115.07303301828894</v>
      </c>
      <c r="AB19" s="61">
        <f>(SUM(SummSonne!H74:'SummSonne'!J74)-SUM(Referenz!$H$37:'Referenz'!$J$37))/SUM(Referenz!$H$37:'Referenz'!$J$37)*100+100</f>
        <v>109.75412923010708</v>
      </c>
      <c r="AC19" s="67">
        <f>(SUM(SummSonne!K74:'SummSonne'!M74)-SUM(Referenz!$K$37:'Referenz'!$M$37))/SUM(Referenz!$K$37:'Referenz'!$M$37)*100+100</f>
        <v>130.63383864075695</v>
      </c>
    </row>
    <row r="20" spans="1:29">
      <c r="A20" s="51">
        <v>2007</v>
      </c>
      <c r="B20" s="152">
        <f>(SummSonne!B75-Referenz!B$37)/Referenz!B$37 * 100 + 100</f>
        <v>83.363406712378207</v>
      </c>
      <c r="C20" s="62">
        <f>(SummSonne!C75-Referenz!C$37)/Referenz!C$37 * 100 + 100</f>
        <v>111.99207135777998</v>
      </c>
      <c r="D20" s="62">
        <f>(SummSonne!D75-Referenz!D$37)/Referenz!D$37 * 100 + 100</f>
        <v>128.40466926070039</v>
      </c>
      <c r="E20" s="295">
        <f>(SummSonne!E75-Referenz!E$37)/Referenz!E$37 * 100 + 100</f>
        <v>203.07495195387571</v>
      </c>
      <c r="F20" s="62">
        <f>(SummSonne!F75-Referenz!F$37)/Referenz!F$37 * 100 + 100</f>
        <v>120.42628774422735</v>
      </c>
      <c r="G20" s="62">
        <f>(SummSonne!G75-Referenz!G$37)/Referenz!G$37 * 100 + 100</f>
        <v>113.86055843504431</v>
      </c>
      <c r="H20" s="62">
        <f>(SummSonne!H75-Referenz!H$37)/Referenz!H$37 * 100 + 100</f>
        <v>104.36295115234091</v>
      </c>
      <c r="I20" s="62">
        <f>(SummSonne!I75-Referenz!I$37)/Referenz!I$37 * 100 + 100</f>
        <v>87.341772151898738</v>
      </c>
      <c r="J20" s="62">
        <f>(SummSonne!J75-Referenz!J$37)/Referenz!J$37 * 100 + 100</f>
        <v>81.5946348733234</v>
      </c>
      <c r="K20" s="62">
        <f>(SummSonne!K75-Referenz!K$37)/Referenz!K$37 * 100 + 100</f>
        <v>89.135254988913516</v>
      </c>
      <c r="L20" s="62">
        <f>(SummSonne!L75-Referenz!L$37)/Referenz!L$37 * 100 + 100</f>
        <v>86.237872799137619</v>
      </c>
      <c r="M20" s="238">
        <f>(SummSonne!M75-Referenz!M$37)/Referenz!M$37 * 100 + 100</f>
        <v>115.93059936908517</v>
      </c>
      <c r="N20" s="90">
        <f>(SummSonne!N75-Referenz!N$37)/Referenz!N$37 * 100 + 100</f>
        <v>110.83852068839252</v>
      </c>
      <c r="O20" s="2"/>
      <c r="P20" s="242">
        <v>6</v>
      </c>
      <c r="Q20" s="244">
        <v>5</v>
      </c>
      <c r="R20" s="1"/>
      <c r="S20" s="51">
        <v>2007</v>
      </c>
      <c r="T20" s="65">
        <f>(SUM(SummSonne!D75:'SummSonne'!F75)-SUM(Referenz!$D$37:'Referenz'!$F$37))/SUM(Referenz!$D$37:'Referenz'!$F$37)*100+100</f>
        <v>149.53206239168114</v>
      </c>
      <c r="U20" s="64">
        <f>(SUM(SummSonne!G75:'SummSonne'!I75)-SUM(Referenz!$G$37:'Referenz'!$I$37))/SUM(Referenz!$G$37:'Referenz'!$I$37)*100+100</f>
        <v>101.71875</v>
      </c>
      <c r="V20" s="64">
        <f>(SUM(SummSonne!J75:'SummSonne'!L75)-SUM(Referenz!$J$37:'Referenz'!$L$37))/SUM(Referenz!$J$37:'Referenz'!$L$37)*100+100</f>
        <v>85.30131901113657</v>
      </c>
      <c r="W20" s="56">
        <f>(SUM(SummSonne!B75,SummSonne!C75,SummSonne!M74)-SUM(Referenz!$B$37,Referenz!$C$37,Referenz!$M$37))/SUM(Referenz!$B$37,Referenz!$C$37,Referenz!$M$37)*100+100</f>
        <v>123.83009359251261</v>
      </c>
      <c r="Y20" s="51">
        <v>2007</v>
      </c>
      <c r="Z20" s="151">
        <f>(SUM(SummSonne!B75:'SummSonne'!D75)-SUM(Referenz!$B$37:'Referenz'!$D$37))/SUM(Referenz!$B$37:'Referenz'!$D$37)*100+100</f>
        <v>110.79717457114026</v>
      </c>
      <c r="AA20" s="62">
        <f>(SUM(SummSonne!E75:'SummSonne'!G75)-SUM(Referenz!$E$37:'Referenz'!$G$37))/SUM(Referenz!$E$37:'Referenz'!$G$37)*100+100</f>
        <v>141.76997667853198</v>
      </c>
      <c r="AB20" s="61">
        <f>(SUM(SummSonne!H75:'SummSonne'!J75)-SUM(Referenz!$H$37:'Referenz'!$J$37))/SUM(Referenz!$H$37:'Referenz'!$J$37)*100+100</f>
        <v>91.99978479582505</v>
      </c>
      <c r="AC20" s="56">
        <f>(SUM(SummSonne!K75:'SummSonne'!M75)-SUM(Referenz!$K$37:'Referenz'!$M$37))/SUM(Referenz!$K$37:'Referenz'!$M$37)*100+100</f>
        <v>95.228405738121893</v>
      </c>
    </row>
    <row r="21" spans="1:29">
      <c r="A21" s="51">
        <v>2008</v>
      </c>
      <c r="B21" s="152">
        <f>(SummSonne!B76-Referenz!B$37)/Referenz!B$37 * 100 + 100</f>
        <v>134.24756405629739</v>
      </c>
      <c r="C21" s="62">
        <f>(SummSonne!C76-Referenz!C$37)/Referenz!C$37 * 100 + 100</f>
        <v>197.22497522299307</v>
      </c>
      <c r="D21" s="62">
        <f>(SummSonne!D76-Referenz!D$37)/Referenz!D$37 * 100 + 100</f>
        <v>90.466926070038909</v>
      </c>
      <c r="E21" s="65">
        <f>(SummSonne!E76-Referenz!E$37)/Referenz!E$37 * 100 + 100</f>
        <v>84.561178731582316</v>
      </c>
      <c r="F21" s="62">
        <f>(SummSonne!F76-Referenz!F$37)/Referenz!F$37 * 100 + 100</f>
        <v>126.82060390763766</v>
      </c>
      <c r="G21" s="62">
        <f>(SummSonne!G76-Referenz!G$37)/Referenz!G$37 * 100 + 100</f>
        <v>92.292258819595389</v>
      </c>
      <c r="H21" s="62">
        <f>(SummSonne!H76-Referenz!H$37)/Referenz!H$37 * 100 + 100</f>
        <v>94.796347296709669</v>
      </c>
      <c r="I21" s="62">
        <f>(SummSonne!I76-Referenz!I$37)/Referenz!I$37 * 100 + 100</f>
        <v>103.95569620253166</v>
      </c>
      <c r="J21" s="62">
        <f>(SummSonne!J76-Referenz!J$37)/Referenz!J$37 * 100 + 100</f>
        <v>69.299552906110279</v>
      </c>
      <c r="K21" s="62">
        <f>(SummSonne!K76-Referenz!K$37)/Referenz!K$37 * 100 + 100</f>
        <v>92.461197339246112</v>
      </c>
      <c r="L21" s="62">
        <f>(SummSonne!L76-Referenz!L$37)/Referenz!L$37 * 100 + 100</f>
        <v>130.43478260869566</v>
      </c>
      <c r="M21" s="238">
        <f>(SummSonne!M76-Referenz!M$37)/Referenz!M$37 * 100 + 100</f>
        <v>94.637223974763415</v>
      </c>
      <c r="N21" s="90">
        <f>(SummSonne!N76-Referenz!N$37)/Referenz!N$37 * 100 + 100</f>
        <v>104.46722812156719</v>
      </c>
      <c r="O21" s="2"/>
      <c r="P21" s="242">
        <v>4</v>
      </c>
      <c r="Q21" s="244">
        <v>7</v>
      </c>
      <c r="R21" s="1"/>
      <c r="S21" s="51">
        <v>2008</v>
      </c>
      <c r="T21" s="64">
        <f>(SUM(SummSonne!D76:'SummSonne'!F76)-SUM(Referenz!$D$37:'Referenz'!$F$37))/SUM(Referenz!$D$37:'Referenz'!$F$37)*100+100</f>
        <v>102.73830155979205</v>
      </c>
      <c r="U21" s="64">
        <f>(SUM(SummSonne!G76:'SummSonne'!I76)-SUM(Referenz!$G$37:'Referenz'!$I$37))/SUM(Referenz!$G$37:'Referenz'!$I$37)*100+100</f>
        <v>97.03125</v>
      </c>
      <c r="V21" s="64">
        <f>(SUM(SummSonne!J76:'SummSonne'!L76)-SUM(Referenz!$J$37:'Referenz'!$L$37))/SUM(Referenz!$J$37:'Referenz'!$L$37)*100+100</f>
        <v>90.988073611879003</v>
      </c>
      <c r="W21" s="67">
        <f>(SUM(SummSonne!B76,SummSonne!C76,SummSonne!M75)-SUM(Referenz!$B$37,Referenz!$C$37,Referenz!$M$37))/SUM(Referenz!$B$37,Referenz!$C$37,Referenz!$M$37)*100+100</f>
        <v>151.54787616990643</v>
      </c>
      <c r="Y21" s="51">
        <v>2008</v>
      </c>
      <c r="Z21" s="152">
        <f>(SUM(SummSonne!B76:'SummSonne'!D76)-SUM(Referenz!$B$37:'Referenz'!$D$37))/SUM(Referenz!$B$37:'Referenz'!$D$37)*100+100</f>
        <v>135.3178607467205</v>
      </c>
      <c r="AA21" s="61">
        <f>(SUM(SummSonne!E76:'SummSonne'!G76)-SUM(Referenz!$E$37:'Referenz'!$G$37))/SUM(Referenz!$E$37:'Referenz'!$G$37)*100+100</f>
        <v>102.00073646741131</v>
      </c>
      <c r="AB21" s="61">
        <f>(SUM(SummSonne!H76:'SummSonne'!J76)-SUM(Referenz!$H$37:'Referenz'!$J$37))/SUM(Referenz!$H$37:'Referenz'!$J$37)*100+100</f>
        <v>90.547156614838343</v>
      </c>
      <c r="AC21" s="56">
        <f>(SUM(SummSonne!K76:'SummSonne'!M76)-SUM(Referenz!$K$37:'Referenz'!$M$37))/SUM(Referenz!$K$37:'Referenz'!$M$37)*100+100</f>
        <v>103.77454471462001</v>
      </c>
    </row>
    <row r="22" spans="1:29">
      <c r="A22" s="51">
        <v>2009</v>
      </c>
      <c r="B22" s="152">
        <f>(SummSonne!B77-Referenz!B$37)/Referenz!B$37 * 100 + 100</f>
        <v>111.51208949837604</v>
      </c>
      <c r="C22" s="62">
        <f>(SummSonne!C77-Referenz!C$37)/Referenz!C$37 * 100 + 100</f>
        <v>87.215064420218027</v>
      </c>
      <c r="D22" s="62">
        <f>(SummSonne!D77-Referenz!D$37)/Referenz!D$37 * 100 + 100</f>
        <v>58.365758754863819</v>
      </c>
      <c r="E22" s="62">
        <f>(SummSonne!E77-Referenz!E$37)/Referenz!E$37 * 100 + 100</f>
        <v>153.10698270339526</v>
      </c>
      <c r="F22" s="62">
        <f>(SummSonne!F77-Referenz!F$37)/Referenz!F$37 * 100 + 100</f>
        <v>117.22912966252221</v>
      </c>
      <c r="G22" s="62">
        <f>(SummSonne!G77-Referenz!G$37)/Referenz!G$37 * 100 + 100</f>
        <v>81.758903193445917</v>
      </c>
      <c r="H22" s="62">
        <f>(SummSonne!H77-Referenz!H$37)/Referenz!H$37 * 100 + 100</f>
        <v>92.187273517901147</v>
      </c>
      <c r="I22" s="62">
        <f>(SummSonne!I77-Referenz!I$37)/Referenz!I$37 * 100 + 100</f>
        <v>126.26582278481013</v>
      </c>
      <c r="J22" s="62">
        <f>(SummSonne!J77-Referenz!J$37)/Referenz!J$37 * 100 + 100</f>
        <v>94.448584202682554</v>
      </c>
      <c r="K22" s="62">
        <f>(SummSonne!K77-Referenz!K$37)/Referenz!K$37 * 100 + 100</f>
        <v>75.166297117516621</v>
      </c>
      <c r="L22" s="62">
        <f>(SummSonne!L77-Referenz!L$37)/Referenz!L$37 * 100 + 100</f>
        <v>106.71936758893281</v>
      </c>
      <c r="M22" s="238">
        <f>(SummSonne!M77-Referenz!M$37)/Referenz!M$37 * 100 + 100</f>
        <v>67.429022082018932</v>
      </c>
      <c r="N22" s="90">
        <f>(SummSonne!N77-Referenz!N$37)/Referenz!N$37 * 100 + 100</f>
        <v>99.359209080922739</v>
      </c>
      <c r="O22" s="2"/>
      <c r="P22" s="242">
        <v>5</v>
      </c>
      <c r="Q22" s="244">
        <v>7</v>
      </c>
      <c r="R22" s="1"/>
      <c r="S22" s="51">
        <v>2009</v>
      </c>
      <c r="T22" s="64">
        <f>(SUM(SummSonne!D77:'SummSonne'!F77)-SUM(Referenz!$D$37:'Referenz'!$F$37))/SUM(Referenz!$D$37:'Referenz'!$F$37)*100+100</f>
        <v>112.09705372616986</v>
      </c>
      <c r="U22" s="64">
        <f>(SUM(SummSonne!G77:'SummSonne'!I77)-SUM(Referenz!$G$37:'Referenz'!$I$37))/SUM(Referenz!$G$37:'Referenz'!$I$37)*100+100</f>
        <v>100.15625</v>
      </c>
      <c r="V22" s="64">
        <f>(SUM(SummSonne!J77:'SummSonne'!L77)-SUM(Referenz!$J$37:'Referenz'!$L$37))/SUM(Referenz!$J$37:'Referenz'!$L$37)*100+100</f>
        <v>90.277229286786195</v>
      </c>
      <c r="W22" s="56">
        <f>(SUM(SummSonne!B77,SummSonne!C77,SummSonne!M76)-SUM(Referenz!$B$37,Referenz!$C$37,Referenz!$M$37))/SUM(Referenz!$B$37,Referenz!$C$37,Referenz!$M$37)*100+100</f>
        <v>97.552195824334063</v>
      </c>
      <c r="Y22" s="51">
        <v>2009</v>
      </c>
      <c r="Z22" s="151">
        <f>(SUM(SummSonne!B77:'SummSonne'!D77)-SUM(Referenz!$B$37:'Referenz'!$D$37))/SUM(Referenz!$B$37:'Referenz'!$D$37)*100+100</f>
        <v>82.038345105953582</v>
      </c>
      <c r="AA22" s="61">
        <f>(SUM(SummSonne!E77:'SummSonne'!G77)-SUM(Referenz!$E$37:'Referenz'!$G$37))/SUM(Referenz!$E$37:'Referenz'!$G$37)*100+100</f>
        <v>114.52068245980115</v>
      </c>
      <c r="AB22" s="61">
        <f>(SUM(SummSonne!H77:'SummSonne'!J77)-SUM(Referenz!$H$37:'Referenz'!$J$37))/SUM(Referenz!$H$37:'Referenz'!$J$37)*100+100</f>
        <v>104.42782589982247</v>
      </c>
      <c r="AC22" s="56">
        <f>(SUM(SummSonne!K77:'SummSonne'!M77)-SUM(Referenz!$K$37:'Referenz'!$M$37))/SUM(Referenz!$K$37:'Referenz'!$M$37)*100+100</f>
        <v>82.103978024214058</v>
      </c>
    </row>
    <row r="23" spans="1:29">
      <c r="A23" s="51">
        <v>2010</v>
      </c>
      <c r="B23" s="152">
        <f>(SummSonne!B78-Referenz!B$37)/Referenz!B$37 * 100 + 100</f>
        <v>71.454348610609884</v>
      </c>
      <c r="C23" s="62">
        <f>(SummSonne!C78-Referenz!C$37)/Referenz!C$37 * 100 + 100</f>
        <v>86.223984142715551</v>
      </c>
      <c r="D23" s="62">
        <f>(SummSonne!D78-Referenz!D$37)/Referenz!D$37 * 100 + 100</f>
        <v>109.43579766536965</v>
      </c>
      <c r="E23" s="65">
        <f>(SummSonne!E78-Referenz!E$37)/Referenz!E$37 * 100 + 100</f>
        <v>134.5291479820628</v>
      </c>
      <c r="F23" s="62">
        <f>(SummSonne!F78-Referenz!F$37)/Referenz!F$37 * 100 + 100</f>
        <v>51.687388987566614</v>
      </c>
      <c r="G23" s="62">
        <f>(SummSonne!G78-Referenz!G$37)/Referenz!G$37 * 100 + 100</f>
        <v>97.308142451095136</v>
      </c>
      <c r="H23" s="62">
        <f>(SummSonne!H78-Referenz!H$37)/Referenz!H$37 * 100 + 100</f>
        <v>109.58109870995796</v>
      </c>
      <c r="I23" s="62">
        <f>(SummSonne!I78-Referenz!I$37)/Referenz!I$37 * 100 + 100</f>
        <v>70.25316455696202</v>
      </c>
      <c r="J23" s="62">
        <f>(SummSonne!J78-Referenz!J$37)/Referenz!J$37 * 100 + 100</f>
        <v>83.271236959761552</v>
      </c>
      <c r="K23" s="62">
        <f>(SummSonne!K78-Referenz!K$37)/Referenz!K$37 * 100 + 100</f>
        <v>73.835920177383585</v>
      </c>
      <c r="L23" s="62">
        <f>(SummSonne!L78-Referenz!L$37)/Referenz!L$37 * 100 + 100</f>
        <v>95.939633489040602</v>
      </c>
      <c r="M23" s="238">
        <f>(SummSonne!M78-Referenz!M$37)/Referenz!M$37 * 100 + 100</f>
        <v>63.880126182965299</v>
      </c>
      <c r="N23" s="90">
        <f>(SummSonne!N78-Referenz!N$37)/Referenz!N$37 * 100 + 100</f>
        <v>88.264372024899302</v>
      </c>
      <c r="O23" s="3"/>
      <c r="P23" s="242">
        <v>3</v>
      </c>
      <c r="Q23" s="244">
        <v>7</v>
      </c>
      <c r="R23" s="1"/>
      <c r="S23" s="135">
        <v>2010</v>
      </c>
      <c r="T23" s="64">
        <f>(SUM(SummSonne!D78:'SummSonne'!F78)-SUM(Referenz!$D$37:'Referenz'!$F$37))/SUM(Referenz!$D$37:'Referenz'!$F$37)*100+100</f>
        <v>95.043327556325835</v>
      </c>
      <c r="U23" s="64">
        <f>(SUM(SummSonne!G78:'SummSonne'!I78)-SUM(Referenz!$G$37:'Referenz'!$I$37))/SUM(Referenz!$G$37:'Referenz'!$I$37)*100+100</f>
        <v>92.8125</v>
      </c>
      <c r="V23" s="64">
        <f>(SUM(SummSonne!J78:'SummSonne'!L78)-SUM(Referenz!$J$37:'Referenz'!$L$37))/SUM(Referenz!$J$37:'Referenz'!$L$37)*100+100</f>
        <v>82.694889819129614</v>
      </c>
      <c r="W23" s="56">
        <f>(SUM(SummSonne!B78,SummSonne!C78,SummSonne!M77)-SUM(Referenz!$B$37,Referenz!$C$37,Referenz!$M$37))/SUM(Referenz!$B$37,Referenz!$C$37,Referenz!$M$37)*100+100</f>
        <v>75.593952483801303</v>
      </c>
      <c r="Y23" s="135">
        <v>2010</v>
      </c>
      <c r="Z23" s="151">
        <f>(SUM(SummSonne!B78:'SummSonne'!D78)-SUM(Referenz!$B$37:'Referenz'!$D$37))/SUM(Referenz!$B$37:'Referenz'!$D$37)*100+100</f>
        <v>91.725529767911212</v>
      </c>
      <c r="AA23" s="61">
        <f>(SUM(SummSonne!E78:'SummSonne'!G78)-SUM(Referenz!$E$37:'Referenz'!$G$37))/SUM(Referenz!$E$37:'Referenz'!$G$37)*100+100</f>
        <v>92.24254326746042</v>
      </c>
      <c r="AB23" s="61">
        <f>(SUM(SummSonne!H78:'SummSonne'!J78)-SUM(Referenz!$H$37:'Referenz'!$J$37))/SUM(Referenz!$H$37:'Referenz'!$J$37)*100+100</f>
        <v>88.610319040189381</v>
      </c>
      <c r="AC23" s="56">
        <f>(SUM(SummSonne!K78:'SummSonne'!M78)-SUM(Referenz!$K$37:'Referenz'!$M$37))/SUM(Referenz!$K$37:'Referenz'!$M$37)*100+100</f>
        <v>77.525689286804351</v>
      </c>
    </row>
    <row r="24" spans="1:29">
      <c r="A24" s="51">
        <v>2011</v>
      </c>
      <c r="B24" s="152">
        <f>(SummSonne!B79-Referenz!B$37)/Referenz!B$37 * 100 + 100</f>
        <v>84.446048357993504</v>
      </c>
      <c r="C24" s="62">
        <f>(SummSonne!C79-Referenz!C$37)/Referenz!C$37 * 100 + 100</f>
        <v>112.98315163528245</v>
      </c>
      <c r="D24" s="62">
        <f>(SummSonne!D79-Referenz!D$37)/Referenz!D$37 * 100 + 100</f>
        <v>148.83268482490274</v>
      </c>
      <c r="E24" s="62">
        <f>(SummSonne!E79-Referenz!E$37)/Referenz!E$37 * 100 + 100</f>
        <v>166.55989750160154</v>
      </c>
      <c r="F24" s="62">
        <f>(SummSonne!F79-Referenz!F$37)/Referenz!F$37 * 100 + 100</f>
        <v>139.60923623445825</v>
      </c>
      <c r="G24" s="62">
        <f>(SummSonne!G79-Referenz!G$37)/Referenz!G$37 * 100 + 100</f>
        <v>81.758903193445917</v>
      </c>
      <c r="H24" s="62">
        <f>(SummSonne!H79-Referenz!H$37)/Referenz!H$37 * 100 + 100</f>
        <v>75.228293955645739</v>
      </c>
      <c r="I24" s="62">
        <f>(SummSonne!I79-Referenz!I$37)/Referenz!I$37 * 100 + 100</f>
        <v>128.63924050632912</v>
      </c>
      <c r="J24" s="62">
        <f>(SummSonne!J79-Referenz!J$37)/Referenz!J$37 * 100 + 100</f>
        <v>119.59761549925484</v>
      </c>
      <c r="K24" s="62">
        <f>(SummSonne!K79-Referenz!K$37)/Referenz!K$37 * 100 + 100</f>
        <v>125.05543237250554</v>
      </c>
      <c r="L24" s="295">
        <f>(SummSonne!L79-Referenz!L$37)/Referenz!L$37 * 100 + 100</f>
        <v>205.89292130794109</v>
      </c>
      <c r="M24" s="238">
        <f>(SummSonne!M79-Referenz!M$37)/Referenz!M$37 * 100 + 100</f>
        <v>78.075709779179817</v>
      </c>
      <c r="N24" s="90">
        <f>(SummSonne!N79-Referenz!N$37)/Referenz!N$37 * 100 + 100</f>
        <v>119.95606005126326</v>
      </c>
      <c r="P24" s="242">
        <v>8</v>
      </c>
      <c r="Q24" s="244">
        <v>4</v>
      </c>
      <c r="R24" s="1"/>
      <c r="S24" s="51">
        <v>2011</v>
      </c>
      <c r="T24" s="65">
        <f>(SUM(SummSonne!D79:'SummSonne'!F79)-SUM(Referenz!$D$37:'Referenz'!$F$37))/SUM(Referenz!$D$37:'Referenz'!$F$37)*100+100</f>
        <v>150.9878682842288</v>
      </c>
      <c r="U24" s="64">
        <f>(SUM(SummSonne!G79:'SummSonne'!I79)-SUM(Referenz!$G$37:'Referenz'!$I$37))/SUM(Referenz!$G$37:'Referenz'!$I$37)*100+100</f>
        <v>94.84375</v>
      </c>
      <c r="V24" s="62">
        <f>(SUM(SummSonne!J79:'SummSonne'!L79)-SUM(Referenz!$J$37:'Referenz'!$L$37))/SUM(Referenz!$J$37:'Referenz'!$L$37)*100+100</f>
        <v>140.51022826001108</v>
      </c>
      <c r="W24" s="56">
        <f>(SUM(SummSonne!B79,SummSonne!C79,SummSonne!M78)-SUM(Referenz!$B$37,Referenz!$C$37,Referenz!$M$37))/SUM(Referenz!$B$37,Referenz!$C$37,Referenz!$M$37)*100+100</f>
        <v>88.552915766738678</v>
      </c>
      <c r="Y24" s="136">
        <v>2011</v>
      </c>
      <c r="Z24" s="151">
        <f>(SUM(SummSonne!B79:'SummSonne'!D79)-SUM(Referenz!$B$37:'Referenz'!$D$37))/SUM(Referenz!$B$37:'Referenz'!$D$37)*100+100</f>
        <v>119.87891019172554</v>
      </c>
      <c r="AA24" s="61">
        <f>(SUM(SummSonne!E79:'SummSonne'!G79)-SUM(Referenz!$E$37:'Referenz'!$G$37))/SUM(Referenz!$E$37:'Referenz'!$G$37)*100+100</f>
        <v>126.12004418804469</v>
      </c>
      <c r="AB24" s="61">
        <f>(SUM(SummSonne!H79:'SummSonne'!J79)-SUM(Referenz!$H$37:'Referenz'!$J$37))/SUM(Referenz!$H$37:'Referenz'!$J$37)*100+100</f>
        <v>106.20326034325068</v>
      </c>
      <c r="AC24" s="67">
        <f>(SUM(SummSonne!K79:'SummSonne'!M79)-SUM(Referenz!$K$37:'Referenz'!$M$37))/SUM(Referenz!$K$37:'Referenz'!$M$37)*100+100</f>
        <v>135.82256587648794</v>
      </c>
    </row>
    <row r="25" spans="1:29">
      <c r="A25" s="51">
        <v>2012</v>
      </c>
      <c r="B25" s="152">
        <f>(SummSonne!B80-Referenz!B$37)/Referenz!B$37 * 100 + 100</f>
        <v>85.528690003608816</v>
      </c>
      <c r="C25" s="62">
        <f>(SummSonne!C80-Referenz!C$37)/Referenz!C$37 * 100 + 100</f>
        <v>87.215064420218027</v>
      </c>
      <c r="D25" s="62">
        <f>(SummSonne!D80-Referenz!D$37)/Referenz!D$37 * 100 + 100</f>
        <v>161.23540856031127</v>
      </c>
      <c r="E25" s="65">
        <f>(SummSonne!E80-Referenz!E$37)/Referenz!E$37 * 100 + 100</f>
        <v>98.014093529788596</v>
      </c>
      <c r="F25" s="62">
        <f>(SummSonne!F80-Referenz!F$37)/Referenz!F$37 * 100 + 100</f>
        <v>131.08348134991121</v>
      </c>
      <c r="G25" s="62">
        <f>(SummSonne!G80-Referenz!G$37)/Referenz!G$37 * 100 + 100</f>
        <v>105.33355626149473</v>
      </c>
      <c r="H25" s="62">
        <f>(SummSonne!H80-Referenz!H$37)/Referenz!H$37 * 100 + 100</f>
        <v>83.055515292071306</v>
      </c>
      <c r="I25" s="62">
        <f>(SummSonne!I80-Referenz!I$37)/Referenz!I$37 * 100 + 100</f>
        <v>124.36708860759494</v>
      </c>
      <c r="J25" s="62">
        <f>(SummSonne!J80-Referenz!J$37)/Referenz!J$37 * 100 + 100</f>
        <v>84.947839046199704</v>
      </c>
      <c r="K25" s="62">
        <f>(SummSonne!K80-Referenz!K$37)/Referenz!K$37 * 100 + 100</f>
        <v>87.139689578713956</v>
      </c>
      <c r="L25" s="62">
        <f>(SummSonne!L80-Referenz!L$37)/Referenz!L$37 * 100 + 100</f>
        <v>127.20086237872799</v>
      </c>
      <c r="M25" s="238">
        <f>(SummSonne!M80-Referenz!M$37)/Referenz!M$37 * 100 + 100</f>
        <v>78.075709779179817</v>
      </c>
      <c r="N25" s="90">
        <f>(SummSonne!N80-Referenz!N$37)/Referenz!N$37 * 100 + 100</f>
        <v>105.2911021603808</v>
      </c>
      <c r="P25" s="242">
        <v>5</v>
      </c>
      <c r="Q25" s="244">
        <v>6</v>
      </c>
      <c r="R25" s="1"/>
      <c r="S25" s="51">
        <v>2012</v>
      </c>
      <c r="T25" s="64">
        <f>(SUM(SummSonne!D80:'SummSonne'!F80)-SUM(Referenz!$D$37:'Referenz'!$F$37))/SUM(Referenz!$D$37:'Referenz'!$F$37)*100+100</f>
        <v>128.94280762564995</v>
      </c>
      <c r="U25" s="64">
        <f>(SUM(SummSonne!G80:'SummSonne'!I80)-SUM(Referenz!$G$37:'Referenz'!$I$37))/SUM(Referenz!$G$37:'Referenz'!$I$37)*100+100</f>
        <v>103.59375</v>
      </c>
      <c r="V25" s="64">
        <f>(SUM(SummSonne!J80:'SummSonne'!L80)-SUM(Referenz!$J$37:'Referenz'!$L$37))/SUM(Referenz!$J$37:'Referenz'!$L$37)*100+100</f>
        <v>95.01619145407156</v>
      </c>
      <c r="W25" s="56">
        <f>(SUM(SummSonne!B80,SummSonne!C80,SummSonne!M79)-SUM(Referenz!$B$37,Referenz!$C$37,Referenz!$M$37))/SUM(Referenz!$B$37,Referenz!$C$37,Referenz!$M$37)*100+100</f>
        <v>83.873290136789066</v>
      </c>
      <c r="Y25" s="51">
        <v>2012</v>
      </c>
      <c r="Z25" s="151">
        <f>(SUM(SummSonne!B80:'SummSonne'!D80)-SUM(Referenz!$B$37:'Referenz'!$D$37))/SUM(Referenz!$B$37:'Referenz'!$D$37)*100+100</f>
        <v>117.45711402623613</v>
      </c>
      <c r="AA25" s="61">
        <f>(SUM(SummSonne!E80:'SummSonne'!G80)-SUM(Referenz!$E$37:'Referenz'!$G$37))/SUM(Referenz!$E$37:'Referenz'!$G$37)*100+100</f>
        <v>112.12716337302075</v>
      </c>
      <c r="AB25" s="61">
        <f>(SUM(SummSonne!H80:'SummSonne'!J80)-SUM(Referenz!$H$37:'Referenz'!$J$37))/SUM(Referenz!$H$37:'Referenz'!$J$37)*100+100</f>
        <v>97.648894388551142</v>
      </c>
      <c r="AC25" s="56">
        <f>(SUM(SummSonne!K80:'SummSonne'!M80)-SUM(Referenz!$K$37:'Referenz'!$M$37))/SUM(Referenz!$K$37:'Referenz'!$M$37)*100+100</f>
        <v>96.144063485603823</v>
      </c>
    </row>
    <row r="26" spans="1:29">
      <c r="A26" s="51">
        <v>2013</v>
      </c>
      <c r="B26" s="169">
        <f>(SummSonne!B81-Referenz!B$37)/Referenz!B$37 * 100 + 100</f>
        <v>44.38830747022736</v>
      </c>
      <c r="C26" s="170">
        <f>(SummSonne!C81-Referenz!C$37)/Referenz!C$37 * 100 + 100</f>
        <v>42.616451932606537</v>
      </c>
      <c r="D26" s="62">
        <f>(SummSonne!D81-Referenz!D$37)/Referenz!D$37 * 100 + 100</f>
        <v>75.145914396887164</v>
      </c>
      <c r="E26" s="65">
        <f>(SummSonne!E81-Referenz!E$37)/Referenz!E$37 * 100 + 100</f>
        <v>64.702114029468291</v>
      </c>
      <c r="F26" s="62">
        <f>(SummSonne!F81-Referenz!F$37)/Referenz!F$37 * 100 + 100</f>
        <v>57.015985790408529</v>
      </c>
      <c r="G26" s="62">
        <f>(SummSonne!G81-Referenz!G$37)/Referenz!G$37 * 100 + 100</f>
        <v>92.091623474335393</v>
      </c>
      <c r="H26" s="62">
        <f>(SummSonne!H81-Referenz!H$37)/Referenz!H$37 * 100 + 100</f>
        <v>134.80214523844035</v>
      </c>
      <c r="I26" s="62">
        <f>(SummSonne!I81-Referenz!I$37)/Referenz!I$37 * 100 + 100</f>
        <v>114.6360759493671</v>
      </c>
      <c r="J26" s="62">
        <f>(SummSonne!J81-Referenz!J$37)/Referenz!J$37 * 100 + 100</f>
        <v>72.038002980625933</v>
      </c>
      <c r="K26" s="62">
        <f>(SummSonne!K81-Referenz!K$37)/Referenz!K$37 * 100 + 100</f>
        <v>75.831485587583146</v>
      </c>
      <c r="L26" s="62">
        <f>(SummSonne!L81-Referenz!L$37)/Referenz!L$37 * 100 + 100</f>
        <v>60.905497664390943</v>
      </c>
      <c r="M26" s="238">
        <f>(SummSonne!M81-Referenz!M$37)/Referenz!M$37 * 100 + 100</f>
        <v>186.90851735015775</v>
      </c>
      <c r="N26" s="90">
        <f>(SummSonne!N81-Referenz!N$37)/Referenz!N$37 * 100 + 100</f>
        <v>87.193335774441593</v>
      </c>
      <c r="P26" s="331">
        <v>3</v>
      </c>
      <c r="Q26" s="332">
        <v>9</v>
      </c>
      <c r="R26" s="1"/>
      <c r="S26" s="51">
        <v>2013</v>
      </c>
      <c r="T26" s="173">
        <f>(SUM(SummSonne!D81:'SummSonne'!F81)-SUM(Referenz!$D$37:'Referenz'!$F$37))/SUM(Referenz!$D$37:'Referenz'!$F$37)*100+100</f>
        <v>64.679376083188913</v>
      </c>
      <c r="U26" s="64">
        <f>(SUM(SummSonne!G81:'SummSonne'!I81)-SUM(Referenz!$G$37:'Referenz'!$I$37))/SUM(Referenz!$G$37:'Referenz'!$I$37)*100+100</f>
        <v>114.859375</v>
      </c>
      <c r="V26" s="64">
        <f>(SUM(SummSonne!J81:'SummSonne'!L81)-SUM(Referenz!$J$37:'Referenz'!$L$37))/SUM(Referenz!$J$37:'Referenz'!$L$37)*100+100</f>
        <v>70.942263644261914</v>
      </c>
      <c r="W26" s="172">
        <f>(SUM(SummSonne!B81,SummSonne!C81,SummSonne!M80)-SUM(Referenz!$B$37,Referenz!$C$37,Referenz!$M$37))/SUM(Referenz!$B$37,Referenz!$C$37,Referenz!$M$37)*100+100</f>
        <v>53.99568034557236</v>
      </c>
      <c r="Y26" s="51">
        <v>2013</v>
      </c>
      <c r="Z26" s="169">
        <f>(SUM(SummSonne!B81:'SummSonne'!D81)-SUM(Referenz!$B$37:'Referenz'!$D$37))/SUM(Referenz!$B$37:'Referenz'!$D$37)*100+100</f>
        <v>56.609485368314836</v>
      </c>
      <c r="AA26" s="61">
        <f>(SUM(SummSonne!E81:'SummSonne'!G81)-SUM(Referenz!$E$37:'Referenz'!$G$37))/SUM(Referenz!$E$37:'Referenz'!$G$37)*100+100</f>
        <v>72.10015956793913</v>
      </c>
      <c r="AB26" s="61">
        <f>(SUM(SummSonne!H81:'SummSonne'!J81)-SUM(Referenz!$H$37:'Referenz'!$J$37))/SUM(Referenz!$H$37:'Referenz'!$J$37)*100+100</f>
        <v>109.81869048259537</v>
      </c>
      <c r="AC26" s="56">
        <f>(SUM(SummSonne!K81:'SummSonne'!M81)-SUM(Referenz!$K$37:'Referenz'!$M$37))/SUM(Referenz!$K$37:'Referenz'!$M$37)*100+100</f>
        <v>100.26452334927257</v>
      </c>
    </row>
    <row r="27" spans="1:29">
      <c r="A27" s="51">
        <v>2014</v>
      </c>
      <c r="B27" s="152">
        <f>(SummSonne!B82-Referenz!B$37)/Referenz!B$37 * 100 + 100</f>
        <v>77.950198484301694</v>
      </c>
      <c r="C27" s="65">
        <f>(SummSonne!C82-Referenz!C$37)/Referenz!C$37 * 100 + 100</f>
        <v>118.92963330029731</v>
      </c>
      <c r="D27" s="62">
        <f>(SummSonne!D82-Referenz!D$37)/Referenz!D$37 * 100 + 100</f>
        <v>151.02140077821014</v>
      </c>
      <c r="E27" s="65">
        <f>(SummSonne!E82-Referenz!E$37)/Referenz!E$37 * 100 + 100</f>
        <v>89.68609865470853</v>
      </c>
      <c r="F27" s="65">
        <f>(SummSonne!F82-Referenz!F$37)/Referenz!F$37 * 100 + 100</f>
        <v>87.388987566607469</v>
      </c>
      <c r="G27" s="65">
        <f>(SummSonne!G82-Referenz!G$37)/Referenz!G$37 * 100 + 100</f>
        <v>128.90820932954355</v>
      </c>
      <c r="H27" s="65">
        <f>(SummSonne!H82-Referenz!H$37)/Referenz!H$37 * 100 + 100</f>
        <v>83.490360921872735</v>
      </c>
      <c r="I27" s="65">
        <f>(SummSonne!I82-Referenz!I$37)/Referenz!I$37 * 100 + 100</f>
        <v>72.151898734177223</v>
      </c>
      <c r="J27" s="65">
        <f>(SummSonne!J82-Referenz!J$37)/Referenz!J$37 * 100 + 100</f>
        <v>75.447093889716839</v>
      </c>
      <c r="K27" s="65">
        <f>(SummSonne!K82-Referenz!K$37)/Referenz!K$37 * 100 + 100</f>
        <v>84.478935698447884</v>
      </c>
      <c r="L27" s="65">
        <f>(SummSonne!L82-Referenz!L$37)/Referenz!L$37 * 100 + 100</f>
        <v>117.28350700682716</v>
      </c>
      <c r="M27" s="303">
        <f>(SummSonne!M82-Referenz!M$37)/Referenz!M$37 * 100 + 100</f>
        <v>44.952681388012614</v>
      </c>
      <c r="N27" s="90">
        <f>(SummSonne!N82-Referenz!N$37)/Referenz!N$37 * 100 + 100</f>
        <v>94.075430245331376</v>
      </c>
      <c r="P27" s="242">
        <v>4</v>
      </c>
      <c r="Q27" s="244">
        <v>8</v>
      </c>
      <c r="R27" s="1"/>
      <c r="S27" s="51">
        <v>2014</v>
      </c>
      <c r="T27" s="64">
        <f>(SUM(SummSonne!D82:'SummSonne'!F82)-SUM(Referenz!$D$37:'Referenz'!$F$37))/SUM(Referenz!$D$37:'Referenz'!$F$37)*100+100</f>
        <v>106.27383015597923</v>
      </c>
      <c r="U27" s="64">
        <f>(SUM(SummSonne!G82:'SummSonne'!I82)-SUM(Referenz!$G$37:'Referenz'!$I$37))/SUM(Referenz!$G$37:'Referenz'!$I$37)*100+100</f>
        <v>93.90625</v>
      </c>
      <c r="V27" s="64">
        <f>(SUM(SummSonne!J82:'SummSonne'!L82)-SUM(Referenz!$J$37:'Referenz'!$L$37))/SUM(Referenz!$J$37:'Referenz'!$L$37)*100+100</f>
        <v>87.860358581470663</v>
      </c>
      <c r="W27" s="56">
        <f>(SUM(SummSonne!B82,SummSonne!C82,SummSonne!M81)-SUM(Referenz!$B$37,Referenz!$C$37,Referenz!$M$37))/SUM(Referenz!$B$37,Referenz!$C$37,Referenz!$M$37)*100+100</f>
        <v>125.98992080633552</v>
      </c>
      <c r="Y27" s="51">
        <v>2014</v>
      </c>
      <c r="Z27" s="151">
        <f>(SUM(SummSonne!B82:'SummSonne'!D82)-SUM(Referenz!$B$37:'Referenz'!$D$37))/SUM(Referenz!$B$37:'Referenz'!$D$37)*100+100</f>
        <v>120.78708375378406</v>
      </c>
      <c r="AA27" s="61">
        <f>(SUM(SummSonne!E82:'SummSonne'!G82)-SUM(Referenz!$E$37:'Referenz'!$G$37))/SUM(Referenz!$E$37:'Referenz'!$G$37)*100+100</f>
        <v>103.28955443721615</v>
      </c>
      <c r="AB27" s="61">
        <f>(SUM(SummSonne!H82:'SummSonne'!J82)-SUM(Referenz!$H$37:'Referenz'!$J$37))/SUM(Referenz!$H$37:'Referenz'!$J$37)*100+100</f>
        <v>77.312099854737198</v>
      </c>
      <c r="AC27" s="56">
        <f>(SUM(SummSonne!K82:'SummSonne'!M82)-SUM(Referenz!$K$37:'Referenz'!$M$37))/SUM(Referenz!$K$37:'Referenz'!$M$37)*100+100</f>
        <v>83.569030420185172</v>
      </c>
    </row>
    <row r="28" spans="1:29">
      <c r="A28" s="51">
        <v>2015</v>
      </c>
      <c r="B28" s="152">
        <f>(SummSonne!B83-Referenz!B$37)/Referenz!B$37 * 100 + 100</f>
        <v>76.867556838686397</v>
      </c>
      <c r="C28" s="65">
        <f>(SummSonne!C83-Referenz!C$37)/Referenz!C$37 * 100 + 100</f>
        <v>132.80475718533199</v>
      </c>
      <c r="D28" s="65">
        <f>(SummSonne!D83-Referenz!D$37)/Referenz!D$37 * 100 + 100</f>
        <v>120.37937743190662</v>
      </c>
      <c r="E28" s="65">
        <f>(SummSonne!E83-Referenz!E$37)/Referenz!E$37 * 100 + 100</f>
        <v>148.62267777065983</v>
      </c>
      <c r="F28" s="65">
        <f>(SummSonne!F83-Referenz!F$37)/Referenz!F$37 * 100 + 100</f>
        <v>78.330373001776195</v>
      </c>
      <c r="G28" s="65">
        <f>(SummSonne!G83-Referenz!G$37)/Referenz!G$37 * 100 + 100</f>
        <v>103.12656746363484</v>
      </c>
      <c r="H28" s="65">
        <f>(SummSonne!H83-Referenz!H$37)/Referenz!H$37 * 100 + 100</f>
        <v>121.32193071459632</v>
      </c>
      <c r="I28" s="65">
        <f>(SummSonne!I83-Referenz!I$37)/Referenz!I$37 * 100 + 100</f>
        <v>130.53797468354432</v>
      </c>
      <c r="J28" s="65">
        <f>(SummSonne!J83-Referenz!J$37)/Referenz!J$37 * 100 + 100</f>
        <v>71.032041728763033</v>
      </c>
      <c r="K28" s="65">
        <f>(SummSonne!K83-Referenz!K$37)/Referenz!K$37 * 100 + 100</f>
        <v>69.844789356984478</v>
      </c>
      <c r="L28" s="65">
        <f>(SummSonne!L83-Referenz!L$37)/Referenz!L$37 * 100 + 100</f>
        <v>149.29931728350701</v>
      </c>
      <c r="M28" s="238">
        <f>(SummSonne!M83-Referenz!M$37)/Referenz!M$37 * 100 + 100</f>
        <v>196.37223974763407</v>
      </c>
      <c r="N28" s="90">
        <f>(SummSonne!N83-Referenz!N$37)/Referenz!N$37 * 100 + 100</f>
        <v>112.33247894544121</v>
      </c>
      <c r="P28" s="242">
        <v>7</v>
      </c>
      <c r="Q28" s="244">
        <v>4</v>
      </c>
      <c r="R28" s="1"/>
      <c r="S28" s="51">
        <v>2015</v>
      </c>
      <c r="T28" s="64">
        <f>(SUM(SummSonne!D83:'SummSonne'!F83)-SUM(Referenz!$D$37:'Referenz'!$F$37))/SUM(Referenz!$D$37:'Referenz'!$F$37)*100+100</f>
        <v>113.13691507798961</v>
      </c>
      <c r="U28" s="64">
        <f>(SUM(SummSonne!G83:'SummSonne'!I83)-SUM(Referenz!$G$37:'Referenz'!$I$37))/SUM(Referenz!$G$37:'Referenz'!$I$37)*100+100</f>
        <v>118.6875</v>
      </c>
      <c r="V28" s="64">
        <f>(SUM(SummSonne!J83:'SummSonne'!L83)-SUM(Referenz!$J$37:'Referenz'!$L$37))/SUM(Referenz!$J$37:'Referenz'!$L$37)*100+100</f>
        <v>87.812968959797814</v>
      </c>
      <c r="W28" s="56">
        <f>(SUM(SummSonne!B83,SummSonne!C83,SummSonne!M82)-SUM(Referenz!$B$37,Referenz!$C$37,Referenz!$M$37))/SUM(Referenz!$B$37,Referenz!$C$37,Referenz!$M$37)*100+100</f>
        <v>87.473002159827232</v>
      </c>
      <c r="Y28" s="136">
        <v>2015</v>
      </c>
      <c r="Z28" s="151">
        <f>(SUM(SummSonne!B83:'SummSonne'!D83)-SUM(Referenz!$B$37:'Referenz'!$D$37))/SUM(Referenz!$B$37:'Referenz'!$D$37)*100+100</f>
        <v>112.00807265388497</v>
      </c>
      <c r="AA28" s="61">
        <f>(SUM(SummSonne!E83:'SummSonne'!G83)-SUM(Referenz!$E$37:'Referenz'!$G$37))/SUM(Referenz!$E$37:'Referenz'!$G$37)*100+100</f>
        <v>107.63471216398675</v>
      </c>
      <c r="AB28" s="61">
        <f>(SUM(SummSonne!H83:'SummSonne'!J83)-SUM(Referenz!$H$37:'Referenz'!$J$37))/SUM(Referenz!$H$37:'Referenz'!$J$37)*100+100</f>
        <v>109.9316726744499</v>
      </c>
      <c r="AC28" s="56">
        <f>(SUM(SummSonne!K83:'SummSonne'!M83)-SUM(Referenz!$K$37:'Referenz'!$M$37))/SUM(Referenz!$K$37:'Referenz'!$M$37)*100+100</f>
        <v>124.98728253128498</v>
      </c>
    </row>
    <row r="29" spans="1:29">
      <c r="A29" s="51">
        <v>2016</v>
      </c>
      <c r="B29" s="152">
        <f>(SummSonne!B84-Referenz!B$37)/Referenz!B$37 * 100 + 100</f>
        <v>74.702273547455803</v>
      </c>
      <c r="C29" s="65">
        <f>(SummSonne!C84-Referenz!C$37)/Referenz!C$37 * 100 + 100</f>
        <v>72.348860257680869</v>
      </c>
      <c r="D29" s="65">
        <f>(SummSonne!D84-Referenz!D$37)/Referenz!D$37 * 100 + 100</f>
        <v>96.230544747081723</v>
      </c>
      <c r="E29" s="65">
        <f>(SummSonne!E84-Referenz!E$37)/Referenz!E$37 * 100 + 100</f>
        <v>97.629724535554146</v>
      </c>
      <c r="F29" s="65">
        <f>(SummSonne!F84-Referenz!F$37)/Referenz!F$37 * 100 + 100</f>
        <v>89.413854351687405</v>
      </c>
      <c r="G29" s="65">
        <f>(SummSonne!G84-Referenz!G$37)/Referenz!G$37 * 100 + 100</f>
        <v>81.758903193445917</v>
      </c>
      <c r="H29" s="65">
        <f>(SummSonne!H84-Referenz!H$37)/Referenz!H$37 * 100 + 100</f>
        <v>97.405421075518191</v>
      </c>
      <c r="I29" s="65">
        <f>(SummSonne!I84-Referenz!I$37)/Referenz!I$37 * 100 + 100</f>
        <v>111.17088607594937</v>
      </c>
      <c r="J29" s="65">
        <f>(SummSonne!J84-Referenz!J$37)/Referenz!J$37 * 100 + 100</f>
        <v>122.00074515648286</v>
      </c>
      <c r="K29" s="65">
        <f>(SummSonne!K84-Referenz!K$37)/Referenz!K$37 * 100 + 100</f>
        <v>58.536585365853654</v>
      </c>
      <c r="L29" s="65">
        <f>(SummSonne!L84-Referenz!L$37)/Referenz!L$37 * 100 + 100</f>
        <v>77.614085519223863</v>
      </c>
      <c r="M29" s="277">
        <f>(SummSonne!M84-Referenz!M$37)/Referenz!M$37 * 100 + 100</f>
        <v>169.16403785488961</v>
      </c>
      <c r="N29" s="90">
        <f>(SummSonne!N84-Referenz!N$37)/Referenz!N$37 * 100 + 100</f>
        <v>95.382643720248979</v>
      </c>
      <c r="P29" s="242">
        <v>3</v>
      </c>
      <c r="Q29" s="244">
        <v>6</v>
      </c>
      <c r="R29" s="1"/>
      <c r="S29" s="51">
        <v>2016</v>
      </c>
      <c r="T29" s="64">
        <f>(SUM(SummSonne!D84:'SummSonne'!F84)-SUM(Referenz!$D$37:'Referenz'!$F$37))/SUM(Referenz!$D$37:'Referenz'!$F$37)*100+100</f>
        <v>94.024263431542479</v>
      </c>
      <c r="U29" s="64">
        <f>(SUM(SummSonne!G84:'SummSonne'!I84)-SUM(Referenz!$G$37:'Referenz'!$I$37))/SUM(Referenz!$G$37:'Referenz'!$I$37)*100+100</f>
        <v>97.0625</v>
      </c>
      <c r="V29" s="64">
        <f>(SUM(SummSonne!J84:'SummSonne'!L84)-SUM(Referenz!$J$37:'Referenz'!$L$37))/SUM(Referenz!$J$37:'Referenz'!$L$37)*100+100</f>
        <v>89.637469394202682</v>
      </c>
      <c r="W29" s="56">
        <f>(SUM(SummSonne!B84,SummSonne!C84,SummSonne!M83)-SUM(Referenz!$B$37,Referenz!$C$37,Referenz!$M$37))/SUM(Referenz!$B$37,Referenz!$C$37,Referenz!$M$37)*100+100</f>
        <v>110.87113030957525</v>
      </c>
      <c r="Y29" s="51">
        <v>2016</v>
      </c>
      <c r="Z29" s="151">
        <f>(SUM(SummSonne!B84:'SummSonne'!D84)-SUM(Referenz!$B$37:'Referenz'!$D$37))/SUM(Referenz!$B$37:'Referenz'!$D$37)*100+100</f>
        <v>82.916246215943488</v>
      </c>
      <c r="AA29" s="61">
        <f>(SUM(SummSonne!E84:'SummSonne'!G84)-SUM(Referenz!$E$37:'Referenz'!$G$37))/SUM(Referenz!$E$37:'Referenz'!$G$37)*100+100</f>
        <v>88.96526328709956</v>
      </c>
      <c r="AB29" s="61">
        <f>(SUM(SummSonne!H84:'SummSonne'!J84)-SUM(Referenz!$H$37:'Referenz'!$J$37))/SUM(Referenz!$H$37:'Referenz'!$J$37)*100+100</f>
        <v>109.18921827083446</v>
      </c>
      <c r="AC29" s="56">
        <f>(SUM(SummSonne!K84:'SummSonne'!M84)-SUM(Referenz!$K$37:'Referenz'!$M$37))/SUM(Referenz!$K$37:'Referenz'!$M$37)*100+100</f>
        <v>92.48143249567606</v>
      </c>
    </row>
    <row r="30" spans="1:29">
      <c r="A30" s="51">
        <v>2017</v>
      </c>
      <c r="B30" s="152">
        <f>(SummSonne!B85-Referenz!B$37)/Referenz!B$37 * 100 + 100</f>
        <v>102.85095633345364</v>
      </c>
      <c r="C30" s="65">
        <f>(SummSonne!C85-Referenz!C$37)/Referenz!C$37 * 100 + 100</f>
        <v>104.95540138751238</v>
      </c>
      <c r="D30" s="62">
        <f>(SummSonne!D85-Referenz!D$37)/Referenz!D$37 * 100 + 100</f>
        <v>133.65758754863813</v>
      </c>
      <c r="E30" s="62">
        <f>(SummSonne!E85-Referenz!E$37)/Referenz!E$37 * 100 + 100</f>
        <v>90.134529147982065</v>
      </c>
      <c r="F30" s="62">
        <f>(SummSonne!F85-Referenz!F$37)/Referenz!F$37 * 100 + 100</f>
        <v>120.42628774422735</v>
      </c>
      <c r="G30" s="62">
        <f>(SummSonne!G85-Referenz!G$37)/Referenz!G$37 * 100 + 100</f>
        <v>121.23390737334893</v>
      </c>
      <c r="H30" s="62">
        <f>(SummSonne!H85-Referenz!H$37)/Referenz!H$37 * 100 + 100</f>
        <v>90.882736628496886</v>
      </c>
      <c r="I30" s="62">
        <f>(SummSonne!I85-Referenz!I$37)/Referenz!I$37 * 100 + 100</f>
        <v>115.82278481012659</v>
      </c>
      <c r="J30" s="62">
        <f>(SummSonne!J85-Referenz!J$37)/Referenz!J$37 * 100 + 100</f>
        <v>75.447093889716839</v>
      </c>
      <c r="K30" s="62">
        <f>(SummSonne!K85-Referenz!K$37)/Referenz!K$37 * 100 + 100</f>
        <v>113.74722838137471</v>
      </c>
      <c r="L30" s="62">
        <f>(SummSonne!L85-Referenz!L$37)/Referenz!L$37 * 100 + 100</f>
        <v>61.444484369385556</v>
      </c>
      <c r="M30" s="238">
        <f>(SummSonne!M85-Referenz!M$37)/Referenz!M$37 * 100 + 100</f>
        <v>78.075709779179817</v>
      </c>
      <c r="N30" s="90">
        <f>(SummSonne!N85-Referenz!N$37)/Referenz!N$37 * 100 + 100</f>
        <v>102.95679238374221</v>
      </c>
      <c r="P30" s="242">
        <v>5</v>
      </c>
      <c r="Q30" s="244">
        <v>5</v>
      </c>
      <c r="R30" s="1"/>
      <c r="S30" s="51">
        <v>2017</v>
      </c>
      <c r="T30" s="64">
        <f>(SUM(SummSonne!D85:'SummSonne'!F85)-SUM(Referenz!$D$37:'Referenz'!$F$37))/SUM(Referenz!$D$37:'Referenz'!$F$37)*100+100</f>
        <v>114.36395147313692</v>
      </c>
      <c r="U30" s="64">
        <f>(SUM(SummSonne!G85:'SummSonne'!I85)-SUM(Referenz!$G$37:'Referenz'!$I$37))/SUM(Referenz!$G$37:'Referenz'!$I$37)*100+100</f>
        <v>108.546875</v>
      </c>
      <c r="V30" s="64">
        <f>(SUM(SummSonne!J85:'SummSonne'!L85)-SUM(Referenz!$J$37:'Referenz'!$L$37))/SUM(Referenz!$J$37:'Referenz'!$L$37)*100+100</f>
        <v>86.012163336229378</v>
      </c>
      <c r="W30" s="56">
        <f>(SUM(SummSonne!B85,SummSonne!C85,SummSonne!M84)-SUM(Referenz!$B$37,Referenz!$C$37,Referenz!$M$37))/SUM(Referenz!$B$37,Referenz!$C$37,Referenz!$M$37)*100+100</f>
        <v>123.79409647228223</v>
      </c>
      <c r="Y30" s="51">
        <v>2017</v>
      </c>
      <c r="Z30" s="151">
        <f>(SUM(SummSonne!B85:'SummSonne'!D85)-SUM(Referenz!$B$37:'Referenz'!$D$37))/SUM(Referenz!$B$37:'Referenz'!$D$37)*100+100</f>
        <v>116.27648839556005</v>
      </c>
      <c r="AA30" s="61">
        <f>(SUM(SummSonne!E85:'SummSonne'!G85)-SUM(Referenz!$E$37:'Referenz'!$G$37))/SUM(Referenz!$E$37:'Referenz'!$G$37)*100+100</f>
        <v>112.01669326132318</v>
      </c>
      <c r="AB30" s="61">
        <f>(SUM(SummSonne!H85:'SummSonne'!J85)-SUM(Referenz!$H$37:'Referenz'!$J$37))/SUM(Referenz!$H$37:'Referenz'!$J$37)*100+100</f>
        <v>94.905041157798465</v>
      </c>
      <c r="AC30" s="56">
        <f>(SUM(SummSonne!K85:'SummSonne'!M85)-SUM(Referenz!$K$37:'Referenz'!$M$37))/SUM(Referenz!$K$37:'Referenz'!$M$37)*100+100</f>
        <v>89.734459253230241</v>
      </c>
    </row>
    <row r="31" spans="1:29">
      <c r="A31" s="51">
        <v>2018</v>
      </c>
      <c r="B31" s="152">
        <f>(SummSonne!B86-Referenz!B$37)/Referenz!B$37 * 100 + 100</f>
        <v>86.611331649224113</v>
      </c>
      <c r="C31" s="65">
        <f>(SummSonne!C86-Referenz!C$37)/Referenz!C$37 * 100 + 100</f>
        <v>57.482656095143703</v>
      </c>
      <c r="D31" s="65">
        <f>(SummSonne!D86-Referenz!D$37)/Referenz!D$37 * 100 + 100</f>
        <v>78.064202334630352</v>
      </c>
      <c r="E31" s="238">
        <f>(SummSonne!E86-Referenz!E$37)/Referenz!E$37 * 100 + 100</f>
        <v>177.57847533632287</v>
      </c>
      <c r="F31" s="62">
        <f>(SummSonne!F86-Referenz!F$37)/Referenz!F$37 * 100 + 100</f>
        <v>110.30195381882771</v>
      </c>
      <c r="G31" s="62">
        <f>(SummSonne!G86-Referenz!G$37)/Referenz!G$37 * 100 + 100</f>
        <v>116.26818257816419</v>
      </c>
      <c r="H31" s="62">
        <f>(SummSonne!H86-Referenz!H$37)/Referenz!H$37 * 100 + 100</f>
        <v>126.97492390201478</v>
      </c>
      <c r="I31" s="62">
        <f>(SummSonne!I86-Referenz!I$37)/Referenz!I$37 * 100 + 100</f>
        <v>126.78797468354432</v>
      </c>
      <c r="J31" s="62">
        <f>(SummSonne!J86-Referenz!J$37)/Referenz!J$37 * 100 + 100</f>
        <v>126.30402384500745</v>
      </c>
      <c r="K31" s="62">
        <f>(SummSonne!K86-Referenz!K$37)/Referenz!K$37 * 100 + 100</f>
        <v>124.39024390243901</v>
      </c>
      <c r="L31" s="62">
        <f>(SummSonne!L86-Referenz!L$37)/Referenz!L$37 * 100 + 100</f>
        <v>115.34315486884657</v>
      </c>
      <c r="M31" s="238">
        <f>(SummSonne!M86-Referenz!M$37)/Referenz!M$37 * 100 + 100</f>
        <v>62.697160883280759</v>
      </c>
      <c r="N31" s="90">
        <f>(SummSonne!N86-Referenz!N$37)/Referenz!N$37 * 100 + 100</f>
        <v>114.96338337605272</v>
      </c>
      <c r="P31" s="242">
        <v>8</v>
      </c>
      <c r="Q31" s="244">
        <v>4</v>
      </c>
      <c r="R31" s="1"/>
      <c r="S31" s="51">
        <v>2018</v>
      </c>
      <c r="T31" s="65">
        <f>(SUM(SummSonne!D86:'SummSonne'!F86)-SUM(Referenz!$D$37:'Referenz'!$F$37))/SUM(Referenz!$D$37:'Referenz'!$F$37)*100+100</f>
        <v>122.95320623916814</v>
      </c>
      <c r="U31" s="65">
        <f>(SUM(SummSonne!G86:'SummSonne'!I86)-SUM(Referenz!$G$37:'Referenz'!$I$37))/SUM(Referenz!$G$37:'Referenz'!$I$37)*100+100</f>
        <v>123.578125</v>
      </c>
      <c r="V31" s="62">
        <f>(SUM(SummSonne!J86:'SummSonne'!L86)-SUM(Referenz!$J$37:'Referenz'!$L$37))/SUM(Referenz!$J$37:'Referenz'!$L$37)*100+100</f>
        <v>123.21301634941949</v>
      </c>
      <c r="W31" s="57">
        <f>(SUM(SummSonne!B86,SummSonne!C86,SummSonne!M85)-SUM(Referenz!$B$37,Referenz!$C$37,Referenz!$M$37))/SUM(Referenz!$B$37,Referenz!$C$37,Referenz!$M$37)*100+100</f>
        <v>73.434125269978409</v>
      </c>
      <c r="Y31" s="51">
        <v>2018</v>
      </c>
      <c r="Z31" s="152">
        <f>(SUM(SummSonne!B86:'SummSonne'!D86)-SUM(Referenz!$B$37:'Referenz'!$D$37))/SUM(Referenz!$B$37:'Referenz'!$D$37)*100+100</f>
        <v>74.167507568113024</v>
      </c>
      <c r="AA31" s="238">
        <f>(SUM(SummSonne!E86:'SummSonne'!G86)-SUM(Referenz!$E$37:'Referenz'!$G$37))/SUM(Referenz!$E$37:'Referenz'!$G$37)*100+100</f>
        <v>131.82766662575182</v>
      </c>
      <c r="AB31" s="62">
        <f>(SUM(SummSonne!H86:'SummSonne'!J86)-SUM(Referenz!$H$37:'Referenz'!$J$37))/SUM(Referenz!$H$37:'Referenz'!$J$37)*100+100</f>
        <v>126.71759832140745</v>
      </c>
      <c r="AC31" s="67">
        <f>(SUM(SummSonne!K86:'SummSonne'!M86)-SUM(Referenz!$K$37:'Referenz'!$M$37))/SUM(Referenz!$K$37:'Referenz'!$M$37)*100+100</f>
        <v>105.91107945874454</v>
      </c>
    </row>
    <row r="32" spans="1:29">
      <c r="A32" s="176">
        <v>2019</v>
      </c>
      <c r="B32" s="152">
        <f>(SummSonne!B87-Referenz!B$37)/Referenz!B$37 * 100 + 100</f>
        <v>60.627932154456879</v>
      </c>
      <c r="C32" s="62">
        <f>(SummSonne!C87-Referenz!C$37)/Referenz!C$37 * 100 + 100</f>
        <v>171.45688800792863</v>
      </c>
      <c r="D32" s="62">
        <f>(SummSonne!D87-Referenz!D$37)/Referenz!D$37 * 100 + 100</f>
        <v>131.25</v>
      </c>
      <c r="E32" s="62">
        <f>(SummSonne!E87-Referenz!E$37)/Referenz!E$37 * 100 + 100</f>
        <v>115.11851377322229</v>
      </c>
      <c r="F32" s="62">
        <f>(SummSonne!F87-Referenz!F$37)/Referenz!F$37 * 100 + 100</f>
        <v>74.120781527531079</v>
      </c>
      <c r="G32" s="62">
        <f>(SummSonne!G87-Referenz!G$37)/Referenz!G$37 * 100 + 100</f>
        <v>156.94699882962715</v>
      </c>
      <c r="H32" s="62">
        <f>(SummSonne!H87-Referenz!H$37)/Referenz!H$37 * 100 + 100</f>
        <v>105.45006522684447</v>
      </c>
      <c r="I32" s="62">
        <f>(SummSonne!I87-Referenz!I$37)/Referenz!I$37 * 100 + 100</f>
        <v>101.91455696202532</v>
      </c>
      <c r="J32" s="62">
        <f>(SummSonne!J87-Referenz!J$37)/Referenz!J$37 * 100 + 100</f>
        <v>110.82339791356185</v>
      </c>
      <c r="K32" s="62">
        <f>(SummSonne!K87-Referenz!K$37)/Referenz!K$37 * 100 + 100</f>
        <v>90.066518847006648</v>
      </c>
      <c r="L32" s="62">
        <f>(SummSonne!L87-Referenz!L$37)/Referenz!L$37 * 100 + 100</f>
        <v>74.811354653251897</v>
      </c>
      <c r="M32" s="238">
        <f>(SummSonne!M87-Referenz!M$37)/Referenz!M$37 * 100 + 100</f>
        <v>118.88801261829653</v>
      </c>
      <c r="N32" s="90">
        <f>(SummSonne!N87-Referenz!N$37)/Referenz!N$37 * 100 + 100</f>
        <v>109.92676675210545</v>
      </c>
      <c r="P32" s="242">
        <v>7</v>
      </c>
      <c r="Q32" s="244">
        <v>4</v>
      </c>
      <c r="R32" s="1"/>
      <c r="S32" s="176">
        <v>2019</v>
      </c>
      <c r="T32" s="65">
        <f>(SUM(SummSonne!D87:'SummSonne'!F87)-SUM(Referenz!$D$37:'Referenz'!$F$37))/SUM(Referenz!$D$37:'Referenz'!$F$37)*100+100</f>
        <v>103.71577123050263</v>
      </c>
      <c r="U32" s="62">
        <f>(SUM(SummSonne!G87:'SummSonne'!I87)-SUM(Referenz!$G$37:'Referenz'!$I$37))/SUM(Referenz!$G$37:'Referenz'!$I$37)*100+100</f>
        <v>120.32812499999999</v>
      </c>
      <c r="V32" s="62">
        <f>(SUM(SummSonne!J87:'SummSonne'!L87)-SUM(Referenz!$J$37:'Referenz'!$L$37))/SUM(Referenz!$J$37:'Referenz'!$L$37)*100+100</f>
        <v>95.51378248163654</v>
      </c>
      <c r="W32" s="67">
        <f>(SUM(SummSonne!B87,SummSonne!C87,SummSonne!M86)-SUM(Referenz!$B$37,Referenz!$C$37,Referenz!$M$37))/SUM(Referenz!$B$37,Referenz!$C$37,Referenz!$M$37)*100+100</f>
        <v>101.51187904967604</v>
      </c>
      <c r="Y32" s="176">
        <v>2019</v>
      </c>
      <c r="Z32" s="152">
        <f>(SUM(SummSonne!B87:'SummSonne'!D87)-SUM(Referenz!$B$37:'Referenz'!$D$37))/SUM(Referenz!$B$37:'Referenz'!$D$37)*100+100</f>
        <v>123.78405650857719</v>
      </c>
      <c r="AA32" s="62">
        <f>(SUM(SummSonne!E87:'SummSonne'!G87)-SUM(Referenz!$E$37:'Referenz'!$G$37))/SUM(Referenz!$E$37:'Referenz'!$G$37)*100+100</f>
        <v>116.30661593224499</v>
      </c>
      <c r="AB32" s="62">
        <f>(SUM(SummSonne!H87:'SummSonne'!J87)-SUM(Referenz!$H$37:'Referenz'!$J$37))/SUM(Referenz!$H$37:'Referenz'!$J$37)*100+100</f>
        <v>105.7997525151988</v>
      </c>
      <c r="AC32" s="67">
        <f>(SUM(SummSonne!K87:'SummSonne'!M87)-SUM(Referenz!$K$37:'Referenz'!$M$37))/SUM(Referenz!$K$37:'Referenz'!$M$37)*100+100</f>
        <v>93.183436768745551</v>
      </c>
    </row>
    <row r="33" spans="1:29">
      <c r="A33" s="176">
        <v>2020</v>
      </c>
      <c r="B33" s="152">
        <f>(SummSonne!B88-Referenz!B$37)/Referenz!B$37 * 100 + 100</f>
        <v>155.90039696860339</v>
      </c>
      <c r="C33" s="62">
        <f>(SummSonne!C88-Referenz!C$37)/Referenz!C$37 * 100 + 100</f>
        <v>124.47968285431119</v>
      </c>
      <c r="D33" s="62">
        <f>(SummSonne!D88-Referenz!D$37)/Referenz!D$37 * 100 + 100</f>
        <v>132.12548638132296</v>
      </c>
      <c r="E33" s="62">
        <f>(SummSonne!E88-Referenz!E$37)/Referenz!E$37 * 100 + 100</f>
        <v>191.80012812299807</v>
      </c>
      <c r="F33" s="62">
        <f>(SummSonne!F88-Referenz!F$37)/Referenz!F$37 * 100 + 100</f>
        <v>123.78330373001778</v>
      </c>
      <c r="G33" s="62">
        <f>(SummSonne!G88-Referenz!G$37)/Referenz!G$37 * 100 + 100</f>
        <v>97.408460123725121</v>
      </c>
      <c r="H33" s="62">
        <f>(SummSonne!H88-Referenz!H$37)/Referenz!H$37 * 100 + 100</f>
        <v>120.8870850847949</v>
      </c>
      <c r="I33" s="62">
        <f>(SummSonne!I88-Referenz!I$37)/Referenz!I$37 * 100 + 100</f>
        <v>109.74683544303798</v>
      </c>
      <c r="J33" s="62">
        <f>(SummSonne!J88-Referenz!J$37)/Referenz!J$37 * 100 + 100</f>
        <v>112.89120715350224</v>
      </c>
      <c r="K33" s="62">
        <f>(SummSonne!K88-Referenz!K$37)/Referenz!K$37 * 100 + 100</f>
        <v>74.634146341463406</v>
      </c>
      <c r="L33" s="62">
        <f>(SummSonne!L88-Referenz!L$37)/Referenz!L$37 * 100 + 100</f>
        <v>157.38411785842618</v>
      </c>
      <c r="M33" s="238">
        <f>(SummSonne!M88-Referenz!M$37)/Referenz!M$37 * 100 + 100</f>
        <v>93.690851735015784</v>
      </c>
      <c r="N33" s="90">
        <f>(SummSonne!N88-Referenz!N$37)/Referenz!N$37 * 100 + 100</f>
        <v>122.21896741120467</v>
      </c>
      <c r="P33" s="254">
        <v>9</v>
      </c>
      <c r="Q33" s="255">
        <v>2</v>
      </c>
      <c r="R33" s="1"/>
      <c r="S33" s="136">
        <v>2020</v>
      </c>
      <c r="T33" s="65">
        <f>(SUM(SummSonne!D88:'SummSonne'!F88)-SUM(Referenz!$D$37:'Referenz'!$F$37))/SUM(Referenz!$D$37:'Referenz'!$F$37)*100+100</f>
        <v>148.24263431542462</v>
      </c>
      <c r="U33" s="62">
        <f>(SUM(SummSonne!G88:'SummSonne'!I88)-SUM(Referenz!$G$37:'Referenz'!$I$37))/SUM(Referenz!$G$37:'Referenz'!$I$37)*100+100</f>
        <v>109.90625</v>
      </c>
      <c r="V33" s="62">
        <f>(SUM(SummSonne!J88:'SummSonne'!L88)-SUM(Referenz!$J$37:'Referenz'!$L$37))/SUM(Referenz!$J$37:'Referenz'!$L$37)*100+100</f>
        <v>109.04351946923624</v>
      </c>
      <c r="W33" s="67">
        <f>(SUM(SummSonne!B88,SummSonne!C88,SummSonne!M87)-SUM(Referenz!$B$37,Referenz!$C$37,Referenz!$M$37))/SUM(Referenz!$B$37,Referenz!$C$37,Referenz!$M$37)*100+100</f>
        <v>133.22534197264221</v>
      </c>
      <c r="Y33" s="136">
        <v>2020</v>
      </c>
      <c r="Z33" s="152">
        <f>(SUM(SummSonne!B88:'SummSonne'!D88)-SUM(Referenz!$B$37:'Referenz'!$D$37))/SUM(Referenz!$B$37:'Referenz'!$D$37)*100+100</f>
        <v>136.43794147325934</v>
      </c>
      <c r="AA33" s="277">
        <f>(SUM(SummSonne!E88:'SummSonne'!G88)-SUM(Referenz!$E$37:'Referenz'!$G$37))/SUM(Referenz!$E$37:'Referenz'!$G$37)*100+100</f>
        <v>133.65042346876152</v>
      </c>
      <c r="AB33" s="62">
        <f>(SUM(SummSonne!H88:'SummSonne'!J88)-SUM(Referenz!$H$37:'Referenz'!$J$37))/SUM(Referenz!$H$37:'Referenz'!$J$37)*100+100</f>
        <v>114.78990692419436</v>
      </c>
      <c r="AC33" s="67">
        <f>(SUM(SummSonne!K88:'SummSonne'!M88)-SUM(Referenz!$K$37:'Referenz'!$M$37))/SUM(Referenz!$K$37:'Referenz'!$M$37)*100+100</f>
        <v>102.98097466680231</v>
      </c>
    </row>
    <row r="34" spans="1:29">
      <c r="A34" s="176">
        <v>2021</v>
      </c>
      <c r="B34" s="152">
        <f>(SummSonne!B89-Referenz!B$37)/Referenz!B$37 * 100 + 100</f>
        <v>83.688199206062791</v>
      </c>
      <c r="C34" s="62">
        <f>(SummSonne!C89-Referenz!C$37)/Referenz!C$37 * 100 + 100</f>
        <v>147.67096134786917</v>
      </c>
      <c r="D34" s="62">
        <f>(SummSonne!D89-Referenz!D$37)/Referenz!D$37 * 100 + 100</f>
        <v>123.95428015564204</v>
      </c>
      <c r="E34" s="62">
        <f>(SummSonne!E89-Referenz!E$37)/Referenz!E$37 * 100 + 100</f>
        <v>128.12299807815504</v>
      </c>
      <c r="F34" s="62">
        <f>(SummSonne!F89-Referenz!F$37)/Referenz!F$37 * 100 + 100</f>
        <v>96.980461811722918</v>
      </c>
      <c r="G34" s="62">
        <f>(SummSonne!G89-Referenz!G$37)/Referenz!G$37 * 100 + 100</f>
        <v>136.43203477679316</v>
      </c>
      <c r="H34" s="62">
        <f>(SummSonne!H89-Referenz!H$37)/Referenz!H$37 * 100 + 100</f>
        <v>86.099434700681257</v>
      </c>
      <c r="I34" s="62">
        <f>(SummSonne!I89-Referenz!I$37)/Referenz!I$37 * 100 + 100</f>
        <v>76.898734177215189</v>
      </c>
      <c r="J34" s="62">
        <f>(SummSonne!J89-Referenz!J$37)/Referenz!J$37 * 100 + 100</f>
        <v>132.61922503725782</v>
      </c>
      <c r="K34" s="62">
        <f>(SummSonne!K89-Referenz!K$37)/Referenz!K$37 * 100 + 100</f>
        <v>115.41019955654102</v>
      </c>
      <c r="L34" s="62">
        <f>(SummSonne!L89-Referenz!L$37)/Referenz!L$37 * 100 + 100</f>
        <v>96.802012217031972</v>
      </c>
      <c r="M34" s="62">
        <f>(SummSonne!M89-Referenz!M$37)/Referenz!M$37 * 100 + 100</f>
        <v>101.3801261829653</v>
      </c>
      <c r="N34" s="90">
        <f>(SummSonne!N89-Referenz!N$37)/Referenz!N$37 * 100 + 100</f>
        <v>109.65763456609301</v>
      </c>
      <c r="P34" s="242">
        <v>6</v>
      </c>
      <c r="Q34" s="244">
        <v>3</v>
      </c>
      <c r="R34" s="1"/>
      <c r="S34" s="176">
        <v>2021</v>
      </c>
      <c r="T34" s="317">
        <f>(SUM(SummSonne!D89:'SummSonne'!F89)-SUM(Referenz!$D$37:'Referenz'!$F$37))/SUM(Referenz!$D$37:'Referenz'!$F$37)*100+100</f>
        <v>114.77989601386483</v>
      </c>
      <c r="U34" s="318">
        <f>(SUM(SummSonne!G89:'SummSonne'!I89)-SUM(Referenz!$G$37:'Referenz'!$I$37))/SUM(Referenz!$G$37:'Referenz'!$I$37)*100+100</f>
        <v>98.75</v>
      </c>
      <c r="V34" s="318">
        <f>(SUM(SummSonne!J89:'SummSonne'!L89)-SUM(Referenz!$J$37:'Referenz'!$L$37))/SUM(Referenz!$J$37:'Referenz'!$L$37)*100+100</f>
        <v>118.61622304715269</v>
      </c>
      <c r="W34" s="319">
        <f>(SUM(SummSonne!B89,SummSonne!C89,SummSonne!M88)-SUM(Referenz!$B$37,Referenz!$C$37,Referenz!$M$37))/SUM(Referenz!$B$37,Referenz!$C$37,Referenz!$M$37)*100+100</f>
        <v>109.97120230381572</v>
      </c>
      <c r="Y34" s="176">
        <v>2021</v>
      </c>
      <c r="Z34" s="152">
        <f>(SUM(SummSonne!B89:'SummSonne'!D89)-SUM(Referenz!$B$37:'Referenz'!$D$37))/SUM(Referenz!$B$37:'Referenz'!$D$37)*100+100</f>
        <v>119.93945509586278</v>
      </c>
      <c r="AA34" s="65">
        <f>(SUM(SummSonne!E89:'SummSonne'!G89)-SUM(Referenz!$E$37:'Referenz'!$G$37))/SUM(Referenz!$E$37:'Referenz'!$G$37)*100+100</f>
        <v>120.41242175033756</v>
      </c>
      <c r="AB34" s="62">
        <f>(SUM(SummSonne!H89:'SummSonne'!J89)-SUM(Referenz!$H$37:'Referenz'!$J$37))/SUM(Referenz!$H$37:'Referenz'!$J$37)*100+100</f>
        <v>96.406090278151396</v>
      </c>
      <c r="AC34" s="67">
        <f>(SUM(SummSonne!K89:'SummSonne'!M89)-SUM(Referenz!$K$37:'Referenz'!$M$37))/SUM(Referenz!$K$37:'Referenz'!$M$37)*100+100</f>
        <v>106.52151795706583</v>
      </c>
    </row>
    <row r="35" spans="1:29">
      <c r="A35" s="176">
        <v>2022</v>
      </c>
      <c r="B35" s="152">
        <f>(SummSonne!B90-Referenz!B$37)/Referenz!B$37 * 100 + 100</f>
        <v>130.89137495488995</v>
      </c>
      <c r="C35" s="62">
        <f>(SummSonne!C90-Referenz!C$37)/Referenz!C$37 * 100 + 100</f>
        <v>135.08424182358772</v>
      </c>
      <c r="D35" s="62">
        <f>(SummSonne!D90-Referenz!D$37)/Referenz!D$37 * 100 + 100</f>
        <v>188.3025291828794</v>
      </c>
      <c r="E35" s="62">
        <f>(SummSonne!E90-Referenz!E$37)/Referenz!E$37 * 100 + 100</f>
        <v>124.91992312620116</v>
      </c>
      <c r="F35" s="62">
        <f>(SummSonne!F90-Referenz!F$37)/Referenz!F$37 * 100 + 100</f>
        <v>122.39786856127887</v>
      </c>
      <c r="G35" s="62">
        <f>(SummSonne!G90-Referenz!G$37)/Referenz!G$37 * 100 + 100</f>
        <v>135.02758735997324</v>
      </c>
      <c r="H35" s="62">
        <f>(SummSonne!H90-Referenz!H$37)/Referenz!H$37 * 100 + 100</f>
        <v>126.10523264241195</v>
      </c>
      <c r="I35" s="62">
        <f>(SummSonne!I90-Referenz!I$37)/Referenz!I$37 * 100 + 100</f>
        <v>134.71518987341773</v>
      </c>
      <c r="J35" s="62">
        <f>(SummSonne!J90-Referenz!J$37)/Referenz!J$37 * 100 + 100</f>
        <v>85.897913561847986</v>
      </c>
      <c r="K35" s="62">
        <f>(SummSonne!K90-Referenz!K$37)/Referenz!K$37 * 100 + 100</f>
        <v>95.25498891352548</v>
      </c>
      <c r="L35" s="62">
        <f>(SummSonne!L90-Referenz!L$37)/Referenz!L$37 * 100 + 100</f>
        <v>125.26051024074739</v>
      </c>
      <c r="M35" s="62">
        <f>(SummSonne!M90-Referenz!M$37)/Referenz!M$37 * 100 + 100</f>
        <v>79.495268138801265</v>
      </c>
      <c r="N35" s="90">
        <f>(SummSonne!N90-Referenz!N$37)/Referenz!N$37 * 100 + 100</f>
        <v>124.31160746979127</v>
      </c>
      <c r="P35" s="254">
        <v>9</v>
      </c>
      <c r="Q35" s="362">
        <v>2</v>
      </c>
      <c r="R35" s="1"/>
      <c r="S35" s="176">
        <v>2022</v>
      </c>
      <c r="T35" s="65">
        <f>(SUM(SummSonne!D90:'SummSonne'!F90)-SUM(Referenz!$D$37:'Referenz'!$F$37))/SUM(Referenz!$D$37:'Referenz'!$F$37)*100+100</f>
        <v>142.00346620450608</v>
      </c>
      <c r="U35" s="62">
        <f>(SUM(SummSonne!G90:'SummSonne'!I90)-SUM(Referenz!$G$37:'Referenz'!$I$37))/SUM(Referenz!$G$37:'Referenz'!$I$37)*100+100</f>
        <v>131.71875</v>
      </c>
      <c r="V35" s="62">
        <f>(SUM(SummSonne!J90:'SummSonne'!L90)-SUM(Referenz!$J$37:'Referenz'!$L$37))/SUM(Referenz!$J$37:'Referenz'!$L$37)*100+100</f>
        <v>97.883263565279208</v>
      </c>
      <c r="W35" s="67">
        <f>(SUM(SummSonne!B90,SummSonne!C90,SummSonne!M89)-SUM(Referenz!$B$37,Referenz!$C$37,Referenz!$M$37))/SUM(Referenz!$B$37,Referenz!$C$37,Referenz!$M$37)*100+100</f>
        <v>123.43412526997844</v>
      </c>
      <c r="Y35" s="176">
        <v>2022</v>
      </c>
      <c r="Z35" s="152">
        <f>(SUM(SummSonne!B90:'SummSonne'!D90)-SUM(Referenz!$B$37:'Referenz'!$D$37))/SUM(Referenz!$B$37:'Referenz'!$D$37)*100+100</f>
        <v>155.9939455095863</v>
      </c>
      <c r="AA35" s="65">
        <f>(SUM(SummSonne!E90:'SummSonne'!G90)-SUM(Referenz!$E$37:'Referenz'!$G$37))/SUM(Referenz!$E$37:'Referenz'!$G$37)*100+100</f>
        <v>127.75868417822511</v>
      </c>
      <c r="AB35" s="62">
        <f>(SUM(SummSonne!H90:'SummSonne'!J90)-SUM(Referenz!$H$37:'Referenz'!$J$37))/SUM(Referenz!$H$37:'Referenz'!$J$37)*100+100</f>
        <v>117.42077796309249</v>
      </c>
      <c r="AC35" s="67">
        <f>(SUM(SummSonne!K90:'SummSonne'!M90)-SUM(Referenz!$K$37:'Referenz'!$M$37))/SUM(Referenz!$K$37:'Referenz'!$M$37)*100+100</f>
        <v>99.684606775867323</v>
      </c>
    </row>
    <row r="36" spans="1:29" ht="13.8" thickBot="1">
      <c r="A36" s="178">
        <v>2023</v>
      </c>
      <c r="B36" s="59">
        <f>(SummSonne!B91-Referenz!B$37)/Referenz!B$37 * 100 + 100</f>
        <v>70.913027787802235</v>
      </c>
      <c r="C36" s="93">
        <f>(SummSonne!C91-Referenz!C$37)/Referenz!C$37 * 100 + 100</f>
        <v>133.30029732408326</v>
      </c>
      <c r="D36" s="93">
        <f>(SummSonne!D91-Referenz!D$37)/Referenz!D$37 * 100 + 100</f>
        <v>81.420233463035018</v>
      </c>
      <c r="E36" s="93">
        <f>(SummSonne!E91-Referenz!E$37)/Referenz!E$37 * 100 + 100</f>
        <v>73.35041639974375</v>
      </c>
      <c r="F36" s="93">
        <f>(SummSonne!F91-Referenz!F$37)/Referenz!F$37 * 100 + 100</f>
        <v>99.111900532859678</v>
      </c>
      <c r="G36" s="93">
        <f>(SummSonne!G91-Referenz!G$37)/Referenz!G$37 * 100 + 100</f>
        <v>162.0130412974419</v>
      </c>
      <c r="H36" s="93">
        <f>(SummSonne!H91-Referenz!H$37)/Referenz!H$37 * 100 + 100</f>
        <v>103.75416727061892</v>
      </c>
      <c r="I36" s="93">
        <f>(SummSonne!I91-Referenz!I$37)/Referenz!I$37 * 100 + 100</f>
        <v>103.623417721519</v>
      </c>
      <c r="J36" s="93">
        <v>100</v>
      </c>
      <c r="K36" s="93">
        <v>100</v>
      </c>
      <c r="L36" s="93">
        <v>100</v>
      </c>
      <c r="M36" s="93">
        <v>100</v>
      </c>
      <c r="N36" s="74">
        <v>100</v>
      </c>
      <c r="P36" s="369">
        <v>2</v>
      </c>
      <c r="Q36" s="370">
        <v>3</v>
      </c>
      <c r="R36" s="1"/>
      <c r="S36" s="178">
        <v>2023</v>
      </c>
      <c r="T36" s="59">
        <f>(SUM(SummSonne!D91:'SummSonne'!F91)-SUM(Referenz!$D$37:'Referenz'!$F$37))/SUM(Referenz!$D$37:'Referenz'!$F$37)*100+100</f>
        <v>85.70537261698442</v>
      </c>
      <c r="U36" s="93">
        <f>(SUM(SummSonne!G91:'SummSonne'!I91)-SUM(Referenz!$G$37:'Referenz'!$I$37))/SUM(Referenz!$G$37:'Referenz'!$I$37)*100+100</f>
        <v>121.85937500000001</v>
      </c>
      <c r="V36" s="363"/>
      <c r="W36" s="94">
        <f>(SUM(SummSonne!B91,SummSonne!C91,SummSonne!M90)-SUM(Referenz!$B$37,Referenz!$C$37,Referenz!$M$37))/SUM(Referenz!$B$37,Referenz!$C$37,Referenz!$M$37)*100+100</f>
        <v>96.184305255579559</v>
      </c>
      <c r="Y36" s="178">
        <v>2023</v>
      </c>
      <c r="Z36" s="59">
        <f>(SUM(SummSonne!B91:'SummSonne'!D91)-SUM(Referenz!$B$37:'Referenz'!$D$37))/SUM(Referenz!$B$37:'Referenz'!$D$37)*100+100</f>
        <v>94.328960645812316</v>
      </c>
      <c r="AA36" s="93">
        <f>(SUM(SummSonne!E91:'SummSonne'!G91)-SUM(Referenz!$E$37:'Referenz'!$G$37))/SUM(Referenz!$E$37:'Referenz'!$G$37)*100+100</f>
        <v>114.79685773904505</v>
      </c>
      <c r="AB36" s="363"/>
      <c r="AC36" s="364"/>
    </row>
    <row r="37" spans="1:29">
      <c r="A37" s="233"/>
      <c r="P37" s="1"/>
      <c r="Q37" s="1"/>
      <c r="R37" s="1"/>
      <c r="S37" s="233"/>
      <c r="T37" s="237"/>
      <c r="U37" s="237"/>
      <c r="V37" s="237"/>
      <c r="W37" s="237"/>
      <c r="Y37" s="233"/>
      <c r="Z37" s="237"/>
      <c r="AA37" s="237"/>
      <c r="AB37" s="237"/>
      <c r="AC37" s="237"/>
    </row>
    <row r="38" spans="1:29">
      <c r="B38" s="380" t="s">
        <v>25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Q38"/>
      <c r="R38"/>
      <c r="S38"/>
      <c r="T38" s="380" t="s">
        <v>31</v>
      </c>
      <c r="U38" s="380"/>
      <c r="V38" s="380"/>
      <c r="W38" s="380"/>
      <c r="Z38" s="380" t="s">
        <v>31</v>
      </c>
      <c r="AA38" s="380"/>
      <c r="AB38" s="380"/>
      <c r="AC38" s="380"/>
    </row>
    <row r="39" spans="1:29" ht="13.8" thickBot="1">
      <c r="Q39"/>
      <c r="R39"/>
      <c r="S39"/>
      <c r="T39" s="17"/>
      <c r="U39" s="17"/>
      <c r="Z39" s="17"/>
      <c r="AA39" s="17"/>
    </row>
    <row r="40" spans="1:29" ht="13.8" thickBot="1">
      <c r="B40" s="33" t="s">
        <v>1</v>
      </c>
      <c r="C40" s="10" t="s">
        <v>2</v>
      </c>
      <c r="D40" s="10" t="s">
        <v>3</v>
      </c>
      <c r="E40" s="10" t="s">
        <v>4</v>
      </c>
      <c r="F40" s="10" t="s">
        <v>5</v>
      </c>
      <c r="G40" s="10" t="s">
        <v>6</v>
      </c>
      <c r="H40" s="10" t="s">
        <v>7</v>
      </c>
      <c r="I40" s="10" t="s">
        <v>8</v>
      </c>
      <c r="J40" s="10" t="s">
        <v>9</v>
      </c>
      <c r="K40" s="10" t="s">
        <v>10</v>
      </c>
      <c r="L40" s="10" t="s">
        <v>11</v>
      </c>
      <c r="M40" s="72" t="s">
        <v>12</v>
      </c>
      <c r="N40" s="50" t="s">
        <v>13</v>
      </c>
      <c r="P40" s="1"/>
      <c r="Q40" s="1"/>
      <c r="R40" s="1"/>
      <c r="S40"/>
      <c r="T40" s="33" t="s">
        <v>26</v>
      </c>
      <c r="U40" s="10" t="s">
        <v>27</v>
      </c>
      <c r="V40" s="10" t="s">
        <v>28</v>
      </c>
      <c r="W40" s="11" t="s">
        <v>29</v>
      </c>
      <c r="Z40" s="35" t="s">
        <v>40</v>
      </c>
      <c r="AA40" s="36" t="s">
        <v>41</v>
      </c>
      <c r="AB40" s="36" t="s">
        <v>42</v>
      </c>
      <c r="AC40" s="39" t="s">
        <v>43</v>
      </c>
    </row>
    <row r="41" spans="1:29" ht="13.8" thickBot="1">
      <c r="A41" s="1" t="s">
        <v>304</v>
      </c>
      <c r="B41" s="59">
        <f t="shared" ref="B41:L41" si="0">AVERAGE(B4:B36)</f>
        <v>99.954069748367857</v>
      </c>
      <c r="C41" s="93">
        <f t="shared" si="0"/>
        <v>107.88659639006515</v>
      </c>
      <c r="D41" s="93">
        <f t="shared" si="0"/>
        <v>110.04819596745668</v>
      </c>
      <c r="E41" s="93">
        <f t="shared" si="0"/>
        <v>113.93046415467938</v>
      </c>
      <c r="F41" s="93">
        <f t="shared" si="0"/>
        <v>105.45616018084934</v>
      </c>
      <c r="G41" s="93">
        <f t="shared" si="0"/>
        <v>109.31586387195814</v>
      </c>
      <c r="H41" s="93">
        <f t="shared" si="0"/>
        <v>101.83425792934418</v>
      </c>
      <c r="I41" s="93">
        <f t="shared" si="0"/>
        <v>106.03855005753742</v>
      </c>
      <c r="J41" s="93">
        <f t="shared" si="0"/>
        <v>92.662466693763278</v>
      </c>
      <c r="K41" s="93">
        <f t="shared" si="0"/>
        <v>88.583618894040157</v>
      </c>
      <c r="L41" s="93">
        <f t="shared" si="0"/>
        <v>102.7003778351245</v>
      </c>
      <c r="M41" s="93">
        <f t="shared" ref="M41" si="1">AVERAGE(M4:M34)</f>
        <v>99.384349241884621</v>
      </c>
      <c r="N41" s="74">
        <f>AVERAGE(N4:N34)</f>
        <v>102.6082848064634</v>
      </c>
      <c r="P41" s="281">
        <f>SUM(P4:P36)</f>
        <v>172</v>
      </c>
      <c r="Q41" s="245">
        <f>SUM(Q4:Q36)</f>
        <v>171</v>
      </c>
      <c r="R41" s="246"/>
      <c r="S41" s="1" t="s">
        <v>304</v>
      </c>
      <c r="T41" s="59">
        <f>AVERAGE(T4:T36)</f>
        <v>109.51630691665353</v>
      </c>
      <c r="U41" s="93">
        <f>AVERAGE(U4:U36)</f>
        <v>105.54876893939394</v>
      </c>
      <c r="V41" s="93">
        <f>AVERAGE(V4:V36)</f>
        <v>93.210202590632647</v>
      </c>
      <c r="W41" s="94">
        <f>AVERAGE(W4:W36)</f>
        <v>102.35835678600256</v>
      </c>
      <c r="Y41" s="1" t="s">
        <v>304</v>
      </c>
      <c r="Z41" s="59">
        <f>AVERAGE(Z4:Z36)</f>
        <v>106.56545271076048</v>
      </c>
      <c r="AA41" s="93">
        <f>AVERAGE(AA4:AA36)</f>
        <v>109.30850173516187</v>
      </c>
      <c r="AB41" s="93">
        <f>AVERAGE(AB4:AB36)</f>
        <v>100.5521332113843</v>
      </c>
      <c r="AC41" s="94">
        <f>AVERAGE(AC4:AC36)</f>
        <v>95.067211822158939</v>
      </c>
    </row>
    <row r="42" spans="1:29">
      <c r="P42" s="247">
        <f>P41/(12*32+8)</f>
        <v>0.43877551020408162</v>
      </c>
      <c r="Q42" s="247">
        <f>Q41/(12*32+8)</f>
        <v>0.43622448979591838</v>
      </c>
      <c r="R42" s="225"/>
      <c r="S42"/>
      <c r="T42" s="17"/>
      <c r="U42" s="17"/>
    </row>
  </sheetData>
  <mergeCells count="6">
    <mergeCell ref="Z1:AC1"/>
    <mergeCell ref="A1:N1"/>
    <mergeCell ref="B38:M38"/>
    <mergeCell ref="T1:W1"/>
    <mergeCell ref="T38:W38"/>
    <mergeCell ref="Z38:AC38"/>
  </mergeCells>
  <phoneticPr fontId="4" type="noConversion"/>
  <conditionalFormatting sqref="O4:O22">
    <cfRule type="cellIs" dxfId="2149" priority="810" stopIfTrue="1" operator="greaterThan">
      <formula>0</formula>
    </cfRule>
    <cfRule type="cellIs" priority="811" stopIfTrue="1" operator="equal">
      <formula>0</formula>
    </cfRule>
    <cfRule type="cellIs" dxfId="2148" priority="812" stopIfTrue="1" operator="lessThan">
      <formula>0</formula>
    </cfRule>
  </conditionalFormatting>
  <conditionalFormatting sqref="M16 D4:D15 C4:C10 C12:C20 E4:E19 E21 E23 D17:D24 D26 N25:N28 L4:L23 K6:K10 M18 M20:M25 N4:N15 N17:N23 J4:J8 J10:J13 B20:B25 C22:C25 K4 M4:M14 F4:I29 J15:J29 B4:B14 B16:B18 K12:K29 L25:L29 D28:D30 M29:N29 B27:C30 E25:E30 F30:G30 T4:U15 V4:W4 V6:V10 W5:W20 T25:U25 U24 V12:V23 W22:W25 V25:V30 W27:W31 T27:U31 U26 Z4:AC4 Z6:AA14 AB7:AC14 Z5:AB5 AB6 Z16:AA19 Z22:AA25 AA21 AB25:AC30 AB24 Z27:AA30 AA26 Z31 T21:U23 U20 T17:U19 T16 Z20 AB20:AC23 AB19 AB16:AC18 AA15:AB15 B41:N41 T41:W41">
    <cfRule type="cellIs" dxfId="2147" priority="813" stopIfTrue="1" operator="greaterThan">
      <formula>105</formula>
    </cfRule>
    <cfRule type="cellIs" dxfId="2146" priority="814" stopIfTrue="1" operator="between">
      <formula>95</formula>
      <formula>105</formula>
    </cfRule>
    <cfRule type="cellIs" dxfId="2145" priority="815" stopIfTrue="1" operator="lessThan">
      <formula>95</formula>
    </cfRule>
  </conditionalFormatting>
  <conditionalFormatting sqref="D16 C11 C21 B19 E22 E24 D25 D27 M17 M19 M26 N16 N24 M28 B15">
    <cfRule type="cellIs" dxfId="2144" priority="816" stopIfTrue="1" operator="greaterThan">
      <formula>105</formula>
    </cfRule>
    <cfRule type="cellIs" dxfId="2143" priority="817" stopIfTrue="1" operator="between">
      <formula>95</formula>
      <formula>105</formula>
    </cfRule>
    <cfRule type="cellIs" dxfId="2142" priority="818" stopIfTrue="1" operator="lessThan">
      <formula>95</formula>
    </cfRule>
  </conditionalFormatting>
  <conditionalFormatting sqref="J9 K11 J14 B26:C26 M27 K5 M15">
    <cfRule type="cellIs" dxfId="2141" priority="819" stopIfTrue="1" operator="greaterThan">
      <formula>105</formula>
    </cfRule>
    <cfRule type="cellIs" dxfId="2140" priority="820" stopIfTrue="1" operator="between">
      <formula>95</formula>
      <formula>105</formula>
    </cfRule>
    <cfRule type="cellIs" dxfId="2139" priority="821" stopIfTrue="1" operator="lessThan">
      <formula>95</formula>
    </cfRule>
  </conditionalFormatting>
  <conditionalFormatting sqref="E20 L24">
    <cfRule type="cellIs" dxfId="2138" priority="837" stopIfTrue="1" operator="greaterThan">
      <formula>105</formula>
    </cfRule>
    <cfRule type="cellIs" dxfId="2137" priority="838" stopIfTrue="1" operator="between">
      <formula>95</formula>
      <formula>105</formula>
    </cfRule>
    <cfRule type="cellIs" dxfId="2136" priority="839" stopIfTrue="1" operator="lessThan">
      <formula>95</formula>
    </cfRule>
  </conditionalFormatting>
  <conditionalFormatting sqref="H30">
    <cfRule type="cellIs" dxfId="2135" priority="804" stopIfTrue="1" operator="greaterThan">
      <formula>105</formula>
    </cfRule>
    <cfRule type="cellIs" dxfId="2134" priority="805" stopIfTrue="1" operator="between">
      <formula>95</formula>
      <formula>105</formula>
    </cfRule>
    <cfRule type="cellIs" dxfId="2133" priority="806" stopIfTrue="1" operator="lessThan">
      <formula>95</formula>
    </cfRule>
  </conditionalFormatting>
  <conditionalFormatting sqref="I30">
    <cfRule type="cellIs" dxfId="2132" priority="801" stopIfTrue="1" operator="greaterThan">
      <formula>105</formula>
    </cfRule>
    <cfRule type="cellIs" dxfId="2131" priority="802" stopIfTrue="1" operator="between">
      <formula>95</formula>
      <formula>105</formula>
    </cfRule>
    <cfRule type="cellIs" dxfId="2130" priority="803" stopIfTrue="1" operator="lessThan">
      <formula>95</formula>
    </cfRule>
  </conditionalFormatting>
  <conditionalFormatting sqref="J30">
    <cfRule type="cellIs" dxfId="2129" priority="795" stopIfTrue="1" operator="greaterThan">
      <formula>105</formula>
    </cfRule>
    <cfRule type="cellIs" dxfId="2128" priority="796" stopIfTrue="1" operator="between">
      <formula>95</formula>
      <formula>105</formula>
    </cfRule>
    <cfRule type="cellIs" dxfId="2127" priority="797" stopIfTrue="1" operator="lessThan">
      <formula>95</formula>
    </cfRule>
  </conditionalFormatting>
  <conditionalFormatting sqref="K30">
    <cfRule type="cellIs" dxfId="2126" priority="789" stopIfTrue="1" operator="greaterThan">
      <formula>105</formula>
    </cfRule>
    <cfRule type="cellIs" dxfId="2125" priority="790" stopIfTrue="1" operator="between">
      <formula>95</formula>
      <formula>105</formula>
    </cfRule>
    <cfRule type="cellIs" dxfId="2124" priority="791" stopIfTrue="1" operator="lessThan">
      <formula>95</formula>
    </cfRule>
  </conditionalFormatting>
  <conditionalFormatting sqref="L30">
    <cfRule type="cellIs" dxfId="2123" priority="786" stopIfTrue="1" operator="greaterThan">
      <formula>105</formula>
    </cfRule>
    <cfRule type="cellIs" dxfId="2122" priority="787" stopIfTrue="1" operator="between">
      <formula>95</formula>
      <formula>105</formula>
    </cfRule>
    <cfRule type="cellIs" dxfId="2121" priority="788" stopIfTrue="1" operator="lessThan">
      <formula>95</formula>
    </cfRule>
  </conditionalFormatting>
  <conditionalFormatting sqref="Z41:AC41">
    <cfRule type="cellIs" dxfId="2120" priority="780" stopIfTrue="1" operator="greaterThan">
      <formula>105</formula>
    </cfRule>
    <cfRule type="cellIs" dxfId="2119" priority="781" stopIfTrue="1" operator="between">
      <formula>95</formula>
      <formula>105</formula>
    </cfRule>
    <cfRule type="cellIs" dxfId="2118" priority="782" stopIfTrue="1" operator="lessThan">
      <formula>95</formula>
    </cfRule>
  </conditionalFormatting>
  <conditionalFormatting sqref="M30">
    <cfRule type="cellIs" dxfId="2117" priority="750" stopIfTrue="1" operator="greaterThan">
      <formula>105</formula>
    </cfRule>
    <cfRule type="cellIs" dxfId="2116" priority="751" stopIfTrue="1" operator="between">
      <formula>95</formula>
      <formula>105</formula>
    </cfRule>
    <cfRule type="cellIs" dxfId="2115" priority="752" stopIfTrue="1" operator="lessThan">
      <formula>95</formula>
    </cfRule>
  </conditionalFormatting>
  <conditionalFormatting sqref="N30">
    <cfRule type="cellIs" dxfId="2114" priority="747" stopIfTrue="1" operator="greaterThan">
      <formula>105</formula>
    </cfRule>
    <cfRule type="cellIs" dxfId="2113" priority="748" stopIfTrue="1" operator="between">
      <formula>95</formula>
      <formula>105</formula>
    </cfRule>
    <cfRule type="cellIs" dxfId="2112" priority="749" stopIfTrue="1" operator="lessThan">
      <formula>95</formula>
    </cfRule>
  </conditionalFormatting>
  <conditionalFormatting sqref="B31">
    <cfRule type="cellIs" dxfId="2111" priority="741" stopIfTrue="1" operator="greaterThan">
      <formula>105</formula>
    </cfRule>
    <cfRule type="cellIs" dxfId="2110" priority="742" stopIfTrue="1" operator="between">
      <formula>95</formula>
      <formula>105</formula>
    </cfRule>
    <cfRule type="cellIs" dxfId="2109" priority="743" stopIfTrue="1" operator="lessThan">
      <formula>95</formula>
    </cfRule>
  </conditionalFormatting>
  <conditionalFormatting sqref="C31">
    <cfRule type="cellIs" dxfId="2108" priority="738" stopIfTrue="1" operator="greaterThan">
      <formula>105</formula>
    </cfRule>
    <cfRule type="cellIs" dxfId="2107" priority="739" stopIfTrue="1" operator="between">
      <formula>95</formula>
      <formula>105</formula>
    </cfRule>
    <cfRule type="cellIs" dxfId="2106" priority="740" stopIfTrue="1" operator="lessThan">
      <formula>95</formula>
    </cfRule>
  </conditionalFormatting>
  <conditionalFormatting sqref="D31">
    <cfRule type="cellIs" dxfId="2105" priority="732" stopIfTrue="1" operator="greaterThan">
      <formula>105</formula>
    </cfRule>
    <cfRule type="cellIs" dxfId="2104" priority="733" stopIfTrue="1" operator="between">
      <formula>95</formula>
      <formula>105</formula>
    </cfRule>
    <cfRule type="cellIs" dxfId="2103" priority="734" stopIfTrue="1" operator="lessThan">
      <formula>95</formula>
    </cfRule>
  </conditionalFormatting>
  <conditionalFormatting sqref="E31">
    <cfRule type="cellIs" dxfId="2102" priority="723" stopIfTrue="1" operator="greaterThan">
      <formula>105</formula>
    </cfRule>
    <cfRule type="cellIs" dxfId="2101" priority="724" stopIfTrue="1" operator="between">
      <formula>95</formula>
      <formula>105</formula>
    </cfRule>
    <cfRule type="cellIs" dxfId="2100" priority="725" stopIfTrue="1" operator="lessThan">
      <formula>95</formula>
    </cfRule>
  </conditionalFormatting>
  <conditionalFormatting sqref="F31">
    <cfRule type="cellIs" dxfId="2099" priority="717" stopIfTrue="1" operator="greaterThan">
      <formula>105</formula>
    </cfRule>
    <cfRule type="cellIs" dxfId="2098" priority="718" stopIfTrue="1" operator="between">
      <formula>95</formula>
      <formula>105</formula>
    </cfRule>
    <cfRule type="cellIs" dxfId="2097" priority="719" stopIfTrue="1" operator="lessThan">
      <formula>95</formula>
    </cfRule>
  </conditionalFormatting>
  <conditionalFormatting sqref="G31">
    <cfRule type="cellIs" dxfId="2096" priority="711" stopIfTrue="1" operator="greaterThan">
      <formula>105</formula>
    </cfRule>
    <cfRule type="cellIs" dxfId="2095" priority="712" stopIfTrue="1" operator="between">
      <formula>95</formula>
      <formula>105</formula>
    </cfRule>
    <cfRule type="cellIs" dxfId="2094" priority="713" stopIfTrue="1" operator="lessThan">
      <formula>95</formula>
    </cfRule>
  </conditionalFormatting>
  <conditionalFormatting sqref="H31">
    <cfRule type="cellIs" dxfId="2093" priority="705" stopIfTrue="1" operator="greaterThan">
      <formula>105</formula>
    </cfRule>
    <cfRule type="cellIs" dxfId="2092" priority="706" stopIfTrue="1" operator="between">
      <formula>95</formula>
      <formula>105</formula>
    </cfRule>
    <cfRule type="cellIs" dxfId="2091" priority="707" stopIfTrue="1" operator="lessThan">
      <formula>95</formula>
    </cfRule>
  </conditionalFormatting>
  <conditionalFormatting sqref="I31">
    <cfRule type="cellIs" dxfId="2090" priority="702" stopIfTrue="1" operator="greaterThan">
      <formula>105</formula>
    </cfRule>
    <cfRule type="cellIs" dxfId="2089" priority="703" stopIfTrue="1" operator="between">
      <formula>95</formula>
      <formula>105</formula>
    </cfRule>
    <cfRule type="cellIs" dxfId="2088" priority="704" stopIfTrue="1" operator="lessThan">
      <formula>95</formula>
    </cfRule>
  </conditionalFormatting>
  <conditionalFormatting sqref="V5">
    <cfRule type="cellIs" dxfId="2087" priority="693" stopIfTrue="1" operator="greaterThan">
      <formula>105</formula>
    </cfRule>
    <cfRule type="cellIs" dxfId="2086" priority="694" stopIfTrue="1" operator="between">
      <formula>95</formula>
      <formula>105</formula>
    </cfRule>
    <cfRule type="cellIs" dxfId="2085" priority="695" stopIfTrue="1" operator="lessThan">
      <formula>95</formula>
    </cfRule>
  </conditionalFormatting>
  <conditionalFormatting sqref="T24">
    <cfRule type="cellIs" dxfId="2084" priority="690" stopIfTrue="1" operator="greaterThan">
      <formula>105</formula>
    </cfRule>
    <cfRule type="cellIs" dxfId="2083" priority="691" stopIfTrue="1" operator="between">
      <formula>95</formula>
      <formula>105</formula>
    </cfRule>
    <cfRule type="cellIs" dxfId="2082" priority="692" stopIfTrue="1" operator="lessThan">
      <formula>95</formula>
    </cfRule>
  </conditionalFormatting>
  <conditionalFormatting sqref="V11">
    <cfRule type="cellIs" dxfId="2081" priority="687" stopIfTrue="1" operator="greaterThan">
      <formula>105</formula>
    </cfRule>
    <cfRule type="cellIs" dxfId="2080" priority="688" stopIfTrue="1" operator="between">
      <formula>95</formula>
      <formula>105</formula>
    </cfRule>
    <cfRule type="cellIs" dxfId="2079" priority="689" stopIfTrue="1" operator="lessThan">
      <formula>95</formula>
    </cfRule>
  </conditionalFormatting>
  <conditionalFormatting sqref="W21">
    <cfRule type="cellIs" dxfId="2078" priority="684" stopIfTrue="1" operator="greaterThan">
      <formula>105</formula>
    </cfRule>
    <cfRule type="cellIs" dxfId="2077" priority="685" stopIfTrue="1" operator="between">
      <formula>95</formula>
      <formula>105</formula>
    </cfRule>
    <cfRule type="cellIs" dxfId="2076" priority="686" stopIfTrue="1" operator="lessThan">
      <formula>95</formula>
    </cfRule>
  </conditionalFormatting>
  <conditionalFormatting sqref="V24">
    <cfRule type="cellIs" dxfId="2075" priority="681" stopIfTrue="1" operator="greaterThan">
      <formula>105</formula>
    </cfRule>
    <cfRule type="cellIs" dxfId="2074" priority="682" stopIfTrue="1" operator="between">
      <formula>95</formula>
      <formula>105</formula>
    </cfRule>
    <cfRule type="cellIs" dxfId="2073" priority="683" stopIfTrue="1" operator="lessThan">
      <formula>95</formula>
    </cfRule>
  </conditionalFormatting>
  <conditionalFormatting sqref="W26">
    <cfRule type="cellIs" dxfId="2072" priority="678" stopIfTrue="1" operator="greaterThan">
      <formula>105</formula>
    </cfRule>
    <cfRule type="cellIs" dxfId="2071" priority="679" stopIfTrue="1" operator="between">
      <formula>95</formula>
      <formula>105</formula>
    </cfRule>
    <cfRule type="cellIs" dxfId="2070" priority="680" stopIfTrue="1" operator="lessThan">
      <formula>95</formula>
    </cfRule>
  </conditionalFormatting>
  <conditionalFormatting sqref="T26">
    <cfRule type="cellIs" dxfId="2069" priority="675" stopIfTrue="1" operator="greaterThan">
      <formula>105</formula>
    </cfRule>
    <cfRule type="cellIs" dxfId="2068" priority="676" stopIfTrue="1" operator="between">
      <formula>95</formula>
      <formula>105</formula>
    </cfRule>
    <cfRule type="cellIs" dxfId="2067" priority="677" stopIfTrue="1" operator="lessThan">
      <formula>95</formula>
    </cfRule>
  </conditionalFormatting>
  <conditionalFormatting sqref="AC5">
    <cfRule type="cellIs" dxfId="2066" priority="672" stopIfTrue="1" operator="greaterThan">
      <formula>105</formula>
    </cfRule>
    <cfRule type="cellIs" dxfId="2065" priority="673" stopIfTrue="1" operator="between">
      <formula>95</formula>
      <formula>105</formula>
    </cfRule>
    <cfRule type="cellIs" dxfId="2064" priority="674" stopIfTrue="1" operator="lessThan">
      <formula>95</formula>
    </cfRule>
  </conditionalFormatting>
  <conditionalFormatting sqref="AC6">
    <cfRule type="cellIs" dxfId="2063" priority="669" stopIfTrue="1" operator="greaterThan">
      <formula>105</formula>
    </cfRule>
    <cfRule type="cellIs" dxfId="2062" priority="670" stopIfTrue="1" operator="between">
      <formula>95</formula>
      <formula>105</formula>
    </cfRule>
    <cfRule type="cellIs" dxfId="2061" priority="671" stopIfTrue="1" operator="lessThan">
      <formula>95</formula>
    </cfRule>
  </conditionalFormatting>
  <conditionalFormatting sqref="Z15">
    <cfRule type="cellIs" dxfId="2060" priority="666" stopIfTrue="1" operator="greaterThan">
      <formula>105</formula>
    </cfRule>
    <cfRule type="cellIs" dxfId="2059" priority="667" stopIfTrue="1" operator="between">
      <formula>95</formula>
      <formula>105</formula>
    </cfRule>
    <cfRule type="cellIs" dxfId="2058" priority="668" stopIfTrue="1" operator="lessThan">
      <formula>95</formula>
    </cfRule>
  </conditionalFormatting>
  <conditionalFormatting sqref="Z21">
    <cfRule type="cellIs" dxfId="2057" priority="663" stopIfTrue="1" operator="greaterThan">
      <formula>105</formula>
    </cfRule>
    <cfRule type="cellIs" dxfId="2056" priority="664" stopIfTrue="1" operator="between">
      <formula>95</formula>
      <formula>105</formula>
    </cfRule>
    <cfRule type="cellIs" dxfId="2055" priority="665" stopIfTrue="1" operator="lessThan">
      <formula>95</formula>
    </cfRule>
  </conditionalFormatting>
  <conditionalFormatting sqref="AC24">
    <cfRule type="cellIs" dxfId="2054" priority="660" stopIfTrue="1" operator="greaterThan">
      <formula>105</formula>
    </cfRule>
    <cfRule type="cellIs" dxfId="2053" priority="661" stopIfTrue="1" operator="between">
      <formula>95</formula>
      <formula>105</formula>
    </cfRule>
    <cfRule type="cellIs" dxfId="2052" priority="662" stopIfTrue="1" operator="lessThan">
      <formula>95</formula>
    </cfRule>
  </conditionalFormatting>
  <conditionalFormatting sqref="Z26">
    <cfRule type="cellIs" dxfId="2051" priority="657" stopIfTrue="1" operator="greaterThan">
      <formula>105</formula>
    </cfRule>
    <cfRule type="cellIs" dxfId="2050" priority="658" stopIfTrue="1" operator="between">
      <formula>95</formula>
      <formula>105</formula>
    </cfRule>
    <cfRule type="cellIs" dxfId="2049" priority="659" stopIfTrue="1" operator="lessThan">
      <formula>95</formula>
    </cfRule>
  </conditionalFormatting>
  <conditionalFormatting sqref="AA31">
    <cfRule type="cellIs" dxfId="2048" priority="654" stopIfTrue="1" operator="greaterThan">
      <formula>105</formula>
    </cfRule>
    <cfRule type="cellIs" dxfId="2047" priority="655" stopIfTrue="1" operator="between">
      <formula>95</formula>
      <formula>105</formula>
    </cfRule>
    <cfRule type="cellIs" dxfId="2046" priority="656" stopIfTrue="1" operator="lessThan">
      <formula>95</formula>
    </cfRule>
  </conditionalFormatting>
  <conditionalFormatting sqref="T20">
    <cfRule type="cellIs" dxfId="2045" priority="651" stopIfTrue="1" operator="greaterThan">
      <formula>105</formula>
    </cfRule>
    <cfRule type="cellIs" dxfId="2044" priority="652" stopIfTrue="1" operator="between">
      <formula>95</formula>
      <formula>105</formula>
    </cfRule>
    <cfRule type="cellIs" dxfId="2043" priority="653" stopIfTrue="1" operator="lessThan">
      <formula>95</formula>
    </cfRule>
  </conditionalFormatting>
  <conditionalFormatting sqref="U16">
    <cfRule type="cellIs" dxfId="2042" priority="648" stopIfTrue="1" operator="greaterThan">
      <formula>105</formula>
    </cfRule>
    <cfRule type="cellIs" dxfId="2041" priority="649" stopIfTrue="1" operator="between">
      <formula>95</formula>
      <formula>105</formula>
    </cfRule>
    <cfRule type="cellIs" dxfId="2040" priority="650" stopIfTrue="1" operator="lessThan">
      <formula>95</formula>
    </cfRule>
  </conditionalFormatting>
  <conditionalFormatting sqref="AA20">
    <cfRule type="cellIs" dxfId="2039" priority="645" stopIfTrue="1" operator="greaterThan">
      <formula>105</formula>
    </cfRule>
    <cfRule type="cellIs" dxfId="2038" priority="646" stopIfTrue="1" operator="between">
      <formula>95</formula>
      <formula>105</formula>
    </cfRule>
    <cfRule type="cellIs" dxfId="2037" priority="647" stopIfTrue="1" operator="lessThan">
      <formula>95</formula>
    </cfRule>
  </conditionalFormatting>
  <conditionalFormatting sqref="AC19">
    <cfRule type="cellIs" dxfId="2036" priority="642" stopIfTrue="1" operator="greaterThan">
      <formula>105</formula>
    </cfRule>
    <cfRule type="cellIs" dxfId="2035" priority="643" stopIfTrue="1" operator="between">
      <formula>95</formula>
      <formula>105</formula>
    </cfRule>
    <cfRule type="cellIs" dxfId="2034" priority="644" stopIfTrue="1" operator="lessThan">
      <formula>95</formula>
    </cfRule>
  </conditionalFormatting>
  <conditionalFormatting sqref="AC15">
    <cfRule type="cellIs" dxfId="2033" priority="639" stopIfTrue="1" operator="greaterThan">
      <formula>105</formula>
    </cfRule>
    <cfRule type="cellIs" dxfId="2032" priority="640" stopIfTrue="1" operator="between">
      <formula>95</formula>
      <formula>105</formula>
    </cfRule>
    <cfRule type="cellIs" dxfId="2031" priority="641" stopIfTrue="1" operator="lessThan">
      <formula>95</formula>
    </cfRule>
  </conditionalFormatting>
  <conditionalFormatting sqref="J31">
    <cfRule type="cellIs" dxfId="2030" priority="636" stopIfTrue="1" operator="greaterThan">
      <formula>105</formula>
    </cfRule>
    <cfRule type="cellIs" dxfId="2029" priority="637" stopIfTrue="1" operator="between">
      <formula>95</formula>
      <formula>105</formula>
    </cfRule>
    <cfRule type="cellIs" dxfId="2028" priority="638" stopIfTrue="1" operator="lessThan">
      <formula>95</formula>
    </cfRule>
  </conditionalFormatting>
  <conditionalFormatting sqref="AB31">
    <cfRule type="cellIs" dxfId="2027" priority="633" stopIfTrue="1" operator="greaterThan">
      <formula>105</formula>
    </cfRule>
    <cfRule type="cellIs" dxfId="2026" priority="634" stopIfTrue="1" operator="between">
      <formula>95</formula>
      <formula>105</formula>
    </cfRule>
    <cfRule type="cellIs" dxfId="2025" priority="635" stopIfTrue="1" operator="lessThan">
      <formula>95</formula>
    </cfRule>
  </conditionalFormatting>
  <conditionalFormatting sqref="K31">
    <cfRule type="cellIs" dxfId="2024" priority="630" stopIfTrue="1" operator="greaterThan">
      <formula>105</formula>
    </cfRule>
    <cfRule type="cellIs" dxfId="2023" priority="631" stopIfTrue="1" operator="between">
      <formula>95</formula>
      <formula>105</formula>
    </cfRule>
    <cfRule type="cellIs" dxfId="2022" priority="632" stopIfTrue="1" operator="lessThan">
      <formula>95</formula>
    </cfRule>
  </conditionalFormatting>
  <conditionalFormatting sqref="L31">
    <cfRule type="cellIs" dxfId="2021" priority="627" stopIfTrue="1" operator="greaterThan">
      <formula>105</formula>
    </cfRule>
    <cfRule type="cellIs" dxfId="2020" priority="628" stopIfTrue="1" operator="between">
      <formula>95</formula>
      <formula>105</formula>
    </cfRule>
    <cfRule type="cellIs" dxfId="2019" priority="629" stopIfTrue="1" operator="lessThan">
      <formula>95</formula>
    </cfRule>
  </conditionalFormatting>
  <conditionalFormatting sqref="V31">
    <cfRule type="cellIs" dxfId="2018" priority="624" stopIfTrue="1" operator="greaterThan">
      <formula>105</formula>
    </cfRule>
    <cfRule type="cellIs" dxfId="2017" priority="625" stopIfTrue="1" operator="between">
      <formula>95</formula>
      <formula>105</formula>
    </cfRule>
    <cfRule type="cellIs" dxfId="2016" priority="626" stopIfTrue="1" operator="lessThan">
      <formula>95</formula>
    </cfRule>
  </conditionalFormatting>
  <conditionalFormatting sqref="M31">
    <cfRule type="cellIs" dxfId="2015" priority="621" stopIfTrue="1" operator="greaterThan">
      <formula>105</formula>
    </cfRule>
    <cfRule type="cellIs" dxfId="2014" priority="622" stopIfTrue="1" operator="between">
      <formula>95</formula>
      <formula>105</formula>
    </cfRule>
    <cfRule type="cellIs" dxfId="2013" priority="623" stopIfTrue="1" operator="lessThan">
      <formula>95</formula>
    </cfRule>
  </conditionalFormatting>
  <conditionalFormatting sqref="N31">
    <cfRule type="cellIs" dxfId="2012" priority="618" stopIfTrue="1" operator="greaterThan">
      <formula>105</formula>
    </cfRule>
    <cfRule type="cellIs" dxfId="2011" priority="619" stopIfTrue="1" operator="between">
      <formula>95</formula>
      <formula>105</formula>
    </cfRule>
    <cfRule type="cellIs" dxfId="2010" priority="620" stopIfTrue="1" operator="lessThan">
      <formula>95</formula>
    </cfRule>
  </conditionalFormatting>
  <conditionalFormatting sqref="AC31">
    <cfRule type="cellIs" dxfId="2009" priority="615" stopIfTrue="1" operator="greaterThan">
      <formula>105</formula>
    </cfRule>
    <cfRule type="cellIs" dxfId="2008" priority="616" stopIfTrue="1" operator="between">
      <formula>95</formula>
      <formula>105</formula>
    </cfRule>
    <cfRule type="cellIs" dxfId="2007" priority="617" stopIfTrue="1" operator="lessThan">
      <formula>95</formula>
    </cfRule>
  </conditionalFormatting>
  <conditionalFormatting sqref="B32">
    <cfRule type="cellIs" dxfId="2006" priority="612" stopIfTrue="1" operator="greaterThan">
      <formula>105</formula>
    </cfRule>
    <cfRule type="cellIs" dxfId="2005" priority="613" stopIfTrue="1" operator="between">
      <formula>95</formula>
      <formula>105</formula>
    </cfRule>
    <cfRule type="cellIs" dxfId="2004" priority="614" stopIfTrue="1" operator="lessThan">
      <formula>95</formula>
    </cfRule>
  </conditionalFormatting>
  <conditionalFormatting sqref="W32">
    <cfRule type="cellIs" dxfId="2003" priority="606" stopIfTrue="1" operator="greaterThan">
      <formula>105</formula>
    </cfRule>
    <cfRule type="cellIs" dxfId="2002" priority="607" stopIfTrue="1" operator="between">
      <formula>95</formula>
      <formula>105</formula>
    </cfRule>
    <cfRule type="cellIs" dxfId="2001" priority="608" stopIfTrue="1" operator="lessThan">
      <formula>95</formula>
    </cfRule>
  </conditionalFormatting>
  <conditionalFormatting sqref="C32">
    <cfRule type="cellIs" dxfId="2000" priority="603" stopIfTrue="1" operator="greaterThan">
      <formula>105</formula>
    </cfRule>
    <cfRule type="cellIs" dxfId="1999" priority="604" stopIfTrue="1" operator="between">
      <formula>95</formula>
      <formula>105</formula>
    </cfRule>
    <cfRule type="cellIs" dxfId="1998" priority="605" stopIfTrue="1" operator="lessThan">
      <formula>95</formula>
    </cfRule>
  </conditionalFormatting>
  <conditionalFormatting sqref="D32">
    <cfRule type="cellIs" dxfId="1997" priority="600" stopIfTrue="1" operator="greaterThan">
      <formula>105</formula>
    </cfRule>
    <cfRule type="cellIs" dxfId="1996" priority="601" stopIfTrue="1" operator="between">
      <formula>95</formula>
      <formula>105</formula>
    </cfRule>
    <cfRule type="cellIs" dxfId="1995" priority="602" stopIfTrue="1" operator="lessThan">
      <formula>95</formula>
    </cfRule>
  </conditionalFormatting>
  <conditionalFormatting sqref="Z32">
    <cfRule type="cellIs" dxfId="1994" priority="597" stopIfTrue="1" operator="greaterThan">
      <formula>105</formula>
    </cfRule>
    <cfRule type="cellIs" dxfId="1993" priority="598" stopIfTrue="1" operator="between">
      <formula>95</formula>
      <formula>105</formula>
    </cfRule>
    <cfRule type="cellIs" dxfId="1992" priority="599" stopIfTrue="1" operator="lessThan">
      <formula>95</formula>
    </cfRule>
  </conditionalFormatting>
  <conditionalFormatting sqref="E32">
    <cfRule type="cellIs" dxfId="1991" priority="594" stopIfTrue="1" operator="greaterThan">
      <formula>105</formula>
    </cfRule>
    <cfRule type="cellIs" dxfId="1990" priority="595" stopIfTrue="1" operator="between">
      <formula>95</formula>
      <formula>105</formula>
    </cfRule>
    <cfRule type="cellIs" dxfId="1989" priority="596" stopIfTrue="1" operator="lessThan">
      <formula>95</formula>
    </cfRule>
  </conditionalFormatting>
  <conditionalFormatting sqref="F32">
    <cfRule type="cellIs" dxfId="1988" priority="591" stopIfTrue="1" operator="greaterThan">
      <formula>105</formula>
    </cfRule>
    <cfRule type="cellIs" dxfId="1987" priority="592" stopIfTrue="1" operator="between">
      <formula>95</formula>
      <formula>105</formula>
    </cfRule>
    <cfRule type="cellIs" dxfId="1986" priority="593" stopIfTrue="1" operator="lessThan">
      <formula>95</formula>
    </cfRule>
  </conditionalFormatting>
  <conditionalFormatting sqref="T32">
    <cfRule type="cellIs" dxfId="1985" priority="588" stopIfTrue="1" operator="greaterThan">
      <formula>105</formula>
    </cfRule>
    <cfRule type="cellIs" dxfId="1984" priority="589" stopIfTrue="1" operator="between">
      <formula>95</formula>
      <formula>105</formula>
    </cfRule>
    <cfRule type="cellIs" dxfId="1983" priority="590" stopIfTrue="1" operator="lessThan">
      <formula>95</formula>
    </cfRule>
  </conditionalFormatting>
  <conditionalFormatting sqref="G32">
    <cfRule type="cellIs" dxfId="1982" priority="582" stopIfTrue="1" operator="greaterThan">
      <formula>105</formula>
    </cfRule>
    <cfRule type="cellIs" dxfId="1981" priority="583" stopIfTrue="1" operator="between">
      <formula>95</formula>
      <formula>105</formula>
    </cfRule>
    <cfRule type="cellIs" dxfId="1980" priority="584" stopIfTrue="1" operator="lessThan">
      <formula>95</formula>
    </cfRule>
  </conditionalFormatting>
  <conditionalFormatting sqref="AA32">
    <cfRule type="cellIs" dxfId="1979" priority="576" stopIfTrue="1" operator="greaterThan">
      <formula>105</formula>
    </cfRule>
    <cfRule type="cellIs" dxfId="1978" priority="577" stopIfTrue="1" operator="between">
      <formula>95</formula>
      <formula>105</formula>
    </cfRule>
    <cfRule type="cellIs" dxfId="1977" priority="578" stopIfTrue="1" operator="lessThan">
      <formula>95</formula>
    </cfRule>
  </conditionalFormatting>
  <conditionalFormatting sqref="H32">
    <cfRule type="cellIs" dxfId="1976" priority="570" stopIfTrue="1" operator="greaterThan">
      <formula>105</formula>
    </cfRule>
    <cfRule type="cellIs" dxfId="1975" priority="571" stopIfTrue="1" operator="between">
      <formula>95</formula>
      <formula>105</formula>
    </cfRule>
    <cfRule type="cellIs" dxfId="1974" priority="572" stopIfTrue="1" operator="lessThan">
      <formula>95</formula>
    </cfRule>
  </conditionalFormatting>
  <conditionalFormatting sqref="J32">
    <cfRule type="cellIs" dxfId="1973" priority="558" stopIfTrue="1" operator="greaterThan">
      <formula>105</formula>
    </cfRule>
    <cfRule type="cellIs" dxfId="1972" priority="559" stopIfTrue="1" operator="between">
      <formula>95</formula>
      <formula>105</formula>
    </cfRule>
    <cfRule type="cellIs" dxfId="1971" priority="560" stopIfTrue="1" operator="lessThan">
      <formula>95</formula>
    </cfRule>
  </conditionalFormatting>
  <conditionalFormatting sqref="U32">
    <cfRule type="cellIs" dxfId="1970" priority="564" stopIfTrue="1" operator="greaterThan">
      <formula>105</formula>
    </cfRule>
    <cfRule type="cellIs" dxfId="1969" priority="565" stopIfTrue="1" operator="between">
      <formula>95</formula>
      <formula>105</formula>
    </cfRule>
    <cfRule type="cellIs" dxfId="1968" priority="566" stopIfTrue="1" operator="lessThan">
      <formula>95</formula>
    </cfRule>
  </conditionalFormatting>
  <conditionalFormatting sqref="I32">
    <cfRule type="cellIs" dxfId="1967" priority="561" stopIfTrue="1" operator="greaterThan">
      <formula>105</formula>
    </cfRule>
    <cfRule type="cellIs" dxfId="1966" priority="562" stopIfTrue="1" operator="between">
      <formula>95</formula>
      <formula>105</formula>
    </cfRule>
    <cfRule type="cellIs" dxfId="1965" priority="563" stopIfTrue="1" operator="lessThan">
      <formula>95</formula>
    </cfRule>
  </conditionalFormatting>
  <conditionalFormatting sqref="AB32">
    <cfRule type="cellIs" dxfId="1964" priority="555" stopIfTrue="1" operator="greaterThan">
      <formula>105</formula>
    </cfRule>
    <cfRule type="cellIs" dxfId="1963" priority="556" stopIfTrue="1" operator="between">
      <formula>95</formula>
      <formula>105</formula>
    </cfRule>
    <cfRule type="cellIs" dxfId="1962" priority="557" stopIfTrue="1" operator="lessThan">
      <formula>95</formula>
    </cfRule>
  </conditionalFormatting>
  <conditionalFormatting sqref="K32">
    <cfRule type="cellIs" dxfId="1961" priority="550" stopIfTrue="1" operator="greaterThan">
      <formula>105</formula>
    </cfRule>
    <cfRule type="cellIs" dxfId="1960" priority="551" stopIfTrue="1" operator="between">
      <formula>95</formula>
      <formula>105</formula>
    </cfRule>
    <cfRule type="cellIs" dxfId="1959" priority="552" stopIfTrue="1" operator="lessThan">
      <formula>95</formula>
    </cfRule>
  </conditionalFormatting>
  <conditionalFormatting sqref="L32">
    <cfRule type="cellIs" dxfId="1958" priority="547" stopIfTrue="1" operator="greaterThan">
      <formula>105</formula>
    </cfRule>
    <cfRule type="cellIs" dxfId="1957" priority="548" stopIfTrue="1" operator="between">
      <formula>95</formula>
      <formula>105</formula>
    </cfRule>
    <cfRule type="cellIs" dxfId="1956" priority="549" stopIfTrue="1" operator="lessThan">
      <formula>95</formula>
    </cfRule>
  </conditionalFormatting>
  <conditionalFormatting sqref="V32">
    <cfRule type="cellIs" dxfId="1955" priority="544" stopIfTrue="1" operator="greaterThan">
      <formula>105</formula>
    </cfRule>
    <cfRule type="cellIs" dxfId="1954" priority="545" stopIfTrue="1" operator="between">
      <formula>95</formula>
      <formula>105</formula>
    </cfRule>
    <cfRule type="cellIs" dxfId="1953" priority="546" stopIfTrue="1" operator="lessThan">
      <formula>95</formula>
    </cfRule>
  </conditionalFormatting>
  <conditionalFormatting sqref="M32">
    <cfRule type="cellIs" dxfId="1952" priority="487" stopIfTrue="1" operator="greaterThan">
      <formula>105</formula>
    </cfRule>
    <cfRule type="cellIs" dxfId="1951" priority="488" stopIfTrue="1" operator="between">
      <formula>95</formula>
      <formula>105</formula>
    </cfRule>
    <cfRule type="cellIs" dxfId="1950" priority="489" stopIfTrue="1" operator="lessThan">
      <formula>95</formula>
    </cfRule>
  </conditionalFormatting>
  <conditionalFormatting sqref="N32">
    <cfRule type="cellIs" dxfId="1949" priority="484" stopIfTrue="1" operator="greaterThan">
      <formula>105</formula>
    </cfRule>
    <cfRule type="cellIs" dxfId="1948" priority="485" stopIfTrue="1" operator="between">
      <formula>95</formula>
      <formula>105</formula>
    </cfRule>
    <cfRule type="cellIs" dxfId="1947" priority="486" stopIfTrue="1" operator="lessThan">
      <formula>95</formula>
    </cfRule>
  </conditionalFormatting>
  <conditionalFormatting sqref="AC32">
    <cfRule type="cellIs" dxfId="1946" priority="481" stopIfTrue="1" operator="greaterThan">
      <formula>105</formula>
    </cfRule>
    <cfRule type="cellIs" dxfId="1945" priority="482" stopIfTrue="1" operator="between">
      <formula>95</formula>
      <formula>105</formula>
    </cfRule>
    <cfRule type="cellIs" dxfId="1944" priority="483" stopIfTrue="1" operator="lessThan">
      <formula>95</formula>
    </cfRule>
  </conditionalFormatting>
  <conditionalFormatting sqref="B33">
    <cfRule type="cellIs" dxfId="1943" priority="475" stopIfTrue="1" operator="greaterThan">
      <formula>105</formula>
    </cfRule>
    <cfRule type="cellIs" dxfId="1942" priority="476" stopIfTrue="1" operator="between">
      <formula>95</formula>
      <formula>105</formula>
    </cfRule>
    <cfRule type="cellIs" dxfId="1941" priority="477" stopIfTrue="1" operator="lessThan">
      <formula>95</formula>
    </cfRule>
  </conditionalFormatting>
  <conditionalFormatting sqref="W33">
    <cfRule type="cellIs" dxfId="1940" priority="464" operator="greaterThan">
      <formula>130</formula>
    </cfRule>
    <cfRule type="cellIs" dxfId="1939" priority="465" operator="greaterThan">
      <formula>130</formula>
    </cfRule>
    <cfRule type="cellIs" dxfId="1938" priority="466" stopIfTrue="1" operator="greaterThan">
      <formula>105</formula>
    </cfRule>
    <cfRule type="cellIs" dxfId="1937" priority="467" stopIfTrue="1" operator="between">
      <formula>95</formula>
      <formula>105</formula>
    </cfRule>
    <cfRule type="cellIs" dxfId="1936" priority="468" stopIfTrue="1" operator="lessThan">
      <formula>95</formula>
    </cfRule>
  </conditionalFormatting>
  <conditionalFormatting sqref="Z33">
    <cfRule type="cellIs" dxfId="1935" priority="455" stopIfTrue="1" operator="greaterThan">
      <formula>105</formula>
    </cfRule>
    <cfRule type="cellIs" dxfId="1934" priority="456" stopIfTrue="1" operator="between">
      <formula>95</formula>
      <formula>105</formula>
    </cfRule>
    <cfRule type="cellIs" dxfId="1933" priority="457" stopIfTrue="1" operator="lessThan">
      <formula>95</formula>
    </cfRule>
  </conditionalFormatting>
  <conditionalFormatting sqref="E33">
    <cfRule type="cellIs" dxfId="1932" priority="452" stopIfTrue="1" operator="greaterThan">
      <formula>105</formula>
    </cfRule>
    <cfRule type="cellIs" dxfId="1931" priority="453" stopIfTrue="1" operator="between">
      <formula>95</formula>
      <formula>105</formula>
    </cfRule>
    <cfRule type="cellIs" dxfId="1930" priority="454" stopIfTrue="1" operator="lessThan">
      <formula>95</formula>
    </cfRule>
  </conditionalFormatting>
  <conditionalFormatting sqref="E20">
    <cfRule type="cellIs" dxfId="1929" priority="451" operator="greaterThan">
      <formula>200</formula>
    </cfRule>
  </conditionalFormatting>
  <conditionalFormatting sqref="L24">
    <cfRule type="cellIs" dxfId="1928" priority="450" operator="greaterThan">
      <formula>200</formula>
    </cfRule>
  </conditionalFormatting>
  <conditionalFormatting sqref="C33">
    <cfRule type="cellIs" dxfId="1927" priority="447" stopIfTrue="1" operator="greaterThan">
      <formula>105</formula>
    </cfRule>
    <cfRule type="cellIs" dxfId="1926" priority="448" stopIfTrue="1" operator="between">
      <formula>95</formula>
      <formula>105</formula>
    </cfRule>
    <cfRule type="cellIs" dxfId="1925" priority="449" stopIfTrue="1" operator="lessThan">
      <formula>95</formula>
    </cfRule>
  </conditionalFormatting>
  <conditionalFormatting sqref="D33">
    <cfRule type="cellIs" dxfId="1924" priority="444" stopIfTrue="1" operator="greaterThan">
      <formula>105</formula>
    </cfRule>
    <cfRule type="cellIs" dxfId="1923" priority="445" stopIfTrue="1" operator="between">
      <formula>95</formula>
      <formula>105</formula>
    </cfRule>
    <cfRule type="cellIs" dxfId="1922" priority="446" stopIfTrue="1" operator="lessThan">
      <formula>95</formula>
    </cfRule>
  </conditionalFormatting>
  <conditionalFormatting sqref="F33">
    <cfRule type="cellIs" dxfId="1921" priority="438" stopIfTrue="1" operator="greaterThan">
      <formula>105</formula>
    </cfRule>
    <cfRule type="cellIs" dxfId="1920" priority="439" stopIfTrue="1" operator="between">
      <formula>95</formula>
      <formula>105</formula>
    </cfRule>
    <cfRule type="cellIs" dxfId="1919" priority="440" stopIfTrue="1" operator="lessThan">
      <formula>95</formula>
    </cfRule>
  </conditionalFormatting>
  <conditionalFormatting sqref="I33">
    <cfRule type="cellIs" dxfId="1918" priority="420" stopIfTrue="1" operator="greaterThan">
      <formula>105</formula>
    </cfRule>
    <cfRule type="cellIs" dxfId="1917" priority="421" stopIfTrue="1" operator="between">
      <formula>95</formula>
      <formula>105</formula>
    </cfRule>
    <cfRule type="cellIs" dxfId="1916" priority="422" stopIfTrue="1" operator="lessThan">
      <formula>95</formula>
    </cfRule>
  </conditionalFormatting>
  <conditionalFormatting sqref="G33">
    <cfRule type="cellIs" dxfId="1915" priority="432" stopIfTrue="1" operator="greaterThan">
      <formula>105</formula>
    </cfRule>
    <cfRule type="cellIs" dxfId="1914" priority="433" stopIfTrue="1" operator="between">
      <formula>95</formula>
      <formula>105</formula>
    </cfRule>
    <cfRule type="cellIs" dxfId="1913" priority="434" stopIfTrue="1" operator="lessThan">
      <formula>95</formula>
    </cfRule>
  </conditionalFormatting>
  <conditionalFormatting sqref="AA33">
    <cfRule type="cellIs" dxfId="1912" priority="426" stopIfTrue="1" operator="greaterThan">
      <formula>105</formula>
    </cfRule>
    <cfRule type="cellIs" dxfId="1911" priority="427" stopIfTrue="1" operator="between">
      <formula>95</formula>
      <formula>105</formula>
    </cfRule>
    <cfRule type="cellIs" dxfId="1910" priority="428" stopIfTrue="1" operator="lessThan">
      <formula>95</formula>
    </cfRule>
  </conditionalFormatting>
  <conditionalFormatting sqref="H33">
    <cfRule type="cellIs" dxfId="1909" priority="423" stopIfTrue="1" operator="greaterThan">
      <formula>105</formula>
    </cfRule>
    <cfRule type="cellIs" dxfId="1908" priority="424" stopIfTrue="1" operator="between">
      <formula>95</formula>
      <formula>105</formula>
    </cfRule>
    <cfRule type="cellIs" dxfId="1907" priority="425" stopIfTrue="1" operator="lessThan">
      <formula>95</formula>
    </cfRule>
  </conditionalFormatting>
  <conditionalFormatting sqref="U33">
    <cfRule type="cellIs" dxfId="1906" priority="417" stopIfTrue="1" operator="greaterThan">
      <formula>105</formula>
    </cfRule>
    <cfRule type="cellIs" dxfId="1905" priority="418" stopIfTrue="1" operator="between">
      <formula>95</formula>
      <formula>105</formula>
    </cfRule>
    <cfRule type="cellIs" dxfId="1904" priority="419" stopIfTrue="1" operator="lessThan">
      <formula>95</formula>
    </cfRule>
  </conditionalFormatting>
  <conditionalFormatting sqref="J33">
    <cfRule type="cellIs" dxfId="1903" priority="414" stopIfTrue="1" operator="greaterThan">
      <formula>105</formula>
    </cfRule>
    <cfRule type="cellIs" dxfId="1902" priority="415" stopIfTrue="1" operator="between">
      <formula>95</formula>
      <formula>105</formula>
    </cfRule>
    <cfRule type="cellIs" dxfId="1901" priority="416" stopIfTrue="1" operator="lessThan">
      <formula>95</formula>
    </cfRule>
  </conditionalFormatting>
  <conditionalFormatting sqref="AB33">
    <cfRule type="cellIs" dxfId="1900" priority="411" stopIfTrue="1" operator="greaterThan">
      <formula>105</formula>
    </cfRule>
    <cfRule type="cellIs" dxfId="1899" priority="412" stopIfTrue="1" operator="between">
      <formula>95</formula>
      <formula>105</formula>
    </cfRule>
    <cfRule type="cellIs" dxfId="1898" priority="413" stopIfTrue="1" operator="lessThan">
      <formula>95</formula>
    </cfRule>
  </conditionalFormatting>
  <conditionalFormatting sqref="K33">
    <cfRule type="cellIs" dxfId="1897" priority="408" stopIfTrue="1" operator="greaterThan">
      <formula>105</formula>
    </cfRule>
    <cfRule type="cellIs" dxfId="1896" priority="409" stopIfTrue="1" operator="between">
      <formula>95</formula>
      <formula>105</formula>
    </cfRule>
    <cfRule type="cellIs" dxfId="1895" priority="410" stopIfTrue="1" operator="lessThan">
      <formula>95</formula>
    </cfRule>
  </conditionalFormatting>
  <conditionalFormatting sqref="L33">
    <cfRule type="cellIs" dxfId="1894" priority="405" stopIfTrue="1" operator="greaterThan">
      <formula>105</formula>
    </cfRule>
    <cfRule type="cellIs" dxfId="1893" priority="406" stopIfTrue="1" operator="between">
      <formula>95</formula>
      <formula>105</formula>
    </cfRule>
    <cfRule type="cellIs" dxfId="1892" priority="407" stopIfTrue="1" operator="lessThan">
      <formula>95</formula>
    </cfRule>
  </conditionalFormatting>
  <conditionalFormatting sqref="V33">
    <cfRule type="cellIs" dxfId="1891" priority="402" stopIfTrue="1" operator="greaterThan">
      <formula>105</formula>
    </cfRule>
    <cfRule type="cellIs" dxfId="1890" priority="403" stopIfTrue="1" operator="between">
      <formula>95</formula>
      <formula>105</formula>
    </cfRule>
    <cfRule type="cellIs" dxfId="1889" priority="404" stopIfTrue="1" operator="lessThan">
      <formula>95</formula>
    </cfRule>
  </conditionalFormatting>
  <conditionalFormatting sqref="M33">
    <cfRule type="cellIs" dxfId="1888" priority="399" stopIfTrue="1" operator="greaterThan">
      <formula>105</formula>
    </cfRule>
    <cfRule type="cellIs" dxfId="1887" priority="400" stopIfTrue="1" operator="between">
      <formula>95</formula>
      <formula>105</formula>
    </cfRule>
    <cfRule type="cellIs" dxfId="1886" priority="401" stopIfTrue="1" operator="lessThan">
      <formula>95</formula>
    </cfRule>
  </conditionalFormatting>
  <conditionalFormatting sqref="AC33">
    <cfRule type="cellIs" dxfId="1885" priority="390" stopIfTrue="1" operator="greaterThan">
      <formula>105</formula>
    </cfRule>
    <cfRule type="cellIs" dxfId="1884" priority="391" stopIfTrue="1" operator="between">
      <formula>95</formula>
      <formula>105</formula>
    </cfRule>
    <cfRule type="cellIs" dxfId="1883" priority="392" stopIfTrue="1" operator="lessThan">
      <formula>95</formula>
    </cfRule>
  </conditionalFormatting>
  <conditionalFormatting sqref="N33">
    <cfRule type="cellIs" dxfId="1882" priority="393" stopIfTrue="1" operator="greaterThan">
      <formula>105</formula>
    </cfRule>
    <cfRule type="cellIs" dxfId="1881" priority="394" stopIfTrue="1" operator="between">
      <formula>95</formula>
      <formula>105</formula>
    </cfRule>
    <cfRule type="cellIs" dxfId="1880" priority="395" stopIfTrue="1" operator="lessThan">
      <formula>95</formula>
    </cfRule>
  </conditionalFormatting>
  <conditionalFormatting sqref="B34">
    <cfRule type="cellIs" dxfId="1879" priority="387" stopIfTrue="1" operator="greaterThan">
      <formula>105</formula>
    </cfRule>
    <cfRule type="cellIs" dxfId="1878" priority="388" stopIfTrue="1" operator="between">
      <formula>95</formula>
      <formula>105</formula>
    </cfRule>
    <cfRule type="cellIs" dxfId="1877" priority="389" stopIfTrue="1" operator="lessThan">
      <formula>95</formula>
    </cfRule>
  </conditionalFormatting>
  <conditionalFormatting sqref="C34">
    <cfRule type="cellIs" dxfId="1876" priority="322" stopIfTrue="1" operator="greaterThan">
      <formula>105</formula>
    </cfRule>
    <cfRule type="cellIs" dxfId="1875" priority="323" stopIfTrue="1" operator="between">
      <formula>95</formula>
      <formula>105</formula>
    </cfRule>
    <cfRule type="cellIs" dxfId="1874" priority="324" stopIfTrue="1" operator="lessThan">
      <formula>95</formula>
    </cfRule>
  </conditionalFormatting>
  <conditionalFormatting sqref="T34">
    <cfRule type="cellIs" dxfId="1873" priority="299" stopIfTrue="1" operator="greaterThan">
      <formula>105</formula>
    </cfRule>
    <cfRule type="cellIs" dxfId="1872" priority="300" stopIfTrue="1" operator="between">
      <formula>95</formula>
      <formula>105</formula>
    </cfRule>
    <cfRule type="cellIs" dxfId="1871" priority="301" stopIfTrue="1" operator="lessThan">
      <formula>95</formula>
    </cfRule>
  </conditionalFormatting>
  <conditionalFormatting sqref="W34">
    <cfRule type="cellIs" dxfId="1870" priority="317" operator="greaterThan">
      <formula>130</formula>
    </cfRule>
    <cfRule type="cellIs" dxfId="1869" priority="318" operator="greaterThan">
      <formula>130</formula>
    </cfRule>
    <cfRule type="cellIs" dxfId="1868" priority="319" stopIfTrue="1" operator="greaterThan">
      <formula>105</formula>
    </cfRule>
    <cfRule type="cellIs" dxfId="1867" priority="320" stopIfTrue="1" operator="between">
      <formula>95</formula>
      <formula>105</formula>
    </cfRule>
    <cfRule type="cellIs" dxfId="1866" priority="321" stopIfTrue="1" operator="lessThan">
      <formula>95</formula>
    </cfRule>
  </conditionalFormatting>
  <conditionalFormatting sqref="D34">
    <cfRule type="cellIs" dxfId="1865" priority="314" stopIfTrue="1" operator="greaterThan">
      <formula>105</formula>
    </cfRule>
    <cfRule type="cellIs" dxfId="1864" priority="315" stopIfTrue="1" operator="between">
      <formula>95</formula>
      <formula>105</formula>
    </cfRule>
    <cfRule type="cellIs" dxfId="1863" priority="316" stopIfTrue="1" operator="lessThan">
      <formula>95</formula>
    </cfRule>
  </conditionalFormatting>
  <conditionalFormatting sqref="Z34">
    <cfRule type="cellIs" dxfId="1862" priority="308" stopIfTrue="1" operator="greaterThan">
      <formula>105</formula>
    </cfRule>
    <cfRule type="cellIs" dxfId="1861" priority="309" stopIfTrue="1" operator="between">
      <formula>95</formula>
      <formula>105</formula>
    </cfRule>
    <cfRule type="cellIs" dxfId="1860" priority="310" stopIfTrue="1" operator="lessThan">
      <formula>95</formula>
    </cfRule>
  </conditionalFormatting>
  <conditionalFormatting sqref="E34">
    <cfRule type="cellIs" dxfId="1859" priority="305" stopIfTrue="1" operator="greaterThan">
      <formula>105</formula>
    </cfRule>
    <cfRule type="cellIs" dxfId="1858" priority="306" stopIfTrue="1" operator="between">
      <formula>95</formula>
      <formula>105</formula>
    </cfRule>
    <cfRule type="cellIs" dxfId="1857" priority="307" stopIfTrue="1" operator="lessThan">
      <formula>95</formula>
    </cfRule>
  </conditionalFormatting>
  <conditionalFormatting sqref="F34">
    <cfRule type="cellIs" dxfId="1856" priority="302" stopIfTrue="1" operator="greaterThan">
      <formula>105</formula>
    </cfRule>
    <cfRule type="cellIs" dxfId="1855" priority="303" stopIfTrue="1" operator="between">
      <formula>95</formula>
      <formula>105</formula>
    </cfRule>
    <cfRule type="cellIs" dxfId="1854" priority="304" stopIfTrue="1" operator="lessThan">
      <formula>95</formula>
    </cfRule>
  </conditionalFormatting>
  <conditionalFormatting sqref="G34">
    <cfRule type="cellIs" dxfId="1853" priority="296" stopIfTrue="1" operator="greaterThan">
      <formula>105</formula>
    </cfRule>
    <cfRule type="cellIs" dxfId="1852" priority="297" stopIfTrue="1" operator="between">
      <formula>95</formula>
      <formula>105</formula>
    </cfRule>
    <cfRule type="cellIs" dxfId="1851" priority="298" stopIfTrue="1" operator="lessThan">
      <formula>95</formula>
    </cfRule>
  </conditionalFormatting>
  <conditionalFormatting sqref="AA34">
    <cfRule type="cellIs" dxfId="1850" priority="290" stopIfTrue="1" operator="greaterThan">
      <formula>105</formula>
    </cfRule>
    <cfRule type="cellIs" dxfId="1849" priority="291" stopIfTrue="1" operator="between">
      <formula>95</formula>
      <formula>105</formula>
    </cfRule>
    <cfRule type="cellIs" dxfId="1848" priority="292" stopIfTrue="1" operator="lessThan">
      <formula>95</formula>
    </cfRule>
  </conditionalFormatting>
  <conditionalFormatting sqref="H34">
    <cfRule type="cellIs" dxfId="1847" priority="287" stopIfTrue="1" operator="greaterThan">
      <formula>105</formula>
    </cfRule>
    <cfRule type="cellIs" dxfId="1846" priority="288" stopIfTrue="1" operator="between">
      <formula>95</formula>
      <formula>105</formula>
    </cfRule>
    <cfRule type="cellIs" dxfId="1845" priority="289" stopIfTrue="1" operator="lessThan">
      <formula>95</formula>
    </cfRule>
  </conditionalFormatting>
  <conditionalFormatting sqref="I34">
    <cfRule type="cellIs" dxfId="1844" priority="284" stopIfTrue="1" operator="greaterThan">
      <formula>105</formula>
    </cfRule>
    <cfRule type="cellIs" dxfId="1843" priority="285" stopIfTrue="1" operator="between">
      <formula>95</formula>
      <formula>105</formula>
    </cfRule>
    <cfRule type="cellIs" dxfId="1842" priority="286" stopIfTrue="1" operator="lessThan">
      <formula>95</formula>
    </cfRule>
  </conditionalFormatting>
  <conditionalFormatting sqref="U34">
    <cfRule type="cellIs" dxfId="1841" priority="281" stopIfTrue="1" operator="greaterThan">
      <formula>105</formula>
    </cfRule>
    <cfRule type="cellIs" dxfId="1840" priority="282" stopIfTrue="1" operator="between">
      <formula>95</formula>
      <formula>105</formula>
    </cfRule>
    <cfRule type="cellIs" dxfId="1839" priority="283" stopIfTrue="1" operator="lessThan">
      <formula>95</formula>
    </cfRule>
  </conditionalFormatting>
  <conditionalFormatting sqref="J34">
    <cfRule type="cellIs" dxfId="1838" priority="278" stopIfTrue="1" operator="greaterThan">
      <formula>105</formula>
    </cfRule>
    <cfRule type="cellIs" dxfId="1837" priority="279" stopIfTrue="1" operator="between">
      <formula>95</formula>
      <formula>105</formula>
    </cfRule>
    <cfRule type="cellIs" dxfId="1836" priority="280" stopIfTrue="1" operator="lessThan">
      <formula>95</formula>
    </cfRule>
  </conditionalFormatting>
  <conditionalFormatting sqref="AB34">
    <cfRule type="cellIs" dxfId="1835" priority="275" stopIfTrue="1" operator="greaterThan">
      <formula>105</formula>
    </cfRule>
    <cfRule type="cellIs" dxfId="1834" priority="276" stopIfTrue="1" operator="between">
      <formula>95</formula>
      <formula>105</formula>
    </cfRule>
    <cfRule type="cellIs" dxfId="1833" priority="277" stopIfTrue="1" operator="lessThan">
      <formula>95</formula>
    </cfRule>
  </conditionalFormatting>
  <conditionalFormatting sqref="K34">
    <cfRule type="cellIs" dxfId="1832" priority="272" stopIfTrue="1" operator="greaterThan">
      <formula>105</formula>
    </cfRule>
    <cfRule type="cellIs" dxfId="1831" priority="273" stopIfTrue="1" operator="between">
      <formula>95</formula>
      <formula>105</formula>
    </cfRule>
    <cfRule type="cellIs" dxfId="1830" priority="274" stopIfTrue="1" operator="lessThan">
      <formula>95</formula>
    </cfRule>
  </conditionalFormatting>
  <conditionalFormatting sqref="L34">
    <cfRule type="cellIs" dxfId="1829" priority="269" stopIfTrue="1" operator="greaterThan">
      <formula>105</formula>
    </cfRule>
    <cfRule type="cellIs" dxfId="1828" priority="270" stopIfTrue="1" operator="between">
      <formula>95</formula>
      <formula>105</formula>
    </cfRule>
    <cfRule type="cellIs" dxfId="1827" priority="271" stopIfTrue="1" operator="lessThan">
      <formula>95</formula>
    </cfRule>
  </conditionalFormatting>
  <conditionalFormatting sqref="V34 V36">
    <cfRule type="cellIs" dxfId="1826" priority="266" stopIfTrue="1" operator="greaterThan">
      <formula>105</formula>
    </cfRule>
    <cfRule type="cellIs" dxfId="1825" priority="267" stopIfTrue="1" operator="between">
      <formula>95</formula>
      <formula>105</formula>
    </cfRule>
    <cfRule type="cellIs" dxfId="1824" priority="268" stopIfTrue="1" operator="lessThan">
      <formula>95</formula>
    </cfRule>
  </conditionalFormatting>
  <conditionalFormatting sqref="M34">
    <cfRule type="cellIs" dxfId="1823" priority="263" stopIfTrue="1" operator="greaterThan">
      <formula>105</formula>
    </cfRule>
    <cfRule type="cellIs" dxfId="1822" priority="264" stopIfTrue="1" operator="between">
      <formula>95</formula>
      <formula>105</formula>
    </cfRule>
    <cfRule type="cellIs" dxfId="1821" priority="265" stopIfTrue="1" operator="lessThan">
      <formula>95</formula>
    </cfRule>
  </conditionalFormatting>
  <conditionalFormatting sqref="N34">
    <cfRule type="cellIs" dxfId="1820" priority="257" stopIfTrue="1" operator="greaterThan">
      <formula>105</formula>
    </cfRule>
    <cfRule type="cellIs" dxfId="1819" priority="258" stopIfTrue="1" operator="between">
      <formula>95</formula>
      <formula>105</formula>
    </cfRule>
    <cfRule type="cellIs" dxfId="1818" priority="259" stopIfTrue="1" operator="lessThan">
      <formula>95</formula>
    </cfRule>
  </conditionalFormatting>
  <conditionalFormatting sqref="AC34">
    <cfRule type="cellIs" dxfId="1817" priority="254" stopIfTrue="1" operator="greaterThan">
      <formula>105</formula>
    </cfRule>
    <cfRule type="cellIs" dxfId="1816" priority="255" stopIfTrue="1" operator="between">
      <formula>95</formula>
      <formula>105</formula>
    </cfRule>
    <cfRule type="cellIs" dxfId="1815" priority="256" stopIfTrue="1" operator="lessThan">
      <formula>95</formula>
    </cfRule>
  </conditionalFormatting>
  <conditionalFormatting sqref="L36">
    <cfRule type="cellIs" dxfId="1814" priority="178" stopIfTrue="1" operator="greaterThan">
      <formula>105</formula>
    </cfRule>
    <cfRule type="cellIs" dxfId="1813" priority="179" stopIfTrue="1" operator="between">
      <formula>95</formula>
      <formula>105</formula>
    </cfRule>
    <cfRule type="cellIs" dxfId="1812" priority="180" stopIfTrue="1" operator="lessThan">
      <formula>95</formula>
    </cfRule>
  </conditionalFormatting>
  <conditionalFormatting sqref="J36">
    <cfRule type="cellIs" dxfId="1811" priority="187" stopIfTrue="1" operator="greaterThan">
      <formula>105</formula>
    </cfRule>
    <cfRule type="cellIs" dxfId="1810" priority="188" stopIfTrue="1" operator="between">
      <formula>95</formula>
      <formula>105</formula>
    </cfRule>
    <cfRule type="cellIs" dxfId="1809" priority="189" stopIfTrue="1" operator="lessThan">
      <formula>95</formula>
    </cfRule>
  </conditionalFormatting>
  <conditionalFormatting sqref="AB36">
    <cfRule type="cellIs" dxfId="1808" priority="184" stopIfTrue="1" operator="greaterThan">
      <formula>105</formula>
    </cfRule>
    <cfRule type="cellIs" dxfId="1807" priority="185" stopIfTrue="1" operator="between">
      <formula>95</formula>
      <formula>105</formula>
    </cfRule>
    <cfRule type="cellIs" dxfId="1806" priority="186" stopIfTrue="1" operator="lessThan">
      <formula>95</formula>
    </cfRule>
  </conditionalFormatting>
  <conditionalFormatting sqref="K36">
    <cfRule type="cellIs" dxfId="1805" priority="181" stopIfTrue="1" operator="greaterThan">
      <formula>105</formula>
    </cfRule>
    <cfRule type="cellIs" dxfId="1804" priority="182" stopIfTrue="1" operator="between">
      <formula>95</formula>
      <formula>105</formula>
    </cfRule>
    <cfRule type="cellIs" dxfId="1803" priority="183" stopIfTrue="1" operator="lessThan">
      <formula>95</formula>
    </cfRule>
  </conditionalFormatting>
  <conditionalFormatting sqref="M36">
    <cfRule type="cellIs" dxfId="1802" priority="175" stopIfTrue="1" operator="greaterThan">
      <formula>105</formula>
    </cfRule>
    <cfRule type="cellIs" dxfId="1801" priority="176" stopIfTrue="1" operator="between">
      <formula>95</formula>
      <formula>105</formula>
    </cfRule>
    <cfRule type="cellIs" dxfId="1800" priority="177" stopIfTrue="1" operator="lessThan">
      <formula>95</formula>
    </cfRule>
  </conditionalFormatting>
  <conditionalFormatting sqref="N36">
    <cfRule type="cellIs" dxfId="1799" priority="172" stopIfTrue="1" operator="greaterThan">
      <formula>105</formula>
    </cfRule>
    <cfRule type="cellIs" dxfId="1798" priority="173" stopIfTrue="1" operator="between">
      <formula>95</formula>
      <formula>105</formula>
    </cfRule>
    <cfRule type="cellIs" dxfId="1797" priority="174" stopIfTrue="1" operator="lessThan">
      <formula>95</formula>
    </cfRule>
  </conditionalFormatting>
  <conditionalFormatting sqref="AC36">
    <cfRule type="cellIs" dxfId="1796" priority="169" stopIfTrue="1" operator="greaterThan">
      <formula>105</formula>
    </cfRule>
    <cfRule type="cellIs" dxfId="1795" priority="170" stopIfTrue="1" operator="between">
      <formula>95</formula>
      <formula>105</formula>
    </cfRule>
    <cfRule type="cellIs" dxfId="1794" priority="171" stopIfTrue="1" operator="lessThan">
      <formula>95</formula>
    </cfRule>
  </conditionalFormatting>
  <conditionalFormatting sqref="C35 E35:M35">
    <cfRule type="cellIs" dxfId="1793" priority="98" stopIfTrue="1" operator="greaterThan">
      <formula>105</formula>
    </cfRule>
    <cfRule type="cellIs" dxfId="1792" priority="99" stopIfTrue="1" operator="between">
      <formula>95</formula>
      <formula>105</formula>
    </cfRule>
    <cfRule type="cellIs" dxfId="1791" priority="100" stopIfTrue="1" operator="lessThan">
      <formula>95</formula>
    </cfRule>
  </conditionalFormatting>
  <conditionalFormatting sqref="AA35:AA36">
    <cfRule type="cellIs" dxfId="1790" priority="72" stopIfTrue="1" operator="greaterThan">
      <formula>105</formula>
    </cfRule>
    <cfRule type="cellIs" dxfId="1789" priority="73" stopIfTrue="1" operator="between">
      <formula>95</formula>
      <formula>105</formula>
    </cfRule>
    <cfRule type="cellIs" dxfId="1788" priority="74" stopIfTrue="1" operator="lessThan">
      <formula>95</formula>
    </cfRule>
  </conditionalFormatting>
  <conditionalFormatting sqref="AB35">
    <cfRule type="cellIs" dxfId="1787" priority="69" stopIfTrue="1" operator="greaterThan">
      <formula>105</formula>
    </cfRule>
    <cfRule type="cellIs" dxfId="1786" priority="70" stopIfTrue="1" operator="between">
      <formula>95</formula>
      <formula>105</formula>
    </cfRule>
    <cfRule type="cellIs" dxfId="1785" priority="71" stopIfTrue="1" operator="lessThan">
      <formula>95</formula>
    </cfRule>
  </conditionalFormatting>
  <conditionalFormatting sqref="AC35">
    <cfRule type="cellIs" dxfId="1784" priority="66" stopIfTrue="1" operator="greaterThan">
      <formula>105</formula>
    </cfRule>
    <cfRule type="cellIs" dxfId="1783" priority="67" stopIfTrue="1" operator="between">
      <formula>95</formula>
      <formula>105</formula>
    </cfRule>
    <cfRule type="cellIs" dxfId="1782" priority="68" stopIfTrue="1" operator="lessThan">
      <formula>95</formula>
    </cfRule>
  </conditionalFormatting>
  <conditionalFormatting sqref="W35">
    <cfRule type="cellIs" dxfId="1781" priority="87" operator="greaterThan">
      <formula>130</formula>
    </cfRule>
    <cfRule type="cellIs" dxfId="1780" priority="88" operator="greaterThan">
      <formula>130</formula>
    </cfRule>
    <cfRule type="cellIs" dxfId="1779" priority="89" stopIfTrue="1" operator="greaterThan">
      <formula>105</formula>
    </cfRule>
    <cfRule type="cellIs" dxfId="1778" priority="90" stopIfTrue="1" operator="between">
      <formula>95</formula>
      <formula>105</formula>
    </cfRule>
    <cfRule type="cellIs" dxfId="1777" priority="91" stopIfTrue="1" operator="lessThan">
      <formula>95</formula>
    </cfRule>
  </conditionalFormatting>
  <conditionalFormatting sqref="V35">
    <cfRule type="cellIs" dxfId="1776" priority="78" stopIfTrue="1" operator="greaterThan">
      <formula>105</formula>
    </cfRule>
    <cfRule type="cellIs" dxfId="1775" priority="79" stopIfTrue="1" operator="between">
      <formula>95</formula>
      <formula>105</formula>
    </cfRule>
    <cfRule type="cellIs" dxfId="1774" priority="80" stopIfTrue="1" operator="lessThan">
      <formula>95</formula>
    </cfRule>
  </conditionalFormatting>
  <conditionalFormatting sqref="N35">
    <cfRule type="cellIs" dxfId="1773" priority="63" stopIfTrue="1" operator="greaterThan">
      <formula>105</formula>
    </cfRule>
    <cfRule type="cellIs" dxfId="1772" priority="64" stopIfTrue="1" operator="between">
      <formula>95</formula>
      <formula>105</formula>
    </cfRule>
    <cfRule type="cellIs" dxfId="1771" priority="65" stopIfTrue="1" operator="lessThan">
      <formula>95</formula>
    </cfRule>
  </conditionalFormatting>
  <conditionalFormatting sqref="T35">
    <cfRule type="cellIs" dxfId="1770" priority="60" stopIfTrue="1" operator="greaterThan">
      <formula>105</formula>
    </cfRule>
    <cfRule type="cellIs" dxfId="1769" priority="61" stopIfTrue="1" operator="between">
      <formula>95</formula>
      <formula>105</formula>
    </cfRule>
    <cfRule type="cellIs" dxfId="1768" priority="62" stopIfTrue="1" operator="lessThan">
      <formula>95</formula>
    </cfRule>
  </conditionalFormatting>
  <conditionalFormatting sqref="T33">
    <cfRule type="cellIs" dxfId="1767" priority="57" stopIfTrue="1" operator="greaterThan">
      <formula>105</formula>
    </cfRule>
    <cfRule type="cellIs" dxfId="1766" priority="58" stopIfTrue="1" operator="between">
      <formula>95</formula>
      <formula>105</formula>
    </cfRule>
    <cfRule type="cellIs" dxfId="1765" priority="59" stopIfTrue="1" operator="lessThan">
      <formula>95</formula>
    </cfRule>
  </conditionalFormatting>
  <conditionalFormatting sqref="U35">
    <cfRule type="cellIs" dxfId="1764" priority="54" stopIfTrue="1" operator="greaterThan">
      <formula>105</formula>
    </cfRule>
    <cfRule type="cellIs" dxfId="1763" priority="55" stopIfTrue="1" operator="between">
      <formula>95</formula>
      <formula>105</formula>
    </cfRule>
    <cfRule type="cellIs" dxfId="1762" priority="56" stopIfTrue="1" operator="lessThan">
      <formula>95</formula>
    </cfRule>
  </conditionalFormatting>
  <conditionalFormatting sqref="D35">
    <cfRule type="cellIs" dxfId="1761" priority="51" stopIfTrue="1" operator="greaterThan">
      <formula>105</formula>
    </cfRule>
    <cfRule type="cellIs" dxfId="1760" priority="52" stopIfTrue="1" operator="between">
      <formula>95</formula>
      <formula>105</formula>
    </cfRule>
    <cfRule type="cellIs" dxfId="1759" priority="53" stopIfTrue="1" operator="lessThan">
      <formula>95</formula>
    </cfRule>
  </conditionalFormatting>
  <conditionalFormatting sqref="B35">
    <cfRule type="cellIs" dxfId="1758" priority="48" stopIfTrue="1" operator="greaterThan">
      <formula>105</formula>
    </cfRule>
    <cfRule type="cellIs" dxfId="1757" priority="49" stopIfTrue="1" operator="between">
      <formula>95</formula>
      <formula>105</formula>
    </cfRule>
    <cfRule type="cellIs" dxfId="1756" priority="50" stopIfTrue="1" operator="lessThan">
      <formula>95</formula>
    </cfRule>
  </conditionalFormatting>
  <conditionalFormatting sqref="Z35">
    <cfRule type="cellIs" dxfId="1755" priority="45" stopIfTrue="1" operator="greaterThan">
      <formula>105</formula>
    </cfRule>
    <cfRule type="cellIs" dxfId="1754" priority="46" stopIfTrue="1" operator="between">
      <formula>95</formula>
      <formula>105</formula>
    </cfRule>
    <cfRule type="cellIs" dxfId="1753" priority="47" stopIfTrue="1" operator="lessThan">
      <formula>95</formula>
    </cfRule>
  </conditionalFormatting>
  <conditionalFormatting sqref="B36">
    <cfRule type="cellIs" dxfId="1752" priority="42" stopIfTrue="1" operator="greaterThan">
      <formula>105</formula>
    </cfRule>
    <cfRule type="cellIs" dxfId="1751" priority="43" stopIfTrue="1" operator="between">
      <formula>95</formula>
      <formula>105</formula>
    </cfRule>
    <cfRule type="cellIs" dxfId="1750" priority="44" stopIfTrue="1" operator="lessThan">
      <formula>95</formula>
    </cfRule>
  </conditionalFormatting>
  <conditionalFormatting sqref="C36">
    <cfRule type="cellIs" dxfId="1749" priority="36" stopIfTrue="1" operator="greaterThan">
      <formula>105</formula>
    </cfRule>
    <cfRule type="cellIs" dxfId="1748" priority="37" stopIfTrue="1" operator="between">
      <formula>95</formula>
      <formula>105</formula>
    </cfRule>
    <cfRule type="cellIs" dxfId="1747" priority="38" stopIfTrue="1" operator="lessThan">
      <formula>95</formula>
    </cfRule>
  </conditionalFormatting>
  <conditionalFormatting sqref="W36">
    <cfRule type="cellIs" dxfId="1746" priority="31" operator="greaterThan">
      <formula>130</formula>
    </cfRule>
    <cfRule type="cellIs" dxfId="1745" priority="32" operator="greaterThan">
      <formula>130</formula>
    </cfRule>
    <cfRule type="cellIs" dxfId="1744" priority="33" stopIfTrue="1" operator="greaterThan">
      <formula>105</formula>
    </cfRule>
    <cfRule type="cellIs" dxfId="1743" priority="34" stopIfTrue="1" operator="between">
      <formula>95</formula>
      <formula>105</formula>
    </cfRule>
    <cfRule type="cellIs" dxfId="1742" priority="35" stopIfTrue="1" operator="lessThan">
      <formula>95</formula>
    </cfRule>
  </conditionalFormatting>
  <conditionalFormatting sqref="D36">
    <cfRule type="cellIs" dxfId="1741" priority="28" stopIfTrue="1" operator="greaterThan">
      <formula>105</formula>
    </cfRule>
    <cfRule type="cellIs" dxfId="1740" priority="29" stopIfTrue="1" operator="between">
      <formula>95</formula>
      <formula>105</formula>
    </cfRule>
    <cfRule type="cellIs" dxfId="1739" priority="30" stopIfTrue="1" operator="lessThan">
      <formula>95</formula>
    </cfRule>
  </conditionalFormatting>
  <conditionalFormatting sqref="Z36">
    <cfRule type="cellIs" dxfId="1738" priority="25" stopIfTrue="1" operator="greaterThan">
      <formula>105</formula>
    </cfRule>
    <cfRule type="cellIs" dxfId="1737" priority="26" stopIfTrue="1" operator="between">
      <formula>95</formula>
      <formula>105</formula>
    </cfRule>
    <cfRule type="cellIs" dxfId="1736" priority="27" stopIfTrue="1" operator="lessThan">
      <formula>95</formula>
    </cfRule>
  </conditionalFormatting>
  <conditionalFormatting sqref="E36">
    <cfRule type="cellIs" dxfId="1735" priority="22" stopIfTrue="1" operator="greaterThan">
      <formula>105</formula>
    </cfRule>
    <cfRule type="cellIs" dxfId="1734" priority="23" stopIfTrue="1" operator="between">
      <formula>95</formula>
      <formula>105</formula>
    </cfRule>
    <cfRule type="cellIs" dxfId="1733" priority="24" stopIfTrue="1" operator="lessThan">
      <formula>95</formula>
    </cfRule>
  </conditionalFormatting>
  <conditionalFormatting sqref="F36">
    <cfRule type="cellIs" dxfId="1732" priority="19" stopIfTrue="1" operator="greaterThan">
      <formula>105</formula>
    </cfRule>
    <cfRule type="cellIs" dxfId="1731" priority="20" stopIfTrue="1" operator="between">
      <formula>95</formula>
      <formula>105</formula>
    </cfRule>
    <cfRule type="cellIs" dxfId="1730" priority="21" stopIfTrue="1" operator="lessThan">
      <formula>95</formula>
    </cfRule>
  </conditionalFormatting>
  <conditionalFormatting sqref="T36">
    <cfRule type="cellIs" dxfId="1729" priority="16" stopIfTrue="1" operator="greaterThan">
      <formula>105</formula>
    </cfRule>
    <cfRule type="cellIs" dxfId="1728" priority="17" stopIfTrue="1" operator="between">
      <formula>95</formula>
      <formula>105</formula>
    </cfRule>
    <cfRule type="cellIs" dxfId="1727" priority="18" stopIfTrue="1" operator="lessThan">
      <formula>95</formula>
    </cfRule>
  </conditionalFormatting>
  <conditionalFormatting sqref="G36">
    <cfRule type="cellIs" dxfId="1726" priority="13" stopIfTrue="1" operator="greaterThan">
      <formula>105</formula>
    </cfRule>
    <cfRule type="cellIs" dxfId="1725" priority="14" stopIfTrue="1" operator="between">
      <formula>95</formula>
      <formula>105</formula>
    </cfRule>
    <cfRule type="cellIs" dxfId="1724" priority="15" stopIfTrue="1" operator="lessThan">
      <formula>95</formula>
    </cfRule>
  </conditionalFormatting>
  <conditionalFormatting sqref="H36">
    <cfRule type="cellIs" dxfId="1723" priority="7" stopIfTrue="1" operator="greaterThan">
      <formula>105</formula>
    </cfRule>
    <cfRule type="cellIs" dxfId="1722" priority="8" stopIfTrue="1" operator="between">
      <formula>95</formula>
      <formula>105</formula>
    </cfRule>
    <cfRule type="cellIs" dxfId="1721" priority="9" stopIfTrue="1" operator="lessThan">
      <formula>95</formula>
    </cfRule>
  </conditionalFormatting>
  <conditionalFormatting sqref="I36">
    <cfRule type="cellIs" dxfId="1720" priority="4" stopIfTrue="1" operator="greaterThan">
      <formula>105</formula>
    </cfRule>
    <cfRule type="cellIs" dxfId="1719" priority="5" stopIfTrue="1" operator="between">
      <formula>95</formula>
      <formula>105</formula>
    </cfRule>
    <cfRule type="cellIs" dxfId="1718" priority="6" stopIfTrue="1" operator="lessThan">
      <formula>95</formula>
    </cfRule>
  </conditionalFormatting>
  <conditionalFormatting sqref="U36">
    <cfRule type="cellIs" dxfId="1717" priority="1" stopIfTrue="1" operator="greaterThan">
      <formula>105</formula>
    </cfRule>
    <cfRule type="cellIs" dxfId="1716" priority="2" stopIfTrue="1" operator="between">
      <formula>95</formula>
      <formula>105</formula>
    </cfRule>
    <cfRule type="cellIs" dxfId="1715" priority="3" stopIfTrue="1" operator="lessThan">
      <formula>95</formula>
    </cfRule>
  </conditionalFormatting>
  <pageMargins left="0.78740157499999996" right="0.78740157499999996" top="0.984251969" bottom="0.984251969" header="0.4921259845" footer="0.4921259845"/>
  <pageSetup paperSize="8" orientation="portrait" verticalDpi="4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H42"/>
  <sheetViews>
    <sheetView zoomScaleNormal="100" workbookViewId="0">
      <selection activeCell="S53" sqref="S53"/>
    </sheetView>
  </sheetViews>
  <sheetFormatPr baseColWidth="10" defaultRowHeight="13.2"/>
  <cols>
    <col min="1" max="1" width="9.44140625" customWidth="1"/>
    <col min="2" max="2" width="8.88671875" customWidth="1"/>
    <col min="3" max="3" width="9.44140625" customWidth="1"/>
    <col min="4" max="4" width="9" customWidth="1"/>
    <col min="5" max="5" width="9.109375" customWidth="1"/>
    <col min="6" max="6" width="8.6640625" customWidth="1"/>
    <col min="7" max="7" width="9.109375" customWidth="1"/>
    <col min="8" max="8" width="8.5546875" customWidth="1"/>
    <col min="9" max="9" width="9.6640625" customWidth="1"/>
    <col min="10" max="10" width="9" customWidth="1"/>
    <col min="11" max="11" width="9.33203125" customWidth="1"/>
    <col min="12" max="12" width="9.109375" customWidth="1"/>
    <col min="13" max="13" width="10.109375" customWidth="1"/>
    <col min="14" max="14" width="9.6640625" customWidth="1"/>
    <col min="15" max="15" width="8.6640625" customWidth="1"/>
    <col min="16" max="16" width="8" customWidth="1"/>
    <col min="17" max="17" width="7.5546875" customWidth="1"/>
    <col min="18" max="18" width="8.109375" customWidth="1"/>
    <col min="19" max="19" width="9.88671875" customWidth="1"/>
    <col min="20" max="21" width="9.33203125" style="17" customWidth="1"/>
    <col min="22" max="22" width="9.109375" customWidth="1"/>
    <col min="23" max="23" width="8.88671875" customWidth="1"/>
    <col min="24" max="24" width="8.44140625" customWidth="1"/>
    <col min="25" max="25" width="10.44140625" customWidth="1"/>
    <col min="26" max="26" width="10.5546875" customWidth="1"/>
    <col min="27" max="27" width="10.33203125" customWidth="1"/>
    <col min="28" max="28" width="9.88671875" customWidth="1"/>
    <col min="29" max="29" width="9.6640625" customWidth="1"/>
  </cols>
  <sheetData>
    <row r="1" spans="1:34" ht="15.6">
      <c r="A1" s="378" t="s">
        <v>86</v>
      </c>
      <c r="B1" s="378"/>
      <c r="C1" s="378"/>
      <c r="D1" s="378"/>
      <c r="E1" s="378"/>
      <c r="F1" s="378"/>
      <c r="G1" s="378"/>
      <c r="H1" s="378"/>
      <c r="I1" s="378"/>
      <c r="J1" s="378"/>
      <c r="K1" s="378"/>
      <c r="L1" s="378"/>
      <c r="M1" s="378"/>
      <c r="N1" s="378"/>
      <c r="O1" s="16"/>
      <c r="P1" s="16"/>
      <c r="Q1" s="16"/>
      <c r="R1" s="16"/>
      <c r="S1" s="16"/>
      <c r="T1" s="380" t="s">
        <v>46</v>
      </c>
      <c r="U1" s="380"/>
      <c r="V1" s="380"/>
      <c r="W1" s="380"/>
      <c r="Z1" s="380" t="s">
        <v>39</v>
      </c>
      <c r="AA1" s="380"/>
      <c r="AB1" s="380"/>
      <c r="AC1" s="380"/>
    </row>
    <row r="2" spans="1:34" ht="13.8" thickBot="1">
      <c r="C2" s="114"/>
      <c r="Z2" s="17"/>
      <c r="AA2" s="17"/>
    </row>
    <row r="3" spans="1:34" s="1" customFormat="1" ht="13.8" thickBot="1">
      <c r="A3" s="35"/>
      <c r="B3" s="36" t="s">
        <v>1</v>
      </c>
      <c r="C3" s="36" t="s">
        <v>2</v>
      </c>
      <c r="D3" s="36" t="s">
        <v>14</v>
      </c>
      <c r="E3" s="36" t="s">
        <v>4</v>
      </c>
      <c r="F3" s="36" t="s">
        <v>5</v>
      </c>
      <c r="G3" s="36" t="s">
        <v>6</v>
      </c>
      <c r="H3" s="36" t="s">
        <v>7</v>
      </c>
      <c r="I3" s="36" t="s">
        <v>8</v>
      </c>
      <c r="J3" s="36" t="s">
        <v>9</v>
      </c>
      <c r="K3" s="36" t="s">
        <v>10</v>
      </c>
      <c r="L3" s="36" t="s">
        <v>11</v>
      </c>
      <c r="M3" s="36" t="s">
        <v>12</v>
      </c>
      <c r="N3" s="37" t="s">
        <v>13</v>
      </c>
      <c r="P3" s="250" t="s">
        <v>267</v>
      </c>
      <c r="Q3" s="251" t="s">
        <v>268</v>
      </c>
      <c r="S3" s="84"/>
      <c r="T3" s="35" t="s">
        <v>26</v>
      </c>
      <c r="U3" s="36" t="s">
        <v>27</v>
      </c>
      <c r="V3" s="36" t="s">
        <v>28</v>
      </c>
      <c r="W3" s="39" t="s">
        <v>29</v>
      </c>
      <c r="Y3" s="84"/>
      <c r="Z3" s="35" t="s">
        <v>40</v>
      </c>
      <c r="AA3" s="48" t="s">
        <v>41</v>
      </c>
      <c r="AB3" s="36" t="s">
        <v>42</v>
      </c>
      <c r="AC3" s="20" t="s">
        <v>43</v>
      </c>
    </row>
    <row r="4" spans="1:34">
      <c r="A4" s="50">
        <v>1991</v>
      </c>
      <c r="B4" s="63">
        <f>(SummRR!B117-Referenz!B$69)/Referenz!B$69 * 100 + 100</f>
        <v>79.306751494542851</v>
      </c>
      <c r="C4" s="63">
        <f>(SummRR!C117-Referenz!C$69)/Referenz!C$69 * 100 + 100</f>
        <v>29.546726357022948</v>
      </c>
      <c r="D4" s="60">
        <f>(SummRR!D117-Referenz!D$69)/Referenz!D$69 * 100 + 100</f>
        <v>80.6902985074627</v>
      </c>
      <c r="E4" s="60">
        <f>(SummRR!E117-Referenz!E$69)/Referenz!E$69 * 100 + 100</f>
        <v>82.265339729362083</v>
      </c>
      <c r="F4" s="60">
        <f>(SummRR!F117-Referenz!F$69)/Referenz!F$69 * 100 + 100</f>
        <v>114.86727467264487</v>
      </c>
      <c r="G4" s="60">
        <f>(SummRR!G117-Referenz!G$69)/Referenz!G$69 * 100 + 100</f>
        <v>118.46897951871978</v>
      </c>
      <c r="H4" s="60">
        <f>(SummRR!H117-Referenz!H$69)/Referenz!H$69 * 100 + 100</f>
        <v>75.476382595742024</v>
      </c>
      <c r="I4" s="63">
        <f>(SummRR!I117-Referenz!I$69)/Referenz!I$69 * 100 + 100</f>
        <v>38.290255907609051</v>
      </c>
      <c r="J4" s="60">
        <f>(SummRR!J117-Referenz!J$69)/Referenz!J$69 * 100 + 100</f>
        <v>80.532518550851165</v>
      </c>
      <c r="K4" s="63">
        <f>(SummRR!K117-Referenz!K$69)/Referenz!K$69 * 100 + 100</f>
        <v>46.338591947256866</v>
      </c>
      <c r="L4" s="60">
        <f>(SummRR!L117-Referenz!L$69)/Referenz!L$69 * 100 + 100</f>
        <v>95.430169134161446</v>
      </c>
      <c r="M4" s="276">
        <f>(SummRR!M117-Referenz!M$69)/Referenz!M$69 * 100 + 100</f>
        <v>99.016426688298523</v>
      </c>
      <c r="N4" s="89">
        <f>(SummSonne!N59-Referenz!N$37)/Referenz!N$37 * 100 + 100</f>
        <v>103.09410472354449</v>
      </c>
      <c r="O4" s="1"/>
      <c r="P4" s="320">
        <v>2</v>
      </c>
      <c r="Q4" s="321">
        <v>8</v>
      </c>
      <c r="R4" s="2"/>
      <c r="S4" s="140">
        <v>1991</v>
      </c>
      <c r="T4" s="150">
        <f>(SUM(SummRR!D117:'SummRR'!F117)-SUM(Referenz!$D$69:'Referenz'!$F$69))/SUM(Referenz!$D$69:'Referenz'!$F$69)*100+100</f>
        <v>96.71153045650064</v>
      </c>
      <c r="U4" s="63">
        <f>(SUM(SummRR!G117:'SummRR'!I117)-SUM(Referenz!$G$69:'Referenz'!$I$69))/SUM(Referenz!$G$69:'Referenz'!$I$69)*100+100</f>
        <v>78.327205250678659</v>
      </c>
      <c r="V4" s="63">
        <f>(SUM(SummRR!J117:'SummRR'!L117)-SUM(Referenz!$J$69:'Referenz'!$L$69))/SUM(Referenz!$J$69:'Referenz'!$L$69)*100+100</f>
        <v>75.193674626627271</v>
      </c>
      <c r="W4" s="174">
        <f>(SUM(SummRR!B117:'SummRR'!C117)+SummRR!M116-SUM(Referenz!$B$69:'Referenz'!$C$69)-Referenz!$M$69)/(SUM(Referenz!$B$69:'Referenz'!$C$69)+Referenz!$M$69)*100+100</f>
        <v>62.711591165565061</v>
      </c>
      <c r="Y4" s="50">
        <v>1991</v>
      </c>
      <c r="Z4" s="63">
        <f>(SUM(SummRR!B117:'SummRR'!D117)-SUM(Referenz!$B$69:'Referenz'!$D$69))/SUM(Referenz!$B$69:'Referenz'!$D$69)*100+100</f>
        <v>63.737612592285068</v>
      </c>
      <c r="AA4" s="60">
        <f>(SUM(SummRR!E117:'SummRR'!G117)-SUM(Referenz!$E$69:'Referenz'!$G$69))/SUM(Referenz!$E$69:'Referenz'!$G$69)*100+100</f>
        <v>108.65288812814553</v>
      </c>
      <c r="AB4" s="150">
        <f>(SUM(SummRR!H117:'SummRR'!J117)-SUM(Referenz!$H$69:'Referenz'!$J$69))/SUM(Referenz!$H$69:'Referenz'!$J$69)*100+100</f>
        <v>63.044809876077842</v>
      </c>
      <c r="AC4" s="175">
        <f>(SUM(SummRR!K117:'SummRR'!M117)-SUM(Referenz!$K$69:'Referenz'!$M$69))/SUM(Referenz!$K$69:'Referenz'!$M$69)*100+100</f>
        <v>79.950936663693142</v>
      </c>
      <c r="AE4" s="142" t="s">
        <v>21</v>
      </c>
      <c r="AF4" s="142" t="s">
        <v>21</v>
      </c>
      <c r="AG4" s="142" t="s">
        <v>21</v>
      </c>
      <c r="AH4" s="142" t="s">
        <v>21</v>
      </c>
    </row>
    <row r="5" spans="1:34">
      <c r="A5" s="51">
        <v>1992</v>
      </c>
      <c r="B5" s="65">
        <f>(SummRR!B118-Referenz!B$69)/Referenz!B$69 * 100 + 100</f>
        <v>14.479240936763006</v>
      </c>
      <c r="C5" s="65">
        <f>(SummRR!C118-Referenz!C$69)/Referenz!C$69 * 100 + 100</f>
        <v>118.69054280917739</v>
      </c>
      <c r="D5" s="65">
        <f>(SummRR!D118-Referenz!D$69)/Referenz!D$69 * 100 + 100</f>
        <v>190.92039800995025</v>
      </c>
      <c r="E5" s="65">
        <f>(SummRR!E118-Referenz!E$69)/Referenz!E$69 * 100 + 100</f>
        <v>88.172119997136122</v>
      </c>
      <c r="F5" s="65">
        <f>(SummRR!F118-Referenz!F$69)/Referenz!F$69 * 100 + 100</f>
        <v>12.686605186732564</v>
      </c>
      <c r="G5" s="65">
        <f>(SummRR!G118-Referenz!G$69)/Referenz!G$69 * 100 + 100</f>
        <v>92.971875559801745</v>
      </c>
      <c r="H5" s="65">
        <f>(SummRR!H118-Referenz!H$69)/Referenz!H$69 * 100 + 100</f>
        <v>99.621376699149636</v>
      </c>
      <c r="I5" s="65">
        <f>(SummRR!I118-Referenz!I$69)/Referenz!I$69 * 100 + 100</f>
        <v>87.639300249302167</v>
      </c>
      <c r="J5" s="65">
        <f>(SummRR!J118-Referenz!J$69)/Referenz!J$69 * 100 + 100</f>
        <v>66.68953046080938</v>
      </c>
      <c r="K5" s="65">
        <f>(SummRR!K118-Referenz!K$69)/Referenz!K$69 * 100 + 100</f>
        <v>135.76642335766417</v>
      </c>
      <c r="L5" s="173">
        <f>(SummRR!L118-Referenz!L$69)/Referenz!L$69 * 100 + 100</f>
        <v>274.0523445019939</v>
      </c>
      <c r="M5" s="277">
        <f>(SummRR!M118-Referenz!M$69)/Referenz!M$69 * 100 + 100</f>
        <v>80.764550801054568</v>
      </c>
      <c r="N5" s="90">
        <f>(SummRR!N118-Referenz!N$69)/Referenz!N$69 * 100 + 100</f>
        <v>97.048564233403681</v>
      </c>
      <c r="O5" s="1"/>
      <c r="P5" s="248">
        <v>4</v>
      </c>
      <c r="Q5" s="249">
        <v>7</v>
      </c>
      <c r="R5" s="2"/>
      <c r="S5" s="51">
        <v>1992</v>
      </c>
      <c r="T5" s="151">
        <f>(SUM(SummRR!D118:'SummRR'!F118)-SUM(Referenz!$D$69:'Referenz'!$F$69))/SUM(Referenz!$D$69:'Referenz'!$F$69)*100+100</f>
        <v>76.835021506868316</v>
      </c>
      <c r="U5" s="64">
        <f>(SUM(SummRR!G118:'SummRR'!I118)-SUM(Referenz!$G$69:'Referenz'!$I$69))/SUM(Referenz!$G$69:'Referenz'!$I$69)*100+100</f>
        <v>93.460705817669478</v>
      </c>
      <c r="V5" s="65">
        <f>(SUM(SummRR!J118:'SummRR'!L118)-SUM(Referenz!$J$69:'Referenz'!$L$69))/SUM(Referenz!$J$69:'Referenz'!$L$69)*100+100</f>
        <v>146.43399089529589</v>
      </c>
      <c r="W5" s="57">
        <f>(SUM(SummRR!B118:'SummRR'!C118)+SummRR!M117-SUM(Referenz!$B$69:'Referenz'!$C$69)-Referenz!$M$69)/(SUM(Referenz!$B$69:'Referenz'!$C$69)+Referenz!$M$69)*100+100</f>
        <v>77.704336611317103</v>
      </c>
      <c r="Y5" s="51">
        <v>1992</v>
      </c>
      <c r="Z5" s="65">
        <f>(SUM(SummRR!B118:'SummRR'!D118)-SUM(Referenz!$B$69:'Referenz'!$D$69))/SUM(Referenz!$B$69:'Referenz'!$D$69)*100+100</f>
        <v>109.55071391180347</v>
      </c>
      <c r="AA5" s="152">
        <f>(SUM(SummRR!E118:'SummRR'!G118)-SUM(Referenz!$E$69:'Referenz'!$G$69))/SUM(Referenz!$E$69:'Referenz'!$G$69)*100+100</f>
        <v>64.992463531154996</v>
      </c>
      <c r="AB5" s="62">
        <f>(SUM(SummRR!H118:'SummRR'!J118)-SUM(Referenz!$H$69:'Referenz'!$J$69))/SUM(Referenz!$H$69:'Referenz'!$J$69)*100+100</f>
        <v>86.910427366536311</v>
      </c>
      <c r="AC5" s="173">
        <f>(SUM(SummRR!K118:'SummRR'!M118)-SUM(Referenz!$K$69:'Referenz'!$M$69))/SUM(Referenz!$K$69:'Referenz'!$M$69)*100+100</f>
        <v>166.54453931438766</v>
      </c>
    </row>
    <row r="6" spans="1:34">
      <c r="A6" s="51">
        <v>1993</v>
      </c>
      <c r="B6" s="65">
        <f>(SummRR!B119-Referenz!B$69)/Referenz!B$69 * 100 + 100</f>
        <v>101.68376021499478</v>
      </c>
      <c r="C6" s="65">
        <f>(SummRR!C119-Referenz!C$69)/Referenz!C$69 * 100 + 100</f>
        <v>46.166759932848343</v>
      </c>
      <c r="D6" s="65">
        <f>(SummRR!D119-Referenz!D$69)/Referenz!D$69 * 100 + 100</f>
        <v>76.648009950248763</v>
      </c>
      <c r="E6" s="65">
        <f>(SummRR!E119-Referenz!E$69)/Referenz!E$69 * 100 + 100</f>
        <v>62.611870838404819</v>
      </c>
      <c r="F6" s="65">
        <f>(SummRR!F119-Referenz!F$69)/Referenz!F$69 * 100 + 100</f>
        <v>105.16125745146994</v>
      </c>
      <c r="G6" s="65">
        <f>(SummRR!G119-Referenz!G$69)/Referenz!G$69 * 100 + 100</f>
        <v>94.763241177524321</v>
      </c>
      <c r="H6" s="173">
        <f>(SummRR!H119-Referenz!H$69)/Referenz!H$69 * 100 + 100</f>
        <v>215.07044876171557</v>
      </c>
      <c r="I6" s="65">
        <f>(SummRR!I119-Referenz!I$69)/Referenz!I$69 * 100 + 100</f>
        <v>138.58643540516931</v>
      </c>
      <c r="J6" s="65">
        <f>(SummRR!J119-Referenz!J$69)/Referenz!J$69 * 100 + 100</f>
        <v>96.526781817048089</v>
      </c>
      <c r="K6" s="65">
        <f>(SummRR!K119-Referenz!K$69)/Referenz!K$69 * 100 + 100</f>
        <v>108.35884153520128</v>
      </c>
      <c r="L6" s="65">
        <f>(SummRR!L119-Referenz!L$69)/Referenz!L$69 * 100 + 100</f>
        <v>51.702800568364125</v>
      </c>
      <c r="M6" s="277">
        <f>(SummRR!M119-Referenz!M$69)/Referenz!M$69 * 100 + 100</f>
        <v>109.35915635773679</v>
      </c>
      <c r="N6" s="90">
        <f>(SummRR!N119-Referenz!N$69)/Referenz!N$69 * 100 + 100</f>
        <v>111.24918030980157</v>
      </c>
      <c r="O6" s="1"/>
      <c r="P6" s="248">
        <v>5</v>
      </c>
      <c r="Q6" s="249">
        <v>5</v>
      </c>
      <c r="R6" s="2"/>
      <c r="S6" s="51">
        <v>1993</v>
      </c>
      <c r="T6" s="151">
        <f>(SUM(SummRR!D119:'SummRR'!F119)-SUM(Referenz!$D$69:'Referenz'!$F$69))/SUM(Referenz!$D$69:'Referenz'!$F$69)*100+100</f>
        <v>85.056195365616759</v>
      </c>
      <c r="U6" s="65">
        <f>(SUM(SummRR!G119:'SummRR'!I119)-SUM(Referenz!$G$69:'Referenz'!$I$69))/SUM(Referenz!$G$69:'Referenz'!$I$69)*100+100</f>
        <v>148.86086388783889</v>
      </c>
      <c r="V6" s="64">
        <f>(SUM(SummRR!J119:'SummRR'!L119)-SUM(Referenz!$J$69:'Referenz'!$L$69))/SUM(Referenz!$J$69:'Referenz'!$L$69)*100+100</f>
        <v>86.854085136969886</v>
      </c>
      <c r="W6" s="57">
        <f>(SUM(SummRR!B119:'SummRR'!C119)+SummRR!M118-SUM(Referenz!$B$69:'Referenz'!$C$69)-Referenz!$M$69)/(SUM(Referenz!$B$69:'Referenz'!$C$69)+Referenz!$M$69)*100+100</f>
        <v>76.522112956096521</v>
      </c>
      <c r="Y6" s="51">
        <v>1993</v>
      </c>
      <c r="Z6" s="65">
        <f>(SUM(SummRR!B119:'SummRR'!D119)-SUM(Referenz!$B$69:'Referenz'!$D$69))/SUM(Referenz!$B$69:'Referenz'!$D$69)*100+100</f>
        <v>75.055506417083336</v>
      </c>
      <c r="AA6" s="61">
        <f>(SUM(SummRR!E119:'SummRR'!G119)-SUM(Referenz!$E$69:'Referenz'!$G$69))/SUM(Referenz!$E$69:'Referenz'!$G$69)*100+100</f>
        <v>90.590910252152369</v>
      </c>
      <c r="AB6" s="170">
        <f>(SUM(SummRR!H119:'SummRR'!J119)-SUM(Referenz!$H$69:'Referenz'!$J$69))/SUM(Referenz!$H$69:'Referenz'!$J$69)*100+100</f>
        <v>157.02304104038069</v>
      </c>
      <c r="AC6" s="67">
        <f>(SUM(SummRR!K119:'SummRR'!M119)-SUM(Referenz!$K$69:'Referenz'!$M$69))/SUM(Referenz!$K$69:'Referenz'!$M$69)*100+100</f>
        <v>88.983050847457633</v>
      </c>
    </row>
    <row r="7" spans="1:34">
      <c r="A7" s="51">
        <v>1994</v>
      </c>
      <c r="B7" s="65">
        <f>(SummRR!B120-Referenz!B$69)/Referenz!B$69 * 100 + 100</f>
        <v>113.20133823287445</v>
      </c>
      <c r="C7" s="65">
        <f>(SummRR!C120-Referenz!C$69)/Referenz!C$69 * 100 + 100</f>
        <v>55.064353665360933</v>
      </c>
      <c r="D7" s="65">
        <f>(SummRR!D120-Referenz!D$69)/Referenz!D$69 * 100 + 100</f>
        <v>134.01741293532342</v>
      </c>
      <c r="E7" s="65">
        <f>(SummRR!E120-Referenz!E$69)/Referenz!E$69 * 100 + 100</f>
        <v>118.56518937495528</v>
      </c>
      <c r="F7" s="65">
        <f>(SummRR!F120-Referenz!F$69)/Referenz!F$69 * 100 + 100</f>
        <v>82.00438171906049</v>
      </c>
      <c r="G7" s="65">
        <f>(SummRR!G120-Referenz!G$69)/Referenz!G$69 * 100 + 100</f>
        <v>46.75464262255926</v>
      </c>
      <c r="H7" s="65">
        <f>(SummRR!H120-Referenz!H$69)/Referenz!H$69 * 100 + 100</f>
        <v>88.076469492893054</v>
      </c>
      <c r="I7" s="65">
        <f>(SummRR!I120-Referenz!I$69)/Referenz!I$69 * 100 + 100</f>
        <v>76.772282712918965</v>
      </c>
      <c r="J7" s="65">
        <f>(SummRR!J120-Referenz!J$69)/Referenz!J$69 * 100 + 100</f>
        <v>87.73461370580533</v>
      </c>
      <c r="K7" s="65">
        <f>(SummRR!K120-Referenz!K$69)/Referenz!K$69 * 100 + 100</f>
        <v>70.214268895691049</v>
      </c>
      <c r="L7" s="65">
        <f>(SummRR!L120-Referenz!L$69)/Referenz!L$69 * 100 + 100</f>
        <v>100.79295961864601</v>
      </c>
      <c r="M7" s="277">
        <f>(SummRR!M120-Referenz!M$69)/Referenz!M$69 * 100 + 100</f>
        <v>127.15473534779964</v>
      </c>
      <c r="N7" s="90">
        <f>(SummRR!N120-Referenz!N$69)/Referenz!N$69 * 100 + 100</f>
        <v>86.476627119484661</v>
      </c>
      <c r="O7" s="1"/>
      <c r="P7" s="248">
        <v>4</v>
      </c>
      <c r="Q7" s="249">
        <v>7</v>
      </c>
      <c r="R7" s="2"/>
      <c r="S7" s="51">
        <v>1994</v>
      </c>
      <c r="T7" s="151">
        <f>(SUM(SummRR!D120:'SummRR'!F120)-SUM(Referenz!$D$69:'Referenz'!$F$69))/SUM(Referenz!$D$69:'Referenz'!$F$69)*100+100</f>
        <v>105.41834327736925</v>
      </c>
      <c r="U7" s="65">
        <f>(SUM(SummRR!G120:'SummRR'!I120)-SUM(Referenz!$G$69:'Referenz'!$I$69))/SUM(Referenz!$G$69:'Referenz'!$I$69)*100+100</f>
        <v>70.162537369849815</v>
      </c>
      <c r="V7" s="64">
        <f>(SUM(SummRR!J120:'SummRR'!L120)-SUM(Referenz!$J$69:'Referenz'!$L$69))/SUM(Referenz!$J$69:'Referenz'!$L$69)*100+100</f>
        <v>86.574554748023317</v>
      </c>
      <c r="W7" s="57">
        <f>(SUM(SummRR!B120:'SummRR'!C120)+SummRR!M119-SUM(Referenz!$B$69:'Referenz'!$C$69)-Referenz!$M$69)/(SUM(Referenz!$B$69:'Referenz'!$C$69)+Referenz!$M$69)*100+100</f>
        <v>93.234456445805804</v>
      </c>
      <c r="Y7" s="51">
        <v>1994</v>
      </c>
      <c r="Z7" s="65">
        <f>(SUM(SummRR!B120:'SummRR'!D120)-SUM(Referenz!$B$69:'Referenz'!$D$69))/SUM(Referenz!$B$69:'Referenz'!$D$69)*100+100</f>
        <v>101.69858661708696</v>
      </c>
      <c r="AA7" s="61">
        <f>(SUM(SummRR!E120:'SummRR'!G120)-SUM(Referenz!$E$69:'Referenz'!$G$69))/SUM(Referenz!$E$69:'Referenz'!$G$69)*100+100</f>
        <v>75.620161970211797</v>
      </c>
      <c r="AB7" s="62">
        <f>(SUM(SummRR!H120:'SummRR'!J120)-SUM(Referenz!$H$69:'Referenz'!$J$69))/SUM(Referenz!$H$69:'Referenz'!$J$69)*100+100</f>
        <v>83.824153041511565</v>
      </c>
      <c r="AC7" s="67">
        <f>(SUM(SummRR!K120:'SummRR'!M120)-SUM(Referenz!$K$69:'Referenz'!$M$69))/SUM(Referenz!$K$69:'Referenz'!$M$69)*100+100</f>
        <v>98.731999490251056</v>
      </c>
    </row>
    <row r="8" spans="1:34">
      <c r="A8" s="51">
        <v>1995</v>
      </c>
      <c r="B8" s="65">
        <f>(SummRR!B121-Referenz!B$69)/Referenz!B$69 * 100 + 100</f>
        <v>74.041572972083571</v>
      </c>
      <c r="C8" s="65">
        <f>(SummRR!C121-Referenz!C$69)/Referenz!C$69 * 100 + 100</f>
        <v>88.304420817011746</v>
      </c>
      <c r="D8" s="65">
        <f>(SummRR!D121-Referenz!D$69)/Referenz!D$69 * 100 + 100</f>
        <v>110.85199004975125</v>
      </c>
      <c r="E8" s="65">
        <f>(SummRR!E121-Referenz!E$69)/Referenz!E$69 * 100 + 100</f>
        <v>111.15486503902056</v>
      </c>
      <c r="F8" s="65">
        <f>(SummRR!F121-Referenz!F$69)/Referenz!F$69 * 100 + 100</f>
        <v>81.775105721709906</v>
      </c>
      <c r="G8" s="65">
        <f>(SummRR!G121-Referenz!G$69)/Referenz!G$69 * 100 + 100</f>
        <v>129.75458291037202</v>
      </c>
      <c r="H8" s="65">
        <f>(SummRR!H121-Referenz!H$69)/Referenz!H$69 * 100 + 100</f>
        <v>72.559121097386878</v>
      </c>
      <c r="I8" s="65">
        <f>(SummRR!I121-Referenz!I$69)/Referenz!I$69 * 100 + 100</f>
        <v>136.3491082653257</v>
      </c>
      <c r="J8" s="65">
        <f>(SummRR!J121-Referenz!J$69)/Referenz!J$69 * 100 + 100</f>
        <v>53.12714348070088</v>
      </c>
      <c r="K8" s="65">
        <f>(SummRR!K121-Referenz!K$69)/Referenz!K$69 * 100 + 100</f>
        <v>54.391335060042358</v>
      </c>
      <c r="L8" s="65">
        <f>(SummRR!L121-Referenz!L$69)/Referenz!L$69 * 100 + 100</f>
        <v>145.62038777100429</v>
      </c>
      <c r="M8" s="277">
        <f>(SummRR!M121-Referenz!M$69)/Referenz!M$69 * 100 + 100</f>
        <v>137.64956398296493</v>
      </c>
      <c r="N8" s="90">
        <f>(SummRR!N121-Referenz!N$69)/Referenz!N$69 * 100 + 100</f>
        <v>100.72683789696427</v>
      </c>
      <c r="O8" s="1"/>
      <c r="P8" s="248">
        <v>6</v>
      </c>
      <c r="Q8" s="249">
        <v>6</v>
      </c>
      <c r="S8" s="51">
        <v>1995</v>
      </c>
      <c r="T8" s="151">
        <f>(SUM(SummRR!D121:'SummRR'!F121)-SUM(Referenz!$D$69:'Referenz'!$F$69))/SUM(Referenz!$D$69:'Referenz'!$F$69)*100+100</f>
        <v>97.75218537532956</v>
      </c>
      <c r="U8" s="64">
        <f>(SUM(SummRR!G121:'SummRR'!I121)-SUM(Referenz!$G$69:'Referenz'!$I$69))/SUM(Referenz!$G$69:'Referenz'!$I$69)*100+100</f>
        <v>112.88271880691384</v>
      </c>
      <c r="V8" s="64">
        <f>(SUM(SummRR!J121:'SummRR'!L121)-SUM(Referenz!$J$69:'Referenz'!$L$69))/SUM(Referenz!$J$69:'Referenz'!$L$69)*100+100</f>
        <v>80.345020365785473</v>
      </c>
      <c r="W8" s="57">
        <f>(SUM(SummRR!B121:'SummRR'!C121)+SummRR!M120-SUM(Referenz!$B$69:'Referenz'!$C$69)-Referenz!$M$69)/(SUM(Referenz!$B$69:'Referenz'!$C$69)+Referenz!$M$69)*100+100</f>
        <v>97.372239239077871</v>
      </c>
      <c r="Y8" s="51">
        <v>1995</v>
      </c>
      <c r="Z8" s="65">
        <f>(SUM(SummRR!B121:'SummRR'!D121)-SUM(Referenz!$B$69:'Referenz'!$D$69))/SUM(Referenz!$B$69:'Referenz'!$D$69)*100+100</f>
        <v>91.463744832939213</v>
      </c>
      <c r="AA8" s="61">
        <f>(SUM(SummRR!E121:'SummRR'!G121)-SUM(Referenz!$E$69:'Referenz'!$G$69))/SUM(Referenz!$E$69:'Referenz'!$G$69)*100+100</f>
        <v>109.29157192856962</v>
      </c>
      <c r="AB8" s="62">
        <f>(SUM(SummRR!H121:'SummRR'!J121)-SUM(Referenz!$H$69:'Referenz'!$J$69))/SUM(Referenz!$H$69:'Referenz'!$J$69)*100+100</f>
        <v>91.17466899118881</v>
      </c>
      <c r="AC8" s="67">
        <f>(SUM(SummRR!K121:'SummRR'!M121)-SUM(Referenz!$K$69:'Referenz'!$M$69))/SUM(Referenz!$K$69:'Referenz'!$M$69)*100+100</f>
        <v>112.25627628393016</v>
      </c>
    </row>
    <row r="9" spans="1:34">
      <c r="A9" s="51">
        <v>1996</v>
      </c>
      <c r="B9" s="65">
        <f>(SummRR!B122-Referenz!B$69)/Referenz!B$69 * 100 + 100</f>
        <v>22.706082378105634</v>
      </c>
      <c r="C9" s="65">
        <f>(SummRR!C122-Referenz!C$69)/Referenz!C$69 * 100 + 100</f>
        <v>52.881925013989921</v>
      </c>
      <c r="D9" s="65">
        <f>(SummRR!D122-Referenz!D$69)/Referenz!D$69 * 100 + 100</f>
        <v>91.417910447761201</v>
      </c>
      <c r="E9" s="65">
        <f>(SummRR!E122-Referenz!E$69)/Referenz!E$69 * 100 + 100</f>
        <v>64.115414906565491</v>
      </c>
      <c r="F9" s="65">
        <f>(SummRR!F122-Referenz!F$69)/Referenz!F$69 * 100 + 100</f>
        <v>103.40347480511544</v>
      </c>
      <c r="G9" s="65">
        <f>(SummRR!G122-Referenz!G$69)/Referenz!G$69 * 100 + 100</f>
        <v>60.787006628052787</v>
      </c>
      <c r="H9" s="65">
        <f>(SummRR!H122-Referenz!H$69)/Referenz!H$69 * 100 + 100</f>
        <v>95.090310967661836</v>
      </c>
      <c r="I9" s="65">
        <f>(SummRR!I122-Referenz!I$69)/Referenz!I$69 * 100 + 100</f>
        <v>118.19479661630905</v>
      </c>
      <c r="J9" s="65">
        <f>(SummRR!J122-Referenz!J$69)/Referenz!J$69 * 100 + 100</f>
        <v>95.217309970692781</v>
      </c>
      <c r="K9" s="65">
        <f>(SummRR!K122-Referenz!K$69)/Referenz!K$69 * 100 + 100</f>
        <v>152.86084294796322</v>
      </c>
      <c r="L9" s="65">
        <f>(SummRR!L122-Referenz!L$69)/Referenz!L$69 * 100 + 100</f>
        <v>126.50685245450796</v>
      </c>
      <c r="M9" s="277">
        <f>(SummRR!M122-Referenz!M$69)/Referenz!M$69 * 100 + 100</f>
        <v>63.425268708172801</v>
      </c>
      <c r="N9" s="90">
        <f>(SummRR!N122-Referenz!N$69)/Referenz!N$69 * 100 + 100</f>
        <v>89.493638101955696</v>
      </c>
      <c r="O9" s="1"/>
      <c r="P9" s="248">
        <v>3</v>
      </c>
      <c r="Q9" s="249">
        <v>6</v>
      </c>
      <c r="R9" s="2"/>
      <c r="S9" s="51">
        <v>1996</v>
      </c>
      <c r="T9" s="151">
        <f>(SUM(SummRR!D122:'SummRR'!F122)-SUM(Referenz!$D$69:'Referenz'!$F$69))/SUM(Referenz!$D$69:'Referenz'!$F$69)*100+100</f>
        <v>88.039406132926331</v>
      </c>
      <c r="U9" s="64">
        <f>(SUM(SummRR!G122:'SummRR'!I122)-SUM(Referenz!$G$69:'Referenz'!$I$69))/SUM(Referenz!$G$69:'Referenz'!$I$69)*100+100</f>
        <v>90.697914161025381</v>
      </c>
      <c r="V9" s="64">
        <f>(SUM(SummRR!J122:'SummRR'!L122)-SUM(Referenz!$J$69:'Referenz'!$L$69))/SUM(Referenz!$J$69:'Referenz'!$L$69)*100+100</f>
        <v>120.59739637409152</v>
      </c>
      <c r="W9" s="57">
        <f>(SUM(SummRR!B122:'SummRR'!C122)+SummRR!M121-SUM(Referenz!$B$69:'Referenz'!$C$69)-Referenz!$M$69)/(SUM(Referenz!$B$69:'Referenz'!$C$69)+Referenz!$M$69)*100+100</f>
        <v>72.975441990434746</v>
      </c>
      <c r="Y9" s="51">
        <v>1996</v>
      </c>
      <c r="Z9" s="65">
        <f>(SUM(SummRR!B122:'SummRR'!D122)-SUM(Referenz!$B$69:'Referenz'!$D$69))/SUM(Referenz!$B$69:'Referenz'!$D$69)*100+100</f>
        <v>56.372858715861298</v>
      </c>
      <c r="AA9" s="61">
        <f>(SUM(SummRR!E122:'SummRR'!G122)-SUM(Referenz!$E$69:'Referenz'!$G$69))/SUM(Referenz!$E$69:'Referenz'!$G$69)*100+100</f>
        <v>75.824540786347512</v>
      </c>
      <c r="AB9" s="62">
        <f>(SUM(SummRR!H122:'SummRR'!J122)-SUM(Referenz!$H$69:'Referenz'!$J$69))/SUM(Referenz!$H$69:'Referenz'!$J$69)*100+100</f>
        <v>103.63756302125053</v>
      </c>
      <c r="AC9" s="67">
        <f>(SUM(SummRR!K122:'SummRR'!M122)-SUM(Referenz!$K$69:'Referenz'!$M$69))/SUM(Referenz!$K$69:'Referenz'!$M$69)*100+100</f>
        <v>115.60150375939848</v>
      </c>
    </row>
    <row r="10" spans="1:34">
      <c r="A10" s="51">
        <v>1997</v>
      </c>
      <c r="B10" s="173">
        <f>(SummRR!B123-Referenz!B$69)/Referenz!B$69 * 100 + 100</f>
        <v>2.9616629188833343</v>
      </c>
      <c r="C10" s="65">
        <f>(SummRR!C123-Referenz!C$69)/Referenz!C$69 * 100 + 100</f>
        <v>98.209289311695571</v>
      </c>
      <c r="D10" s="65">
        <f>(SummRR!D123-Referenz!D$69)/Referenz!D$69 * 100 + 100</f>
        <v>104.63308457711443</v>
      </c>
      <c r="E10" s="65">
        <f>(SummRR!E123-Referenz!E$69)/Referenz!E$69 * 100 + 100</f>
        <v>100.30786854729007</v>
      </c>
      <c r="F10" s="65">
        <f>(SummRR!F123-Referenz!F$69)/Referenz!F$69 * 100 + 100</f>
        <v>32.480766291333367</v>
      </c>
      <c r="G10" s="65">
        <f>(SummRR!G123-Referenz!G$69)/Referenz!G$69 * 100 + 100</f>
        <v>102.94381083179077</v>
      </c>
      <c r="H10" s="65">
        <f>(SummRR!H123-Referenz!H$69)/Referenz!H$69 * 100 + 100</f>
        <v>149.21482217118739</v>
      </c>
      <c r="I10" s="65">
        <f>(SummRR!I123-Referenz!I$69)/Referenz!I$69 * 100 + 100</f>
        <v>29.213100083100727</v>
      </c>
      <c r="J10" s="65">
        <f>(SummRR!J123-Referenz!J$69)/Referenz!J$69 * 100 + 100</f>
        <v>29.83725135623871</v>
      </c>
      <c r="K10" s="65">
        <f>(SummRR!K123-Referenz!K$69)/Referenz!K$69 * 100 + 100</f>
        <v>133.78855662820808</v>
      </c>
      <c r="L10" s="65">
        <f>(SummRR!L123-Referenz!L$69)/Referenz!L$69 * 100 + 100</f>
        <v>25.98890773250217</v>
      </c>
      <c r="M10" s="277">
        <f>(SummRR!M123-Referenz!M$69)/Referenz!M$69 * 100 + 100</f>
        <v>145.40661123504361</v>
      </c>
      <c r="N10" s="90">
        <f>(SummRR!N123-Referenz!N$69)/Referenz!N$69 * 100 + 100</f>
        <v>79.607761019667066</v>
      </c>
      <c r="O10" s="1"/>
      <c r="P10" s="248">
        <v>3</v>
      </c>
      <c r="Q10" s="249">
        <v>5</v>
      </c>
      <c r="R10" s="2"/>
      <c r="S10" s="134">
        <v>1997</v>
      </c>
      <c r="T10" s="152">
        <f>(SUM(SummRR!D123:'SummRR'!F123)-SUM(Referenz!$D$69:'Referenz'!$F$69))/SUM(Referenz!$D$69:'Referenz'!$F$69)*100+100</f>
        <v>70.487026502011929</v>
      </c>
      <c r="U10" s="64">
        <f>(SUM(SummRR!G123:'SummRR'!I123)-SUM(Referenz!$G$69:'Referenz'!$I$69))/SUM(Referenz!$G$69:'Referenz'!$I$69)*100+100</f>
        <v>94.532833923232872</v>
      </c>
      <c r="V10" s="65">
        <f>(SUM(SummRR!J123:'SummRR'!L123)-SUM(Referenz!$J$69:'Referenz'!$L$69))/SUM(Referenz!$J$69:'Referenz'!$L$69)*100+100</f>
        <v>58.102387988179856</v>
      </c>
      <c r="W10" s="57">
        <f>(SUM(SummRR!B123:'SummRR'!C123)+SummRR!M122-SUM(Referenz!$B$69:'Referenz'!$C$69)-Referenz!$M$69)/(SUM(Referenz!$B$69:'Referenz'!$C$69)+Referenz!$M$69)*100+100</f>
        <v>54.812187651136547</v>
      </c>
      <c r="Y10" s="51">
        <v>1997</v>
      </c>
      <c r="Z10" s="65">
        <f>(SUM(SummRR!B123:'SummRR'!D123)-SUM(Referenz!$B$69:'Referenz'!$D$69))/SUM(Referenz!$B$69:'Referenz'!$D$69)*100+100</f>
        <v>69.098720193505301</v>
      </c>
      <c r="AA10" s="61">
        <f>(SUM(SummRR!E123:'SummRR'!G123)-SUM(Referenz!$E$69:'Referenz'!$G$69))/SUM(Referenz!$E$69:'Referenz'!$G$69)*100+100</f>
        <v>78.762486268298304</v>
      </c>
      <c r="AB10" s="62">
        <f>(SUM(SummRR!H123:'SummRR'!J123)-SUM(Referenz!$H$69:'Referenz'!$J$69))/SUM(Referenz!$H$69:'Referenz'!$J$69)*100+100</f>
        <v>74.918720256325685</v>
      </c>
      <c r="AC10" s="67">
        <f>(SUM(SummRR!K123:'SummRR'!M123)-SUM(Referenz!$K$69:'Referenz'!$M$69))/SUM(Referenz!$K$69:'Referenz'!$M$69)*100+100</f>
        <v>99.974512552567859</v>
      </c>
    </row>
    <row r="11" spans="1:34">
      <c r="A11" s="51">
        <v>1998</v>
      </c>
      <c r="B11" s="65">
        <f>(SummRR!B124-Referenz!B$69)/Referenz!B$69 * 100 + 100</f>
        <v>65.485657873087249</v>
      </c>
      <c r="C11" s="65">
        <f>(SummRR!C124-Referenz!C$69)/Referenz!C$69 * 100 + 100</f>
        <v>47.006155567991051</v>
      </c>
      <c r="D11" s="65">
        <f>(SummRR!D124-Referenz!D$69)/Referenz!D$69 * 100 + 100</f>
        <v>157.33830845771146</v>
      </c>
      <c r="E11" s="65">
        <f>(SummRR!E124-Referenz!E$69)/Referenz!E$69 * 100 + 100</f>
        <v>50.90570630772536</v>
      </c>
      <c r="F11" s="65">
        <f>(SummRR!F124-Referenz!F$69)/Referenz!F$69 * 100 + 100</f>
        <v>43.486014164161624</v>
      </c>
      <c r="G11" s="65">
        <f>(SummRR!G124-Referenz!G$69)/Referenz!G$69 * 100 + 100</f>
        <v>82.940228100555331</v>
      </c>
      <c r="H11" s="65">
        <f>(SummRR!H124-Referenz!H$69)/Referenz!H$69 * 100 + 100</f>
        <v>72.869468065296999</v>
      </c>
      <c r="I11" s="65">
        <f>(SummRR!I124-Referenz!I$69)/Referenz!I$69 * 100 + 100</f>
        <v>42.57313928959536</v>
      </c>
      <c r="J11" s="65">
        <f>(SummRR!J124-Referenz!J$69)/Referenz!J$69 * 100 + 100</f>
        <v>152.64700380370394</v>
      </c>
      <c r="K11" s="173">
        <f>(SummRR!K124-Referenz!K$69)/Referenz!K$69 * 100 + 100</f>
        <v>211.34918766187889</v>
      </c>
      <c r="L11" s="65">
        <f>(SummRR!L124-Referenz!L$69)/Referenz!L$69 * 100 + 100</f>
        <v>126.9193747994683</v>
      </c>
      <c r="M11" s="277">
        <f>(SummRR!M124-Referenz!M$69)/Referenz!M$69 * 100 + 100</f>
        <v>61.447982153721362</v>
      </c>
      <c r="N11" s="90">
        <f>(SummRR!N124-Referenz!N$69)/Referenz!N$69 * 100 + 100</f>
        <v>86.104666861371797</v>
      </c>
      <c r="O11" s="1"/>
      <c r="P11" s="248">
        <v>4</v>
      </c>
      <c r="Q11" s="285">
        <v>8</v>
      </c>
      <c r="R11" s="2"/>
      <c r="S11" s="51">
        <v>1998</v>
      </c>
      <c r="T11" s="151">
        <f>(SUM(SummRR!D124:'SummRR'!F124)-SUM(Referenz!$D$69:'Referenz'!$F$69))/SUM(Referenz!$D$69:'Referenz'!$F$69)*100+100</f>
        <v>71.284861939780768</v>
      </c>
      <c r="U11" s="65">
        <f>(SUM(SummRR!G124:'SummRR'!I124)-SUM(Referenz!$G$69:'Referenz'!$I$69))/SUM(Referenz!$G$69:'Referenz'!$I$69)*100+100</f>
        <v>66.575031785849276</v>
      </c>
      <c r="V11" s="173">
        <f>(SUM(SummRR!J124:'SummRR'!L124)-SUM(Referenz!$J$69:'Referenz'!$L$69))/SUM(Referenz!$J$69:'Referenz'!$L$69)*100+100</f>
        <v>161.76822937465056</v>
      </c>
      <c r="W11" s="57">
        <f>(SUM(SummRR!B124:'SummRR'!C124)+SummRR!M123-SUM(Referenz!$B$69:'Referenz'!$C$69)-Referenz!$M$69)/(SUM(Referenz!$B$69:'Referenz'!$C$69)+Referenz!$M$69)*100+100</f>
        <v>87.806975119565791</v>
      </c>
      <c r="Y11" s="51">
        <v>1998</v>
      </c>
      <c r="Z11" s="65">
        <f>(SUM(SummRR!B124:'SummRR'!D124)-SUM(Referenz!$B$69:'Referenz'!$D$69))/SUM(Referenz!$B$69:'Referenz'!$D$69)*100+100</f>
        <v>91.517897434971758</v>
      </c>
      <c r="AA11" s="65">
        <f>(SUM(SummRR!E124:'SummRR'!G124)-SUM(Referenz!$E$69:'Referenz'!$G$69))/SUM(Referenz!$E$69:'Referenz'!$G$69)*100+100</f>
        <v>62.131160105255098</v>
      </c>
      <c r="AB11" s="62">
        <f>(SUM(SummRR!H124:'SummRR'!J124)-SUM(Referenz!$H$69:'Referenz'!$J$69))/SUM(Referenz!$H$69:'Referenz'!$J$69)*100+100</f>
        <v>81.798049286151809</v>
      </c>
      <c r="AC11" s="65">
        <f>(SUM(SummRR!K124:'SummRR'!M124)-SUM(Referenz!$K$69:'Referenz'!$M$69))/SUM(Referenz!$K$69:'Referenz'!$M$69)*100+100</f>
        <v>134.90824518924427</v>
      </c>
    </row>
    <row r="12" spans="1:34">
      <c r="A12" s="51">
        <v>1999</v>
      </c>
      <c r="B12" s="65">
        <f>(SummRR!B125-Referenz!B$69)/Referenz!B$69 * 100 + 100</f>
        <v>98.393023638457734</v>
      </c>
      <c r="C12" s="65">
        <f>(SummRR!C125-Referenz!C$69)/Referenz!C$69 * 100 + 100</f>
        <v>199.27252378287631</v>
      </c>
      <c r="D12" s="65">
        <f>(SummRR!D125-Referenz!D$69)/Referenz!D$69 * 100 + 100</f>
        <v>73.694029850746276</v>
      </c>
      <c r="E12" s="65">
        <f>(SummRR!E125-Referenz!E$69)/Referenz!E$69 * 100 + 100</f>
        <v>99.556096513209724</v>
      </c>
      <c r="F12" s="173">
        <f>(SummRR!F125-Referenz!F$69)/Referenz!F$69 * 100 + 100</f>
        <v>268.023640902838</v>
      </c>
      <c r="G12" s="65">
        <f>(SummRR!G125-Referenz!G$69)/Referenz!G$69 * 100 + 100</f>
        <v>97.032304293306268</v>
      </c>
      <c r="H12" s="65">
        <f>(SummRR!H125-Referenz!H$69)/Referenz!H$69 * 100 + 100</f>
        <v>96.828253987958533</v>
      </c>
      <c r="I12" s="65">
        <f>(SummRR!I125-Referenz!I$69)/Referenz!I$69 * 100 + 100</f>
        <v>76.069122754682411</v>
      </c>
      <c r="J12" s="65">
        <f>(SummRR!J125-Referenz!J$69)/Referenz!J$69 * 100 + 100</f>
        <v>126.92523539315333</v>
      </c>
      <c r="K12" s="65">
        <f>(SummRR!K125-Referenz!K$69)/Referenz!K$69 * 100 + 100</f>
        <v>59.336001883682577</v>
      </c>
      <c r="L12" s="65">
        <f>(SummRR!L125-Referenz!L$69)/Referenz!L$69 * 100 + 100</f>
        <v>184.25998074895725</v>
      </c>
      <c r="M12" s="277">
        <f>(SummRR!M125-Referenz!M$69)/Referenz!M$69 * 100 + 100</f>
        <v>166.85256540255529</v>
      </c>
      <c r="N12" s="90">
        <f>(SummRR!N125-Referenz!N$69)/Referenz!N$69 * 100 + 100</f>
        <v>126.31770365512948</v>
      </c>
      <c r="O12" s="1"/>
      <c r="P12" s="248">
        <v>5</v>
      </c>
      <c r="Q12" s="249">
        <v>3</v>
      </c>
      <c r="R12" s="2"/>
      <c r="S12" s="51">
        <v>1999</v>
      </c>
      <c r="T12" s="169">
        <f>(SUM(SummRR!D125:'SummRR'!F125)-SUM(Referenz!$D$69:'Referenz'!$F$69))/SUM(Referenz!$D$69:'Referenz'!$F$69)*100+100</f>
        <v>170.25114472041071</v>
      </c>
      <c r="U12" s="64">
        <f>(SUM(SummRR!G125:'SummRR'!I125)-SUM(Referenz!$G$69:'Referenz'!$I$69))/SUM(Referenz!$G$69:'Referenz'!$I$69)*100+100</f>
        <v>90.203085804611518</v>
      </c>
      <c r="V12" s="64">
        <f>(SUM(SummRR!J125:'SummRR'!L125)-SUM(Referenz!$J$69:'Referenz'!$L$69))/SUM(Referenz!$J$69:'Referenz'!$L$69)*100+100</f>
        <v>124.47088890663684</v>
      </c>
      <c r="W12" s="57">
        <f>(SUM(SummRR!B125:'SummRR'!C125)+SummRR!M124-SUM(Referenz!$B$69:'Referenz'!$C$69)-Referenz!$M$69)/(SUM(Referenz!$B$69:'Referenz'!$C$69)+Referenz!$M$69)*100+100</f>
        <v>117.63125369444893</v>
      </c>
      <c r="Y12" s="51">
        <v>1999</v>
      </c>
      <c r="Z12" s="65">
        <f>(SUM(SummRR!B125:'SummRR'!D125)-SUM(Referenz!$B$69:'Referenz'!$D$69))/SUM(Referenz!$B$69:'Referenz'!$D$69)*100+100</f>
        <v>122.33072799148</v>
      </c>
      <c r="AA12" s="170">
        <f>(SUM(SummRR!E125:'SummRR'!G125)-SUM(Referenz!$E$69:'Referenz'!$G$69))/SUM(Referenz!$E$69:'Referenz'!$G$69)*100+100</f>
        <v>154.79140587078149</v>
      </c>
      <c r="AB12" s="62">
        <f>(SUM(SummRR!H125:'SummRR'!J125)-SUM(Referenz!$H$69:'Referenz'!$J$69))/SUM(Referenz!$H$69:'Referenz'!$J$69)*100+100</f>
        <v>96.75823399142439</v>
      </c>
      <c r="AC12" s="65">
        <f>(SUM(SummRR!K125:'SummRR'!M125)-SUM(Referenz!$K$69:'Referenz'!$M$69))/SUM(Referenz!$K$69:'Referenz'!$M$69)*100+100</f>
        <v>136.5330699630432</v>
      </c>
    </row>
    <row r="13" spans="1:34">
      <c r="A13" s="51">
        <v>2000</v>
      </c>
      <c r="B13" s="65">
        <f>(SummRR!B126-Referenz!B$69)/Referenz!B$69 * 100 + 100</f>
        <v>49.361048648055714</v>
      </c>
      <c r="C13" s="65">
        <f>(SummRR!C126-Referenz!C$69)/Referenz!C$69 * 100 + 100</f>
        <v>134.63905987688864</v>
      </c>
      <c r="D13" s="173">
        <f>(SummRR!D126-Referenz!D$69)/Referenz!D$69 * 100 + 100</f>
        <v>235.38557213930352</v>
      </c>
      <c r="E13" s="65">
        <f>(SummRR!E126-Referenz!E$69)/Referenz!E$69 * 100 + 100</f>
        <v>58.960406672871777</v>
      </c>
      <c r="F13" s="65">
        <f>(SummRR!F126-Referenz!F$69)/Referenz!F$69 * 100 + 100</f>
        <v>117.46573597595152</v>
      </c>
      <c r="G13" s="65">
        <f>(SummRR!G126-Referenz!G$69)/Referenz!G$69 * 100 + 100</f>
        <v>84.910730280050146</v>
      </c>
      <c r="H13" s="65">
        <f>(SummRR!H126-Referenz!H$69)/Referenz!H$69 * 100 + 100</f>
        <v>108.18695301346905</v>
      </c>
      <c r="I13" s="65">
        <f>(SummRR!I126-Referenz!I$69)/Referenz!I$69 * 100 + 100</f>
        <v>128.23080692932177</v>
      </c>
      <c r="J13" s="65">
        <f>(SummRR!J126-Referenz!J$69)/Referenz!J$69 * 100 + 100</f>
        <v>132.16312277857458</v>
      </c>
      <c r="K13" s="65">
        <f>(SummRR!K126-Referenz!K$69)/Referenz!K$69 * 100 + 100</f>
        <v>140.85236637626554</v>
      </c>
      <c r="L13" s="65">
        <f>(SummRR!L126-Referenz!L$69)/Referenz!L$69 * 100 + 100</f>
        <v>75.491589127744419</v>
      </c>
      <c r="M13" s="277">
        <f>(SummRR!M126-Referenz!M$69)/Referenz!M$69 * 100 + 100</f>
        <v>41.827215574934094</v>
      </c>
      <c r="N13" s="90">
        <f>(SummRR!N126-Referenz!N$69)/Referenz!N$69 * 100 + 100</f>
        <v>108.33962451300762</v>
      </c>
      <c r="O13" s="1"/>
      <c r="P13" s="248">
        <v>7</v>
      </c>
      <c r="Q13" s="249">
        <v>5</v>
      </c>
      <c r="R13" s="2"/>
      <c r="S13" s="149">
        <v>2000</v>
      </c>
      <c r="T13" s="151">
        <f>(SUM(SummRR!D126:'SummRR'!F126)-SUM(Referenz!$D$69:'Referenz'!$F$69))/SUM(Referenz!$D$69:'Referenz'!$F$69)*100+100</f>
        <v>124.87859025946997</v>
      </c>
      <c r="U13" s="64">
        <f>(SUM(SummRR!G126:'SummRR'!I126)-SUM(Referenz!$G$69:'Referenz'!$I$69))/SUM(Referenz!$G$69:'Referenz'!$I$69)*100+100</f>
        <v>106.61489295900483</v>
      </c>
      <c r="V13" s="64">
        <f>(SUM(SummRR!J126:'SummRR'!L126)-SUM(Referenz!$J$69:'Referenz'!$L$69))/SUM(Referenz!$J$69:'Referenz'!$L$69)*100+100</f>
        <v>118.16148869898569</v>
      </c>
      <c r="W13" s="57">
        <f>(SUM(SummRR!B126:'SummRR'!C126)+SummRR!M125-SUM(Referenz!$B$69:'Referenz'!$C$69)-Referenz!$M$69)/(SUM(Referenz!$B$69:'Referenz'!$C$69)+Referenz!$M$69)*100+100</f>
        <v>118.16862808318557</v>
      </c>
      <c r="Y13" s="51">
        <v>2000</v>
      </c>
      <c r="Z13" s="65">
        <f>(SUM(SummRR!B126:'SummRR'!D126)-SUM(Referenz!$B$69:'Referenz'!$D$69))/SUM(Referenz!$B$69:'Referenz'!$D$69)*100+100</f>
        <v>141.6632069170924</v>
      </c>
      <c r="AA13" s="61">
        <f>(SUM(SummRR!E126:'SummRR'!G126)-SUM(Referenz!$E$69:'Referenz'!$G$69))/SUM(Referenz!$E$69:'Referenz'!$G$69)*100+100</f>
        <v>89.620110875507748</v>
      </c>
      <c r="AB13" s="62">
        <f>(SUM(SummRR!H126:'SummRR'!J126)-SUM(Referenz!$H$69:'Referenz'!$J$69))/SUM(Referenz!$H$69:'Referenz'!$J$69)*100+100</f>
        <v>121.61334401357018</v>
      </c>
      <c r="AC13" s="67">
        <f>(SUM(SummRR!K126:'SummRR'!M126)-SUM(Referenz!$K$69:'Referenz'!$M$69))/SUM(Referenz!$K$69:'Referenz'!$M$69)*100+100</f>
        <v>87.023703326111885</v>
      </c>
    </row>
    <row r="14" spans="1:34">
      <c r="A14" s="51">
        <v>2001</v>
      </c>
      <c r="B14" s="65">
        <f>(SummRR!B127-Referenz!B$69)/Referenz!B$69 * 100 + 100</f>
        <v>112.04958043108647</v>
      </c>
      <c r="C14" s="65">
        <f>(SummRR!C127-Referenz!C$69)/Referenz!C$69 * 100 + 100</f>
        <v>111.4717403469502</v>
      </c>
      <c r="D14" s="65">
        <f>(SummRR!D127-Referenz!D$69)/Referenz!D$69 * 100 + 100</f>
        <v>180.65920398009951</v>
      </c>
      <c r="E14" s="65">
        <f>(SummRR!E127-Referenz!E$69)/Referenz!E$69 * 100 + 100</f>
        <v>118.88737738956114</v>
      </c>
      <c r="F14" s="65">
        <f>(SummRR!F127-Referenz!F$69)/Referenz!F$69 * 100 + 100</f>
        <v>47.995108778723193</v>
      </c>
      <c r="G14" s="65">
        <f>(SummRR!G127-Referenz!G$69)/Referenz!G$69 * 100 + 100</f>
        <v>130.3517047829462</v>
      </c>
      <c r="H14" s="65">
        <f>(SummRR!H127-Referenz!H$69)/Referenz!H$69 * 100 + 100</f>
        <v>60.021103593817884</v>
      </c>
      <c r="I14" s="65">
        <f>(SummRR!I127-Referenz!I$69)/Referenz!I$69 * 100 + 100</f>
        <v>103.93982655387697</v>
      </c>
      <c r="J14" s="65">
        <f>(SummRR!J127-Referenz!J$69)/Referenz!J$69 * 100 + 100</f>
        <v>151.61813306728192</v>
      </c>
      <c r="K14" s="65">
        <f>(SummRR!K127-Referenz!K$69)/Referenz!K$69 * 100 + 100</f>
        <v>48.740287261596407</v>
      </c>
      <c r="L14" s="65">
        <f>(SummRR!L127-Referenz!L$69)/Referenz!L$69 * 100 + 100</f>
        <v>139.98258238987944</v>
      </c>
      <c r="M14" s="277">
        <f>(SummRR!M127-Referenz!M$69)/Referenz!M$69 * 100 + 100</f>
        <v>116.65990671263438</v>
      </c>
      <c r="N14" s="90">
        <f>(SummRR!N127-Referenz!N$69)/Referenz!N$69 * 100 + 100</f>
        <v>105.54578968540429</v>
      </c>
      <c r="O14" s="1"/>
      <c r="P14" s="371">
        <v>8</v>
      </c>
      <c r="Q14" s="372">
        <v>3</v>
      </c>
      <c r="R14" s="2"/>
      <c r="S14" s="51">
        <v>2001</v>
      </c>
      <c r="T14" s="151">
        <f>(SUM(SummRR!D127:'SummRR'!F127)-SUM(Referenz!$D$69:'Referenz'!$F$69))/SUM(Referenz!$D$69:'Referenz'!$F$69)*100+100</f>
        <v>100.49257666157902</v>
      </c>
      <c r="U14" s="64">
        <f>(SUM(SummRR!G127:'SummRR'!I127)-SUM(Referenz!$G$69:'Referenz'!$I$69))/SUM(Referenz!$G$69:'Referenz'!$I$69)*100+100</f>
        <v>98.470842926359921</v>
      </c>
      <c r="V14" s="64">
        <f>(SUM(SummRR!J127:'SummRR'!L127)-SUM(Referenz!$J$69:'Referenz'!$L$69))/SUM(Referenz!$J$69:'Referenz'!$L$69)*100+100</f>
        <v>119.15981151665201</v>
      </c>
      <c r="W14" s="57">
        <f>(SUM(SummRR!B127:'SummRR'!C127)+SummRR!M126-SUM(Referenz!$B$69:'Referenz'!$C$69)-Referenz!$M$69)/(SUM(Referenz!$B$69:'Referenz'!$C$69)+Referenz!$M$69)*100+100</f>
        <v>87.054650975334525</v>
      </c>
      <c r="Y14" s="51">
        <v>2001</v>
      </c>
      <c r="Z14" s="65">
        <f>(SUM(SummRR!B127:'SummRR'!D127)-SUM(Referenz!$B$69:'Referenz'!$D$69))/SUM(Referenz!$B$69:'Referenz'!$D$69)*100+100</f>
        <v>135.76057329554686</v>
      </c>
      <c r="AA14" s="61">
        <f>(SUM(SummRR!E127:'SummRR'!G127)-SUM(Referenz!$E$69:'Referenz'!$G$69))/SUM(Referenz!$E$69:'Referenz'!$G$69)*100+100</f>
        <v>100.09452520246278</v>
      </c>
      <c r="AB14" s="62">
        <f>(SUM(SummRR!H127:'SummRR'!J127)-SUM(Referenz!$H$69:'Referenz'!$J$69))/SUM(Referenz!$H$69:'Referenz'!$J$69)*100+100</f>
        <v>99.279084012627791</v>
      </c>
      <c r="AC14" s="67">
        <f>(SUM(SummRR!K127:'SummRR'!M127)-SUM(Referenz!$K$69:'Referenz'!$M$69))/SUM(Referenz!$K$69:'Referenz'!$M$69)*100+100</f>
        <v>101.79049318210781</v>
      </c>
    </row>
    <row r="15" spans="1:34">
      <c r="A15" s="51">
        <v>2002</v>
      </c>
      <c r="B15" s="65">
        <f>(SummRR!B128-Referenz!B$69)/Referenz!B$69 * 100 + 100</f>
        <v>16.947293369165791</v>
      </c>
      <c r="C15" s="65">
        <f>(SummRR!C128-Referenz!C$69)/Referenz!C$69 * 100 + 100</f>
        <v>114.99720201454952</v>
      </c>
      <c r="D15" s="65">
        <f>(SummRR!D128-Referenz!D$69)/Referenz!D$69 * 100 + 100</f>
        <v>154.22885572139305</v>
      </c>
      <c r="E15" s="65">
        <f>(SummRR!E128-Referenz!E$69)/Referenz!E$69 * 100 + 100</f>
        <v>77.862103529748708</v>
      </c>
      <c r="F15" s="65">
        <f>(SummRR!F128-Referenz!F$69)/Referenz!F$69 * 100 + 100</f>
        <v>72.756916492586754</v>
      </c>
      <c r="G15" s="65">
        <f>(SummRR!G128-Referenz!G$69)/Referenz!G$69 * 100 + 100</f>
        <v>92.016480563683047</v>
      </c>
      <c r="H15" s="65">
        <f>(SummRR!H128-Referenz!H$69)/Referenz!H$69 * 100 + 100</f>
        <v>93.662714915275274</v>
      </c>
      <c r="I15" s="65">
        <f>(SummRR!I128-Referenz!I$69)/Referenz!I$69 * 100 + 100</f>
        <v>121.96629093775969</v>
      </c>
      <c r="J15" s="173">
        <f>(SummRR!J128-Referenz!J$69)/Referenz!J$69 * 100 + 100</f>
        <v>206.05474839433811</v>
      </c>
      <c r="K15" s="65">
        <f>(SummRR!K128-Referenz!K$69)/Referenz!K$69 * 100 + 100</f>
        <v>115.98775606310332</v>
      </c>
      <c r="L15" s="65">
        <f>(SummRR!L128-Referenz!L$69)/Referenz!L$69 * 100 + 100</f>
        <v>184.53499564559746</v>
      </c>
      <c r="M15" s="277">
        <f>(SummRR!M128-Referenz!M$69)/Referenz!M$69 * 100 + 100</f>
        <v>92.171973230582054</v>
      </c>
      <c r="N15" s="90">
        <f>(SummRR!N128-Referenz!N$69)/Referenz!N$69 * 100 + 100</f>
        <v>110.65404389682097</v>
      </c>
      <c r="O15" s="1"/>
      <c r="P15" s="248">
        <v>6</v>
      </c>
      <c r="Q15" s="249">
        <v>6</v>
      </c>
      <c r="R15" s="2"/>
      <c r="S15" s="51">
        <v>2002</v>
      </c>
      <c r="T15" s="151">
        <f>(SUM(SummRR!D128:'SummRR'!F128)-SUM(Referenz!$D$69:'Referenz'!$F$69))/SUM(Referenz!$D$69:'Referenz'!$F$69)*100+100</f>
        <v>92.583599278479255</v>
      </c>
      <c r="U15" s="64">
        <f>(SUM(SummRR!G128:'SummRR'!I128)-SUM(Referenz!$G$69:'Referenz'!$I$69))/SUM(Referenz!$G$69:'Referenz'!$I$69)*100+100</f>
        <v>102.22329129583176</v>
      </c>
      <c r="V15" s="173">
        <f>(SUM(SummRR!J128:'SummRR'!L128)-SUM(Referenz!$J$69:'Referenz'!$L$69))/SUM(Referenz!$J$69:'Referenz'!$L$69)*100+100</f>
        <v>174.3470968772462</v>
      </c>
      <c r="W15" s="57">
        <f>(SUM(SummRR!B128:'SummRR'!C128)+SummRR!M127-SUM(Referenz!$B$69:'Referenz'!$C$69)-Referenz!$M$69)/(SUM(Referenz!$B$69:'Referenz'!$C$69)+Referenz!$M$69)*100+100</f>
        <v>83.561717448546403</v>
      </c>
      <c r="Y15" s="51">
        <v>2002</v>
      </c>
      <c r="Z15" s="65">
        <f>(SUM(SummRR!B128:'SummRR'!D128)-SUM(Referenz!$B$69:'Referenz'!$D$69))/SUM(Referenz!$B$69:'Referenz'!$D$69)*100+100</f>
        <v>96.39163161789925</v>
      </c>
      <c r="AA15" s="61">
        <f>(SUM(SummRR!E128:'SummRR'!G128)-SUM(Referenz!$E$69:'Referenz'!$G$69))/SUM(Referenz!$E$69:'Referenz'!$G$69)*100+100</f>
        <v>82.211378790588356</v>
      </c>
      <c r="AB15" s="65">
        <f>(SUM(SummRR!H128:'SummRR'!J128)-SUM(Referenz!$H$69:'Referenz'!$J$69))/SUM(Referenz!$H$69:'Referenz'!$J$69)*100+100</f>
        <v>132.40352447816048</v>
      </c>
      <c r="AC15" s="65">
        <f>(SUM(SummRR!K128:'SummRR'!M128)-SUM(Referenz!$K$69:'Referenz'!$M$69))/SUM(Referenz!$K$69:'Referenz'!$M$69)*100+100</f>
        <v>132.32764113674014</v>
      </c>
    </row>
    <row r="16" spans="1:34">
      <c r="A16" s="51">
        <v>2003</v>
      </c>
      <c r="B16" s="65">
        <f>(SummRR!B129-Referenz!B$69)/Referenz!B$69 * 100 + 100</f>
        <v>110.23967531399111</v>
      </c>
      <c r="C16" s="65">
        <f>(SummRR!C129-Referenz!C$69)/Referenz!C$69 * 100 + 100</f>
        <v>86.121992165640734</v>
      </c>
      <c r="D16" s="65">
        <f>(SummRR!D129-Referenz!D$69)/Referenz!D$69 * 100 + 100</f>
        <v>50.839552238805979</v>
      </c>
      <c r="E16" s="65">
        <f>(SummRR!E129-Referenz!E$69)/Referenz!E$69 * 100 + 100</f>
        <v>28.459941290184005</v>
      </c>
      <c r="F16" s="65">
        <f>(SummRR!F129-Referenz!F$69)/Referenz!F$69 * 100 + 100</f>
        <v>62.439496611810277</v>
      </c>
      <c r="G16" s="65">
        <f>(SummRR!G129-Referenz!G$69)/Referenz!G$69 * 100 + 100</f>
        <v>47.76974980593539</v>
      </c>
      <c r="H16" s="65">
        <f>(SummRR!H129-Referenz!H$69)/Referenz!H$69 * 100 + 100</f>
        <v>93.352367947365153</v>
      </c>
      <c r="I16" s="65">
        <f>(SummRR!I129-Referenz!I$69)/Referenz!I$69 * 100 + 100</f>
        <v>52.0977605420724</v>
      </c>
      <c r="J16" s="65">
        <f>(SummRR!J129-Referenz!J$69)/Referenz!J$69 * 100 + 100</f>
        <v>42.090166489991901</v>
      </c>
      <c r="K16" s="65">
        <f>(SummRR!K129-Referenz!K$69)/Referenz!K$69 * 100 + 100</f>
        <v>191.00541558747341</v>
      </c>
      <c r="L16" s="65">
        <f>(SummRR!L129-Referenz!L$69)/Referenz!L$69 * 100 + 100</f>
        <v>66.691112435256912</v>
      </c>
      <c r="M16" s="277">
        <f>(SummRR!M129-Referenz!M$69)/Referenz!M$69 * 100 + 100</f>
        <v>56.428716284729276</v>
      </c>
      <c r="N16" s="90">
        <f>(SummRR!N129-Referenz!N$69)/Referenz!N$69 * 100 + 100</f>
        <v>69.176342225479559</v>
      </c>
      <c r="O16" s="1"/>
      <c r="P16" s="252">
        <v>2</v>
      </c>
      <c r="Q16" s="253">
        <v>10</v>
      </c>
      <c r="R16" s="2"/>
      <c r="S16" s="134">
        <v>2003</v>
      </c>
      <c r="T16" s="169">
        <f>(SUM(SummRR!D129:'SummRR'!F129)-SUM(Referenz!$D$69:'Referenz'!$F$69))/SUM(Referenz!$D$69:'Referenz'!$F$69)*100+100</f>
        <v>48.876092687664773</v>
      </c>
      <c r="U16" s="65">
        <f>(SUM(SummRR!G129:'SummRR'!I129)-SUM(Referenz!$G$69:'Referenz'!$I$69))/SUM(Referenz!$G$69:'Referenz'!$I$69)*100+100</f>
        <v>64.307068485619041</v>
      </c>
      <c r="V16" s="64">
        <f>(SUM(SummRR!J129:'SummRR'!L129)-SUM(Referenz!$J$69:'Referenz'!$L$69))/SUM(Referenz!$J$69:'Referenz'!$L$69)*100+100</f>
        <v>91.326571360114997</v>
      </c>
      <c r="W16" s="57">
        <f>(SUM(SummRR!B129:'SummRR'!C129)+SummRR!M128-SUM(Referenz!$B$69:'Referenz'!$C$69)-Referenz!$M$69)/(SUM(Referenz!$B$69:'Referenz'!$C$69)+Referenz!$M$69)*100+100</f>
        <v>96.136278144983621</v>
      </c>
      <c r="Y16" s="51">
        <v>2003</v>
      </c>
      <c r="Z16" s="65">
        <f>(SUM(SummRR!B129:'SummRR'!D129)-SUM(Referenz!$B$69:'Referenz'!$D$69))/SUM(Referenz!$B$69:'Referenz'!$D$69)*100+100</f>
        <v>81.770429069116773</v>
      </c>
      <c r="AA16" s="173">
        <f>(SUM(SummRR!E129:'SummRR'!G129)-SUM(Referenz!$E$69:'Referenz'!$G$69))/SUM(Referenz!$E$69:'Referenz'!$G$69)*100+100</f>
        <v>48.080116495925196</v>
      </c>
      <c r="AB16" s="65">
        <f>(SUM(SummRR!H129:'SummRR'!J129)-SUM(Referenz!$H$69:'Referenz'!$J$69))/SUM(Referenz!$H$69:'Referenz'!$J$69)*100+100</f>
        <v>65.235829053385459</v>
      </c>
      <c r="AC16" s="67">
        <f>(SUM(SummRR!K129:'SummRR'!M129)-SUM(Referenz!$K$69:'Referenz'!$M$69))/SUM(Referenz!$K$69:'Referenz'!$M$69)*100+100</f>
        <v>105.51803236905823</v>
      </c>
    </row>
    <row r="17" spans="1:29">
      <c r="A17" s="51">
        <v>2004</v>
      </c>
      <c r="B17" s="65">
        <f>(SummRR!B130-Referenz!B$69)/Referenz!B$69 * 100 + 100</f>
        <v>185.43300608786268</v>
      </c>
      <c r="C17" s="65">
        <f>(SummRR!C130-Referenz!C$69)/Referenz!C$69 * 100 + 100</f>
        <v>72.355903749300509</v>
      </c>
      <c r="D17" s="65">
        <f>(SummRR!D130-Referenz!D$69)/Referenz!D$69 * 100 + 100</f>
        <v>105.25497512437812</v>
      </c>
      <c r="E17" s="65">
        <f>(SummRR!E130-Referenz!E$69)/Referenz!E$69 * 100 + 100</f>
        <v>58.745614663134546</v>
      </c>
      <c r="F17" s="65">
        <f>(SummRR!F130-Referenz!F$69)/Referenz!F$69 * 100 + 100</f>
        <v>77.113160442247946</v>
      </c>
      <c r="G17" s="65">
        <f>(SummRR!G130-Referenz!G$69)/Referenz!G$69 * 100 + 100</f>
        <v>93.927270555920472</v>
      </c>
      <c r="H17" s="65">
        <f>(SummRR!H130-Referenz!H$69)/Referenz!H$69 * 100 + 100</f>
        <v>106.26280181242628</v>
      </c>
      <c r="I17" s="65">
        <f>(SummRR!I130-Referenz!I$69)/Referenz!I$69 * 100 + 100</f>
        <v>54.782553109884724</v>
      </c>
      <c r="J17" s="65">
        <f>(SummRR!J130-Referenz!J$69)/Referenz!J$69 * 100 + 100</f>
        <v>88.295815925671889</v>
      </c>
      <c r="K17" s="65">
        <f>(SummRR!K130-Referenz!K$69)/Referenz!K$69 * 100 + 100</f>
        <v>108.64139392512358</v>
      </c>
      <c r="L17" s="65">
        <f>(SummRR!L130-Referenz!L$69)/Referenz!L$69 * 100 + 100</f>
        <v>69.99129119493972</v>
      </c>
      <c r="M17" s="277">
        <f>(SummRR!M130-Referenz!M$69)/Referenz!M$69 * 100 + 100</f>
        <v>69.205029405800047</v>
      </c>
      <c r="N17" s="90">
        <f>(SummRR!N130-Referenz!N$69)/Referenz!N$69 * 100 + 100</f>
        <v>87.699963079500307</v>
      </c>
      <c r="O17" s="1"/>
      <c r="P17" s="248">
        <v>4</v>
      </c>
      <c r="Q17" s="285">
        <v>8</v>
      </c>
      <c r="R17" s="2"/>
      <c r="S17" s="51">
        <v>2004</v>
      </c>
      <c r="T17" s="151">
        <f>(SUM(SummRR!D130:'SummRR'!F130)-SUM(Referenz!$D$69:'Referenz'!$F$69))/SUM(Referenz!$D$69:'Referenz'!$F$69)*100+100</f>
        <v>77.459414458165682</v>
      </c>
      <c r="U17" s="64">
        <f>(SUM(SummRR!G130:'SummRR'!I130)-SUM(Referenz!$G$69:'Referenz'!$I$69))/SUM(Referenz!$G$69:'Referenz'!$I$69)*100+100</f>
        <v>85.399127177760207</v>
      </c>
      <c r="V17" s="64">
        <f>(SUM(SummRR!J130:'SummRR'!L130)-SUM(Referenz!$J$69:'Referenz'!$L$69))/SUM(Referenz!$J$69:'Referenz'!$L$69)*100+100</f>
        <v>88.730932034182572</v>
      </c>
      <c r="W17" s="57">
        <f>(SUM(SummRR!B130:'SummRR'!C130)+SummRR!M129-SUM(Referenz!$B$69:'Referenz'!$C$69)-Referenz!$M$69)/(SUM(Referenz!$B$69:'Referenz'!$C$69)+Referenz!$M$69)*100+100</f>
        <v>103.65951958729647</v>
      </c>
      <c r="Y17" s="51">
        <v>2004</v>
      </c>
      <c r="Z17" s="65">
        <f>(SUM(SummRR!B130:'SummRR'!D130)-SUM(Referenz!$B$69:'Referenz'!$D$69))/SUM(Referenz!$B$69:'Referenz'!$D$69)*100+100</f>
        <v>121.03106554269934</v>
      </c>
      <c r="AA17" s="61">
        <f>(SUM(SummRR!E130:'SummRR'!G130)-SUM(Referenz!$E$69:'Referenz'!$G$69))/SUM(Referenz!$E$69:'Referenz'!$G$69)*100+100</f>
        <v>79.937664461078626</v>
      </c>
      <c r="AB17" s="62">
        <f>(SUM(SummRR!H130:'SummRR'!J130)-SUM(Referenz!$H$69:'Referenz'!$J$69))/SUM(Referenz!$H$69:'Referenz'!$J$69)*100+100</f>
        <v>82.76398247184656</v>
      </c>
      <c r="AC17" s="67">
        <f>(SUM(SummRR!K130:'SummRR'!M130)-SUM(Referenz!$K$69:'Referenz'!$M$69))/SUM(Referenz!$K$69:'Referenz'!$M$69)*100+100</f>
        <v>82.818274499808851</v>
      </c>
    </row>
    <row r="18" spans="1:29">
      <c r="A18" s="51">
        <v>2005</v>
      </c>
      <c r="B18" s="65">
        <f>(SummRR!B131-Referenz!B$69)/Referenz!B$69 * 100 + 100</f>
        <v>90.659792683595668</v>
      </c>
      <c r="C18" s="65">
        <f>(SummRR!C131-Referenz!C$69)/Referenz!C$69 * 100 + 100</f>
        <v>124.23055400111919</v>
      </c>
      <c r="D18" s="65">
        <f>(SummRR!D131-Referenz!D$69)/Referenz!D$69 * 100 + 100</f>
        <v>67.475124378109456</v>
      </c>
      <c r="E18" s="65">
        <f>(SummRR!E131-Referenz!E$69)/Referenz!E$69 * 100 + 100</f>
        <v>127.90864179852511</v>
      </c>
      <c r="F18" s="65">
        <f>(SummRR!F131-Referenz!F$69)/Referenz!F$69 * 100 + 100</f>
        <v>100.11718550975699</v>
      </c>
      <c r="G18" s="65">
        <f>(SummRR!G131-Referenz!G$69)/Referenz!G$69 * 100 + 100</f>
        <v>41.380545769391532</v>
      </c>
      <c r="H18" s="65">
        <f>(SummRR!H131-Referenz!H$69)/Referenz!H$69 * 100 + 100</f>
        <v>114.20768419092545</v>
      </c>
      <c r="I18" s="65">
        <f>(SummRR!I131-Referenz!I$69)/Referenz!I$69 * 100 + 100</f>
        <v>161.2154013338731</v>
      </c>
      <c r="J18" s="65">
        <f>(SummRR!J131-Referenz!J$69)/Referenz!J$69 * 100 + 100</f>
        <v>55.46548606347821</v>
      </c>
      <c r="K18" s="65">
        <f>(SummRR!K131-Referenz!K$69)/Referenz!K$69 * 100 + 100</f>
        <v>63.998116317400488</v>
      </c>
      <c r="L18" s="65">
        <f>(SummRR!L131-Referenz!L$69)/Referenz!L$69 * 100 + 100</f>
        <v>59.403217674290701</v>
      </c>
      <c r="M18" s="277">
        <f>(SummRR!M131-Referenz!M$69)/Referenz!M$69 * 100 + 100</f>
        <v>83.198134252687098</v>
      </c>
      <c r="N18" s="90">
        <f>(SummRR!N131-Referenz!N$69)/Referenz!N$69 * 100 + 100</f>
        <v>93.452948404979324</v>
      </c>
      <c r="O18" s="1"/>
      <c r="P18" s="248">
        <v>4</v>
      </c>
      <c r="Q18" s="249">
        <v>7</v>
      </c>
      <c r="R18" s="2"/>
      <c r="S18" s="51">
        <v>2005</v>
      </c>
      <c r="T18" s="151">
        <f>(SUM(SummRR!D131:'SummRR'!F131)-SUM(Referenz!$D$69:'Referenz'!$F$69))/SUM(Referenz!$D$69:'Referenz'!$F$69)*100+100</f>
        <v>101.81073955876232</v>
      </c>
      <c r="U18" s="64">
        <f>(SUM(SummRR!G131:'SummRR'!I131)-SUM(Referenz!$G$69:'Referenz'!$I$69))/SUM(Referenz!$G$69:'Referenz'!$I$69)*100+100</f>
        <v>104.22322256967114</v>
      </c>
      <c r="V18" s="65">
        <f>(SUM(SummRR!J131:'SummRR'!L131)-SUM(Referenz!$J$69:'Referenz'!$L$69))/SUM(Referenz!$J$69:'Referenz'!$L$69)*100+100</f>
        <v>59.020844980432877</v>
      </c>
      <c r="W18" s="57">
        <f>(SUM(SummRR!B131:'SummRR'!C131)+SummRR!M130-SUM(Referenz!$B$69:'Referenz'!$C$69)-Referenz!$M$69)/(SUM(Referenz!$B$69:'Referenz'!$C$69)+Referenz!$M$69)*100+100</f>
        <v>93.825568273416096</v>
      </c>
      <c r="Y18" s="51">
        <v>2005</v>
      </c>
      <c r="Z18" s="65">
        <f>(SUM(SummRR!B131:'SummRR'!D131)-SUM(Referenz!$B$69:'Referenz'!$D$69))/SUM(Referenz!$B$69:'Referenz'!$D$69)*100+100</f>
        <v>93.413238506110218</v>
      </c>
      <c r="AA18" s="61">
        <f>(SUM(SummRR!E131:'SummRR'!G131)-SUM(Referenz!$E$69:'Referenz'!$G$69))/SUM(Referenz!$E$69:'Referenz'!$G$69)*100+100</f>
        <v>81.598242342181237</v>
      </c>
      <c r="AB18" s="62">
        <f>(SUM(SummRR!H131:'SummRR'!J131)-SUM(Referenz!$H$69:'Referenz'!$J$69))/SUM(Referenz!$H$69:'Referenz'!$J$69)*100+100</f>
        <v>116.73655939311124</v>
      </c>
      <c r="AC18" s="57">
        <f>(SUM(SummRR!K131:'SummRR'!M131)-SUM(Referenz!$K$69:'Referenz'!$M$69))/SUM(Referenz!$K$69:'Referenz'!$M$69)*100+100</f>
        <v>68.433796355295016</v>
      </c>
    </row>
    <row r="19" spans="1:29">
      <c r="A19" s="51">
        <v>2006</v>
      </c>
      <c r="B19" s="65">
        <f>(SummRR!B132-Referenz!B$69)/Referenz!B$69 * 100 + 100</f>
        <v>65.814731530740971</v>
      </c>
      <c r="C19" s="65">
        <f>(SummRR!C132-Referenz!C$69)/Referenz!C$69 * 100 + 100</f>
        <v>66.312255176273084</v>
      </c>
      <c r="D19" s="65">
        <f>(SummRR!D132-Referenz!D$69)/Referenz!D$69 * 100 + 100</f>
        <v>159.35945273631842</v>
      </c>
      <c r="E19" s="62">
        <f>(SummRR!E132-Referenz!E$69)/Referenz!E$69 * 100 + 100</f>
        <v>171.94100379465885</v>
      </c>
      <c r="F19" s="65">
        <f>(SummRR!F132-Referenz!F$69)/Referenz!F$69 * 100 + 100</f>
        <v>85.8256483415703</v>
      </c>
      <c r="G19" s="65">
        <f>(SummRR!G132-Referenz!G$69)/Referenz!G$69 * 100 + 100</f>
        <v>91.00137338030693</v>
      </c>
      <c r="H19" s="65">
        <f>(SummRR!H132-Referenz!H$69)/Referenz!H$69 * 100 + 100</f>
        <v>18.186332319533236</v>
      </c>
      <c r="I19" s="65">
        <f>(SummRR!I132-Referenz!I$69)/Referenz!I$69 * 100 + 100</f>
        <v>156.8046706867529</v>
      </c>
      <c r="J19" s="65">
        <f>(SummRR!J132-Referenz!J$69)/Referenz!J$69 * 100 + 100</f>
        <v>64.444721581343146</v>
      </c>
      <c r="K19" s="65">
        <f>(SummRR!K132-Referenz!K$69)/Referenz!K$69 * 100 + 100</f>
        <v>95.92653637862017</v>
      </c>
      <c r="L19" s="65">
        <f>(SummRR!L132-Referenz!L$69)/Referenz!L$69 * 100 + 100</f>
        <v>69.30375395333914</v>
      </c>
      <c r="M19" s="277">
        <f>(SummRR!M132-Referenz!M$69)/Referenz!M$69 * 100 + 100</f>
        <v>65.858852159805323</v>
      </c>
      <c r="N19" s="90">
        <f>(SummRR!N132-Referenz!N$69)/Referenz!N$69 * 100 + 100</f>
        <v>91.907246887932516</v>
      </c>
      <c r="O19" s="1"/>
      <c r="P19" s="248">
        <v>3</v>
      </c>
      <c r="Q19" s="285">
        <v>8</v>
      </c>
      <c r="R19" s="2"/>
      <c r="S19" s="51">
        <v>2006</v>
      </c>
      <c r="T19" s="152">
        <f>(SUM(SummRR!D132:'SummRR'!F132)-SUM(Referenz!$D$69:'Referenz'!$F$69))/SUM(Referenz!$D$69:'Referenz'!$F$69)*100+100</f>
        <v>130.04717635632028</v>
      </c>
      <c r="U19" s="64">
        <f>(SUM(SummRR!G132:'SummRR'!I132)-SUM(Referenz!$G$69:'Referenz'!$I$69))/SUM(Referenz!$G$69:'Referenz'!$I$69)*100+100</f>
        <v>88.038211745300842</v>
      </c>
      <c r="V19" s="64">
        <f>(SUM(SummRR!J132:'SummRR'!L132)-SUM(Referenz!$J$69:'Referenz'!$L$69))/SUM(Referenz!$J$69:'Referenz'!$L$69)*100+100</f>
        <v>74.754412586854087</v>
      </c>
      <c r="W19" s="57">
        <f>(SUM(SummRR!B132:'SummRR'!C132)+SummRR!M131-SUM(Referenz!$B$69:'Referenz'!$C$69)-Referenz!$M$69)/(SUM(Referenz!$B$69:'Referenz'!$C$69)+Referenz!$M$69)*100+100</f>
        <v>72.115642968456115</v>
      </c>
      <c r="Y19" s="51">
        <v>2006</v>
      </c>
      <c r="Z19" s="65">
        <f>(SUM(SummRR!B132:'SummRR'!D132)-SUM(Referenz!$B$69:'Referenz'!$D$69))/SUM(Referenz!$B$69:'Referenz'!$D$69)*100+100</f>
        <v>98.55773569920035</v>
      </c>
      <c r="AA19" s="61">
        <f>(SUM(SummRR!E132:'SummRR'!G132)-SUM(Referenz!$E$69:'Referenz'!$G$69))/SUM(Referenz!$E$69:'Referenz'!$G$69)*100+100</f>
        <v>108.5251513680607</v>
      </c>
      <c r="AB19" s="62">
        <f>(SUM(SummRR!H132:'SummRR'!J132)-SUM(Referenz!$H$69:'Referenz'!$J$69))/SUM(Referenz!$H$69:'Referenz'!$J$69)*100+100</f>
        <v>80.926353484427267</v>
      </c>
      <c r="AC19" s="67">
        <f>(SUM(SummRR!K132:'SummRR'!M132)-SUM(Referenz!$K$69:'Referenz'!$M$69))/SUM(Referenz!$K$69:'Referenz'!$M$69)*100+100</f>
        <v>77.226965719383216</v>
      </c>
    </row>
    <row r="20" spans="1:29">
      <c r="A20" s="51">
        <v>2007</v>
      </c>
      <c r="B20" s="65">
        <f>(SummRR!B133-Referenz!B$69)/Referenz!B$69 * 100 + 100</f>
        <v>100.03839192672625</v>
      </c>
      <c r="C20" s="65">
        <f>(SummRR!C133-Referenz!C$69)/Referenz!C$69 * 100 + 100</f>
        <v>87.29714605484051</v>
      </c>
      <c r="D20" s="65">
        <f>(SummRR!D133-Referenz!D$69)/Referenz!D$69 * 100 + 100</f>
        <v>75.870646766169159</v>
      </c>
      <c r="E20" s="65">
        <f>(SummRR!E133-Referenz!E$69)/Referenz!E$69 * 100 + 100</f>
        <v>18.579508842271068</v>
      </c>
      <c r="F20" s="65">
        <f>(SummRR!F133-Referenz!F$69)/Referenz!F$69 * 100 + 100</f>
        <v>181.6630152341163</v>
      </c>
      <c r="G20" s="65">
        <f>(SummRR!G133-Referenz!G$69)/Referenz!G$69 * 100 + 100</f>
        <v>64.429450050755364</v>
      </c>
      <c r="H20" s="65">
        <f>(SummRR!H133-Referenz!H$69)/Referenz!H$69 * 100 + 100</f>
        <v>131.40090621314627</v>
      </c>
      <c r="I20" s="65">
        <f>(SummRR!I133-Referenz!I$69)/Referenz!I$69 * 100 + 100</f>
        <v>132.0023012507724</v>
      </c>
      <c r="J20" s="65">
        <f>(SummRR!J133-Referenz!J$69)/Referenz!J$69 * 100 + 100</f>
        <v>152.17933528714846</v>
      </c>
      <c r="K20" s="65">
        <f>(SummRR!K133-Referenz!K$69)/Referenz!K$69 * 100 + 100</f>
        <v>59.477278078643728</v>
      </c>
      <c r="L20" s="65">
        <f>(SummRR!L133-Referenz!L$69)/Referenz!L$69 * 100 + 100</f>
        <v>99.830407480405185</v>
      </c>
      <c r="M20" s="277">
        <f>(SummRR!M133-Referenz!M$69)/Referenz!M$69 * 100 + 100</f>
        <v>116.96410464408845</v>
      </c>
      <c r="N20" s="90">
        <f>(SummRR!N133-Referenz!N$69)/Referenz!N$69 * 100 + 100</f>
        <v>107.20721217164176</v>
      </c>
      <c r="O20" s="1"/>
      <c r="P20" s="248">
        <v>5</v>
      </c>
      <c r="Q20" s="249">
        <v>5</v>
      </c>
      <c r="R20" s="2"/>
      <c r="S20" s="51">
        <v>2007</v>
      </c>
      <c r="T20" s="151">
        <f>(SUM(SummRR!D133:'SummRR'!F133)-SUM(Referenz!$D$69:'Referenz'!$F$69))/SUM(Referenz!$D$69:'Referenz'!$F$69)*100+100</f>
        <v>105.38365478007492</v>
      </c>
      <c r="U20" s="64">
        <f>(SUM(SummRR!G133:'SummRR'!I133)-SUM(Referenz!$G$69:'Referenz'!$I$69))/SUM(Referenz!$G$69:'Referenz'!$I$69)*100+100</f>
        <v>108.47049929555685</v>
      </c>
      <c r="V20" s="64">
        <f>(SUM(SummRR!J133:'SummRR'!L133)-SUM(Referenz!$J$69:'Referenz'!$L$69))/SUM(Referenz!$J$69:'Referenz'!$L$69)*100+100</f>
        <v>110.77389984825491</v>
      </c>
      <c r="W20" s="57">
        <f>(SUM(SummRR!B133:'SummRR'!C133)+SummRR!M132-SUM(Referenz!$B$69:'Referenz'!$C$69)-Referenz!$M$69)/(SUM(Referenz!$B$69:'Referenz'!$C$69)+Referenz!$M$69)*100+100</f>
        <v>83.884142081788383</v>
      </c>
      <c r="Y20" s="51">
        <v>2007</v>
      </c>
      <c r="Z20" s="65">
        <f>(SUM(SummRR!B133:'SummRR'!D133)-SUM(Referenz!$B$69:'Referenz'!$D$69))/SUM(Referenz!$B$69:'Referenz'!$D$69)*100+100</f>
        <v>87.5106048845647</v>
      </c>
      <c r="AA20" s="61">
        <f>(SUM(SummRR!E133:'SummRR'!G133)-SUM(Referenz!$E$69:'Referenz'!$G$69))/SUM(Referenz!$E$69:'Referenz'!$G$69)*100+100</f>
        <v>92.711340469560341</v>
      </c>
      <c r="AB20" s="65">
        <f>(SUM(SummRR!H133:'SummRR'!J133)-SUM(Referenz!$H$69:'Referenz'!$J$69))/SUM(Referenz!$H$69:'Referenz'!$J$69)*100+100</f>
        <v>136.85624087075342</v>
      </c>
      <c r="AC20" s="67">
        <f>(SUM(SummRR!K133:'SummRR'!M133)-SUM(Referenz!$K$69:'Referenz'!$M$69))/SUM(Referenz!$K$69:'Referenz'!$M$69)*100+100</f>
        <v>91.563654899961762</v>
      </c>
    </row>
    <row r="21" spans="1:29">
      <c r="A21" s="51">
        <v>2008</v>
      </c>
      <c r="B21" s="65">
        <f>(SummRR!B134-Referenz!B$69)/Referenz!B$69 * 100 + 100</f>
        <v>68.118247134316888</v>
      </c>
      <c r="C21" s="65">
        <f>(SummRR!C134-Referenz!C$69)/Referenz!C$69 * 100 + 100</f>
        <v>23.670956911024064</v>
      </c>
      <c r="D21" s="65">
        <f>(SummRR!D134-Referenz!D$69)/Referenz!D$69 * 100 + 100</f>
        <v>107.89800995024878</v>
      </c>
      <c r="E21" s="65">
        <f>(SummRR!E134-Referenz!E$69)/Referenz!E$69 * 100 + 100</f>
        <v>164.53067945872414</v>
      </c>
      <c r="F21" s="65">
        <f>(SummRR!F134-Referenz!F$69)/Referenz!F$69 * 100 + 100</f>
        <v>71.992663168084803</v>
      </c>
      <c r="G21" s="65">
        <f>(SummRR!G134-Referenz!G$69)/Referenz!G$69 * 100 + 100</f>
        <v>52.487012599271516</v>
      </c>
      <c r="H21" s="65">
        <f>(SummRR!H134-Referenz!H$69)/Referenz!H$69 * 100 + 100</f>
        <v>105.51796908944199</v>
      </c>
      <c r="I21" s="65">
        <f>(SummRR!I134-Referenz!I$69)/Referenz!I$69 * 100 + 100</f>
        <v>109.24548805693465</v>
      </c>
      <c r="J21" s="65">
        <f>(SummRR!J134-Referenz!J$69)/Referenz!J$69 * 100 + 100</f>
        <v>65.567126021076263</v>
      </c>
      <c r="K21" s="65">
        <f>(SummRR!K134-Referenz!K$69)/Referenz!K$69 * 100 + 100</f>
        <v>103.83800329644451</v>
      </c>
      <c r="L21" s="65">
        <f>(SummRR!L134-Referenz!L$69)/Referenz!L$69 * 100 + 100</f>
        <v>70.266306091579963</v>
      </c>
      <c r="M21" s="277">
        <f>(SummRR!M134-Referenz!M$69)/Referenz!M$69 * 100 + 100</f>
        <v>68.140336645710818</v>
      </c>
      <c r="N21" s="90">
        <f>(SummRR!N134-Referenz!N$69)/Referenz!N$69 * 100 + 100</f>
        <v>86.013743242722001</v>
      </c>
      <c r="O21" s="1"/>
      <c r="P21" s="248">
        <v>4</v>
      </c>
      <c r="Q21" s="249">
        <v>7</v>
      </c>
      <c r="R21" s="2"/>
      <c r="S21" s="51">
        <v>2008</v>
      </c>
      <c r="T21" s="151">
        <f>(SUM(SummRR!D134:'SummRR'!F134)-SUM(Referenz!$D$69:'Referenz'!$F$69))/SUM(Referenz!$D$69:'Referenz'!$F$69)*100+100</f>
        <v>109.89315942833358</v>
      </c>
      <c r="U21" s="64">
        <f>(SUM(SummRR!G134:'SummRR'!I134)-SUM(Referenz!$G$69:'Referenz'!$I$69))/SUM(Referenz!$G$69:'Referenz'!$I$69)*100+100</f>
        <v>88.409333012611228</v>
      </c>
      <c r="V21" s="64">
        <f>(SUM(SummRR!J134:'SummRR'!L134)-SUM(Referenz!$J$69:'Referenz'!$L$69))/SUM(Referenz!$J$69:'Referenz'!$L$69)*100+100</f>
        <v>77.749381039853034</v>
      </c>
      <c r="W21" s="57">
        <f>(SUM(SummRR!B134:'SummRR'!C134)+SummRR!M133-SUM(Referenz!$B$69:'Referenz'!$C$69)-Referenz!$M$69)/(SUM(Referenz!$B$69:'Referenz'!$C$69)+Referenz!$M$69)*100+100</f>
        <v>71.14836906873019</v>
      </c>
      <c r="Y21" s="134">
        <v>2008</v>
      </c>
      <c r="Z21" s="65">
        <f>(SUM(SummRR!B134:'SummRR'!D134)-SUM(Referenz!$B$69:'Referenz'!$D$69))/SUM(Referenz!$B$69:'Referenz'!$D$69)*100+100</f>
        <v>67.636599938627057</v>
      </c>
      <c r="AA21" s="61">
        <f>(SUM(SummRR!E134:'SummRR'!G134)-SUM(Referenz!$E$69:'Referenz'!$G$69))/SUM(Referenz!$E$69:'Referenz'!$G$69)*100+100</f>
        <v>85.660271312878422</v>
      </c>
      <c r="AB21" s="62">
        <f>(SUM(SummRR!H134:'SummRR'!J134)-SUM(Referenz!$H$69:'Referenz'!$J$69))/SUM(Referenz!$H$69:'Referenz'!$J$69)*100+100</f>
        <v>96.828912029402062</v>
      </c>
      <c r="AC21" s="67">
        <f>(SUM(SummRR!K134:'SummRR'!M134)-SUM(Referenz!$K$69:'Referenz'!$M$69))/SUM(Referenz!$K$69:'Referenz'!$M$69)*100+100</f>
        <v>80.954504906333625</v>
      </c>
    </row>
    <row r="22" spans="1:29">
      <c r="A22" s="51">
        <v>2009</v>
      </c>
      <c r="B22" s="65">
        <f>(SummRR!B135-Referenz!B$69)/Referenz!B$69 * 100 + 100</f>
        <v>39.982449404925127</v>
      </c>
      <c r="C22" s="65">
        <f>(SummRR!C135-Referenz!C$69)/Referenz!C$69 * 100 + 100</f>
        <v>117.34750979294908</v>
      </c>
      <c r="D22" s="65">
        <f>(SummRR!D135-Referenz!D$69)/Referenz!D$69 * 100 + 100</f>
        <v>115.98258706467662</v>
      </c>
      <c r="E22" s="65">
        <f>(SummRR!E135-Referenz!E$69)/Referenz!E$69 * 100 + 100</f>
        <v>28.9969213145271</v>
      </c>
      <c r="F22" s="65">
        <f>(SummRR!F135-Referenz!F$69)/Referenz!F$69 * 100 + 100</f>
        <v>108.67682274417895</v>
      </c>
      <c r="G22" s="65">
        <f>(SummRR!G135-Referenz!G$69)/Referenz!G$69 * 100 + 100</f>
        <v>124.91789574252104</v>
      </c>
      <c r="H22" s="65">
        <f>(SummRR!H135-Referenz!H$69)/Referenz!H$69 * 100 + 100</f>
        <v>63.559059027993293</v>
      </c>
      <c r="I22" s="65">
        <f>(SummRR!I135-Referenz!I$69)/Referenz!I$69 * 100 + 100</f>
        <v>47.175640834416477</v>
      </c>
      <c r="J22" s="65">
        <f>(SummRR!J135-Referenz!J$69)/Referenz!J$69 * 100 + 100</f>
        <v>74.172226725696831</v>
      </c>
      <c r="K22" s="65">
        <f>(SummRR!K135-Referenz!K$69)/Referenz!K$69 * 100 + 100</f>
        <v>114.99882269837529</v>
      </c>
      <c r="L22" s="65">
        <f>(SummRR!L135-Referenz!L$69)/Referenz!L$69 * 100 + 100</f>
        <v>97.630288307283323</v>
      </c>
      <c r="M22" s="277">
        <f>(SummRR!M135-Referenz!M$69)/Referenz!M$69 * 100 + 100</f>
        <v>114.37842222672889</v>
      </c>
      <c r="N22" s="90">
        <f>(SummRR!N135-Referenz!N$69)/Referenz!N$69 * 100 + 100</f>
        <v>85.16236754081919</v>
      </c>
      <c r="O22" s="1"/>
      <c r="P22" s="248">
        <v>6</v>
      </c>
      <c r="Q22" s="249">
        <v>5</v>
      </c>
      <c r="R22" s="2"/>
      <c r="S22" s="134">
        <v>2009</v>
      </c>
      <c r="T22" s="151">
        <f>(SUM(SummRR!D135:'SummRR'!F135)-SUM(Referenz!$D$69:'Referenz'!$F$69))/SUM(Referenz!$D$69:'Referenz'!$F$69)*100+100</f>
        <v>84.570556403496596</v>
      </c>
      <c r="U22" s="64">
        <f>(SUM(SummRR!G135:'SummRR'!I135)-SUM(Referenz!$G$69:'Referenz'!$I$69))/SUM(Referenz!$G$69:'Referenz'!$I$69)*100+100</f>
        <v>79.461186900793791</v>
      </c>
      <c r="V22" s="64">
        <f>(SUM(SummRR!J135:'SummRR'!L135)-SUM(Referenz!$J$69:'Referenz'!$L$69))/SUM(Referenz!$J$69:'Referenz'!$L$69)*100+100</f>
        <v>92.524558741314578</v>
      </c>
      <c r="W22" s="57">
        <f>(SUM(SummRR!B135:'SummRR'!C135)+SummRR!M134-SUM(Referenz!$B$69:'Referenz'!$C$69)-Referenz!$M$69)/(SUM(Referenz!$B$69:'Referenz'!$C$69)+Referenz!$M$69)*100+100</f>
        <v>74.695040034391965</v>
      </c>
      <c r="Y22" s="51">
        <v>2009</v>
      </c>
      <c r="Z22" s="65">
        <f>(SUM(SummRR!B135:'SummRR'!D135)-SUM(Referenz!$B$69:'Referenz'!$D$69))/SUM(Referenz!$B$69:'Referenz'!$D$69)*100+100</f>
        <v>91.409592230906696</v>
      </c>
      <c r="AA22" s="61">
        <f>(SUM(SummRR!E135:'SummRR'!G135)-SUM(Referenz!$E$69:'Referenz'!$G$69))/SUM(Referenz!$E$69:'Referenz'!$G$69)*100+100</f>
        <v>96.671180032189667</v>
      </c>
      <c r="AB22" s="65">
        <f>(SUM(SummRR!H135:'SummRR'!J135)-SUM(Referenz!$H$69:'Referenz'!$J$69))/SUM(Referenz!$H$69:'Referenz'!$J$69)*100+100</f>
        <v>60.194129010978649</v>
      </c>
      <c r="AC22" s="67">
        <f>(SUM(SummRR!K135:'SummRR'!M135)-SUM(Referenz!$K$69:'Referenz'!$M$69))/SUM(Referenz!$K$69:'Referenz'!$M$69)*100+100</f>
        <v>108.76768191665606</v>
      </c>
    </row>
    <row r="23" spans="1:29">
      <c r="A23" s="51">
        <v>2010</v>
      </c>
      <c r="B23" s="65">
        <f>(SummRR!B136-Referenz!B$69)/Referenz!B$69 * 100 + 100</f>
        <v>69.599078593758563</v>
      </c>
      <c r="C23" s="65">
        <f>(SummRR!C136-Referenz!C$69)/Referenz!C$69 * 100 + 100</f>
        <v>71.34862898712926</v>
      </c>
      <c r="D23" s="65">
        <f>(SummRR!D136-Referenz!D$69)/Referenz!D$69 * 100 + 100</f>
        <v>48.196517412935322</v>
      </c>
      <c r="E23" s="65">
        <f>(SummRR!E136-Referenz!E$69)/Referenz!E$69 * 100 + 100</f>
        <v>41.777045893892748</v>
      </c>
      <c r="F23" s="65">
        <f>(SummRR!F136-Referenz!F$69)/Referenz!F$69 * 100 + 100</f>
        <v>98.588678860753063</v>
      </c>
      <c r="G23" s="65">
        <f>(SummRR!G136-Referenz!G$69)/Referenz!G$69 * 100 + 100</f>
        <v>110.16898548993849</v>
      </c>
      <c r="H23" s="65">
        <f>(SummRR!H136-Referenz!H$69)/Referenz!H$69 * 100 + 100</f>
        <v>116.69045993420643</v>
      </c>
      <c r="I23" s="65">
        <f>(SummRR!I136-Referenz!I$69)/Referenz!I$69 * 100 + 100</f>
        <v>154.95088534231104</v>
      </c>
      <c r="J23" s="65">
        <f>(SummRR!J136-Referenz!J$69)/Referenz!J$69 * 100 + 100</f>
        <v>62.948182328365654</v>
      </c>
      <c r="K23" s="65">
        <f>(SummRR!K136-Referenz!K$69)/Referenz!K$69 * 100 + 100</f>
        <v>88.156345655756965</v>
      </c>
      <c r="L23" s="65">
        <f>(SummRR!L136-Referenz!L$69)/Referenz!L$69 * 100 + 100</f>
        <v>62.428381537333273</v>
      </c>
      <c r="M23" s="277">
        <f>(SummRR!M136-Referenz!M$69)/Referenz!M$69 * 100 + 100</f>
        <v>105.86088014601502</v>
      </c>
      <c r="N23" s="90">
        <f>(SummRR!N136-Referenz!N$69)/Referenz!N$69 * 100 + 100</f>
        <v>94.502702911208956</v>
      </c>
      <c r="O23" s="1"/>
      <c r="P23" s="248">
        <v>4</v>
      </c>
      <c r="Q23" s="249">
        <v>7</v>
      </c>
      <c r="R23" s="3"/>
      <c r="S23" s="51">
        <v>2010</v>
      </c>
      <c r="T23" s="152">
        <f>(SUM(SummRR!D136:'SummRR'!F136)-SUM(Referenz!$D$69:'Referenz'!$F$69))/SUM(Referenz!$D$69:'Referenz'!$F$69)*100+100</f>
        <v>68.995421118357157</v>
      </c>
      <c r="U23" s="64">
        <f>(SUM(SummRR!G136:'SummRR'!I136)-SUM(Referenz!$G$69:'Referenz'!$I$69))/SUM(Referenz!$G$69:'Referenz'!$I$69)*100+100</f>
        <v>126.77914848287</v>
      </c>
      <c r="V23" s="64">
        <f>(SUM(SummRR!J136:'SummRR'!L136)-SUM(Referenz!$J$69:'Referenz'!$L$69))/SUM(Referenz!$J$69:'Referenz'!$L$69)*100+100</f>
        <v>69.922530149349086</v>
      </c>
      <c r="W23" s="57">
        <f>(SUM(SummRR!B136:'SummRR'!C136)+SummRR!M135-SUM(Referenz!$B$69:'Referenz'!$C$69)-Referenz!$M$69)/(SUM(Referenz!$B$69:'Referenz'!$C$69)+Referenz!$M$69)*100+100</f>
        <v>85.97990219786125</v>
      </c>
      <c r="Y23" s="51">
        <v>2010</v>
      </c>
      <c r="Z23" s="65">
        <f>(SUM(SummRR!B136:'SummRR'!D136)-SUM(Referenz!$B$69:'Referenz'!$D$69))/SUM(Referenz!$B$69:'Referenz'!$D$69)*100+100</f>
        <v>62.708713153667034</v>
      </c>
      <c r="AA23" s="61">
        <f>(SUM(SummRR!E136:'SummRR'!G136)-SUM(Referenz!$E$69:'Referenz'!$G$69))/SUM(Referenz!$E$69:'Referenz'!$G$69)*100+100</f>
        <v>90.02886850777918</v>
      </c>
      <c r="AB23" s="62">
        <f>(SUM(SummRR!H136:'SummRR'!J136)-SUM(Referenz!$H$69:'Referenz'!$J$69))/SUM(Referenz!$H$69:'Referenz'!$J$69)*100+100</f>
        <v>117.25486500494745</v>
      </c>
      <c r="AC23" s="67">
        <f>(SUM(SummRR!K136:'SummRR'!M136)-SUM(Referenz!$K$69:'Referenz'!$M$69))/SUM(Referenz!$K$69:'Referenz'!$M$69)*100+100</f>
        <v>84.777622021154571</v>
      </c>
    </row>
    <row r="24" spans="1:29">
      <c r="A24" s="51">
        <v>2011</v>
      </c>
      <c r="B24" s="65">
        <f>(SummRR!B137-Referenz!B$69)/Referenz!B$69 * 100 + 100</f>
        <v>87.53359293588548</v>
      </c>
      <c r="C24" s="65">
        <f>(SummRR!C137-Referenz!C$69)/Referenz!C$69 * 100 + 100</f>
        <v>22.160044767767189</v>
      </c>
      <c r="D24" s="65">
        <f>(SummRR!D137-Referenz!D$69)/Referenz!D$69 * 100 + 100</f>
        <v>101.67910447761196</v>
      </c>
      <c r="E24" s="65">
        <f>(SummRR!E137-Referenz!E$69)/Referenz!E$69 * 100 + 100</f>
        <v>29.856089353476051</v>
      </c>
      <c r="F24" s="65">
        <f>(SummRR!F137-Referenz!F$69)/Referenz!F$69 * 100 + 100</f>
        <v>134.73786110969587</v>
      </c>
      <c r="G24" s="65">
        <f>(SummRR!G137-Referenz!G$69)/Referenz!G$69 * 100 + 100</f>
        <v>149.6387412670926</v>
      </c>
      <c r="H24" s="65">
        <f>(SummRR!H137-Referenz!H$69)/Referenz!H$69 * 100 + 100</f>
        <v>124.26292595121345</v>
      </c>
      <c r="I24" s="65">
        <f>(SummRR!I137-Referenz!I$69)/Referenz!I$69 * 100 + 100</f>
        <v>106.36892459142145</v>
      </c>
      <c r="J24" s="65">
        <f>(SummRR!J137-Referenz!J$69)/Referenz!J$69 * 100 + 100</f>
        <v>84.086799276672707</v>
      </c>
      <c r="K24" s="65">
        <f>(SummRR!K137-Referenz!K$69)/Referenz!K$69 * 100 + 100</f>
        <v>108.21756534024013</v>
      </c>
      <c r="L24" s="173">
        <f>(SummRR!L137-Referenz!L$69)/Referenz!L$69 * 100 + 100</f>
        <v>0.27501489664022927</v>
      </c>
      <c r="M24" s="277">
        <f>(SummRR!M137-Referenz!M$69)/Referenz!M$69 * 100 + 100</f>
        <v>193.31778543905904</v>
      </c>
      <c r="N24" s="90">
        <f>(SummRR!N137-Referenz!N$69)/Referenz!N$69 * 100 + 100</f>
        <v>103.06605463131849</v>
      </c>
      <c r="O24" s="1"/>
      <c r="P24" s="248">
        <v>6</v>
      </c>
      <c r="Q24" s="249">
        <v>5</v>
      </c>
      <c r="S24" s="51">
        <v>2011</v>
      </c>
      <c r="T24" s="151">
        <f>(SUM(SummRR!D137:'SummRR'!F137)-SUM(Referenz!$D$69:'Referenz'!$F$69))/SUM(Referenz!$D$69:'Referenz'!$F$69)*100+100</f>
        <v>93.485500208130986</v>
      </c>
      <c r="U24" s="64">
        <f>(SUM(SummRR!G137:'SummRR'!I137)-SUM(Referenz!$G$69:'Referenz'!$I$69))/SUM(Referenz!$G$69:'Referenz'!$I$69)*100+100</f>
        <v>127.25335899109993</v>
      </c>
      <c r="V24" s="65">
        <f>(SUM(SummRR!J137:'SummRR'!L137)-SUM(Referenz!$J$69:'Referenz'!$L$69))/SUM(Referenz!$J$69:'Referenz'!$L$69)*100+100</f>
        <v>66.568165481990249</v>
      </c>
      <c r="W24" s="57">
        <f>(SUM(SummRR!B137:'SummRR'!C137)+SummRR!M136-SUM(Referenz!$B$69:'Referenz'!$C$69)-Referenz!$M$69)/(SUM(Referenz!$B$69:'Referenz'!$C$69)+Referenz!$M$69)*100+100</f>
        <v>73.082916868182068</v>
      </c>
      <c r="Y24" s="51">
        <v>2011</v>
      </c>
      <c r="Z24" s="65">
        <f>(SUM(SummRR!B137:'SummRR'!D137)-SUM(Referenz!$B$69:'Referenz'!$D$69))/SUM(Referenz!$B$69:'Referenz'!$D$69)*100+100</f>
        <v>71.373129478871462</v>
      </c>
      <c r="AA24" s="61">
        <f>(SUM(SummRR!E137:'SummRR'!G137)-SUM(Referenz!$E$69:'Referenz'!$G$69))/SUM(Referenz!$E$69:'Referenz'!$G$69)*100+100</f>
        <v>116.1638096211328</v>
      </c>
      <c r="AB24" s="62">
        <f>(SUM(SummRR!H137:'SummRR'!J137)-SUM(Referenz!$H$69:'Referenz'!$J$69))/SUM(Referenz!$H$69:'Referenz'!$J$69)*100+100</f>
        <v>107.5484144560147</v>
      </c>
      <c r="AC24" s="67">
        <f>(SUM(SummRR!K137:'SummRR'!M137)-SUM(Referenz!$K$69:'Referenz'!$M$69))/SUM(Referenz!$K$69:'Referenz'!$M$69)*100+100</f>
        <v>97.441697463998977</v>
      </c>
    </row>
    <row r="25" spans="1:29">
      <c r="A25" s="51">
        <v>2012</v>
      </c>
      <c r="B25" s="65">
        <f>(SummRR!B138-Referenz!B$69)/Referenz!B$69 * 100 + 100</f>
        <v>150.88027203422365</v>
      </c>
      <c r="C25" s="65">
        <f>(SummRR!C138-Referenz!C$69)/Referenz!C$69 * 100 + 100</f>
        <v>42.64129826524902</v>
      </c>
      <c r="D25" s="65">
        <f>(SummRR!D138-Referenz!D$69)/Referenz!D$69 * 100 + 100</f>
        <v>54.104477611940297</v>
      </c>
      <c r="E25" s="65">
        <f>(SummRR!E138-Referenz!E$69)/Referenz!E$69 * 100 + 100</f>
        <v>85.487219875420649</v>
      </c>
      <c r="F25" s="65">
        <f>(SummRR!F138-Referenz!F$69)/Referenz!F$69 * 100 + 100</f>
        <v>62.74519794161106</v>
      </c>
      <c r="G25" s="65">
        <f>(SummRR!G138-Referenz!G$69)/Referenz!G$69 * 100 + 100</f>
        <v>107.00423956529526</v>
      </c>
      <c r="H25" s="65">
        <f>(SummRR!H138-Referenz!H$69)/Referenz!H$69 * 100 + 100</f>
        <v>49.593445472037736</v>
      </c>
      <c r="I25" s="65">
        <f>(SummRR!I138-Referenz!I$69)/Referenz!I$69 * 100 + 100</f>
        <v>164.15588843195331</v>
      </c>
      <c r="J25" s="65">
        <f>(SummRR!J138-Referenz!J$69)/Referenz!J$69 * 100 + 100</f>
        <v>122.71621874415413</v>
      </c>
      <c r="K25" s="65">
        <f>(SummRR!K138-Referenz!K$69)/Referenz!K$69 * 100 + 100</f>
        <v>130.96303272898513</v>
      </c>
      <c r="L25" s="65">
        <f>(SummRR!L138-Referenz!L$69)/Referenz!L$69 * 100 + 100</f>
        <v>87.592244579914762</v>
      </c>
      <c r="M25" s="277">
        <f>(SummRR!M138-Referenz!M$69)/Referenz!M$69 * 100 + 100</f>
        <v>122.13546947880756</v>
      </c>
      <c r="N25" s="90">
        <f>(SummRR!N138-Referenz!N$69)/Referenz!N$69 * 100 + 100</f>
        <v>98.974491792076989</v>
      </c>
      <c r="O25" s="1"/>
      <c r="P25" s="248">
        <v>6</v>
      </c>
      <c r="Q25" s="249">
        <v>6</v>
      </c>
      <c r="S25" s="51">
        <v>2012</v>
      </c>
      <c r="T25" s="152">
        <f>(SUM(SummRR!D138:'SummRR'!F138)-SUM(Referenz!$D$69:'Referenz'!$F$69))/SUM(Referenz!$D$69:'Referenz'!$F$69)*100+100</f>
        <v>68.162897183294021</v>
      </c>
      <c r="U25" s="64">
        <f>(SUM(SummRR!G138:'SummRR'!I138)-SUM(Referenz!$G$69:'Referenz'!$I$69))/SUM(Referenz!$G$69:'Referenz'!$I$69)*100+100</f>
        <v>106.36747878079792</v>
      </c>
      <c r="V25" s="64">
        <f>(SUM(SummRR!J138:'SummRR'!L138)-SUM(Referenz!$J$69:'Referenz'!$L$69))/SUM(Referenz!$J$69:'Referenz'!$L$69)*100+100</f>
        <v>114.8470569443335</v>
      </c>
      <c r="W25" s="57">
        <f>(SUM(SummRR!B138:'SummRR'!C138)+SummRR!M137-SUM(Referenz!$B$69:'Referenz'!$C$69)-Referenz!$M$69)/(SUM(Referenz!$B$69:'Referenz'!$C$69)+Referenz!$M$69)*100+100</f>
        <v>131.22682572948574</v>
      </c>
      <c r="Y25" s="51">
        <v>2012</v>
      </c>
      <c r="Z25" s="65">
        <f>(SUM(SummRR!B138:'SummRR'!D138)-SUM(Referenz!$B$69:'Referenz'!$D$69))/SUM(Referenz!$B$69:'Referenz'!$D$69)*100+100</f>
        <v>82.257802487409506</v>
      </c>
      <c r="AA25" s="61">
        <f>(SUM(SummRR!E138:'SummRR'!G138)-SUM(Referenz!$E$69:'Referenz'!$G$69))/SUM(Referenz!$E$69:'Referenz'!$G$69)*100+100</f>
        <v>87.090923025828374</v>
      </c>
      <c r="AB25" s="62">
        <f>(SUM(SummRR!H138:'SummRR'!J138)-SUM(Referenz!$H$69:'Referenz'!$J$69))/SUM(Referenz!$H$69:'Referenz'!$J$69)*100+100</f>
        <v>110.23417989916599</v>
      </c>
      <c r="AC25" s="67">
        <f>(SUM(SummRR!K138:'SummRR'!M138)-SUM(Referenz!$K$69:'Referenz'!$M$69))/SUM(Referenz!$K$69:'Referenz'!$M$69)*100+100</f>
        <v>113.11647763476488</v>
      </c>
    </row>
    <row r="26" spans="1:29">
      <c r="A26" s="51">
        <v>2013</v>
      </c>
      <c r="B26" s="65">
        <f>(SummRR!B139-Referenz!B$69)/Referenz!B$69 * 100 + 100</f>
        <v>154.33554543958755</v>
      </c>
      <c r="C26" s="65">
        <f>(SummRR!C139-Referenz!C$69)/Referenz!C$69 * 100 + 100</f>
        <v>147.73363178511471</v>
      </c>
      <c r="D26" s="65">
        <f>(SummRR!D139-Referenz!D$69)/Referenz!D$69 * 100 + 100</f>
        <v>91.884328358208961</v>
      </c>
      <c r="E26" s="65">
        <f>(SummRR!E139-Referenz!E$69)/Referenz!E$69 * 100 + 100</f>
        <v>27.385981241497831</v>
      </c>
      <c r="F26" s="65">
        <f>(SummRR!F139-Referenz!F$69)/Referenz!F$69 * 100 + 100</f>
        <v>123.12121057726603</v>
      </c>
      <c r="G26" s="65">
        <f>(SummRR!G139-Referenz!G$69)/Referenz!G$69 * 100 + 100</f>
        <v>124.85818355526362</v>
      </c>
      <c r="H26" s="65">
        <f>(SummRR!H139-Referenz!H$69)/Referenz!H$69 * 100 + 100</f>
        <v>35.814040096828251</v>
      </c>
      <c r="I26" s="65">
        <f>(SummRR!I139-Referenz!I$69)/Referenz!I$69 * 100 + 100</f>
        <v>119.34542200251433</v>
      </c>
      <c r="J26" s="65">
        <f>(SummRR!J139-Referenz!J$69)/Referenz!J$69 * 100 + 100</f>
        <v>148.25091974808257</v>
      </c>
      <c r="K26" s="65">
        <f>(SummRR!K139-Referenz!K$69)/Referenz!K$69 * 100 + 100</f>
        <v>145.09065222510003</v>
      </c>
      <c r="L26" s="65">
        <f>(SummRR!L139-Referenz!L$69)/Referenz!L$69 * 100 + 100</f>
        <v>101.4804968602466</v>
      </c>
      <c r="M26" s="277">
        <f>(SummRR!M139-Referenz!M$69)/Referenz!M$69 * 100 + 100</f>
        <v>25.856824173595626</v>
      </c>
      <c r="N26" s="90">
        <f>(SummRR!N139-Referenz!N$69)/Referenz!N$69 * 100 + 100</f>
        <v>101.91711072292543</v>
      </c>
      <c r="O26" s="1"/>
      <c r="P26" s="248">
        <v>7</v>
      </c>
      <c r="Q26" s="249">
        <v>4</v>
      </c>
      <c r="S26" s="51">
        <v>2013</v>
      </c>
      <c r="T26" s="151">
        <f>(SUM(SummRR!D139:'SummRR'!F139)-SUM(Referenz!$D$69:'Referenz'!$F$69))/SUM(Referenz!$D$69:'Referenz'!$F$69)*100+100</f>
        <v>85.229637852088246</v>
      </c>
      <c r="U26" s="64">
        <f>(SUM(SummRR!G139:'SummRR'!I139)-SUM(Referenz!$G$69:'Referenz'!$I$69))/SUM(Referenz!$G$69:'Referenz'!$I$69)*100+100</f>
        <v>93.501941514037313</v>
      </c>
      <c r="V26" s="65">
        <f>(SUM(SummRR!J139:'SummRR'!L139)-SUM(Referenz!$J$69:'Referenz'!$L$69))/SUM(Referenz!$J$69:'Referenz'!$L$69)*100+100</f>
        <v>133.77525756728696</v>
      </c>
      <c r="W26" s="57">
        <f>(SUM(SummRR!B139:'SummRR'!C139)+SummRR!M138-SUM(Referenz!$B$69:'Referenz'!$C$69)-Referenz!$M$69)/(SUM(Referenz!$B$69:'Referenz'!$C$69)+Referenz!$M$69)*100+100</f>
        <v>140.84582728787149</v>
      </c>
      <c r="Y26" s="51">
        <v>2013</v>
      </c>
      <c r="Z26" s="65">
        <f>(SUM(SummRR!B139:'SummRR'!D139)-SUM(Referenz!$B$69:'Referenz'!$D$69))/SUM(Referenz!$B$69:'Referenz'!$D$69)*100+100</f>
        <v>130.45361829635914</v>
      </c>
      <c r="AA26" s="61">
        <f>(SUM(SummRR!E139:'SummRR'!G139)-SUM(Referenz!$E$69:'Referenz'!$G$69))/SUM(Referenz!$E$69:'Referenz'!$G$69)*100+100</f>
        <v>101.09087193112435</v>
      </c>
      <c r="AB26" s="62">
        <f>(SUM(SummRR!H139:'SummRR'!J139)-SUM(Referenz!$H$69:'Referenz'!$J$69))/SUM(Referenz!$H$69:'Referenz'!$J$69)*100+100</f>
        <v>94.920605004005068</v>
      </c>
      <c r="AC26" s="67">
        <f>(SUM(SummRR!K139:'SummRR'!M139)-SUM(Referenz!$K$69:'Referenz'!$M$69))/SUM(Referenz!$K$69:'Referenz'!$M$69)*100+100</f>
        <v>92.471645214731751</v>
      </c>
    </row>
    <row r="27" spans="1:29">
      <c r="A27" s="51">
        <v>2014</v>
      </c>
      <c r="B27" s="65">
        <f>(SummRR!B140-Referenz!B$69)/Referenz!B$69 * 100 + 100</f>
        <v>105.30357044918554</v>
      </c>
      <c r="C27" s="65">
        <f>(SummRR!C140-Referenz!C$69)/Referenz!C$69 * 100 + 100</f>
        <v>29.882484611080031</v>
      </c>
      <c r="D27" s="65">
        <f>(SummRR!D140-Referenz!D$69)/Referenz!D$69 * 100 + 100</f>
        <v>79.601990049751251</v>
      </c>
      <c r="E27" s="65">
        <f>(SummRR!E140-Referenz!E$69)/Referenz!E$69 * 100 + 100</f>
        <v>70.881363213288481</v>
      </c>
      <c r="F27" s="65">
        <f>(SummRR!F140-Referenz!F$69)/Referenz!F$69 * 100 + 100</f>
        <v>100.11718550975699</v>
      </c>
      <c r="G27" s="65">
        <f>(SummRR!G140-Referenz!G$69)/Referenz!G$69 * 100 + 100</f>
        <v>49.561115423657967</v>
      </c>
      <c r="H27" s="65">
        <f>(SummRR!H140-Referenz!H$69)/Referenz!H$69 * 100 + 100</f>
        <v>117.31115387002669</v>
      </c>
      <c r="I27" s="65">
        <f>(SummRR!I140-Referenz!I$69)/Referenz!I$69 * 100 + 100</f>
        <v>92.689267222092013</v>
      </c>
      <c r="J27" s="65">
        <f>(SummRR!J140-Referenz!J$69)/Referenz!J$69 * 100 + 100</f>
        <v>93.533703311093106</v>
      </c>
      <c r="K27" s="65">
        <f>(SummRR!K140-Referenz!K$69)/Referenz!K$69 * 100 + 100</f>
        <v>155.40381445726388</v>
      </c>
      <c r="L27" s="65">
        <f>(SummRR!L140-Referenz!L$69)/Referenz!L$69 * 100 + 100</f>
        <v>52.252830361644591</v>
      </c>
      <c r="M27" s="277">
        <f>(SummRR!M140-Referenz!M$69)/Referenz!M$69 * 100 + 100</f>
        <v>97.343338065301168</v>
      </c>
      <c r="N27" s="90">
        <f>(SummRR!N140-Referenz!N$69)/Referenz!N$69 * 100 + 100</f>
        <v>87.534647409227929</v>
      </c>
      <c r="O27" s="1"/>
      <c r="P27" s="248">
        <v>3</v>
      </c>
      <c r="Q27" s="249">
        <v>7</v>
      </c>
      <c r="S27" s="134">
        <v>2014</v>
      </c>
      <c r="T27" s="151">
        <f>(SUM(SummRR!D140:'SummRR'!F140)-SUM(Referenz!$D$69:'Referenz'!$F$69))/SUM(Referenz!$D$69:'Referenz'!$F$69)*100+100</f>
        <v>86.096850284445679</v>
      </c>
      <c r="U27" s="64">
        <f>(SUM(SummRR!G140:'SummRR'!I140)-SUM(Referenz!$G$69:'Referenz'!$I$69))/SUM(Referenz!$G$69:'Referenz'!$I$69)*100+100</f>
        <v>85.976426926909724</v>
      </c>
      <c r="V27" s="64">
        <f>(SUM(SummRR!J140:'SummRR'!L140)-SUM(Referenz!$J$69:'Referenz'!$L$69))/SUM(Referenz!$J$69:'Referenz'!$L$69)*100+100</f>
        <v>99.033623512498991</v>
      </c>
      <c r="W27" s="57">
        <f>(SUM(SummRR!B140:'SummRR'!C140)+SummRR!M139-SUM(Referenz!$B$69:'Referenz'!$C$69)-Referenz!$M$69)/(SUM(Referenz!$B$69:'Referenz'!$C$69)+Referenz!$M$69)*100+100</f>
        <v>53.09258960717932</v>
      </c>
      <c r="Y27" s="51">
        <v>2014</v>
      </c>
      <c r="Z27" s="65">
        <f>(SUM(SummRR!B140:'SummRR'!D140)-SUM(Referenz!$B$69:'Referenz'!$D$69))/SUM(Referenz!$B$69:'Referenz'!$D$69)*100+100</f>
        <v>72.022960703261788</v>
      </c>
      <c r="AA27" s="61">
        <f>(SUM(SummRR!E140:'SummRR'!G140)-SUM(Referenz!$E$69:'Referenz'!$G$69))/SUM(Referenz!$E$69:'Referenz'!$G$69)*100+100</f>
        <v>71.532585647497655</v>
      </c>
      <c r="AB27" s="62">
        <f>(SUM(SummRR!H140:'SummRR'!J140)-SUM(Referenz!$H$69:'Referenz'!$J$69))/SUM(Referenz!$H$69:'Referenz'!$J$69)*100+100</f>
        <v>102.24756160768976</v>
      </c>
      <c r="AC27" s="67">
        <f>(SUM(SummRR!K140:'SummRR'!M140)-SUM(Referenz!$K$69:'Referenz'!$M$69))/SUM(Referenz!$K$69:'Referenz'!$M$69)*100+100</f>
        <v>101.3126035427552</v>
      </c>
    </row>
    <row r="28" spans="1:29">
      <c r="A28" s="51">
        <v>2015</v>
      </c>
      <c r="B28" s="65">
        <f>(SummRR!B141-Referenz!B$69)/Referenz!B$69 * 100 + 100</f>
        <v>134.92019963801897</v>
      </c>
      <c r="C28" s="65">
        <f>(SummRR!C141-Referenz!C$69)/Referenz!C$69 * 100 + 100</f>
        <v>60.4364857302742</v>
      </c>
      <c r="D28" s="65">
        <f>(SummRR!D141-Referenz!D$69)/Referenz!D$69 * 100 + 100</f>
        <v>94.838308457711449</v>
      </c>
      <c r="E28" s="65">
        <f>(SummRR!E141-Referenz!E$69)/Referenz!E$69 * 100 + 100</f>
        <v>80.547003651464181</v>
      </c>
      <c r="F28" s="65">
        <f>(SummRR!F141-Referenz!F$69)/Referenz!F$69 * 100 + 100</f>
        <v>162.78595811891785</v>
      </c>
      <c r="G28" s="65">
        <f>(SummRR!G141-Referenz!G$69)/Referenz!G$69 * 100 + 100</f>
        <v>79.118648116080493</v>
      </c>
      <c r="H28" s="65">
        <f>(SummRR!H141-Referenz!H$69)/Referenz!H$69 * 100 + 100</f>
        <v>27.931227111911113</v>
      </c>
      <c r="I28" s="65">
        <f>(SummRR!I141-Referenz!I$69)/Referenz!I$69 * 100 + 100</f>
        <v>69.868530395687287</v>
      </c>
      <c r="J28" s="65">
        <f>(SummRR!J141-Referenz!J$69)/Referenz!J$69 * 100 + 100</f>
        <v>78.10064226476274</v>
      </c>
      <c r="K28" s="65">
        <f>(SummRR!K141-Referenz!K$69)/Referenz!K$69 * 100 + 100</f>
        <v>107.36990817047324</v>
      </c>
      <c r="L28" s="65">
        <f>(SummRR!L141-Referenz!L$69)/Referenz!L$69 * 100 + 100</f>
        <v>77.416693404226066</v>
      </c>
      <c r="M28" s="277">
        <f>(SummRR!M141-Referenz!M$69)/Referenz!M$69 * 100 + 100</f>
        <v>79.091462178057199</v>
      </c>
      <c r="N28" s="90">
        <f>(SummRR!N141-Referenz!N$69)/Referenz!N$69 * 100 + 100</f>
        <v>84.443244375134313</v>
      </c>
      <c r="O28" s="1"/>
      <c r="P28" s="248">
        <v>3</v>
      </c>
      <c r="Q28" s="253">
        <v>9</v>
      </c>
      <c r="R28" s="2"/>
      <c r="S28" s="51">
        <v>2015</v>
      </c>
      <c r="T28" s="151">
        <f>(SUM(SummRR!D141:'SummRR'!F141)-SUM(Referenz!$D$69:'Referenz'!$F$69))/SUM(Referenz!$D$69:'Referenz'!$F$69)*100+100</f>
        <v>121.06285555709728</v>
      </c>
      <c r="U28" s="65">
        <f>(SUM(SummRR!G141:'SummRR'!I141)-SUM(Referenz!$G$69:'Referenz'!$I$69))/SUM(Referenz!$G$69:'Referenz'!$I$69)*100+100</f>
        <v>59.131988591457336</v>
      </c>
      <c r="V28" s="64">
        <f>(SUM(SummRR!J141:'SummRR'!L141)-SUM(Referenz!$J$69:'Referenz'!$L$69))/SUM(Referenz!$J$69:'Referenz'!$L$69)*100+100</f>
        <v>86.175225620956795</v>
      </c>
      <c r="W28" s="57">
        <f>(SUM(SummRR!B141:'SummRR'!C141)+SummRR!M140-SUM(Referenz!$B$69:'Referenz'!$C$69)-Referenz!$M$69)/(SUM(Referenz!$B$69:'Referenz'!$C$69)+Referenz!$M$69)*100+100</f>
        <v>97.802138750067172</v>
      </c>
      <c r="Y28" s="51">
        <v>2015</v>
      </c>
      <c r="Z28" s="65">
        <f>(SUM(SummRR!B141:'SummRR'!D141)-SUM(Referenz!$B$69:'Referenz'!$D$69))/SUM(Referenz!$B$69:'Referenz'!$D$69)*100+100</f>
        <v>96.933157638224515</v>
      </c>
      <c r="AA28" s="61">
        <f>(SUM(SummRR!E141:'SummRR'!G141)-SUM(Referenz!$E$69:'Referenz'!$G$69))/SUM(Referenz!$E$69:'Referenz'!$G$69)*100+100</f>
        <v>107.42661523133128</v>
      </c>
      <c r="AB28" s="65">
        <f>(SUM(SummRR!H141:'SummRR'!J141)-SUM(Referenz!$H$69:'Referenz'!$J$69))/SUM(Referenz!$H$69:'Referenz'!$J$69)*100+100</f>
        <v>56.024124770296375</v>
      </c>
      <c r="AC28" s="67">
        <f>(SUM(SummRR!K141:'SummRR'!M141)-SUM(Referenz!$K$69:'Referenz'!$M$69))/SUM(Referenz!$K$69:'Referenz'!$M$69)*100+100</f>
        <v>88.075060532687658</v>
      </c>
    </row>
    <row r="29" spans="1:29">
      <c r="A29" s="51">
        <v>2016</v>
      </c>
      <c r="B29" s="65">
        <f>(SummRR!B142-Referenz!B$69)/Referenz!B$69 * 100 + 100</f>
        <v>197.44419459222286</v>
      </c>
      <c r="C29" s="65">
        <f>(SummRR!C142-Referenz!C$69)/Referenz!C$69 * 100 + 100</f>
        <v>143.8724118634583</v>
      </c>
      <c r="D29" s="65">
        <f>(SummRR!D142-Referenz!D$69)/Referenz!D$69 * 100 + 100</f>
        <v>60.323383084577117</v>
      </c>
      <c r="E29" s="65">
        <f>(SummRR!E142-Referenz!E$69)/Referenz!E$69 * 100 + 100</f>
        <v>96.871196391494252</v>
      </c>
      <c r="F29" s="65">
        <f>(SummRR!F142-Referenz!F$69)/Referenz!F$69 * 100 + 100</f>
        <v>170.73419269373827</v>
      </c>
      <c r="G29" s="65">
        <f>(SummRR!G142-Referenz!G$69)/Referenz!G$69 * 100 + 100</f>
        <v>152.62435062996357</v>
      </c>
      <c r="H29" s="65">
        <f>(SummRR!H142-Referenz!H$69)/Referenz!H$69 * 100 + 100</f>
        <v>148.96654459685928</v>
      </c>
      <c r="I29" s="65">
        <f>(SummRR!I142-Referenz!I$69)/Referenz!I$69 * 100 + 100</f>
        <v>87.191834821333444</v>
      </c>
      <c r="J29" s="65">
        <f>(SummRR!J142-Referenz!J$69)/Referenz!J$69 * 100 + 100</f>
        <v>80.906653364095533</v>
      </c>
      <c r="K29" s="65">
        <f>(SummRR!K142-Referenz!K$69)/Referenz!K$69 * 100 + 100</f>
        <v>73.463621379797473</v>
      </c>
      <c r="L29" s="65">
        <f>(SummRR!L142-Referenz!L$69)/Referenz!L$69 * 100 + 100</f>
        <v>94.880139340880973</v>
      </c>
      <c r="M29" s="277">
        <f>(SummRR!M142-Referenz!M$69)/Referenz!M$69 * 100 + 100</f>
        <v>9.582234840803082</v>
      </c>
      <c r="N29" s="90">
        <f>(SummRR!N142-Referenz!N$69)/Referenz!N$69 * 100 + 100</f>
        <v>116.04333474770075</v>
      </c>
      <c r="O29" s="1"/>
      <c r="P29" s="248">
        <v>5</v>
      </c>
      <c r="Q29" s="249">
        <v>6</v>
      </c>
      <c r="S29" s="51">
        <v>2016</v>
      </c>
      <c r="T29" s="151">
        <f>(SUM(SummRR!D142:'SummRR'!F142)-SUM(Referenz!$D$69:'Referenz'!$F$69))/SUM(Referenz!$D$69:'Referenz'!$F$69)*100+100</f>
        <v>122.24226446510337</v>
      </c>
      <c r="U29" s="65">
        <f>(SUM(SummRR!G142:'SummRR'!I142)-SUM(Referenz!$G$69:'Referenz'!$I$69))/SUM(Referenz!$G$69:'Referenz'!$I$69)*100+100</f>
        <v>130.3048005223188</v>
      </c>
      <c r="V29" s="64">
        <f>(SUM(SummRR!J142:'SummRR'!L142)-SUM(Referenz!$J$69:'Referenz'!$L$69))/SUM(Referenz!$J$69:'Referenz'!$L$69)*100+100</f>
        <v>82.860793866304604</v>
      </c>
      <c r="W29" s="57">
        <f>(SUM(SummRR!B142:'SummRR'!C142)+SummRR!M141-SUM(Referenz!$B$69:'Referenz'!$C$69)-Referenz!$M$69)/(SUM(Referenz!$B$69:'Referenz'!$C$69)+Referenz!$M$69)*100+100</f>
        <v>138.48137997743027</v>
      </c>
      <c r="Y29" s="51">
        <v>2016</v>
      </c>
      <c r="Z29" s="65">
        <f>(SUM(SummRR!B142:'SummRR'!D142)-SUM(Referenz!$B$69:'Referenz'!$D$69))/SUM(Referenz!$B$69:'Referenz'!$D$69)*100+100</f>
        <v>132.40311196953013</v>
      </c>
      <c r="AA29" s="65">
        <f>(SUM(SummRR!E142:'SummRR'!G142)-SUM(Referenz!$E$69:'Referenz'!$G$69))/SUM(Referenz!$E$69:'Referenz'!$G$69)*100+100</f>
        <v>145.41552768055595</v>
      </c>
      <c r="AB29" s="62">
        <f>(SUM(SummRR!H142:'SummRR'!J142)-SUM(Referenz!$H$69:'Referenz'!$J$69))/SUM(Referenz!$H$69:'Referenz'!$J$69)*100+100</f>
        <v>109.05621259953823</v>
      </c>
      <c r="AC29" s="57">
        <f>(SUM(SummRR!K142:'SummRR'!M142)-SUM(Referenz!$K$69:'Referenz'!$M$69))/SUM(Referenz!$K$69:'Referenz'!$M$69)*100+100</f>
        <v>60.835351089588379</v>
      </c>
    </row>
    <row r="30" spans="1:29">
      <c r="A30" s="51">
        <v>2017</v>
      </c>
      <c r="B30" s="65">
        <f>(SummRR!B143-Referenz!B$69)/Referenz!B$69 * 100 + 100</f>
        <v>126.69335819667634</v>
      </c>
      <c r="C30" s="65">
        <f>(SummRR!C143-Referenz!C$69)/Referenz!C$69 * 100 + 100</f>
        <v>101.39899272523782</v>
      </c>
      <c r="D30" s="62">
        <f>(SummRR!D143-Referenz!D$69)/Referenz!D$69 * 100 + 100</f>
        <v>113.80597014925375</v>
      </c>
      <c r="E30" s="62">
        <f>(SummRR!E143-Referenz!E$69)/Referenz!E$69 * 100 + 100</f>
        <v>128.66041383260546</v>
      </c>
      <c r="F30" s="62">
        <f>(SummRR!F143-Referenz!F$69)/Referenz!F$69 * 100 + 100</f>
        <v>116.85433331634997</v>
      </c>
      <c r="G30" s="62">
        <f>(SummRR!G143-Referenz!G$69)/Referenz!G$69 * 100 + 100</f>
        <v>82.343106227981139</v>
      </c>
      <c r="H30" s="62">
        <f>(SummRR!H143-Referenz!H$69)/Referenz!H$69 * 100 + 100</f>
        <v>118.55254174166717</v>
      </c>
      <c r="I30" s="62">
        <f>(SummRR!I143-Referenz!I$69)/Referenz!I$69 * 100 + 100</f>
        <v>108.67017536383202</v>
      </c>
      <c r="J30" s="62">
        <f>(SummRR!J143-Referenz!J$69)/Referenz!J$69 * 100 + 100</f>
        <v>120.6584772713101</v>
      </c>
      <c r="K30" s="62">
        <f>(SummRR!K143-Referenz!K$69)/Referenz!K$69 * 100 + 100</f>
        <v>100.30609842241579</v>
      </c>
      <c r="L30" s="62">
        <f>(SummRR!L143-Referenz!L$69)/Referenz!L$69 * 100 + 100</f>
        <v>123.75670348810561</v>
      </c>
      <c r="M30" s="238">
        <f>(SummRR!M143-Referenz!M$69)/Referenz!M$69 * 100 + 100</f>
        <v>139.93104846887044</v>
      </c>
      <c r="N30" s="90">
        <f>(SummRR!N143-Referenz!N$69)/Referenz!N$69 * 100 + 100</f>
        <v>112.7618186927939</v>
      </c>
      <c r="O30" s="1"/>
      <c r="P30" s="371">
        <v>9</v>
      </c>
      <c r="Q30" s="372">
        <v>1</v>
      </c>
      <c r="S30" s="51">
        <v>2017</v>
      </c>
      <c r="T30" s="151">
        <f>(SUM(SummRR!D143:'SummRR'!F143)-SUM(Referenz!$D$69:'Referenz'!$F$69))/SUM(Referenz!$D$69:'Referenz'!$F$69)*100+100</f>
        <v>119.98751214097406</v>
      </c>
      <c r="U30" s="64">
        <f>(SUM(SummRR!G143:'SummRR'!I143)-SUM(Referenz!$G$69:'Referenz'!$I$69))/SUM(Referenz!$G$69:'Referenz'!$I$69)*100+100</f>
        <v>102.862444589533</v>
      </c>
      <c r="V30" s="64">
        <f>(SUM(SummRR!J143:'SummRR'!L143)-SUM(Referenz!$J$69:'Referenz'!$L$69))/SUM(Referenz!$J$69:'Referenz'!$L$69)*100+100</f>
        <v>115.80544684929318</v>
      </c>
      <c r="W30" s="57">
        <f>(SUM(SummRR!B143:'SummRR'!C143)+SummRR!M142-SUM(Referenz!$B$69:'Referenz'!$C$69)-Referenz!$M$69)/(SUM(Referenz!$B$69:'Referenz'!$C$69)+Referenz!$M$69)*100+100</f>
        <v>77.220699661454148</v>
      </c>
      <c r="Y30" s="149">
        <v>2017</v>
      </c>
      <c r="Z30" s="65">
        <f>(SUM(SummRR!B143:'SummRR'!D143)-SUM(Referenz!$B$69:'Referenz'!$D$69))/SUM(Referenz!$B$69:'Referenz'!$D$69)*100+100</f>
        <v>114.04537988050328</v>
      </c>
      <c r="AA30" s="61">
        <f>(SUM(SummRR!E143:'SummRR'!G143)-SUM(Referenz!$E$69:'Referenz'!$G$69))/SUM(Referenz!$E$69:'Referenz'!$G$69)*100+100</f>
        <v>104.89742738165191</v>
      </c>
      <c r="AB30" s="62">
        <f>(SUM(SummRR!H143:'SummRR'!J143)-SUM(Referenz!$H$69:'Referenz'!$J$69))/SUM(Referenz!$H$69:'Referenz'!$J$69)*100+100</f>
        <v>115.44079536352069</v>
      </c>
      <c r="AC30" s="67">
        <f>(SUM(SummRR!K143:'SummRR'!M143)-SUM(Referenz!$K$69:'Referenz'!$M$69))/SUM(Referenz!$K$69:'Referenz'!$M$69)*100+100</f>
        <v>120.90607875621257</v>
      </c>
    </row>
    <row r="31" spans="1:29">
      <c r="A31" s="51">
        <v>2018</v>
      </c>
      <c r="B31" s="173">
        <f>(SummRR!B144-Referenz!B$69)/Referenz!B$69 * 100 + 100</f>
        <v>217.18861405144514</v>
      </c>
      <c r="C31" s="65">
        <f>(SummRR!C144-Referenz!C$69)/Referenz!C$69 * 100 + 100</f>
        <v>83.939563514269722</v>
      </c>
      <c r="D31" s="65">
        <f>(SummRR!D144-Referenz!D$69)/Referenz!D$69 * 100 + 100</f>
        <v>51.305970149253739</v>
      </c>
      <c r="E31" s="65">
        <f>(SummRR!E144-Referenz!E$69)/Referenz!E$69 * 100 + 100</f>
        <v>34.151929548220807</v>
      </c>
      <c r="F31" s="65">
        <f>(SummRR!F144-Referenz!F$69)/Referenz!F$69 * 100 + 100</f>
        <v>117.69501197330212</v>
      </c>
      <c r="G31" s="65">
        <f>(SummRR!G144-Referenz!G$69)/Referenz!G$69 * 100 + 100</f>
        <v>64.071176927210843</v>
      </c>
      <c r="H31" s="65">
        <f>(SummRR!H144-Referenz!H$69)/Referenz!H$69 * 100 + 100</f>
        <v>47.793433058159017</v>
      </c>
      <c r="I31" s="65">
        <f>(SummRR!I144-Referenz!I$69)/Referenz!I$69 * 100 + 100</f>
        <v>119.92073469561697</v>
      </c>
      <c r="J31" s="65">
        <f>(SummRR!J144-Referenz!J$69)/Referenz!J$69 * 100 + 100</f>
        <v>134.68853276797407</v>
      </c>
      <c r="K31" s="65">
        <f>(SummRR!K144-Referenz!K$69)/Referenz!K$69 * 100 + 100</f>
        <v>72.050859430185994</v>
      </c>
      <c r="L31" s="65">
        <f>(SummRR!L144-Referenz!L$69)/Referenz!L$69 * 100 + 100</f>
        <v>27.501489664023467</v>
      </c>
      <c r="M31" s="238">
        <f>(SummRR!M144-Referenz!M$69)/Referenz!M$69 * 100 + 100</f>
        <v>158.1829243561144</v>
      </c>
      <c r="N31" s="90">
        <f>(SummRR!N144-Referenz!N$69)/Referenz!N$69 * 100 + 100</f>
        <v>90.237558618181424</v>
      </c>
      <c r="O31" s="1"/>
      <c r="P31" s="248">
        <v>5</v>
      </c>
      <c r="Q31" s="249">
        <v>7</v>
      </c>
      <c r="S31" s="51">
        <v>2018</v>
      </c>
      <c r="T31" s="152">
        <f>(SUM(SummRR!D144:'SummRR'!F144)-SUM(Referenz!$D$69:'Referenz'!$F$69))/SUM(Referenz!$D$69:'Referenz'!$F$69)*100+100</f>
        <v>75.898432079922316</v>
      </c>
      <c r="U31" s="65">
        <f>(SUM(SummRR!G144:'SummRR'!I144)-SUM(Referenz!$G$69:'Referenz'!$I$69))/SUM(Referenz!$G$69:'Referenz'!$I$69)*100+100</f>
        <v>76.677777395965762</v>
      </c>
      <c r="V31" s="62">
        <f>(SUM(SummRR!J144:'SummRR'!L144)-SUM(Referenz!$J$69:'Referenz'!$L$69))/SUM(Referenz!$J$69:'Referenz'!$L$69)*100+100</f>
        <v>85.855762319303565</v>
      </c>
      <c r="W31" s="67">
        <f>(SUM(SummRR!B144:'SummRR'!C144)+SummRR!M143-SUM(Referenz!$B$69:'Referenz'!$C$69)-Referenz!$M$69)/(SUM(Referenz!$B$69:'Referenz'!$C$69)+Referenz!$M$69)*100+100</f>
        <v>147.24058251383741</v>
      </c>
      <c r="Y31" s="51">
        <v>2018</v>
      </c>
      <c r="Z31" s="65">
        <f>(SUM(SummRR!B144:'SummRR'!D144)-SUM(Referenz!$B$69:'Referenz'!$D$69))/SUM(Referenz!$B$69:'Referenz'!$D$69)*100+100</f>
        <v>116.42809436993448</v>
      </c>
      <c r="AA31" s="62">
        <f>(SUM(SummRR!E144:'SummRR'!G144)-SUM(Referenz!$E$69:'Referenz'!$G$69))/SUM(Referenz!$E$69:'Referenz'!$G$69)*100+100</f>
        <v>74.879288761719863</v>
      </c>
      <c r="AB31" s="62">
        <f>(SUM(SummRR!H144:'SummRR'!J144)-SUM(Referenz!$H$69:'Referenz'!$J$69))/SUM(Referenz!$H$69:'Referenz'!$J$69)*100+100</f>
        <v>96.263487725580731</v>
      </c>
      <c r="AC31" s="67">
        <f>(SUM(SummRR!K144:'SummRR'!M144)-SUM(Referenz!$K$69:'Referenz'!$M$69))/SUM(Referenz!$K$69:'Referenz'!$M$69)*100+100</f>
        <v>83.630686886708304</v>
      </c>
    </row>
    <row r="32" spans="1:29">
      <c r="A32" s="176">
        <v>2019</v>
      </c>
      <c r="B32" s="169">
        <f>(SummRR!B145-Referenz!B$69)/Referenz!B$69 * 100 + 100</f>
        <v>268.52410464542311</v>
      </c>
      <c r="C32" s="62">
        <f>(SummRR!C145-Referenz!C$69)/Referenz!C$69 * 100 + 100</f>
        <v>89.143816452154454</v>
      </c>
      <c r="D32" s="62">
        <f>(SummRR!D145-Referenz!D$69)/Referenz!D$69 * 100 + 100</f>
        <v>78.980099502487562</v>
      </c>
      <c r="E32" s="62">
        <f>(SummRR!E145-Referenz!E$69)/Referenz!E$69 * 100 + 100</f>
        <v>76.895539485931138</v>
      </c>
      <c r="F32" s="62">
        <f>(SummRR!F145-Referenz!F$69)/Referenz!F$69 * 100 + 100</f>
        <v>191.44545778774142</v>
      </c>
      <c r="G32" s="62">
        <f>(SummRR!G145-Referenz!G$69)/Referenz!G$69 * 100 + 100</f>
        <v>28.661849883561231</v>
      </c>
      <c r="H32" s="62">
        <f>(SummRR!H145-Referenz!H$69)/Referenz!H$69 * 100 + 100</f>
        <v>64.490099931723663</v>
      </c>
      <c r="I32" s="62">
        <f>(SummRR!I145-Referenz!I$69)/Referenz!I$69 * 100 + 100</f>
        <v>118.06694935117513</v>
      </c>
      <c r="J32" s="62">
        <f>(SummRR!J145-Referenz!J$69)/Referenz!J$69 * 100 + 100</f>
        <v>123.65155577726507</v>
      </c>
      <c r="K32" s="62">
        <f>(SummRR!K145-Referenz!K$69)/Referenz!K$69 * 100 + 100</f>
        <v>180.26842477042612</v>
      </c>
      <c r="L32" s="62">
        <f>(SummRR!L145-Referenz!L$69)/Referenz!L$69 * 100 + 100</f>
        <v>60.640784709171754</v>
      </c>
      <c r="M32" s="238">
        <f>(SummRR!M145-Referenz!M$69)/Referenz!M$69 * 100 + 100</f>
        <v>85.175420807138522</v>
      </c>
      <c r="N32" s="90">
        <f>(SummRR!N145-Referenz!N$69)/Referenz!N$69 * 100 + 100</f>
        <v>106.27317863460276</v>
      </c>
      <c r="O32" s="1"/>
      <c r="P32" s="248">
        <v>5</v>
      </c>
      <c r="Q32" s="249">
        <v>7</v>
      </c>
      <c r="S32" s="176">
        <v>2019</v>
      </c>
      <c r="T32" s="152">
        <f>(SUM(SummRR!D145:'SummRR'!F145)-SUM(Referenz!$D$69:'Referenz'!$F$69))/SUM(Referenz!$D$69:'Referenz'!$F$69)*100+100</f>
        <v>129.3534064104343</v>
      </c>
      <c r="U32" s="62">
        <f>(SUM(SummRR!G145:'SummRR'!I145)-SUM(Referenz!$G$69:'Referenz'!$I$69))/SUM(Referenz!$G$69:'Referenz'!$I$69)*100+100</f>
        <v>69.399676987045112</v>
      </c>
      <c r="V32" s="62">
        <f>(SUM(SummRR!J145:'SummRR'!L145)-SUM(Referenz!$J$69:'Referenz'!$L$69))/SUM(Referenz!$J$69:'Referenz'!$L$69)*100+100</f>
        <v>121.35612171551792</v>
      </c>
      <c r="W32" s="67">
        <f>(SUM(SummRR!B145:'SummRR'!C145)+SummRR!M144-SUM(Referenz!$B$69:'Referenz'!$C$69)-Referenz!$M$69)/(SUM(Referenz!$B$69:'Referenz'!$C$69)+Referenz!$M$69)*100+100</f>
        <v>172.12101671234348</v>
      </c>
      <c r="Y32" s="176">
        <v>2019</v>
      </c>
      <c r="Z32" s="152">
        <f>(SUM(SummRR!B145:'SummRR'!D145)-SUM(Referenz!$B$69:'Referenz'!$D$69))/SUM(Referenz!$B$69:'Referenz'!$D$69)*100+100</f>
        <v>144.64160002888138</v>
      </c>
      <c r="AA32" s="62">
        <f>(SUM(SummRR!E145:'SummRR'!G145)-SUM(Referenz!$E$69:'Referenz'!$G$69))/SUM(Referenz!$E$69:'Referenz'!$G$69)*100+100</f>
        <v>94.55074981478171</v>
      </c>
      <c r="AB32" s="62">
        <f>(SUM(SummRR!H145:'SummRR'!J145)-SUM(Referenz!$H$69:'Referenz'!$J$69))/SUM(Referenz!$H$69:'Referenz'!$J$69)*100+100</f>
        <v>99.137727936672476</v>
      </c>
      <c r="AC32" s="67">
        <f>(SUM(SummRR!K145:'SummRR'!M145)-SUM(Referenz!$K$69:'Referenz'!$M$69))/SUM(Referenz!$K$69:'Referenz'!$M$69)*100+100</f>
        <v>108.81547088059131</v>
      </c>
    </row>
    <row r="33" spans="1:29">
      <c r="A33" s="176">
        <v>2020</v>
      </c>
      <c r="B33" s="152">
        <f>(SummRR!B146-Referenz!B$69)/Referenz!B$69 * 100 + 100</f>
        <v>58.4105742335326</v>
      </c>
      <c r="C33" s="170">
        <f>(SummRR!C146-Referenz!C$69)/Referenz!C$69 * 100 + 100</f>
        <v>246.44655847789593</v>
      </c>
      <c r="D33" s="62">
        <f>(SummRR!D146-Referenz!D$69)/Referenz!D$69 * 100 + 100</f>
        <v>109.7636815920398</v>
      </c>
      <c r="E33" s="62">
        <f>(SummRR!E146-Referenz!E$69)/Referenz!E$69 * 100 + 100</f>
        <v>57.45686260471112</v>
      </c>
      <c r="F33" s="62">
        <f>(SummRR!F146-Referenz!F$69)/Referenz!F$69 * 100 + 100</f>
        <v>60.528863300555372</v>
      </c>
      <c r="G33" s="62">
        <f>(SummRR!G146-Referenz!G$69)/Referenz!G$69 * 100 + 100</f>
        <v>150.17615095240939</v>
      </c>
      <c r="H33" s="62">
        <f>(SummRR!H146-Referenz!H$69)/Referenz!H$69 * 100 + 100</f>
        <v>105.33176090869591</v>
      </c>
      <c r="I33" s="62">
        <f>(SummRR!I146-Referenz!I$69)/Referenz!I$69 * 100 + 100</f>
        <v>138.84212993543713</v>
      </c>
      <c r="J33" s="62">
        <f>(SummRR!J146-Referenz!J$69)/Referenz!J$69 * 100 + 100</f>
        <v>71.179148219741847</v>
      </c>
      <c r="K33" s="62">
        <f>(SummRR!K146-Referenz!K$69)/Referenz!K$69 * 100 + 100</f>
        <v>140.00470920649866</v>
      </c>
      <c r="L33" s="62">
        <f>(SummRR!L146-Referenz!L$69)/Referenz!L$69 * 100 + 100</f>
        <v>30.251638630425816</v>
      </c>
      <c r="M33" s="62">
        <f>(SummRR!M146-Referenz!M$69)/Referenz!M$69 * 100 + 100</f>
        <v>48.215372135469494</v>
      </c>
      <c r="N33" s="90">
        <f>(SummRR!N146-Referenz!N$69)/Referenz!N$69 * 100 + 100</f>
        <v>103.56200164213566</v>
      </c>
      <c r="O33" s="1"/>
      <c r="P33" s="248">
        <v>6</v>
      </c>
      <c r="Q33" s="249">
        <v>6</v>
      </c>
      <c r="S33" s="176">
        <v>2020</v>
      </c>
      <c r="T33" s="65">
        <f>(SUM(SummRR!D146:'SummRR'!F146)-SUM(Referenz!$D$69:'Referenz'!$F$69))/SUM(Referenz!$D$69:'Referenz'!$F$69)*100+100</f>
        <v>70.521714999306241</v>
      </c>
      <c r="U33" s="62">
        <f>(SUM(SummRR!G146:'SummRR'!I146)-SUM(Referenz!$G$69:'Referenz'!$I$69))/SUM(Referenz!$G$69:'Referenz'!$I$69)*100+100</f>
        <v>131.62434280608912</v>
      </c>
      <c r="V33" s="62">
        <f>(SUM(SummRR!J146:'SummRR'!L146)-SUM(Referenz!$J$69:'Referenz'!$L$69))/SUM(Referenz!$J$69:'Referenz'!$L$69)*100+100</f>
        <v>78.747703857519355</v>
      </c>
      <c r="W33" s="67">
        <f>(SUM(SummRR!B146:'SummRR'!C146)+SummRR!M145-SUM(Referenz!$B$69:'Referenz'!$C$69)-Referenz!$M$69)/(SUM(Referenz!$B$69:'Referenz'!$C$69)+Referenz!$M$69)*100+100</f>
        <v>128.05631683593961</v>
      </c>
      <c r="Y33" s="176">
        <v>2020</v>
      </c>
      <c r="Z33" s="65">
        <f>(SUM(SummRR!B146:'SummRR'!D146)-SUM(Referenz!$B$69:'Referenz'!$D$69))/SUM(Referenz!$B$69:'Referenz'!$D$69)*100+100</f>
        <v>136.95193054026248</v>
      </c>
      <c r="AA33" s="62">
        <f>(SUM(SummRR!E146:'SummRR'!G146)-SUM(Referenz!$E$69:'Referenz'!$G$69))/SUM(Referenz!$E$69:'Referenz'!$G$69)*100+100</f>
        <v>98.152926449173549</v>
      </c>
      <c r="AB33" s="62">
        <f>(SUM(SummRR!H146:'SummRR'!J146)-SUM(Referenz!$H$69:'Referenz'!$J$69))/SUM(Referenz!$H$69:'Referenz'!$J$69)*100+100</f>
        <v>109.07977194553078</v>
      </c>
      <c r="AC33" s="67">
        <f>(SUM(SummRR!K146:'SummRR'!M146)-SUM(Referenz!$K$69:'Referenz'!$M$69))/SUM(Referenz!$K$69:'Referenz'!$M$69)*100+100</f>
        <v>73.021536893080153</v>
      </c>
    </row>
    <row r="34" spans="1:29">
      <c r="A34" s="176">
        <v>2021</v>
      </c>
      <c r="B34" s="152">
        <f>(SummRR!B147-Referenz!B$69)/Referenz!B$69 * 100 + 100</f>
        <v>183.62310097076727</v>
      </c>
      <c r="C34" s="62">
        <f>(SummRR!C147-Referenz!C$69)/Referenz!C$69 * 100 + 100</f>
        <v>75.377728035814215</v>
      </c>
      <c r="D34" s="62">
        <f>(SummRR!D147-Referenz!D$69)/Referenz!D$69 * 100 + 100</f>
        <v>112.7176616915423</v>
      </c>
      <c r="E34" s="62">
        <f>(SummRR!E147-Referenz!E$69)/Referenz!E$69 * 100 + 100</f>
        <v>57.349466599842494</v>
      </c>
      <c r="F34" s="62">
        <f>(SummRR!F147-Referenz!F$69)/Referenz!F$69 * 100 + 100</f>
        <v>100.11718550975699</v>
      </c>
      <c r="G34" s="62">
        <f>(SummRR!G147-Referenz!G$69)/Referenz!G$69 * 100 + 100</f>
        <v>104.49632770048368</v>
      </c>
      <c r="H34" s="62">
        <f>(SummRR!H147-Referenz!H$69)/Referenz!H$69 * 100 + 100</f>
        <v>142.7596052386568</v>
      </c>
      <c r="I34" s="62">
        <f>(SummRR!I147-Referenz!I$69)/Referenz!I$69 * 100 + 100</f>
        <v>124.65108350557202</v>
      </c>
      <c r="J34" s="62">
        <f>(SummRR!J147-Referenz!J$69)/Referenz!J$69 * 100 + 100</f>
        <v>71.179148219741847</v>
      </c>
      <c r="K34" s="62">
        <f>(SummRR!K147-Referenz!K$69)/Referenz!K$69 * 100 + 100</f>
        <v>37.862020249587921</v>
      </c>
      <c r="L34" s="62">
        <f>(SummRR!L147-Referenz!L$69)/Referenz!L$69 * 100 + 100</f>
        <v>74.804051886143839</v>
      </c>
      <c r="M34" s="238">
        <f>(SummRR!M147-Referenz!M$69)/Referenz!M$69 * 100 + 100</f>
        <v>106.62137497465018</v>
      </c>
      <c r="N34" s="90">
        <f>(SummRR!N147-Referenz!N$69)/Referenz!N$69 * 100 + 100</f>
        <v>102.56184183698772</v>
      </c>
      <c r="O34" s="1"/>
      <c r="P34" s="248">
        <v>5</v>
      </c>
      <c r="Q34" s="249">
        <v>5</v>
      </c>
      <c r="S34" s="176">
        <v>2021</v>
      </c>
      <c r="T34" s="152">
        <f>(SUM(SummRR!D147:'SummRR'!F147)-SUM(Referenz!$D$69:'Referenz'!$F$69))/SUM(Referenz!$D$69:'Referenz'!$F$69)*100+100</f>
        <v>89.114749549049534</v>
      </c>
      <c r="U34" s="62">
        <f>(SUM(SummRR!G147:'SummRR'!I147)-SUM(Referenz!$G$69:'Referenz'!$I$69))/SUM(Referenz!$G$69:'Referenz'!$I$69)*100+100</f>
        <v>123.70708910346723</v>
      </c>
      <c r="V34" s="62">
        <f>(SUM(SummRR!J147:'SummRR'!L147)-SUM(Referenz!$J$69:'Referenz'!$L$69))/SUM(Referenz!$J$69:'Referenz'!$L$69)*100+100</f>
        <v>62.814471687564883</v>
      </c>
      <c r="W34" s="67">
        <f>(SUM(SummRR!B147:'SummRR'!C147)+SummRR!M146-SUM(Referenz!$B$69:'Referenz'!$C$69)-Referenz!$M$69)/(SUM(Referenz!$B$69:'Referenz'!$C$69)+Referenz!$M$69)*100+100</f>
        <v>101.13385996023429</v>
      </c>
      <c r="Y34" s="176">
        <v>2021</v>
      </c>
      <c r="Z34" s="152">
        <f>(SUM(SummRR!B147:'SummRR'!D147)-SUM(Referenz!$B$69:'Referenz'!$D$69))/SUM(Referenz!$B$69:'Referenz'!$D$69)*100+100</f>
        <v>124.00945865448836</v>
      </c>
      <c r="AA34" s="62">
        <f>(SUM(SummRR!E147:'SummRR'!G147)-SUM(Referenz!$E$69:'Referenz'!$G$69))/SUM(Referenz!$E$69:'Referenz'!$G$69)*100+100</f>
        <v>91.81718314896662</v>
      </c>
      <c r="AB34" s="62">
        <f>(SUM(SummRR!H147:'SummRR'!J147)-SUM(Referenz!$H$69:'Referenz'!$J$69))/SUM(Referenz!$H$69:'Referenz'!$J$69)*100+100</f>
        <v>118.05588276869433</v>
      </c>
      <c r="AC34" s="67">
        <f>(SUM(SummRR!K147:'SummRR'!M147)-SUM(Referenz!$K$69:'Referenz'!$M$69))/SUM(Referenz!$K$69:'Referenz'!$M$69)*100+100</f>
        <v>72.304702434051237</v>
      </c>
    </row>
    <row r="35" spans="1:29">
      <c r="A35" s="176">
        <v>2022</v>
      </c>
      <c r="B35" s="152">
        <f>(SummRR!B148-Referenz!B$69)/Referenz!B$69 * 100 + 100</f>
        <v>89.837108539461411</v>
      </c>
      <c r="C35" s="65">
        <f>(SummRR!C148-Referenz!C$69)/Referenz!C$69 * 100 + 100</f>
        <v>101.06323447118075</v>
      </c>
      <c r="D35" s="65">
        <f>(SummRR!D148-Referenz!D$69)/Referenz!D$69 * 100 + 100</f>
        <v>19.900497512437809</v>
      </c>
      <c r="E35" s="65">
        <f>(SummRR!E148-Referenz!E$69)/Referenz!E$69 * 100 + 100</f>
        <v>73.888451349609809</v>
      </c>
      <c r="F35" s="65">
        <f>(SummRR!F148-Referenz!F$69)/Referenz!F$69 * 100 + 100</f>
        <v>124.49686656136957</v>
      </c>
      <c r="G35" s="65">
        <f>(SummRR!G148-Referenz!G$69)/Referenz!G$69 * 100 + 100</f>
        <v>82.820803726040481</v>
      </c>
      <c r="H35" s="65">
        <f>(SummRR!H148-Referenz!H$69)/Referenz!H$69 * 100 + 100</f>
        <v>63.496989634411264</v>
      </c>
      <c r="I35" s="65">
        <f>(SummRR!I148-Referenz!I$69)/Referenz!I$69 * 100 + 100</f>
        <v>73.000788391468333</v>
      </c>
      <c r="J35" s="65">
        <f>(SummRR!J148-Referenz!J$69)/Referenz!J$69 * 100 + 100</f>
        <v>128.7023757560641</v>
      </c>
      <c r="K35" s="65">
        <f>(SummRR!K148-Referenz!K$69)/Referenz!K$69 * 100 + 100</f>
        <v>165.29314810454431</v>
      </c>
      <c r="L35" s="65">
        <f>(SummRR!L148-Referenz!L$69)/Referenz!L$69 * 100 + 100</f>
        <v>87.317229683274519</v>
      </c>
      <c r="M35" s="65">
        <f>(SummRR!M148-Referenz!M$69)/Referenz!M$69 * 100 + 100</f>
        <v>127.76313121070778</v>
      </c>
      <c r="N35" s="90">
        <f>(SummRR!N148-Referenz!N$69)/Referenz!N$69 * 100 + 100</f>
        <v>92.295738713072609</v>
      </c>
      <c r="O35" s="1"/>
      <c r="P35" s="248">
        <v>4</v>
      </c>
      <c r="Q35" s="365">
        <v>7</v>
      </c>
      <c r="S35" s="176">
        <v>2022</v>
      </c>
      <c r="T35" s="152">
        <f>(SUM(SummRR!D148:'SummRR'!F148)-SUM(Referenz!$D$69:'Referenz'!$F$69))/SUM(Referenz!$D$69:'Referenz'!$F$69)*100+100</f>
        <v>84.813375884556692</v>
      </c>
      <c r="U35" s="62">
        <f>(SUM(SummRR!G148:'SummRR'!I148)-SUM(Referenz!$G$69:'Referenz'!$I$69))/SUM(Referenz!$G$69:'Referenz'!$I$69)*100+100</f>
        <v>73.234596749252603</v>
      </c>
      <c r="V35" s="62">
        <f>(SUM(SummRR!J148:'SummRR'!L148)-SUM(Referenz!$J$69:'Referenz'!$L$69))/SUM(Referenz!$J$69:'Referenz'!$L$69)*100+100</f>
        <v>127.02659531986264</v>
      </c>
      <c r="W35" s="67">
        <f>(SUM(SummRR!B148:'SummRR'!C148)+SummRR!M147-SUM(Referenz!$B$69:'Referenz'!$C$69)-Referenz!$M$69)/(SUM(Referenz!$B$69:'Referenz'!$C$69)+Referenz!$M$69)*100+100</f>
        <v>99.360524477403416</v>
      </c>
      <c r="Y35" s="176">
        <v>2022</v>
      </c>
      <c r="Z35" s="152">
        <f>(SUM(SummRR!B148:'SummRR'!D148)-SUM(Referenz!$B$69:'Referenz'!$D$69))/SUM(Referenz!$B$69:'Referenz'!$D$69)*100+100</f>
        <v>69.098720193505301</v>
      </c>
      <c r="AA35" s="62">
        <f>(SUM(SummRR!E148:'SummRR'!G148)-SUM(Referenz!$E$69:'Referenz'!$G$69))/SUM(Referenz!$E$69:'Referenz'!$G$69)*100+100</f>
        <v>94.627391870832597</v>
      </c>
      <c r="AB35" s="62">
        <f>(SUM(SummRR!H148:'SummRR'!J148)-SUM(Referenz!$H$69:'Referenz'!$J$69))/SUM(Referenz!$H$69:'Referenz'!$J$69)*100+100</f>
        <v>83.42364415963813</v>
      </c>
      <c r="AC35" s="67">
        <f>(SUM(SummRR!K148:'SummRR'!M148)-SUM(Referenz!$K$69:'Referenz'!$M$69))/SUM(Referenz!$K$69:'Referenz'!$M$69)*100+100</f>
        <v>126.40180960876768</v>
      </c>
    </row>
    <row r="36" spans="1:29" ht="13.8" thickBot="1">
      <c r="A36" s="178">
        <v>2023</v>
      </c>
      <c r="B36" s="59">
        <f>(SummRR!B149-Referenz!B$69)/Referenz!B$69 * 100 + 100</f>
        <v>60.878626665935386</v>
      </c>
      <c r="C36" s="93">
        <f>(SummRR!C149-Referenz!C$69)/Referenz!C$69 * 100 + 100</f>
        <v>94.012311135982088</v>
      </c>
      <c r="D36" s="93">
        <f>(SummRR!D149-Referenz!D$69)/Referenz!D$69 * 100 + 100</f>
        <v>94.838308457711449</v>
      </c>
      <c r="E36" s="93">
        <f>(SummRR!E149-Referenz!E$69)/Referenz!E$69 * 100 + 100</f>
        <v>128.23082981313098</v>
      </c>
      <c r="F36" s="93">
        <f>(SummRR!F149-Referenz!F$69)/Referenz!F$69 * 100 + 100</f>
        <v>145.9723849798747</v>
      </c>
      <c r="G36" s="93">
        <f>(SummRR!G149-Referenz!G$69)/Referenz!G$69 * 100 + 100</f>
        <v>22.093509285245119</v>
      </c>
      <c r="H36" s="93">
        <f>(SummRR!H149-Referenz!H$69)/Referenz!H$69 * 100 + 100</f>
        <v>72.000496555148658</v>
      </c>
      <c r="I36" s="93">
        <f>(SummRR!I149-Referenz!I$69)/Referenz!I$69 * 100 + 100</f>
        <v>149.32560567641858</v>
      </c>
      <c r="J36" s="93">
        <v>100</v>
      </c>
      <c r="K36" s="66">
        <v>100</v>
      </c>
      <c r="L36" s="66">
        <v>100</v>
      </c>
      <c r="M36" s="66">
        <v>100</v>
      </c>
      <c r="N36" s="74">
        <v>100</v>
      </c>
      <c r="O36" s="1"/>
      <c r="P36" s="366">
        <v>3</v>
      </c>
      <c r="Q36" s="322">
        <v>5</v>
      </c>
      <c r="S36" s="323">
        <v>2023</v>
      </c>
      <c r="T36" s="59">
        <f>(SUM(SummRR!D149:'SummRR'!F149)-SUM(Referenz!$D$69:'Referenz'!$F$69))/SUM(Referenz!$D$69:'Referenz'!$F$69)*100+100</f>
        <v>128.83307895101984</v>
      </c>
      <c r="U36" s="93">
        <f>(SUM(SummRR!G149:'SummRR'!I149)-SUM(Referenz!$G$69:'Referenz'!$I$69))/SUM(Referenz!$G$69:'Referenz'!$I$69)*100+100</f>
        <v>79.708601079000715</v>
      </c>
      <c r="V36" s="363"/>
      <c r="W36" s="94">
        <f>(SUM(SummRR!B149:'SummRR'!C149)+SummRR!M148-SUM(Referenz!$B$69:'Referenz'!$C$69)-Referenz!$M$69)/(SUM(Referenz!$B$69:'Referenz'!$C$69)+Referenz!$M$69)*100+100</f>
        <v>95.115266806384014</v>
      </c>
      <c r="Y36" s="178">
        <v>2023</v>
      </c>
      <c r="Z36" s="59">
        <f>(SUM(SummRR!B149:'SummRR'!D149)-SUM(Referenz!$B$69:'Referenz'!$D$69))/SUM(Referenz!$B$69:'Referenz'!$D$69)*100+100</f>
        <v>83.395007130092608</v>
      </c>
      <c r="AA36" s="93">
        <f>(SUM(SummRR!E149:'SummRR'!G149)-SUM(Referenz!$E$69:'Referenz'!$G$69))/SUM(Referenz!$E$69:'Referenz'!$G$69)*100+100</f>
        <v>88.751500906931</v>
      </c>
      <c r="AB36" s="363"/>
      <c r="AC36" s="364"/>
    </row>
    <row r="37" spans="1:29">
      <c r="A37" s="233"/>
      <c r="B37" s="233"/>
      <c r="C37" s="233"/>
      <c r="D37" s="233"/>
      <c r="E37" s="233"/>
      <c r="F37" s="233"/>
      <c r="G37" s="17"/>
      <c r="H37" s="17"/>
      <c r="I37" s="17"/>
      <c r="J37" s="17"/>
      <c r="K37" s="17"/>
      <c r="L37" s="17"/>
      <c r="M37" s="17"/>
      <c r="P37" s="1"/>
      <c r="Q37" s="1"/>
      <c r="S37" s="233"/>
      <c r="T37" s="237"/>
      <c r="U37" s="237"/>
      <c r="V37" s="237"/>
      <c r="W37" s="237"/>
      <c r="Y37" s="233"/>
      <c r="Z37" s="233"/>
      <c r="AA37" s="237"/>
      <c r="AB37" s="237"/>
      <c r="AC37" s="237"/>
    </row>
    <row r="38" spans="1:29">
      <c r="B38" s="380" t="s">
        <v>25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0"/>
      <c r="T38" s="380" t="s">
        <v>31</v>
      </c>
      <c r="U38" s="380"/>
      <c r="V38" s="380"/>
      <c r="W38" s="380"/>
      <c r="Z38" s="380" t="s">
        <v>31</v>
      </c>
      <c r="AA38" s="380"/>
      <c r="AB38" s="380"/>
      <c r="AC38" s="380"/>
    </row>
    <row r="39" spans="1:29" ht="13.8" thickBot="1">
      <c r="Z39" s="17"/>
      <c r="AA39" s="17"/>
    </row>
    <row r="40" spans="1:29" ht="13.8" thickBot="1">
      <c r="B40" s="33" t="s">
        <v>1</v>
      </c>
      <c r="C40" s="10" t="s">
        <v>2</v>
      </c>
      <c r="D40" s="10" t="s">
        <v>3</v>
      </c>
      <c r="E40" s="10" t="s">
        <v>4</v>
      </c>
      <c r="F40" s="10" t="s">
        <v>5</v>
      </c>
      <c r="G40" s="10" t="s">
        <v>6</v>
      </c>
      <c r="H40" s="10" t="s">
        <v>7</v>
      </c>
      <c r="I40" s="10" t="s">
        <v>8</v>
      </c>
      <c r="J40" s="10" t="s">
        <v>9</v>
      </c>
      <c r="K40" s="10" t="s">
        <v>10</v>
      </c>
      <c r="L40" s="10" t="s">
        <v>11</v>
      </c>
      <c r="M40" s="72" t="s">
        <v>12</v>
      </c>
      <c r="N40" s="73" t="s">
        <v>13</v>
      </c>
      <c r="O40" s="1"/>
      <c r="P40" s="1"/>
      <c r="Q40" s="1"/>
      <c r="T40" s="18" t="s">
        <v>26</v>
      </c>
      <c r="U40" s="68" t="s">
        <v>27</v>
      </c>
      <c r="V40" s="19" t="s">
        <v>28</v>
      </c>
      <c r="W40" s="20" t="s">
        <v>29</v>
      </c>
      <c r="Z40" s="35" t="s">
        <v>40</v>
      </c>
      <c r="AA40" s="36" t="s">
        <v>41</v>
      </c>
      <c r="AB40" s="36" t="s">
        <v>42</v>
      </c>
      <c r="AC40" s="39" t="s">
        <v>43</v>
      </c>
    </row>
    <row r="41" spans="1:29" ht="13.8" thickBot="1">
      <c r="A41" s="1" t="s">
        <v>304</v>
      </c>
      <c r="B41" s="59">
        <f t="shared" ref="B41:M41" si="0">AVERAGE(B4:B36)</f>
        <v>100.48712873261768</v>
      </c>
      <c r="C41" s="66">
        <f t="shared" si="0"/>
        <v>90.395279035458088</v>
      </c>
      <c r="D41" s="66">
        <f t="shared" si="0"/>
        <v>102.57896125433437</v>
      </c>
      <c r="E41" s="66">
        <f t="shared" si="0"/>
        <v>79.453517056438258</v>
      </c>
      <c r="F41" s="66">
        <f t="shared" si="0"/>
        <v>105.4507473471146</v>
      </c>
      <c r="G41" s="66">
        <f t="shared" si="0"/>
        <v>89.6135173916269</v>
      </c>
      <c r="H41" s="66">
        <f t="shared" si="0"/>
        <v>93.762402123149428</v>
      </c>
      <c r="I41" s="66">
        <f t="shared" si="0"/>
        <v>104.18777276504578</v>
      </c>
      <c r="J41" s="66">
        <f t="shared" si="0"/>
        <v>98.239109937058458</v>
      </c>
      <c r="K41" s="66">
        <f t="shared" si="0"/>
        <v>109.7066735164215</v>
      </c>
      <c r="L41" s="66">
        <f t="shared" si="0"/>
        <v>92.272636990059198</v>
      </c>
      <c r="M41" s="66">
        <f t="shared" si="0"/>
        <v>97.423842972413254</v>
      </c>
      <c r="N41" s="74">
        <f>AVERAGE(N4:N36)</f>
        <v>97.559154251424161</v>
      </c>
      <c r="O41" s="1"/>
      <c r="P41" s="250">
        <f>SUM(P4:P36)</f>
        <v>156</v>
      </c>
      <c r="Q41" s="251">
        <f>SUM(Q4:Q36)</f>
        <v>201</v>
      </c>
      <c r="S41" s="1" t="s">
        <v>304</v>
      </c>
      <c r="T41" s="59">
        <f>AVERAGE(T4:T36)</f>
        <v>96.412999146452719</v>
      </c>
      <c r="U41" s="66">
        <f>AVERAGE(U4:U36)</f>
        <v>95.692431687758301</v>
      </c>
      <c r="V41" s="66">
        <f>AVERAGE(V4:V36)</f>
        <v>99.739936905997951</v>
      </c>
      <c r="W41" s="58">
        <f>AVERAGE(W4:W36)</f>
        <v>95.932727240159139</v>
      </c>
      <c r="Y41" s="1" t="s">
        <v>304</v>
      </c>
      <c r="Z41" s="59">
        <f>AVERAGE(Z4:Z36)</f>
        <v>97.960416088902178</v>
      </c>
      <c r="AA41" s="66">
        <f>AVERAGE(AA4:AA36)</f>
        <v>92.490704247595673</v>
      </c>
      <c r="AB41" s="66">
        <f>AVERAGE(AB4:AB36)</f>
        <v>98.456715591575204</v>
      </c>
      <c r="AC41" s="58">
        <f>AVERAGE(AC4:AC36)</f>
        <v>99.781863291703843</v>
      </c>
    </row>
    <row r="42" spans="1:29">
      <c r="P42" s="247">
        <f>P41/(12*32+8)</f>
        <v>0.39795918367346939</v>
      </c>
      <c r="Q42" s="247">
        <f>Q41/(12*32+8)</f>
        <v>0.51275510204081631</v>
      </c>
    </row>
  </sheetData>
  <mergeCells count="6">
    <mergeCell ref="Z1:AC1"/>
    <mergeCell ref="A1:N1"/>
    <mergeCell ref="B38:M38"/>
    <mergeCell ref="T1:W1"/>
    <mergeCell ref="T38:W38"/>
    <mergeCell ref="Z38:AC38"/>
  </mergeCells>
  <phoneticPr fontId="4" type="noConversion"/>
  <conditionalFormatting sqref="R4:R7 R9:R22">
    <cfRule type="cellIs" dxfId="1714" priority="1053" stopIfTrue="1" operator="greaterThan">
      <formula>0</formula>
    </cfRule>
    <cfRule type="cellIs" priority="1054" stopIfTrue="1" operator="equal">
      <formula>0</formula>
    </cfRule>
    <cfRule type="cellIs" dxfId="1713" priority="1055" stopIfTrue="1" operator="lessThan">
      <formula>0</formula>
    </cfRule>
  </conditionalFormatting>
  <conditionalFormatting sqref="E25 L4 B27:B28 C13:C20 M27:M28 I26:I28 C26 G25:G26 B4 F4 B11:B12 L25:L28 B6:B8 C5 F21:F27 H4:H5 H7:H18 D16:D18 K10 E4:E15 D12 E17:E18 C22:C23 D24:D27 G19:G23 F16:F19 L6:L9 L13:L14 B16 D4 F6:F9 J4:J9 L16:L23 L11 K28 M25 N13:N15 B30:D30 N17:N29 C28:D29 B18:B21 D6:D10 M14:M23 K15 H27 K5:K8 I12:I17 I24 J21:J28 I20:I21 J17:J19 I5:I9 K17:K26 M4:N11 D20:D22 F13 G4:G6 G8:G15 G17 H20:H24 J12:K13 H29:L29 E27:E30 F30:G30 C7:C10 B23:B24 U4:V4 T4:U5 T13:U15 U12 T17:U18 T24:U24 U23 T26:U27 U25 T11 T30:U31 T20:U22 U19 T28:T29 U10 T8:U9 T6:T7 B14 G28 T41:W41 B41:N41">
    <cfRule type="cellIs" dxfId="1712" priority="1056" stopIfTrue="1" operator="greaterThan">
      <formula>105</formula>
    </cfRule>
    <cfRule type="cellIs" dxfId="1711" priority="1057" stopIfTrue="1" operator="between">
      <formula>95</formula>
      <formula>105</formula>
    </cfRule>
    <cfRule type="cellIs" dxfId="1710" priority="1058" stopIfTrue="1" operator="lessThan">
      <formula>95</formula>
    </cfRule>
  </conditionalFormatting>
  <conditionalFormatting sqref="R28">
    <cfRule type="cellIs" dxfId="1709" priority="1059" stopIfTrue="1" operator="greaterThan">
      <formula>0.2</formula>
    </cfRule>
    <cfRule type="cellIs" dxfId="1708" priority="1060" stopIfTrue="1" operator="between">
      <formula>-0.2</formula>
      <formula>0.2</formula>
    </cfRule>
    <cfRule type="cellIs" dxfId="1707" priority="1061" stopIfTrue="1" operator="lessThan">
      <formula>-0.2</formula>
    </cfRule>
  </conditionalFormatting>
  <conditionalFormatting sqref="L5 K11 F12 D13 J15 H6">
    <cfRule type="cellIs" dxfId="1706" priority="1062" stopIfTrue="1" operator="greaterThan">
      <formula>199</formula>
    </cfRule>
    <cfRule type="cellIs" dxfId="1705" priority="1063" stopIfTrue="1" operator="between">
      <formula>95</formula>
      <formula>105</formula>
    </cfRule>
    <cfRule type="cellIs" dxfId="1704" priority="1064" stopIfTrue="1" operator="lessThan">
      <formula>95</formula>
    </cfRule>
  </conditionalFormatting>
  <conditionalFormatting sqref="B5 F5 B15 H19 E20 M29">
    <cfRule type="cellIs" dxfId="1703" priority="1071" stopIfTrue="1" operator="greaterThan">
      <formula>105</formula>
    </cfRule>
    <cfRule type="cellIs" dxfId="1702" priority="1072" stopIfTrue="1" operator="between">
      <formula>95</formula>
      <formula>105</formula>
    </cfRule>
    <cfRule type="cellIs" dxfId="1701" priority="1073" stopIfTrue="1" operator="lessThan">
      <formula>20</formula>
    </cfRule>
  </conditionalFormatting>
  <conditionalFormatting sqref="L24 B10">
    <cfRule type="cellIs" dxfId="1700" priority="1074" stopIfTrue="1" operator="greaterThan">
      <formula>105</formula>
    </cfRule>
    <cfRule type="cellIs" dxfId="1699" priority="1075" stopIfTrue="1" operator="between">
      <formula>95</formula>
      <formula>105</formula>
    </cfRule>
    <cfRule type="cellIs" dxfId="1698" priority="1076" stopIfTrue="1" operator="lessThan">
      <formula>10</formula>
    </cfRule>
  </conditionalFormatting>
  <conditionalFormatting sqref="B9 E16 C21 E26 H28 L10 M26 C4 C24:C25 C27 D23 E22:E24 F10:F11 G7 G16 G18 H26 F14:F15 I4 K4 I10:I11 I22 J16 J10 K14">
    <cfRule type="cellIs" dxfId="1697" priority="1077" stopIfTrue="1" operator="greaterThan">
      <formula>105</formula>
    </cfRule>
    <cfRule type="cellIs" dxfId="1696" priority="1078" stopIfTrue="1" operator="between">
      <formula>95</formula>
      <formula>105</formula>
    </cfRule>
    <cfRule type="cellIs" dxfId="1695" priority="1079" stopIfTrue="1" operator="lessThan">
      <formula>95</formula>
    </cfRule>
  </conditionalFormatting>
  <conditionalFormatting sqref="B17 M24 D5 F20 K16 L15 B29 B25:B26 D11 C12 D14:D15 D19:E19 E21 F28:F29 G24 G29 I18:I19 I23 I25 J11 J14 J20 K9 K27 L12:M12">
    <cfRule type="cellIs" dxfId="1694" priority="1080" stopIfTrue="1" operator="greaterThan">
      <formula>105</formula>
    </cfRule>
    <cfRule type="cellIs" dxfId="1693" priority="1081" stopIfTrue="1" operator="between">
      <formula>95</formula>
      <formula>105</formula>
    </cfRule>
    <cfRule type="cellIs" dxfId="1692" priority="1082" stopIfTrue="1" operator="lessThan">
      <formula>95</formula>
    </cfRule>
  </conditionalFormatting>
  <conditionalFormatting sqref="H30">
    <cfRule type="cellIs" dxfId="1691" priority="1044" stopIfTrue="1" operator="greaterThan">
      <formula>105</formula>
    </cfRule>
    <cfRule type="cellIs" dxfId="1690" priority="1045" stopIfTrue="1" operator="between">
      <formula>95</formula>
      <formula>105</formula>
    </cfRule>
    <cfRule type="cellIs" dxfId="1689" priority="1046" stopIfTrue="1" operator="lessThan">
      <formula>95</formula>
    </cfRule>
  </conditionalFormatting>
  <conditionalFormatting sqref="I30">
    <cfRule type="cellIs" dxfId="1688" priority="1041" stopIfTrue="1" operator="greaterThan">
      <formula>105</formula>
    </cfRule>
    <cfRule type="cellIs" dxfId="1687" priority="1042" stopIfTrue="1" operator="between">
      <formula>95</formula>
      <formula>105</formula>
    </cfRule>
    <cfRule type="cellIs" dxfId="1686" priority="1043" stopIfTrue="1" operator="lessThan">
      <formula>95</formula>
    </cfRule>
  </conditionalFormatting>
  <conditionalFormatting sqref="J30">
    <cfRule type="cellIs" dxfId="1685" priority="1035" stopIfTrue="1" operator="greaterThan">
      <formula>105</formula>
    </cfRule>
    <cfRule type="cellIs" dxfId="1684" priority="1036" stopIfTrue="1" operator="between">
      <formula>95</formula>
      <formula>105</formula>
    </cfRule>
    <cfRule type="cellIs" dxfId="1683" priority="1037" stopIfTrue="1" operator="lessThan">
      <formula>95</formula>
    </cfRule>
  </conditionalFormatting>
  <conditionalFormatting sqref="K30">
    <cfRule type="cellIs" dxfId="1682" priority="1029" stopIfTrue="1" operator="greaterThan">
      <formula>105</formula>
    </cfRule>
    <cfRule type="cellIs" dxfId="1681" priority="1030" stopIfTrue="1" operator="between">
      <formula>95</formula>
      <formula>105</formula>
    </cfRule>
    <cfRule type="cellIs" dxfId="1680" priority="1031" stopIfTrue="1" operator="lessThan">
      <formula>95</formula>
    </cfRule>
  </conditionalFormatting>
  <conditionalFormatting sqref="L30">
    <cfRule type="cellIs" dxfId="1679" priority="1026" stopIfTrue="1" operator="greaterThan">
      <formula>105</formula>
    </cfRule>
    <cfRule type="cellIs" dxfId="1678" priority="1027" stopIfTrue="1" operator="between">
      <formula>95</formula>
      <formula>105</formula>
    </cfRule>
    <cfRule type="cellIs" dxfId="1677" priority="1028" stopIfTrue="1" operator="lessThan">
      <formula>95</formula>
    </cfRule>
  </conditionalFormatting>
  <conditionalFormatting sqref="Z41:AC41">
    <cfRule type="cellIs" dxfId="1676" priority="1020" stopIfTrue="1" operator="greaterThan">
      <formula>105</formula>
    </cfRule>
    <cfRule type="cellIs" dxfId="1675" priority="1021" stopIfTrue="1" operator="between">
      <formula>95</formula>
      <formula>105</formula>
    </cfRule>
    <cfRule type="cellIs" dxfId="1674" priority="1022" stopIfTrue="1" operator="lessThan">
      <formula>95</formula>
    </cfRule>
  </conditionalFormatting>
  <conditionalFormatting sqref="M30">
    <cfRule type="cellIs" dxfId="1673" priority="1017" stopIfTrue="1" operator="greaterThan">
      <formula>105</formula>
    </cfRule>
    <cfRule type="cellIs" dxfId="1672" priority="1018" stopIfTrue="1" operator="between">
      <formula>95</formula>
      <formula>105</formula>
    </cfRule>
    <cfRule type="cellIs" dxfId="1671" priority="1019" stopIfTrue="1" operator="lessThan">
      <formula>95</formula>
    </cfRule>
  </conditionalFormatting>
  <conditionalFormatting sqref="N30">
    <cfRule type="cellIs" dxfId="1670" priority="1014" stopIfTrue="1" operator="greaterThan">
      <formula>105</formula>
    </cfRule>
    <cfRule type="cellIs" dxfId="1669" priority="1015" stopIfTrue="1" operator="between">
      <formula>95</formula>
      <formula>105</formula>
    </cfRule>
    <cfRule type="cellIs" dxfId="1668" priority="1016" stopIfTrue="1" operator="lessThan">
      <formula>95</formula>
    </cfRule>
  </conditionalFormatting>
  <conditionalFormatting sqref="B31">
    <cfRule type="cellIs" dxfId="1667" priority="1005" stopIfTrue="1" operator="greaterThan">
      <formula>199</formula>
    </cfRule>
    <cfRule type="cellIs" dxfId="1666" priority="1006" stopIfTrue="1" operator="between">
      <formula>95</formula>
      <formula>105</formula>
    </cfRule>
    <cfRule type="cellIs" dxfId="1665" priority="1007" stopIfTrue="1" operator="lessThan">
      <formula>95</formula>
    </cfRule>
  </conditionalFormatting>
  <conditionalFormatting sqref="C31">
    <cfRule type="cellIs" dxfId="1664" priority="1002" stopIfTrue="1" operator="greaterThan">
      <formula>199</formula>
    </cfRule>
    <cfRule type="cellIs" dxfId="1663" priority="1003" stopIfTrue="1" operator="between">
      <formula>95</formula>
      <formula>105</formula>
    </cfRule>
    <cfRule type="cellIs" dxfId="1662" priority="1004" stopIfTrue="1" operator="lessThan">
      <formula>95</formula>
    </cfRule>
  </conditionalFormatting>
  <conditionalFormatting sqref="D31">
    <cfRule type="cellIs" dxfId="1661" priority="996" stopIfTrue="1" operator="greaterThan">
      <formula>199</formula>
    </cfRule>
    <cfRule type="cellIs" dxfId="1660" priority="997" stopIfTrue="1" operator="between">
      <formula>95</formula>
      <formula>105</formula>
    </cfRule>
    <cfRule type="cellIs" dxfId="1659" priority="998" stopIfTrue="1" operator="lessThan">
      <formula>95</formula>
    </cfRule>
  </conditionalFormatting>
  <conditionalFormatting sqref="E31">
    <cfRule type="cellIs" dxfId="1658" priority="987" stopIfTrue="1" operator="greaterThan">
      <formula>105</formula>
    </cfRule>
    <cfRule type="cellIs" dxfId="1657" priority="988" stopIfTrue="1" operator="between">
      <formula>95</formula>
      <formula>105</formula>
    </cfRule>
    <cfRule type="cellIs" dxfId="1656" priority="989" stopIfTrue="1" operator="lessThan">
      <formula>95</formula>
    </cfRule>
  </conditionalFormatting>
  <conditionalFormatting sqref="F31">
    <cfRule type="cellIs" dxfId="1655" priority="984" stopIfTrue="1" operator="greaterThan">
      <formula>105</formula>
    </cfRule>
    <cfRule type="cellIs" dxfId="1654" priority="985" stopIfTrue="1" operator="between">
      <formula>95</formula>
      <formula>105</formula>
    </cfRule>
    <cfRule type="cellIs" dxfId="1653" priority="986" stopIfTrue="1" operator="lessThan">
      <formula>95</formula>
    </cfRule>
  </conditionalFormatting>
  <conditionalFormatting sqref="H31">
    <cfRule type="cellIs" dxfId="1652" priority="972" stopIfTrue="1" operator="greaterThan">
      <formula>105</formula>
    </cfRule>
    <cfRule type="cellIs" dxfId="1651" priority="973" stopIfTrue="1" operator="between">
      <formula>95</formula>
      <formula>105</formula>
    </cfRule>
    <cfRule type="cellIs" dxfId="1650" priority="974" stopIfTrue="1" operator="lessThan">
      <formula>95</formula>
    </cfRule>
  </conditionalFormatting>
  <conditionalFormatting sqref="G31">
    <cfRule type="cellIs" dxfId="1649" priority="969" stopIfTrue="1" operator="greaterThan">
      <formula>199</formula>
    </cfRule>
    <cfRule type="cellIs" dxfId="1648" priority="970" stopIfTrue="1" operator="between">
      <formula>95</formula>
      <formula>105</formula>
    </cfRule>
    <cfRule type="cellIs" dxfId="1647" priority="971" stopIfTrue="1" operator="lessThan">
      <formula>95</formula>
    </cfRule>
  </conditionalFormatting>
  <conditionalFormatting sqref="C6">
    <cfRule type="cellIs" dxfId="1646" priority="966" stopIfTrue="1" operator="greaterThan">
      <formula>105</formula>
    </cfRule>
    <cfRule type="cellIs" dxfId="1645" priority="967" stopIfTrue="1" operator="between">
      <formula>95</formula>
      <formula>105</formula>
    </cfRule>
    <cfRule type="cellIs" dxfId="1644" priority="968" stopIfTrue="1" operator="lessThan">
      <formula>95</formula>
    </cfRule>
  </conditionalFormatting>
  <conditionalFormatting sqref="B22">
    <cfRule type="cellIs" dxfId="1643" priority="963" stopIfTrue="1" operator="greaterThan">
      <formula>105</formula>
    </cfRule>
    <cfRule type="cellIs" dxfId="1642" priority="964" stopIfTrue="1" operator="between">
      <formula>95</formula>
      <formula>105</formula>
    </cfRule>
    <cfRule type="cellIs" dxfId="1641" priority="965" stopIfTrue="1" operator="lessThan">
      <formula>95</formula>
    </cfRule>
  </conditionalFormatting>
  <conditionalFormatting sqref="I31">
    <cfRule type="cellIs" dxfId="1640" priority="960" stopIfTrue="1" operator="greaterThan">
      <formula>105</formula>
    </cfRule>
    <cfRule type="cellIs" dxfId="1639" priority="961" stopIfTrue="1" operator="between">
      <formula>95</formula>
      <formula>105</formula>
    </cfRule>
    <cfRule type="cellIs" dxfId="1638" priority="962" stopIfTrue="1" operator="lessThan">
      <formula>95</formula>
    </cfRule>
  </conditionalFormatting>
  <conditionalFormatting sqref="V6:V9 V16:V17 V12:V14 V19:V23 V25 V27:V30">
    <cfRule type="cellIs" dxfId="1637" priority="861" stopIfTrue="1" operator="greaterThan">
      <formula>105</formula>
    </cfRule>
    <cfRule type="cellIs" dxfId="1636" priority="862" stopIfTrue="1" operator="between">
      <formula>95</formula>
      <formula>105</formula>
    </cfRule>
    <cfRule type="cellIs" dxfId="1635" priority="863" stopIfTrue="1" operator="lessThan">
      <formula>95</formula>
    </cfRule>
  </conditionalFormatting>
  <conditionalFormatting sqref="W5:W9 W11:W24 W28 W30">
    <cfRule type="cellIs" dxfId="1634" priority="855" stopIfTrue="1" operator="greaterThan">
      <formula>105</formula>
    </cfRule>
    <cfRule type="cellIs" dxfId="1633" priority="856" stopIfTrue="1" operator="between">
      <formula>95</formula>
      <formula>105</formula>
    </cfRule>
    <cfRule type="cellIs" dxfId="1632" priority="857" stopIfTrue="1" operator="lessThan">
      <formula>95</formula>
    </cfRule>
  </conditionalFormatting>
  <conditionalFormatting sqref="T23">
    <cfRule type="cellIs" dxfId="1631" priority="840" stopIfTrue="1" operator="greaterThan">
      <formula>105</formula>
    </cfRule>
    <cfRule type="cellIs" dxfId="1630" priority="841" stopIfTrue="1" operator="between">
      <formula>95</formula>
      <formula>105</formula>
    </cfRule>
    <cfRule type="cellIs" dxfId="1629" priority="842" stopIfTrue="1" operator="lessThan">
      <formula>95</formula>
    </cfRule>
  </conditionalFormatting>
  <conditionalFormatting sqref="T25">
    <cfRule type="cellIs" dxfId="1628" priority="837" stopIfTrue="1" operator="greaterThan">
      <formula>105</formula>
    </cfRule>
    <cfRule type="cellIs" dxfId="1627" priority="838" stopIfTrue="1" operator="between">
      <formula>95</formula>
      <formula>105</formula>
    </cfRule>
    <cfRule type="cellIs" dxfId="1626" priority="839" stopIfTrue="1" operator="lessThan">
      <formula>95</formula>
    </cfRule>
  </conditionalFormatting>
  <conditionalFormatting sqref="U11">
    <cfRule type="cellIs" dxfId="1625" priority="834" stopIfTrue="1" operator="greaterThan">
      <formula>105</formula>
    </cfRule>
    <cfRule type="cellIs" dxfId="1624" priority="835" stopIfTrue="1" operator="between">
      <formula>95</formula>
      <formula>105</formula>
    </cfRule>
    <cfRule type="cellIs" dxfId="1623" priority="836" stopIfTrue="1" operator="lessThan">
      <formula>95</formula>
    </cfRule>
  </conditionalFormatting>
  <conditionalFormatting sqref="U16">
    <cfRule type="cellIs" dxfId="1622" priority="831" stopIfTrue="1" operator="greaterThan">
      <formula>105</formula>
    </cfRule>
    <cfRule type="cellIs" dxfId="1621" priority="832" stopIfTrue="1" operator="between">
      <formula>95</formula>
      <formula>105</formula>
    </cfRule>
    <cfRule type="cellIs" dxfId="1620" priority="833" stopIfTrue="1" operator="lessThan">
      <formula>95</formula>
    </cfRule>
  </conditionalFormatting>
  <conditionalFormatting sqref="U28">
    <cfRule type="cellIs" dxfId="1619" priority="828" stopIfTrue="1" operator="greaterThan">
      <formula>105</formula>
    </cfRule>
    <cfRule type="cellIs" dxfId="1618" priority="829" stopIfTrue="1" operator="between">
      <formula>95</formula>
      <formula>105</formula>
    </cfRule>
    <cfRule type="cellIs" dxfId="1617" priority="830" stopIfTrue="1" operator="lessThan">
      <formula>95</formula>
    </cfRule>
  </conditionalFormatting>
  <conditionalFormatting sqref="T12">
    <cfRule type="cellIs" dxfId="1616" priority="825" stopIfTrue="1" operator="greaterThan">
      <formula>150</formula>
    </cfRule>
    <cfRule type="cellIs" dxfId="1615" priority="826" stopIfTrue="1" operator="between">
      <formula>95</formula>
      <formula>105</formula>
    </cfRule>
    <cfRule type="cellIs" dxfId="1614" priority="827" stopIfTrue="1" operator="lessThan">
      <formula>95</formula>
    </cfRule>
  </conditionalFormatting>
  <conditionalFormatting sqref="T19">
    <cfRule type="cellIs" dxfId="1613" priority="822" stopIfTrue="1" operator="greaterThan">
      <formula>105</formula>
    </cfRule>
    <cfRule type="cellIs" dxfId="1612" priority="823" stopIfTrue="1" operator="between">
      <formula>95</formula>
      <formula>105</formula>
    </cfRule>
    <cfRule type="cellIs" dxfId="1611" priority="824" stopIfTrue="1" operator="lessThan">
      <formula>95</formula>
    </cfRule>
  </conditionalFormatting>
  <conditionalFormatting sqref="V11">
    <cfRule type="cellIs" dxfId="1610" priority="819" stopIfTrue="1" operator="greaterThan">
      <formula>150</formula>
    </cfRule>
    <cfRule type="cellIs" dxfId="1609" priority="820" stopIfTrue="1" operator="between">
      <formula>95</formula>
      <formula>105</formula>
    </cfRule>
    <cfRule type="cellIs" dxfId="1608" priority="821" stopIfTrue="1" operator="lessThan">
      <formula>95</formula>
    </cfRule>
  </conditionalFormatting>
  <conditionalFormatting sqref="V15">
    <cfRule type="cellIs" dxfId="1607" priority="816" stopIfTrue="1" operator="greaterThan">
      <formula>150</formula>
    </cfRule>
    <cfRule type="cellIs" dxfId="1606" priority="817" stopIfTrue="1" operator="between">
      <formula>95</formula>
      <formula>105</formula>
    </cfRule>
    <cfRule type="cellIs" dxfId="1605" priority="818" stopIfTrue="1" operator="lessThan">
      <formula>95</formula>
    </cfRule>
  </conditionalFormatting>
  <conditionalFormatting sqref="U29">
    <cfRule type="cellIs" dxfId="1604" priority="813" stopIfTrue="1" operator="greaterThan">
      <formula>105</formula>
    </cfRule>
    <cfRule type="cellIs" dxfId="1603" priority="814" stopIfTrue="1" operator="between">
      <formula>95</formula>
      <formula>105</formula>
    </cfRule>
    <cfRule type="cellIs" dxfId="1602" priority="815" stopIfTrue="1" operator="lessThan">
      <formula>95</formula>
    </cfRule>
  </conditionalFormatting>
  <conditionalFormatting sqref="T10">
    <cfRule type="cellIs" dxfId="1601" priority="810" stopIfTrue="1" operator="greaterThan">
      <formula>105</formula>
    </cfRule>
    <cfRule type="cellIs" dxfId="1600" priority="811" stopIfTrue="1" operator="between">
      <formula>95</formula>
      <formula>105</formula>
    </cfRule>
    <cfRule type="cellIs" dxfId="1599" priority="812" stopIfTrue="1" operator="lessThan">
      <formula>95</formula>
    </cfRule>
  </conditionalFormatting>
  <conditionalFormatting sqref="U7">
    <cfRule type="cellIs" dxfId="1598" priority="807" stopIfTrue="1" operator="greaterThan">
      <formula>105</formula>
    </cfRule>
    <cfRule type="cellIs" dxfId="1597" priority="808" stopIfTrue="1" operator="between">
      <formula>95</formula>
      <formula>105</formula>
    </cfRule>
    <cfRule type="cellIs" dxfId="1596" priority="809" stopIfTrue="1" operator="lessThan">
      <formula>95</formula>
    </cfRule>
  </conditionalFormatting>
  <conditionalFormatting sqref="V5">
    <cfRule type="cellIs" dxfId="1595" priority="804" stopIfTrue="1" operator="greaterThan">
      <formula>105</formula>
    </cfRule>
    <cfRule type="cellIs" dxfId="1594" priority="805" stopIfTrue="1" operator="between">
      <formula>95</formula>
      <formula>105</formula>
    </cfRule>
    <cfRule type="cellIs" dxfId="1593" priority="806" stopIfTrue="1" operator="lessThan">
      <formula>95</formula>
    </cfRule>
  </conditionalFormatting>
  <conditionalFormatting sqref="V18">
    <cfRule type="cellIs" dxfId="1592" priority="801" stopIfTrue="1" operator="greaterThan">
      <formula>105</formula>
    </cfRule>
    <cfRule type="cellIs" dxfId="1591" priority="802" stopIfTrue="1" operator="between">
      <formula>95</formula>
      <formula>105</formula>
    </cfRule>
    <cfRule type="cellIs" dxfId="1590" priority="803" stopIfTrue="1" operator="lessThan">
      <formula>95</formula>
    </cfRule>
  </conditionalFormatting>
  <conditionalFormatting sqref="V24">
    <cfRule type="cellIs" dxfId="1589" priority="798" stopIfTrue="1" operator="greaterThan">
      <formula>105</formula>
    </cfRule>
    <cfRule type="cellIs" dxfId="1588" priority="799" stopIfTrue="1" operator="between">
      <formula>95</formula>
      <formula>105</formula>
    </cfRule>
    <cfRule type="cellIs" dxfId="1587" priority="800" stopIfTrue="1" operator="lessThan">
      <formula>95</formula>
    </cfRule>
  </conditionalFormatting>
  <conditionalFormatting sqref="V26">
    <cfRule type="cellIs" dxfId="1586" priority="795" stopIfTrue="1" operator="greaterThan">
      <formula>105</formula>
    </cfRule>
    <cfRule type="cellIs" dxfId="1585" priority="796" stopIfTrue="1" operator="between">
      <formula>95</formula>
      <formula>105</formula>
    </cfRule>
    <cfRule type="cellIs" dxfId="1584" priority="797" stopIfTrue="1" operator="lessThan">
      <formula>95</formula>
    </cfRule>
  </conditionalFormatting>
  <conditionalFormatting sqref="W4">
    <cfRule type="cellIs" dxfId="1583" priority="792" stopIfTrue="1" operator="greaterThan">
      <formula>105</formula>
    </cfRule>
    <cfRule type="cellIs" dxfId="1582" priority="793" stopIfTrue="1" operator="between">
      <formula>95</formula>
      <formula>105</formula>
    </cfRule>
    <cfRule type="cellIs" dxfId="1581" priority="794" stopIfTrue="1" operator="lessThan">
      <formula>95</formula>
    </cfRule>
  </conditionalFormatting>
  <conditionalFormatting sqref="W10">
    <cfRule type="cellIs" dxfId="1580" priority="789" stopIfTrue="1" operator="greaterThan">
      <formula>105</formula>
    </cfRule>
    <cfRule type="cellIs" dxfId="1579" priority="790" stopIfTrue="1" operator="between">
      <formula>95</formula>
      <formula>105</formula>
    </cfRule>
    <cfRule type="cellIs" dxfId="1578" priority="791" stopIfTrue="1" operator="lessThan">
      <formula>95</formula>
    </cfRule>
  </conditionalFormatting>
  <conditionalFormatting sqref="W27">
    <cfRule type="cellIs" dxfId="1577" priority="786" stopIfTrue="1" operator="greaterThan">
      <formula>105</formula>
    </cfRule>
    <cfRule type="cellIs" dxfId="1576" priority="787" stopIfTrue="1" operator="between">
      <formula>95</formula>
      <formula>105</formula>
    </cfRule>
    <cfRule type="cellIs" dxfId="1575" priority="788" stopIfTrue="1" operator="lessThan">
      <formula>95</formula>
    </cfRule>
  </conditionalFormatting>
  <conditionalFormatting sqref="W31">
    <cfRule type="cellIs" dxfId="1574" priority="783" stopIfTrue="1" operator="greaterThan">
      <formula>105</formula>
    </cfRule>
    <cfRule type="cellIs" dxfId="1573" priority="784" stopIfTrue="1" operator="between">
      <formula>95</formula>
      <formula>105</formula>
    </cfRule>
    <cfRule type="cellIs" dxfId="1572" priority="785" stopIfTrue="1" operator="lessThan">
      <formula>95</formula>
    </cfRule>
  </conditionalFormatting>
  <conditionalFormatting sqref="T16">
    <cfRule type="cellIs" dxfId="1571" priority="780" stopIfTrue="1" operator="greaterThan">
      <formula>105</formula>
    </cfRule>
    <cfRule type="cellIs" dxfId="1570" priority="781" stopIfTrue="1" operator="between">
      <formula>95</formula>
      <formula>105</formula>
    </cfRule>
    <cfRule type="cellIs" dxfId="1569" priority="782" stopIfTrue="1" operator="lessThan">
      <formula>50</formula>
    </cfRule>
  </conditionalFormatting>
  <conditionalFormatting sqref="Z5:Z8 Z11:Z12 Z24:Z25 Z15:Z20 Z30:Z31 Z27:Z28 Z22">
    <cfRule type="cellIs" dxfId="1568" priority="777" stopIfTrue="1" operator="greaterThan">
      <formula>105</formula>
    </cfRule>
    <cfRule type="cellIs" dxfId="1567" priority="778" stopIfTrue="1" operator="between">
      <formula>95</formula>
      <formula>105</formula>
    </cfRule>
    <cfRule type="cellIs" dxfId="1566" priority="779" stopIfTrue="1" operator="lessThan">
      <formula>95</formula>
    </cfRule>
  </conditionalFormatting>
  <conditionalFormatting sqref="AA4">
    <cfRule type="cellIs" dxfId="1565" priority="774" stopIfTrue="1" operator="greaterThan">
      <formula>105</formula>
    </cfRule>
    <cfRule type="cellIs" dxfId="1564" priority="775" stopIfTrue="1" operator="between">
      <formula>95</formula>
      <formula>105</formula>
    </cfRule>
    <cfRule type="cellIs" dxfId="1563" priority="776" stopIfTrue="1" operator="lessThan">
      <formula>95</formula>
    </cfRule>
  </conditionalFormatting>
  <conditionalFormatting sqref="AC4">
    <cfRule type="cellIs" dxfId="1562" priority="768" stopIfTrue="1" operator="greaterThan">
      <formula>105</formula>
    </cfRule>
    <cfRule type="cellIs" dxfId="1561" priority="769" stopIfTrue="1" operator="between">
      <formula>95</formula>
      <formula>105</formula>
    </cfRule>
    <cfRule type="cellIs" dxfId="1560" priority="770" stopIfTrue="1" operator="lessThan">
      <formula>95</formula>
    </cfRule>
  </conditionalFormatting>
  <conditionalFormatting sqref="AA6:AA10 AA13:AA15 AA17:AA28 AA30:AA31">
    <cfRule type="cellIs" dxfId="1559" priority="765" stopIfTrue="1" operator="greaterThan">
      <formula>105</formula>
    </cfRule>
    <cfRule type="cellIs" dxfId="1558" priority="766" stopIfTrue="1" operator="between">
      <formula>95</formula>
      <formula>105</formula>
    </cfRule>
    <cfRule type="cellIs" dxfId="1557" priority="767" stopIfTrue="1" operator="lessThan">
      <formula>95</formula>
    </cfRule>
  </conditionalFormatting>
  <conditionalFormatting sqref="AB5 AB17:AB19 AB29:AB30 AB7:AB14 AB21 AB23:AB27">
    <cfRule type="cellIs" dxfId="1556" priority="762" stopIfTrue="1" operator="greaterThan">
      <formula>105</formula>
    </cfRule>
    <cfRule type="cellIs" dxfId="1555" priority="763" stopIfTrue="1" operator="between">
      <formula>95</formula>
      <formula>105</formula>
    </cfRule>
    <cfRule type="cellIs" dxfId="1554" priority="764" stopIfTrue="1" operator="lessThan">
      <formula>95</formula>
    </cfRule>
  </conditionalFormatting>
  <conditionalFormatting sqref="AC6:AC10 AC19:AC28 AC30 AC13:AC14 AC16:AC17">
    <cfRule type="cellIs" dxfId="1553" priority="759" stopIfTrue="1" operator="greaterThan">
      <formula>105</formula>
    </cfRule>
    <cfRule type="cellIs" dxfId="1552" priority="760" stopIfTrue="1" operator="between">
      <formula>95</formula>
      <formula>105</formula>
    </cfRule>
    <cfRule type="cellIs" dxfId="1551" priority="761" stopIfTrue="1" operator="lessThan">
      <formula>95</formula>
    </cfRule>
  </conditionalFormatting>
  <conditionalFormatting sqref="Z4">
    <cfRule type="cellIs" dxfId="1550" priority="756" stopIfTrue="1" operator="greaterThan">
      <formula>105</formula>
    </cfRule>
    <cfRule type="cellIs" dxfId="1549" priority="757" stopIfTrue="1" operator="between">
      <formula>95</formula>
      <formula>105</formula>
    </cfRule>
    <cfRule type="cellIs" dxfId="1548" priority="758" stopIfTrue="1" operator="lessThan">
      <formula>95</formula>
    </cfRule>
  </conditionalFormatting>
  <conditionalFormatting sqref="Z9">
    <cfRule type="cellIs" dxfId="1547" priority="753" stopIfTrue="1" operator="greaterThan">
      <formula>105</formula>
    </cfRule>
    <cfRule type="cellIs" dxfId="1546" priority="754" stopIfTrue="1" operator="between">
      <formula>95</formula>
      <formula>105</formula>
    </cfRule>
    <cfRule type="cellIs" dxfId="1545" priority="755" stopIfTrue="1" operator="lessThan">
      <formula>95</formula>
    </cfRule>
  </conditionalFormatting>
  <conditionalFormatting sqref="Z23">
    <cfRule type="cellIs" dxfId="1544" priority="750" stopIfTrue="1" operator="greaterThan">
      <formula>105</formula>
    </cfRule>
    <cfRule type="cellIs" dxfId="1543" priority="751" stopIfTrue="1" operator="between">
      <formula>95</formula>
      <formula>105</formula>
    </cfRule>
    <cfRule type="cellIs" dxfId="1542" priority="752" stopIfTrue="1" operator="lessThan">
      <formula>95</formula>
    </cfRule>
  </conditionalFormatting>
  <conditionalFormatting sqref="Z10">
    <cfRule type="cellIs" dxfId="1541" priority="747" stopIfTrue="1" operator="greaterThan">
      <formula>105</formula>
    </cfRule>
    <cfRule type="cellIs" dxfId="1540" priority="748" stopIfTrue="1" operator="between">
      <formula>95</formula>
      <formula>105</formula>
    </cfRule>
    <cfRule type="cellIs" dxfId="1539" priority="749" stopIfTrue="1" operator="lessThan">
      <formula>95</formula>
    </cfRule>
  </conditionalFormatting>
  <conditionalFormatting sqref="AA5">
    <cfRule type="cellIs" dxfId="1538" priority="744" stopIfTrue="1" operator="greaterThan">
      <formula>105</formula>
    </cfRule>
    <cfRule type="cellIs" dxfId="1537" priority="745" stopIfTrue="1" operator="between">
      <formula>95</formula>
      <formula>105</formula>
    </cfRule>
    <cfRule type="cellIs" dxfId="1536" priority="746" stopIfTrue="1" operator="lessThan">
      <formula>95</formula>
    </cfRule>
  </conditionalFormatting>
  <conditionalFormatting sqref="AA11">
    <cfRule type="cellIs" dxfId="1535" priority="741" stopIfTrue="1" operator="greaterThan">
      <formula>105</formula>
    </cfRule>
    <cfRule type="cellIs" dxfId="1534" priority="742" stopIfTrue="1" operator="between">
      <formula>95</formula>
      <formula>105</formula>
    </cfRule>
    <cfRule type="cellIs" dxfId="1533" priority="743" stopIfTrue="1" operator="lessThan">
      <formula>95</formula>
    </cfRule>
  </conditionalFormatting>
  <conditionalFormatting sqref="AA16">
    <cfRule type="cellIs" dxfId="1532" priority="738" stopIfTrue="1" operator="greaterThan">
      <formula>105</formula>
    </cfRule>
    <cfRule type="cellIs" dxfId="1531" priority="739" stopIfTrue="1" operator="between">
      <formula>95</formula>
      <formula>105</formula>
    </cfRule>
    <cfRule type="cellIs" dxfId="1530" priority="740" stopIfTrue="1" operator="lessThan">
      <formula>50</formula>
    </cfRule>
  </conditionalFormatting>
  <conditionalFormatting sqref="AB4">
    <cfRule type="cellIs" dxfId="1529" priority="735" stopIfTrue="1" operator="greaterThan">
      <formula>105</formula>
    </cfRule>
    <cfRule type="cellIs" dxfId="1528" priority="736" stopIfTrue="1" operator="between">
      <formula>95</formula>
      <formula>105</formula>
    </cfRule>
    <cfRule type="cellIs" dxfId="1527" priority="737" stopIfTrue="1" operator="lessThan">
      <formula>95</formula>
    </cfRule>
  </conditionalFormatting>
  <conditionalFormatting sqref="AB16">
    <cfRule type="cellIs" dxfId="1526" priority="732" stopIfTrue="1" operator="greaterThan">
      <formula>105</formula>
    </cfRule>
    <cfRule type="cellIs" dxfId="1525" priority="733" stopIfTrue="1" operator="between">
      <formula>95</formula>
      <formula>105</formula>
    </cfRule>
    <cfRule type="cellIs" dxfId="1524" priority="734" stopIfTrue="1" operator="lessThan">
      <formula>95</formula>
    </cfRule>
  </conditionalFormatting>
  <conditionalFormatting sqref="AB28">
    <cfRule type="cellIs" dxfId="1523" priority="729" stopIfTrue="1" operator="greaterThan">
      <formula>105</formula>
    </cfRule>
    <cfRule type="cellIs" dxfId="1522" priority="730" stopIfTrue="1" operator="between">
      <formula>95</formula>
      <formula>105</formula>
    </cfRule>
    <cfRule type="cellIs" dxfId="1521" priority="731" stopIfTrue="1" operator="lessThan">
      <formula>95</formula>
    </cfRule>
  </conditionalFormatting>
  <conditionalFormatting sqref="AC18">
    <cfRule type="cellIs" dxfId="1520" priority="726" stopIfTrue="1" operator="greaterThan">
      <formula>105</formula>
    </cfRule>
    <cfRule type="cellIs" dxfId="1519" priority="727" stopIfTrue="1" operator="between">
      <formula>95</formula>
      <formula>105</formula>
    </cfRule>
    <cfRule type="cellIs" dxfId="1518" priority="728" stopIfTrue="1" operator="lessThan">
      <formula>95</formula>
    </cfRule>
  </conditionalFormatting>
  <conditionalFormatting sqref="AC29">
    <cfRule type="cellIs" dxfId="1517" priority="723" stopIfTrue="1" operator="greaterThan">
      <formula>105</formula>
    </cfRule>
    <cfRule type="cellIs" dxfId="1516" priority="724" stopIfTrue="1" operator="between">
      <formula>95</formula>
      <formula>105</formula>
    </cfRule>
    <cfRule type="cellIs" dxfId="1515" priority="725" stopIfTrue="1" operator="lessThan">
      <formula>95</formula>
    </cfRule>
  </conditionalFormatting>
  <conditionalFormatting sqref="AC5">
    <cfRule type="cellIs" dxfId="1514" priority="720" stopIfTrue="1" operator="greaterThan">
      <formula>150</formula>
    </cfRule>
    <cfRule type="cellIs" dxfId="1513" priority="721" stopIfTrue="1" operator="between">
      <formula>95</formula>
      <formula>105</formula>
    </cfRule>
    <cfRule type="cellIs" dxfId="1512" priority="722" stopIfTrue="1" operator="lessThan">
      <formula>95</formula>
    </cfRule>
  </conditionalFormatting>
  <conditionalFormatting sqref="Z13">
    <cfRule type="cellIs" dxfId="1511" priority="717" stopIfTrue="1" operator="greaterThan">
      <formula>105</formula>
    </cfRule>
    <cfRule type="cellIs" dxfId="1510" priority="718" stopIfTrue="1" operator="between">
      <formula>95</formula>
      <formula>105</formula>
    </cfRule>
    <cfRule type="cellIs" dxfId="1509" priority="719" stopIfTrue="1" operator="lessThan">
      <formula>95</formula>
    </cfRule>
  </conditionalFormatting>
  <conditionalFormatting sqref="Z14">
    <cfRule type="cellIs" dxfId="1508" priority="714" stopIfTrue="1" operator="greaterThan">
      <formula>105</formula>
    </cfRule>
    <cfRule type="cellIs" dxfId="1507" priority="715" stopIfTrue="1" operator="between">
      <formula>95</formula>
      <formula>105</formula>
    </cfRule>
    <cfRule type="cellIs" dxfId="1506" priority="716" stopIfTrue="1" operator="lessThan">
      <formula>95</formula>
    </cfRule>
  </conditionalFormatting>
  <conditionalFormatting sqref="Z29">
    <cfRule type="cellIs" dxfId="1505" priority="711" stopIfTrue="1" operator="greaterThan">
      <formula>105</formula>
    </cfRule>
    <cfRule type="cellIs" dxfId="1504" priority="712" stopIfTrue="1" operator="between">
      <formula>95</formula>
      <formula>105</formula>
    </cfRule>
    <cfRule type="cellIs" dxfId="1503" priority="713" stopIfTrue="1" operator="lessThan">
      <formula>95</formula>
    </cfRule>
  </conditionalFormatting>
  <conditionalFormatting sqref="Z26">
    <cfRule type="cellIs" dxfId="1502" priority="708" stopIfTrue="1" operator="greaterThan">
      <formula>105</formula>
    </cfRule>
    <cfRule type="cellIs" dxfId="1501" priority="709" stopIfTrue="1" operator="between">
      <formula>95</formula>
      <formula>105</formula>
    </cfRule>
    <cfRule type="cellIs" dxfId="1500" priority="710" stopIfTrue="1" operator="lessThan">
      <formula>95</formula>
    </cfRule>
  </conditionalFormatting>
  <conditionalFormatting sqref="AA12">
    <cfRule type="cellIs" dxfId="1499" priority="705" stopIfTrue="1" operator="greaterThan">
      <formula>150</formula>
    </cfRule>
    <cfRule type="cellIs" dxfId="1498" priority="706" stopIfTrue="1" operator="between">
      <formula>95</formula>
      <formula>105</formula>
    </cfRule>
    <cfRule type="cellIs" dxfId="1497" priority="707" stopIfTrue="1" operator="lessThan">
      <formula>95</formula>
    </cfRule>
  </conditionalFormatting>
  <conditionalFormatting sqref="AA29">
    <cfRule type="cellIs" dxfId="1496" priority="702" stopIfTrue="1" operator="greaterThan">
      <formula>105</formula>
    </cfRule>
    <cfRule type="cellIs" dxfId="1495" priority="703" stopIfTrue="1" operator="between">
      <formula>95</formula>
      <formula>105</formula>
    </cfRule>
    <cfRule type="cellIs" dxfId="1494" priority="704" stopIfTrue="1" operator="lessThan">
      <formula>95</formula>
    </cfRule>
  </conditionalFormatting>
  <conditionalFormatting sqref="AB15">
    <cfRule type="cellIs" dxfId="1493" priority="699" stopIfTrue="1" operator="greaterThan">
      <formula>105</formula>
    </cfRule>
    <cfRule type="cellIs" dxfId="1492" priority="700" stopIfTrue="1" operator="between">
      <formula>95</formula>
      <formula>105</formula>
    </cfRule>
    <cfRule type="cellIs" dxfId="1491" priority="701" stopIfTrue="1" operator="lessThan">
      <formula>95</formula>
    </cfRule>
  </conditionalFormatting>
  <conditionalFormatting sqref="AB6">
    <cfRule type="cellIs" dxfId="1490" priority="696" stopIfTrue="1" operator="greaterThan">
      <formula>150</formula>
    </cfRule>
    <cfRule type="cellIs" dxfId="1489" priority="697" stopIfTrue="1" operator="between">
      <formula>95</formula>
      <formula>105</formula>
    </cfRule>
    <cfRule type="cellIs" dxfId="1488" priority="698" stopIfTrue="1" operator="lessThan">
      <formula>95</formula>
    </cfRule>
  </conditionalFormatting>
  <conditionalFormatting sqref="AC11">
    <cfRule type="cellIs" dxfId="1487" priority="693" stopIfTrue="1" operator="greaterThan">
      <formula>105</formula>
    </cfRule>
    <cfRule type="cellIs" dxfId="1486" priority="694" stopIfTrue="1" operator="between">
      <formula>95</formula>
      <formula>105</formula>
    </cfRule>
    <cfRule type="cellIs" dxfId="1485" priority="695" stopIfTrue="1" operator="lessThan">
      <formula>95</formula>
    </cfRule>
  </conditionalFormatting>
  <conditionalFormatting sqref="AC12">
    <cfRule type="cellIs" dxfId="1484" priority="690" stopIfTrue="1" operator="greaterThan">
      <formula>105</formula>
    </cfRule>
    <cfRule type="cellIs" dxfId="1483" priority="691" stopIfTrue="1" operator="between">
      <formula>95</formula>
      <formula>105</formula>
    </cfRule>
    <cfRule type="cellIs" dxfId="1482" priority="692" stopIfTrue="1" operator="lessThan">
      <formula>95</formula>
    </cfRule>
  </conditionalFormatting>
  <conditionalFormatting sqref="AC15">
    <cfRule type="cellIs" dxfId="1481" priority="687" stopIfTrue="1" operator="greaterThan">
      <formula>105</formula>
    </cfRule>
    <cfRule type="cellIs" dxfId="1480" priority="688" stopIfTrue="1" operator="between">
      <formula>95</formula>
      <formula>105</formula>
    </cfRule>
    <cfRule type="cellIs" dxfId="1479" priority="689" stopIfTrue="1" operator="lessThan">
      <formula>95</formula>
    </cfRule>
  </conditionalFormatting>
  <conditionalFormatting sqref="W25">
    <cfRule type="cellIs" dxfId="1478" priority="684" stopIfTrue="1" operator="greaterThan">
      <formula>105</formula>
    </cfRule>
    <cfRule type="cellIs" dxfId="1477" priority="685" stopIfTrue="1" operator="between">
      <formula>95</formula>
      <formula>105</formula>
    </cfRule>
    <cfRule type="cellIs" dxfId="1476" priority="686" stopIfTrue="1" operator="lessThan">
      <formula>95</formula>
    </cfRule>
  </conditionalFormatting>
  <conditionalFormatting sqref="W26">
    <cfRule type="cellIs" dxfId="1475" priority="681" stopIfTrue="1" operator="greaterThan">
      <formula>105</formula>
    </cfRule>
    <cfRule type="cellIs" dxfId="1474" priority="682" stopIfTrue="1" operator="between">
      <formula>95</formula>
      <formula>105</formula>
    </cfRule>
    <cfRule type="cellIs" dxfId="1473" priority="683" stopIfTrue="1" operator="lessThan">
      <formula>95</formula>
    </cfRule>
  </conditionalFormatting>
  <conditionalFormatting sqref="W29">
    <cfRule type="cellIs" dxfId="1472" priority="678" stopIfTrue="1" operator="greaterThan">
      <formula>105</formula>
    </cfRule>
    <cfRule type="cellIs" dxfId="1471" priority="679" stopIfTrue="1" operator="between">
      <formula>95</formula>
      <formula>105</formula>
    </cfRule>
    <cfRule type="cellIs" dxfId="1470" priority="680" stopIfTrue="1" operator="lessThan">
      <formula>95</formula>
    </cfRule>
  </conditionalFormatting>
  <conditionalFormatting sqref="AB20">
    <cfRule type="cellIs" dxfId="1469" priority="675" stopIfTrue="1" operator="greaterThan">
      <formula>105</formula>
    </cfRule>
    <cfRule type="cellIs" dxfId="1468" priority="676" stopIfTrue="1" operator="between">
      <formula>95</formula>
      <formula>105</formula>
    </cfRule>
    <cfRule type="cellIs" dxfId="1467" priority="677" stopIfTrue="1" operator="lessThan">
      <formula>95</formula>
    </cfRule>
  </conditionalFormatting>
  <conditionalFormatting sqref="Z21">
    <cfRule type="cellIs" dxfId="1466" priority="672" stopIfTrue="1" operator="greaterThan">
      <formula>105</formula>
    </cfRule>
    <cfRule type="cellIs" dxfId="1465" priority="673" stopIfTrue="1" operator="between">
      <formula>95</formula>
      <formula>105</formula>
    </cfRule>
    <cfRule type="cellIs" dxfId="1464" priority="674" stopIfTrue="1" operator="lessThan">
      <formula>95</formula>
    </cfRule>
  </conditionalFormatting>
  <conditionalFormatting sqref="U6">
    <cfRule type="cellIs" dxfId="1463" priority="669" stopIfTrue="1" operator="greaterThan">
      <formula>105</formula>
    </cfRule>
    <cfRule type="cellIs" dxfId="1462" priority="670" stopIfTrue="1" operator="between">
      <formula>95</formula>
      <formula>105</formula>
    </cfRule>
    <cfRule type="cellIs" dxfId="1461" priority="671" stopIfTrue="1" operator="lessThan">
      <formula>95</formula>
    </cfRule>
  </conditionalFormatting>
  <conditionalFormatting sqref="V10">
    <cfRule type="cellIs" dxfId="1460" priority="666" stopIfTrue="1" operator="greaterThan">
      <formula>105</formula>
    </cfRule>
    <cfRule type="cellIs" dxfId="1459" priority="667" stopIfTrue="1" operator="between">
      <formula>95</formula>
      <formula>105</formula>
    </cfRule>
    <cfRule type="cellIs" dxfId="1458" priority="668" stopIfTrue="1" operator="lessThan">
      <formula>95</formula>
    </cfRule>
  </conditionalFormatting>
  <conditionalFormatting sqref="B13">
    <cfRule type="cellIs" dxfId="1457" priority="663" stopIfTrue="1" operator="greaterThan">
      <formula>105</formula>
    </cfRule>
    <cfRule type="cellIs" dxfId="1456" priority="664" stopIfTrue="1" operator="between">
      <formula>95</formula>
      <formula>105</formula>
    </cfRule>
    <cfRule type="cellIs" dxfId="1455" priority="665" stopIfTrue="1" operator="lessThan">
      <formula>95</formula>
    </cfRule>
  </conditionalFormatting>
  <conditionalFormatting sqref="C11">
    <cfRule type="cellIs" dxfId="1454" priority="660" stopIfTrue="1" operator="greaterThan">
      <formula>105</formula>
    </cfRule>
    <cfRule type="cellIs" dxfId="1453" priority="661" stopIfTrue="1" operator="between">
      <formula>95</formula>
      <formula>105</formula>
    </cfRule>
    <cfRule type="cellIs" dxfId="1452" priority="662" stopIfTrue="1" operator="lessThan">
      <formula>95</formula>
    </cfRule>
  </conditionalFormatting>
  <conditionalFormatting sqref="G27">
    <cfRule type="cellIs" dxfId="1451" priority="657" stopIfTrue="1" operator="greaterThan">
      <formula>105</formula>
    </cfRule>
    <cfRule type="cellIs" dxfId="1450" priority="658" stopIfTrue="1" operator="between">
      <formula>95</formula>
      <formula>105</formula>
    </cfRule>
    <cfRule type="cellIs" dxfId="1449" priority="659" stopIfTrue="1" operator="lessThan">
      <formula>95</formula>
    </cfRule>
  </conditionalFormatting>
  <conditionalFormatting sqref="H25">
    <cfRule type="cellIs" dxfId="1448" priority="654" stopIfTrue="1" operator="greaterThan">
      <formula>105</formula>
    </cfRule>
    <cfRule type="cellIs" dxfId="1447" priority="655" stopIfTrue="1" operator="between">
      <formula>95</formula>
      <formula>105</formula>
    </cfRule>
    <cfRule type="cellIs" dxfId="1446" priority="656" stopIfTrue="1" operator="lessThan">
      <formula>95</formula>
    </cfRule>
  </conditionalFormatting>
  <conditionalFormatting sqref="M13">
    <cfRule type="cellIs" dxfId="1445" priority="651" stopIfTrue="1" operator="greaterThan">
      <formula>105</formula>
    </cfRule>
    <cfRule type="cellIs" dxfId="1444" priority="652" stopIfTrue="1" operator="between">
      <formula>95</formula>
      <formula>105</formula>
    </cfRule>
    <cfRule type="cellIs" dxfId="1443" priority="653" stopIfTrue="1" operator="lessThan">
      <formula>95</formula>
    </cfRule>
  </conditionalFormatting>
  <conditionalFormatting sqref="N16">
    <cfRule type="cellIs" dxfId="1442" priority="648" stopIfTrue="1" operator="greaterThan">
      <formula>105</formula>
    </cfRule>
    <cfRule type="cellIs" dxfId="1441" priority="649" stopIfTrue="1" operator="between">
      <formula>95</formula>
      <formula>105</formula>
    </cfRule>
    <cfRule type="cellIs" dxfId="1440" priority="650" stopIfTrue="1" operator="lessThan">
      <formula>95</formula>
    </cfRule>
  </conditionalFormatting>
  <conditionalFormatting sqref="N12">
    <cfRule type="cellIs" dxfId="1439" priority="645" stopIfTrue="1" operator="greaterThan">
      <formula>105</formula>
    </cfRule>
    <cfRule type="cellIs" dxfId="1438" priority="646" stopIfTrue="1" operator="between">
      <formula>95</formula>
      <formula>105</formula>
    </cfRule>
    <cfRule type="cellIs" dxfId="1437" priority="647" stopIfTrue="1" operator="lessThan">
      <formula>95</formula>
    </cfRule>
  </conditionalFormatting>
  <conditionalFormatting sqref="AB22">
    <cfRule type="cellIs" dxfId="1436" priority="642" stopIfTrue="1" operator="greaterThan">
      <formula>105</formula>
    </cfRule>
    <cfRule type="cellIs" dxfId="1435" priority="643" stopIfTrue="1" operator="between">
      <formula>95</formula>
      <formula>105</formula>
    </cfRule>
    <cfRule type="cellIs" dxfId="1434" priority="644" stopIfTrue="1" operator="lessThan">
      <formula>95</formula>
    </cfRule>
  </conditionalFormatting>
  <conditionalFormatting sqref="J31">
    <cfRule type="cellIs" dxfId="1433" priority="639" stopIfTrue="1" operator="greaterThan">
      <formula>105</formula>
    </cfRule>
    <cfRule type="cellIs" dxfId="1432" priority="640" stopIfTrue="1" operator="between">
      <formula>95</formula>
      <formula>105</formula>
    </cfRule>
    <cfRule type="cellIs" dxfId="1431" priority="641" stopIfTrue="1" operator="lessThan">
      <formula>95</formula>
    </cfRule>
  </conditionalFormatting>
  <conditionalFormatting sqref="AB31">
    <cfRule type="cellIs" dxfId="1430" priority="636" stopIfTrue="1" operator="greaterThan">
      <formula>105</formula>
    </cfRule>
    <cfRule type="cellIs" dxfId="1429" priority="637" stopIfTrue="1" operator="between">
      <formula>95</formula>
      <formula>105</formula>
    </cfRule>
    <cfRule type="cellIs" dxfId="1428" priority="638" stopIfTrue="1" operator="lessThan">
      <formula>95</formula>
    </cfRule>
  </conditionalFormatting>
  <conditionalFormatting sqref="L31">
    <cfRule type="cellIs" dxfId="1427" priority="621" stopIfTrue="1" operator="greaterThan">
      <formula>105</formula>
    </cfRule>
    <cfRule type="cellIs" dxfId="1426" priority="622" stopIfTrue="1" operator="between">
      <formula>95</formula>
      <formula>105</formula>
    </cfRule>
    <cfRule type="cellIs" dxfId="1425" priority="623" stopIfTrue="1" operator="lessThan">
      <formula>95</formula>
    </cfRule>
  </conditionalFormatting>
  <conditionalFormatting sqref="V31">
    <cfRule type="cellIs" dxfId="1424" priority="618" stopIfTrue="1" operator="greaterThan">
      <formula>105</formula>
    </cfRule>
    <cfRule type="cellIs" dxfId="1423" priority="619" stopIfTrue="1" operator="between">
      <formula>95</formula>
      <formula>105</formula>
    </cfRule>
    <cfRule type="cellIs" dxfId="1422" priority="620" stopIfTrue="1" operator="lessThan">
      <formula>95</formula>
    </cfRule>
  </conditionalFormatting>
  <conditionalFormatting sqref="K31">
    <cfRule type="cellIs" dxfId="1421" priority="615" stopIfTrue="1" operator="greaterThan">
      <formula>199</formula>
    </cfRule>
    <cfRule type="cellIs" dxfId="1420" priority="616" stopIfTrue="1" operator="between">
      <formula>95</formula>
      <formula>105</formula>
    </cfRule>
    <cfRule type="cellIs" dxfId="1419" priority="617" stopIfTrue="1" operator="lessThan">
      <formula>95</formula>
    </cfRule>
  </conditionalFormatting>
  <conditionalFormatting sqref="N31">
    <cfRule type="cellIs" dxfId="1418" priority="609" stopIfTrue="1" operator="greaterThan">
      <formula>105</formula>
    </cfRule>
    <cfRule type="cellIs" dxfId="1417" priority="610" stopIfTrue="1" operator="between">
      <formula>95</formula>
      <formula>105</formula>
    </cfRule>
    <cfRule type="cellIs" dxfId="1416" priority="611" stopIfTrue="1" operator="lessThan">
      <formula>95</formula>
    </cfRule>
  </conditionalFormatting>
  <conditionalFormatting sqref="M31">
    <cfRule type="cellIs" dxfId="1415" priority="606" stopIfTrue="1" operator="greaterThan">
      <formula>105</formula>
    </cfRule>
    <cfRule type="cellIs" dxfId="1414" priority="607" stopIfTrue="1" operator="between">
      <formula>95</formula>
      <formula>105</formula>
    </cfRule>
    <cfRule type="cellIs" dxfId="1413" priority="608" stopIfTrue="1" operator="lessThan">
      <formula>95</formula>
    </cfRule>
  </conditionalFormatting>
  <conditionalFormatting sqref="AC31">
    <cfRule type="cellIs" dxfId="1412" priority="603" stopIfTrue="1" operator="greaterThan">
      <formula>105</formula>
    </cfRule>
    <cfRule type="cellIs" dxfId="1411" priority="604" stopIfTrue="1" operator="between">
      <formula>95</formula>
      <formula>105</formula>
    </cfRule>
    <cfRule type="cellIs" dxfId="1410" priority="605" stopIfTrue="1" operator="lessThan">
      <formula>95</formula>
    </cfRule>
  </conditionalFormatting>
  <conditionalFormatting sqref="B32">
    <cfRule type="cellIs" dxfId="1409" priority="600" stopIfTrue="1" operator="greaterThan">
      <formula>199</formula>
    </cfRule>
    <cfRule type="cellIs" dxfId="1408" priority="601" stopIfTrue="1" operator="between">
      <formula>95</formula>
      <formula>105</formula>
    </cfRule>
    <cfRule type="cellIs" dxfId="1407" priority="602" stopIfTrue="1" operator="lessThan">
      <formula>95</formula>
    </cfRule>
  </conditionalFormatting>
  <conditionalFormatting sqref="C32">
    <cfRule type="cellIs" dxfId="1406" priority="594" stopIfTrue="1" operator="greaterThan">
      <formula>199</formula>
    </cfRule>
    <cfRule type="cellIs" dxfId="1405" priority="595" stopIfTrue="1" operator="between">
      <formula>95</formula>
      <formula>105</formula>
    </cfRule>
    <cfRule type="cellIs" dxfId="1404" priority="596" stopIfTrue="1" operator="lessThan">
      <formula>95</formula>
    </cfRule>
  </conditionalFormatting>
  <conditionalFormatting sqref="W32">
    <cfRule type="cellIs" dxfId="1403" priority="591" stopIfTrue="1" operator="greaterThan">
      <formula>105</formula>
    </cfRule>
    <cfRule type="cellIs" dxfId="1402" priority="592" stopIfTrue="1" operator="between">
      <formula>95</formula>
      <formula>105</formula>
    </cfRule>
    <cfRule type="cellIs" dxfId="1401" priority="593" stopIfTrue="1" operator="lessThan">
      <formula>95</formula>
    </cfRule>
  </conditionalFormatting>
  <conditionalFormatting sqref="D32">
    <cfRule type="cellIs" dxfId="1400" priority="588" stopIfTrue="1" operator="greaterThan">
      <formula>199</formula>
    </cfRule>
    <cfRule type="cellIs" dxfId="1399" priority="589" stopIfTrue="1" operator="between">
      <formula>95</formula>
      <formula>105</formula>
    </cfRule>
    <cfRule type="cellIs" dxfId="1398" priority="590" stopIfTrue="1" operator="lessThan">
      <formula>95</formula>
    </cfRule>
  </conditionalFormatting>
  <conditionalFormatting sqref="Z32">
    <cfRule type="cellIs" dxfId="1397" priority="585" stopIfTrue="1" operator="greaterThan">
      <formula>105</formula>
    </cfRule>
    <cfRule type="cellIs" dxfId="1396" priority="586" stopIfTrue="1" operator="between">
      <formula>95</formula>
      <formula>105</formula>
    </cfRule>
    <cfRule type="cellIs" dxfId="1395" priority="587" stopIfTrue="1" operator="lessThan">
      <formula>95</formula>
    </cfRule>
  </conditionalFormatting>
  <conditionalFormatting sqref="E32">
    <cfRule type="cellIs" dxfId="1394" priority="582" stopIfTrue="1" operator="greaterThan">
      <formula>199</formula>
    </cfRule>
    <cfRule type="cellIs" dxfId="1393" priority="583" stopIfTrue="1" operator="between">
      <formula>95</formula>
      <formula>105</formula>
    </cfRule>
    <cfRule type="cellIs" dxfId="1392" priority="584" stopIfTrue="1" operator="lessThan">
      <formula>95</formula>
    </cfRule>
  </conditionalFormatting>
  <conditionalFormatting sqref="F32">
    <cfRule type="cellIs" dxfId="1391" priority="576" stopIfTrue="1" operator="greaterThan">
      <formula>105</formula>
    </cfRule>
    <cfRule type="cellIs" dxfId="1390" priority="577" stopIfTrue="1" operator="between">
      <formula>95</formula>
      <formula>105</formula>
    </cfRule>
    <cfRule type="cellIs" dxfId="1389" priority="578" stopIfTrue="1" operator="lessThan">
      <formula>95</formula>
    </cfRule>
  </conditionalFormatting>
  <conditionalFormatting sqref="T32">
    <cfRule type="cellIs" dxfId="1388" priority="573" stopIfTrue="1" operator="greaterThan">
      <formula>105</formula>
    </cfRule>
    <cfRule type="cellIs" dxfId="1387" priority="574" stopIfTrue="1" operator="between">
      <formula>95</formula>
      <formula>105</formula>
    </cfRule>
    <cfRule type="cellIs" dxfId="1386" priority="575" stopIfTrue="1" operator="lessThan">
      <formula>95</formula>
    </cfRule>
  </conditionalFormatting>
  <conditionalFormatting sqref="G32">
    <cfRule type="cellIs" dxfId="1385" priority="567" stopIfTrue="1" operator="greaterThan">
      <formula>105</formula>
    </cfRule>
    <cfRule type="cellIs" dxfId="1384" priority="568" stopIfTrue="1" operator="between">
      <formula>95</formula>
      <formula>105</formula>
    </cfRule>
    <cfRule type="cellIs" dxfId="1383" priority="569" stopIfTrue="1" operator="lessThan">
      <formula>95</formula>
    </cfRule>
  </conditionalFormatting>
  <conditionalFormatting sqref="AA32">
    <cfRule type="cellIs" dxfId="1382" priority="564" stopIfTrue="1" operator="greaterThan">
      <formula>105</formula>
    </cfRule>
    <cfRule type="cellIs" dxfId="1381" priority="565" stopIfTrue="1" operator="between">
      <formula>95</formula>
      <formula>105</formula>
    </cfRule>
    <cfRule type="cellIs" dxfId="1380" priority="566" stopIfTrue="1" operator="lessThan">
      <formula>95</formula>
    </cfRule>
  </conditionalFormatting>
  <conditionalFormatting sqref="H32">
    <cfRule type="cellIs" dxfId="1379" priority="558" stopIfTrue="1" operator="greaterThan">
      <formula>199</formula>
    </cfRule>
    <cfRule type="cellIs" dxfId="1378" priority="559" stopIfTrue="1" operator="between">
      <formula>95</formula>
      <formula>105</formula>
    </cfRule>
    <cfRule type="cellIs" dxfId="1377" priority="560" stopIfTrue="1" operator="lessThan">
      <formula>95</formula>
    </cfRule>
  </conditionalFormatting>
  <conditionalFormatting sqref="I32">
    <cfRule type="cellIs" dxfId="1376" priority="552" stopIfTrue="1" operator="greaterThan">
      <formula>105</formula>
    </cfRule>
    <cfRule type="cellIs" dxfId="1375" priority="553" stopIfTrue="1" operator="between">
      <formula>95</formula>
      <formula>105</formula>
    </cfRule>
    <cfRule type="cellIs" dxfId="1374" priority="554" stopIfTrue="1" operator="lessThan">
      <formula>95</formula>
    </cfRule>
  </conditionalFormatting>
  <conditionalFormatting sqref="U32">
    <cfRule type="cellIs" dxfId="1373" priority="549" stopIfTrue="1" operator="greaterThan">
      <formula>105</formula>
    </cfRule>
    <cfRule type="cellIs" dxfId="1372" priority="550" stopIfTrue="1" operator="between">
      <formula>95</formula>
      <formula>105</formula>
    </cfRule>
    <cfRule type="cellIs" dxfId="1371" priority="551" stopIfTrue="1" operator="lessThan">
      <formula>95</formula>
    </cfRule>
  </conditionalFormatting>
  <conditionalFormatting sqref="J32">
    <cfRule type="cellIs" dxfId="1370" priority="546" stopIfTrue="1" operator="greaterThan">
      <formula>105</formula>
    </cfRule>
    <cfRule type="cellIs" dxfId="1369" priority="547" stopIfTrue="1" operator="between">
      <formula>95</formula>
      <formula>105</formula>
    </cfRule>
    <cfRule type="cellIs" dxfId="1368" priority="548" stopIfTrue="1" operator="lessThan">
      <formula>95</formula>
    </cfRule>
  </conditionalFormatting>
  <conditionalFormatting sqref="V32">
    <cfRule type="cellIs" dxfId="1367" priority="535" stopIfTrue="1" operator="greaterThan">
      <formula>105</formula>
    </cfRule>
    <cfRule type="cellIs" dxfId="1366" priority="536" stopIfTrue="1" operator="between">
      <formula>95</formula>
      <formula>105</formula>
    </cfRule>
    <cfRule type="cellIs" dxfId="1365" priority="537" stopIfTrue="1" operator="lessThan">
      <formula>95</formula>
    </cfRule>
  </conditionalFormatting>
  <conditionalFormatting sqref="L32">
    <cfRule type="cellIs" dxfId="1364" priority="526" stopIfTrue="1" operator="greaterThan">
      <formula>199</formula>
    </cfRule>
    <cfRule type="cellIs" dxfId="1363" priority="527" stopIfTrue="1" operator="between">
      <formula>95</formula>
      <formula>105</formula>
    </cfRule>
    <cfRule type="cellIs" dxfId="1362" priority="528" stopIfTrue="1" operator="lessThan">
      <formula>95</formula>
    </cfRule>
  </conditionalFormatting>
  <conditionalFormatting sqref="M32">
    <cfRule type="cellIs" dxfId="1361" priority="523" stopIfTrue="1" operator="greaterThan">
      <formula>199</formula>
    </cfRule>
    <cfRule type="cellIs" dxfId="1360" priority="524" stopIfTrue="1" operator="between">
      <formula>95</formula>
      <formula>105</formula>
    </cfRule>
    <cfRule type="cellIs" dxfId="1359" priority="525" stopIfTrue="1" operator="lessThan">
      <formula>95</formula>
    </cfRule>
  </conditionalFormatting>
  <conditionalFormatting sqref="N32">
    <cfRule type="cellIs" dxfId="1358" priority="520" stopIfTrue="1" operator="greaterThan">
      <formula>105</formula>
    </cfRule>
    <cfRule type="cellIs" dxfId="1357" priority="521" stopIfTrue="1" operator="between">
      <formula>95</formula>
      <formula>105</formula>
    </cfRule>
    <cfRule type="cellIs" dxfId="1356" priority="522" stopIfTrue="1" operator="lessThan">
      <formula>95</formula>
    </cfRule>
  </conditionalFormatting>
  <conditionalFormatting sqref="AB32">
    <cfRule type="cellIs" dxfId="1355" priority="460" stopIfTrue="1" operator="greaterThan">
      <formula>105</formula>
    </cfRule>
    <cfRule type="cellIs" dxfId="1354" priority="461" stopIfTrue="1" operator="between">
      <formula>95</formula>
      <formula>105</formula>
    </cfRule>
    <cfRule type="cellIs" dxfId="1353" priority="462" stopIfTrue="1" operator="lessThan">
      <formula>95</formula>
    </cfRule>
  </conditionalFormatting>
  <conditionalFormatting sqref="AC32">
    <cfRule type="cellIs" dxfId="1352" priority="457" stopIfTrue="1" operator="greaterThan">
      <formula>105</formula>
    </cfRule>
    <cfRule type="cellIs" dxfId="1351" priority="458" stopIfTrue="1" operator="between">
      <formula>95</formula>
      <formula>105</formula>
    </cfRule>
    <cfRule type="cellIs" dxfId="1350" priority="459" stopIfTrue="1" operator="lessThan">
      <formula>95</formula>
    </cfRule>
  </conditionalFormatting>
  <conditionalFormatting sqref="B33">
    <cfRule type="cellIs" dxfId="1349" priority="451" stopIfTrue="1" operator="greaterThan">
      <formula>199</formula>
    </cfRule>
    <cfRule type="cellIs" dxfId="1348" priority="452" stopIfTrue="1" operator="between">
      <formula>95</formula>
      <formula>105</formula>
    </cfRule>
    <cfRule type="cellIs" dxfId="1347" priority="453" stopIfTrue="1" operator="lessThan">
      <formula>95</formula>
    </cfRule>
  </conditionalFormatting>
  <conditionalFormatting sqref="C33">
    <cfRule type="cellIs" dxfId="1346" priority="445" stopIfTrue="1" operator="greaterThan">
      <formula>199</formula>
    </cfRule>
    <cfRule type="cellIs" dxfId="1345" priority="446" stopIfTrue="1" operator="between">
      <formula>95</formula>
      <formula>105</formula>
    </cfRule>
    <cfRule type="cellIs" dxfId="1344" priority="447" stopIfTrue="1" operator="lessThan">
      <formula>95</formula>
    </cfRule>
  </conditionalFormatting>
  <conditionalFormatting sqref="W33">
    <cfRule type="cellIs" dxfId="1343" priority="439" stopIfTrue="1" operator="greaterThan">
      <formula>105</formula>
    </cfRule>
    <cfRule type="cellIs" dxfId="1342" priority="440" stopIfTrue="1" operator="between">
      <formula>95</formula>
      <formula>105</formula>
    </cfRule>
    <cfRule type="cellIs" dxfId="1341" priority="441" stopIfTrue="1" operator="lessThan">
      <formula>95</formula>
    </cfRule>
  </conditionalFormatting>
  <conditionalFormatting sqref="D33">
    <cfRule type="cellIs" dxfId="1340" priority="433" stopIfTrue="1" operator="greaterThan">
      <formula>105</formula>
    </cfRule>
    <cfRule type="cellIs" dxfId="1339" priority="434" stopIfTrue="1" operator="between">
      <formula>95</formula>
      <formula>105</formula>
    </cfRule>
    <cfRule type="cellIs" dxfId="1338" priority="435" stopIfTrue="1" operator="lessThan">
      <formula>95</formula>
    </cfRule>
  </conditionalFormatting>
  <conditionalFormatting sqref="Z33">
    <cfRule type="cellIs" dxfId="1337" priority="427" stopIfTrue="1" operator="greaterThan">
      <formula>105</formula>
    </cfRule>
    <cfRule type="cellIs" dxfId="1336" priority="428" stopIfTrue="1" operator="between">
      <formula>95</formula>
      <formula>105</formula>
    </cfRule>
    <cfRule type="cellIs" dxfId="1335" priority="429" stopIfTrue="1" operator="lessThan">
      <formula>95</formula>
    </cfRule>
  </conditionalFormatting>
  <conditionalFormatting sqref="E33">
    <cfRule type="cellIs" dxfId="1334" priority="424" stopIfTrue="1" operator="greaterThan">
      <formula>105</formula>
    </cfRule>
    <cfRule type="cellIs" dxfId="1333" priority="425" stopIfTrue="1" operator="between">
      <formula>95</formula>
      <formula>105</formula>
    </cfRule>
    <cfRule type="cellIs" dxfId="1332" priority="426" stopIfTrue="1" operator="lessThan">
      <formula>95</formula>
    </cfRule>
  </conditionalFormatting>
  <conditionalFormatting sqref="F33">
    <cfRule type="cellIs" dxfId="1331" priority="421" stopIfTrue="1" operator="greaterThan">
      <formula>105</formula>
    </cfRule>
    <cfRule type="cellIs" dxfId="1330" priority="422" stopIfTrue="1" operator="between">
      <formula>95</formula>
      <formula>105</formula>
    </cfRule>
    <cfRule type="cellIs" dxfId="1329" priority="423" stopIfTrue="1" operator="lessThan">
      <formula>95</formula>
    </cfRule>
  </conditionalFormatting>
  <conditionalFormatting sqref="T33">
    <cfRule type="cellIs" dxfId="1328" priority="418" stopIfTrue="1" operator="greaterThan">
      <formula>105</formula>
    </cfRule>
    <cfRule type="cellIs" dxfId="1327" priority="419" stopIfTrue="1" operator="between">
      <formula>95</formula>
      <formula>105</formula>
    </cfRule>
    <cfRule type="cellIs" dxfId="1326" priority="420" stopIfTrue="1" operator="lessThan">
      <formula>95</formula>
    </cfRule>
  </conditionalFormatting>
  <conditionalFormatting sqref="G33">
    <cfRule type="cellIs" dxfId="1325" priority="415" stopIfTrue="1" operator="greaterThan">
      <formula>105</formula>
    </cfRule>
    <cfRule type="cellIs" dxfId="1324" priority="416" stopIfTrue="1" operator="between">
      <formula>95</formula>
      <formula>105</formula>
    </cfRule>
    <cfRule type="cellIs" dxfId="1323" priority="417" stopIfTrue="1" operator="lessThan">
      <formula>95</formula>
    </cfRule>
  </conditionalFormatting>
  <conditionalFormatting sqref="AA33">
    <cfRule type="cellIs" dxfId="1322" priority="412" stopIfTrue="1" operator="greaterThan">
      <formula>105</formula>
    </cfRule>
    <cfRule type="cellIs" dxfId="1321" priority="413" stopIfTrue="1" operator="between">
      <formula>95</formula>
      <formula>105</formula>
    </cfRule>
    <cfRule type="cellIs" dxfId="1320" priority="414" stopIfTrue="1" operator="lessThan">
      <formula>95</formula>
    </cfRule>
  </conditionalFormatting>
  <conditionalFormatting sqref="H33">
    <cfRule type="cellIs" dxfId="1319" priority="409" stopIfTrue="1" operator="greaterThan">
      <formula>105</formula>
    </cfRule>
    <cfRule type="cellIs" dxfId="1318" priority="410" stopIfTrue="1" operator="between">
      <formula>95</formula>
      <formula>105</formula>
    </cfRule>
    <cfRule type="cellIs" dxfId="1317" priority="411" stopIfTrue="1" operator="lessThan">
      <formula>95</formula>
    </cfRule>
  </conditionalFormatting>
  <conditionalFormatting sqref="I33">
    <cfRule type="cellIs" dxfId="1316" priority="406" stopIfTrue="1" operator="greaterThan">
      <formula>105</formula>
    </cfRule>
    <cfRule type="cellIs" dxfId="1315" priority="407" stopIfTrue="1" operator="between">
      <formula>95</formula>
      <formula>105</formula>
    </cfRule>
    <cfRule type="cellIs" dxfId="1314" priority="408" stopIfTrue="1" operator="lessThan">
      <formula>95</formula>
    </cfRule>
  </conditionalFormatting>
  <conditionalFormatting sqref="U33">
    <cfRule type="cellIs" dxfId="1313" priority="403" stopIfTrue="1" operator="greaterThan">
      <formula>105</formula>
    </cfRule>
    <cfRule type="cellIs" dxfId="1312" priority="404" stopIfTrue="1" operator="between">
      <formula>95</formula>
      <formula>105</formula>
    </cfRule>
    <cfRule type="cellIs" dxfId="1311" priority="405" stopIfTrue="1" operator="lessThan">
      <formula>95</formula>
    </cfRule>
  </conditionalFormatting>
  <conditionalFormatting sqref="J33">
    <cfRule type="cellIs" dxfId="1310" priority="400" stopIfTrue="1" operator="greaterThan">
      <formula>105</formula>
    </cfRule>
    <cfRule type="cellIs" dxfId="1309" priority="401" stopIfTrue="1" operator="between">
      <formula>95</formula>
      <formula>105</formula>
    </cfRule>
    <cfRule type="cellIs" dxfId="1308" priority="402" stopIfTrue="1" operator="lessThan">
      <formula>95</formula>
    </cfRule>
  </conditionalFormatting>
  <conditionalFormatting sqref="AB33">
    <cfRule type="cellIs" dxfId="1307" priority="397" stopIfTrue="1" operator="greaterThan">
      <formula>105</formula>
    </cfRule>
    <cfRule type="cellIs" dxfId="1306" priority="398" stopIfTrue="1" operator="between">
      <formula>95</formula>
      <formula>105</formula>
    </cfRule>
    <cfRule type="cellIs" dxfId="1305" priority="399" stopIfTrue="1" operator="lessThan">
      <formula>95</formula>
    </cfRule>
  </conditionalFormatting>
  <conditionalFormatting sqref="K33">
    <cfRule type="cellIs" dxfId="1304" priority="394" stopIfTrue="1" operator="greaterThan">
      <formula>105</formula>
    </cfRule>
    <cfRule type="cellIs" dxfId="1303" priority="395" stopIfTrue="1" operator="between">
      <formula>95</formula>
      <formula>105</formula>
    </cfRule>
    <cfRule type="cellIs" dxfId="1302" priority="396" stopIfTrue="1" operator="lessThan">
      <formula>95</formula>
    </cfRule>
  </conditionalFormatting>
  <conditionalFormatting sqref="L33">
    <cfRule type="cellIs" dxfId="1301" priority="388" stopIfTrue="1" operator="greaterThan">
      <formula>105</formula>
    </cfRule>
    <cfRule type="cellIs" dxfId="1300" priority="389" stopIfTrue="1" operator="between">
      <formula>95</formula>
      <formula>105</formula>
    </cfRule>
    <cfRule type="cellIs" dxfId="1299" priority="390" stopIfTrue="1" operator="lessThan">
      <formula>95</formula>
    </cfRule>
  </conditionalFormatting>
  <conditionalFormatting sqref="V33">
    <cfRule type="cellIs" dxfId="1298" priority="385" stopIfTrue="1" operator="greaterThan">
      <formula>105</formula>
    </cfRule>
    <cfRule type="cellIs" dxfId="1297" priority="386" stopIfTrue="1" operator="between">
      <formula>95</formula>
      <formula>105</formula>
    </cfRule>
    <cfRule type="cellIs" dxfId="1296" priority="387" stopIfTrue="1" operator="lessThan">
      <formula>95</formula>
    </cfRule>
  </conditionalFormatting>
  <conditionalFormatting sqref="M33">
    <cfRule type="cellIs" dxfId="1295" priority="382" stopIfTrue="1" operator="greaterThan">
      <formula>105</formula>
    </cfRule>
    <cfRule type="cellIs" dxfId="1294" priority="383" stopIfTrue="1" operator="between">
      <formula>95</formula>
      <formula>105</formula>
    </cfRule>
    <cfRule type="cellIs" dxfId="1293" priority="384" stopIfTrue="1" operator="lessThan">
      <formula>95</formula>
    </cfRule>
  </conditionalFormatting>
  <conditionalFormatting sqref="N33">
    <cfRule type="cellIs" dxfId="1292" priority="379" stopIfTrue="1" operator="greaterThan">
      <formula>105</formula>
    </cfRule>
    <cfRule type="cellIs" dxfId="1291" priority="380" stopIfTrue="1" operator="between">
      <formula>95</formula>
      <formula>105</formula>
    </cfRule>
    <cfRule type="cellIs" dxfId="1290" priority="381" stopIfTrue="1" operator="lessThan">
      <formula>95</formula>
    </cfRule>
  </conditionalFormatting>
  <conditionalFormatting sqref="AC33">
    <cfRule type="cellIs" dxfId="1289" priority="376" stopIfTrue="1" operator="greaterThan">
      <formula>105</formula>
    </cfRule>
    <cfRule type="cellIs" dxfId="1288" priority="377" stopIfTrue="1" operator="between">
      <formula>95</formula>
      <formula>105</formula>
    </cfRule>
    <cfRule type="cellIs" dxfId="1287" priority="378" stopIfTrue="1" operator="lessThan">
      <formula>95</formula>
    </cfRule>
  </conditionalFormatting>
  <conditionalFormatting sqref="B34">
    <cfRule type="cellIs" dxfId="1286" priority="310" stopIfTrue="1" operator="greaterThan">
      <formula>105</formula>
    </cfRule>
    <cfRule type="cellIs" dxfId="1285" priority="311" stopIfTrue="1" operator="between">
      <formula>95</formula>
      <formula>105</formula>
    </cfRule>
    <cfRule type="cellIs" dxfId="1284" priority="312" stopIfTrue="1" operator="lessThan">
      <formula>95</formula>
    </cfRule>
  </conditionalFormatting>
  <conditionalFormatting sqref="C34">
    <cfRule type="cellIs" dxfId="1283" priority="298" stopIfTrue="1" operator="greaterThan">
      <formula>199</formula>
    </cfRule>
    <cfRule type="cellIs" dxfId="1282" priority="299" stopIfTrue="1" operator="between">
      <formula>95</formula>
      <formula>105</formula>
    </cfRule>
    <cfRule type="cellIs" dxfId="1281" priority="300" stopIfTrue="1" operator="lessThan">
      <formula>95</formula>
    </cfRule>
  </conditionalFormatting>
  <conditionalFormatting sqref="W34">
    <cfRule type="cellIs" dxfId="1280" priority="295" stopIfTrue="1" operator="greaterThan">
      <formula>105</formula>
    </cfRule>
    <cfRule type="cellIs" dxfId="1279" priority="296" stopIfTrue="1" operator="between">
      <formula>95</formula>
      <formula>105</formula>
    </cfRule>
    <cfRule type="cellIs" dxfId="1278" priority="297" stopIfTrue="1" operator="lessThan">
      <formula>95</formula>
    </cfRule>
  </conditionalFormatting>
  <conditionalFormatting sqref="D34">
    <cfRule type="cellIs" dxfId="1277" priority="289" stopIfTrue="1" operator="greaterThan">
      <formula>105</formula>
    </cfRule>
    <cfRule type="cellIs" dxfId="1276" priority="290" stopIfTrue="1" operator="between">
      <formula>95</formula>
      <formula>105</formula>
    </cfRule>
    <cfRule type="cellIs" dxfId="1275" priority="291" stopIfTrue="1" operator="lessThan">
      <formula>95</formula>
    </cfRule>
  </conditionalFormatting>
  <conditionalFormatting sqref="Z34">
    <cfRule type="cellIs" dxfId="1274" priority="286" stopIfTrue="1" operator="greaterThan">
      <formula>105</formula>
    </cfRule>
    <cfRule type="cellIs" dxfId="1273" priority="287" stopIfTrue="1" operator="between">
      <formula>95</formula>
      <formula>105</formula>
    </cfRule>
    <cfRule type="cellIs" dxfId="1272" priority="288" stopIfTrue="1" operator="lessThan">
      <formula>95</formula>
    </cfRule>
  </conditionalFormatting>
  <conditionalFormatting sqref="E34">
    <cfRule type="cellIs" dxfId="1271" priority="283" stopIfTrue="1" operator="greaterThan">
      <formula>105</formula>
    </cfRule>
    <cfRule type="cellIs" dxfId="1270" priority="284" stopIfTrue="1" operator="between">
      <formula>95</formula>
      <formula>105</formula>
    </cfRule>
    <cfRule type="cellIs" dxfId="1269" priority="285" stopIfTrue="1" operator="lessThan">
      <formula>95</formula>
    </cfRule>
  </conditionalFormatting>
  <conditionalFormatting sqref="F34">
    <cfRule type="cellIs" dxfId="1268" priority="280" stopIfTrue="1" operator="greaterThan">
      <formula>105</formula>
    </cfRule>
    <cfRule type="cellIs" dxfId="1267" priority="281" stopIfTrue="1" operator="between">
      <formula>95</formula>
      <formula>105</formula>
    </cfRule>
    <cfRule type="cellIs" dxfId="1266" priority="282" stopIfTrue="1" operator="lessThan">
      <formula>95</formula>
    </cfRule>
  </conditionalFormatting>
  <conditionalFormatting sqref="T34">
    <cfRule type="cellIs" dxfId="1265" priority="277" stopIfTrue="1" operator="greaterThan">
      <formula>105</formula>
    </cfRule>
    <cfRule type="cellIs" dxfId="1264" priority="278" stopIfTrue="1" operator="between">
      <formula>95</formula>
      <formula>105</formula>
    </cfRule>
    <cfRule type="cellIs" dxfId="1263" priority="279" stopIfTrue="1" operator="lessThan">
      <formula>95</formula>
    </cfRule>
  </conditionalFormatting>
  <conditionalFormatting sqref="G34">
    <cfRule type="cellIs" dxfId="1262" priority="274" stopIfTrue="1" operator="greaterThan">
      <formula>105</formula>
    </cfRule>
    <cfRule type="cellIs" dxfId="1261" priority="275" stopIfTrue="1" operator="between">
      <formula>95</formula>
      <formula>105</formula>
    </cfRule>
    <cfRule type="cellIs" dxfId="1260" priority="276" stopIfTrue="1" operator="lessThan">
      <formula>95</formula>
    </cfRule>
  </conditionalFormatting>
  <conditionalFormatting sqref="AA34">
    <cfRule type="cellIs" dxfId="1259" priority="271" stopIfTrue="1" operator="greaterThan">
      <formula>105</formula>
    </cfRule>
    <cfRule type="cellIs" dxfId="1258" priority="272" stopIfTrue="1" operator="between">
      <formula>95</formula>
      <formula>105</formula>
    </cfRule>
    <cfRule type="cellIs" dxfId="1257" priority="273" stopIfTrue="1" operator="lessThan">
      <formula>95</formula>
    </cfRule>
  </conditionalFormatting>
  <conditionalFormatting sqref="H34">
    <cfRule type="cellIs" dxfId="1256" priority="268" stopIfTrue="1" operator="greaterThan">
      <formula>105</formula>
    </cfRule>
    <cfRule type="cellIs" dxfId="1255" priority="269" stopIfTrue="1" operator="between">
      <formula>95</formula>
      <formula>105</formula>
    </cfRule>
    <cfRule type="cellIs" dxfId="1254" priority="270" stopIfTrue="1" operator="lessThan">
      <formula>95</formula>
    </cfRule>
  </conditionalFormatting>
  <conditionalFormatting sqref="I34">
    <cfRule type="cellIs" dxfId="1253" priority="265" stopIfTrue="1" operator="greaterThan">
      <formula>105</formula>
    </cfRule>
    <cfRule type="cellIs" dxfId="1252" priority="266" stopIfTrue="1" operator="between">
      <formula>95</formula>
      <formula>105</formula>
    </cfRule>
    <cfRule type="cellIs" dxfId="1251" priority="267" stopIfTrue="1" operator="lessThan">
      <formula>95</formula>
    </cfRule>
  </conditionalFormatting>
  <conditionalFormatting sqref="U34">
    <cfRule type="cellIs" dxfId="1250" priority="262" stopIfTrue="1" operator="greaterThan">
      <formula>105</formula>
    </cfRule>
    <cfRule type="cellIs" dxfId="1249" priority="263" stopIfTrue="1" operator="between">
      <formula>95</formula>
      <formula>105</formula>
    </cfRule>
    <cfRule type="cellIs" dxfId="1248" priority="264" stopIfTrue="1" operator="lessThan">
      <formula>95</formula>
    </cfRule>
  </conditionalFormatting>
  <conditionalFormatting sqref="J34">
    <cfRule type="cellIs" dxfId="1247" priority="259" stopIfTrue="1" operator="greaterThan">
      <formula>105</formula>
    </cfRule>
    <cfRule type="cellIs" dxfId="1246" priority="260" stopIfTrue="1" operator="between">
      <formula>95</formula>
      <formula>105</formula>
    </cfRule>
    <cfRule type="cellIs" dxfId="1245" priority="261" stopIfTrue="1" operator="lessThan">
      <formula>95</formula>
    </cfRule>
  </conditionalFormatting>
  <conditionalFormatting sqref="AB34">
    <cfRule type="cellIs" dxfId="1244" priority="256" stopIfTrue="1" operator="greaterThan">
      <formula>105</formula>
    </cfRule>
    <cfRule type="cellIs" dxfId="1243" priority="257" stopIfTrue="1" operator="between">
      <formula>95</formula>
      <formula>105</formula>
    </cfRule>
    <cfRule type="cellIs" dxfId="1242" priority="258" stopIfTrue="1" operator="lessThan">
      <formula>95</formula>
    </cfRule>
  </conditionalFormatting>
  <conditionalFormatting sqref="K34">
    <cfRule type="cellIs" dxfId="1241" priority="250" stopIfTrue="1" operator="greaterThan">
      <formula>105</formula>
    </cfRule>
    <cfRule type="cellIs" dxfId="1240" priority="251" stopIfTrue="1" operator="between">
      <formula>95</formula>
      <formula>105</formula>
    </cfRule>
    <cfRule type="cellIs" dxfId="1239" priority="252" stopIfTrue="1" operator="lessThan">
      <formula>95</formula>
    </cfRule>
  </conditionalFormatting>
  <conditionalFormatting sqref="L34">
    <cfRule type="cellIs" dxfId="1238" priority="244" stopIfTrue="1" operator="greaterThan">
      <formula>199</formula>
    </cfRule>
    <cfRule type="cellIs" dxfId="1237" priority="245" stopIfTrue="1" operator="between">
      <formula>95</formula>
      <formula>105</formula>
    </cfRule>
    <cfRule type="cellIs" dxfId="1236" priority="246" stopIfTrue="1" operator="lessThan">
      <formula>95</formula>
    </cfRule>
  </conditionalFormatting>
  <conditionalFormatting sqref="V34 V36">
    <cfRule type="cellIs" dxfId="1235" priority="241" stopIfTrue="1" operator="greaterThan">
      <formula>105</formula>
    </cfRule>
    <cfRule type="cellIs" dxfId="1234" priority="242" stopIfTrue="1" operator="between">
      <formula>95</formula>
      <formula>105</formula>
    </cfRule>
    <cfRule type="cellIs" dxfId="1233" priority="243" stopIfTrue="1" operator="lessThan">
      <formula>95</formula>
    </cfRule>
  </conditionalFormatting>
  <conditionalFormatting sqref="M34">
    <cfRule type="cellIs" dxfId="1232" priority="235" stopIfTrue="1" operator="greaterThan">
      <formula>105</formula>
    </cfRule>
    <cfRule type="cellIs" dxfId="1231" priority="236" stopIfTrue="1" operator="between">
      <formula>95</formula>
      <formula>105</formula>
    </cfRule>
    <cfRule type="cellIs" dxfId="1230" priority="237" stopIfTrue="1" operator="lessThan">
      <formula>95</formula>
    </cfRule>
  </conditionalFormatting>
  <conditionalFormatting sqref="N34">
    <cfRule type="cellIs" dxfId="1229" priority="232" stopIfTrue="1" operator="greaterThan">
      <formula>105</formula>
    </cfRule>
    <cfRule type="cellIs" dxfId="1228" priority="233" stopIfTrue="1" operator="between">
      <formula>95</formula>
      <formula>105</formula>
    </cfRule>
    <cfRule type="cellIs" dxfId="1227" priority="234" stopIfTrue="1" operator="lessThan">
      <formula>95</formula>
    </cfRule>
  </conditionalFormatting>
  <conditionalFormatting sqref="AC34">
    <cfRule type="cellIs" dxfId="1226" priority="217" stopIfTrue="1" operator="greaterThan">
      <formula>105</formula>
    </cfRule>
    <cfRule type="cellIs" dxfId="1225" priority="218" stopIfTrue="1" operator="between">
      <formula>95</formula>
      <formula>105</formula>
    </cfRule>
    <cfRule type="cellIs" dxfId="1224" priority="219" stopIfTrue="1" operator="lessThan">
      <formula>95</formula>
    </cfRule>
  </conditionalFormatting>
  <conditionalFormatting sqref="K32">
    <cfRule type="cellIs" dxfId="1223" priority="184" stopIfTrue="1" operator="greaterThan">
      <formula>105</formula>
    </cfRule>
    <cfRule type="cellIs" dxfId="1222" priority="185" stopIfTrue="1" operator="between">
      <formula>95</formula>
      <formula>105</formula>
    </cfRule>
    <cfRule type="cellIs" dxfId="1221" priority="186" stopIfTrue="1" operator="lessThan">
      <formula>95</formula>
    </cfRule>
  </conditionalFormatting>
  <conditionalFormatting sqref="J36">
    <cfRule type="cellIs" dxfId="1220" priority="169" stopIfTrue="1" operator="greaterThan">
      <formula>105</formula>
    </cfRule>
    <cfRule type="cellIs" dxfId="1219" priority="170" stopIfTrue="1" operator="between">
      <formula>95</formula>
      <formula>105</formula>
    </cfRule>
    <cfRule type="cellIs" dxfId="1218" priority="171" stopIfTrue="1" operator="lessThan">
      <formula>95</formula>
    </cfRule>
  </conditionalFormatting>
  <conditionalFormatting sqref="AB36">
    <cfRule type="cellIs" dxfId="1217" priority="166" stopIfTrue="1" operator="greaterThan">
      <formula>105</formula>
    </cfRule>
    <cfRule type="cellIs" dxfId="1216" priority="167" stopIfTrue="1" operator="between">
      <formula>95</formula>
      <formula>105</formula>
    </cfRule>
    <cfRule type="cellIs" dxfId="1215" priority="168" stopIfTrue="1" operator="lessThan">
      <formula>95</formula>
    </cfRule>
  </conditionalFormatting>
  <conditionalFormatting sqref="K36">
    <cfRule type="cellIs" dxfId="1214" priority="160" stopIfTrue="1" operator="greaterThan">
      <formula>105</formula>
    </cfRule>
    <cfRule type="cellIs" dxfId="1213" priority="161" stopIfTrue="1" operator="between">
      <formula>95</formula>
      <formula>105</formula>
    </cfRule>
    <cfRule type="cellIs" dxfId="1212" priority="162" stopIfTrue="1" operator="lessThan">
      <formula>95</formula>
    </cfRule>
  </conditionalFormatting>
  <conditionalFormatting sqref="L36">
    <cfRule type="cellIs" dxfId="1211" priority="157" stopIfTrue="1" operator="greaterThan">
      <formula>105</formula>
    </cfRule>
    <cfRule type="cellIs" dxfId="1210" priority="158" stopIfTrue="1" operator="between">
      <formula>95</formula>
      <formula>105</formula>
    </cfRule>
    <cfRule type="cellIs" dxfId="1209" priority="159" stopIfTrue="1" operator="lessThan">
      <formula>95</formula>
    </cfRule>
  </conditionalFormatting>
  <conditionalFormatting sqref="M36">
    <cfRule type="cellIs" dxfId="1208" priority="154" stopIfTrue="1" operator="greaterThan">
      <formula>105</formula>
    </cfRule>
    <cfRule type="cellIs" dxfId="1207" priority="155" stopIfTrue="1" operator="between">
      <formula>95</formula>
      <formula>105</formula>
    </cfRule>
    <cfRule type="cellIs" dxfId="1206" priority="156" stopIfTrue="1" operator="lessThan">
      <formula>95</formula>
    </cfRule>
  </conditionalFormatting>
  <conditionalFormatting sqref="N36">
    <cfRule type="cellIs" dxfId="1205" priority="151" stopIfTrue="1" operator="greaterThan">
      <formula>105</formula>
    </cfRule>
    <cfRule type="cellIs" dxfId="1204" priority="152" stopIfTrue="1" operator="between">
      <formula>95</formula>
      <formula>105</formula>
    </cfRule>
    <cfRule type="cellIs" dxfId="1203" priority="153" stopIfTrue="1" operator="lessThan">
      <formula>95</formula>
    </cfRule>
  </conditionalFormatting>
  <conditionalFormatting sqref="AC36">
    <cfRule type="cellIs" dxfId="1202" priority="148" stopIfTrue="1" operator="greaterThan">
      <formula>105</formula>
    </cfRule>
    <cfRule type="cellIs" dxfId="1201" priority="149" stopIfTrue="1" operator="between">
      <formula>95</formula>
      <formula>105</formula>
    </cfRule>
    <cfRule type="cellIs" dxfId="1200" priority="150" stopIfTrue="1" operator="lessThan">
      <formula>95</formula>
    </cfRule>
  </conditionalFormatting>
  <conditionalFormatting sqref="B35">
    <cfRule type="cellIs" dxfId="1199" priority="82" stopIfTrue="1" operator="greaterThan">
      <formula>105</formula>
    </cfRule>
    <cfRule type="cellIs" dxfId="1198" priority="83" stopIfTrue="1" operator="between">
      <formula>95</formula>
      <formula>105</formula>
    </cfRule>
    <cfRule type="cellIs" dxfId="1197" priority="84" stopIfTrue="1" operator="lessThan">
      <formula>95</formula>
    </cfRule>
  </conditionalFormatting>
  <conditionalFormatting sqref="C35 E35:M35">
    <cfRule type="cellIs" dxfId="1196" priority="76" stopIfTrue="1" operator="greaterThan">
      <formula>105</formula>
    </cfRule>
    <cfRule type="cellIs" dxfId="1195" priority="77" stopIfTrue="1" operator="between">
      <formula>95</formula>
      <formula>105</formula>
    </cfRule>
    <cfRule type="cellIs" dxfId="1194" priority="78" stopIfTrue="1" operator="lessThan">
      <formula>95</formula>
    </cfRule>
  </conditionalFormatting>
  <conditionalFormatting sqref="N35">
    <cfRule type="cellIs" dxfId="1193" priority="73" stopIfTrue="1" operator="greaterThan">
      <formula>105</formula>
    </cfRule>
    <cfRule type="cellIs" dxfId="1192" priority="74" stopIfTrue="1" operator="between">
      <formula>95</formula>
      <formula>105</formula>
    </cfRule>
    <cfRule type="cellIs" dxfId="1191" priority="75" stopIfTrue="1" operator="lessThan">
      <formula>95</formula>
    </cfRule>
  </conditionalFormatting>
  <conditionalFormatting sqref="T35">
    <cfRule type="cellIs" dxfId="1190" priority="67" stopIfTrue="1" operator="greaterThan">
      <formula>105</formula>
    </cfRule>
    <cfRule type="cellIs" dxfId="1189" priority="68" stopIfTrue="1" operator="between">
      <formula>95</formula>
      <formula>105</formula>
    </cfRule>
    <cfRule type="cellIs" dxfId="1188" priority="69" stopIfTrue="1" operator="lessThan">
      <formula>95</formula>
    </cfRule>
  </conditionalFormatting>
  <conditionalFormatting sqref="U35">
    <cfRule type="cellIs" dxfId="1187" priority="64" stopIfTrue="1" operator="greaterThan">
      <formula>105</formula>
    </cfRule>
    <cfRule type="cellIs" dxfId="1186" priority="65" stopIfTrue="1" operator="between">
      <formula>95</formula>
      <formula>105</formula>
    </cfRule>
    <cfRule type="cellIs" dxfId="1185" priority="66" stopIfTrue="1" operator="lessThan">
      <formula>95</formula>
    </cfRule>
  </conditionalFormatting>
  <conditionalFormatting sqref="V35">
    <cfRule type="cellIs" dxfId="1184" priority="61" stopIfTrue="1" operator="greaterThan">
      <formula>105</formula>
    </cfRule>
    <cfRule type="cellIs" dxfId="1183" priority="62" stopIfTrue="1" operator="between">
      <formula>95</formula>
      <formula>105</formula>
    </cfRule>
    <cfRule type="cellIs" dxfId="1182" priority="63" stopIfTrue="1" operator="lessThan">
      <formula>95</formula>
    </cfRule>
  </conditionalFormatting>
  <conditionalFormatting sqref="W35">
    <cfRule type="cellIs" dxfId="1181" priority="58" stopIfTrue="1" operator="greaterThan">
      <formula>105</formula>
    </cfRule>
    <cfRule type="cellIs" dxfId="1180" priority="59" stopIfTrue="1" operator="between">
      <formula>95</formula>
      <formula>105</formula>
    </cfRule>
    <cfRule type="cellIs" dxfId="1179" priority="60" stopIfTrue="1" operator="lessThan">
      <formula>95</formula>
    </cfRule>
  </conditionalFormatting>
  <conditionalFormatting sqref="Z35">
    <cfRule type="cellIs" dxfId="1178" priority="55" stopIfTrue="1" operator="greaterThan">
      <formula>105</formula>
    </cfRule>
    <cfRule type="cellIs" dxfId="1177" priority="56" stopIfTrue="1" operator="between">
      <formula>95</formula>
      <formula>105</formula>
    </cfRule>
    <cfRule type="cellIs" dxfId="1176" priority="57" stopIfTrue="1" operator="lessThan">
      <formula>95</formula>
    </cfRule>
  </conditionalFormatting>
  <conditionalFormatting sqref="AA35">
    <cfRule type="cellIs" dxfId="1175" priority="52" stopIfTrue="1" operator="greaterThan">
      <formula>105</formula>
    </cfRule>
    <cfRule type="cellIs" dxfId="1174" priority="53" stopIfTrue="1" operator="between">
      <formula>95</formula>
      <formula>105</formula>
    </cfRule>
    <cfRule type="cellIs" dxfId="1173" priority="54" stopIfTrue="1" operator="lessThan">
      <formula>95</formula>
    </cfRule>
  </conditionalFormatting>
  <conditionalFormatting sqref="AB35">
    <cfRule type="cellIs" dxfId="1172" priority="49" stopIfTrue="1" operator="greaterThan">
      <formula>105</formula>
    </cfRule>
    <cfRule type="cellIs" dxfId="1171" priority="50" stopIfTrue="1" operator="between">
      <formula>95</formula>
      <formula>105</formula>
    </cfRule>
    <cfRule type="cellIs" dxfId="1170" priority="51" stopIfTrue="1" operator="lessThan">
      <formula>95</formula>
    </cfRule>
  </conditionalFormatting>
  <conditionalFormatting sqref="AC35">
    <cfRule type="cellIs" dxfId="1169" priority="46" stopIfTrue="1" operator="greaterThan">
      <formula>105</formula>
    </cfRule>
    <cfRule type="cellIs" dxfId="1168" priority="47" stopIfTrue="1" operator="between">
      <formula>95</formula>
      <formula>105</formula>
    </cfRule>
    <cfRule type="cellIs" dxfId="1167" priority="48" stopIfTrue="1" operator="lessThan">
      <formula>95</formula>
    </cfRule>
  </conditionalFormatting>
  <conditionalFormatting sqref="D35">
    <cfRule type="cellIs" dxfId="1166" priority="43" stopIfTrue="1" operator="greaterThan">
      <formula>105</formula>
    </cfRule>
    <cfRule type="cellIs" dxfId="1165" priority="44" stopIfTrue="1" operator="between">
      <formula>95</formula>
      <formula>105</formula>
    </cfRule>
    <cfRule type="cellIs" dxfId="1164" priority="45" stopIfTrue="1" operator="lessThan">
      <formula>20</formula>
    </cfRule>
  </conditionalFormatting>
  <conditionalFormatting sqref="B36">
    <cfRule type="cellIs" dxfId="1163" priority="40" stopIfTrue="1" operator="greaterThan">
      <formula>105</formula>
    </cfRule>
    <cfRule type="cellIs" dxfId="1162" priority="41" stopIfTrue="1" operator="between">
      <formula>95</formula>
      <formula>105</formula>
    </cfRule>
    <cfRule type="cellIs" dxfId="1161" priority="42" stopIfTrue="1" operator="lessThan">
      <formula>95</formula>
    </cfRule>
  </conditionalFormatting>
  <conditionalFormatting sqref="C36">
    <cfRule type="cellIs" dxfId="1160" priority="34" stopIfTrue="1" operator="greaterThan">
      <formula>105</formula>
    </cfRule>
    <cfRule type="cellIs" dxfId="1159" priority="35" stopIfTrue="1" operator="between">
      <formula>95</formula>
      <formula>105</formula>
    </cfRule>
    <cfRule type="cellIs" dxfId="1158" priority="36" stopIfTrue="1" operator="lessThan">
      <formula>95</formula>
    </cfRule>
  </conditionalFormatting>
  <conditionalFormatting sqref="W36">
    <cfRule type="cellIs" dxfId="1157" priority="31" stopIfTrue="1" operator="greaterThan">
      <formula>105</formula>
    </cfRule>
    <cfRule type="cellIs" dxfId="1156" priority="32" stopIfTrue="1" operator="between">
      <formula>95</formula>
      <formula>105</formula>
    </cfRule>
    <cfRule type="cellIs" dxfId="1155" priority="33" stopIfTrue="1" operator="lessThan">
      <formula>95</formula>
    </cfRule>
  </conditionalFormatting>
  <conditionalFormatting sqref="D36">
    <cfRule type="cellIs" dxfId="1154" priority="28" stopIfTrue="1" operator="greaterThan">
      <formula>105</formula>
    </cfRule>
    <cfRule type="cellIs" dxfId="1153" priority="29" stopIfTrue="1" operator="between">
      <formula>95</formula>
      <formula>105</formula>
    </cfRule>
    <cfRule type="cellIs" dxfId="1152" priority="30" stopIfTrue="1" operator="lessThan">
      <formula>95</formula>
    </cfRule>
  </conditionalFormatting>
  <conditionalFormatting sqref="Z36">
    <cfRule type="cellIs" dxfId="1151" priority="25" stopIfTrue="1" operator="greaterThan">
      <formula>105</formula>
    </cfRule>
    <cfRule type="cellIs" dxfId="1150" priority="26" stopIfTrue="1" operator="between">
      <formula>95</formula>
      <formula>105</formula>
    </cfRule>
    <cfRule type="cellIs" dxfId="1149" priority="27" stopIfTrue="1" operator="lessThan">
      <formula>95</formula>
    </cfRule>
  </conditionalFormatting>
  <conditionalFormatting sqref="E36">
    <cfRule type="cellIs" dxfId="1148" priority="22" stopIfTrue="1" operator="greaterThan">
      <formula>105</formula>
    </cfRule>
    <cfRule type="cellIs" dxfId="1147" priority="23" stopIfTrue="1" operator="between">
      <formula>95</formula>
      <formula>105</formula>
    </cfRule>
    <cfRule type="cellIs" dxfId="1146" priority="24" stopIfTrue="1" operator="lessThan">
      <formula>95</formula>
    </cfRule>
  </conditionalFormatting>
  <conditionalFormatting sqref="F36">
    <cfRule type="cellIs" dxfId="1145" priority="19" stopIfTrue="1" operator="greaterThan">
      <formula>105</formula>
    </cfRule>
    <cfRule type="cellIs" dxfId="1144" priority="20" stopIfTrue="1" operator="between">
      <formula>95</formula>
      <formula>105</formula>
    </cfRule>
    <cfRule type="cellIs" dxfId="1143" priority="21" stopIfTrue="1" operator="lessThan">
      <formula>95</formula>
    </cfRule>
  </conditionalFormatting>
  <conditionalFormatting sqref="T36">
    <cfRule type="cellIs" dxfId="1142" priority="16" stopIfTrue="1" operator="greaterThan">
      <formula>105</formula>
    </cfRule>
    <cfRule type="cellIs" dxfId="1141" priority="17" stopIfTrue="1" operator="between">
      <formula>95</formula>
      <formula>105</formula>
    </cfRule>
    <cfRule type="cellIs" dxfId="1140" priority="18" stopIfTrue="1" operator="lessThan">
      <formula>95</formula>
    </cfRule>
  </conditionalFormatting>
  <conditionalFormatting sqref="G36">
    <cfRule type="cellIs" dxfId="1139" priority="13" stopIfTrue="1" operator="greaterThan">
      <formula>105</formula>
    </cfRule>
    <cfRule type="cellIs" dxfId="1138" priority="14" stopIfTrue="1" operator="between">
      <formula>95</formula>
      <formula>105</formula>
    </cfRule>
    <cfRule type="cellIs" dxfId="1137" priority="15" stopIfTrue="1" operator="lessThan">
      <formula>95</formula>
    </cfRule>
  </conditionalFormatting>
  <conditionalFormatting sqref="AA36">
    <cfRule type="cellIs" dxfId="1136" priority="10" stopIfTrue="1" operator="greaterThan">
      <formula>105</formula>
    </cfRule>
    <cfRule type="cellIs" dxfId="1135" priority="11" stopIfTrue="1" operator="between">
      <formula>95</formula>
      <formula>105</formula>
    </cfRule>
    <cfRule type="cellIs" dxfId="1134" priority="12" stopIfTrue="1" operator="lessThan">
      <formula>95</formula>
    </cfRule>
  </conditionalFormatting>
  <conditionalFormatting sqref="H36">
    <cfRule type="cellIs" dxfId="1133" priority="7" stopIfTrue="1" operator="greaterThan">
      <formula>105</formula>
    </cfRule>
    <cfRule type="cellIs" dxfId="1132" priority="8" stopIfTrue="1" operator="between">
      <formula>95</formula>
      <formula>105</formula>
    </cfRule>
    <cfRule type="cellIs" dxfId="1131" priority="9" stopIfTrue="1" operator="lessThan">
      <formula>95</formula>
    </cfRule>
  </conditionalFormatting>
  <conditionalFormatting sqref="I36">
    <cfRule type="cellIs" dxfId="1130" priority="4" stopIfTrue="1" operator="greaterThan">
      <formula>105</formula>
    </cfRule>
    <cfRule type="cellIs" dxfId="1129" priority="5" stopIfTrue="1" operator="between">
      <formula>95</formula>
      <formula>105</formula>
    </cfRule>
    <cfRule type="cellIs" dxfId="1128" priority="6" stopIfTrue="1" operator="lessThan">
      <formula>95</formula>
    </cfRule>
  </conditionalFormatting>
  <conditionalFormatting sqref="U36">
    <cfRule type="cellIs" dxfId="1127" priority="1" stopIfTrue="1" operator="greaterThan">
      <formula>105</formula>
    </cfRule>
    <cfRule type="cellIs" dxfId="1126" priority="2" stopIfTrue="1" operator="between">
      <formula>95</formula>
      <formula>105</formula>
    </cfRule>
    <cfRule type="cellIs" dxfId="1125" priority="3" stopIfTrue="1" operator="lessThan">
      <formula>95</formula>
    </cfRule>
  </conditionalFormatting>
  <pageMargins left="0.78740157499999996" right="0.78740157499999996" top="0.984251969" bottom="0.984251969" header="0.4921259845" footer="0.4921259845"/>
  <pageSetup paperSize="8" orientation="portrait" verticalDpi="4" r:id="rId1"/>
  <headerFooter alignWithMargins="0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:IV12"/>
  <sheetViews>
    <sheetView workbookViewId="0">
      <selection activeCell="S31" sqref="S31"/>
    </sheetView>
  </sheetViews>
  <sheetFormatPr baseColWidth="10" defaultRowHeight="13.2"/>
  <cols>
    <col min="1" max="1" width="11.44140625" style="70" customWidth="1"/>
  </cols>
  <sheetData>
    <row r="2" spans="1:256">
      <c r="A2" s="380" t="s">
        <v>66</v>
      </c>
      <c r="B2" s="380"/>
      <c r="C2" s="380"/>
      <c r="D2" s="380"/>
    </row>
    <row r="3" spans="1:256">
      <c r="A3"/>
    </row>
    <row r="4" spans="1:256">
      <c r="A4" s="71" t="s">
        <v>67</v>
      </c>
      <c r="B4" s="1" t="s">
        <v>55</v>
      </c>
      <c r="C4" s="1" t="s">
        <v>53</v>
      </c>
      <c r="D4" s="1" t="s">
        <v>54</v>
      </c>
    </row>
    <row r="5" spans="1:256">
      <c r="A5" s="6" t="s">
        <v>60</v>
      </c>
      <c r="B5" s="2">
        <f>TempMittel_korr!$Q$260</f>
        <v>6.1373242009132429</v>
      </c>
      <c r="C5" s="2">
        <f>TempMittel_korr!$Q$261</f>
        <v>7.6791780821917799</v>
      </c>
      <c r="D5" s="2">
        <f>TempMittel_korr!$Q$262</f>
        <v>4.3087671232876712</v>
      </c>
    </row>
    <row r="6" spans="1:256">
      <c r="A6" s="70" t="s">
        <v>61</v>
      </c>
      <c r="B6" s="2">
        <f>TempMittel_korr!$Q$265</f>
        <v>5.6359304046606846</v>
      </c>
      <c r="C6" s="2">
        <f>TempMittel_korr!$Q$266</f>
        <v>7.6</v>
      </c>
      <c r="D6" s="2">
        <f>TempMittel_korr!$Q$267</f>
        <v>3.7783561643835628</v>
      </c>
    </row>
    <row r="7" spans="1:256">
      <c r="A7" s="70" t="s">
        <v>62</v>
      </c>
      <c r="B7" s="2">
        <f>TempMittel_korr!$Q$270</f>
        <v>5.8801004566210038</v>
      </c>
      <c r="C7" s="2">
        <f>TempMittel_korr!$Q$271</f>
        <v>7.1868493150684927</v>
      </c>
      <c r="D7" s="2">
        <f>TempMittel_korr!$Q$272</f>
        <v>4.63972602739726</v>
      </c>
    </row>
    <row r="8" spans="1:256">
      <c r="A8" s="70" t="s">
        <v>63</v>
      </c>
      <c r="B8" s="2">
        <f>TempMittel_korr!$Q$275</f>
        <v>5.9396164383561638</v>
      </c>
      <c r="C8" s="2">
        <f>TempMittel_korr!$Q$276</f>
        <v>7.2969863013698637</v>
      </c>
      <c r="D8" s="2">
        <f>TempMittel_korr!$Q$277</f>
        <v>4.4802739726027392</v>
      </c>
    </row>
    <row r="9" spans="1:256">
      <c r="A9" s="70" t="s">
        <v>64</v>
      </c>
      <c r="B9" s="2">
        <f>TempMittel_korr!$Q$280</f>
        <v>6.1955433789954331</v>
      </c>
      <c r="C9" s="2">
        <f>TempMittel_korr!$Q$281</f>
        <v>7.2421917808219165</v>
      </c>
      <c r="D9" s="2">
        <f>TempMittel_korr!$Q$282</f>
        <v>5.2550684931506844</v>
      </c>
    </row>
    <row r="10" spans="1:256">
      <c r="A10" s="70" t="s">
        <v>65</v>
      </c>
      <c r="B10" s="2">
        <f>TempMittel_korr!$Q$285</f>
        <v>6.4727547945205481</v>
      </c>
      <c r="C10" s="2">
        <f>TempMittel_korr!$Q$286</f>
        <v>7.5665753424657538</v>
      </c>
      <c r="D10" s="2">
        <f>TempMittel_korr!$Q$287</f>
        <v>4.969041095890411</v>
      </c>
      <c r="IV10" t="s">
        <v>21</v>
      </c>
    </row>
    <row r="11" spans="1:256">
      <c r="A11" s="70" t="s">
        <v>17</v>
      </c>
      <c r="B11" s="2">
        <f>TempMittel_korr!$Q$290</f>
        <v>6.5407671232876732</v>
      </c>
      <c r="C11" s="2">
        <f>TempMittel_korr!$Q$291</f>
        <v>7.9972602739726026</v>
      </c>
      <c r="D11" s="2">
        <f>TempMittel_korr!$Q$292</f>
        <v>5.536986301369863</v>
      </c>
    </row>
    <row r="12" spans="1:256">
      <c r="A12" s="70" t="s">
        <v>76</v>
      </c>
      <c r="B12" s="2">
        <f>TempMittel_korr!$Q$295</f>
        <v>7.7357168949771689</v>
      </c>
      <c r="C12" s="2">
        <f>TempMittel_korr!$Q$296</f>
        <v>9.0276712328767115</v>
      </c>
      <c r="D12" s="2">
        <f>TempMittel_korr!$Q$297</f>
        <v>5.7030136986301363</v>
      </c>
    </row>
  </sheetData>
  <mergeCells count="1">
    <mergeCell ref="A2:D2"/>
  </mergeCells>
  <phoneticPr fontId="4" type="noConversion"/>
  <pageMargins left="0.78740157499999996" right="0.78740157499999996" top="0.984251969" bottom="0.984251969" header="0.4921259845" footer="0.4921259845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R22"/>
  <sheetViews>
    <sheetView workbookViewId="0">
      <selection activeCell="E3" sqref="E3"/>
    </sheetView>
  </sheetViews>
  <sheetFormatPr baseColWidth="10" defaultRowHeight="13.2"/>
  <cols>
    <col min="1" max="1" width="17.88671875" customWidth="1"/>
    <col min="2" max="2" width="15" customWidth="1"/>
    <col min="3" max="3" width="18.33203125" customWidth="1"/>
    <col min="11" max="11" width="20.109375" customWidth="1"/>
    <col min="12" max="12" width="14.6640625" customWidth="1"/>
    <col min="13" max="13" width="14" customWidth="1"/>
  </cols>
  <sheetData>
    <row r="1" spans="1:18" ht="18" thickBot="1">
      <c r="A1" s="381" t="s">
        <v>186</v>
      </c>
      <c r="B1" s="382"/>
      <c r="C1" s="382"/>
      <c r="D1" s="382"/>
      <c r="E1" s="382"/>
      <c r="F1" s="382"/>
      <c r="G1" s="382"/>
      <c r="H1" s="383"/>
      <c r="K1" s="381" t="s">
        <v>186</v>
      </c>
      <c r="L1" s="382"/>
      <c r="M1" s="382"/>
      <c r="N1" s="382"/>
      <c r="O1" s="382"/>
      <c r="P1" s="382"/>
      <c r="Q1" s="382"/>
      <c r="R1" s="383"/>
    </row>
    <row r="2" spans="1:18" ht="16.2" thickBot="1">
      <c r="A2" s="183" t="s">
        <v>190</v>
      </c>
      <c r="B2" s="184" t="s">
        <v>191</v>
      </c>
      <c r="C2" s="184" t="s">
        <v>247</v>
      </c>
      <c r="D2" s="184" t="s">
        <v>196</v>
      </c>
      <c r="E2" s="184" t="s">
        <v>187</v>
      </c>
      <c r="F2" s="184" t="s">
        <v>188</v>
      </c>
      <c r="G2" s="184" t="s">
        <v>189</v>
      </c>
      <c r="H2" s="185" t="s">
        <v>13</v>
      </c>
      <c r="K2" s="183" t="s">
        <v>236</v>
      </c>
      <c r="L2" s="184" t="s">
        <v>237</v>
      </c>
      <c r="M2" s="184" t="s">
        <v>246</v>
      </c>
      <c r="N2" s="184" t="s">
        <v>238</v>
      </c>
      <c r="O2" s="184" t="s">
        <v>239</v>
      </c>
      <c r="P2" s="184" t="s">
        <v>240</v>
      </c>
      <c r="Q2" s="184" t="s">
        <v>241</v>
      </c>
      <c r="R2" s="185" t="s">
        <v>242</v>
      </c>
    </row>
    <row r="3" spans="1:18" ht="15.6">
      <c r="A3" s="186" t="s">
        <v>192</v>
      </c>
      <c r="B3" s="187" t="s">
        <v>229</v>
      </c>
      <c r="C3" s="187">
        <v>120</v>
      </c>
      <c r="D3" s="216">
        <f>TempMittel_korr!$AP$371</f>
        <v>1.8278267202819976</v>
      </c>
      <c r="E3" s="219">
        <f>TempMittel_korr!$AF$371</f>
        <v>2.1892420391599288</v>
      </c>
      <c r="F3" s="216">
        <f>TempMittel_korr!$AU$371</f>
        <v>1.9883128054740951</v>
      </c>
      <c r="G3" s="216">
        <f>TempMittel_korr!$AK$371</f>
        <v>1.7765639151945898</v>
      </c>
      <c r="H3" s="221">
        <f>TempMittel_korr!$Q$371</f>
        <v>1.9667873712215567</v>
      </c>
      <c r="K3" s="186" t="s">
        <v>243</v>
      </c>
      <c r="L3" s="187" t="s">
        <v>229</v>
      </c>
      <c r="M3" s="187">
        <v>120</v>
      </c>
      <c r="N3" s="219">
        <f>TempMittel_korr!$AP$371</f>
        <v>1.8278267202819976</v>
      </c>
      <c r="O3" s="216">
        <f>TempMittel_korr!$AF$371</f>
        <v>2.1892420391599288</v>
      </c>
      <c r="P3" s="216">
        <f>TempMittel_korr!$AU$371</f>
        <v>1.9883128054740951</v>
      </c>
      <c r="Q3" s="216">
        <f>TempMittel_korr!$AK$371</f>
        <v>1.7765639151945898</v>
      </c>
      <c r="R3" s="221">
        <f>TempMittel_korr!$Q$371</f>
        <v>1.9667873712215567</v>
      </c>
    </row>
    <row r="4" spans="1:18" ht="15">
      <c r="A4" s="188" t="s">
        <v>235</v>
      </c>
      <c r="B4" s="189" t="s">
        <v>193</v>
      </c>
      <c r="C4" s="189">
        <v>100</v>
      </c>
      <c r="D4" s="217">
        <f>TempMittel_korr!$AP$329</f>
        <v>0.68060871925902333</v>
      </c>
      <c r="E4" s="217">
        <f>TempMittel_korr!$AF$329</f>
        <v>0.84602661556478154</v>
      </c>
      <c r="F4" s="217">
        <f>TempMittel_korr!$AU$329</f>
        <v>1.2661404450122404</v>
      </c>
      <c r="G4" s="217">
        <f>TempMittel_korr!$AK$329</f>
        <v>1.074847128587006</v>
      </c>
      <c r="H4" s="218">
        <f>TempMittel_korr!$Q$329</f>
        <v>0.99885162349111667</v>
      </c>
      <c r="K4" s="188" t="s">
        <v>235</v>
      </c>
      <c r="L4" s="189" t="s">
        <v>193</v>
      </c>
      <c r="M4" s="189">
        <v>100</v>
      </c>
      <c r="N4" s="217">
        <f>TempMittel_korr!$AP$329</f>
        <v>0.68060871925902333</v>
      </c>
      <c r="O4" s="217">
        <f>TempMittel_korr!$AF$329</f>
        <v>0.84602661556478154</v>
      </c>
      <c r="P4" s="217">
        <f>TempMittel_korr!$AU$329</f>
        <v>1.2661404450122404</v>
      </c>
      <c r="Q4" s="217">
        <f>TempMittel_korr!$AK$329</f>
        <v>1.074847128587006</v>
      </c>
      <c r="R4" s="218">
        <f>TempMittel_korr!$Q$329</f>
        <v>0.99885162349111667</v>
      </c>
    </row>
    <row r="5" spans="1:18" ht="15">
      <c r="A5" s="188"/>
      <c r="B5" s="189" t="s">
        <v>194</v>
      </c>
      <c r="C5" s="189">
        <v>50</v>
      </c>
      <c r="D5" s="217">
        <f>TempMittel_korr!$AP$335</f>
        <v>1.101681214421248</v>
      </c>
      <c r="E5" s="217">
        <f>TempMittel_korr!$AF$335</f>
        <v>1.1552807084123984</v>
      </c>
      <c r="F5" s="217">
        <f>TempMittel_korr!$AU$335</f>
        <v>0.21743394476069788</v>
      </c>
      <c r="G5" s="217">
        <f>TempMittel_korr!$AK$335</f>
        <v>1.9193159190261184</v>
      </c>
      <c r="H5" s="218">
        <f>TempMittel_korr!$Q$335</f>
        <v>1.1052654311039447</v>
      </c>
      <c r="K5" s="188"/>
      <c r="L5" s="189" t="s">
        <v>194</v>
      </c>
      <c r="M5" s="189">
        <v>50</v>
      </c>
      <c r="N5" s="217">
        <f>TempMittel_korr!$AP$335</f>
        <v>1.101681214421248</v>
      </c>
      <c r="O5" s="217">
        <f>TempMittel_korr!$AF$335</f>
        <v>1.1552807084123984</v>
      </c>
      <c r="P5" s="217">
        <f>TempMittel_korr!$AU$335</f>
        <v>0.21743394476069788</v>
      </c>
      <c r="Q5" s="217">
        <f>TempMittel_korr!$AK$335</f>
        <v>1.9193159190261184</v>
      </c>
      <c r="R5" s="218">
        <f>TempMittel_korr!$Q$335</f>
        <v>1.1052654311039447</v>
      </c>
    </row>
    <row r="6" spans="1:18" ht="15.6">
      <c r="A6" s="188"/>
      <c r="B6" s="189" t="s">
        <v>17</v>
      </c>
      <c r="C6" s="189">
        <v>30</v>
      </c>
      <c r="D6" s="217">
        <f>TempMittel_korr!$AP$341</f>
        <v>0.616892126257369</v>
      </c>
      <c r="E6" s="217">
        <f>TempMittel_korr!$AF$341</f>
        <v>0.51156457393918231</v>
      </c>
      <c r="F6" s="217">
        <f>TempMittel_korr!$AU$341</f>
        <v>0.20668562839634674</v>
      </c>
      <c r="G6" s="220">
        <f>TempMittel_korr!$AK$341</f>
        <v>2.1288808524235208</v>
      </c>
      <c r="H6" s="218">
        <f>TempMittel_korr!$Q$341</f>
        <v>0.84619001325673793</v>
      </c>
      <c r="K6" s="188"/>
      <c r="L6" s="189" t="s">
        <v>17</v>
      </c>
      <c r="M6" s="189">
        <v>30</v>
      </c>
      <c r="N6" s="217">
        <f>TempMittel_korr!$AP$341</f>
        <v>0.616892126257369</v>
      </c>
      <c r="O6" s="217">
        <f>TempMittel_korr!$AF$341</f>
        <v>0.51156457393918231</v>
      </c>
      <c r="P6" s="217">
        <f>TempMittel_korr!$AU$341</f>
        <v>0.20668562839634674</v>
      </c>
      <c r="Q6" s="220">
        <f>TempMittel_korr!$AK$341</f>
        <v>2.1288808524235208</v>
      </c>
      <c r="R6" s="218">
        <f>TempMittel_korr!$Q$341</f>
        <v>0.84619001325673793</v>
      </c>
    </row>
    <row r="7" spans="1:18" ht="15">
      <c r="A7" s="188"/>
      <c r="B7" s="189" t="s">
        <v>73</v>
      </c>
      <c r="C7" s="189">
        <v>30</v>
      </c>
      <c r="D7" s="217">
        <f>TempMittel_korr!$AP$347</f>
        <v>1.7186019192970292</v>
      </c>
      <c r="E7" s="217">
        <f>TempMittel_korr!$AF$347</f>
        <v>1.4842682391027893</v>
      </c>
      <c r="F7" s="217">
        <f>TempMittel_korr!$AU$347</f>
        <v>0.77949890160711988</v>
      </c>
      <c r="G7" s="217">
        <f>TempMittel_korr!$AK$347</f>
        <v>0.80410040854405196</v>
      </c>
      <c r="H7" s="218">
        <f>TempMittel_korr!$Q$347</f>
        <v>1.1945965532478908</v>
      </c>
      <c r="K7" s="188"/>
      <c r="L7" s="189" t="s">
        <v>73</v>
      </c>
      <c r="M7" s="189">
        <v>30</v>
      </c>
      <c r="N7" s="217">
        <f>TempMittel_korr!$AP$347</f>
        <v>1.7186019192970292</v>
      </c>
      <c r="O7" s="217">
        <f>TempMittel_korr!$AF$347</f>
        <v>1.4842682391027893</v>
      </c>
      <c r="P7" s="217">
        <f>TempMittel_korr!$AU$347</f>
        <v>0.77949890160711988</v>
      </c>
      <c r="Q7" s="217">
        <f>TempMittel_korr!$AK$347</f>
        <v>0.80410040854405196</v>
      </c>
      <c r="R7" s="218">
        <f>TempMittel_korr!$Q$347</f>
        <v>1.1945965532478908</v>
      </c>
    </row>
    <row r="8" spans="1:18" ht="15">
      <c r="A8" s="188"/>
      <c r="B8" s="189" t="s">
        <v>68</v>
      </c>
      <c r="C8" s="189">
        <v>30</v>
      </c>
      <c r="D8" s="217">
        <f>TempMittel_korr!$AP$353</f>
        <v>1.6512045323158731</v>
      </c>
      <c r="E8" s="217">
        <f>TempMittel_korr!$AF$353</f>
        <v>1.3289677419354859</v>
      </c>
      <c r="F8" s="217">
        <f>TempMittel_korr!$AU$353</f>
        <v>8.5027633252399148E-2</v>
      </c>
      <c r="G8" s="217">
        <f>TempMittel_korr!$AK$353</f>
        <v>0.94831276089323069</v>
      </c>
      <c r="H8" s="218">
        <f>TempMittel_korr!$Q$353</f>
        <v>0.91400795404329926</v>
      </c>
      <c r="K8" s="188"/>
      <c r="L8" s="189" t="s">
        <v>68</v>
      </c>
      <c r="M8" s="189">
        <v>30</v>
      </c>
      <c r="N8" s="217">
        <f>TempMittel_korr!$AP$353</f>
        <v>1.6512045323158731</v>
      </c>
      <c r="O8" s="217">
        <f>TempMittel_korr!$AF$353</f>
        <v>1.3289677419354859</v>
      </c>
      <c r="P8" s="217">
        <f>TempMittel_korr!$AU$353</f>
        <v>8.5027633252399148E-2</v>
      </c>
      <c r="Q8" s="217">
        <f>TempMittel_korr!$AK$353</f>
        <v>0.94831276089323069</v>
      </c>
      <c r="R8" s="218">
        <f>TempMittel_korr!$Q$353</f>
        <v>0.91400795404329926</v>
      </c>
    </row>
    <row r="9" spans="1:18" ht="16.2" thickBot="1">
      <c r="A9" s="190"/>
      <c r="B9" s="191" t="s">
        <v>76</v>
      </c>
      <c r="C9" s="191">
        <v>30</v>
      </c>
      <c r="D9" s="217">
        <f>TempMittel_korr!$AP$359</f>
        <v>1.4253435079199903</v>
      </c>
      <c r="E9" s="217">
        <f>TempMittel_korr!$AF$359</f>
        <v>1.675302347092142</v>
      </c>
      <c r="F9" s="220">
        <f>TempMittel_korr!$AU$359</f>
        <v>2.1572734420164181</v>
      </c>
      <c r="G9" s="217">
        <f>TempMittel_korr!$AK$359</f>
        <v>1.2046161035730165</v>
      </c>
      <c r="H9" s="218">
        <f>TempMittel_korr!$Q$359</f>
        <v>1.601267344233321</v>
      </c>
      <c r="K9" s="190"/>
      <c r="L9" s="191" t="s">
        <v>76</v>
      </c>
      <c r="M9" s="191">
        <v>30</v>
      </c>
      <c r="N9" s="217">
        <f>TempMittel_korr!$AP$359</f>
        <v>1.4253435079199903</v>
      </c>
      <c r="O9" s="217">
        <f>TempMittel_korr!$AF$359</f>
        <v>1.675302347092142</v>
      </c>
      <c r="P9" s="220">
        <f>TempMittel_korr!$AU$359</f>
        <v>2.1572734420164181</v>
      </c>
      <c r="Q9" s="217">
        <f>TempMittel_korr!$AK$359</f>
        <v>1.2046161035730165</v>
      </c>
      <c r="R9" s="218">
        <f>TempMittel_korr!$Q$359</f>
        <v>1.601267344233321</v>
      </c>
    </row>
    <row r="10" spans="1:18" ht="15.6">
      <c r="A10" s="186" t="s">
        <v>195</v>
      </c>
      <c r="B10" s="187" t="s">
        <v>229</v>
      </c>
      <c r="C10" s="187">
        <v>120</v>
      </c>
      <c r="D10" s="195">
        <f>SummRR!$U$204</f>
        <v>0.16010142422968432</v>
      </c>
      <c r="E10" s="195">
        <f>SummRR!$Q$204</f>
        <v>0.10175078907832891</v>
      </c>
      <c r="F10" s="195">
        <f>SummRR!$W$204</f>
        <v>6.2640630475514048E-2</v>
      </c>
      <c r="G10" s="195">
        <f>SummRR!$S$204</f>
        <v>0.19675060622954232</v>
      </c>
      <c r="H10" s="202">
        <f>SummRR!$N$204</f>
        <v>0.11752627391769122</v>
      </c>
      <c r="K10" s="186" t="s">
        <v>244</v>
      </c>
      <c r="L10" s="187" t="s">
        <v>229</v>
      </c>
      <c r="M10" s="187">
        <v>120</v>
      </c>
      <c r="N10" s="195">
        <f>SummRR!$U$204</f>
        <v>0.16010142422968432</v>
      </c>
      <c r="O10" s="195">
        <f>SummRR!$Q$204</f>
        <v>0.10175078907832891</v>
      </c>
      <c r="P10" s="195">
        <f>SummRR!$W$204</f>
        <v>6.2640630475514048E-2</v>
      </c>
      <c r="Q10" s="306">
        <f>SummRR!$S$204</f>
        <v>0.19675060622954232</v>
      </c>
      <c r="R10" s="202">
        <f>SummRR!$N$204</f>
        <v>0.11752627391769122</v>
      </c>
    </row>
    <row r="11" spans="1:18" ht="15.6">
      <c r="A11" s="188" t="s">
        <v>234</v>
      </c>
      <c r="B11" s="189" t="s">
        <v>193</v>
      </c>
      <c r="C11" s="189">
        <v>100</v>
      </c>
      <c r="D11" s="201">
        <f>SummRR!$U$168</f>
        <v>0.19711814205753742</v>
      </c>
      <c r="E11" s="196">
        <f>SummRR!$Q$168</f>
        <v>0.1266204307786134</v>
      </c>
      <c r="F11" s="196">
        <f>SummRR!$W$168</f>
        <v>0.11929273705645471</v>
      </c>
      <c r="G11" s="196">
        <f>SummRR!$S$168</f>
        <v>0.16509381698353698</v>
      </c>
      <c r="H11" s="199">
        <f>SummRR!$N$168</f>
        <v>0.14288351150804668</v>
      </c>
      <c r="K11" s="188" t="s">
        <v>234</v>
      </c>
      <c r="L11" s="189" t="s">
        <v>193</v>
      </c>
      <c r="M11" s="189">
        <v>100</v>
      </c>
      <c r="N11" s="201">
        <f>SummRR!$U$168</f>
        <v>0.19711814205753742</v>
      </c>
      <c r="O11" s="196">
        <f>SummRR!$Q$168</f>
        <v>0.1266204307786134</v>
      </c>
      <c r="P11" s="196">
        <f>SummRR!$W$168</f>
        <v>0.11929273705645471</v>
      </c>
      <c r="Q11" s="196">
        <f>SummRR!$S$168</f>
        <v>0.16509381698353698</v>
      </c>
      <c r="R11" s="199">
        <f>SummRR!$N$168</f>
        <v>0.14288351150804668</v>
      </c>
    </row>
    <row r="12" spans="1:18" ht="15.6">
      <c r="A12" s="188"/>
      <c r="B12" s="189" t="s">
        <v>194</v>
      </c>
      <c r="C12" s="189">
        <v>50</v>
      </c>
      <c r="D12" s="196">
        <f>SummRR!$U$174</f>
        <v>5.2544043152780828E-2</v>
      </c>
      <c r="E12" s="197">
        <f>SummRR!$Q$174</f>
        <v>4.6711869063507105E-3</v>
      </c>
      <c r="F12" s="196">
        <f>SummRR!$W$174</f>
        <v>0.30772239606616147</v>
      </c>
      <c r="G12" s="209">
        <f>SummRR!$S$174</f>
        <v>-0.15638152307256703</v>
      </c>
      <c r="H12" s="199">
        <f>SummRR!$N$174</f>
        <v>3.64989359980461E-2</v>
      </c>
      <c r="K12" s="188"/>
      <c r="L12" s="189" t="s">
        <v>194</v>
      </c>
      <c r="M12" s="189">
        <v>50</v>
      </c>
      <c r="N12" s="196">
        <f>SummRR!$U$174</f>
        <v>5.2544043152780828E-2</v>
      </c>
      <c r="O12" s="197">
        <f>SummRR!$Q$174</f>
        <v>4.6711869063507105E-3</v>
      </c>
      <c r="P12" s="196">
        <f>SummRR!$W$174</f>
        <v>0.30772239606616147</v>
      </c>
      <c r="Q12" s="209">
        <f>SummRR!$S$174</f>
        <v>-0.15638152307256703</v>
      </c>
      <c r="R12" s="199">
        <f>SummRR!$N$174</f>
        <v>3.64989359980461E-2</v>
      </c>
    </row>
    <row r="13" spans="1:18" ht="15.6">
      <c r="A13" s="188"/>
      <c r="B13" s="189" t="s">
        <v>17</v>
      </c>
      <c r="C13" s="189">
        <v>30</v>
      </c>
      <c r="D13" s="209">
        <f>SummRR!$U$180</f>
        <v>-0.22794619203984812</v>
      </c>
      <c r="E13" s="200">
        <f>SummRR!$Q$180</f>
        <v>0.15801091861940009</v>
      </c>
      <c r="F13" s="201">
        <f>SummRR!$W$180</f>
        <v>0.31858597383047638</v>
      </c>
      <c r="G13" s="200">
        <f>SummRR!$S$180</f>
        <v>5.3948913681737931E-2</v>
      </c>
      <c r="H13" s="199">
        <f>SummRR!$N$180</f>
        <v>6.1631241242438684E-2</v>
      </c>
      <c r="K13" s="188"/>
      <c r="L13" s="189" t="s">
        <v>17</v>
      </c>
      <c r="M13" s="189">
        <v>30</v>
      </c>
      <c r="N13" s="209">
        <f>SummRR!$U$180</f>
        <v>-0.22794619203984812</v>
      </c>
      <c r="O13" s="200">
        <f>SummRR!$Q$180</f>
        <v>0.15801091861940009</v>
      </c>
      <c r="P13" s="201">
        <f>SummRR!$W$180</f>
        <v>0.31858597383047638</v>
      </c>
      <c r="Q13" s="200">
        <f>SummRR!$S$180</f>
        <v>5.3948913681737931E-2</v>
      </c>
      <c r="R13" s="199">
        <f>SummRR!$N$180</f>
        <v>6.1631241242438684E-2</v>
      </c>
    </row>
    <row r="14" spans="1:18" ht="15.6">
      <c r="A14" s="188"/>
      <c r="B14" s="189" t="s">
        <v>73</v>
      </c>
      <c r="C14" s="189">
        <v>30</v>
      </c>
      <c r="D14" s="207">
        <f>SummRR!$U$186</f>
        <v>0.27809419278669978</v>
      </c>
      <c r="E14" s="198">
        <f>SummRR!$Q$186</f>
        <v>-6.5286568746702356E-2</v>
      </c>
      <c r="F14" s="196">
        <f>SummRR!$W$186</f>
        <v>4.1408473705351057E-2</v>
      </c>
      <c r="G14" s="200">
        <f>SummRR!$S$186</f>
        <v>0.19224023612952945</v>
      </c>
      <c r="H14" s="199">
        <f>SummRR!$N$186</f>
        <v>5.23648154531966E-2</v>
      </c>
      <c r="K14" s="188"/>
      <c r="L14" s="189" t="s">
        <v>73</v>
      </c>
      <c r="M14" s="189">
        <v>30</v>
      </c>
      <c r="N14" s="207">
        <f>SummRR!$U$186</f>
        <v>0.27809419278669978</v>
      </c>
      <c r="O14" s="198">
        <f>SummRR!$Q$186</f>
        <v>-6.5286568746702356E-2</v>
      </c>
      <c r="P14" s="196">
        <f>SummRR!$W$186</f>
        <v>4.1408473705351057E-2</v>
      </c>
      <c r="Q14" s="200">
        <f>SummRR!$S$186</f>
        <v>0.19224023612952945</v>
      </c>
      <c r="R14" s="199">
        <f>SummRR!$N$186</f>
        <v>5.23648154531966E-2</v>
      </c>
    </row>
    <row r="15" spans="1:18" ht="15.6">
      <c r="A15" s="188"/>
      <c r="B15" s="189" t="s">
        <v>68</v>
      </c>
      <c r="C15" s="189">
        <v>30</v>
      </c>
      <c r="D15" s="200">
        <f>SummRR!$U$192</f>
        <v>6.2237210256942843E-2</v>
      </c>
      <c r="E15" s="198">
        <f>SummRR!$Q$192</f>
        <v>-6.5758488499452317E-2</v>
      </c>
      <c r="F15" s="209">
        <f>SummRR!$W$192</f>
        <v>-0.16108843537414963</v>
      </c>
      <c r="G15" s="209">
        <f>SummRR!$S$192</f>
        <v>-0.2573329998798265</v>
      </c>
      <c r="H15" s="206">
        <f>SummRR!$N$192</f>
        <v>-9.0989405930784972E-2</v>
      </c>
      <c r="K15" s="188"/>
      <c r="L15" s="189" t="s">
        <v>68</v>
      </c>
      <c r="M15" s="189">
        <v>30</v>
      </c>
      <c r="N15" s="200">
        <f>SummRR!$U$192</f>
        <v>6.2237210256942843E-2</v>
      </c>
      <c r="O15" s="198">
        <f>SummRR!$Q$192</f>
        <v>-6.5758488499452317E-2</v>
      </c>
      <c r="P15" s="209">
        <f>SummRR!$W$192</f>
        <v>-0.16108843537414963</v>
      </c>
      <c r="Q15" s="209">
        <f>SummRR!$S$192</f>
        <v>-0.2573329998798265</v>
      </c>
      <c r="R15" s="206">
        <f>SummRR!$N$192</f>
        <v>-9.0989405930784972E-2</v>
      </c>
    </row>
    <row r="16" spans="1:18" ht="16.2" thickBot="1">
      <c r="A16" s="190"/>
      <c r="B16" s="191" t="s">
        <v>76</v>
      </c>
      <c r="C16" s="191">
        <v>30</v>
      </c>
      <c r="D16" s="203">
        <f>SummRR!$U$198</f>
        <v>5.4275468724174436E-2</v>
      </c>
      <c r="E16" s="198">
        <f>SummRR!$Q$198</f>
        <v>3.9330246115910628E-2</v>
      </c>
      <c r="F16" s="204">
        <f>SummRR!$W$198</f>
        <v>-0.1180926477167562</v>
      </c>
      <c r="G16" s="208">
        <f>SummRR!$S$198</f>
        <v>0.6587443175705221</v>
      </c>
      <c r="H16" s="205">
        <f>SummRR!$N$198</f>
        <v>7.1490149822271087E-2</v>
      </c>
      <c r="K16" s="190"/>
      <c r="L16" s="191" t="s">
        <v>76</v>
      </c>
      <c r="M16" s="191">
        <v>30</v>
      </c>
      <c r="N16" s="203">
        <f>SummRR!$U$198</f>
        <v>5.4275468724174436E-2</v>
      </c>
      <c r="O16" s="198">
        <f>SummRR!$Q$198</f>
        <v>3.9330246115910628E-2</v>
      </c>
      <c r="P16" s="204">
        <f>SummRR!$W$198</f>
        <v>-0.1180926477167562</v>
      </c>
      <c r="Q16" s="208">
        <f>SummRR!$S$198</f>
        <v>0.6587443175705221</v>
      </c>
      <c r="R16" s="205">
        <f>SummRR!$N$198</f>
        <v>7.1490149822271087E-2</v>
      </c>
    </row>
    <row r="17" spans="1:18" ht="15.6">
      <c r="A17" s="186" t="s">
        <v>205</v>
      </c>
      <c r="B17" s="187" t="s">
        <v>231</v>
      </c>
      <c r="C17" s="187">
        <v>70</v>
      </c>
      <c r="D17" s="306">
        <f>SummSonne!$V$140</f>
        <v>0.11848185542565171</v>
      </c>
      <c r="E17" s="195">
        <f>SummSonne!$R$140</f>
        <v>9.7578739651841051E-2</v>
      </c>
      <c r="F17" s="213">
        <f>SummSonne!$X$140</f>
        <v>-8.8944637632381696E-2</v>
      </c>
      <c r="G17" s="195">
        <f>SummSonne!$T$140</f>
        <v>7.3787041581653279E-2</v>
      </c>
      <c r="H17" s="202">
        <f>SummSonne!$N$140</f>
        <v>5.3138575071639549E-2</v>
      </c>
      <c r="K17" s="186" t="s">
        <v>245</v>
      </c>
      <c r="L17" s="187" t="s">
        <v>231</v>
      </c>
      <c r="M17" s="187">
        <v>70</v>
      </c>
      <c r="N17" s="306">
        <f>SummSonne!$V$140</f>
        <v>0.11848185542565171</v>
      </c>
      <c r="O17" s="195">
        <f>SummSonne!$R$140</f>
        <v>9.7578739651841051E-2</v>
      </c>
      <c r="P17" s="213">
        <f>SummSonne!$X$140</f>
        <v>-8.8944637632381696E-2</v>
      </c>
      <c r="Q17" s="195">
        <f>SummSonne!$T$140</f>
        <v>7.3787041581653279E-2</v>
      </c>
      <c r="R17" s="202">
        <f>SummSonne!$N$140</f>
        <v>5.3138575071639549E-2</v>
      </c>
    </row>
    <row r="18" spans="1:18" ht="15.6">
      <c r="A18" s="188" t="s">
        <v>234</v>
      </c>
      <c r="B18" s="189" t="s">
        <v>194</v>
      </c>
      <c r="C18" s="189">
        <v>50</v>
      </c>
      <c r="D18" s="198">
        <f>SummSonne!$V$110</f>
        <v>-6.1201517076451495E-2</v>
      </c>
      <c r="E18" s="198">
        <f>SummSonne!$R$110</f>
        <v>-1.2589702552604609E-2</v>
      </c>
      <c r="F18" s="209">
        <f>SummSonne!$X$110</f>
        <v>-0.15642232968524672</v>
      </c>
      <c r="G18" s="196">
        <f>SummSonne!$T$110</f>
        <v>9.1548795854260012E-2</v>
      </c>
      <c r="H18" s="206">
        <f>SummSonne!$N$110</f>
        <v>-4.8192740500432873E-2</v>
      </c>
      <c r="K18" s="188" t="s">
        <v>234</v>
      </c>
      <c r="L18" s="189" t="s">
        <v>194</v>
      </c>
      <c r="M18" s="189">
        <v>50</v>
      </c>
      <c r="N18" s="198">
        <f>SummSonne!$V$110</f>
        <v>-6.1201517076451495E-2</v>
      </c>
      <c r="O18" s="198">
        <f>SummSonne!$R$110</f>
        <v>-1.2589702552604609E-2</v>
      </c>
      <c r="P18" s="209">
        <f>SummSonne!$X$110</f>
        <v>-0.15642232968524672</v>
      </c>
      <c r="Q18" s="196">
        <f>SummSonne!$T$110</f>
        <v>9.1548795854260012E-2</v>
      </c>
      <c r="R18" s="206">
        <f>SummSonne!$N$110</f>
        <v>-4.8192740500432873E-2</v>
      </c>
    </row>
    <row r="19" spans="1:18" ht="15.6">
      <c r="A19" s="188"/>
      <c r="B19" s="189" t="s">
        <v>17</v>
      </c>
      <c r="C19" s="189">
        <v>30</v>
      </c>
      <c r="D19" s="196">
        <f>SummSonne!$V$116</f>
        <v>3.9306268754731422E-2</v>
      </c>
      <c r="E19" s="198">
        <f>SummSonne!$R$116</f>
        <v>-5.4138877991368961E-2</v>
      </c>
      <c r="F19" s="198">
        <f>SummSonne!$X$116</f>
        <v>-9.67549533997345E-2</v>
      </c>
      <c r="G19" s="201">
        <f>SummSonne!$T$116</f>
        <v>0.14615384615384519</v>
      </c>
      <c r="H19" s="212">
        <f>SummSonne!$N$116</f>
        <v>-1.6377694470477988E-2</v>
      </c>
      <c r="K19" s="188"/>
      <c r="L19" s="189" t="s">
        <v>17</v>
      </c>
      <c r="M19" s="189">
        <v>30</v>
      </c>
      <c r="N19" s="196">
        <f>SummSonne!$V$116</f>
        <v>3.9306268754731422E-2</v>
      </c>
      <c r="O19" s="198">
        <f>SummSonne!$R$116</f>
        <v>-5.4138877991368961E-2</v>
      </c>
      <c r="P19" s="198">
        <f>SummSonne!$X$116</f>
        <v>-9.67549533997345E-2</v>
      </c>
      <c r="Q19" s="201">
        <f>SummSonne!$T$116</f>
        <v>0.14615384615384519</v>
      </c>
      <c r="R19" s="212">
        <f>SummSonne!$N$116</f>
        <v>-1.6377694470477988E-2</v>
      </c>
    </row>
    <row r="20" spans="1:18" ht="15.6">
      <c r="A20" s="188"/>
      <c r="B20" s="189" t="s">
        <v>73</v>
      </c>
      <c r="C20" s="189">
        <v>30</v>
      </c>
      <c r="D20" s="196">
        <f>SummSonne!$V$122</f>
        <v>5.5821942317326734E-3</v>
      </c>
      <c r="E20" s="198">
        <f>SummSonne!$R$122</f>
        <v>-1.308914678905293E-2</v>
      </c>
      <c r="F20" s="209">
        <f>SummSonne!$X$122</f>
        <v>-0.16307244485709271</v>
      </c>
      <c r="G20" s="196">
        <f>SummSonne!$T$122</f>
        <v>9.088833066910329E-3</v>
      </c>
      <c r="H20" s="212">
        <f>SummSonne!$N$122</f>
        <v>-4.0988551570851572E-2</v>
      </c>
      <c r="K20" s="188"/>
      <c r="L20" s="189" t="s">
        <v>73</v>
      </c>
      <c r="M20" s="189">
        <v>30</v>
      </c>
      <c r="N20" s="196">
        <f>SummSonne!$V$122</f>
        <v>5.5821942317326734E-3</v>
      </c>
      <c r="O20" s="198">
        <f>SummSonne!$R$122</f>
        <v>-1.308914678905293E-2</v>
      </c>
      <c r="P20" s="209">
        <f>SummSonne!$X$122</f>
        <v>-0.16307244485709271</v>
      </c>
      <c r="Q20" s="196">
        <f>SummSonne!$T$122</f>
        <v>9.088833066910329E-3</v>
      </c>
      <c r="R20" s="212">
        <f>SummSonne!$N$122</f>
        <v>-4.0988551570851572E-2</v>
      </c>
    </row>
    <row r="21" spans="1:18" ht="15">
      <c r="A21" s="188"/>
      <c r="B21" s="189" t="s">
        <v>68</v>
      </c>
      <c r="C21" s="189">
        <v>30</v>
      </c>
      <c r="D21" s="196">
        <f>SummSonne!$V$128</f>
        <v>0.13423819415719174</v>
      </c>
      <c r="E21" s="196">
        <f>SummSonne!$R$128</f>
        <v>2.1006582062379708E-2</v>
      </c>
      <c r="F21" s="198">
        <f>SummSonne!$X$128</f>
        <v>-5.1259516466452548E-2</v>
      </c>
      <c r="G21" s="196">
        <f>SummSonne!$T$128</f>
        <v>6.8502568460083291E-2</v>
      </c>
      <c r="H21" s="199">
        <f>SummSonne!$N$128</f>
        <v>3.984431959257817E-2</v>
      </c>
      <c r="K21" s="188"/>
      <c r="L21" s="189" t="s">
        <v>68</v>
      </c>
      <c r="M21" s="189">
        <v>30</v>
      </c>
      <c r="N21" s="196">
        <f>SummSonne!$V$128</f>
        <v>0.13423819415719174</v>
      </c>
      <c r="O21" s="196">
        <f>SummSonne!$R$128</f>
        <v>2.1006582062379708E-2</v>
      </c>
      <c r="P21" s="198">
        <f>SummSonne!$X$128</f>
        <v>-5.1259516466452548E-2</v>
      </c>
      <c r="Q21" s="196">
        <f>SummSonne!$T$128</f>
        <v>6.8502568460083291E-2</v>
      </c>
      <c r="R21" s="199">
        <f>SummSonne!$N$128</f>
        <v>3.984431959257817E-2</v>
      </c>
    </row>
    <row r="22" spans="1:18" ht="16.2" thickBot="1">
      <c r="A22" s="190"/>
      <c r="B22" s="191" t="s">
        <v>76</v>
      </c>
      <c r="C22" s="191">
        <v>30</v>
      </c>
      <c r="D22" s="210">
        <f>SummSonne!$V$134</f>
        <v>0.20508209397284172</v>
      </c>
      <c r="E22" s="305">
        <f>SummSonne!$R$134</f>
        <v>0.10768001384428194</v>
      </c>
      <c r="F22" s="210">
        <f>SummSonne!$X$134</f>
        <v>0.22830245022735296</v>
      </c>
      <c r="G22" s="204">
        <f>SummSonne!$T$134</f>
        <v>1.6932496671202335E-2</v>
      </c>
      <c r="H22" s="211">
        <f>SummSonne!$N$134</f>
        <v>0.14208251206416067</v>
      </c>
      <c r="K22" s="190"/>
      <c r="L22" s="191" t="s">
        <v>76</v>
      </c>
      <c r="M22" s="191">
        <v>30</v>
      </c>
      <c r="N22" s="210">
        <f>SummSonne!$V$134</f>
        <v>0.20508209397284172</v>
      </c>
      <c r="O22" s="305">
        <f>SummSonne!$R$134</f>
        <v>0.10768001384428194</v>
      </c>
      <c r="P22" s="210">
        <f>SummSonne!$X$134</f>
        <v>0.22830245022735296</v>
      </c>
      <c r="Q22" s="204">
        <f>SummSonne!$T$134</f>
        <v>1.6932496671202335E-2</v>
      </c>
      <c r="R22" s="211">
        <f>SummSonne!$N$134</f>
        <v>0.14208251206416067</v>
      </c>
    </row>
  </sheetData>
  <mergeCells count="2">
    <mergeCell ref="A1:H1"/>
    <mergeCell ref="K1:R1"/>
  </mergeCells>
  <conditionalFormatting sqref="D3:H22">
    <cfRule type="cellIs" dxfId="1124" priority="5" operator="greaterThan">
      <formula>0</formula>
    </cfRule>
    <cfRule type="cellIs" dxfId="1123" priority="6" operator="greaterThan">
      <formula>0</formula>
    </cfRule>
    <cfRule type="cellIs" dxfId="1122" priority="7" operator="lessThan">
      <formula>0</formula>
    </cfRule>
    <cfRule type="cellIs" dxfId="1121" priority="8" operator="greaterThan">
      <formula>0.932301242</formula>
    </cfRule>
  </conditionalFormatting>
  <conditionalFormatting sqref="N3:R22">
    <cfRule type="cellIs" dxfId="1120" priority="1" operator="greaterThan">
      <formula>0</formula>
    </cfRule>
    <cfRule type="cellIs" dxfId="1119" priority="2" operator="greaterThan">
      <formula>0</formula>
    </cfRule>
    <cfRule type="cellIs" dxfId="1118" priority="3" operator="lessThan">
      <formula>0</formula>
    </cfRule>
    <cfRule type="cellIs" dxfId="1117" priority="4" operator="greaterThan">
      <formula>0.932301242</formula>
    </cfRule>
  </conditionalFormatting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G239"/>
  <sheetViews>
    <sheetView topLeftCell="A196" zoomScaleNormal="100" workbookViewId="0">
      <selection activeCell="E6" sqref="E6"/>
    </sheetView>
  </sheetViews>
  <sheetFormatPr baseColWidth="10" defaultRowHeight="13.2"/>
  <cols>
    <col min="1" max="1" width="8.6640625" customWidth="1"/>
    <col min="2" max="2" width="9.44140625" customWidth="1"/>
  </cols>
  <sheetData>
    <row r="1" spans="1:7">
      <c r="A1" s="143" t="s">
        <v>174</v>
      </c>
      <c r="B1" s="143" t="s">
        <v>175</v>
      </c>
      <c r="C1" s="143" t="s">
        <v>176</v>
      </c>
      <c r="E1" s="143" t="s">
        <v>171</v>
      </c>
      <c r="G1" s="143" t="s">
        <v>179</v>
      </c>
    </row>
    <row r="2" spans="1:7">
      <c r="A2" s="141">
        <v>1</v>
      </c>
      <c r="B2" s="6">
        <v>1781</v>
      </c>
      <c r="C2" s="83">
        <v>7.1000000000000005</v>
      </c>
      <c r="E2" s="143" t="s">
        <v>173</v>
      </c>
      <c r="G2">
        <f>C2-($E$3*A2+$E$5)</f>
        <v>1.7370591739347585</v>
      </c>
    </row>
    <row r="3" spans="1:7">
      <c r="A3" s="141">
        <v>2</v>
      </c>
      <c r="B3" s="6">
        <v>1782</v>
      </c>
      <c r="C3" s="83">
        <v>5.0999999999999996</v>
      </c>
      <c r="D3" s="144" t="s">
        <v>177</v>
      </c>
      <c r="E3">
        <f>INDEX(LINEST(C2:C239,A2:A239,,TRUE),1,1)</f>
        <v>7.5439988995133541E-3</v>
      </c>
      <c r="G3">
        <f t="shared" ref="G3:G66" si="0">C3-($E$3*A3+$E$5)</f>
        <v>-0.27048482496475579</v>
      </c>
    </row>
    <row r="4" spans="1:7">
      <c r="A4" s="141">
        <v>3</v>
      </c>
      <c r="B4" s="6">
        <v>1783</v>
      </c>
      <c r="C4" s="83">
        <v>6.4</v>
      </c>
      <c r="G4">
        <f t="shared" si="0"/>
        <v>1.0219711761357315</v>
      </c>
    </row>
    <row r="5" spans="1:7">
      <c r="A5" s="141">
        <v>4</v>
      </c>
      <c r="B5" s="6">
        <v>1784</v>
      </c>
      <c r="C5" s="83">
        <v>4.5999999999999996</v>
      </c>
      <c r="D5" s="144" t="s">
        <v>178</v>
      </c>
      <c r="E5">
        <f>INDEX(LINEST(C4:C239,A4:A239,,TRUE),1,2)</f>
        <v>5.3553968271657286</v>
      </c>
      <c r="G5">
        <f t="shared" si="0"/>
        <v>-0.7855728227637826</v>
      </c>
    </row>
    <row r="6" spans="1:7">
      <c r="A6" s="141">
        <v>5</v>
      </c>
      <c r="B6" s="6">
        <v>1785</v>
      </c>
      <c r="C6" s="83">
        <v>4.2</v>
      </c>
      <c r="G6">
        <f t="shared" si="0"/>
        <v>-1.1931168216632955</v>
      </c>
    </row>
    <row r="7" spans="1:7">
      <c r="A7" s="141">
        <v>6</v>
      </c>
      <c r="B7" s="6">
        <v>1786</v>
      </c>
      <c r="C7" s="83">
        <v>4.6000000000000005</v>
      </c>
      <c r="G7">
        <f t="shared" si="0"/>
        <v>-0.80066082056280852</v>
      </c>
    </row>
    <row r="8" spans="1:7">
      <c r="A8" s="141">
        <v>7</v>
      </c>
      <c r="B8" s="6">
        <v>1787</v>
      </c>
      <c r="C8" s="83">
        <v>6.3000000000000007</v>
      </c>
      <c r="D8" s="142" t="s">
        <v>21</v>
      </c>
      <c r="E8" s="142" t="s">
        <v>21</v>
      </c>
      <c r="G8">
        <f t="shared" si="0"/>
        <v>0.89179518053767826</v>
      </c>
    </row>
    <row r="9" spans="1:7">
      <c r="A9" s="141">
        <v>8</v>
      </c>
      <c r="B9" s="6">
        <v>1788</v>
      </c>
      <c r="C9" s="83">
        <v>5.6000000000000005</v>
      </c>
      <c r="G9">
        <f t="shared" si="0"/>
        <v>0.18425118163816467</v>
      </c>
    </row>
    <row r="10" spans="1:7">
      <c r="A10" s="141">
        <v>9</v>
      </c>
      <c r="B10" s="6">
        <v>1789</v>
      </c>
      <c r="C10" s="83">
        <v>5.6000000000000005</v>
      </c>
      <c r="G10">
        <f t="shared" si="0"/>
        <v>0.17670718273865216</v>
      </c>
    </row>
    <row r="11" spans="1:7">
      <c r="A11" s="141">
        <v>10</v>
      </c>
      <c r="B11" s="6">
        <v>1790</v>
      </c>
      <c r="C11" s="83">
        <v>6.3000000000000007</v>
      </c>
      <c r="G11">
        <f t="shared" si="0"/>
        <v>0.86916318383913893</v>
      </c>
    </row>
    <row r="12" spans="1:7">
      <c r="A12" s="141">
        <v>11</v>
      </c>
      <c r="B12" s="6">
        <v>1791</v>
      </c>
      <c r="C12" s="83">
        <v>6.4</v>
      </c>
      <c r="G12">
        <f t="shared" si="0"/>
        <v>0.96161918493962517</v>
      </c>
    </row>
    <row r="13" spans="1:7">
      <c r="A13" s="141">
        <v>12</v>
      </c>
      <c r="B13" s="6">
        <v>1792</v>
      </c>
      <c r="C13" s="83">
        <v>6.2</v>
      </c>
      <c r="G13">
        <f t="shared" si="0"/>
        <v>0.75407518604011159</v>
      </c>
    </row>
    <row r="14" spans="1:7">
      <c r="A14" s="141">
        <v>13</v>
      </c>
      <c r="B14" s="6">
        <v>1793</v>
      </c>
      <c r="C14" s="83">
        <v>6.7</v>
      </c>
      <c r="G14">
        <f t="shared" si="0"/>
        <v>1.2465311871405982</v>
      </c>
    </row>
    <row r="15" spans="1:7">
      <c r="A15" s="141">
        <v>14</v>
      </c>
      <c r="B15" s="6">
        <v>1794</v>
      </c>
      <c r="C15" s="83">
        <v>7</v>
      </c>
      <c r="G15">
        <f t="shared" si="0"/>
        <v>1.5389871882410846</v>
      </c>
    </row>
    <row r="16" spans="1:7">
      <c r="A16" s="141">
        <v>15</v>
      </c>
      <c r="B16" s="6">
        <v>1795</v>
      </c>
      <c r="C16" s="83">
        <v>6.5</v>
      </c>
      <c r="G16">
        <f t="shared" si="0"/>
        <v>1.0314431893415712</v>
      </c>
    </row>
    <row r="17" spans="1:7">
      <c r="A17" s="141">
        <v>16</v>
      </c>
      <c r="B17" s="6">
        <v>1796</v>
      </c>
      <c r="C17" s="83">
        <v>6.1000000000000005</v>
      </c>
      <c r="G17">
        <f t="shared" si="0"/>
        <v>0.62389919044205833</v>
      </c>
    </row>
    <row r="18" spans="1:7">
      <c r="A18" s="141">
        <v>17</v>
      </c>
      <c r="B18" s="6">
        <v>1797</v>
      </c>
      <c r="C18" s="83">
        <v>7</v>
      </c>
      <c r="G18">
        <f t="shared" si="0"/>
        <v>1.5163551915425444</v>
      </c>
    </row>
    <row r="19" spans="1:7">
      <c r="A19" s="141">
        <v>18</v>
      </c>
      <c r="B19" s="6">
        <v>1798</v>
      </c>
      <c r="C19" s="83">
        <v>5.7</v>
      </c>
      <c r="G19">
        <f t="shared" si="0"/>
        <v>0.20881119264303116</v>
      </c>
    </row>
    <row r="20" spans="1:7">
      <c r="A20" s="141">
        <v>19</v>
      </c>
      <c r="B20" s="6">
        <v>1799</v>
      </c>
      <c r="C20" s="83">
        <v>5.2</v>
      </c>
      <c r="G20">
        <f t="shared" si="0"/>
        <v>-0.29873280625648224</v>
      </c>
    </row>
    <row r="21" spans="1:7">
      <c r="A21" s="141">
        <v>20</v>
      </c>
      <c r="B21" s="6">
        <v>1800</v>
      </c>
      <c r="C21" s="83">
        <v>6.6000000000000005</v>
      </c>
      <c r="G21">
        <f t="shared" si="0"/>
        <v>1.0937231948440047</v>
      </c>
    </row>
    <row r="22" spans="1:7">
      <c r="A22" s="141">
        <v>21</v>
      </c>
      <c r="B22" s="6">
        <v>1801</v>
      </c>
      <c r="C22" s="83">
        <v>6.4</v>
      </c>
      <c r="G22">
        <f t="shared" si="0"/>
        <v>0.88617919594449113</v>
      </c>
    </row>
    <row r="23" spans="1:7">
      <c r="A23" s="141">
        <v>22</v>
      </c>
      <c r="B23" s="6">
        <v>1802</v>
      </c>
      <c r="C23" s="83">
        <v>6.6000000000000005</v>
      </c>
      <c r="G23">
        <f t="shared" si="0"/>
        <v>1.0786351970449779</v>
      </c>
    </row>
    <row r="24" spans="1:7">
      <c r="A24" s="141">
        <v>23</v>
      </c>
      <c r="B24" s="6">
        <v>1803</v>
      </c>
      <c r="C24" s="83">
        <v>5.4</v>
      </c>
      <c r="G24">
        <f t="shared" si="0"/>
        <v>-0.12890880185453568</v>
      </c>
    </row>
    <row r="25" spans="1:7">
      <c r="A25" s="141">
        <v>24</v>
      </c>
      <c r="B25" s="6">
        <v>1804</v>
      </c>
      <c r="C25" s="83">
        <v>6.1000000000000005</v>
      </c>
      <c r="G25">
        <f t="shared" si="0"/>
        <v>0.56354719924595109</v>
      </c>
    </row>
    <row r="26" spans="1:7">
      <c r="A26" s="141">
        <v>25</v>
      </c>
      <c r="B26" s="6">
        <v>1805</v>
      </c>
      <c r="C26" s="83">
        <v>4.5</v>
      </c>
      <c r="G26">
        <f t="shared" si="0"/>
        <v>-1.0439967996535628</v>
      </c>
    </row>
    <row r="27" spans="1:7">
      <c r="A27" s="141">
        <v>26</v>
      </c>
      <c r="B27" s="6">
        <v>1806</v>
      </c>
      <c r="C27" s="83">
        <v>7.2</v>
      </c>
      <c r="G27">
        <f t="shared" si="0"/>
        <v>1.6484592014469239</v>
      </c>
    </row>
    <row r="28" spans="1:7">
      <c r="A28" s="141">
        <v>27</v>
      </c>
      <c r="B28" s="6">
        <v>1807</v>
      </c>
      <c r="C28" s="83">
        <v>6.7</v>
      </c>
      <c r="G28">
        <f t="shared" si="0"/>
        <v>1.1409152025474114</v>
      </c>
    </row>
    <row r="29" spans="1:7">
      <c r="A29" s="141">
        <v>28</v>
      </c>
      <c r="B29" s="6">
        <v>1808</v>
      </c>
      <c r="C29" s="83">
        <v>5.5</v>
      </c>
      <c r="G29">
        <f t="shared" si="0"/>
        <v>-6.6628796352102171E-2</v>
      </c>
    </row>
    <row r="30" spans="1:7">
      <c r="A30" s="141">
        <v>29</v>
      </c>
      <c r="B30" s="6">
        <v>1809</v>
      </c>
      <c r="C30" s="83">
        <v>7.2</v>
      </c>
      <c r="G30">
        <f t="shared" si="0"/>
        <v>1.6258272047483846</v>
      </c>
    </row>
    <row r="31" spans="1:7">
      <c r="A31" s="141">
        <v>30</v>
      </c>
      <c r="B31" s="6">
        <v>1810</v>
      </c>
      <c r="C31" s="83">
        <v>7.6</v>
      </c>
      <c r="G31">
        <f t="shared" si="0"/>
        <v>2.0182832058488707</v>
      </c>
    </row>
    <row r="32" spans="1:7">
      <c r="A32" s="141">
        <v>31</v>
      </c>
      <c r="B32" s="6">
        <v>1813</v>
      </c>
      <c r="C32" s="83">
        <v>4.9000000000000004</v>
      </c>
      <c r="G32">
        <f t="shared" si="0"/>
        <v>-0.68926079305064203</v>
      </c>
    </row>
    <row r="33" spans="1:7">
      <c r="A33" s="141">
        <v>32</v>
      </c>
      <c r="B33" s="6">
        <v>1814</v>
      </c>
      <c r="C33" s="83">
        <v>4.8000000000000007</v>
      </c>
      <c r="G33">
        <f t="shared" si="0"/>
        <v>-0.79680479195015508</v>
      </c>
    </row>
    <row r="34" spans="1:7">
      <c r="A34" s="141">
        <v>33</v>
      </c>
      <c r="B34" s="6">
        <v>1815</v>
      </c>
      <c r="C34" s="83">
        <v>5.2</v>
      </c>
      <c r="G34">
        <f t="shared" si="0"/>
        <v>-0.40434879084966902</v>
      </c>
    </row>
    <row r="35" spans="1:7">
      <c r="A35" s="141">
        <v>34</v>
      </c>
      <c r="B35" s="6">
        <v>1816</v>
      </c>
      <c r="C35" s="83">
        <v>3.9999999999999996</v>
      </c>
      <c r="G35">
        <f t="shared" si="0"/>
        <v>-1.611892789749183</v>
      </c>
    </row>
    <row r="36" spans="1:7">
      <c r="A36" s="141">
        <v>35</v>
      </c>
      <c r="B36" s="6">
        <v>1817</v>
      </c>
      <c r="C36" s="83">
        <v>5.3000000000000007</v>
      </c>
      <c r="G36">
        <f t="shared" si="0"/>
        <v>-0.31943678864869529</v>
      </c>
    </row>
    <row r="37" spans="1:7">
      <c r="A37" s="141">
        <v>36</v>
      </c>
      <c r="B37" s="6">
        <v>1818</v>
      </c>
      <c r="C37" s="83">
        <v>6.4</v>
      </c>
      <c r="G37">
        <f t="shared" si="0"/>
        <v>0.77301921245179095</v>
      </c>
    </row>
    <row r="38" spans="1:7">
      <c r="A38" s="141">
        <v>37</v>
      </c>
      <c r="B38" s="6">
        <v>1819</v>
      </c>
      <c r="C38" s="83">
        <v>5.9</v>
      </c>
      <c r="G38">
        <f t="shared" si="0"/>
        <v>0.26547521355227754</v>
      </c>
    </row>
    <row r="39" spans="1:7">
      <c r="A39" s="141">
        <v>38</v>
      </c>
      <c r="B39" s="6">
        <v>1820</v>
      </c>
      <c r="C39" s="83">
        <v>4.9000000000000004</v>
      </c>
      <c r="G39">
        <f t="shared" si="0"/>
        <v>-0.74206878534723586</v>
      </c>
    </row>
    <row r="40" spans="1:7">
      <c r="A40" s="141">
        <v>39</v>
      </c>
      <c r="B40" s="6">
        <v>1821</v>
      </c>
      <c r="C40" s="83">
        <v>6.2</v>
      </c>
      <c r="G40">
        <f t="shared" si="0"/>
        <v>0.55038721575325056</v>
      </c>
    </row>
    <row r="41" spans="1:7">
      <c r="A41" s="141">
        <v>40</v>
      </c>
      <c r="B41" s="6">
        <v>1822</v>
      </c>
      <c r="C41" s="83">
        <v>7.4</v>
      </c>
      <c r="G41">
        <f t="shared" si="0"/>
        <v>1.7428432168537373</v>
      </c>
    </row>
    <row r="42" spans="1:7">
      <c r="A42" s="141">
        <v>41</v>
      </c>
      <c r="B42" s="6">
        <v>1823</v>
      </c>
      <c r="C42" s="83">
        <v>5.7</v>
      </c>
      <c r="G42">
        <f t="shared" si="0"/>
        <v>3.5299217954223749E-2</v>
      </c>
    </row>
    <row r="43" spans="1:7">
      <c r="A43" s="141">
        <v>42</v>
      </c>
      <c r="B43" s="6">
        <v>1824</v>
      </c>
      <c r="C43" s="83">
        <v>6.1000000000000005</v>
      </c>
      <c r="G43">
        <f t="shared" si="0"/>
        <v>0.4277552190547107</v>
      </c>
    </row>
    <row r="44" spans="1:7">
      <c r="A44" s="141">
        <v>43</v>
      </c>
      <c r="B44" s="6">
        <v>1825</v>
      </c>
      <c r="C44" s="83">
        <v>5.9</v>
      </c>
      <c r="G44">
        <f t="shared" si="0"/>
        <v>0.22021122015519712</v>
      </c>
    </row>
    <row r="45" spans="1:7">
      <c r="A45" s="141">
        <v>44</v>
      </c>
      <c r="B45" s="6">
        <v>1826</v>
      </c>
      <c r="C45" s="83">
        <v>5.9</v>
      </c>
      <c r="G45">
        <f t="shared" si="0"/>
        <v>0.21266722125568371</v>
      </c>
    </row>
    <row r="46" spans="1:7">
      <c r="A46" s="141">
        <v>45</v>
      </c>
      <c r="B46" s="6">
        <v>1827</v>
      </c>
      <c r="C46" s="83">
        <v>6.1000000000000005</v>
      </c>
      <c r="G46">
        <f t="shared" si="0"/>
        <v>0.40512322235617138</v>
      </c>
    </row>
    <row r="47" spans="1:7">
      <c r="A47" s="141">
        <v>46</v>
      </c>
      <c r="B47" s="6">
        <v>1828</v>
      </c>
      <c r="C47" s="83">
        <v>6.3000000000000007</v>
      </c>
      <c r="G47">
        <f t="shared" si="0"/>
        <v>0.59757922345665815</v>
      </c>
    </row>
    <row r="48" spans="1:7">
      <c r="A48" s="141">
        <v>47</v>
      </c>
      <c r="B48" s="6">
        <v>1829</v>
      </c>
      <c r="C48" s="83">
        <v>3.6999999999999997</v>
      </c>
      <c r="G48">
        <f t="shared" si="0"/>
        <v>-2.0099647754428562</v>
      </c>
    </row>
    <row r="49" spans="1:7">
      <c r="A49" s="141">
        <v>48</v>
      </c>
      <c r="B49" s="6">
        <v>1830</v>
      </c>
      <c r="C49" s="83">
        <v>5.4</v>
      </c>
      <c r="G49">
        <f t="shared" si="0"/>
        <v>-0.31750877434236902</v>
      </c>
    </row>
    <row r="50" spans="1:7">
      <c r="A50" s="141">
        <v>49</v>
      </c>
      <c r="B50" s="6">
        <v>1831</v>
      </c>
      <c r="C50" s="83">
        <v>6.2</v>
      </c>
      <c r="G50">
        <f t="shared" si="0"/>
        <v>0.4749472267581174</v>
      </c>
    </row>
    <row r="51" spans="1:7">
      <c r="A51" s="141">
        <v>50</v>
      </c>
      <c r="B51" s="6">
        <v>1832</v>
      </c>
      <c r="C51" s="83">
        <v>5.6000000000000005</v>
      </c>
      <c r="G51">
        <f t="shared" si="0"/>
        <v>-0.13259677214139565</v>
      </c>
    </row>
    <row r="52" spans="1:7">
      <c r="A52" s="141">
        <v>51</v>
      </c>
      <c r="B52" s="6">
        <v>1833</v>
      </c>
      <c r="C52" s="83">
        <v>5.8000000000000007</v>
      </c>
      <c r="G52">
        <f t="shared" si="0"/>
        <v>5.9859228959091126E-2</v>
      </c>
    </row>
    <row r="53" spans="1:7">
      <c r="A53" s="141">
        <v>52</v>
      </c>
      <c r="B53" s="6">
        <v>1834</v>
      </c>
      <c r="C53" s="83">
        <v>7.1000000000000005</v>
      </c>
      <c r="G53">
        <f t="shared" si="0"/>
        <v>1.3523152300595775</v>
      </c>
    </row>
    <row r="54" spans="1:7">
      <c r="A54" s="141">
        <v>53</v>
      </c>
      <c r="B54" s="6">
        <v>1835</v>
      </c>
      <c r="C54" s="83">
        <v>5.2</v>
      </c>
      <c r="G54">
        <f t="shared" si="0"/>
        <v>-0.55522876883993622</v>
      </c>
    </row>
    <row r="55" spans="1:7">
      <c r="A55" s="141">
        <v>54</v>
      </c>
      <c r="B55" s="6">
        <v>1836</v>
      </c>
      <c r="C55" s="83">
        <v>5.6000000000000005</v>
      </c>
      <c r="G55">
        <f t="shared" si="0"/>
        <v>-0.16277276773944926</v>
      </c>
    </row>
    <row r="56" spans="1:7">
      <c r="A56" s="141">
        <v>55</v>
      </c>
      <c r="B56" s="6">
        <v>1837</v>
      </c>
      <c r="C56" s="83">
        <v>4.7</v>
      </c>
      <c r="G56">
        <f t="shared" si="0"/>
        <v>-1.070316766638963</v>
      </c>
    </row>
    <row r="57" spans="1:7">
      <c r="A57" s="141">
        <v>56</v>
      </c>
      <c r="B57" s="6">
        <v>1838</v>
      </c>
      <c r="C57" s="83">
        <v>4.7</v>
      </c>
      <c r="G57">
        <f t="shared" si="0"/>
        <v>-1.0778607655384764</v>
      </c>
    </row>
    <row r="58" spans="1:7">
      <c r="A58" s="141">
        <v>57</v>
      </c>
      <c r="B58" s="6">
        <v>1839</v>
      </c>
      <c r="C58" s="83">
        <v>5.8000000000000007</v>
      </c>
      <c r="G58">
        <f t="shared" si="0"/>
        <v>1.45952355620107E-2</v>
      </c>
    </row>
    <row r="59" spans="1:7">
      <c r="A59" s="141">
        <v>58</v>
      </c>
      <c r="B59" s="6">
        <v>1840</v>
      </c>
      <c r="C59" s="83">
        <v>4.8000000000000007</v>
      </c>
      <c r="G59">
        <f t="shared" si="0"/>
        <v>-0.9929487633375027</v>
      </c>
    </row>
    <row r="60" spans="1:7">
      <c r="A60" s="141">
        <v>59</v>
      </c>
      <c r="B60" s="6">
        <v>1841</v>
      </c>
      <c r="C60" s="83">
        <v>6.3000000000000007</v>
      </c>
      <c r="G60">
        <f t="shared" si="0"/>
        <v>0.49950723776298389</v>
      </c>
    </row>
    <row r="61" spans="1:7">
      <c r="A61" s="141">
        <v>60</v>
      </c>
      <c r="B61" s="6">
        <v>1842</v>
      </c>
      <c r="C61" s="83">
        <v>5.1000000000000005</v>
      </c>
      <c r="G61">
        <f t="shared" si="0"/>
        <v>-0.70803676113652969</v>
      </c>
    </row>
    <row r="62" spans="1:7">
      <c r="A62" s="141">
        <v>61</v>
      </c>
      <c r="B62" s="6">
        <v>1843</v>
      </c>
      <c r="C62" s="83">
        <v>5.3000000000000007</v>
      </c>
      <c r="G62">
        <f t="shared" si="0"/>
        <v>-0.51558076003604292</v>
      </c>
    </row>
    <row r="63" spans="1:7">
      <c r="A63" s="141">
        <v>62</v>
      </c>
      <c r="B63" s="6">
        <v>1844</v>
      </c>
      <c r="C63" s="83">
        <v>4.6000000000000005</v>
      </c>
      <c r="G63">
        <f t="shared" si="0"/>
        <v>-1.2231247589355556</v>
      </c>
    </row>
    <row r="64" spans="1:7">
      <c r="A64" s="141">
        <v>63</v>
      </c>
      <c r="B64" s="6">
        <v>1845</v>
      </c>
      <c r="C64" s="83">
        <v>4.8000000000000007</v>
      </c>
      <c r="G64">
        <f t="shared" si="0"/>
        <v>-1.0306687578350688</v>
      </c>
    </row>
    <row r="65" spans="1:7">
      <c r="A65" s="141">
        <v>64</v>
      </c>
      <c r="B65" s="6">
        <v>1846</v>
      </c>
      <c r="C65" s="83">
        <v>6.6000000000000005</v>
      </c>
      <c r="G65">
        <f t="shared" si="0"/>
        <v>0.76178724326541758</v>
      </c>
    </row>
    <row r="66" spans="1:7">
      <c r="A66" s="141">
        <v>65</v>
      </c>
      <c r="B66" s="6">
        <v>1847</v>
      </c>
      <c r="C66" s="83">
        <v>5</v>
      </c>
      <c r="G66">
        <f t="shared" si="0"/>
        <v>-0.84575675563409636</v>
      </c>
    </row>
    <row r="67" spans="1:7">
      <c r="A67" s="141">
        <v>66</v>
      </c>
      <c r="B67" s="6">
        <v>1848</v>
      </c>
      <c r="C67" s="83">
        <v>5.8000000000000007</v>
      </c>
      <c r="G67">
        <f t="shared" ref="G67:G130" si="1">C67-($E$3*A67+$E$5)</f>
        <v>-5.3300754533609052E-2</v>
      </c>
    </row>
    <row r="68" spans="1:7">
      <c r="A68" s="141">
        <v>67</v>
      </c>
      <c r="B68" s="6">
        <v>1849</v>
      </c>
      <c r="C68" s="83">
        <v>5.4</v>
      </c>
      <c r="G68">
        <f t="shared" si="1"/>
        <v>-0.46084475343312281</v>
      </c>
    </row>
    <row r="69" spans="1:7">
      <c r="A69" s="141">
        <v>68</v>
      </c>
      <c r="B69" s="6">
        <v>1850</v>
      </c>
      <c r="C69" s="83">
        <v>5</v>
      </c>
      <c r="G69">
        <f t="shared" si="1"/>
        <v>-0.86838875233263657</v>
      </c>
    </row>
    <row r="70" spans="1:7">
      <c r="A70" s="141">
        <v>69</v>
      </c>
      <c r="B70" s="6">
        <v>1851</v>
      </c>
      <c r="C70" s="26">
        <v>5.0999999999999996</v>
      </c>
      <c r="G70">
        <f t="shared" si="1"/>
        <v>-0.77593275123215033</v>
      </c>
    </row>
    <row r="71" spans="1:7">
      <c r="A71" s="141">
        <v>70</v>
      </c>
      <c r="B71" s="6">
        <v>1852</v>
      </c>
      <c r="C71" s="26">
        <v>7</v>
      </c>
      <c r="G71">
        <f t="shared" si="1"/>
        <v>1.1165232498683366</v>
      </c>
    </row>
    <row r="72" spans="1:7">
      <c r="A72" s="141">
        <v>71</v>
      </c>
      <c r="B72" s="6">
        <v>1853</v>
      </c>
      <c r="C72" s="26">
        <v>5.4</v>
      </c>
      <c r="G72">
        <f t="shared" si="1"/>
        <v>-0.49102074903117643</v>
      </c>
    </row>
    <row r="73" spans="1:7">
      <c r="A73" s="141">
        <v>72</v>
      </c>
      <c r="B73" s="6">
        <v>1854</v>
      </c>
      <c r="C73" s="26">
        <v>5.9</v>
      </c>
      <c r="G73">
        <f t="shared" si="1"/>
        <v>1.4352520693101667E-3</v>
      </c>
    </row>
    <row r="74" spans="1:7">
      <c r="A74" s="141">
        <v>73</v>
      </c>
      <c r="B74" s="6">
        <v>1855</v>
      </c>
      <c r="C74" s="26">
        <v>5.5</v>
      </c>
      <c r="G74">
        <f t="shared" si="1"/>
        <v>-0.40610874683020359</v>
      </c>
    </row>
    <row r="75" spans="1:7">
      <c r="A75" s="141">
        <v>74</v>
      </c>
      <c r="B75" s="6">
        <v>1856</v>
      </c>
      <c r="C75" s="26">
        <v>6.6</v>
      </c>
      <c r="G75">
        <f t="shared" si="1"/>
        <v>0.68634725427028265</v>
      </c>
    </row>
    <row r="76" spans="1:7">
      <c r="A76" s="141">
        <v>75</v>
      </c>
      <c r="B76" s="6">
        <v>1857</v>
      </c>
      <c r="C76" s="26">
        <v>6.9</v>
      </c>
      <c r="G76">
        <f t="shared" si="1"/>
        <v>0.97880325537076995</v>
      </c>
    </row>
    <row r="77" spans="1:7">
      <c r="A77" s="141">
        <v>76</v>
      </c>
      <c r="B77" s="6">
        <v>1858</v>
      </c>
      <c r="C77" s="26">
        <v>5.7</v>
      </c>
      <c r="G77">
        <f t="shared" si="1"/>
        <v>-0.22874074352874363</v>
      </c>
    </row>
    <row r="78" spans="1:7">
      <c r="A78" s="141">
        <v>77</v>
      </c>
      <c r="B78" s="6">
        <v>1859</v>
      </c>
      <c r="C78" s="26">
        <v>7</v>
      </c>
      <c r="G78">
        <f t="shared" si="1"/>
        <v>1.0637152575717428</v>
      </c>
    </row>
    <row r="79" spans="1:7">
      <c r="A79" s="141">
        <v>78</v>
      </c>
      <c r="B79" s="6">
        <v>1860</v>
      </c>
      <c r="C79" s="26">
        <v>5</v>
      </c>
      <c r="G79">
        <f t="shared" si="1"/>
        <v>-0.94382874132777062</v>
      </c>
    </row>
    <row r="80" spans="1:7">
      <c r="A80" s="141">
        <v>79</v>
      </c>
      <c r="B80" s="6">
        <v>1861</v>
      </c>
      <c r="C80" s="26">
        <v>6.5</v>
      </c>
      <c r="G80">
        <f t="shared" si="1"/>
        <v>0.54862725977271687</v>
      </c>
    </row>
    <row r="81" spans="1:7">
      <c r="A81" s="141">
        <v>80</v>
      </c>
      <c r="B81" s="6">
        <v>1862</v>
      </c>
      <c r="C81" s="26">
        <v>7.1</v>
      </c>
      <c r="G81">
        <f t="shared" si="1"/>
        <v>1.1410832608732022</v>
      </c>
    </row>
    <row r="82" spans="1:7">
      <c r="A82" s="141">
        <v>81</v>
      </c>
      <c r="B82" s="6">
        <v>1863</v>
      </c>
      <c r="C82" s="26">
        <v>6.9</v>
      </c>
      <c r="G82">
        <f t="shared" si="1"/>
        <v>0.93353926197369042</v>
      </c>
    </row>
    <row r="83" spans="1:7">
      <c r="A83" s="141">
        <v>82</v>
      </c>
      <c r="B83" s="6">
        <v>1864</v>
      </c>
      <c r="C83" s="26">
        <v>4.5999999999999996</v>
      </c>
      <c r="G83">
        <f t="shared" si="1"/>
        <v>-1.3740047369258237</v>
      </c>
    </row>
    <row r="84" spans="1:7">
      <c r="A84" s="141">
        <v>83</v>
      </c>
      <c r="B84" s="6">
        <v>1865</v>
      </c>
      <c r="C84" s="26">
        <v>6.4</v>
      </c>
      <c r="G84">
        <f t="shared" si="1"/>
        <v>0.41845126417466361</v>
      </c>
    </row>
    <row r="85" spans="1:7">
      <c r="A85" s="141">
        <v>84</v>
      </c>
      <c r="B85" s="6">
        <v>1866</v>
      </c>
      <c r="C85" s="26">
        <v>6.7</v>
      </c>
      <c r="G85">
        <f t="shared" si="1"/>
        <v>0.71090726527515002</v>
      </c>
    </row>
    <row r="86" spans="1:7">
      <c r="A86" s="141">
        <v>85</v>
      </c>
      <c r="B86" s="6">
        <v>1867</v>
      </c>
      <c r="C86" s="26">
        <v>5.7</v>
      </c>
      <c r="G86">
        <f t="shared" si="1"/>
        <v>-0.29663673362436338</v>
      </c>
    </row>
    <row r="87" spans="1:7">
      <c r="A87" s="141">
        <v>86</v>
      </c>
      <c r="B87" s="6">
        <v>1868</v>
      </c>
      <c r="C87" s="26">
        <v>6.8</v>
      </c>
      <c r="G87">
        <f t="shared" si="1"/>
        <v>0.79581926747612286</v>
      </c>
    </row>
    <row r="88" spans="1:7">
      <c r="A88" s="141">
        <v>87</v>
      </c>
      <c r="B88" s="6">
        <v>1869</v>
      </c>
      <c r="C88" s="26">
        <v>5.8</v>
      </c>
      <c r="G88">
        <f t="shared" si="1"/>
        <v>-0.21172473142339054</v>
      </c>
    </row>
    <row r="89" spans="1:7">
      <c r="A89" s="141">
        <v>88</v>
      </c>
      <c r="B89" s="6">
        <v>1870</v>
      </c>
      <c r="C89" s="26">
        <v>4.5999999999999996</v>
      </c>
      <c r="G89">
        <f t="shared" si="1"/>
        <v>-1.4192687303229041</v>
      </c>
    </row>
    <row r="90" spans="1:7">
      <c r="A90" s="141">
        <v>89</v>
      </c>
      <c r="B90" s="6">
        <v>1871</v>
      </c>
      <c r="C90" s="26">
        <v>4.5</v>
      </c>
      <c r="G90">
        <f t="shared" si="1"/>
        <v>-1.5268127292224172</v>
      </c>
    </row>
    <row r="91" spans="1:7">
      <c r="A91" s="141">
        <v>90</v>
      </c>
      <c r="B91" s="6">
        <v>1872</v>
      </c>
      <c r="C91" s="26">
        <v>7.1</v>
      </c>
      <c r="G91">
        <f t="shared" si="1"/>
        <v>1.0656432718780691</v>
      </c>
    </row>
    <row r="92" spans="1:7">
      <c r="A92" s="141">
        <v>91</v>
      </c>
      <c r="B92" s="6">
        <v>1873</v>
      </c>
      <c r="C92" s="26">
        <v>6.3</v>
      </c>
      <c r="G92">
        <f t="shared" si="1"/>
        <v>0.25809927297855584</v>
      </c>
    </row>
    <row r="93" spans="1:7">
      <c r="A93" s="141">
        <v>92</v>
      </c>
      <c r="B93" s="6">
        <v>1874</v>
      </c>
      <c r="C93" s="26">
        <v>5.9</v>
      </c>
      <c r="G93">
        <f t="shared" si="1"/>
        <v>-0.14944472592095703</v>
      </c>
    </row>
    <row r="94" spans="1:7">
      <c r="A94" s="141">
        <v>93</v>
      </c>
      <c r="B94" s="6">
        <v>1875</v>
      </c>
      <c r="C94" s="26">
        <v>5.4</v>
      </c>
      <c r="G94">
        <f t="shared" si="1"/>
        <v>-0.65698872482047044</v>
      </c>
    </row>
    <row r="95" spans="1:7">
      <c r="A95" s="141">
        <v>94</v>
      </c>
      <c r="B95" s="6">
        <v>1876</v>
      </c>
      <c r="C95" s="26">
        <v>6.2</v>
      </c>
      <c r="G95">
        <f t="shared" si="1"/>
        <v>0.13546727628001598</v>
      </c>
    </row>
    <row r="96" spans="1:7">
      <c r="A96" s="141">
        <v>95</v>
      </c>
      <c r="B96" s="6">
        <v>1877</v>
      </c>
      <c r="C96" s="26">
        <v>5.8</v>
      </c>
      <c r="G96">
        <f t="shared" si="1"/>
        <v>-0.27207672261949778</v>
      </c>
    </row>
    <row r="97" spans="1:7">
      <c r="A97" s="141">
        <v>96</v>
      </c>
      <c r="B97" s="6">
        <v>1878</v>
      </c>
      <c r="C97" s="26">
        <v>5.6</v>
      </c>
      <c r="G97">
        <f t="shared" si="1"/>
        <v>-0.47962072151901047</v>
      </c>
    </row>
    <row r="98" spans="1:7">
      <c r="A98" s="141">
        <v>97</v>
      </c>
      <c r="B98" s="6">
        <v>1879</v>
      </c>
      <c r="C98" s="83">
        <v>4.7</v>
      </c>
      <c r="G98">
        <f t="shared" si="1"/>
        <v>-1.3871647204185242</v>
      </c>
    </row>
    <row r="99" spans="1:7">
      <c r="A99" s="141">
        <v>98</v>
      </c>
      <c r="B99" s="6">
        <v>1880</v>
      </c>
      <c r="C99" s="83">
        <v>6.5</v>
      </c>
      <c r="G99">
        <f t="shared" si="1"/>
        <v>0.40529128068196307</v>
      </c>
    </row>
    <row r="100" spans="1:7">
      <c r="A100" s="141">
        <v>99</v>
      </c>
      <c r="B100" s="6">
        <v>1881</v>
      </c>
      <c r="C100" s="83">
        <v>5.8</v>
      </c>
      <c r="G100">
        <f t="shared" si="1"/>
        <v>-0.30225271821755051</v>
      </c>
    </row>
    <row r="101" spans="1:7">
      <c r="A101" s="141">
        <v>100</v>
      </c>
      <c r="B101" s="6">
        <v>1882</v>
      </c>
      <c r="C101" s="83">
        <v>6.4</v>
      </c>
      <c r="G101">
        <f t="shared" si="1"/>
        <v>0.29020328288293662</v>
      </c>
    </row>
    <row r="102" spans="1:7">
      <c r="A102" s="141">
        <v>101</v>
      </c>
      <c r="B102" s="6">
        <v>1883</v>
      </c>
      <c r="C102" s="83">
        <v>5.4</v>
      </c>
      <c r="G102">
        <f t="shared" si="1"/>
        <v>-0.71734071601657678</v>
      </c>
    </row>
    <row r="103" spans="1:7">
      <c r="A103" s="141">
        <v>102</v>
      </c>
      <c r="B103" s="6">
        <v>1884</v>
      </c>
      <c r="C103" s="83">
        <v>6.4</v>
      </c>
      <c r="G103">
        <f t="shared" si="1"/>
        <v>0.27511528508390981</v>
      </c>
    </row>
    <row r="104" spans="1:7">
      <c r="A104" s="141">
        <v>103</v>
      </c>
      <c r="B104" s="6">
        <v>1885</v>
      </c>
      <c r="C104" s="83">
        <v>6.3</v>
      </c>
      <c r="G104">
        <f t="shared" si="1"/>
        <v>0.16757128618439587</v>
      </c>
    </row>
    <row r="105" spans="1:7">
      <c r="A105" s="141">
        <v>104</v>
      </c>
      <c r="B105" s="6">
        <v>1886</v>
      </c>
      <c r="C105" s="83">
        <v>6.2</v>
      </c>
      <c r="G105">
        <f t="shared" si="1"/>
        <v>6.0027287284882824E-2</v>
      </c>
    </row>
    <row r="106" spans="1:7">
      <c r="A106" s="141">
        <v>105</v>
      </c>
      <c r="B106" s="6">
        <v>1887</v>
      </c>
      <c r="C106" s="83">
        <v>5</v>
      </c>
      <c r="G106">
        <f t="shared" si="1"/>
        <v>-1.1475167116146308</v>
      </c>
    </row>
    <row r="107" spans="1:7">
      <c r="A107" s="141">
        <v>106</v>
      </c>
      <c r="B107" s="6">
        <v>1888</v>
      </c>
      <c r="C107" s="83">
        <v>5.5</v>
      </c>
      <c r="G107">
        <f t="shared" si="1"/>
        <v>-0.65506071051414416</v>
      </c>
    </row>
    <row r="108" spans="1:7">
      <c r="A108" s="141">
        <v>107</v>
      </c>
      <c r="B108" s="6">
        <v>1889</v>
      </c>
      <c r="C108" s="83">
        <v>5.0999999999999996</v>
      </c>
      <c r="G108">
        <f t="shared" si="1"/>
        <v>-1.0626047094136579</v>
      </c>
    </row>
    <row r="109" spans="1:7">
      <c r="A109" s="141">
        <v>108</v>
      </c>
      <c r="B109" s="6">
        <v>1890</v>
      </c>
      <c r="C109" s="83">
        <v>5.2</v>
      </c>
      <c r="G109">
        <f t="shared" si="1"/>
        <v>-0.97014870831317079</v>
      </c>
    </row>
    <row r="110" spans="1:7">
      <c r="A110" s="141">
        <v>109</v>
      </c>
      <c r="B110" s="6">
        <v>1891</v>
      </c>
      <c r="C110" s="83">
        <v>5.7</v>
      </c>
      <c r="G110">
        <f t="shared" si="1"/>
        <v>-0.4776927072126842</v>
      </c>
    </row>
    <row r="111" spans="1:7">
      <c r="A111" s="141">
        <v>110</v>
      </c>
      <c r="B111" s="6">
        <v>1892</v>
      </c>
      <c r="C111" s="83">
        <v>6.2</v>
      </c>
      <c r="G111">
        <f t="shared" si="1"/>
        <v>1.4763293887802398E-2</v>
      </c>
    </row>
    <row r="112" spans="1:7">
      <c r="A112" s="141">
        <v>111</v>
      </c>
      <c r="B112" s="6">
        <v>1893</v>
      </c>
      <c r="C112" s="83">
        <v>6.3</v>
      </c>
      <c r="G112">
        <f t="shared" si="1"/>
        <v>0.10721929498828864</v>
      </c>
    </row>
    <row r="113" spans="1:7">
      <c r="A113" s="141">
        <v>112</v>
      </c>
      <c r="B113" s="6">
        <v>1894</v>
      </c>
      <c r="C113" s="83">
        <v>6.2</v>
      </c>
      <c r="G113">
        <f t="shared" si="1"/>
        <v>-3.24703911224411E-4</v>
      </c>
    </row>
    <row r="114" spans="1:7">
      <c r="A114" s="141">
        <v>113</v>
      </c>
      <c r="B114" s="6">
        <v>1895</v>
      </c>
      <c r="C114" s="83">
        <v>5.8</v>
      </c>
      <c r="G114">
        <f t="shared" si="1"/>
        <v>-0.40786870281073817</v>
      </c>
    </row>
    <row r="115" spans="1:7">
      <c r="A115" s="141">
        <v>114</v>
      </c>
      <c r="B115" s="6">
        <v>1896</v>
      </c>
      <c r="C115" s="83">
        <v>5.4</v>
      </c>
      <c r="G115">
        <f t="shared" si="1"/>
        <v>-0.81541270171025104</v>
      </c>
    </row>
    <row r="116" spans="1:7">
      <c r="A116" s="141">
        <v>115</v>
      </c>
      <c r="B116" s="6">
        <v>1897</v>
      </c>
      <c r="C116" s="83">
        <v>6.4</v>
      </c>
      <c r="G116">
        <f t="shared" si="1"/>
        <v>0.17704329939023644</v>
      </c>
    </row>
    <row r="117" spans="1:7">
      <c r="A117" s="141">
        <v>116</v>
      </c>
      <c r="B117" s="6">
        <v>1898</v>
      </c>
      <c r="C117" s="83">
        <v>7.3</v>
      </c>
      <c r="G117">
        <f t="shared" si="1"/>
        <v>1.0694993004907225</v>
      </c>
    </row>
    <row r="118" spans="1:7">
      <c r="A118" s="141">
        <v>117</v>
      </c>
      <c r="B118" s="6">
        <v>1899</v>
      </c>
      <c r="C118" s="83">
        <v>6.6</v>
      </c>
      <c r="G118">
        <f t="shared" si="1"/>
        <v>0.36195530159120892</v>
      </c>
    </row>
    <row r="119" spans="1:7">
      <c r="A119" s="141">
        <v>118</v>
      </c>
      <c r="B119" s="6">
        <v>1900</v>
      </c>
      <c r="C119" s="83">
        <v>6.9</v>
      </c>
      <c r="G119">
        <f t="shared" si="1"/>
        <v>0.65441130269169623</v>
      </c>
    </row>
    <row r="120" spans="1:7">
      <c r="A120" s="141">
        <v>119</v>
      </c>
      <c r="B120" s="6">
        <v>1901</v>
      </c>
      <c r="C120" s="26">
        <v>5.6</v>
      </c>
      <c r="G120">
        <f t="shared" si="1"/>
        <v>-0.65313269620781789</v>
      </c>
    </row>
    <row r="121" spans="1:7">
      <c r="A121" s="141">
        <v>120</v>
      </c>
      <c r="B121" s="6">
        <v>1902</v>
      </c>
      <c r="C121" s="26">
        <v>5.7</v>
      </c>
      <c r="G121">
        <f t="shared" si="1"/>
        <v>-0.56067669510733076</v>
      </c>
    </row>
    <row r="122" spans="1:7">
      <c r="A122" s="141">
        <v>121</v>
      </c>
      <c r="B122" s="6">
        <v>1903</v>
      </c>
      <c r="C122" s="26">
        <v>6.6</v>
      </c>
      <c r="G122">
        <f t="shared" si="1"/>
        <v>0.3317793059931553</v>
      </c>
    </row>
    <row r="123" spans="1:7">
      <c r="A123" s="141">
        <v>122</v>
      </c>
      <c r="B123" s="6">
        <v>1904</v>
      </c>
      <c r="C123" s="26">
        <v>6.8</v>
      </c>
      <c r="G123">
        <f t="shared" si="1"/>
        <v>0.52423530709364208</v>
      </c>
    </row>
    <row r="124" spans="1:7">
      <c r="A124" s="141">
        <v>123</v>
      </c>
      <c r="B124" s="6">
        <v>1905</v>
      </c>
      <c r="C124" s="26">
        <v>5.5</v>
      </c>
      <c r="G124">
        <f t="shared" si="1"/>
        <v>-0.78330869180587115</v>
      </c>
    </row>
    <row r="125" spans="1:7">
      <c r="A125" s="141">
        <v>124</v>
      </c>
      <c r="B125" s="6">
        <v>1906</v>
      </c>
      <c r="C125" s="26">
        <v>5.8</v>
      </c>
      <c r="G125">
        <f t="shared" si="1"/>
        <v>-0.49085269070538473</v>
      </c>
    </row>
    <row r="126" spans="1:7">
      <c r="A126" s="141">
        <v>125</v>
      </c>
      <c r="B126" s="6">
        <v>1907</v>
      </c>
      <c r="C126" s="26">
        <v>6</v>
      </c>
      <c r="G126">
        <f t="shared" si="1"/>
        <v>-0.29839668960489796</v>
      </c>
    </row>
    <row r="127" spans="1:7">
      <c r="A127" s="141">
        <v>126</v>
      </c>
      <c r="B127" s="6">
        <v>1908</v>
      </c>
      <c r="C127" s="26">
        <v>5.7</v>
      </c>
      <c r="G127">
        <f t="shared" si="1"/>
        <v>-0.60594068850441118</v>
      </c>
    </row>
    <row r="128" spans="1:7">
      <c r="A128" s="141">
        <v>127</v>
      </c>
      <c r="B128" s="6">
        <v>1909</v>
      </c>
      <c r="C128" s="26">
        <v>5.2</v>
      </c>
      <c r="G128">
        <f t="shared" si="1"/>
        <v>-1.1134846874039246</v>
      </c>
    </row>
    <row r="129" spans="1:7">
      <c r="A129" s="141">
        <v>128</v>
      </c>
      <c r="B129" s="6">
        <v>1910</v>
      </c>
      <c r="C129" s="26">
        <v>6.1</v>
      </c>
      <c r="G129">
        <f t="shared" si="1"/>
        <v>-0.22102868630343853</v>
      </c>
    </row>
    <row r="130" spans="1:7">
      <c r="A130" s="141">
        <v>129</v>
      </c>
      <c r="B130" s="6">
        <v>1911</v>
      </c>
      <c r="C130" s="26">
        <v>7.2</v>
      </c>
      <c r="G130">
        <f t="shared" si="1"/>
        <v>0.8714273147970486</v>
      </c>
    </row>
    <row r="131" spans="1:7">
      <c r="A131" s="141">
        <v>130</v>
      </c>
      <c r="B131" s="6">
        <v>1912</v>
      </c>
      <c r="C131" s="26">
        <v>5.8</v>
      </c>
      <c r="G131">
        <f t="shared" ref="G131:G194" si="2">C131-($E$3*A131+$E$5)</f>
        <v>-0.53611668410246516</v>
      </c>
    </row>
    <row r="132" spans="1:7">
      <c r="A132" s="141">
        <v>131</v>
      </c>
      <c r="B132" s="6">
        <v>1913</v>
      </c>
      <c r="C132" s="26">
        <v>6.4</v>
      </c>
      <c r="G132">
        <f t="shared" si="2"/>
        <v>5.6339316998021971E-2</v>
      </c>
    </row>
    <row r="133" spans="1:7">
      <c r="A133" s="141">
        <v>132</v>
      </c>
      <c r="B133" s="6">
        <v>1914</v>
      </c>
      <c r="C133" s="26">
        <v>6.2</v>
      </c>
      <c r="G133">
        <f t="shared" si="2"/>
        <v>-0.15120468190149072</v>
      </c>
    </row>
    <row r="134" spans="1:7">
      <c r="A134" s="141">
        <v>133</v>
      </c>
      <c r="B134" s="6">
        <v>1915</v>
      </c>
      <c r="C134" s="26">
        <v>5.8</v>
      </c>
      <c r="G134">
        <f t="shared" si="2"/>
        <v>-0.55874868080100537</v>
      </c>
    </row>
    <row r="135" spans="1:7">
      <c r="A135" s="141">
        <v>134</v>
      </c>
      <c r="B135" s="6">
        <v>1916</v>
      </c>
      <c r="C135" s="26">
        <v>6.5</v>
      </c>
      <c r="G135">
        <f t="shared" si="2"/>
        <v>0.13370732029948229</v>
      </c>
    </row>
    <row r="136" spans="1:7">
      <c r="A136" s="141">
        <v>135</v>
      </c>
      <c r="B136" s="6">
        <v>1917</v>
      </c>
      <c r="C136" s="26">
        <v>5.3</v>
      </c>
      <c r="G136">
        <f t="shared" si="2"/>
        <v>-1.0738366786000313</v>
      </c>
    </row>
    <row r="137" spans="1:7">
      <c r="A137" s="141">
        <v>136</v>
      </c>
      <c r="B137" s="6">
        <v>1918</v>
      </c>
      <c r="C137" s="26">
        <v>6.7</v>
      </c>
      <c r="G137">
        <f t="shared" si="2"/>
        <v>0.31861932250045566</v>
      </c>
    </row>
    <row r="138" spans="1:7">
      <c r="A138" s="141">
        <v>137</v>
      </c>
      <c r="B138" s="6">
        <v>1919</v>
      </c>
      <c r="C138" s="26">
        <v>5.4</v>
      </c>
      <c r="G138">
        <f t="shared" si="2"/>
        <v>-0.98892467639905757</v>
      </c>
    </row>
    <row r="139" spans="1:7">
      <c r="A139" s="141">
        <v>138</v>
      </c>
      <c r="B139" s="6">
        <v>1920</v>
      </c>
      <c r="C139" s="26">
        <v>7.1</v>
      </c>
      <c r="G139">
        <f t="shared" si="2"/>
        <v>0.70353132470142832</v>
      </c>
    </row>
    <row r="140" spans="1:7">
      <c r="A140" s="141">
        <v>139</v>
      </c>
      <c r="B140" s="6">
        <v>1921</v>
      </c>
      <c r="C140" s="26">
        <v>7.2</v>
      </c>
      <c r="G140">
        <f t="shared" si="2"/>
        <v>0.79598732580191545</v>
      </c>
    </row>
    <row r="141" spans="1:7">
      <c r="A141" s="141">
        <v>140</v>
      </c>
      <c r="B141" s="6">
        <v>1922</v>
      </c>
      <c r="C141" s="26">
        <v>5.3</v>
      </c>
      <c r="G141">
        <f t="shared" si="2"/>
        <v>-1.1115566730975983</v>
      </c>
    </row>
    <row r="142" spans="1:7">
      <c r="A142" s="141">
        <v>141</v>
      </c>
      <c r="B142" s="6">
        <v>1923</v>
      </c>
      <c r="C142" s="26">
        <v>6.3</v>
      </c>
      <c r="G142">
        <f t="shared" si="2"/>
        <v>-0.11910067199711172</v>
      </c>
    </row>
    <row r="143" spans="1:7">
      <c r="A143" s="141">
        <v>141</v>
      </c>
      <c r="B143" s="6">
        <v>1924</v>
      </c>
      <c r="C143" s="26">
        <v>5.8</v>
      </c>
      <c r="G143">
        <f t="shared" si="2"/>
        <v>-0.61910067199711172</v>
      </c>
    </row>
    <row r="144" spans="1:7">
      <c r="A144" s="141">
        <v>143</v>
      </c>
      <c r="B144" s="6">
        <v>1925</v>
      </c>
      <c r="C144" s="26">
        <v>6</v>
      </c>
      <c r="G144">
        <f t="shared" si="2"/>
        <v>-0.43418866979613835</v>
      </c>
    </row>
    <row r="145" spans="1:7">
      <c r="A145" s="141">
        <v>144</v>
      </c>
      <c r="B145" s="6">
        <v>1926</v>
      </c>
      <c r="C145" s="26">
        <v>6.7</v>
      </c>
      <c r="G145">
        <f t="shared" si="2"/>
        <v>0.25826733130434842</v>
      </c>
    </row>
    <row r="146" spans="1:7">
      <c r="A146" s="141">
        <v>145</v>
      </c>
      <c r="B146" s="6">
        <v>1927</v>
      </c>
      <c r="C146" s="26">
        <v>6.3</v>
      </c>
      <c r="G146">
        <f t="shared" si="2"/>
        <v>-0.14927666759516534</v>
      </c>
    </row>
    <row r="147" spans="1:7">
      <c r="A147" s="141">
        <v>146</v>
      </c>
      <c r="B147" s="6">
        <v>1928</v>
      </c>
      <c r="C147" s="26">
        <v>6.7</v>
      </c>
      <c r="G147">
        <f t="shared" si="2"/>
        <v>0.24317933350532162</v>
      </c>
    </row>
    <row r="148" spans="1:7">
      <c r="A148" s="141">
        <v>147</v>
      </c>
      <c r="B148" s="6">
        <v>1929</v>
      </c>
      <c r="C148" s="26">
        <v>6</v>
      </c>
      <c r="G148">
        <f t="shared" si="2"/>
        <v>-0.46436466539419197</v>
      </c>
    </row>
    <row r="149" spans="1:7">
      <c r="A149" s="141">
        <v>148</v>
      </c>
      <c r="B149" s="6">
        <v>1930</v>
      </c>
      <c r="C149" s="26">
        <v>6.9</v>
      </c>
      <c r="G149">
        <f t="shared" si="2"/>
        <v>0.42809133570629498</v>
      </c>
    </row>
    <row r="150" spans="1:7">
      <c r="A150" s="141">
        <v>149</v>
      </c>
      <c r="B150" s="6">
        <v>1931</v>
      </c>
      <c r="C150" s="26">
        <v>5.2</v>
      </c>
      <c r="G150">
        <f t="shared" si="2"/>
        <v>-1.2794526631932177</v>
      </c>
    </row>
    <row r="151" spans="1:7">
      <c r="A151" s="141">
        <v>150</v>
      </c>
      <c r="B151" s="6">
        <v>1932</v>
      </c>
      <c r="C151" s="26">
        <v>6.3</v>
      </c>
      <c r="G151">
        <f t="shared" si="2"/>
        <v>-0.18699666209273236</v>
      </c>
    </row>
    <row r="152" spans="1:7">
      <c r="A152" s="141">
        <v>151</v>
      </c>
      <c r="B152" s="6">
        <v>1933</v>
      </c>
      <c r="C152" s="26">
        <v>5.4</v>
      </c>
      <c r="G152">
        <f t="shared" si="2"/>
        <v>-1.0945406609922443</v>
      </c>
    </row>
    <row r="153" spans="1:7">
      <c r="A153" s="141">
        <v>152</v>
      </c>
      <c r="B153" s="6">
        <v>1934</v>
      </c>
      <c r="C153" s="26">
        <v>7.5</v>
      </c>
      <c r="G153">
        <f t="shared" si="2"/>
        <v>0.99791534010824101</v>
      </c>
    </row>
    <row r="154" spans="1:7">
      <c r="A154" s="141">
        <v>153</v>
      </c>
      <c r="B154" s="6">
        <v>1935</v>
      </c>
      <c r="C154" s="26">
        <v>5.9</v>
      </c>
      <c r="G154">
        <f t="shared" si="2"/>
        <v>-0.60962865879127115</v>
      </c>
    </row>
    <row r="155" spans="1:7">
      <c r="A155" s="141">
        <v>154</v>
      </c>
      <c r="B155" s="6">
        <v>1936</v>
      </c>
      <c r="C155" s="26">
        <v>6.4</v>
      </c>
      <c r="G155">
        <f t="shared" si="2"/>
        <v>-0.11717265769078455</v>
      </c>
    </row>
    <row r="156" spans="1:7">
      <c r="A156" s="141">
        <v>155</v>
      </c>
      <c r="B156" s="6">
        <v>1937</v>
      </c>
      <c r="C156" s="26">
        <v>6.9</v>
      </c>
      <c r="G156">
        <f t="shared" si="2"/>
        <v>0.37528334340970204</v>
      </c>
    </row>
    <row r="157" spans="1:7">
      <c r="A157" s="141">
        <v>156</v>
      </c>
      <c r="B157" s="6">
        <v>1938</v>
      </c>
      <c r="C157" s="26">
        <v>6.6</v>
      </c>
      <c r="G157">
        <f t="shared" si="2"/>
        <v>6.7739344510187927E-2</v>
      </c>
    </row>
    <row r="158" spans="1:7">
      <c r="A158" s="141">
        <v>157</v>
      </c>
      <c r="B158" s="6">
        <v>1939</v>
      </c>
      <c r="C158" s="26">
        <v>6.1</v>
      </c>
      <c r="G158">
        <f t="shared" si="2"/>
        <v>-0.43980465438932548</v>
      </c>
    </row>
    <row r="159" spans="1:7">
      <c r="A159" s="141">
        <v>158</v>
      </c>
      <c r="B159" s="6">
        <v>1940</v>
      </c>
      <c r="C159" s="26">
        <v>5.2</v>
      </c>
      <c r="G159">
        <f t="shared" si="2"/>
        <v>-1.3473486532888383</v>
      </c>
    </row>
    <row r="160" spans="1:7">
      <c r="A160" s="141">
        <v>159</v>
      </c>
      <c r="B160" s="6">
        <v>1941</v>
      </c>
      <c r="C160" s="26">
        <v>5.2</v>
      </c>
      <c r="G160">
        <f t="shared" si="2"/>
        <v>-1.3548926521883518</v>
      </c>
    </row>
    <row r="161" spans="1:7">
      <c r="A161" s="141">
        <v>160</v>
      </c>
      <c r="B161" s="6">
        <v>1942</v>
      </c>
      <c r="C161" s="26">
        <v>6</v>
      </c>
      <c r="G161">
        <f t="shared" si="2"/>
        <v>-0.56243665108786534</v>
      </c>
    </row>
    <row r="162" spans="1:7">
      <c r="A162" s="141">
        <v>161</v>
      </c>
      <c r="B162" s="6">
        <v>1943</v>
      </c>
      <c r="C162" s="26">
        <v>7.4</v>
      </c>
      <c r="G162">
        <f t="shared" si="2"/>
        <v>0.83001935001262162</v>
      </c>
    </row>
    <row r="163" spans="1:7">
      <c r="A163" s="141">
        <v>162</v>
      </c>
      <c r="B163" s="6">
        <v>1944</v>
      </c>
      <c r="C163" s="26">
        <v>5.7</v>
      </c>
      <c r="G163">
        <f t="shared" si="2"/>
        <v>-0.87752464888689197</v>
      </c>
    </row>
    <row r="164" spans="1:7">
      <c r="A164" s="141">
        <v>163</v>
      </c>
      <c r="B164" s="6">
        <v>1945</v>
      </c>
      <c r="C164" s="26">
        <v>7.2</v>
      </c>
      <c r="G164">
        <f t="shared" si="2"/>
        <v>0.61493135221359463</v>
      </c>
    </row>
    <row r="165" spans="1:7">
      <c r="A165" s="141">
        <v>164</v>
      </c>
      <c r="B165" s="6">
        <v>1946</v>
      </c>
      <c r="C165" s="26">
        <v>6.7</v>
      </c>
      <c r="G165">
        <f t="shared" si="2"/>
        <v>0.10738735331408122</v>
      </c>
    </row>
    <row r="166" spans="1:7">
      <c r="A166" s="141">
        <v>165</v>
      </c>
      <c r="B166" s="6">
        <v>1947</v>
      </c>
      <c r="C166" s="26">
        <v>7.5</v>
      </c>
      <c r="G166">
        <f t="shared" si="2"/>
        <v>0.89984335441456764</v>
      </c>
    </row>
    <row r="167" spans="1:7">
      <c r="A167" s="141">
        <v>166</v>
      </c>
      <c r="B167" s="6">
        <v>1948</v>
      </c>
      <c r="C167" s="26">
        <v>7.4</v>
      </c>
      <c r="G167">
        <f t="shared" si="2"/>
        <v>0.79229935551505548</v>
      </c>
    </row>
    <row r="168" spans="1:7">
      <c r="A168" s="141">
        <v>167</v>
      </c>
      <c r="B168" s="6">
        <v>1949</v>
      </c>
      <c r="C168" s="26">
        <v>7.4</v>
      </c>
      <c r="G168">
        <f t="shared" si="2"/>
        <v>0.78475535661554119</v>
      </c>
    </row>
    <row r="169" spans="1:7">
      <c r="A169" s="141">
        <v>168</v>
      </c>
      <c r="B169" s="6">
        <v>1950</v>
      </c>
      <c r="C169" s="26">
        <v>7.1</v>
      </c>
      <c r="G169">
        <f t="shared" si="2"/>
        <v>0.47721135771602796</v>
      </c>
    </row>
    <row r="170" spans="1:7">
      <c r="A170" s="141">
        <v>169</v>
      </c>
      <c r="B170" s="6">
        <v>1951</v>
      </c>
      <c r="C170" s="26">
        <v>7</v>
      </c>
      <c r="G170">
        <f t="shared" si="2"/>
        <v>0.36966735881651402</v>
      </c>
    </row>
    <row r="171" spans="1:7">
      <c r="A171" s="141">
        <v>170</v>
      </c>
      <c r="B171" s="6">
        <v>1952</v>
      </c>
      <c r="C171" s="26">
        <v>6.2</v>
      </c>
      <c r="G171">
        <f t="shared" si="2"/>
        <v>-0.43787664008299831</v>
      </c>
    </row>
    <row r="172" spans="1:7">
      <c r="A172" s="141">
        <v>171</v>
      </c>
      <c r="B172" s="6">
        <v>1953</v>
      </c>
      <c r="C172" s="26">
        <v>7.1</v>
      </c>
      <c r="G172">
        <f t="shared" si="2"/>
        <v>0.45457936101748775</v>
      </c>
    </row>
    <row r="173" spans="1:7">
      <c r="A173" s="141">
        <v>172</v>
      </c>
      <c r="B173" s="6">
        <v>1954</v>
      </c>
      <c r="C173" s="26">
        <v>5.6</v>
      </c>
      <c r="G173">
        <f t="shared" si="2"/>
        <v>-1.0529646378820257</v>
      </c>
    </row>
    <row r="174" spans="1:7">
      <c r="A174" s="141">
        <v>173</v>
      </c>
      <c r="B174" s="6">
        <v>1955</v>
      </c>
      <c r="C174" s="26">
        <v>5.8</v>
      </c>
      <c r="G174">
        <f t="shared" si="2"/>
        <v>-0.86050863678153888</v>
      </c>
    </row>
    <row r="175" spans="1:7">
      <c r="A175" s="141">
        <v>174</v>
      </c>
      <c r="B175" s="6">
        <v>1956</v>
      </c>
      <c r="C175" s="26">
        <v>4.9000000000000004</v>
      </c>
      <c r="G175">
        <f t="shared" si="2"/>
        <v>-1.7680526356810518</v>
      </c>
    </row>
    <row r="176" spans="1:7">
      <c r="A176" s="141">
        <v>175</v>
      </c>
      <c r="B176" s="6">
        <v>1957</v>
      </c>
      <c r="C176" s="26">
        <v>6.8</v>
      </c>
      <c r="G176">
        <f t="shared" si="2"/>
        <v>0.12440336541943431</v>
      </c>
    </row>
    <row r="177" spans="1:7">
      <c r="A177" s="141">
        <v>176</v>
      </c>
      <c r="B177" s="6">
        <v>1958</v>
      </c>
      <c r="C177" s="26">
        <v>6.4</v>
      </c>
      <c r="G177">
        <f t="shared" si="2"/>
        <v>-0.28314063348007856</v>
      </c>
    </row>
    <row r="178" spans="1:7">
      <c r="A178" s="141">
        <v>177</v>
      </c>
      <c r="B178" s="6">
        <v>1959</v>
      </c>
      <c r="C178" s="26">
        <v>7.5</v>
      </c>
      <c r="G178">
        <f t="shared" si="2"/>
        <v>0.80931536762040768</v>
      </c>
    </row>
    <row r="179" spans="1:7">
      <c r="A179" s="141">
        <v>178</v>
      </c>
      <c r="B179" s="6">
        <v>1960</v>
      </c>
      <c r="C179" s="26">
        <v>6.5</v>
      </c>
      <c r="G179">
        <f t="shared" si="2"/>
        <v>-0.19822863127910573</v>
      </c>
    </row>
    <row r="180" spans="1:7">
      <c r="A180" s="141">
        <v>179</v>
      </c>
      <c r="B180" s="6">
        <v>1961</v>
      </c>
      <c r="C180" s="26">
        <v>7.7</v>
      </c>
      <c r="G180">
        <f t="shared" si="2"/>
        <v>0.99422736982138105</v>
      </c>
    </row>
    <row r="181" spans="1:7">
      <c r="A181" s="141">
        <v>180</v>
      </c>
      <c r="B181" s="6">
        <v>1962</v>
      </c>
      <c r="C181" s="26">
        <v>5.5</v>
      </c>
      <c r="G181">
        <f t="shared" si="2"/>
        <v>-1.2133166290781325</v>
      </c>
    </row>
    <row r="182" spans="1:7">
      <c r="A182" s="141">
        <v>181</v>
      </c>
      <c r="B182" s="6">
        <v>1963</v>
      </c>
      <c r="C182" s="26">
        <v>5.7</v>
      </c>
      <c r="G182">
        <f t="shared" si="2"/>
        <v>-1.0208606279776458</v>
      </c>
    </row>
    <row r="183" spans="1:7">
      <c r="A183" s="141">
        <v>182</v>
      </c>
      <c r="B183" s="6">
        <v>1964</v>
      </c>
      <c r="C183" s="26">
        <v>6.5</v>
      </c>
      <c r="G183">
        <f t="shared" si="2"/>
        <v>-0.22840462687715934</v>
      </c>
    </row>
    <row r="184" spans="1:7">
      <c r="A184" s="141">
        <v>183</v>
      </c>
      <c r="B184" s="6">
        <v>1965</v>
      </c>
      <c r="C184" s="26">
        <v>5.5</v>
      </c>
      <c r="G184">
        <f t="shared" si="2"/>
        <v>-1.2359486257766727</v>
      </c>
    </row>
    <row r="185" spans="1:7">
      <c r="A185" s="141">
        <v>184</v>
      </c>
      <c r="B185" s="6">
        <v>1966</v>
      </c>
      <c r="C185" s="26">
        <v>6.7</v>
      </c>
      <c r="G185">
        <f t="shared" si="2"/>
        <v>-4.3492624676185976E-2</v>
      </c>
    </row>
    <row r="186" spans="1:7">
      <c r="A186" s="141">
        <v>185</v>
      </c>
      <c r="B186" s="6">
        <v>1967</v>
      </c>
      <c r="C186" s="26">
        <v>6.9</v>
      </c>
      <c r="G186">
        <f t="shared" si="2"/>
        <v>0.14896337642430169</v>
      </c>
    </row>
    <row r="187" spans="1:7">
      <c r="A187" s="141">
        <v>186</v>
      </c>
      <c r="B187" s="6">
        <v>1968</v>
      </c>
      <c r="C187" s="26">
        <v>6.2</v>
      </c>
      <c r="G187">
        <f t="shared" si="2"/>
        <v>-0.55858062247521278</v>
      </c>
    </row>
    <row r="188" spans="1:7">
      <c r="A188" s="141">
        <v>187</v>
      </c>
      <c r="B188" s="6">
        <v>1969</v>
      </c>
      <c r="C188" s="26">
        <v>6</v>
      </c>
      <c r="G188">
        <f t="shared" si="2"/>
        <v>-0.76612462137472548</v>
      </c>
    </row>
    <row r="189" spans="1:7">
      <c r="A189" s="141">
        <v>188</v>
      </c>
      <c r="B189" s="6">
        <v>1970</v>
      </c>
      <c r="C189" s="26">
        <v>5.9</v>
      </c>
      <c r="G189">
        <f t="shared" si="2"/>
        <v>-0.87366862027423853</v>
      </c>
    </row>
    <row r="190" spans="1:7">
      <c r="A190" s="141">
        <v>189</v>
      </c>
      <c r="B190" s="6">
        <v>1971</v>
      </c>
      <c r="C190" s="26">
        <v>6.7</v>
      </c>
      <c r="G190">
        <f t="shared" si="2"/>
        <v>-8.121261917375211E-2</v>
      </c>
    </row>
    <row r="191" spans="1:7">
      <c r="A191" s="141">
        <v>190</v>
      </c>
      <c r="B191" s="6">
        <v>1972</v>
      </c>
      <c r="C191" s="26">
        <v>6.4</v>
      </c>
      <c r="G191">
        <f t="shared" si="2"/>
        <v>-0.38875661807326534</v>
      </c>
    </row>
    <row r="192" spans="1:7">
      <c r="A192" s="141">
        <v>191</v>
      </c>
      <c r="B192" s="6">
        <v>1973</v>
      </c>
      <c r="C192" s="26">
        <v>5.9</v>
      </c>
      <c r="G192">
        <f t="shared" si="2"/>
        <v>-0.89630061697277874</v>
      </c>
    </row>
    <row r="193" spans="1:7">
      <c r="A193" s="141">
        <v>192</v>
      </c>
      <c r="B193" s="6">
        <v>1974</v>
      </c>
      <c r="C193" s="26">
        <v>6.6</v>
      </c>
      <c r="G193">
        <f t="shared" si="2"/>
        <v>-0.20384461587229286</v>
      </c>
    </row>
    <row r="194" spans="1:7">
      <c r="A194" s="141">
        <v>193</v>
      </c>
      <c r="B194" s="6">
        <v>1975</v>
      </c>
      <c r="C194" s="26">
        <v>6.6</v>
      </c>
      <c r="G194">
        <f t="shared" si="2"/>
        <v>-0.21138861477180626</v>
      </c>
    </row>
    <row r="195" spans="1:7">
      <c r="A195" s="141">
        <v>194</v>
      </c>
      <c r="B195" s="6">
        <v>1976</v>
      </c>
      <c r="C195" s="26">
        <v>6.6</v>
      </c>
      <c r="G195">
        <f t="shared" ref="G195:G239" si="3">C195-($E$3*A195+$E$5)</f>
        <v>-0.21893261367131966</v>
      </c>
    </row>
    <row r="196" spans="1:7">
      <c r="A196" s="141">
        <v>195</v>
      </c>
      <c r="B196" s="6">
        <v>1977</v>
      </c>
      <c r="C196" s="26">
        <v>7</v>
      </c>
      <c r="G196">
        <f t="shared" si="3"/>
        <v>0.17352338742916729</v>
      </c>
    </row>
    <row r="197" spans="1:7">
      <c r="A197" s="141">
        <v>196</v>
      </c>
      <c r="B197" s="6">
        <v>1978</v>
      </c>
      <c r="C197" s="26">
        <v>5.8</v>
      </c>
      <c r="G197">
        <f t="shared" si="3"/>
        <v>-1.0340206114703463</v>
      </c>
    </row>
    <row r="198" spans="1:7">
      <c r="A198" s="141">
        <v>197</v>
      </c>
      <c r="B198" s="6">
        <v>1979</v>
      </c>
      <c r="C198" s="26">
        <v>6.3</v>
      </c>
      <c r="G198">
        <f t="shared" si="3"/>
        <v>-0.5415646103698597</v>
      </c>
    </row>
    <row r="199" spans="1:7">
      <c r="A199" s="141">
        <v>198</v>
      </c>
      <c r="B199" s="6">
        <v>1980</v>
      </c>
      <c r="C199" s="26">
        <v>5.7</v>
      </c>
      <c r="G199">
        <f t="shared" si="3"/>
        <v>-1.1491086092693727</v>
      </c>
    </row>
    <row r="200" spans="1:7">
      <c r="A200" s="141">
        <v>199</v>
      </c>
      <c r="B200" s="6">
        <v>1981</v>
      </c>
      <c r="C200" s="26">
        <v>6.4</v>
      </c>
      <c r="G200">
        <f t="shared" si="3"/>
        <v>-0.45665260816888598</v>
      </c>
    </row>
    <row r="201" spans="1:7">
      <c r="A201" s="141">
        <v>200</v>
      </c>
      <c r="B201" s="6">
        <v>1982</v>
      </c>
      <c r="C201" s="26">
        <v>7.3</v>
      </c>
      <c r="G201">
        <f t="shared" si="3"/>
        <v>0.43580339293160009</v>
      </c>
    </row>
    <row r="202" spans="1:7">
      <c r="A202" s="141">
        <v>201</v>
      </c>
      <c r="B202" s="6">
        <v>1983</v>
      </c>
      <c r="C202" s="26">
        <v>7.4</v>
      </c>
      <c r="G202">
        <f t="shared" si="3"/>
        <v>0.52825939403208722</v>
      </c>
    </row>
    <row r="203" spans="1:7">
      <c r="A203" s="141">
        <v>202</v>
      </c>
      <c r="B203" s="6">
        <v>1984</v>
      </c>
      <c r="C203" s="26">
        <v>6.2</v>
      </c>
      <c r="G203">
        <f t="shared" si="3"/>
        <v>-0.67928460486742548</v>
      </c>
    </row>
    <row r="204" spans="1:7">
      <c r="A204" s="141">
        <v>203</v>
      </c>
      <c r="B204" s="6">
        <v>1985</v>
      </c>
      <c r="C204" s="26">
        <v>6.1</v>
      </c>
      <c r="G204">
        <f t="shared" si="3"/>
        <v>-0.7868286037669403</v>
      </c>
    </row>
    <row r="205" spans="1:7">
      <c r="A205" s="141">
        <v>204</v>
      </c>
      <c r="B205" s="6">
        <v>1986</v>
      </c>
      <c r="C205" s="26">
        <v>6.4</v>
      </c>
      <c r="G205">
        <f t="shared" si="3"/>
        <v>-0.49437260266645211</v>
      </c>
    </row>
    <row r="206" spans="1:7">
      <c r="A206" s="141">
        <v>205</v>
      </c>
      <c r="B206" s="6">
        <v>1987</v>
      </c>
      <c r="C206" s="26">
        <v>6.2</v>
      </c>
      <c r="G206">
        <f t="shared" si="3"/>
        <v>-0.70191660156596658</v>
      </c>
    </row>
    <row r="207" spans="1:7">
      <c r="A207" s="141">
        <v>206</v>
      </c>
      <c r="B207" s="6">
        <v>1988</v>
      </c>
      <c r="C207" s="26">
        <v>7.1</v>
      </c>
      <c r="G207">
        <f t="shared" si="3"/>
        <v>0.19053939953452037</v>
      </c>
    </row>
    <row r="208" spans="1:7">
      <c r="A208" s="141">
        <v>207</v>
      </c>
      <c r="B208" s="6">
        <v>1989</v>
      </c>
      <c r="C208" s="26">
        <v>8</v>
      </c>
      <c r="G208">
        <f t="shared" si="3"/>
        <v>1.0829954006350073</v>
      </c>
    </row>
    <row r="209" spans="1:7">
      <c r="A209" s="141">
        <v>208</v>
      </c>
      <c r="B209" s="6">
        <v>1990</v>
      </c>
      <c r="C209" s="26">
        <v>7.7</v>
      </c>
      <c r="G209">
        <f t="shared" si="3"/>
        <v>0.77545140173549409</v>
      </c>
    </row>
    <row r="210" spans="1:7">
      <c r="A210" s="141">
        <v>209</v>
      </c>
      <c r="B210" s="6">
        <v>1991</v>
      </c>
      <c r="C210" s="26">
        <v>6.4</v>
      </c>
      <c r="G210">
        <f t="shared" si="3"/>
        <v>-0.53209259716401913</v>
      </c>
    </row>
    <row r="211" spans="1:7">
      <c r="A211" s="141">
        <v>210</v>
      </c>
      <c r="B211" s="6">
        <v>1992</v>
      </c>
      <c r="C211" s="26">
        <v>7.7</v>
      </c>
      <c r="G211">
        <f t="shared" si="3"/>
        <v>0.76036340393646729</v>
      </c>
    </row>
    <row r="212" spans="1:7">
      <c r="A212" s="141">
        <v>211</v>
      </c>
      <c r="B212" s="6">
        <v>1993</v>
      </c>
      <c r="C212" s="26">
        <v>7</v>
      </c>
      <c r="G212">
        <f t="shared" si="3"/>
        <v>5.2819405036953704E-2</v>
      </c>
    </row>
    <row r="213" spans="1:7">
      <c r="A213" s="141">
        <v>212</v>
      </c>
      <c r="B213" s="6">
        <v>1994</v>
      </c>
      <c r="C213" s="26">
        <v>8.1999999999999993</v>
      </c>
      <c r="G213">
        <f t="shared" si="3"/>
        <v>1.2452754061374396</v>
      </c>
    </row>
    <row r="214" spans="1:7">
      <c r="A214" s="141">
        <v>213</v>
      </c>
      <c r="B214" s="6">
        <v>1995</v>
      </c>
      <c r="C214" s="26">
        <v>6.9</v>
      </c>
      <c r="G214">
        <f t="shared" si="3"/>
        <v>-6.226859276207275E-2</v>
      </c>
    </row>
    <row r="215" spans="1:7">
      <c r="A215" s="141">
        <v>214</v>
      </c>
      <c r="B215" s="6">
        <v>1996</v>
      </c>
      <c r="C215" s="26">
        <v>5.7</v>
      </c>
      <c r="G215">
        <f t="shared" si="3"/>
        <v>-1.2698125916615863</v>
      </c>
    </row>
    <row r="216" spans="1:7">
      <c r="A216" s="141">
        <v>215</v>
      </c>
      <c r="B216" s="6">
        <v>1997</v>
      </c>
      <c r="C216" s="26">
        <v>7.4</v>
      </c>
      <c r="G216">
        <f t="shared" si="3"/>
        <v>0.42264340943890044</v>
      </c>
    </row>
    <row r="217" spans="1:7">
      <c r="A217" s="141">
        <v>216</v>
      </c>
      <c r="B217" s="6">
        <v>1998</v>
      </c>
      <c r="C217" s="26">
        <v>7.3</v>
      </c>
      <c r="G217">
        <f t="shared" si="3"/>
        <v>0.3150994105393865</v>
      </c>
    </row>
    <row r="218" spans="1:7">
      <c r="A218" s="141">
        <v>217</v>
      </c>
      <c r="B218" s="6">
        <v>1999</v>
      </c>
      <c r="C218" s="26">
        <v>7.3</v>
      </c>
      <c r="G218">
        <f t="shared" si="3"/>
        <v>0.3075554116398731</v>
      </c>
    </row>
    <row r="219" spans="1:7">
      <c r="A219" s="141">
        <v>218</v>
      </c>
      <c r="B219" s="6">
        <v>2000</v>
      </c>
      <c r="C219" s="26">
        <v>8.1999999999999993</v>
      </c>
      <c r="G219">
        <f t="shared" si="3"/>
        <v>1.2000114127403592</v>
      </c>
    </row>
    <row r="220" spans="1:7">
      <c r="A220" s="141">
        <v>219</v>
      </c>
      <c r="B220" s="6">
        <v>2001</v>
      </c>
      <c r="C220" s="26">
        <v>7.2</v>
      </c>
      <c r="G220">
        <f t="shared" si="3"/>
        <v>0.19246741384084753</v>
      </c>
    </row>
    <row r="221" spans="1:7">
      <c r="A221" s="141">
        <v>220</v>
      </c>
      <c r="B221" s="6">
        <v>2002</v>
      </c>
      <c r="C221" s="26">
        <v>8.1</v>
      </c>
      <c r="G221">
        <f t="shared" si="3"/>
        <v>1.0849234149413327</v>
      </c>
    </row>
    <row r="222" spans="1:7">
      <c r="A222" s="141">
        <v>221</v>
      </c>
      <c r="B222" s="6">
        <v>2003</v>
      </c>
      <c r="C222" s="26">
        <v>8.1999999999999993</v>
      </c>
      <c r="G222">
        <f t="shared" si="3"/>
        <v>1.1773794160418198</v>
      </c>
    </row>
    <row r="223" spans="1:7">
      <c r="A223" s="141">
        <v>222</v>
      </c>
      <c r="B223" s="6">
        <v>2004</v>
      </c>
      <c r="C223" s="26">
        <v>7.2</v>
      </c>
      <c r="G223">
        <f t="shared" si="3"/>
        <v>0.16983541714230643</v>
      </c>
    </row>
    <row r="224" spans="1:7">
      <c r="A224" s="141">
        <v>223</v>
      </c>
      <c r="B224" s="6">
        <v>2005</v>
      </c>
      <c r="C224" s="26">
        <v>7</v>
      </c>
      <c r="G224">
        <f t="shared" si="3"/>
        <v>-3.7708581757206261E-2</v>
      </c>
    </row>
    <row r="225" spans="1:7">
      <c r="A225" s="141">
        <v>224</v>
      </c>
      <c r="B225" s="7">
        <v>2006</v>
      </c>
      <c r="C225" s="26">
        <v>7.9</v>
      </c>
      <c r="G225">
        <f t="shared" si="3"/>
        <v>0.85474741934328069</v>
      </c>
    </row>
    <row r="226" spans="1:7">
      <c r="A226" s="141">
        <v>225</v>
      </c>
      <c r="B226" s="6">
        <v>2007</v>
      </c>
      <c r="C226" s="26">
        <v>8</v>
      </c>
      <c r="G226">
        <f t="shared" si="3"/>
        <v>0.94720342044376693</v>
      </c>
    </row>
    <row r="227" spans="1:7">
      <c r="A227" s="141">
        <v>226</v>
      </c>
      <c r="B227" s="6">
        <v>2008</v>
      </c>
      <c r="C227" s="26">
        <v>7.7</v>
      </c>
      <c r="G227">
        <f t="shared" si="3"/>
        <v>0.6396594215442537</v>
      </c>
    </row>
    <row r="228" spans="1:7">
      <c r="A228" s="141">
        <v>227</v>
      </c>
      <c r="B228" s="6">
        <v>2009</v>
      </c>
      <c r="C228" s="26">
        <v>7.7</v>
      </c>
      <c r="G228">
        <f t="shared" si="3"/>
        <v>0.6321154226447403</v>
      </c>
    </row>
    <row r="229" spans="1:7">
      <c r="A229" s="141">
        <v>228</v>
      </c>
      <c r="B229" s="6">
        <v>2010</v>
      </c>
      <c r="C229" s="26">
        <v>6.4</v>
      </c>
      <c r="G229">
        <f t="shared" si="3"/>
        <v>-0.67542857625477293</v>
      </c>
    </row>
    <row r="230" spans="1:7">
      <c r="A230" s="141">
        <v>229</v>
      </c>
      <c r="B230" s="6">
        <v>2011</v>
      </c>
      <c r="C230" s="26">
        <v>8.5</v>
      </c>
      <c r="G230">
        <f t="shared" si="3"/>
        <v>1.4170274248457133</v>
      </c>
    </row>
    <row r="231" spans="1:7">
      <c r="A231" s="141">
        <v>230</v>
      </c>
      <c r="B231" s="6">
        <v>2012</v>
      </c>
      <c r="C231" s="26">
        <v>7.7</v>
      </c>
      <c r="G231">
        <f t="shared" si="3"/>
        <v>0.60948342594620009</v>
      </c>
    </row>
    <row r="232" spans="1:7">
      <c r="A232" s="141">
        <v>231</v>
      </c>
      <c r="B232" s="6">
        <v>2013</v>
      </c>
      <c r="C232" s="103">
        <v>7.1</v>
      </c>
      <c r="G232">
        <f t="shared" si="3"/>
        <v>1.9394270466861485E-3</v>
      </c>
    </row>
    <row r="233" spans="1:7">
      <c r="A233" s="141">
        <v>232</v>
      </c>
      <c r="B233" s="6">
        <v>2014</v>
      </c>
      <c r="C233" s="103">
        <v>8.9</v>
      </c>
      <c r="G233">
        <f t="shared" si="3"/>
        <v>1.7943954281471735</v>
      </c>
    </row>
    <row r="234" spans="1:7">
      <c r="A234" s="141">
        <v>233</v>
      </c>
      <c r="B234" s="6">
        <v>2015</v>
      </c>
      <c r="C234" s="26">
        <v>8.8000000000000007</v>
      </c>
      <c r="G234">
        <f t="shared" si="3"/>
        <v>1.6868514292476604</v>
      </c>
    </row>
    <row r="235" spans="1:7">
      <c r="A235" s="141">
        <v>234</v>
      </c>
      <c r="B235" s="6">
        <v>2016</v>
      </c>
      <c r="C235" s="26">
        <v>8.1</v>
      </c>
      <c r="G235">
        <f t="shared" si="3"/>
        <v>0.97930743034814594</v>
      </c>
    </row>
    <row r="236" spans="1:7">
      <c r="A236" s="141">
        <v>235</v>
      </c>
      <c r="B236" s="6">
        <v>2017</v>
      </c>
      <c r="C236" s="26">
        <v>8</v>
      </c>
      <c r="G236">
        <f t="shared" si="3"/>
        <v>0.87176343144863289</v>
      </c>
    </row>
    <row r="237" spans="1:7">
      <c r="A237" s="141">
        <v>236</v>
      </c>
      <c r="B237" s="6">
        <v>2018</v>
      </c>
      <c r="C237" s="26">
        <v>9</v>
      </c>
      <c r="G237">
        <f t="shared" si="3"/>
        <v>1.8642194325491195</v>
      </c>
    </row>
    <row r="238" spans="1:7">
      <c r="A238" s="141">
        <v>237</v>
      </c>
      <c r="B238" s="6">
        <v>2019</v>
      </c>
      <c r="C238" s="26">
        <v>8.6999999999999993</v>
      </c>
      <c r="G238">
        <f t="shared" si="3"/>
        <v>1.5566754336496054</v>
      </c>
    </row>
    <row r="239" spans="1:7">
      <c r="A239" s="141">
        <v>237</v>
      </c>
      <c r="B239" s="6">
        <v>2020</v>
      </c>
      <c r="C239" s="26">
        <v>9</v>
      </c>
      <c r="G239">
        <f t="shared" si="3"/>
        <v>1.8566754336496061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C238"/>
  <sheetViews>
    <sheetView zoomScale="80" zoomScaleNormal="80" workbookViewId="0">
      <pane xSplit="2" ySplit="1" topLeftCell="C201" activePane="bottomRight" state="frozen"/>
      <selection pane="topRight" activeCell="C1" sqref="C1"/>
      <selection pane="bottomLeft" activeCell="A2" sqref="A2"/>
      <selection pane="bottomRight" activeCell="Q262" sqref="Q262"/>
    </sheetView>
  </sheetViews>
  <sheetFormatPr baseColWidth="10" defaultColWidth="11.44140625" defaultRowHeight="14.4"/>
  <cols>
    <col min="1" max="16384" width="11.44140625" style="159"/>
  </cols>
  <sheetData>
    <row r="1" spans="1:29">
      <c r="A1" s="4" t="s">
        <v>174</v>
      </c>
      <c r="B1" s="6" t="s">
        <v>175</v>
      </c>
      <c r="C1" s="4" t="s">
        <v>1</v>
      </c>
      <c r="D1" s="4" t="s">
        <v>2</v>
      </c>
      <c r="E1" s="4" t="s">
        <v>14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181</v>
      </c>
      <c r="Q1" s="4" t="s">
        <v>1</v>
      </c>
      <c r="R1" s="4" t="s">
        <v>2</v>
      </c>
      <c r="S1" s="4" t="s">
        <v>14</v>
      </c>
      <c r="T1" s="4" t="s">
        <v>4</v>
      </c>
      <c r="U1" s="4" t="s">
        <v>5</v>
      </c>
      <c r="V1" s="4" t="s">
        <v>6</v>
      </c>
      <c r="W1" s="4" t="s">
        <v>7</v>
      </c>
      <c r="X1" s="4" t="s">
        <v>8</v>
      </c>
      <c r="Y1" s="4" t="s">
        <v>9</v>
      </c>
      <c r="Z1" s="4" t="s">
        <v>10</v>
      </c>
      <c r="AA1" s="4" t="s">
        <v>11</v>
      </c>
      <c r="AB1" s="4" t="s">
        <v>12</v>
      </c>
      <c r="AC1" s="258" t="s">
        <v>13</v>
      </c>
    </row>
    <row r="2" spans="1:29">
      <c r="A2" s="141">
        <v>1</v>
      </c>
      <c r="B2" s="6">
        <v>1781</v>
      </c>
      <c r="C2" s="5">
        <v>-1.8</v>
      </c>
      <c r="D2" s="5">
        <v>-1</v>
      </c>
      <c r="E2" s="5">
        <v>2.4</v>
      </c>
      <c r="F2" s="5">
        <v>8.6999999999999993</v>
      </c>
      <c r="G2" s="5">
        <v>12.2</v>
      </c>
      <c r="H2" s="5">
        <v>14.5</v>
      </c>
      <c r="I2" s="5">
        <v>15.6</v>
      </c>
      <c r="J2" s="5">
        <v>16.600000000000001</v>
      </c>
      <c r="K2" s="5">
        <v>12.6</v>
      </c>
      <c r="L2" s="5">
        <v>4.4000000000000004</v>
      </c>
      <c r="M2" s="5">
        <v>1.5</v>
      </c>
      <c r="N2" s="5">
        <v>1.2</v>
      </c>
      <c r="O2" s="5"/>
      <c r="P2" s="160">
        <v>-0.1</v>
      </c>
      <c r="Q2" s="5">
        <f t="shared" ref="Q2:Q65" si="0">C2+$P2</f>
        <v>-1.9000000000000001</v>
      </c>
      <c r="R2" s="5">
        <f t="shared" ref="R2:R65" si="1">D2+$P2</f>
        <v>-1.1000000000000001</v>
      </c>
      <c r="S2" s="5">
        <f t="shared" ref="S2:S65" si="2">E2+$P2</f>
        <v>2.2999999999999998</v>
      </c>
      <c r="T2" s="5">
        <f t="shared" ref="T2:T65" si="3">F2+$P2</f>
        <v>8.6</v>
      </c>
      <c r="U2" s="5">
        <f t="shared" ref="U2:U65" si="4">G2+$P2</f>
        <v>12.1</v>
      </c>
      <c r="V2" s="5">
        <f t="shared" ref="V2:V65" si="5">H2+$P2</f>
        <v>14.4</v>
      </c>
      <c r="W2" s="5">
        <f t="shared" ref="W2:W65" si="6">I2+$P2</f>
        <v>15.5</v>
      </c>
      <c r="X2" s="5">
        <f t="shared" ref="X2:X65" si="7">J2+$P2</f>
        <v>16.5</v>
      </c>
      <c r="Y2" s="5">
        <f t="shared" ref="Y2:Y65" si="8">K2+$P2</f>
        <v>12.5</v>
      </c>
      <c r="Z2" s="5">
        <f t="shared" ref="Z2:Z65" si="9">L2+$P2</f>
        <v>4.3000000000000007</v>
      </c>
      <c r="AA2" s="5">
        <f t="shared" ref="AA2:AA65" si="10">M2+$P2</f>
        <v>1.4</v>
      </c>
      <c r="AB2" s="5">
        <f t="shared" ref="AB2:AB65" si="11">N2+$P2</f>
        <v>1.0999999999999999</v>
      </c>
    </row>
    <row r="3" spans="1:29">
      <c r="A3" s="141">
        <v>2</v>
      </c>
      <c r="B3" s="6">
        <v>1782</v>
      </c>
      <c r="C3" s="5">
        <v>-1</v>
      </c>
      <c r="D3" s="5">
        <v>-5.4</v>
      </c>
      <c r="E3" s="5">
        <v>0</v>
      </c>
      <c r="F3" s="5">
        <v>3.8</v>
      </c>
      <c r="G3" s="5">
        <v>9.4</v>
      </c>
      <c r="H3" s="5">
        <v>15.6</v>
      </c>
      <c r="I3" s="5">
        <v>17.600000000000001</v>
      </c>
      <c r="J3" s="5">
        <v>14.4</v>
      </c>
      <c r="K3" s="5">
        <v>10.8</v>
      </c>
      <c r="L3" s="5">
        <v>3.6</v>
      </c>
      <c r="M3" s="5">
        <v>-2.8</v>
      </c>
      <c r="N3" s="5">
        <v>-2.2999999999999998</v>
      </c>
      <c r="O3" s="5"/>
      <c r="P3" s="160">
        <v>-0.2</v>
      </c>
      <c r="Q3" s="5">
        <f t="shared" si="0"/>
        <v>-1.2</v>
      </c>
      <c r="R3" s="5">
        <f t="shared" si="1"/>
        <v>-5.6000000000000005</v>
      </c>
      <c r="S3" s="5">
        <f t="shared" si="2"/>
        <v>-0.2</v>
      </c>
      <c r="T3" s="5">
        <f t="shared" si="3"/>
        <v>3.5999999999999996</v>
      </c>
      <c r="U3" s="5">
        <f t="shared" si="4"/>
        <v>9.2000000000000011</v>
      </c>
      <c r="V3" s="5">
        <f t="shared" si="5"/>
        <v>15.4</v>
      </c>
      <c r="W3" s="5">
        <f t="shared" si="6"/>
        <v>17.400000000000002</v>
      </c>
      <c r="X3" s="5">
        <f t="shared" si="7"/>
        <v>14.200000000000001</v>
      </c>
      <c r="Y3" s="5">
        <f t="shared" si="8"/>
        <v>10.600000000000001</v>
      </c>
      <c r="Z3" s="5">
        <f t="shared" si="9"/>
        <v>3.4</v>
      </c>
      <c r="AA3" s="5">
        <f t="shared" si="10"/>
        <v>-3</v>
      </c>
      <c r="AB3" s="5">
        <f t="shared" si="11"/>
        <v>-2.5</v>
      </c>
    </row>
    <row r="4" spans="1:29">
      <c r="A4" s="141">
        <v>3</v>
      </c>
      <c r="B4" s="6">
        <v>1783</v>
      </c>
      <c r="C4" s="5">
        <v>0.7</v>
      </c>
      <c r="D4" s="5">
        <v>0.3</v>
      </c>
      <c r="E4" s="5">
        <v>-0.4</v>
      </c>
      <c r="F4" s="5">
        <v>6.4</v>
      </c>
      <c r="G4" s="5">
        <v>10.8</v>
      </c>
      <c r="H4" s="5">
        <v>13.1</v>
      </c>
      <c r="I4" s="5">
        <v>16.3</v>
      </c>
      <c r="J4" s="5">
        <v>14.4</v>
      </c>
      <c r="K4" s="5">
        <v>11.8</v>
      </c>
      <c r="L4" s="5">
        <v>8.1999999999999993</v>
      </c>
      <c r="M4" s="5">
        <v>1.2</v>
      </c>
      <c r="N4" s="5">
        <v>-2.4</v>
      </c>
      <c r="O4" s="5"/>
      <c r="P4" s="160">
        <v>-0.3</v>
      </c>
      <c r="Q4" s="5">
        <f t="shared" si="0"/>
        <v>0.39999999999999997</v>
      </c>
      <c r="R4" s="5">
        <f t="shared" si="1"/>
        <v>0</v>
      </c>
      <c r="S4" s="5">
        <f t="shared" si="2"/>
        <v>-0.7</v>
      </c>
      <c r="T4" s="5">
        <f t="shared" si="3"/>
        <v>6.1000000000000005</v>
      </c>
      <c r="U4" s="5">
        <f t="shared" si="4"/>
        <v>10.5</v>
      </c>
      <c r="V4" s="5">
        <f t="shared" si="5"/>
        <v>12.799999999999999</v>
      </c>
      <c r="W4" s="5">
        <f t="shared" si="6"/>
        <v>16</v>
      </c>
      <c r="X4" s="5">
        <f t="shared" si="7"/>
        <v>14.1</v>
      </c>
      <c r="Y4" s="5">
        <f t="shared" si="8"/>
        <v>11.5</v>
      </c>
      <c r="Z4" s="5">
        <f t="shared" si="9"/>
        <v>7.8999999999999995</v>
      </c>
      <c r="AA4" s="5">
        <f t="shared" si="10"/>
        <v>0.89999999999999991</v>
      </c>
      <c r="AB4" s="5">
        <f t="shared" si="11"/>
        <v>-2.6999999999999997</v>
      </c>
    </row>
    <row r="5" spans="1:29">
      <c r="A5" s="141">
        <v>4</v>
      </c>
      <c r="B5" s="6">
        <v>1784</v>
      </c>
      <c r="C5" s="5">
        <v>-5.3</v>
      </c>
      <c r="D5" s="5">
        <v>-4.5999999999999996</v>
      </c>
      <c r="E5" s="5">
        <v>0</v>
      </c>
      <c r="F5" s="5">
        <v>2.1</v>
      </c>
      <c r="G5" s="5">
        <v>12.8</v>
      </c>
      <c r="H5" s="5">
        <v>13.2</v>
      </c>
      <c r="I5" s="5">
        <v>15.2</v>
      </c>
      <c r="J5" s="5">
        <v>13.6</v>
      </c>
      <c r="K5" s="5">
        <v>14.3</v>
      </c>
      <c r="L5" s="5">
        <v>2.2999999999999998</v>
      </c>
      <c r="M5" s="5">
        <v>1.2</v>
      </c>
      <c r="N5" s="5">
        <v>-4.7</v>
      </c>
      <c r="O5" s="5"/>
      <c r="P5" s="160">
        <v>-0.4</v>
      </c>
      <c r="Q5" s="5">
        <f t="shared" si="0"/>
        <v>-5.7</v>
      </c>
      <c r="R5" s="5">
        <f t="shared" si="1"/>
        <v>-5</v>
      </c>
      <c r="S5" s="5">
        <f t="shared" si="2"/>
        <v>-0.4</v>
      </c>
      <c r="T5" s="5">
        <f t="shared" si="3"/>
        <v>1.7000000000000002</v>
      </c>
      <c r="U5" s="5">
        <f t="shared" si="4"/>
        <v>12.4</v>
      </c>
      <c r="V5" s="5">
        <f t="shared" si="5"/>
        <v>12.799999999999999</v>
      </c>
      <c r="W5" s="5">
        <f t="shared" si="6"/>
        <v>14.799999999999999</v>
      </c>
      <c r="X5" s="5">
        <f t="shared" si="7"/>
        <v>13.2</v>
      </c>
      <c r="Y5" s="5">
        <f t="shared" si="8"/>
        <v>13.9</v>
      </c>
      <c r="Z5" s="5">
        <f t="shared" si="9"/>
        <v>1.9</v>
      </c>
      <c r="AA5" s="5">
        <f t="shared" si="10"/>
        <v>0.79999999999999993</v>
      </c>
      <c r="AB5" s="5">
        <f t="shared" si="11"/>
        <v>-5.1000000000000005</v>
      </c>
    </row>
    <row r="6" spans="1:29">
      <c r="A6" s="141">
        <v>5</v>
      </c>
      <c r="B6" s="6">
        <v>1785</v>
      </c>
      <c r="C6" s="5">
        <v>0.6</v>
      </c>
      <c r="D6" s="5">
        <v>-6.5</v>
      </c>
      <c r="E6" s="5">
        <v>-6</v>
      </c>
      <c r="F6" s="5">
        <v>1.3</v>
      </c>
      <c r="G6" s="5">
        <v>9.1</v>
      </c>
      <c r="H6" s="5">
        <v>11.7</v>
      </c>
      <c r="I6" s="5">
        <v>13.1</v>
      </c>
      <c r="J6" s="5">
        <v>13.1</v>
      </c>
      <c r="K6" s="5">
        <v>14.1</v>
      </c>
      <c r="L6" s="5">
        <v>6</v>
      </c>
      <c r="M6" s="5">
        <v>2.2999999999999998</v>
      </c>
      <c r="N6" s="5">
        <v>-1.9</v>
      </c>
      <c r="O6" s="5"/>
      <c r="P6" s="160">
        <v>-0.5</v>
      </c>
      <c r="Q6" s="5">
        <f t="shared" si="0"/>
        <v>9.9999999999999978E-2</v>
      </c>
      <c r="R6" s="5">
        <f t="shared" si="1"/>
        <v>-7</v>
      </c>
      <c r="S6" s="5">
        <f t="shared" si="2"/>
        <v>-6.5</v>
      </c>
      <c r="T6" s="5">
        <f t="shared" si="3"/>
        <v>0.8</v>
      </c>
      <c r="U6" s="5">
        <f t="shared" si="4"/>
        <v>8.6</v>
      </c>
      <c r="V6" s="5">
        <f t="shared" si="5"/>
        <v>11.2</v>
      </c>
      <c r="W6" s="5">
        <f t="shared" si="6"/>
        <v>12.6</v>
      </c>
      <c r="X6" s="5">
        <f t="shared" si="7"/>
        <v>12.6</v>
      </c>
      <c r="Y6" s="5">
        <f t="shared" si="8"/>
        <v>13.6</v>
      </c>
      <c r="Z6" s="5">
        <f t="shared" si="9"/>
        <v>5.5</v>
      </c>
      <c r="AA6" s="5">
        <f t="shared" si="10"/>
        <v>1.7999999999999998</v>
      </c>
      <c r="AB6" s="5">
        <f t="shared" si="11"/>
        <v>-2.4</v>
      </c>
    </row>
    <row r="7" spans="1:29">
      <c r="A7" s="141">
        <v>6</v>
      </c>
      <c r="B7" s="6">
        <v>1786</v>
      </c>
      <c r="C7" s="5">
        <v>-0.1</v>
      </c>
      <c r="D7" s="5">
        <v>-3</v>
      </c>
      <c r="E7" s="5">
        <v>-0.5</v>
      </c>
      <c r="F7" s="5">
        <v>7.1</v>
      </c>
      <c r="G7" s="5">
        <v>9.1</v>
      </c>
      <c r="H7" s="5">
        <v>13.9</v>
      </c>
      <c r="I7" s="5">
        <v>11.8</v>
      </c>
      <c r="J7" s="5">
        <v>12.3</v>
      </c>
      <c r="K7" s="5">
        <v>9.4</v>
      </c>
      <c r="L7" s="5">
        <v>3.5</v>
      </c>
      <c r="M7" s="5">
        <v>-0.5</v>
      </c>
      <c r="N7" s="5">
        <v>-1</v>
      </c>
      <c r="O7" s="5"/>
      <c r="P7" s="160">
        <v>-0.6</v>
      </c>
      <c r="Q7" s="5">
        <f t="shared" si="0"/>
        <v>-0.7</v>
      </c>
      <c r="R7" s="5">
        <f t="shared" si="1"/>
        <v>-3.6</v>
      </c>
      <c r="S7" s="5">
        <f t="shared" si="2"/>
        <v>-1.1000000000000001</v>
      </c>
      <c r="T7" s="5">
        <f t="shared" si="3"/>
        <v>6.5</v>
      </c>
      <c r="U7" s="5">
        <f t="shared" si="4"/>
        <v>8.5</v>
      </c>
      <c r="V7" s="5">
        <f t="shared" si="5"/>
        <v>13.3</v>
      </c>
      <c r="W7" s="5">
        <f t="shared" si="6"/>
        <v>11.200000000000001</v>
      </c>
      <c r="X7" s="5">
        <f t="shared" si="7"/>
        <v>11.700000000000001</v>
      </c>
      <c r="Y7" s="5">
        <f t="shared" si="8"/>
        <v>8.8000000000000007</v>
      </c>
      <c r="Z7" s="5">
        <f t="shared" si="9"/>
        <v>2.9</v>
      </c>
      <c r="AA7" s="5">
        <f t="shared" si="10"/>
        <v>-1.1000000000000001</v>
      </c>
      <c r="AB7" s="5">
        <f t="shared" si="11"/>
        <v>-1.6</v>
      </c>
    </row>
    <row r="8" spans="1:29">
      <c r="A8" s="141">
        <v>7</v>
      </c>
      <c r="B8" s="6">
        <v>1787</v>
      </c>
      <c r="C8" s="5">
        <v>-3.5</v>
      </c>
      <c r="D8" s="5">
        <v>0.8</v>
      </c>
      <c r="E8" s="147">
        <v>3.3</v>
      </c>
      <c r="F8" s="5">
        <v>3.8</v>
      </c>
      <c r="G8" s="5">
        <v>7.2</v>
      </c>
      <c r="H8" s="5">
        <v>14.1</v>
      </c>
      <c r="I8" s="5">
        <v>14.3</v>
      </c>
      <c r="J8" s="5">
        <v>16.100000000000001</v>
      </c>
      <c r="K8" s="5">
        <v>12</v>
      </c>
      <c r="L8" s="147">
        <v>9.3000000000000007</v>
      </c>
      <c r="M8" s="5">
        <v>1.8</v>
      </c>
      <c r="N8" s="5">
        <v>3.9</v>
      </c>
      <c r="O8" s="5">
        <f>AVERAGE(C8:N8)</f>
        <v>6.9249999999999998</v>
      </c>
      <c r="P8" s="160">
        <v>-0.6</v>
      </c>
      <c r="Q8" s="5">
        <f t="shared" si="0"/>
        <v>-4.0999999999999996</v>
      </c>
      <c r="R8" s="5">
        <f t="shared" si="1"/>
        <v>0.20000000000000007</v>
      </c>
      <c r="S8" s="5">
        <f t="shared" si="2"/>
        <v>2.6999999999999997</v>
      </c>
      <c r="T8" s="5">
        <f t="shared" si="3"/>
        <v>3.1999999999999997</v>
      </c>
      <c r="U8" s="5">
        <f t="shared" si="4"/>
        <v>6.6000000000000005</v>
      </c>
      <c r="V8" s="5">
        <f t="shared" si="5"/>
        <v>13.5</v>
      </c>
      <c r="W8" s="5">
        <f t="shared" si="6"/>
        <v>13.700000000000001</v>
      </c>
      <c r="X8" s="5">
        <f t="shared" si="7"/>
        <v>15.500000000000002</v>
      </c>
      <c r="Y8" s="5">
        <f t="shared" si="8"/>
        <v>11.4</v>
      </c>
      <c r="Z8" s="5">
        <f t="shared" si="9"/>
        <v>8.7000000000000011</v>
      </c>
      <c r="AA8" s="5">
        <f t="shared" si="10"/>
        <v>1.2000000000000002</v>
      </c>
      <c r="AB8" s="5">
        <f t="shared" si="11"/>
        <v>3.3</v>
      </c>
      <c r="AC8" s="5">
        <f>AVERAGE(C8:N8)-0.6</f>
        <v>6.3250000000000002</v>
      </c>
    </row>
    <row r="9" spans="1:29">
      <c r="A9" s="141">
        <v>8</v>
      </c>
      <c r="B9" s="6">
        <v>1788</v>
      </c>
      <c r="C9" s="5">
        <v>-1.9</v>
      </c>
      <c r="D9" s="5">
        <v>2.1</v>
      </c>
      <c r="E9" s="147">
        <v>2.2000000000000002</v>
      </c>
      <c r="F9" s="5">
        <v>5.6</v>
      </c>
      <c r="G9" s="5">
        <v>11.6</v>
      </c>
      <c r="H9" s="5">
        <v>14.8</v>
      </c>
      <c r="I9" s="147">
        <v>17.5</v>
      </c>
      <c r="J9" s="5">
        <v>14</v>
      </c>
      <c r="K9" s="5">
        <v>13.5</v>
      </c>
      <c r="L9" s="5">
        <v>5.6</v>
      </c>
      <c r="M9" s="147">
        <v>-0.2</v>
      </c>
      <c r="N9" s="5">
        <v>-10.5</v>
      </c>
      <c r="O9" s="5">
        <f>AVERAGE(C9:N9)</f>
        <v>6.1916666666666664</v>
      </c>
      <c r="P9" s="160">
        <v>-0.6</v>
      </c>
      <c r="Q9" s="5">
        <f t="shared" si="0"/>
        <v>-2.5</v>
      </c>
      <c r="R9" s="5">
        <f t="shared" si="1"/>
        <v>1.5</v>
      </c>
      <c r="S9" s="5">
        <f t="shared" si="2"/>
        <v>1.6</v>
      </c>
      <c r="T9" s="5">
        <f t="shared" si="3"/>
        <v>5</v>
      </c>
      <c r="U9" s="5">
        <f t="shared" si="4"/>
        <v>11</v>
      </c>
      <c r="V9" s="5">
        <f t="shared" si="5"/>
        <v>14.200000000000001</v>
      </c>
      <c r="W9" s="5">
        <f t="shared" si="6"/>
        <v>16.899999999999999</v>
      </c>
      <c r="X9" s="5">
        <f t="shared" si="7"/>
        <v>13.4</v>
      </c>
      <c r="Y9" s="5">
        <f t="shared" si="8"/>
        <v>12.9</v>
      </c>
      <c r="Z9" s="5">
        <f t="shared" si="9"/>
        <v>5</v>
      </c>
      <c r="AA9" s="5">
        <f t="shared" si="10"/>
        <v>-0.8</v>
      </c>
      <c r="AB9" s="5">
        <f t="shared" si="11"/>
        <v>-11.1</v>
      </c>
      <c r="AC9" s="5">
        <f>AVERAGE(C9:N9)-0.6</f>
        <v>5.5916666666666668</v>
      </c>
    </row>
    <row r="10" spans="1:29">
      <c r="A10" s="141">
        <v>9</v>
      </c>
      <c r="B10" s="6">
        <v>1789</v>
      </c>
      <c r="C10" s="5">
        <v>-1</v>
      </c>
      <c r="D10" s="5">
        <v>-0.5</v>
      </c>
      <c r="E10" s="5">
        <v>-3.4</v>
      </c>
      <c r="F10" s="5">
        <v>7.4</v>
      </c>
      <c r="G10" s="5">
        <v>13.1</v>
      </c>
      <c r="H10" s="5">
        <v>11</v>
      </c>
      <c r="I10" s="5">
        <v>14.7</v>
      </c>
      <c r="J10" s="5">
        <v>14.4</v>
      </c>
      <c r="K10" s="5">
        <v>11</v>
      </c>
      <c r="L10" s="5">
        <v>6.5</v>
      </c>
      <c r="M10" s="5">
        <v>0.4</v>
      </c>
      <c r="N10" s="5">
        <v>1.2</v>
      </c>
      <c r="O10" s="5"/>
      <c r="P10" s="160">
        <v>-0.6</v>
      </c>
      <c r="Q10" s="5">
        <f t="shared" si="0"/>
        <v>-1.6</v>
      </c>
      <c r="R10" s="5">
        <f t="shared" si="1"/>
        <v>-1.1000000000000001</v>
      </c>
      <c r="S10" s="5">
        <f t="shared" si="2"/>
        <v>-4</v>
      </c>
      <c r="T10" s="5">
        <f t="shared" si="3"/>
        <v>6.8000000000000007</v>
      </c>
      <c r="U10" s="5">
        <f t="shared" si="4"/>
        <v>12.5</v>
      </c>
      <c r="V10" s="5">
        <f t="shared" si="5"/>
        <v>10.4</v>
      </c>
      <c r="W10" s="5">
        <f t="shared" si="6"/>
        <v>14.1</v>
      </c>
      <c r="X10" s="5">
        <f t="shared" si="7"/>
        <v>13.8</v>
      </c>
      <c r="Y10" s="5">
        <f t="shared" si="8"/>
        <v>10.4</v>
      </c>
      <c r="Z10" s="5">
        <f t="shared" si="9"/>
        <v>5.9</v>
      </c>
      <c r="AA10" s="5">
        <f t="shared" si="10"/>
        <v>-0.19999999999999996</v>
      </c>
      <c r="AB10" s="5">
        <f t="shared" si="11"/>
        <v>0.6</v>
      </c>
    </row>
    <row r="11" spans="1:29">
      <c r="A11" s="141">
        <v>10</v>
      </c>
      <c r="B11" s="6">
        <v>1790</v>
      </c>
      <c r="C11" s="5">
        <v>-0.6</v>
      </c>
      <c r="D11" s="5">
        <v>0.9</v>
      </c>
      <c r="E11" s="5">
        <v>1.6</v>
      </c>
      <c r="F11" s="5">
        <v>3.8</v>
      </c>
      <c r="G11" s="5">
        <v>12</v>
      </c>
      <c r="H11" s="5">
        <v>14.4</v>
      </c>
      <c r="I11" s="5">
        <v>13.5</v>
      </c>
      <c r="J11" s="5">
        <v>15.7</v>
      </c>
      <c r="K11" s="5">
        <v>10.9</v>
      </c>
      <c r="L11" s="5">
        <v>8.5</v>
      </c>
      <c r="M11" s="5">
        <v>2.8</v>
      </c>
      <c r="N11" s="5">
        <v>-1.1000000000000001</v>
      </c>
      <c r="O11" s="5"/>
      <c r="P11" s="160">
        <v>-0.6</v>
      </c>
      <c r="Q11" s="5">
        <f t="shared" si="0"/>
        <v>-1.2</v>
      </c>
      <c r="R11" s="5">
        <f t="shared" si="1"/>
        <v>0.30000000000000004</v>
      </c>
      <c r="S11" s="5">
        <f t="shared" si="2"/>
        <v>1</v>
      </c>
      <c r="T11" s="5">
        <f t="shared" si="3"/>
        <v>3.1999999999999997</v>
      </c>
      <c r="U11" s="5">
        <f t="shared" si="4"/>
        <v>11.4</v>
      </c>
      <c r="V11" s="5">
        <f t="shared" si="5"/>
        <v>13.8</v>
      </c>
      <c r="W11" s="5">
        <f t="shared" si="6"/>
        <v>12.9</v>
      </c>
      <c r="X11" s="5">
        <f t="shared" si="7"/>
        <v>15.1</v>
      </c>
      <c r="Y11" s="5">
        <f t="shared" si="8"/>
        <v>10.3</v>
      </c>
      <c r="Z11" s="5">
        <f t="shared" si="9"/>
        <v>7.9</v>
      </c>
      <c r="AA11" s="5">
        <f t="shared" si="10"/>
        <v>2.1999999999999997</v>
      </c>
      <c r="AB11" s="5">
        <f t="shared" si="11"/>
        <v>-1.7000000000000002</v>
      </c>
    </row>
    <row r="12" spans="1:29">
      <c r="A12" s="141">
        <v>11</v>
      </c>
      <c r="B12" s="6">
        <v>1791</v>
      </c>
      <c r="C12" s="5">
        <v>0.9</v>
      </c>
      <c r="D12" s="5">
        <v>-1.8</v>
      </c>
      <c r="E12" s="5">
        <v>2</v>
      </c>
      <c r="F12" s="5">
        <v>8.9</v>
      </c>
      <c r="G12" s="5">
        <v>9.6999999999999993</v>
      </c>
      <c r="H12" s="5">
        <v>13</v>
      </c>
      <c r="I12" s="5">
        <v>14.8</v>
      </c>
      <c r="J12" s="5">
        <v>16.399999999999999</v>
      </c>
      <c r="K12" s="5">
        <v>11</v>
      </c>
      <c r="L12" s="5">
        <v>7.2</v>
      </c>
      <c r="M12" s="5">
        <v>1.4</v>
      </c>
      <c r="N12" s="5">
        <v>1</v>
      </c>
      <c r="O12" s="5"/>
      <c r="P12" s="160">
        <v>-0.6</v>
      </c>
      <c r="Q12" s="5">
        <f t="shared" si="0"/>
        <v>0.30000000000000004</v>
      </c>
      <c r="R12" s="5">
        <f t="shared" si="1"/>
        <v>-2.4</v>
      </c>
      <c r="S12" s="5">
        <f t="shared" si="2"/>
        <v>1.4</v>
      </c>
      <c r="T12" s="5">
        <f t="shared" si="3"/>
        <v>8.3000000000000007</v>
      </c>
      <c r="U12" s="5">
        <f t="shared" si="4"/>
        <v>9.1</v>
      </c>
      <c r="V12" s="5">
        <f t="shared" si="5"/>
        <v>12.4</v>
      </c>
      <c r="W12" s="5">
        <f t="shared" si="6"/>
        <v>14.200000000000001</v>
      </c>
      <c r="X12" s="5">
        <f t="shared" si="7"/>
        <v>15.799999999999999</v>
      </c>
      <c r="Y12" s="5">
        <f t="shared" si="8"/>
        <v>10.4</v>
      </c>
      <c r="Z12" s="5">
        <f t="shared" si="9"/>
        <v>6.6000000000000005</v>
      </c>
      <c r="AA12" s="5">
        <f t="shared" si="10"/>
        <v>0.79999999999999993</v>
      </c>
      <c r="AB12" s="5">
        <f t="shared" si="11"/>
        <v>0.4</v>
      </c>
    </row>
    <row r="13" spans="1:29">
      <c r="A13" s="141">
        <v>12</v>
      </c>
      <c r="B13" s="6">
        <v>1792</v>
      </c>
      <c r="C13" s="5">
        <v>-0.9</v>
      </c>
      <c r="D13" s="5">
        <v>-2</v>
      </c>
      <c r="E13" s="5">
        <v>3.7</v>
      </c>
      <c r="F13" s="5">
        <v>7.8</v>
      </c>
      <c r="G13" s="5">
        <v>9.1</v>
      </c>
      <c r="H13" s="5">
        <v>13.8</v>
      </c>
      <c r="I13" s="5">
        <v>15.4</v>
      </c>
      <c r="J13" s="5">
        <v>15.8</v>
      </c>
      <c r="K13" s="5">
        <v>9.8000000000000007</v>
      </c>
      <c r="L13" s="5">
        <v>8.1</v>
      </c>
      <c r="M13" s="5">
        <v>2.1</v>
      </c>
      <c r="N13" s="5">
        <v>-1.5</v>
      </c>
      <c r="O13" s="5"/>
      <c r="P13" s="160">
        <v>-0.6</v>
      </c>
      <c r="Q13" s="5">
        <f t="shared" si="0"/>
        <v>-1.5</v>
      </c>
      <c r="R13" s="5">
        <f t="shared" si="1"/>
        <v>-2.6</v>
      </c>
      <c r="S13" s="5">
        <f t="shared" si="2"/>
        <v>3.1</v>
      </c>
      <c r="T13" s="5">
        <f t="shared" si="3"/>
        <v>7.2</v>
      </c>
      <c r="U13" s="5">
        <f t="shared" si="4"/>
        <v>8.5</v>
      </c>
      <c r="V13" s="5">
        <f t="shared" si="5"/>
        <v>13.200000000000001</v>
      </c>
      <c r="W13" s="5">
        <f t="shared" si="6"/>
        <v>14.8</v>
      </c>
      <c r="X13" s="5">
        <f t="shared" si="7"/>
        <v>15.200000000000001</v>
      </c>
      <c r="Y13" s="5">
        <f t="shared" si="8"/>
        <v>9.2000000000000011</v>
      </c>
      <c r="Z13" s="5">
        <f t="shared" si="9"/>
        <v>7.5</v>
      </c>
      <c r="AA13" s="5">
        <f t="shared" si="10"/>
        <v>1.5</v>
      </c>
      <c r="AB13" s="5">
        <f t="shared" si="11"/>
        <v>-2.1</v>
      </c>
    </row>
    <row r="14" spans="1:29">
      <c r="A14" s="141">
        <v>13</v>
      </c>
      <c r="B14" s="259">
        <v>1793</v>
      </c>
      <c r="C14" s="147">
        <v>-3.3</v>
      </c>
      <c r="D14" s="147">
        <v>0.9</v>
      </c>
      <c r="E14" s="147">
        <v>2.7</v>
      </c>
      <c r="F14" s="147">
        <v>4.4000000000000004</v>
      </c>
      <c r="G14" s="147">
        <v>9.1999999999999993</v>
      </c>
      <c r="H14" s="147">
        <v>12.6</v>
      </c>
      <c r="I14" s="147">
        <v>18.100000000000001</v>
      </c>
      <c r="J14" s="147">
        <v>17.5</v>
      </c>
      <c r="K14" s="147">
        <v>11.3</v>
      </c>
      <c r="L14" s="147">
        <v>10.1</v>
      </c>
      <c r="M14" s="5">
        <v>4.0999999999999996</v>
      </c>
      <c r="N14" s="147">
        <v>1</v>
      </c>
      <c r="O14" s="5">
        <f>AVERAGE(C14:N14)</f>
        <v>7.3833333333333329</v>
      </c>
      <c r="P14" s="160">
        <v>-0.6</v>
      </c>
      <c r="Q14" s="5">
        <f t="shared" si="0"/>
        <v>-3.9</v>
      </c>
      <c r="R14" s="5">
        <f t="shared" si="1"/>
        <v>0.30000000000000004</v>
      </c>
      <c r="S14" s="5">
        <f t="shared" si="2"/>
        <v>2.1</v>
      </c>
      <c r="T14" s="5">
        <f t="shared" si="3"/>
        <v>3.8000000000000003</v>
      </c>
      <c r="U14" s="5">
        <f t="shared" si="4"/>
        <v>8.6</v>
      </c>
      <c r="V14" s="5">
        <f t="shared" si="5"/>
        <v>12</v>
      </c>
      <c r="W14" s="5">
        <f t="shared" si="6"/>
        <v>17.5</v>
      </c>
      <c r="X14" s="5">
        <f t="shared" si="7"/>
        <v>16.899999999999999</v>
      </c>
      <c r="Y14" s="5">
        <f t="shared" si="8"/>
        <v>10.700000000000001</v>
      </c>
      <c r="Z14" s="5">
        <f t="shared" si="9"/>
        <v>9.5</v>
      </c>
      <c r="AA14" s="5">
        <f t="shared" si="10"/>
        <v>3.4999999999999996</v>
      </c>
      <c r="AB14" s="5">
        <f t="shared" si="11"/>
        <v>0.4</v>
      </c>
      <c r="AC14" s="5">
        <f>AVERAGE(C14:N14)-0.6</f>
        <v>6.7833333333333332</v>
      </c>
    </row>
    <row r="15" spans="1:29">
      <c r="A15" s="141">
        <v>14</v>
      </c>
      <c r="B15" s="6">
        <v>1794</v>
      </c>
      <c r="C15" s="5">
        <v>-1.6</v>
      </c>
      <c r="D15" s="5">
        <v>3</v>
      </c>
      <c r="E15" s="5">
        <v>5.9</v>
      </c>
      <c r="F15" s="5">
        <v>10.1</v>
      </c>
      <c r="G15" s="5">
        <v>10.8</v>
      </c>
      <c r="H15" s="5">
        <v>14.2</v>
      </c>
      <c r="I15" s="5">
        <v>18.399999999999999</v>
      </c>
      <c r="J15" s="5">
        <v>14</v>
      </c>
      <c r="K15" s="5">
        <v>9.5</v>
      </c>
      <c r="L15" s="5">
        <v>6.4</v>
      </c>
      <c r="M15" s="5">
        <v>3.5</v>
      </c>
      <c r="N15" s="5">
        <v>-2.5</v>
      </c>
      <c r="O15" s="5"/>
      <c r="P15" s="160">
        <v>-0.6</v>
      </c>
      <c r="Q15" s="5">
        <f t="shared" si="0"/>
        <v>-2.2000000000000002</v>
      </c>
      <c r="R15" s="5">
        <f t="shared" si="1"/>
        <v>2.4</v>
      </c>
      <c r="S15" s="5">
        <f t="shared" si="2"/>
        <v>5.3000000000000007</v>
      </c>
      <c r="T15" s="5">
        <f t="shared" si="3"/>
        <v>9.5</v>
      </c>
      <c r="U15" s="5">
        <f t="shared" si="4"/>
        <v>10.200000000000001</v>
      </c>
      <c r="V15" s="5">
        <f t="shared" si="5"/>
        <v>13.6</v>
      </c>
      <c r="W15" s="5">
        <f t="shared" si="6"/>
        <v>17.799999999999997</v>
      </c>
      <c r="X15" s="5">
        <f t="shared" si="7"/>
        <v>13.4</v>
      </c>
      <c r="Y15" s="5">
        <f t="shared" si="8"/>
        <v>8.9</v>
      </c>
      <c r="Z15" s="5">
        <f t="shared" si="9"/>
        <v>5.8000000000000007</v>
      </c>
      <c r="AA15" s="5">
        <f t="shared" si="10"/>
        <v>2.9</v>
      </c>
      <c r="AB15" s="5">
        <f t="shared" si="11"/>
        <v>-3.1</v>
      </c>
    </row>
    <row r="16" spans="1:29">
      <c r="A16" s="141">
        <v>15</v>
      </c>
      <c r="B16" s="6">
        <v>1795</v>
      </c>
      <c r="C16" s="5">
        <v>-7.1</v>
      </c>
      <c r="D16" s="5">
        <v>-0.4</v>
      </c>
      <c r="E16" s="5">
        <v>1.6</v>
      </c>
      <c r="F16" s="5">
        <v>9</v>
      </c>
      <c r="G16" s="5">
        <v>10.9</v>
      </c>
      <c r="H16" s="5">
        <v>14.3</v>
      </c>
      <c r="I16" s="5">
        <v>12.2</v>
      </c>
      <c r="J16" s="5">
        <v>15.8</v>
      </c>
      <c r="K16" s="5">
        <v>13.8</v>
      </c>
      <c r="L16" s="5">
        <v>12.2</v>
      </c>
      <c r="M16" s="5">
        <v>0</v>
      </c>
      <c r="N16" s="5">
        <v>2.9</v>
      </c>
      <c r="O16" s="5"/>
      <c r="P16" s="160">
        <v>-0.6</v>
      </c>
      <c r="Q16" s="5">
        <f t="shared" si="0"/>
        <v>-7.6999999999999993</v>
      </c>
      <c r="R16" s="5">
        <f t="shared" si="1"/>
        <v>-1</v>
      </c>
      <c r="S16" s="5">
        <f t="shared" si="2"/>
        <v>1</v>
      </c>
      <c r="T16" s="5">
        <f t="shared" si="3"/>
        <v>8.4</v>
      </c>
      <c r="U16" s="5">
        <f t="shared" si="4"/>
        <v>10.3</v>
      </c>
      <c r="V16" s="5">
        <f t="shared" si="5"/>
        <v>13.700000000000001</v>
      </c>
      <c r="W16" s="5">
        <f t="shared" si="6"/>
        <v>11.6</v>
      </c>
      <c r="X16" s="5">
        <f t="shared" si="7"/>
        <v>15.200000000000001</v>
      </c>
      <c r="Y16" s="5">
        <f t="shared" si="8"/>
        <v>13.200000000000001</v>
      </c>
      <c r="Z16" s="5">
        <f t="shared" si="9"/>
        <v>11.6</v>
      </c>
      <c r="AA16" s="5">
        <f t="shared" si="10"/>
        <v>-0.6</v>
      </c>
      <c r="AB16" s="5">
        <f t="shared" si="11"/>
        <v>2.2999999999999998</v>
      </c>
    </row>
    <row r="17" spans="1:29">
      <c r="A17" s="141">
        <v>16</v>
      </c>
      <c r="B17" s="6">
        <v>1796</v>
      </c>
      <c r="C17" s="5">
        <v>6.1</v>
      </c>
      <c r="D17" s="5">
        <v>-1.3</v>
      </c>
      <c r="E17" s="5">
        <v>-1.3</v>
      </c>
      <c r="F17" s="5">
        <v>4.4000000000000004</v>
      </c>
      <c r="G17" s="5">
        <v>10.6</v>
      </c>
      <c r="H17" s="5">
        <v>13.2</v>
      </c>
      <c r="I17" s="5">
        <v>15.4</v>
      </c>
      <c r="J17" s="5">
        <v>14.5</v>
      </c>
      <c r="K17" s="5">
        <v>14.2</v>
      </c>
      <c r="L17" s="5">
        <v>5.8</v>
      </c>
      <c r="M17" s="5">
        <v>0.8</v>
      </c>
      <c r="N17" s="5">
        <v>-2.5</v>
      </c>
      <c r="O17" s="5"/>
      <c r="P17" s="160">
        <v>-0.6</v>
      </c>
      <c r="Q17" s="5">
        <f t="shared" si="0"/>
        <v>5.5</v>
      </c>
      <c r="R17" s="5">
        <f t="shared" si="1"/>
        <v>-1.9</v>
      </c>
      <c r="S17" s="5">
        <f t="shared" si="2"/>
        <v>-1.9</v>
      </c>
      <c r="T17" s="5">
        <f t="shared" si="3"/>
        <v>3.8000000000000003</v>
      </c>
      <c r="U17" s="5">
        <f t="shared" si="4"/>
        <v>10</v>
      </c>
      <c r="V17" s="5">
        <f t="shared" si="5"/>
        <v>12.6</v>
      </c>
      <c r="W17" s="5">
        <f t="shared" si="6"/>
        <v>14.8</v>
      </c>
      <c r="X17" s="5">
        <f t="shared" si="7"/>
        <v>13.9</v>
      </c>
      <c r="Y17" s="5">
        <f t="shared" si="8"/>
        <v>13.6</v>
      </c>
      <c r="Z17" s="5">
        <f t="shared" si="9"/>
        <v>5.2</v>
      </c>
      <c r="AA17" s="5">
        <f t="shared" si="10"/>
        <v>0.20000000000000007</v>
      </c>
      <c r="AB17" s="5">
        <f t="shared" si="11"/>
        <v>-3.1</v>
      </c>
    </row>
    <row r="18" spans="1:29">
      <c r="A18" s="141">
        <v>17</v>
      </c>
      <c r="B18" s="6">
        <v>1797</v>
      </c>
      <c r="C18" s="5">
        <v>-1.4</v>
      </c>
      <c r="D18" s="5">
        <v>1.1000000000000001</v>
      </c>
      <c r="E18" s="5">
        <v>-0.2</v>
      </c>
      <c r="F18" s="5">
        <v>7.6</v>
      </c>
      <c r="G18" s="5">
        <v>13.3</v>
      </c>
      <c r="H18" s="5">
        <v>11.4</v>
      </c>
      <c r="I18" s="5">
        <v>17.2</v>
      </c>
      <c r="J18" s="5">
        <v>16.399999999999999</v>
      </c>
      <c r="K18" s="5">
        <v>12.5</v>
      </c>
      <c r="L18" s="5">
        <v>7.1</v>
      </c>
      <c r="M18" s="5">
        <v>4.8</v>
      </c>
      <c r="N18" s="5">
        <v>1.1000000000000001</v>
      </c>
      <c r="O18" s="5"/>
      <c r="P18" s="160">
        <v>-0.6</v>
      </c>
      <c r="Q18" s="5">
        <f t="shared" si="0"/>
        <v>-2</v>
      </c>
      <c r="R18" s="5">
        <f t="shared" si="1"/>
        <v>0.50000000000000011</v>
      </c>
      <c r="S18" s="5">
        <f t="shared" si="2"/>
        <v>-0.8</v>
      </c>
      <c r="T18" s="5">
        <f t="shared" si="3"/>
        <v>7</v>
      </c>
      <c r="U18" s="5">
        <f t="shared" si="4"/>
        <v>12.700000000000001</v>
      </c>
      <c r="V18" s="5">
        <f t="shared" si="5"/>
        <v>10.8</v>
      </c>
      <c r="W18" s="5">
        <f t="shared" si="6"/>
        <v>16.599999999999998</v>
      </c>
      <c r="X18" s="5">
        <f t="shared" si="7"/>
        <v>15.799999999999999</v>
      </c>
      <c r="Y18" s="5">
        <f t="shared" si="8"/>
        <v>11.9</v>
      </c>
      <c r="Z18" s="5">
        <f t="shared" si="9"/>
        <v>6.5</v>
      </c>
      <c r="AA18" s="5">
        <f t="shared" si="10"/>
        <v>4.2</v>
      </c>
      <c r="AB18" s="5">
        <f t="shared" si="11"/>
        <v>0.50000000000000011</v>
      </c>
    </row>
    <row r="19" spans="1:29">
      <c r="A19" s="141">
        <v>18</v>
      </c>
      <c r="B19" s="6">
        <v>1798</v>
      </c>
      <c r="C19" s="5">
        <v>-2.5</v>
      </c>
      <c r="D19" s="5">
        <v>-0.8</v>
      </c>
      <c r="E19" s="5">
        <v>1.2</v>
      </c>
      <c r="F19" s="5">
        <v>6.6</v>
      </c>
      <c r="G19" s="5">
        <v>11.2</v>
      </c>
      <c r="H19" s="5">
        <v>13.9</v>
      </c>
      <c r="I19" s="5">
        <v>14.8</v>
      </c>
      <c r="J19" s="5">
        <v>15.1</v>
      </c>
      <c r="K19" s="5">
        <v>12.8</v>
      </c>
      <c r="L19" s="5">
        <v>7.3</v>
      </c>
      <c r="M19" s="5">
        <v>1.4</v>
      </c>
      <c r="N19" s="5">
        <v>-4.9000000000000004</v>
      </c>
      <c r="O19" s="5"/>
      <c r="P19" s="160">
        <v>-0.6</v>
      </c>
      <c r="Q19" s="5">
        <f t="shared" si="0"/>
        <v>-3.1</v>
      </c>
      <c r="R19" s="5">
        <f t="shared" si="1"/>
        <v>-1.4</v>
      </c>
      <c r="S19" s="5">
        <f t="shared" si="2"/>
        <v>0.6</v>
      </c>
      <c r="T19" s="5">
        <f t="shared" si="3"/>
        <v>6</v>
      </c>
      <c r="U19" s="5">
        <f t="shared" si="4"/>
        <v>10.6</v>
      </c>
      <c r="V19" s="5">
        <f t="shared" si="5"/>
        <v>13.3</v>
      </c>
      <c r="W19" s="5">
        <f t="shared" si="6"/>
        <v>14.200000000000001</v>
      </c>
      <c r="X19" s="5">
        <f t="shared" si="7"/>
        <v>14.5</v>
      </c>
      <c r="Y19" s="5">
        <f t="shared" si="8"/>
        <v>12.200000000000001</v>
      </c>
      <c r="Z19" s="5">
        <f t="shared" si="9"/>
        <v>6.7</v>
      </c>
      <c r="AA19" s="5">
        <f t="shared" si="10"/>
        <v>0.79999999999999993</v>
      </c>
      <c r="AB19" s="5">
        <f t="shared" si="11"/>
        <v>-5.5</v>
      </c>
    </row>
    <row r="20" spans="1:29">
      <c r="A20" s="141">
        <v>19</v>
      </c>
      <c r="B20" s="259">
        <v>1799</v>
      </c>
      <c r="C20" s="147">
        <v>-3.5</v>
      </c>
      <c r="D20" s="147">
        <v>1.1000000000000001</v>
      </c>
      <c r="E20" s="147">
        <v>0.9</v>
      </c>
      <c r="F20" s="147">
        <v>4</v>
      </c>
      <c r="G20" s="147">
        <v>9.4</v>
      </c>
      <c r="H20" s="147">
        <v>11.8</v>
      </c>
      <c r="I20" s="147">
        <v>14</v>
      </c>
      <c r="J20" s="147">
        <v>15.9</v>
      </c>
      <c r="K20" s="147">
        <v>11.7</v>
      </c>
      <c r="L20" s="147">
        <v>6.8</v>
      </c>
      <c r="M20" s="147">
        <v>2.8</v>
      </c>
      <c r="N20" s="147">
        <v>-5.4</v>
      </c>
      <c r="O20" s="5">
        <f>AVERAGE(C20:N20)</f>
        <v>5.7916666666666652</v>
      </c>
      <c r="P20" s="160">
        <v>-0.6</v>
      </c>
      <c r="Q20" s="5">
        <f t="shared" si="0"/>
        <v>-4.0999999999999996</v>
      </c>
      <c r="R20" s="5">
        <f t="shared" si="1"/>
        <v>0.50000000000000011</v>
      </c>
      <c r="S20" s="5">
        <f t="shared" si="2"/>
        <v>0.30000000000000004</v>
      </c>
      <c r="T20" s="5">
        <f t="shared" si="3"/>
        <v>3.4</v>
      </c>
      <c r="U20" s="5">
        <f t="shared" si="4"/>
        <v>8.8000000000000007</v>
      </c>
      <c r="V20" s="5">
        <f t="shared" si="5"/>
        <v>11.200000000000001</v>
      </c>
      <c r="W20" s="5">
        <f t="shared" si="6"/>
        <v>13.4</v>
      </c>
      <c r="X20" s="5">
        <f t="shared" si="7"/>
        <v>15.3</v>
      </c>
      <c r="Y20" s="5">
        <f t="shared" si="8"/>
        <v>11.1</v>
      </c>
      <c r="Z20" s="5">
        <f t="shared" si="9"/>
        <v>6.2</v>
      </c>
      <c r="AA20" s="5">
        <f t="shared" si="10"/>
        <v>2.1999999999999997</v>
      </c>
      <c r="AB20" s="5">
        <f t="shared" si="11"/>
        <v>-6</v>
      </c>
      <c r="AC20" s="5">
        <f>AVERAGE(C20:N20)-0.6</f>
        <v>5.1916666666666655</v>
      </c>
    </row>
    <row r="21" spans="1:29">
      <c r="A21" s="141">
        <v>20</v>
      </c>
      <c r="B21" s="6">
        <v>1800</v>
      </c>
      <c r="C21" s="5">
        <v>1.4</v>
      </c>
      <c r="D21" s="5">
        <v>-1.6</v>
      </c>
      <c r="E21" s="5">
        <v>-1.5</v>
      </c>
      <c r="F21" s="5">
        <v>12.1</v>
      </c>
      <c r="G21" s="5">
        <v>12.5</v>
      </c>
      <c r="H21" s="5">
        <v>10.8</v>
      </c>
      <c r="I21" s="5">
        <v>15</v>
      </c>
      <c r="J21" s="5">
        <v>16.100000000000001</v>
      </c>
      <c r="K21" s="5">
        <v>12.1</v>
      </c>
      <c r="L21" s="5">
        <v>5.9</v>
      </c>
      <c r="M21" s="5">
        <v>2.9</v>
      </c>
      <c r="N21" s="5">
        <v>0.7</v>
      </c>
      <c r="O21" s="5"/>
      <c r="P21" s="160">
        <v>-0.6</v>
      </c>
      <c r="Q21" s="5">
        <f t="shared" si="0"/>
        <v>0.79999999999999993</v>
      </c>
      <c r="R21" s="5">
        <f t="shared" si="1"/>
        <v>-2.2000000000000002</v>
      </c>
      <c r="S21" s="5">
        <f t="shared" si="2"/>
        <v>-2.1</v>
      </c>
      <c r="T21" s="5">
        <f t="shared" si="3"/>
        <v>11.5</v>
      </c>
      <c r="U21" s="5">
        <f t="shared" si="4"/>
        <v>11.9</v>
      </c>
      <c r="V21" s="5">
        <f t="shared" si="5"/>
        <v>10.200000000000001</v>
      </c>
      <c r="W21" s="5">
        <f t="shared" si="6"/>
        <v>14.4</v>
      </c>
      <c r="X21" s="5">
        <f t="shared" si="7"/>
        <v>15.500000000000002</v>
      </c>
      <c r="Y21" s="5">
        <f t="shared" si="8"/>
        <v>11.5</v>
      </c>
      <c r="Z21" s="5">
        <f t="shared" si="9"/>
        <v>5.3000000000000007</v>
      </c>
      <c r="AA21" s="5">
        <f t="shared" si="10"/>
        <v>2.2999999999999998</v>
      </c>
      <c r="AB21" s="5">
        <f t="shared" si="11"/>
        <v>9.9999999999999978E-2</v>
      </c>
    </row>
    <row r="22" spans="1:29">
      <c r="A22" s="141">
        <v>21</v>
      </c>
      <c r="B22" s="6">
        <v>1801</v>
      </c>
      <c r="C22" s="5">
        <v>0.3</v>
      </c>
      <c r="D22" s="5">
        <v>-0.9</v>
      </c>
      <c r="E22" s="5">
        <v>3.1</v>
      </c>
      <c r="F22" s="5">
        <v>6.5</v>
      </c>
      <c r="G22" s="5">
        <v>12.1</v>
      </c>
      <c r="H22" s="5">
        <v>11.2</v>
      </c>
      <c r="I22" s="5">
        <v>14.4</v>
      </c>
      <c r="J22" s="5">
        <v>13.7</v>
      </c>
      <c r="K22" s="5">
        <v>12.2</v>
      </c>
      <c r="L22" s="5">
        <v>8.3000000000000007</v>
      </c>
      <c r="M22" s="5">
        <v>4</v>
      </c>
      <c r="N22" s="5">
        <v>-1.1000000000000001</v>
      </c>
      <c r="O22" s="5"/>
      <c r="P22" s="160">
        <v>-0.6</v>
      </c>
      <c r="Q22" s="5">
        <f t="shared" si="0"/>
        <v>-0.3</v>
      </c>
      <c r="R22" s="5">
        <f t="shared" si="1"/>
        <v>-1.5</v>
      </c>
      <c r="S22" s="5">
        <f t="shared" si="2"/>
        <v>2.5</v>
      </c>
      <c r="T22" s="5">
        <f t="shared" si="3"/>
        <v>5.9</v>
      </c>
      <c r="U22" s="5">
        <f t="shared" si="4"/>
        <v>11.5</v>
      </c>
      <c r="V22" s="5">
        <f t="shared" si="5"/>
        <v>10.6</v>
      </c>
      <c r="W22" s="5">
        <f t="shared" si="6"/>
        <v>13.8</v>
      </c>
      <c r="X22" s="5">
        <f t="shared" si="7"/>
        <v>13.1</v>
      </c>
      <c r="Y22" s="5">
        <f t="shared" si="8"/>
        <v>11.6</v>
      </c>
      <c r="Z22" s="5">
        <f t="shared" si="9"/>
        <v>7.7000000000000011</v>
      </c>
      <c r="AA22" s="5">
        <f t="shared" si="10"/>
        <v>3.4</v>
      </c>
      <c r="AB22" s="5">
        <f t="shared" si="11"/>
        <v>-1.7000000000000002</v>
      </c>
    </row>
    <row r="23" spans="1:29">
      <c r="A23" s="141">
        <v>22</v>
      </c>
      <c r="B23" s="6">
        <v>1802</v>
      </c>
      <c r="C23" s="5">
        <v>-4.5</v>
      </c>
      <c r="D23" s="5">
        <v>-0.5</v>
      </c>
      <c r="E23" s="5">
        <v>1.9</v>
      </c>
      <c r="F23" s="5">
        <v>6.5</v>
      </c>
      <c r="G23" s="5">
        <v>10.1</v>
      </c>
      <c r="H23" s="5">
        <v>15.4</v>
      </c>
      <c r="I23" s="5">
        <v>14.4</v>
      </c>
      <c r="J23" s="5">
        <v>18.5</v>
      </c>
      <c r="K23" s="5">
        <v>12</v>
      </c>
      <c r="L23" s="5">
        <v>11</v>
      </c>
      <c r="M23" s="5">
        <v>2.4</v>
      </c>
      <c r="N23" s="5">
        <v>-0.8</v>
      </c>
      <c r="O23" s="5"/>
      <c r="P23" s="160">
        <v>-0.6</v>
      </c>
      <c r="Q23" s="5">
        <f t="shared" si="0"/>
        <v>-5.0999999999999996</v>
      </c>
      <c r="R23" s="5">
        <f t="shared" si="1"/>
        <v>-1.1000000000000001</v>
      </c>
      <c r="S23" s="5">
        <f t="shared" si="2"/>
        <v>1.2999999999999998</v>
      </c>
      <c r="T23" s="5">
        <f t="shared" si="3"/>
        <v>5.9</v>
      </c>
      <c r="U23" s="5">
        <f t="shared" si="4"/>
        <v>9.5</v>
      </c>
      <c r="V23" s="5">
        <f t="shared" si="5"/>
        <v>14.8</v>
      </c>
      <c r="W23" s="5">
        <f t="shared" si="6"/>
        <v>13.8</v>
      </c>
      <c r="X23" s="5">
        <f t="shared" si="7"/>
        <v>17.899999999999999</v>
      </c>
      <c r="Y23" s="5">
        <f t="shared" si="8"/>
        <v>11.4</v>
      </c>
      <c r="Z23" s="5">
        <f t="shared" si="9"/>
        <v>10.4</v>
      </c>
      <c r="AA23" s="5">
        <f t="shared" si="10"/>
        <v>1.7999999999999998</v>
      </c>
      <c r="AB23" s="5">
        <f t="shared" si="11"/>
        <v>-1.4</v>
      </c>
    </row>
    <row r="24" spans="1:29">
      <c r="A24" s="141">
        <v>23</v>
      </c>
      <c r="B24" s="6">
        <v>1803</v>
      </c>
      <c r="C24" s="5">
        <v>-3.7</v>
      </c>
      <c r="D24" s="5">
        <v>-4.5</v>
      </c>
      <c r="E24" s="5">
        <v>1.1000000000000001</v>
      </c>
      <c r="F24" s="5">
        <v>9</v>
      </c>
      <c r="G24" s="5">
        <v>7.7</v>
      </c>
      <c r="H24" s="5">
        <v>12.3</v>
      </c>
      <c r="I24" s="5">
        <v>16.2</v>
      </c>
      <c r="J24" s="5">
        <v>15.7</v>
      </c>
      <c r="K24" s="5">
        <v>9.1999999999999993</v>
      </c>
      <c r="L24" s="5">
        <v>5.4</v>
      </c>
      <c r="M24" s="5">
        <v>2.7</v>
      </c>
      <c r="N24" s="5">
        <v>0.4</v>
      </c>
      <c r="O24" s="5"/>
      <c r="P24" s="160">
        <v>-0.6</v>
      </c>
      <c r="Q24" s="5">
        <f t="shared" si="0"/>
        <v>-4.3</v>
      </c>
      <c r="R24" s="5">
        <f t="shared" si="1"/>
        <v>-5.0999999999999996</v>
      </c>
      <c r="S24" s="5">
        <f t="shared" si="2"/>
        <v>0.50000000000000011</v>
      </c>
      <c r="T24" s="5">
        <f t="shared" si="3"/>
        <v>8.4</v>
      </c>
      <c r="U24" s="5">
        <f t="shared" si="4"/>
        <v>7.1000000000000005</v>
      </c>
      <c r="V24" s="5">
        <f t="shared" si="5"/>
        <v>11.700000000000001</v>
      </c>
      <c r="W24" s="5">
        <f t="shared" si="6"/>
        <v>15.6</v>
      </c>
      <c r="X24" s="5">
        <f t="shared" si="7"/>
        <v>15.1</v>
      </c>
      <c r="Y24" s="5">
        <f t="shared" si="8"/>
        <v>8.6</v>
      </c>
      <c r="Z24" s="5">
        <f t="shared" si="9"/>
        <v>4.8000000000000007</v>
      </c>
      <c r="AA24" s="5">
        <f t="shared" si="10"/>
        <v>2.1</v>
      </c>
      <c r="AB24" s="5">
        <f t="shared" si="11"/>
        <v>-0.19999999999999996</v>
      </c>
    </row>
    <row r="25" spans="1:29">
      <c r="A25" s="141">
        <v>24</v>
      </c>
      <c r="B25" s="6">
        <v>1804</v>
      </c>
      <c r="C25" s="5">
        <v>3.4</v>
      </c>
      <c r="D25" s="5">
        <v>-4.5</v>
      </c>
      <c r="E25" s="5">
        <v>0.7</v>
      </c>
      <c r="F25" s="5">
        <v>5.2</v>
      </c>
      <c r="G25" s="5">
        <v>11.9</v>
      </c>
      <c r="H25" s="5">
        <v>13.9</v>
      </c>
      <c r="I25" s="5">
        <v>14.8</v>
      </c>
      <c r="J25" s="5">
        <v>14.6</v>
      </c>
      <c r="K25" s="5">
        <v>12.9</v>
      </c>
      <c r="L25" s="5">
        <v>8</v>
      </c>
      <c r="M25" s="5">
        <v>1.5</v>
      </c>
      <c r="N25" s="5">
        <v>-2.5</v>
      </c>
      <c r="O25" s="5"/>
      <c r="P25" s="160">
        <v>-0.6</v>
      </c>
      <c r="Q25" s="5">
        <f t="shared" si="0"/>
        <v>2.8</v>
      </c>
      <c r="R25" s="5">
        <f t="shared" si="1"/>
        <v>-5.0999999999999996</v>
      </c>
      <c r="S25" s="5">
        <f t="shared" si="2"/>
        <v>9.9999999999999978E-2</v>
      </c>
      <c r="T25" s="5">
        <f t="shared" si="3"/>
        <v>4.6000000000000005</v>
      </c>
      <c r="U25" s="5">
        <f t="shared" si="4"/>
        <v>11.3</v>
      </c>
      <c r="V25" s="5">
        <f t="shared" si="5"/>
        <v>13.3</v>
      </c>
      <c r="W25" s="5">
        <f t="shared" si="6"/>
        <v>14.200000000000001</v>
      </c>
      <c r="X25" s="5">
        <f t="shared" si="7"/>
        <v>14</v>
      </c>
      <c r="Y25" s="5">
        <f t="shared" si="8"/>
        <v>12.3</v>
      </c>
      <c r="Z25" s="5">
        <f t="shared" si="9"/>
        <v>7.4</v>
      </c>
      <c r="AA25" s="5">
        <f t="shared" si="10"/>
        <v>0.9</v>
      </c>
      <c r="AB25" s="5">
        <f t="shared" si="11"/>
        <v>-3.1</v>
      </c>
    </row>
    <row r="26" spans="1:29">
      <c r="A26" s="141">
        <v>25</v>
      </c>
      <c r="B26" s="6">
        <v>1805</v>
      </c>
      <c r="C26" s="5">
        <v>-2</v>
      </c>
      <c r="D26" s="5">
        <v>-0.9</v>
      </c>
      <c r="E26" s="5">
        <v>0.1</v>
      </c>
      <c r="F26" s="5">
        <v>3.7</v>
      </c>
      <c r="G26" s="5">
        <v>8.6</v>
      </c>
      <c r="H26" s="5">
        <v>12.2</v>
      </c>
      <c r="I26" s="5">
        <v>13.8</v>
      </c>
      <c r="J26" s="5">
        <v>13.1</v>
      </c>
      <c r="K26" s="5">
        <v>12.1</v>
      </c>
      <c r="L26" s="5">
        <v>4.2</v>
      </c>
      <c r="M26" s="5">
        <v>-1.4</v>
      </c>
      <c r="N26" s="5">
        <v>-2.2000000000000002</v>
      </c>
      <c r="O26" s="5"/>
      <c r="P26" s="160">
        <v>-0.6</v>
      </c>
      <c r="Q26" s="5">
        <f t="shared" si="0"/>
        <v>-2.6</v>
      </c>
      <c r="R26" s="5">
        <f t="shared" si="1"/>
        <v>-1.5</v>
      </c>
      <c r="S26" s="5">
        <f t="shared" si="2"/>
        <v>-0.5</v>
      </c>
      <c r="T26" s="5">
        <f t="shared" si="3"/>
        <v>3.1</v>
      </c>
      <c r="U26" s="5">
        <f t="shared" si="4"/>
        <v>8</v>
      </c>
      <c r="V26" s="5">
        <f t="shared" si="5"/>
        <v>11.6</v>
      </c>
      <c r="W26" s="5">
        <f t="shared" si="6"/>
        <v>13.200000000000001</v>
      </c>
      <c r="X26" s="5">
        <f t="shared" si="7"/>
        <v>12.5</v>
      </c>
      <c r="Y26" s="5">
        <f t="shared" si="8"/>
        <v>11.5</v>
      </c>
      <c r="Z26" s="5">
        <f t="shared" si="9"/>
        <v>3.6</v>
      </c>
      <c r="AA26" s="5">
        <f t="shared" si="10"/>
        <v>-2</v>
      </c>
      <c r="AB26" s="5">
        <f t="shared" si="11"/>
        <v>-2.8000000000000003</v>
      </c>
    </row>
    <row r="27" spans="1:29">
      <c r="A27" s="141">
        <v>26</v>
      </c>
      <c r="B27" s="6">
        <v>1806</v>
      </c>
      <c r="C27" s="5">
        <v>0.5</v>
      </c>
      <c r="D27" s="5">
        <v>1.2</v>
      </c>
      <c r="E27" s="5">
        <v>1.6</v>
      </c>
      <c r="F27" s="5">
        <v>2.5</v>
      </c>
      <c r="G27" s="5">
        <v>14.5</v>
      </c>
      <c r="H27" s="5">
        <v>14.5</v>
      </c>
      <c r="I27" s="5">
        <v>15.7</v>
      </c>
      <c r="J27" s="5">
        <v>14.8</v>
      </c>
      <c r="K27" s="5">
        <v>12</v>
      </c>
      <c r="L27" s="5">
        <v>7.2</v>
      </c>
      <c r="M27" s="5">
        <v>5.0999999999999996</v>
      </c>
      <c r="N27" s="5">
        <v>4.5</v>
      </c>
      <c r="O27" s="5"/>
      <c r="P27" s="160">
        <v>-0.6</v>
      </c>
      <c r="Q27" s="5">
        <f t="shared" si="0"/>
        <v>-9.9999999999999978E-2</v>
      </c>
      <c r="R27" s="5">
        <f t="shared" si="1"/>
        <v>0.6</v>
      </c>
      <c r="S27" s="5">
        <f t="shared" si="2"/>
        <v>1</v>
      </c>
      <c r="T27" s="5">
        <f t="shared" si="3"/>
        <v>1.9</v>
      </c>
      <c r="U27" s="5">
        <f t="shared" si="4"/>
        <v>13.9</v>
      </c>
      <c r="V27" s="5">
        <f t="shared" si="5"/>
        <v>13.9</v>
      </c>
      <c r="W27" s="5">
        <f t="shared" si="6"/>
        <v>15.1</v>
      </c>
      <c r="X27" s="5">
        <f t="shared" si="7"/>
        <v>14.200000000000001</v>
      </c>
      <c r="Y27" s="5">
        <f t="shared" si="8"/>
        <v>11.4</v>
      </c>
      <c r="Z27" s="5">
        <f t="shared" si="9"/>
        <v>6.6000000000000005</v>
      </c>
      <c r="AA27" s="5">
        <f t="shared" si="10"/>
        <v>4.5</v>
      </c>
      <c r="AB27" s="5">
        <f t="shared" si="11"/>
        <v>3.9</v>
      </c>
    </row>
    <row r="28" spans="1:29">
      <c r="A28" s="141">
        <v>27</v>
      </c>
      <c r="B28" s="6">
        <v>1807</v>
      </c>
      <c r="C28" s="5">
        <v>-3.6</v>
      </c>
      <c r="D28" s="5">
        <v>0.6</v>
      </c>
      <c r="E28" s="5">
        <v>-2.6</v>
      </c>
      <c r="F28" s="5">
        <v>4.4000000000000004</v>
      </c>
      <c r="G28" s="5">
        <v>13.4</v>
      </c>
      <c r="H28" s="5">
        <v>13.5</v>
      </c>
      <c r="I28" s="5">
        <v>18.8</v>
      </c>
      <c r="J28" s="5">
        <v>19.600000000000001</v>
      </c>
      <c r="K28" s="5">
        <v>10.5</v>
      </c>
      <c r="L28" s="5">
        <v>10.1</v>
      </c>
      <c r="M28" s="5">
        <v>4.4000000000000004</v>
      </c>
      <c r="N28" s="5">
        <v>-1.3</v>
      </c>
      <c r="O28" s="5"/>
      <c r="P28" s="160">
        <v>-0.6</v>
      </c>
      <c r="Q28" s="5">
        <f t="shared" si="0"/>
        <v>-4.2</v>
      </c>
      <c r="R28" s="5">
        <f t="shared" si="1"/>
        <v>0</v>
      </c>
      <c r="S28" s="5">
        <f t="shared" si="2"/>
        <v>-3.2</v>
      </c>
      <c r="T28" s="5">
        <f t="shared" si="3"/>
        <v>3.8000000000000003</v>
      </c>
      <c r="U28" s="5">
        <f t="shared" si="4"/>
        <v>12.8</v>
      </c>
      <c r="V28" s="5">
        <f t="shared" si="5"/>
        <v>12.9</v>
      </c>
      <c r="W28" s="5">
        <f t="shared" si="6"/>
        <v>18.2</v>
      </c>
      <c r="X28" s="5">
        <f t="shared" si="7"/>
        <v>19</v>
      </c>
      <c r="Y28" s="5">
        <f t="shared" si="8"/>
        <v>9.9</v>
      </c>
      <c r="Z28" s="5">
        <f t="shared" si="9"/>
        <v>9.5</v>
      </c>
      <c r="AA28" s="5">
        <f t="shared" si="10"/>
        <v>3.8000000000000003</v>
      </c>
      <c r="AB28" s="5">
        <f t="shared" si="11"/>
        <v>-1.9</v>
      </c>
    </row>
    <row r="29" spans="1:29">
      <c r="A29" s="141">
        <v>28</v>
      </c>
      <c r="B29" s="6">
        <v>1808</v>
      </c>
      <c r="C29" s="5">
        <v>-2.9</v>
      </c>
      <c r="D29" s="5">
        <v>-3.5</v>
      </c>
      <c r="E29" s="5">
        <v>-3.5</v>
      </c>
      <c r="F29" s="5">
        <v>4.4000000000000004</v>
      </c>
      <c r="G29" s="5">
        <v>14.9</v>
      </c>
      <c r="H29" s="5">
        <v>13.2</v>
      </c>
      <c r="I29" s="5">
        <v>18.3</v>
      </c>
      <c r="J29" s="5">
        <v>17.2</v>
      </c>
      <c r="K29" s="5">
        <v>12.6</v>
      </c>
      <c r="L29" s="5">
        <v>4.9000000000000004</v>
      </c>
      <c r="M29" s="5">
        <v>3.1</v>
      </c>
      <c r="N29" s="5">
        <v>-5</v>
      </c>
      <c r="O29" s="5"/>
      <c r="P29" s="160">
        <v>-0.6</v>
      </c>
      <c r="Q29" s="5">
        <f t="shared" si="0"/>
        <v>-3.5</v>
      </c>
      <c r="R29" s="5">
        <f t="shared" si="1"/>
        <v>-4.0999999999999996</v>
      </c>
      <c r="S29" s="5">
        <f t="shared" si="2"/>
        <v>-4.0999999999999996</v>
      </c>
      <c r="T29" s="5">
        <f t="shared" si="3"/>
        <v>3.8000000000000003</v>
      </c>
      <c r="U29" s="5">
        <f t="shared" si="4"/>
        <v>14.3</v>
      </c>
      <c r="V29" s="5">
        <f t="shared" si="5"/>
        <v>12.6</v>
      </c>
      <c r="W29" s="5">
        <f t="shared" si="6"/>
        <v>17.7</v>
      </c>
      <c r="X29" s="5">
        <f t="shared" si="7"/>
        <v>16.599999999999998</v>
      </c>
      <c r="Y29" s="5">
        <f t="shared" si="8"/>
        <v>12</v>
      </c>
      <c r="Z29" s="5">
        <f t="shared" si="9"/>
        <v>4.3000000000000007</v>
      </c>
      <c r="AA29" s="5">
        <f t="shared" si="10"/>
        <v>2.5</v>
      </c>
      <c r="AB29" s="5">
        <f t="shared" si="11"/>
        <v>-5.6</v>
      </c>
    </row>
    <row r="30" spans="1:29">
      <c r="A30" s="141">
        <v>29</v>
      </c>
      <c r="B30" s="6">
        <v>1809</v>
      </c>
      <c r="C30" s="5">
        <v>1.4</v>
      </c>
      <c r="D30" s="5">
        <v>3.7</v>
      </c>
      <c r="E30" s="5">
        <v>3.5</v>
      </c>
      <c r="F30" s="5">
        <v>4.0999999999999996</v>
      </c>
      <c r="G30" s="5">
        <v>13.7</v>
      </c>
      <c r="H30" s="5">
        <v>15.5</v>
      </c>
      <c r="I30" s="5">
        <v>16.2</v>
      </c>
      <c r="J30" s="5">
        <v>15.7</v>
      </c>
      <c r="K30" s="5">
        <v>11.9</v>
      </c>
      <c r="L30" s="5">
        <v>6.3</v>
      </c>
      <c r="M30" s="5">
        <v>1</v>
      </c>
      <c r="N30" s="5">
        <v>0.3</v>
      </c>
      <c r="O30" s="5"/>
      <c r="P30" s="160">
        <v>-0.6</v>
      </c>
      <c r="Q30" s="5">
        <f t="shared" si="0"/>
        <v>0.79999999999999993</v>
      </c>
      <c r="R30" s="5">
        <f t="shared" si="1"/>
        <v>3.1</v>
      </c>
      <c r="S30" s="5">
        <f t="shared" si="2"/>
        <v>2.9</v>
      </c>
      <c r="T30" s="5">
        <f t="shared" si="3"/>
        <v>3.4999999999999996</v>
      </c>
      <c r="U30" s="5">
        <f t="shared" si="4"/>
        <v>13.1</v>
      </c>
      <c r="V30" s="5">
        <f t="shared" si="5"/>
        <v>14.9</v>
      </c>
      <c r="W30" s="5">
        <f t="shared" si="6"/>
        <v>15.6</v>
      </c>
      <c r="X30" s="5">
        <f t="shared" si="7"/>
        <v>15.1</v>
      </c>
      <c r="Y30" s="5">
        <f t="shared" si="8"/>
        <v>11.3</v>
      </c>
      <c r="Z30" s="5">
        <f t="shared" si="9"/>
        <v>5.7</v>
      </c>
      <c r="AA30" s="5">
        <f t="shared" si="10"/>
        <v>0.4</v>
      </c>
      <c r="AB30" s="5">
        <f t="shared" si="11"/>
        <v>-0.3</v>
      </c>
    </row>
    <row r="31" spans="1:29">
      <c r="A31" s="141">
        <v>30</v>
      </c>
      <c r="B31" s="6">
        <v>1810</v>
      </c>
      <c r="C31" s="5">
        <v>-1.4</v>
      </c>
      <c r="D31" s="5">
        <v>-2</v>
      </c>
      <c r="E31" s="5">
        <v>4.9000000000000004</v>
      </c>
      <c r="F31" s="5">
        <v>6.7</v>
      </c>
      <c r="G31" s="5">
        <v>13.3</v>
      </c>
      <c r="H31" s="5">
        <v>13.9</v>
      </c>
      <c r="I31" s="5">
        <v>16.5</v>
      </c>
      <c r="J31" s="5">
        <v>16</v>
      </c>
      <c r="K31" s="5">
        <v>16.399999999999999</v>
      </c>
      <c r="L31" s="5">
        <v>9.1999999999999993</v>
      </c>
      <c r="M31" s="5">
        <v>4.3</v>
      </c>
      <c r="N31" s="5">
        <v>0.7</v>
      </c>
      <c r="O31" s="5">
        <f>AVERAGE(C31:N31)</f>
        <v>8.2083333333333339</v>
      </c>
      <c r="P31" s="160">
        <v>-0.6</v>
      </c>
      <c r="Q31" s="5">
        <f t="shared" si="0"/>
        <v>-2</v>
      </c>
      <c r="R31" s="5">
        <f t="shared" si="1"/>
        <v>-2.6</v>
      </c>
      <c r="S31" s="5">
        <f t="shared" si="2"/>
        <v>4.3000000000000007</v>
      </c>
      <c r="T31" s="5">
        <f t="shared" si="3"/>
        <v>6.1000000000000005</v>
      </c>
      <c r="U31" s="5">
        <f t="shared" si="4"/>
        <v>12.700000000000001</v>
      </c>
      <c r="V31" s="5">
        <f t="shared" si="5"/>
        <v>13.3</v>
      </c>
      <c r="W31" s="5">
        <f t="shared" si="6"/>
        <v>15.9</v>
      </c>
      <c r="X31" s="5">
        <f t="shared" si="7"/>
        <v>15.4</v>
      </c>
      <c r="Y31" s="5">
        <f t="shared" si="8"/>
        <v>15.799999999999999</v>
      </c>
      <c r="Z31" s="5">
        <f t="shared" si="9"/>
        <v>8.6</v>
      </c>
      <c r="AA31" s="5">
        <f t="shared" si="10"/>
        <v>3.6999999999999997</v>
      </c>
      <c r="AB31" s="5">
        <f t="shared" si="11"/>
        <v>9.9999999999999978E-2</v>
      </c>
      <c r="AC31" s="5">
        <f>AVERAGE(C31:N31)-0.6</f>
        <v>7.6083333333333343</v>
      </c>
    </row>
    <row r="32" spans="1:29">
      <c r="A32" s="141">
        <v>31</v>
      </c>
      <c r="B32" s="6">
        <v>1813</v>
      </c>
      <c r="C32" s="5">
        <v>-5.0999999999999996</v>
      </c>
      <c r="D32" s="5">
        <v>1.3</v>
      </c>
      <c r="E32" s="5">
        <v>0.5</v>
      </c>
      <c r="F32" s="5">
        <v>7</v>
      </c>
      <c r="G32" s="5">
        <v>10.9</v>
      </c>
      <c r="H32" s="5">
        <v>10.9</v>
      </c>
      <c r="I32" s="5">
        <v>12.4</v>
      </c>
      <c r="J32" s="5">
        <v>11.7</v>
      </c>
      <c r="K32" s="5">
        <v>9.6999999999999993</v>
      </c>
      <c r="L32" s="5">
        <v>6.8</v>
      </c>
      <c r="M32" s="5">
        <v>0.3</v>
      </c>
      <c r="N32" s="5">
        <v>-0.1</v>
      </c>
      <c r="O32" s="5"/>
      <c r="P32" s="160">
        <v>-0.6</v>
      </c>
      <c r="Q32" s="5">
        <f t="shared" si="0"/>
        <v>-5.6999999999999993</v>
      </c>
      <c r="R32" s="5">
        <f t="shared" si="1"/>
        <v>0.70000000000000007</v>
      </c>
      <c r="S32" s="5">
        <f t="shared" si="2"/>
        <v>-9.9999999999999978E-2</v>
      </c>
      <c r="T32" s="5">
        <f t="shared" si="3"/>
        <v>6.4</v>
      </c>
      <c r="U32" s="5">
        <f t="shared" si="4"/>
        <v>10.3</v>
      </c>
      <c r="V32" s="5">
        <f t="shared" si="5"/>
        <v>10.3</v>
      </c>
      <c r="W32" s="5">
        <f t="shared" si="6"/>
        <v>11.8</v>
      </c>
      <c r="X32" s="5">
        <f t="shared" si="7"/>
        <v>11.1</v>
      </c>
      <c r="Y32" s="5">
        <f t="shared" si="8"/>
        <v>9.1</v>
      </c>
      <c r="Z32" s="5">
        <f t="shared" si="9"/>
        <v>6.2</v>
      </c>
      <c r="AA32" s="5">
        <f t="shared" si="10"/>
        <v>-0.3</v>
      </c>
      <c r="AB32" s="5">
        <f t="shared" si="11"/>
        <v>-0.7</v>
      </c>
    </row>
    <row r="33" spans="1:29">
      <c r="A33" s="141">
        <v>32</v>
      </c>
      <c r="B33" s="6">
        <v>1814</v>
      </c>
      <c r="C33" s="5">
        <v>-3.4</v>
      </c>
      <c r="D33" s="5">
        <v>-7.8</v>
      </c>
      <c r="E33" s="5">
        <v>-0.1</v>
      </c>
      <c r="F33" s="5">
        <v>7.9</v>
      </c>
      <c r="G33" s="5">
        <v>8.1</v>
      </c>
      <c r="H33" s="5">
        <v>11.1</v>
      </c>
      <c r="I33" s="5">
        <v>15.5</v>
      </c>
      <c r="J33" s="5">
        <v>13.7</v>
      </c>
      <c r="K33" s="5">
        <v>8.9</v>
      </c>
      <c r="L33" s="5">
        <v>6.2</v>
      </c>
      <c r="M33" s="5">
        <v>3.9</v>
      </c>
      <c r="N33" s="5">
        <v>1.2</v>
      </c>
      <c r="O33" s="5"/>
      <c r="P33" s="160">
        <v>-0.6</v>
      </c>
      <c r="Q33" s="5">
        <f t="shared" si="0"/>
        <v>-4</v>
      </c>
      <c r="R33" s="5">
        <f t="shared" si="1"/>
        <v>-8.4</v>
      </c>
      <c r="S33" s="5">
        <f t="shared" si="2"/>
        <v>-0.7</v>
      </c>
      <c r="T33" s="5">
        <f t="shared" si="3"/>
        <v>7.3000000000000007</v>
      </c>
      <c r="U33" s="5">
        <f t="shared" si="4"/>
        <v>7.5</v>
      </c>
      <c r="V33" s="5">
        <f t="shared" si="5"/>
        <v>10.5</v>
      </c>
      <c r="W33" s="5">
        <f t="shared" si="6"/>
        <v>14.9</v>
      </c>
      <c r="X33" s="5">
        <f t="shared" si="7"/>
        <v>13.1</v>
      </c>
      <c r="Y33" s="5">
        <f t="shared" si="8"/>
        <v>8.3000000000000007</v>
      </c>
      <c r="Z33" s="5">
        <f t="shared" si="9"/>
        <v>5.6000000000000005</v>
      </c>
      <c r="AA33" s="5">
        <f t="shared" si="10"/>
        <v>3.3</v>
      </c>
      <c r="AB33" s="5">
        <f t="shared" si="11"/>
        <v>0.6</v>
      </c>
    </row>
    <row r="34" spans="1:29">
      <c r="A34" s="141">
        <v>33</v>
      </c>
      <c r="B34" s="6">
        <v>1815</v>
      </c>
      <c r="C34" s="5">
        <v>-7.2</v>
      </c>
      <c r="D34" s="5">
        <v>2.2000000000000002</v>
      </c>
      <c r="E34" s="5">
        <v>4.3</v>
      </c>
      <c r="F34" s="5">
        <v>6.6</v>
      </c>
      <c r="G34" s="5">
        <v>11.4</v>
      </c>
      <c r="H34" s="5">
        <v>12.1</v>
      </c>
      <c r="I34" s="5">
        <v>12.3</v>
      </c>
      <c r="J34" s="5">
        <v>13</v>
      </c>
      <c r="K34" s="5">
        <v>11.2</v>
      </c>
      <c r="L34" s="5">
        <v>7.4</v>
      </c>
      <c r="M34" s="5">
        <v>-1.1000000000000001</v>
      </c>
      <c r="N34" s="5">
        <v>-3.2</v>
      </c>
      <c r="O34" s="5"/>
      <c r="P34" s="160">
        <v>-0.6</v>
      </c>
      <c r="Q34" s="5">
        <f t="shared" si="0"/>
        <v>-7.8</v>
      </c>
      <c r="R34" s="5">
        <f t="shared" si="1"/>
        <v>1.6</v>
      </c>
      <c r="S34" s="5">
        <f t="shared" si="2"/>
        <v>3.6999999999999997</v>
      </c>
      <c r="T34" s="5">
        <f t="shared" si="3"/>
        <v>6</v>
      </c>
      <c r="U34" s="5">
        <f t="shared" si="4"/>
        <v>10.8</v>
      </c>
      <c r="V34" s="5">
        <f t="shared" si="5"/>
        <v>11.5</v>
      </c>
      <c r="W34" s="5">
        <f t="shared" si="6"/>
        <v>11.700000000000001</v>
      </c>
      <c r="X34" s="5">
        <f t="shared" si="7"/>
        <v>12.4</v>
      </c>
      <c r="Y34" s="5">
        <f t="shared" si="8"/>
        <v>10.6</v>
      </c>
      <c r="Z34" s="5">
        <f t="shared" si="9"/>
        <v>6.8000000000000007</v>
      </c>
      <c r="AA34" s="5">
        <f t="shared" si="10"/>
        <v>-1.7000000000000002</v>
      </c>
      <c r="AB34" s="5">
        <f t="shared" si="11"/>
        <v>-3.8000000000000003</v>
      </c>
    </row>
    <row r="35" spans="1:29">
      <c r="A35" s="141">
        <v>34</v>
      </c>
      <c r="B35" s="6">
        <v>1816</v>
      </c>
      <c r="C35" s="5">
        <v>-3.3</v>
      </c>
      <c r="D35" s="5">
        <v>-3.8</v>
      </c>
      <c r="E35" s="5">
        <v>-0.6</v>
      </c>
      <c r="F35" s="5">
        <v>5.0999999999999996</v>
      </c>
      <c r="G35" s="5">
        <v>7.7</v>
      </c>
      <c r="H35" s="5">
        <v>10.4</v>
      </c>
      <c r="I35" s="5">
        <v>12.1</v>
      </c>
      <c r="J35" s="5">
        <v>12</v>
      </c>
      <c r="K35" s="5">
        <v>10</v>
      </c>
      <c r="L35" s="5">
        <v>7.5</v>
      </c>
      <c r="M35" s="5">
        <v>-0.2</v>
      </c>
      <c r="N35" s="5">
        <v>-2.2000000000000002</v>
      </c>
      <c r="O35" s="5"/>
      <c r="P35" s="160">
        <v>-0.6</v>
      </c>
      <c r="Q35" s="5">
        <f t="shared" si="0"/>
        <v>-3.9</v>
      </c>
      <c r="R35" s="5">
        <f t="shared" si="1"/>
        <v>-4.3999999999999995</v>
      </c>
      <c r="S35" s="5">
        <f t="shared" si="2"/>
        <v>-1.2</v>
      </c>
      <c r="T35" s="5">
        <f t="shared" si="3"/>
        <v>4.5</v>
      </c>
      <c r="U35" s="5">
        <f t="shared" si="4"/>
        <v>7.1000000000000005</v>
      </c>
      <c r="V35" s="5">
        <f t="shared" si="5"/>
        <v>9.8000000000000007</v>
      </c>
      <c r="W35" s="5">
        <f t="shared" si="6"/>
        <v>11.5</v>
      </c>
      <c r="X35" s="5">
        <f t="shared" si="7"/>
        <v>11.4</v>
      </c>
      <c r="Y35" s="5">
        <f t="shared" si="8"/>
        <v>9.4</v>
      </c>
      <c r="Z35" s="5">
        <f t="shared" si="9"/>
        <v>6.9</v>
      </c>
      <c r="AA35" s="5">
        <f t="shared" si="10"/>
        <v>-0.8</v>
      </c>
      <c r="AB35" s="5">
        <f t="shared" si="11"/>
        <v>-2.8000000000000003</v>
      </c>
    </row>
    <row r="36" spans="1:29">
      <c r="A36" s="141">
        <v>35</v>
      </c>
      <c r="B36" s="6">
        <v>1817</v>
      </c>
      <c r="C36" s="5">
        <v>1</v>
      </c>
      <c r="D36" s="5">
        <v>0.4</v>
      </c>
      <c r="E36" s="5">
        <v>-0.7</v>
      </c>
      <c r="F36" s="5">
        <v>-0.5</v>
      </c>
      <c r="G36" s="5">
        <v>9.5</v>
      </c>
      <c r="H36" s="5">
        <v>14.6</v>
      </c>
      <c r="I36" s="5">
        <v>13.7</v>
      </c>
      <c r="J36" s="5">
        <v>13.6</v>
      </c>
      <c r="K36" s="5">
        <v>13.9</v>
      </c>
      <c r="L36" s="5">
        <v>2.6</v>
      </c>
      <c r="M36" s="5">
        <v>4.9000000000000004</v>
      </c>
      <c r="N36" s="5">
        <v>-1.9</v>
      </c>
      <c r="O36" s="5"/>
      <c r="P36" s="160">
        <v>-0.6</v>
      </c>
      <c r="Q36" s="5">
        <f t="shared" si="0"/>
        <v>0.4</v>
      </c>
      <c r="R36" s="5">
        <f t="shared" si="1"/>
        <v>-0.19999999999999996</v>
      </c>
      <c r="S36" s="5">
        <f t="shared" si="2"/>
        <v>-1.2999999999999998</v>
      </c>
      <c r="T36" s="5">
        <f t="shared" si="3"/>
        <v>-1.1000000000000001</v>
      </c>
      <c r="U36" s="5">
        <f t="shared" si="4"/>
        <v>8.9</v>
      </c>
      <c r="V36" s="5">
        <f t="shared" si="5"/>
        <v>14</v>
      </c>
      <c r="W36" s="5">
        <f t="shared" si="6"/>
        <v>13.1</v>
      </c>
      <c r="X36" s="5">
        <f t="shared" si="7"/>
        <v>13</v>
      </c>
      <c r="Y36" s="5">
        <f t="shared" si="8"/>
        <v>13.3</v>
      </c>
      <c r="Z36" s="5">
        <f t="shared" si="9"/>
        <v>2</v>
      </c>
      <c r="AA36" s="5">
        <f t="shared" si="10"/>
        <v>4.3000000000000007</v>
      </c>
      <c r="AB36" s="5">
        <f t="shared" si="11"/>
        <v>-2.5</v>
      </c>
    </row>
    <row r="37" spans="1:29">
      <c r="A37" s="141">
        <v>36</v>
      </c>
      <c r="B37" s="6">
        <v>1818</v>
      </c>
      <c r="C37" s="5">
        <v>0.2</v>
      </c>
      <c r="D37" s="5">
        <v>0.2</v>
      </c>
      <c r="E37" s="5">
        <v>1.3</v>
      </c>
      <c r="F37" s="5">
        <v>8.1999999999999993</v>
      </c>
      <c r="G37" s="5">
        <v>9.6</v>
      </c>
      <c r="H37" s="5">
        <v>14.6</v>
      </c>
      <c r="I37" s="5">
        <v>15.4</v>
      </c>
      <c r="J37" s="5">
        <v>13</v>
      </c>
      <c r="K37" s="5">
        <v>11.7</v>
      </c>
      <c r="L37" s="5">
        <v>7</v>
      </c>
      <c r="M37" s="5">
        <v>4.3</v>
      </c>
      <c r="N37" s="5">
        <v>-1.7</v>
      </c>
      <c r="O37" s="5"/>
      <c r="P37" s="160">
        <v>-0.6</v>
      </c>
      <c r="Q37" s="5">
        <f t="shared" si="0"/>
        <v>-0.39999999999999997</v>
      </c>
      <c r="R37" s="5">
        <f t="shared" si="1"/>
        <v>-0.39999999999999997</v>
      </c>
      <c r="S37" s="5">
        <f t="shared" si="2"/>
        <v>0.70000000000000007</v>
      </c>
      <c r="T37" s="5">
        <f t="shared" si="3"/>
        <v>7.6</v>
      </c>
      <c r="U37" s="5">
        <f t="shared" si="4"/>
        <v>9</v>
      </c>
      <c r="V37" s="5">
        <f t="shared" si="5"/>
        <v>14</v>
      </c>
      <c r="W37" s="5">
        <f t="shared" si="6"/>
        <v>14.8</v>
      </c>
      <c r="X37" s="5">
        <f t="shared" si="7"/>
        <v>12.4</v>
      </c>
      <c r="Y37" s="5">
        <f t="shared" si="8"/>
        <v>11.1</v>
      </c>
      <c r="Z37" s="5">
        <f t="shared" si="9"/>
        <v>6.4</v>
      </c>
      <c r="AA37" s="5">
        <f t="shared" si="10"/>
        <v>3.6999999999999997</v>
      </c>
      <c r="AB37" s="5">
        <f t="shared" si="11"/>
        <v>-2.2999999999999998</v>
      </c>
    </row>
    <row r="38" spans="1:29">
      <c r="A38" s="141">
        <v>37</v>
      </c>
      <c r="B38" s="259">
        <v>1819</v>
      </c>
      <c r="C38" s="147">
        <v>0.4</v>
      </c>
      <c r="D38" s="147">
        <v>-0.5</v>
      </c>
      <c r="E38" s="147">
        <v>2</v>
      </c>
      <c r="F38" s="147">
        <v>7.3</v>
      </c>
      <c r="G38" s="147">
        <v>11.5</v>
      </c>
      <c r="H38" s="147">
        <v>13.4</v>
      </c>
      <c r="I38" s="147">
        <v>15.7</v>
      </c>
      <c r="J38" s="147">
        <v>14.4</v>
      </c>
      <c r="K38" s="147">
        <v>12.7</v>
      </c>
      <c r="L38" s="147">
        <v>6.5</v>
      </c>
      <c r="M38" s="147">
        <v>1.5</v>
      </c>
      <c r="N38" s="147">
        <v>-1.5</v>
      </c>
      <c r="O38" s="5">
        <f>AVERAGE(C38:N38)</f>
        <v>6.95</v>
      </c>
      <c r="P38" s="160">
        <v>-0.6</v>
      </c>
      <c r="Q38" s="5">
        <f t="shared" si="0"/>
        <v>-0.19999999999999996</v>
      </c>
      <c r="R38" s="5">
        <f t="shared" si="1"/>
        <v>-1.1000000000000001</v>
      </c>
      <c r="S38" s="5">
        <f t="shared" si="2"/>
        <v>1.4</v>
      </c>
      <c r="T38" s="5">
        <f t="shared" si="3"/>
        <v>6.7</v>
      </c>
      <c r="U38" s="5">
        <f t="shared" si="4"/>
        <v>10.9</v>
      </c>
      <c r="V38" s="5">
        <f t="shared" si="5"/>
        <v>12.8</v>
      </c>
      <c r="W38" s="5">
        <f t="shared" si="6"/>
        <v>15.1</v>
      </c>
      <c r="X38" s="5">
        <f t="shared" si="7"/>
        <v>13.8</v>
      </c>
      <c r="Y38" s="5">
        <f t="shared" si="8"/>
        <v>12.1</v>
      </c>
      <c r="Z38" s="5">
        <f t="shared" si="9"/>
        <v>5.9</v>
      </c>
      <c r="AA38" s="5">
        <f t="shared" si="10"/>
        <v>0.9</v>
      </c>
      <c r="AB38" s="5">
        <f t="shared" si="11"/>
        <v>-2.1</v>
      </c>
      <c r="AC38" s="5">
        <f>AVERAGE(C38:N38)-0.6</f>
        <v>6.3500000000000005</v>
      </c>
    </row>
    <row r="39" spans="1:29">
      <c r="A39" s="141">
        <v>38</v>
      </c>
      <c r="B39" s="6">
        <v>1820</v>
      </c>
      <c r="C39" s="5">
        <v>-5.3</v>
      </c>
      <c r="D39" s="5">
        <v>-0.2</v>
      </c>
      <c r="E39" s="5">
        <v>-0.9</v>
      </c>
      <c r="F39" s="5">
        <v>7.5</v>
      </c>
      <c r="G39" s="5">
        <v>11.2</v>
      </c>
      <c r="H39" s="5">
        <v>10.6</v>
      </c>
      <c r="I39" s="5">
        <v>14</v>
      </c>
      <c r="J39" s="5">
        <v>17.100000000000001</v>
      </c>
      <c r="K39" s="5">
        <v>9.1</v>
      </c>
      <c r="L39" s="5">
        <v>5.7</v>
      </c>
      <c r="M39" s="5">
        <v>0.5</v>
      </c>
      <c r="N39" s="5">
        <v>-3</v>
      </c>
      <c r="O39" s="5"/>
      <c r="P39" s="160">
        <v>-0.6</v>
      </c>
      <c r="Q39" s="5">
        <f t="shared" si="0"/>
        <v>-5.8999999999999995</v>
      </c>
      <c r="R39" s="5">
        <f t="shared" si="1"/>
        <v>-0.8</v>
      </c>
      <c r="S39" s="5">
        <f t="shared" si="2"/>
        <v>-1.5</v>
      </c>
      <c r="T39" s="5">
        <f t="shared" si="3"/>
        <v>6.9</v>
      </c>
      <c r="U39" s="5">
        <f t="shared" si="4"/>
        <v>10.6</v>
      </c>
      <c r="V39" s="5">
        <f t="shared" si="5"/>
        <v>10</v>
      </c>
      <c r="W39" s="5">
        <f t="shared" si="6"/>
        <v>13.4</v>
      </c>
      <c r="X39" s="5">
        <f t="shared" si="7"/>
        <v>16.5</v>
      </c>
      <c r="Y39" s="5">
        <f t="shared" si="8"/>
        <v>8.5</v>
      </c>
      <c r="Z39" s="5">
        <f t="shared" si="9"/>
        <v>5.1000000000000005</v>
      </c>
      <c r="AA39" s="5">
        <f t="shared" si="10"/>
        <v>-9.9999999999999978E-2</v>
      </c>
      <c r="AB39" s="5">
        <f t="shared" si="11"/>
        <v>-3.6</v>
      </c>
    </row>
    <row r="40" spans="1:29">
      <c r="A40" s="141">
        <v>39</v>
      </c>
      <c r="B40" s="6">
        <v>1821</v>
      </c>
      <c r="C40" s="5">
        <v>-0.2</v>
      </c>
      <c r="D40" s="5">
        <v>-2.1</v>
      </c>
      <c r="E40" s="5">
        <v>1.7</v>
      </c>
      <c r="F40" s="5">
        <v>7.8</v>
      </c>
      <c r="G40" s="5">
        <v>8.5</v>
      </c>
      <c r="H40" s="5">
        <v>10</v>
      </c>
      <c r="I40" s="5">
        <v>12.7</v>
      </c>
      <c r="J40" s="5">
        <v>15.2</v>
      </c>
      <c r="K40" s="5">
        <v>12</v>
      </c>
      <c r="L40" s="5">
        <v>6.7</v>
      </c>
      <c r="M40" s="5">
        <v>6.5</v>
      </c>
      <c r="N40" s="5">
        <v>2.9</v>
      </c>
      <c r="O40" s="5"/>
      <c r="P40" s="160">
        <v>-0.6</v>
      </c>
      <c r="Q40" s="5">
        <f t="shared" si="0"/>
        <v>-0.8</v>
      </c>
      <c r="R40" s="5">
        <f t="shared" si="1"/>
        <v>-2.7</v>
      </c>
      <c r="S40" s="5">
        <f t="shared" si="2"/>
        <v>1.1000000000000001</v>
      </c>
      <c r="T40" s="5">
        <f t="shared" si="3"/>
        <v>7.2</v>
      </c>
      <c r="U40" s="5">
        <f t="shared" si="4"/>
        <v>7.9</v>
      </c>
      <c r="V40" s="5">
        <f t="shared" si="5"/>
        <v>9.4</v>
      </c>
      <c r="W40" s="5">
        <f t="shared" si="6"/>
        <v>12.1</v>
      </c>
      <c r="X40" s="5">
        <f t="shared" si="7"/>
        <v>14.6</v>
      </c>
      <c r="Y40" s="5">
        <f t="shared" si="8"/>
        <v>11.4</v>
      </c>
      <c r="Z40" s="5">
        <f t="shared" si="9"/>
        <v>6.1000000000000005</v>
      </c>
      <c r="AA40" s="5">
        <f t="shared" si="10"/>
        <v>5.9</v>
      </c>
      <c r="AB40" s="5">
        <f t="shared" si="11"/>
        <v>2.2999999999999998</v>
      </c>
    </row>
    <row r="41" spans="1:29">
      <c r="A41" s="141">
        <v>40</v>
      </c>
      <c r="B41" s="6">
        <v>1822</v>
      </c>
      <c r="C41" s="5">
        <v>-2.9</v>
      </c>
      <c r="D41" s="5">
        <v>1.4</v>
      </c>
      <c r="E41" s="5">
        <v>6.2</v>
      </c>
      <c r="F41" s="5">
        <v>7</v>
      </c>
      <c r="G41" s="5">
        <v>13</v>
      </c>
      <c r="H41" s="5">
        <v>18.399999999999999</v>
      </c>
      <c r="I41" s="5">
        <v>16</v>
      </c>
      <c r="J41" s="5">
        <v>14.2</v>
      </c>
      <c r="K41" s="5">
        <v>11.2</v>
      </c>
      <c r="L41" s="5">
        <v>10.1</v>
      </c>
      <c r="M41" s="5">
        <v>6.4</v>
      </c>
      <c r="N41" s="5">
        <v>-5.5</v>
      </c>
      <c r="O41" s="5"/>
      <c r="P41" s="160">
        <v>-0.6</v>
      </c>
      <c r="Q41" s="5">
        <f t="shared" si="0"/>
        <v>-3.5</v>
      </c>
      <c r="R41" s="5">
        <f t="shared" si="1"/>
        <v>0.79999999999999993</v>
      </c>
      <c r="S41" s="5">
        <f t="shared" si="2"/>
        <v>5.6000000000000005</v>
      </c>
      <c r="T41" s="5">
        <f t="shared" si="3"/>
        <v>6.4</v>
      </c>
      <c r="U41" s="5">
        <f t="shared" si="4"/>
        <v>12.4</v>
      </c>
      <c r="V41" s="5">
        <f t="shared" si="5"/>
        <v>17.799999999999997</v>
      </c>
      <c r="W41" s="5">
        <f t="shared" si="6"/>
        <v>15.4</v>
      </c>
      <c r="X41" s="5">
        <f t="shared" si="7"/>
        <v>13.6</v>
      </c>
      <c r="Y41" s="5">
        <f t="shared" si="8"/>
        <v>10.6</v>
      </c>
      <c r="Z41" s="5">
        <f t="shared" si="9"/>
        <v>9.5</v>
      </c>
      <c r="AA41" s="5">
        <f t="shared" si="10"/>
        <v>5.8000000000000007</v>
      </c>
      <c r="AB41" s="5">
        <f t="shared" si="11"/>
        <v>-6.1</v>
      </c>
    </row>
    <row r="42" spans="1:29">
      <c r="A42" s="141">
        <v>41</v>
      </c>
      <c r="B42" s="6">
        <v>1823</v>
      </c>
      <c r="C42" s="5">
        <v>-3.6</v>
      </c>
      <c r="D42" s="5">
        <v>0</v>
      </c>
      <c r="E42" s="5">
        <v>0.6</v>
      </c>
      <c r="F42" s="5">
        <v>4.0999999999999996</v>
      </c>
      <c r="G42" s="5">
        <v>11.9</v>
      </c>
      <c r="H42" s="5">
        <v>11.9</v>
      </c>
      <c r="I42" s="5">
        <v>13.3</v>
      </c>
      <c r="J42" s="5">
        <v>15.6</v>
      </c>
      <c r="K42" s="5">
        <v>12.7</v>
      </c>
      <c r="L42" s="5">
        <v>7.2</v>
      </c>
      <c r="M42" s="5">
        <v>2</v>
      </c>
      <c r="N42" s="5">
        <v>0.1</v>
      </c>
      <c r="O42" s="5"/>
      <c r="P42" s="160">
        <v>-0.6</v>
      </c>
      <c r="Q42" s="5">
        <f t="shared" si="0"/>
        <v>-4.2</v>
      </c>
      <c r="R42" s="5">
        <f t="shared" si="1"/>
        <v>-0.6</v>
      </c>
      <c r="S42" s="5">
        <f t="shared" si="2"/>
        <v>0</v>
      </c>
      <c r="T42" s="5">
        <f t="shared" si="3"/>
        <v>3.4999999999999996</v>
      </c>
      <c r="U42" s="5">
        <f t="shared" si="4"/>
        <v>11.3</v>
      </c>
      <c r="V42" s="5">
        <f t="shared" si="5"/>
        <v>11.3</v>
      </c>
      <c r="W42" s="5">
        <f t="shared" si="6"/>
        <v>12.700000000000001</v>
      </c>
      <c r="X42" s="5">
        <f t="shared" si="7"/>
        <v>15</v>
      </c>
      <c r="Y42" s="5">
        <f t="shared" si="8"/>
        <v>12.1</v>
      </c>
      <c r="Z42" s="5">
        <f t="shared" si="9"/>
        <v>6.6000000000000005</v>
      </c>
      <c r="AA42" s="5">
        <f t="shared" si="10"/>
        <v>1.4</v>
      </c>
      <c r="AB42" s="5">
        <f t="shared" si="11"/>
        <v>-0.5</v>
      </c>
    </row>
    <row r="43" spans="1:29">
      <c r="A43" s="141">
        <v>42</v>
      </c>
      <c r="B43" s="6">
        <v>1824</v>
      </c>
      <c r="C43" s="5">
        <v>-3.3</v>
      </c>
      <c r="D43" s="5">
        <v>1.2</v>
      </c>
      <c r="E43" s="5">
        <v>-0.7</v>
      </c>
      <c r="F43" s="5">
        <v>3.3</v>
      </c>
      <c r="G43" s="5">
        <v>9.3000000000000007</v>
      </c>
      <c r="H43" s="5">
        <v>12.2</v>
      </c>
      <c r="I43" s="5">
        <v>15.8</v>
      </c>
      <c r="J43" s="5">
        <v>14.3</v>
      </c>
      <c r="K43" s="5">
        <v>13.2</v>
      </c>
      <c r="L43" s="5">
        <v>7.3</v>
      </c>
      <c r="M43" s="5">
        <v>4.5</v>
      </c>
      <c r="N43" s="5">
        <v>3.1</v>
      </c>
      <c r="O43" s="5"/>
      <c r="P43" s="160">
        <v>-0.6</v>
      </c>
      <c r="Q43" s="5">
        <f t="shared" si="0"/>
        <v>-3.9</v>
      </c>
      <c r="R43" s="5">
        <f t="shared" si="1"/>
        <v>0.6</v>
      </c>
      <c r="S43" s="5">
        <f t="shared" si="2"/>
        <v>-1.2999999999999998</v>
      </c>
      <c r="T43" s="5">
        <f t="shared" si="3"/>
        <v>2.6999999999999997</v>
      </c>
      <c r="U43" s="5">
        <f t="shared" si="4"/>
        <v>8.7000000000000011</v>
      </c>
      <c r="V43" s="5">
        <f t="shared" si="5"/>
        <v>11.6</v>
      </c>
      <c r="W43" s="5">
        <f t="shared" si="6"/>
        <v>15.200000000000001</v>
      </c>
      <c r="X43" s="5">
        <f t="shared" si="7"/>
        <v>13.700000000000001</v>
      </c>
      <c r="Y43" s="5">
        <f t="shared" si="8"/>
        <v>12.6</v>
      </c>
      <c r="Z43" s="5">
        <f t="shared" si="9"/>
        <v>6.7</v>
      </c>
      <c r="AA43" s="5">
        <f t="shared" si="10"/>
        <v>3.9</v>
      </c>
      <c r="AB43" s="5">
        <f t="shared" si="11"/>
        <v>2.5</v>
      </c>
    </row>
    <row r="44" spans="1:29">
      <c r="A44" s="141">
        <v>43</v>
      </c>
      <c r="B44" s="6">
        <v>1825</v>
      </c>
      <c r="C44" s="5">
        <v>-3.1</v>
      </c>
      <c r="D44" s="5">
        <v>-2.6</v>
      </c>
      <c r="E44" s="5">
        <v>-1.4</v>
      </c>
      <c r="F44" s="5">
        <v>7.6</v>
      </c>
      <c r="G44" s="5">
        <v>10.4</v>
      </c>
      <c r="H44" s="5">
        <v>12.2</v>
      </c>
      <c r="I44" s="5">
        <v>14.5</v>
      </c>
      <c r="J44" s="5">
        <v>14.4</v>
      </c>
      <c r="K44" s="5">
        <v>12.1</v>
      </c>
      <c r="L44" s="5">
        <v>6.5</v>
      </c>
      <c r="M44" s="5">
        <v>2.9</v>
      </c>
      <c r="N44" s="5">
        <v>4.0999999999999996</v>
      </c>
      <c r="O44" s="5"/>
      <c r="P44" s="160">
        <v>-0.6</v>
      </c>
      <c r="Q44" s="5">
        <f t="shared" si="0"/>
        <v>-3.7</v>
      </c>
      <c r="R44" s="5">
        <f t="shared" si="1"/>
        <v>-3.2</v>
      </c>
      <c r="S44" s="5">
        <f t="shared" si="2"/>
        <v>-2</v>
      </c>
      <c r="T44" s="5">
        <f t="shared" si="3"/>
        <v>7</v>
      </c>
      <c r="U44" s="5">
        <f t="shared" si="4"/>
        <v>9.8000000000000007</v>
      </c>
      <c r="V44" s="5">
        <f t="shared" si="5"/>
        <v>11.6</v>
      </c>
      <c r="W44" s="5">
        <f t="shared" si="6"/>
        <v>13.9</v>
      </c>
      <c r="X44" s="5">
        <f t="shared" si="7"/>
        <v>13.8</v>
      </c>
      <c r="Y44" s="5">
        <f t="shared" si="8"/>
        <v>11.5</v>
      </c>
      <c r="Z44" s="5">
        <f t="shared" si="9"/>
        <v>5.9</v>
      </c>
      <c r="AA44" s="5">
        <f t="shared" si="10"/>
        <v>2.2999999999999998</v>
      </c>
      <c r="AB44" s="5">
        <f t="shared" si="11"/>
        <v>3.4999999999999996</v>
      </c>
    </row>
    <row r="45" spans="1:29">
      <c r="A45" s="141">
        <v>44</v>
      </c>
      <c r="B45" s="6">
        <v>1826</v>
      </c>
      <c r="C45" s="5">
        <v>-6.7</v>
      </c>
      <c r="D45" s="5">
        <v>1.8</v>
      </c>
      <c r="E45" s="5">
        <v>2.5</v>
      </c>
      <c r="F45" s="5">
        <v>4.8</v>
      </c>
      <c r="G45" s="5">
        <v>7.5</v>
      </c>
      <c r="H45" s="5">
        <v>12.5</v>
      </c>
      <c r="I45" s="5">
        <v>16</v>
      </c>
      <c r="J45" s="5">
        <v>17.8</v>
      </c>
      <c r="K45" s="5">
        <v>13.5</v>
      </c>
      <c r="L45" s="5">
        <v>8.4</v>
      </c>
      <c r="M45" s="5">
        <v>-0.1</v>
      </c>
      <c r="N45" s="5">
        <v>-0.6</v>
      </c>
      <c r="O45" s="5"/>
      <c r="P45" s="160">
        <v>-0.6</v>
      </c>
      <c r="Q45" s="5">
        <f t="shared" si="0"/>
        <v>-7.3</v>
      </c>
      <c r="R45" s="5">
        <f t="shared" si="1"/>
        <v>1.2000000000000002</v>
      </c>
      <c r="S45" s="5">
        <f t="shared" si="2"/>
        <v>1.9</v>
      </c>
      <c r="T45" s="5">
        <f t="shared" si="3"/>
        <v>4.2</v>
      </c>
      <c r="U45" s="5">
        <f t="shared" si="4"/>
        <v>6.9</v>
      </c>
      <c r="V45" s="5">
        <f t="shared" si="5"/>
        <v>11.9</v>
      </c>
      <c r="W45" s="5">
        <f t="shared" si="6"/>
        <v>15.4</v>
      </c>
      <c r="X45" s="5">
        <f t="shared" si="7"/>
        <v>17.2</v>
      </c>
      <c r="Y45" s="5">
        <f t="shared" si="8"/>
        <v>12.9</v>
      </c>
      <c r="Z45" s="5">
        <f t="shared" si="9"/>
        <v>7.8000000000000007</v>
      </c>
      <c r="AA45" s="5">
        <f t="shared" si="10"/>
        <v>-0.7</v>
      </c>
      <c r="AB45" s="5">
        <f t="shared" si="11"/>
        <v>-1.2</v>
      </c>
    </row>
    <row r="46" spans="1:29">
      <c r="A46" s="141">
        <v>45</v>
      </c>
      <c r="B46" s="259">
        <v>1827</v>
      </c>
      <c r="C46" s="5">
        <v>-4.9000000000000004</v>
      </c>
      <c r="D46" s="5">
        <v>-4.5999999999999996</v>
      </c>
      <c r="E46" s="5">
        <v>2.1</v>
      </c>
      <c r="F46" s="147">
        <v>6.7</v>
      </c>
      <c r="G46" s="5">
        <v>12.4</v>
      </c>
      <c r="H46" s="5">
        <v>12.7</v>
      </c>
      <c r="I46" s="147">
        <v>17</v>
      </c>
      <c r="J46" s="5">
        <v>13.1</v>
      </c>
      <c r="K46" s="5">
        <v>12.3</v>
      </c>
      <c r="L46" s="147">
        <v>8.5</v>
      </c>
      <c r="M46" s="147">
        <v>-2</v>
      </c>
      <c r="N46" s="147">
        <v>2.6</v>
      </c>
      <c r="O46" s="5">
        <f>AVERAGE(C46:N46)</f>
        <v>6.3249999999999993</v>
      </c>
      <c r="P46" s="160">
        <v>-0.6</v>
      </c>
      <c r="Q46" s="5">
        <f t="shared" si="0"/>
        <v>-5.5</v>
      </c>
      <c r="R46" s="5">
        <f t="shared" si="1"/>
        <v>-5.1999999999999993</v>
      </c>
      <c r="S46" s="5">
        <f t="shared" si="2"/>
        <v>1.5</v>
      </c>
      <c r="T46" s="5">
        <f t="shared" si="3"/>
        <v>6.1000000000000005</v>
      </c>
      <c r="U46" s="5">
        <f t="shared" si="4"/>
        <v>11.8</v>
      </c>
      <c r="V46" s="5">
        <f t="shared" si="5"/>
        <v>12.1</v>
      </c>
      <c r="W46" s="5">
        <f t="shared" si="6"/>
        <v>16.399999999999999</v>
      </c>
      <c r="X46" s="5">
        <f t="shared" si="7"/>
        <v>12.5</v>
      </c>
      <c r="Y46" s="5">
        <f t="shared" si="8"/>
        <v>11.700000000000001</v>
      </c>
      <c r="Z46" s="5">
        <f t="shared" si="9"/>
        <v>7.9</v>
      </c>
      <c r="AA46" s="5">
        <f t="shared" si="10"/>
        <v>-2.6</v>
      </c>
      <c r="AB46" s="5">
        <f t="shared" si="11"/>
        <v>2</v>
      </c>
      <c r="AC46" s="5">
        <f>AVERAGE(C46:N46)-0.6</f>
        <v>5.7249999999999996</v>
      </c>
    </row>
    <row r="47" spans="1:29">
      <c r="A47" s="141">
        <v>46</v>
      </c>
      <c r="B47" s="6">
        <v>1828</v>
      </c>
      <c r="C47" s="5">
        <v>1.3</v>
      </c>
      <c r="D47" s="5">
        <v>-1.5</v>
      </c>
      <c r="E47" s="5">
        <v>1.3</v>
      </c>
      <c r="F47" s="5">
        <v>5.7</v>
      </c>
      <c r="G47" s="5">
        <v>10.9</v>
      </c>
      <c r="H47" s="5">
        <v>13.6</v>
      </c>
      <c r="I47" s="5">
        <v>15.3</v>
      </c>
      <c r="J47" s="5">
        <v>12.9</v>
      </c>
      <c r="K47" s="5">
        <v>11.7</v>
      </c>
      <c r="L47" s="5">
        <v>5.7</v>
      </c>
      <c r="M47" s="5">
        <v>3.9</v>
      </c>
      <c r="N47" s="5">
        <v>1.4</v>
      </c>
      <c r="O47" s="5"/>
      <c r="P47" s="160">
        <v>-0.6</v>
      </c>
      <c r="Q47" s="5">
        <f t="shared" si="0"/>
        <v>0.70000000000000007</v>
      </c>
      <c r="R47" s="5">
        <f t="shared" si="1"/>
        <v>-2.1</v>
      </c>
      <c r="S47" s="5">
        <f t="shared" si="2"/>
        <v>0.70000000000000007</v>
      </c>
      <c r="T47" s="5">
        <f t="shared" si="3"/>
        <v>5.1000000000000005</v>
      </c>
      <c r="U47" s="5">
        <f t="shared" si="4"/>
        <v>10.3</v>
      </c>
      <c r="V47" s="5">
        <f t="shared" si="5"/>
        <v>13</v>
      </c>
      <c r="W47" s="5">
        <f t="shared" si="6"/>
        <v>14.700000000000001</v>
      </c>
      <c r="X47" s="5">
        <f t="shared" si="7"/>
        <v>12.3</v>
      </c>
      <c r="Y47" s="5">
        <f t="shared" si="8"/>
        <v>11.1</v>
      </c>
      <c r="Z47" s="5">
        <f t="shared" si="9"/>
        <v>5.1000000000000005</v>
      </c>
      <c r="AA47" s="5">
        <f t="shared" si="10"/>
        <v>3.3</v>
      </c>
      <c r="AB47" s="5">
        <f t="shared" si="11"/>
        <v>0.79999999999999993</v>
      </c>
    </row>
    <row r="48" spans="1:29">
      <c r="A48" s="141">
        <v>47</v>
      </c>
      <c r="B48" s="6">
        <v>1829</v>
      </c>
      <c r="C48" s="5">
        <v>-5.5</v>
      </c>
      <c r="D48" s="5">
        <v>-4.4000000000000004</v>
      </c>
      <c r="E48" s="5">
        <v>0.7</v>
      </c>
      <c r="F48" s="5">
        <v>5.9</v>
      </c>
      <c r="G48" s="5">
        <v>9.6</v>
      </c>
      <c r="H48" s="5">
        <v>11.3</v>
      </c>
      <c r="I48" s="5">
        <v>15.1</v>
      </c>
      <c r="J48" s="5">
        <v>12.5</v>
      </c>
      <c r="K48" s="5">
        <v>10</v>
      </c>
      <c r="L48" s="5">
        <v>5</v>
      </c>
      <c r="M48" s="5">
        <v>-0.9</v>
      </c>
      <c r="N48" s="5">
        <v>-7.3</v>
      </c>
      <c r="O48" s="5"/>
      <c r="P48" s="160">
        <v>-0.6</v>
      </c>
      <c r="Q48" s="5">
        <f t="shared" si="0"/>
        <v>-6.1</v>
      </c>
      <c r="R48" s="5">
        <f t="shared" si="1"/>
        <v>-5</v>
      </c>
      <c r="S48" s="5">
        <f t="shared" si="2"/>
        <v>9.9999999999999978E-2</v>
      </c>
      <c r="T48" s="5">
        <f t="shared" si="3"/>
        <v>5.3000000000000007</v>
      </c>
      <c r="U48" s="5">
        <f t="shared" si="4"/>
        <v>9</v>
      </c>
      <c r="V48" s="5">
        <f t="shared" si="5"/>
        <v>10.700000000000001</v>
      </c>
      <c r="W48" s="5">
        <f t="shared" si="6"/>
        <v>14.5</v>
      </c>
      <c r="X48" s="5">
        <f t="shared" si="7"/>
        <v>11.9</v>
      </c>
      <c r="Y48" s="5">
        <f t="shared" si="8"/>
        <v>9.4</v>
      </c>
      <c r="Z48" s="5">
        <f t="shared" si="9"/>
        <v>4.4000000000000004</v>
      </c>
      <c r="AA48" s="5">
        <f t="shared" si="10"/>
        <v>-1.5</v>
      </c>
      <c r="AB48" s="5">
        <f t="shared" si="11"/>
        <v>-7.8999999999999995</v>
      </c>
    </row>
    <row r="49" spans="1:28">
      <c r="A49" s="141">
        <v>48</v>
      </c>
      <c r="B49" s="6">
        <v>1830</v>
      </c>
      <c r="C49" s="5">
        <v>-8</v>
      </c>
      <c r="D49" s="5">
        <v>-3.4</v>
      </c>
      <c r="E49" s="5">
        <v>3.2</v>
      </c>
      <c r="F49" s="5">
        <v>8</v>
      </c>
      <c r="G49" s="5">
        <v>11.4</v>
      </c>
      <c r="H49" s="5">
        <v>12.9</v>
      </c>
      <c r="I49" s="5">
        <v>15.8</v>
      </c>
      <c r="J49" s="5">
        <v>14.4</v>
      </c>
      <c r="K49" s="5">
        <v>9</v>
      </c>
      <c r="L49" s="5">
        <v>6</v>
      </c>
      <c r="M49" s="5">
        <v>4</v>
      </c>
      <c r="N49" s="5">
        <v>-1.6</v>
      </c>
      <c r="O49" s="5"/>
      <c r="P49" s="160">
        <v>-0.6</v>
      </c>
      <c r="Q49" s="5">
        <f t="shared" si="0"/>
        <v>-8.6</v>
      </c>
      <c r="R49" s="5">
        <f t="shared" si="1"/>
        <v>-4</v>
      </c>
      <c r="S49" s="5">
        <f t="shared" si="2"/>
        <v>2.6</v>
      </c>
      <c r="T49" s="5">
        <f t="shared" si="3"/>
        <v>7.4</v>
      </c>
      <c r="U49" s="5">
        <f t="shared" si="4"/>
        <v>10.8</v>
      </c>
      <c r="V49" s="5">
        <f t="shared" si="5"/>
        <v>12.3</v>
      </c>
      <c r="W49" s="5">
        <f t="shared" si="6"/>
        <v>15.200000000000001</v>
      </c>
      <c r="X49" s="5">
        <f t="shared" si="7"/>
        <v>13.8</v>
      </c>
      <c r="Y49" s="5">
        <f t="shared" si="8"/>
        <v>8.4</v>
      </c>
      <c r="Z49" s="5">
        <f t="shared" si="9"/>
        <v>5.4</v>
      </c>
      <c r="AA49" s="5">
        <f t="shared" si="10"/>
        <v>3.4</v>
      </c>
      <c r="AB49" s="5">
        <f t="shared" si="11"/>
        <v>-2.2000000000000002</v>
      </c>
    </row>
    <row r="50" spans="1:28">
      <c r="A50" s="141">
        <v>49</v>
      </c>
      <c r="B50" s="6">
        <v>1831</v>
      </c>
      <c r="C50" s="5">
        <v>-2.9</v>
      </c>
      <c r="D50" s="5">
        <v>0.4</v>
      </c>
      <c r="E50" s="5">
        <v>2.2000000000000002</v>
      </c>
      <c r="F50" s="5">
        <v>7.9</v>
      </c>
      <c r="G50" s="5">
        <v>9.8000000000000007</v>
      </c>
      <c r="H50" s="5">
        <v>11.9</v>
      </c>
      <c r="I50" s="5">
        <v>15</v>
      </c>
      <c r="J50" s="5">
        <v>14.6</v>
      </c>
      <c r="K50" s="5">
        <v>9.9</v>
      </c>
      <c r="L50" s="5">
        <v>11.8</v>
      </c>
      <c r="M50" s="5">
        <v>1.1000000000000001</v>
      </c>
      <c r="N50" s="5">
        <v>-0.7</v>
      </c>
      <c r="O50" s="5"/>
      <c r="P50" s="160">
        <v>-0.6</v>
      </c>
      <c r="Q50" s="5">
        <f t="shared" si="0"/>
        <v>-3.5</v>
      </c>
      <c r="R50" s="5">
        <f t="shared" si="1"/>
        <v>-0.19999999999999996</v>
      </c>
      <c r="S50" s="5">
        <f t="shared" si="2"/>
        <v>1.6</v>
      </c>
      <c r="T50" s="5">
        <f t="shared" si="3"/>
        <v>7.3000000000000007</v>
      </c>
      <c r="U50" s="5">
        <f t="shared" si="4"/>
        <v>9.2000000000000011</v>
      </c>
      <c r="V50" s="5">
        <f t="shared" si="5"/>
        <v>11.3</v>
      </c>
      <c r="W50" s="5">
        <f t="shared" si="6"/>
        <v>14.4</v>
      </c>
      <c r="X50" s="5">
        <f t="shared" si="7"/>
        <v>14</v>
      </c>
      <c r="Y50" s="5">
        <f t="shared" si="8"/>
        <v>9.3000000000000007</v>
      </c>
      <c r="Z50" s="5">
        <f t="shared" si="9"/>
        <v>11.200000000000001</v>
      </c>
      <c r="AA50" s="5">
        <f t="shared" si="10"/>
        <v>0.50000000000000011</v>
      </c>
      <c r="AB50" s="5">
        <f t="shared" si="11"/>
        <v>-1.2999999999999998</v>
      </c>
    </row>
    <row r="51" spans="1:28">
      <c r="A51" s="141">
        <v>50</v>
      </c>
      <c r="B51" s="6">
        <v>1832</v>
      </c>
      <c r="C51" s="5">
        <v>-0.6</v>
      </c>
      <c r="D51" s="5">
        <v>-0.6</v>
      </c>
      <c r="E51" s="5">
        <v>1.4</v>
      </c>
      <c r="F51" s="5">
        <v>5.9</v>
      </c>
      <c r="G51" s="5">
        <v>8.6</v>
      </c>
      <c r="H51" s="5">
        <v>11.7</v>
      </c>
      <c r="I51" s="5">
        <v>14.3</v>
      </c>
      <c r="J51" s="5">
        <v>16.2</v>
      </c>
      <c r="K51" s="5">
        <v>11.1</v>
      </c>
      <c r="L51" s="5">
        <v>6.6</v>
      </c>
      <c r="M51" s="5">
        <v>1.5</v>
      </c>
      <c r="N51" s="5">
        <v>-1.7</v>
      </c>
      <c r="O51" s="5"/>
      <c r="P51" s="160">
        <v>-0.6</v>
      </c>
      <c r="Q51" s="5">
        <f t="shared" si="0"/>
        <v>-1.2</v>
      </c>
      <c r="R51" s="5">
        <f t="shared" si="1"/>
        <v>-1.2</v>
      </c>
      <c r="S51" s="5">
        <f t="shared" si="2"/>
        <v>0.79999999999999993</v>
      </c>
      <c r="T51" s="5">
        <f t="shared" si="3"/>
        <v>5.3000000000000007</v>
      </c>
      <c r="U51" s="5">
        <f t="shared" si="4"/>
        <v>8</v>
      </c>
      <c r="V51" s="5">
        <f t="shared" si="5"/>
        <v>11.1</v>
      </c>
      <c r="W51" s="5">
        <f t="shared" si="6"/>
        <v>13.700000000000001</v>
      </c>
      <c r="X51" s="5">
        <f t="shared" si="7"/>
        <v>15.6</v>
      </c>
      <c r="Y51" s="5">
        <f t="shared" si="8"/>
        <v>10.5</v>
      </c>
      <c r="Z51" s="5">
        <f t="shared" si="9"/>
        <v>6</v>
      </c>
      <c r="AA51" s="5">
        <f t="shared" si="10"/>
        <v>0.9</v>
      </c>
      <c r="AB51" s="5">
        <f t="shared" si="11"/>
        <v>-2.2999999999999998</v>
      </c>
    </row>
    <row r="52" spans="1:28">
      <c r="A52" s="141">
        <v>51</v>
      </c>
      <c r="B52" s="6">
        <v>1833</v>
      </c>
      <c r="C52" s="5">
        <v>-3.5</v>
      </c>
      <c r="D52" s="5">
        <v>2.2000000000000002</v>
      </c>
      <c r="E52" s="5">
        <v>0.8</v>
      </c>
      <c r="F52" s="5">
        <v>3.2</v>
      </c>
      <c r="G52" s="5">
        <v>14.2</v>
      </c>
      <c r="H52" s="5">
        <v>14.9</v>
      </c>
      <c r="I52" s="5">
        <v>12</v>
      </c>
      <c r="J52" s="5">
        <v>11.2</v>
      </c>
      <c r="K52" s="5">
        <v>9.6</v>
      </c>
      <c r="L52" s="5">
        <v>7.5</v>
      </c>
      <c r="M52" s="5">
        <v>2.2000000000000002</v>
      </c>
      <c r="N52" s="5">
        <v>2</v>
      </c>
      <c r="O52" s="5"/>
      <c r="P52" s="160">
        <v>-0.6</v>
      </c>
      <c r="Q52" s="5">
        <f t="shared" si="0"/>
        <v>-4.0999999999999996</v>
      </c>
      <c r="R52" s="5">
        <f t="shared" si="1"/>
        <v>1.6</v>
      </c>
      <c r="S52" s="5">
        <f t="shared" si="2"/>
        <v>0.20000000000000007</v>
      </c>
      <c r="T52" s="5">
        <f t="shared" si="3"/>
        <v>2.6</v>
      </c>
      <c r="U52" s="5">
        <f t="shared" si="4"/>
        <v>13.6</v>
      </c>
      <c r="V52" s="5">
        <f t="shared" si="5"/>
        <v>14.3</v>
      </c>
      <c r="W52" s="5">
        <f t="shared" si="6"/>
        <v>11.4</v>
      </c>
      <c r="X52" s="5">
        <f t="shared" si="7"/>
        <v>10.6</v>
      </c>
      <c r="Y52" s="5">
        <f t="shared" si="8"/>
        <v>9</v>
      </c>
      <c r="Z52" s="5">
        <f t="shared" si="9"/>
        <v>6.9</v>
      </c>
      <c r="AA52" s="5">
        <f t="shared" si="10"/>
        <v>1.6</v>
      </c>
      <c r="AB52" s="5">
        <f t="shared" si="11"/>
        <v>1.4</v>
      </c>
    </row>
    <row r="53" spans="1:28">
      <c r="A53" s="141">
        <v>52</v>
      </c>
      <c r="B53" s="6">
        <v>1834</v>
      </c>
      <c r="C53" s="5">
        <v>2.4</v>
      </c>
      <c r="D53" s="5">
        <v>-0.6</v>
      </c>
      <c r="E53" s="5">
        <v>0.6</v>
      </c>
      <c r="F53" s="5">
        <v>3.2</v>
      </c>
      <c r="G53" s="5">
        <v>13.7</v>
      </c>
      <c r="H53" s="5">
        <v>15.7</v>
      </c>
      <c r="I53" s="5">
        <v>17.899999999999999</v>
      </c>
      <c r="J53" s="5">
        <v>15.8</v>
      </c>
      <c r="K53" s="5">
        <v>15.2</v>
      </c>
      <c r="L53" s="5">
        <v>7.1</v>
      </c>
      <c r="M53" s="5">
        <v>2.6</v>
      </c>
      <c r="N53" s="5">
        <v>-1.7</v>
      </c>
      <c r="O53" s="5"/>
      <c r="P53" s="160">
        <v>-0.6</v>
      </c>
      <c r="Q53" s="5">
        <f t="shared" si="0"/>
        <v>1.7999999999999998</v>
      </c>
      <c r="R53" s="5">
        <f t="shared" si="1"/>
        <v>-1.2</v>
      </c>
      <c r="S53" s="5">
        <f t="shared" si="2"/>
        <v>0</v>
      </c>
      <c r="T53" s="5">
        <f t="shared" si="3"/>
        <v>2.6</v>
      </c>
      <c r="U53" s="5">
        <f t="shared" si="4"/>
        <v>13.1</v>
      </c>
      <c r="V53" s="5">
        <f t="shared" si="5"/>
        <v>15.1</v>
      </c>
      <c r="W53" s="5">
        <f t="shared" si="6"/>
        <v>17.299999999999997</v>
      </c>
      <c r="X53" s="5">
        <f t="shared" si="7"/>
        <v>15.200000000000001</v>
      </c>
      <c r="Y53" s="5">
        <f t="shared" si="8"/>
        <v>14.6</v>
      </c>
      <c r="Z53" s="5">
        <f t="shared" si="9"/>
        <v>6.5</v>
      </c>
      <c r="AA53" s="5">
        <f t="shared" si="10"/>
        <v>2</v>
      </c>
      <c r="AB53" s="5">
        <f t="shared" si="11"/>
        <v>-2.2999999999999998</v>
      </c>
    </row>
    <row r="54" spans="1:28">
      <c r="A54" s="141">
        <v>53</v>
      </c>
      <c r="B54" s="6">
        <v>1835</v>
      </c>
      <c r="C54" s="5">
        <v>-0.4</v>
      </c>
      <c r="D54" s="5">
        <v>-0.5</v>
      </c>
      <c r="E54" s="5">
        <v>-0.3</v>
      </c>
      <c r="F54" s="5">
        <v>3.8</v>
      </c>
      <c r="G54" s="5">
        <v>10.4</v>
      </c>
      <c r="H54" s="5">
        <v>13.4</v>
      </c>
      <c r="I54" s="5">
        <v>17.100000000000001</v>
      </c>
      <c r="J54" s="5">
        <v>14</v>
      </c>
      <c r="K54" s="5">
        <v>12</v>
      </c>
      <c r="L54" s="5">
        <v>4.5999999999999996</v>
      </c>
      <c r="M54" s="5">
        <v>-1.7</v>
      </c>
      <c r="N54" s="5">
        <v>-3.1</v>
      </c>
      <c r="O54" s="5"/>
      <c r="P54" s="160">
        <v>-0.6</v>
      </c>
      <c r="Q54" s="5">
        <f t="shared" si="0"/>
        <v>-1</v>
      </c>
      <c r="R54" s="5">
        <f t="shared" si="1"/>
        <v>-1.1000000000000001</v>
      </c>
      <c r="S54" s="5">
        <f t="shared" si="2"/>
        <v>-0.89999999999999991</v>
      </c>
      <c r="T54" s="5">
        <f t="shared" si="3"/>
        <v>3.1999999999999997</v>
      </c>
      <c r="U54" s="5">
        <f t="shared" si="4"/>
        <v>9.8000000000000007</v>
      </c>
      <c r="V54" s="5">
        <f t="shared" si="5"/>
        <v>12.8</v>
      </c>
      <c r="W54" s="5">
        <f t="shared" si="6"/>
        <v>16.5</v>
      </c>
      <c r="X54" s="5">
        <f t="shared" si="7"/>
        <v>13.4</v>
      </c>
      <c r="Y54" s="5">
        <f t="shared" si="8"/>
        <v>11.4</v>
      </c>
      <c r="Z54" s="5">
        <f t="shared" si="9"/>
        <v>3.9999999999999996</v>
      </c>
      <c r="AA54" s="5">
        <f t="shared" si="10"/>
        <v>-2.2999999999999998</v>
      </c>
      <c r="AB54" s="5">
        <f t="shared" si="11"/>
        <v>-3.7</v>
      </c>
    </row>
    <row r="55" spans="1:28">
      <c r="A55" s="141">
        <v>54</v>
      </c>
      <c r="B55" s="6">
        <v>1836</v>
      </c>
      <c r="C55" s="5">
        <v>-2.8</v>
      </c>
      <c r="D55" s="5">
        <v>-2.2999999999999998</v>
      </c>
      <c r="E55" s="5">
        <v>5.5</v>
      </c>
      <c r="F55" s="5">
        <v>4</v>
      </c>
      <c r="G55" s="5">
        <v>7.2</v>
      </c>
      <c r="H55" s="5">
        <v>14</v>
      </c>
      <c r="I55" s="5">
        <v>15.7</v>
      </c>
      <c r="J55" s="5">
        <v>15.3</v>
      </c>
      <c r="K55" s="5">
        <v>10.1</v>
      </c>
      <c r="L55" s="5">
        <v>7.7</v>
      </c>
      <c r="M55" s="5">
        <v>1.2</v>
      </c>
      <c r="N55" s="5">
        <v>-1</v>
      </c>
      <c r="O55" s="5"/>
      <c r="P55" s="160">
        <v>-0.6</v>
      </c>
      <c r="Q55" s="5">
        <f t="shared" si="0"/>
        <v>-3.4</v>
      </c>
      <c r="R55" s="5">
        <f t="shared" si="1"/>
        <v>-2.9</v>
      </c>
      <c r="S55" s="5">
        <f t="shared" si="2"/>
        <v>4.9000000000000004</v>
      </c>
      <c r="T55" s="5">
        <f t="shared" si="3"/>
        <v>3.4</v>
      </c>
      <c r="U55" s="5">
        <f t="shared" si="4"/>
        <v>6.6000000000000005</v>
      </c>
      <c r="V55" s="5">
        <f t="shared" si="5"/>
        <v>13.4</v>
      </c>
      <c r="W55" s="5">
        <f t="shared" si="6"/>
        <v>15.1</v>
      </c>
      <c r="X55" s="5">
        <f t="shared" si="7"/>
        <v>14.700000000000001</v>
      </c>
      <c r="Y55" s="5">
        <f t="shared" si="8"/>
        <v>9.5</v>
      </c>
      <c r="Z55" s="5">
        <f t="shared" si="9"/>
        <v>7.1000000000000005</v>
      </c>
      <c r="AA55" s="5">
        <f t="shared" si="10"/>
        <v>0.6</v>
      </c>
      <c r="AB55" s="5">
        <f t="shared" si="11"/>
        <v>-1.6</v>
      </c>
    </row>
    <row r="56" spans="1:28">
      <c r="A56" s="141">
        <v>55</v>
      </c>
      <c r="B56" s="6">
        <v>1837</v>
      </c>
      <c r="C56" s="5">
        <v>-1.7</v>
      </c>
      <c r="D56" s="5">
        <v>-1.2</v>
      </c>
      <c r="E56" s="5">
        <v>-2.7</v>
      </c>
      <c r="F56" s="5">
        <v>2.8</v>
      </c>
      <c r="G56" s="5">
        <v>6.7</v>
      </c>
      <c r="H56" s="5">
        <v>14.4</v>
      </c>
      <c r="I56" s="5">
        <v>13.4</v>
      </c>
      <c r="J56" s="5">
        <v>17.3</v>
      </c>
      <c r="K56" s="5">
        <v>8.9</v>
      </c>
      <c r="L56" s="5">
        <v>5.9</v>
      </c>
      <c r="M56" s="5">
        <v>0.1</v>
      </c>
      <c r="N56" s="5">
        <v>-0.3</v>
      </c>
      <c r="O56" s="5"/>
      <c r="P56" s="160">
        <v>-0.6</v>
      </c>
      <c r="Q56" s="5">
        <f t="shared" si="0"/>
        <v>-2.2999999999999998</v>
      </c>
      <c r="R56" s="5">
        <f t="shared" si="1"/>
        <v>-1.7999999999999998</v>
      </c>
      <c r="S56" s="5">
        <f t="shared" si="2"/>
        <v>-3.3000000000000003</v>
      </c>
      <c r="T56" s="5">
        <f t="shared" si="3"/>
        <v>2.1999999999999997</v>
      </c>
      <c r="U56" s="5">
        <f t="shared" si="4"/>
        <v>6.1000000000000005</v>
      </c>
      <c r="V56" s="5">
        <f t="shared" si="5"/>
        <v>13.8</v>
      </c>
      <c r="W56" s="5">
        <f t="shared" si="6"/>
        <v>12.8</v>
      </c>
      <c r="X56" s="5">
        <f t="shared" si="7"/>
        <v>16.7</v>
      </c>
      <c r="Y56" s="5">
        <f t="shared" si="8"/>
        <v>8.3000000000000007</v>
      </c>
      <c r="Z56" s="5">
        <f t="shared" si="9"/>
        <v>5.3000000000000007</v>
      </c>
      <c r="AA56" s="5">
        <f t="shared" si="10"/>
        <v>-0.5</v>
      </c>
      <c r="AB56" s="5">
        <f t="shared" si="11"/>
        <v>-0.89999999999999991</v>
      </c>
    </row>
    <row r="57" spans="1:28">
      <c r="A57" s="141">
        <v>56</v>
      </c>
      <c r="B57" s="6">
        <v>1838</v>
      </c>
      <c r="C57" s="5">
        <v>-5.6</v>
      </c>
      <c r="D57" s="5">
        <v>-2.8</v>
      </c>
      <c r="E57" s="5">
        <v>0.6</v>
      </c>
      <c r="F57" s="5">
        <v>1.9</v>
      </c>
      <c r="G57" s="5">
        <v>10.4</v>
      </c>
      <c r="H57" s="5">
        <v>12.6</v>
      </c>
      <c r="I57" s="5">
        <v>14.2</v>
      </c>
      <c r="J57" s="5">
        <v>13</v>
      </c>
      <c r="K57" s="5">
        <v>12.2</v>
      </c>
      <c r="L57" s="5">
        <v>6</v>
      </c>
      <c r="M57" s="5">
        <v>3.3</v>
      </c>
      <c r="N57" s="5">
        <v>-2.2999999999999998</v>
      </c>
      <c r="O57" s="5"/>
      <c r="P57" s="160">
        <v>-0.6</v>
      </c>
      <c r="Q57" s="5">
        <f t="shared" si="0"/>
        <v>-6.1999999999999993</v>
      </c>
      <c r="R57" s="5">
        <f t="shared" si="1"/>
        <v>-3.4</v>
      </c>
      <c r="S57" s="5">
        <f t="shared" si="2"/>
        <v>0</v>
      </c>
      <c r="T57" s="5">
        <f t="shared" si="3"/>
        <v>1.2999999999999998</v>
      </c>
      <c r="U57" s="5">
        <f t="shared" si="4"/>
        <v>9.8000000000000007</v>
      </c>
      <c r="V57" s="5">
        <f t="shared" si="5"/>
        <v>12</v>
      </c>
      <c r="W57" s="5">
        <f t="shared" si="6"/>
        <v>13.6</v>
      </c>
      <c r="X57" s="5">
        <f t="shared" si="7"/>
        <v>12.4</v>
      </c>
      <c r="Y57" s="5">
        <f t="shared" si="8"/>
        <v>11.6</v>
      </c>
      <c r="Z57" s="5">
        <f t="shared" si="9"/>
        <v>5.4</v>
      </c>
      <c r="AA57" s="5">
        <f t="shared" si="10"/>
        <v>2.6999999999999997</v>
      </c>
      <c r="AB57" s="5">
        <f t="shared" si="11"/>
        <v>-2.9</v>
      </c>
    </row>
    <row r="58" spans="1:28">
      <c r="A58" s="141">
        <v>57</v>
      </c>
      <c r="B58" s="6">
        <v>1839</v>
      </c>
      <c r="C58" s="5">
        <v>-4.3</v>
      </c>
      <c r="D58" s="5">
        <v>-1.1000000000000001</v>
      </c>
      <c r="E58" s="5">
        <v>-1.2</v>
      </c>
      <c r="F58" s="5">
        <v>1.5</v>
      </c>
      <c r="G58" s="5">
        <v>8.6999999999999993</v>
      </c>
      <c r="H58" s="5">
        <v>16.399999999999999</v>
      </c>
      <c r="I58" s="5">
        <v>16.3</v>
      </c>
      <c r="J58" s="5">
        <v>12.5</v>
      </c>
      <c r="K58" s="5">
        <v>12.3</v>
      </c>
      <c r="L58" s="5">
        <v>8.8000000000000007</v>
      </c>
      <c r="M58" s="5">
        <v>5.5</v>
      </c>
      <c r="N58" s="5">
        <v>1.6</v>
      </c>
      <c r="O58" s="5"/>
      <c r="P58" s="160">
        <v>-0.6</v>
      </c>
      <c r="Q58" s="5">
        <f t="shared" si="0"/>
        <v>-4.8999999999999995</v>
      </c>
      <c r="R58" s="5">
        <f t="shared" si="1"/>
        <v>-1.7000000000000002</v>
      </c>
      <c r="S58" s="5">
        <f t="shared" si="2"/>
        <v>-1.7999999999999998</v>
      </c>
      <c r="T58" s="5">
        <f t="shared" si="3"/>
        <v>0.9</v>
      </c>
      <c r="U58" s="5">
        <f t="shared" si="4"/>
        <v>8.1</v>
      </c>
      <c r="V58" s="5">
        <f t="shared" si="5"/>
        <v>15.799999999999999</v>
      </c>
      <c r="W58" s="5">
        <f t="shared" si="6"/>
        <v>15.700000000000001</v>
      </c>
      <c r="X58" s="5">
        <f t="shared" si="7"/>
        <v>11.9</v>
      </c>
      <c r="Y58" s="5">
        <f t="shared" si="8"/>
        <v>11.700000000000001</v>
      </c>
      <c r="Z58" s="5">
        <f t="shared" si="9"/>
        <v>8.2000000000000011</v>
      </c>
      <c r="AA58" s="5">
        <f t="shared" si="10"/>
        <v>4.9000000000000004</v>
      </c>
      <c r="AB58" s="5">
        <f t="shared" si="11"/>
        <v>1</v>
      </c>
    </row>
    <row r="59" spans="1:28">
      <c r="A59" s="141">
        <v>58</v>
      </c>
      <c r="B59" s="6">
        <v>1840</v>
      </c>
      <c r="C59" s="5">
        <v>0.1</v>
      </c>
      <c r="D59" s="5">
        <v>-2.8</v>
      </c>
      <c r="E59" s="5">
        <v>-3.9</v>
      </c>
      <c r="F59" s="5">
        <v>6.7</v>
      </c>
      <c r="G59" s="5">
        <v>9.5</v>
      </c>
      <c r="H59" s="5">
        <v>13</v>
      </c>
      <c r="I59" s="5">
        <v>12.6</v>
      </c>
      <c r="J59" s="5">
        <v>14.4</v>
      </c>
      <c r="K59" s="5">
        <v>10.8</v>
      </c>
      <c r="L59" s="5">
        <v>3.9</v>
      </c>
      <c r="M59" s="5">
        <v>4.3</v>
      </c>
      <c r="N59" s="5">
        <v>-4.2</v>
      </c>
      <c r="O59" s="5"/>
      <c r="P59" s="160">
        <v>-0.6</v>
      </c>
      <c r="Q59" s="5">
        <f t="shared" si="0"/>
        <v>-0.5</v>
      </c>
      <c r="R59" s="5">
        <f t="shared" si="1"/>
        <v>-3.4</v>
      </c>
      <c r="S59" s="5">
        <f t="shared" si="2"/>
        <v>-4.5</v>
      </c>
      <c r="T59" s="5">
        <f t="shared" si="3"/>
        <v>6.1000000000000005</v>
      </c>
      <c r="U59" s="5">
        <f t="shared" si="4"/>
        <v>8.9</v>
      </c>
      <c r="V59" s="5">
        <f t="shared" si="5"/>
        <v>12.4</v>
      </c>
      <c r="W59" s="5">
        <f t="shared" si="6"/>
        <v>12</v>
      </c>
      <c r="X59" s="5">
        <f t="shared" si="7"/>
        <v>13.8</v>
      </c>
      <c r="Y59" s="5">
        <f t="shared" si="8"/>
        <v>10.200000000000001</v>
      </c>
      <c r="Z59" s="5">
        <f t="shared" si="9"/>
        <v>3.3</v>
      </c>
      <c r="AA59" s="5">
        <f t="shared" si="10"/>
        <v>3.6999999999999997</v>
      </c>
      <c r="AB59" s="5">
        <f t="shared" si="11"/>
        <v>-4.8</v>
      </c>
    </row>
    <row r="60" spans="1:28">
      <c r="A60" s="141">
        <v>59</v>
      </c>
      <c r="B60" s="6">
        <v>1841</v>
      </c>
      <c r="C60" s="5">
        <v>-3.6</v>
      </c>
      <c r="D60" s="5">
        <v>-1.4</v>
      </c>
      <c r="E60" s="5">
        <v>4.3</v>
      </c>
      <c r="F60" s="5">
        <v>6.2</v>
      </c>
      <c r="G60" s="5">
        <v>14.4</v>
      </c>
      <c r="H60" s="5">
        <v>11.2</v>
      </c>
      <c r="I60" s="5">
        <v>13</v>
      </c>
      <c r="J60" s="5">
        <v>13.9</v>
      </c>
      <c r="K60" s="5">
        <v>13</v>
      </c>
      <c r="L60" s="5">
        <v>8.4</v>
      </c>
      <c r="M60" s="5">
        <v>2.7</v>
      </c>
      <c r="N60" s="5">
        <v>0.6</v>
      </c>
      <c r="O60" s="5"/>
      <c r="P60" s="160">
        <v>-0.6</v>
      </c>
      <c r="Q60" s="5">
        <f t="shared" si="0"/>
        <v>-4.2</v>
      </c>
      <c r="R60" s="5">
        <f t="shared" si="1"/>
        <v>-2</v>
      </c>
      <c r="S60" s="5">
        <f t="shared" si="2"/>
        <v>3.6999999999999997</v>
      </c>
      <c r="T60" s="5">
        <f t="shared" si="3"/>
        <v>5.6000000000000005</v>
      </c>
      <c r="U60" s="5">
        <f t="shared" si="4"/>
        <v>13.8</v>
      </c>
      <c r="V60" s="5">
        <f t="shared" si="5"/>
        <v>10.6</v>
      </c>
      <c r="W60" s="5">
        <f t="shared" si="6"/>
        <v>12.4</v>
      </c>
      <c r="X60" s="5">
        <f t="shared" si="7"/>
        <v>13.3</v>
      </c>
      <c r="Y60" s="5">
        <f t="shared" si="8"/>
        <v>12.4</v>
      </c>
      <c r="Z60" s="5">
        <f t="shared" si="9"/>
        <v>7.8000000000000007</v>
      </c>
      <c r="AA60" s="5">
        <f t="shared" si="10"/>
        <v>2.1</v>
      </c>
      <c r="AB60" s="5">
        <f t="shared" si="11"/>
        <v>0</v>
      </c>
    </row>
    <row r="61" spans="1:28">
      <c r="A61" s="141">
        <v>60</v>
      </c>
      <c r="B61" s="6">
        <v>1842</v>
      </c>
      <c r="C61" s="5">
        <v>-7.1</v>
      </c>
      <c r="D61" s="5">
        <v>-0.8</v>
      </c>
      <c r="E61" s="5">
        <v>1.3</v>
      </c>
      <c r="F61" s="5">
        <v>4.0999999999999996</v>
      </c>
      <c r="G61" s="5">
        <v>10</v>
      </c>
      <c r="H61" s="5">
        <v>14.3</v>
      </c>
      <c r="I61" s="5">
        <v>14.4</v>
      </c>
      <c r="J61" s="5">
        <v>16.7</v>
      </c>
      <c r="K61" s="5">
        <v>10.5</v>
      </c>
      <c r="L61" s="5">
        <v>2.8</v>
      </c>
      <c r="M61" s="5">
        <v>-0.3</v>
      </c>
      <c r="N61" s="5">
        <v>2.9</v>
      </c>
      <c r="O61" s="5"/>
      <c r="P61" s="160">
        <v>-0.6</v>
      </c>
      <c r="Q61" s="5">
        <f t="shared" si="0"/>
        <v>-7.6999999999999993</v>
      </c>
      <c r="R61" s="5">
        <f t="shared" si="1"/>
        <v>-1.4</v>
      </c>
      <c r="S61" s="5">
        <f t="shared" si="2"/>
        <v>0.70000000000000007</v>
      </c>
      <c r="T61" s="5">
        <f t="shared" si="3"/>
        <v>3.4999999999999996</v>
      </c>
      <c r="U61" s="5">
        <f t="shared" si="4"/>
        <v>9.4</v>
      </c>
      <c r="V61" s="5">
        <f t="shared" si="5"/>
        <v>13.700000000000001</v>
      </c>
      <c r="W61" s="5">
        <f t="shared" si="6"/>
        <v>13.8</v>
      </c>
      <c r="X61" s="5">
        <f t="shared" si="7"/>
        <v>16.099999999999998</v>
      </c>
      <c r="Y61" s="5">
        <f t="shared" si="8"/>
        <v>9.9</v>
      </c>
      <c r="Z61" s="5">
        <f t="shared" si="9"/>
        <v>2.1999999999999997</v>
      </c>
      <c r="AA61" s="5">
        <f t="shared" si="10"/>
        <v>-0.89999999999999991</v>
      </c>
      <c r="AB61" s="5">
        <f t="shared" si="11"/>
        <v>2.2999999999999998</v>
      </c>
    </row>
    <row r="62" spans="1:28">
      <c r="A62" s="141">
        <v>61</v>
      </c>
      <c r="B62" s="6">
        <v>1843</v>
      </c>
      <c r="C62" s="5">
        <v>-1.7</v>
      </c>
      <c r="D62" s="5">
        <v>2.4</v>
      </c>
      <c r="E62" s="5">
        <v>0.3</v>
      </c>
      <c r="F62" s="5">
        <v>4.9000000000000004</v>
      </c>
      <c r="G62" s="5">
        <v>7.9</v>
      </c>
      <c r="H62" s="5">
        <v>9.8000000000000007</v>
      </c>
      <c r="I62" s="5">
        <v>12.6</v>
      </c>
      <c r="J62" s="5">
        <v>14.4</v>
      </c>
      <c r="K62" s="5">
        <v>10.6</v>
      </c>
      <c r="L62" s="5">
        <v>6.7</v>
      </c>
      <c r="M62" s="5">
        <v>2.5</v>
      </c>
      <c r="N62" s="5">
        <v>0.7</v>
      </c>
      <c r="O62" s="5"/>
      <c r="P62" s="160">
        <v>-0.6</v>
      </c>
      <c r="Q62" s="5">
        <f t="shared" si="0"/>
        <v>-2.2999999999999998</v>
      </c>
      <c r="R62" s="5">
        <f t="shared" si="1"/>
        <v>1.7999999999999998</v>
      </c>
      <c r="S62" s="5">
        <f t="shared" si="2"/>
        <v>-0.3</v>
      </c>
      <c r="T62" s="5">
        <f t="shared" si="3"/>
        <v>4.3000000000000007</v>
      </c>
      <c r="U62" s="5">
        <f t="shared" si="4"/>
        <v>7.3000000000000007</v>
      </c>
      <c r="V62" s="5">
        <f t="shared" si="5"/>
        <v>9.2000000000000011</v>
      </c>
      <c r="W62" s="5">
        <f t="shared" si="6"/>
        <v>12</v>
      </c>
      <c r="X62" s="5">
        <f t="shared" si="7"/>
        <v>13.8</v>
      </c>
      <c r="Y62" s="5">
        <f t="shared" si="8"/>
        <v>10</v>
      </c>
      <c r="Z62" s="5">
        <f t="shared" si="9"/>
        <v>6.1000000000000005</v>
      </c>
      <c r="AA62" s="5">
        <f t="shared" si="10"/>
        <v>1.9</v>
      </c>
      <c r="AB62" s="5">
        <f t="shared" si="11"/>
        <v>9.9999999999999978E-2</v>
      </c>
    </row>
    <row r="63" spans="1:28">
      <c r="A63" s="141">
        <v>62</v>
      </c>
      <c r="B63" s="6">
        <v>1844</v>
      </c>
      <c r="C63" s="5">
        <v>-5</v>
      </c>
      <c r="D63" s="5">
        <v>-3.6</v>
      </c>
      <c r="E63" s="5">
        <v>-0.9</v>
      </c>
      <c r="F63" s="5">
        <v>6.8</v>
      </c>
      <c r="G63" s="5">
        <v>8.1</v>
      </c>
      <c r="H63" s="5">
        <v>14.2</v>
      </c>
      <c r="I63" s="5">
        <v>12.5</v>
      </c>
      <c r="J63" s="5">
        <v>11.2</v>
      </c>
      <c r="K63" s="5">
        <v>12</v>
      </c>
      <c r="L63" s="5">
        <v>7.3</v>
      </c>
      <c r="M63" s="5">
        <v>3.1</v>
      </c>
      <c r="N63" s="5">
        <v>-3.2</v>
      </c>
      <c r="O63" s="5"/>
      <c r="P63" s="160">
        <v>-0.6</v>
      </c>
      <c r="Q63" s="5">
        <f t="shared" si="0"/>
        <v>-5.6</v>
      </c>
      <c r="R63" s="5">
        <f t="shared" si="1"/>
        <v>-4.2</v>
      </c>
      <c r="S63" s="5">
        <f t="shared" si="2"/>
        <v>-1.5</v>
      </c>
      <c r="T63" s="5">
        <f t="shared" si="3"/>
        <v>6.2</v>
      </c>
      <c r="U63" s="5">
        <f t="shared" si="4"/>
        <v>7.5</v>
      </c>
      <c r="V63" s="5">
        <f t="shared" si="5"/>
        <v>13.6</v>
      </c>
      <c r="W63" s="5">
        <f t="shared" si="6"/>
        <v>11.9</v>
      </c>
      <c r="X63" s="5">
        <f t="shared" si="7"/>
        <v>10.6</v>
      </c>
      <c r="Y63" s="5">
        <f t="shared" si="8"/>
        <v>11.4</v>
      </c>
      <c r="Z63" s="5">
        <f t="shared" si="9"/>
        <v>6.7</v>
      </c>
      <c r="AA63" s="5">
        <f t="shared" si="10"/>
        <v>2.5</v>
      </c>
      <c r="AB63" s="5">
        <f t="shared" si="11"/>
        <v>-3.8000000000000003</v>
      </c>
    </row>
    <row r="64" spans="1:28">
      <c r="A64" s="141">
        <v>63</v>
      </c>
      <c r="B64" s="6">
        <v>1845</v>
      </c>
      <c r="C64" s="5">
        <v>0</v>
      </c>
      <c r="D64" s="5">
        <v>-8.1</v>
      </c>
      <c r="E64" s="5">
        <v>-3.1</v>
      </c>
      <c r="F64" s="5">
        <v>5.8</v>
      </c>
      <c r="G64" s="5">
        <v>6.3</v>
      </c>
      <c r="H64" s="5">
        <v>14</v>
      </c>
      <c r="I64" s="5">
        <v>15.2</v>
      </c>
      <c r="J64" s="5">
        <v>11.9</v>
      </c>
      <c r="K64" s="5">
        <v>11.4</v>
      </c>
      <c r="L64" s="5">
        <v>7.4</v>
      </c>
      <c r="M64" s="5">
        <v>4.7</v>
      </c>
      <c r="N64" s="5">
        <v>-0.4</v>
      </c>
      <c r="O64" s="5"/>
      <c r="P64" s="160">
        <v>-0.6</v>
      </c>
      <c r="Q64" s="5">
        <f t="shared" si="0"/>
        <v>-0.6</v>
      </c>
      <c r="R64" s="5">
        <f t="shared" si="1"/>
        <v>-8.6999999999999993</v>
      </c>
      <c r="S64" s="5">
        <f t="shared" si="2"/>
        <v>-3.7</v>
      </c>
      <c r="T64" s="5">
        <f t="shared" si="3"/>
        <v>5.2</v>
      </c>
      <c r="U64" s="5">
        <f t="shared" si="4"/>
        <v>5.7</v>
      </c>
      <c r="V64" s="5">
        <f t="shared" si="5"/>
        <v>13.4</v>
      </c>
      <c r="W64" s="5">
        <f t="shared" si="6"/>
        <v>14.6</v>
      </c>
      <c r="X64" s="5">
        <f t="shared" si="7"/>
        <v>11.3</v>
      </c>
      <c r="Y64" s="5">
        <f t="shared" si="8"/>
        <v>10.8</v>
      </c>
      <c r="Z64" s="5">
        <f t="shared" si="9"/>
        <v>6.8000000000000007</v>
      </c>
      <c r="AA64" s="5">
        <f t="shared" si="10"/>
        <v>4.1000000000000005</v>
      </c>
      <c r="AB64" s="5">
        <f t="shared" si="11"/>
        <v>-1</v>
      </c>
    </row>
    <row r="65" spans="1:29">
      <c r="A65" s="141">
        <v>64</v>
      </c>
      <c r="B65" s="6">
        <v>1846</v>
      </c>
      <c r="C65" s="5">
        <v>0.2</v>
      </c>
      <c r="D65" s="5">
        <v>1</v>
      </c>
      <c r="E65" s="5">
        <v>3.2</v>
      </c>
      <c r="F65" s="5">
        <v>5.6</v>
      </c>
      <c r="G65" s="5">
        <v>11.1</v>
      </c>
      <c r="H65" s="5">
        <v>16.100000000000001</v>
      </c>
      <c r="I65" s="5">
        <v>16.7</v>
      </c>
      <c r="J65" s="5">
        <v>15.8</v>
      </c>
      <c r="K65" s="5">
        <v>12.7</v>
      </c>
      <c r="L65" s="5">
        <v>7.9</v>
      </c>
      <c r="M65" s="5">
        <v>2</v>
      </c>
      <c r="N65" s="5">
        <v>-5.7</v>
      </c>
      <c r="O65" s="5"/>
      <c r="P65" s="160">
        <v>-0.6</v>
      </c>
      <c r="Q65" s="5">
        <f t="shared" si="0"/>
        <v>-0.39999999999999997</v>
      </c>
      <c r="R65" s="5">
        <f t="shared" si="1"/>
        <v>0.4</v>
      </c>
      <c r="S65" s="5">
        <f t="shared" si="2"/>
        <v>2.6</v>
      </c>
      <c r="T65" s="5">
        <f t="shared" si="3"/>
        <v>5</v>
      </c>
      <c r="U65" s="5">
        <f t="shared" si="4"/>
        <v>10.5</v>
      </c>
      <c r="V65" s="5">
        <f t="shared" si="5"/>
        <v>15.500000000000002</v>
      </c>
      <c r="W65" s="5">
        <f t="shared" si="6"/>
        <v>16.099999999999998</v>
      </c>
      <c r="X65" s="5">
        <f t="shared" si="7"/>
        <v>15.200000000000001</v>
      </c>
      <c r="Y65" s="5">
        <f t="shared" si="8"/>
        <v>12.1</v>
      </c>
      <c r="Z65" s="5">
        <f t="shared" si="9"/>
        <v>7.3000000000000007</v>
      </c>
      <c r="AA65" s="5">
        <f t="shared" si="10"/>
        <v>1.4</v>
      </c>
      <c r="AB65" s="5">
        <f t="shared" si="11"/>
        <v>-6.3</v>
      </c>
    </row>
    <row r="66" spans="1:29">
      <c r="A66" s="141">
        <v>65</v>
      </c>
      <c r="B66" s="6">
        <v>1847</v>
      </c>
      <c r="C66" s="5">
        <v>-0.5</v>
      </c>
      <c r="D66" s="5">
        <v>-4.5</v>
      </c>
      <c r="E66" s="5">
        <v>-0.9</v>
      </c>
      <c r="F66" s="5">
        <v>1.7</v>
      </c>
      <c r="G66" s="5">
        <v>13.6</v>
      </c>
      <c r="H66" s="5">
        <v>10</v>
      </c>
      <c r="I66" s="5">
        <v>15.4</v>
      </c>
      <c r="J66" s="5">
        <v>14.6</v>
      </c>
      <c r="K66" s="5">
        <v>8.6999999999999993</v>
      </c>
      <c r="L66" s="5">
        <v>6.9</v>
      </c>
      <c r="M66" s="5">
        <v>4.2</v>
      </c>
      <c r="N66" s="5">
        <v>-1.7</v>
      </c>
      <c r="O66" s="5"/>
      <c r="P66" s="160">
        <v>-0.6</v>
      </c>
      <c r="Q66" s="5">
        <f t="shared" ref="Q66:Q129" si="12">C66+$P66</f>
        <v>-1.1000000000000001</v>
      </c>
      <c r="R66" s="5">
        <f t="shared" ref="R66:R129" si="13">D66+$P66</f>
        <v>-5.0999999999999996</v>
      </c>
      <c r="S66" s="5">
        <f t="shared" ref="S66:S129" si="14">E66+$P66</f>
        <v>-1.5</v>
      </c>
      <c r="T66" s="5">
        <f t="shared" ref="T66:T129" si="15">F66+$P66</f>
        <v>1.1000000000000001</v>
      </c>
      <c r="U66" s="5">
        <f t="shared" ref="U66:U129" si="16">G66+$P66</f>
        <v>13</v>
      </c>
      <c r="V66" s="5">
        <f t="shared" ref="V66:V129" si="17">H66+$P66</f>
        <v>9.4</v>
      </c>
      <c r="W66" s="5">
        <f t="shared" ref="W66:W129" si="18">I66+$P66</f>
        <v>14.8</v>
      </c>
      <c r="X66" s="5">
        <f t="shared" ref="X66:X129" si="19">J66+$P66</f>
        <v>14</v>
      </c>
      <c r="Y66" s="5">
        <f t="shared" ref="Y66:Y129" si="20">K66+$P66</f>
        <v>8.1</v>
      </c>
      <c r="Z66" s="5">
        <f t="shared" ref="Z66:Z129" si="21">L66+$P66</f>
        <v>6.3000000000000007</v>
      </c>
      <c r="AA66" s="5">
        <f t="shared" ref="AA66:AA129" si="22">M66+$P66</f>
        <v>3.6</v>
      </c>
      <c r="AB66" s="5">
        <f t="shared" ref="AB66:AB129" si="23">N66+$P66</f>
        <v>-2.2999999999999998</v>
      </c>
    </row>
    <row r="67" spans="1:29">
      <c r="A67" s="141">
        <v>66</v>
      </c>
      <c r="B67" s="6">
        <v>1848</v>
      </c>
      <c r="C67" s="5">
        <v>-8.5</v>
      </c>
      <c r="D67" s="5">
        <v>1.4</v>
      </c>
      <c r="E67" s="5">
        <v>1.9</v>
      </c>
      <c r="F67" s="5">
        <v>7.3</v>
      </c>
      <c r="G67" s="5">
        <v>10.3</v>
      </c>
      <c r="H67" s="5">
        <v>14.5</v>
      </c>
      <c r="I67" s="5">
        <v>14.9</v>
      </c>
      <c r="J67" s="5">
        <v>14.6</v>
      </c>
      <c r="K67" s="5">
        <v>10.9</v>
      </c>
      <c r="L67" s="5">
        <v>7.8</v>
      </c>
      <c r="M67" s="5">
        <v>0.2</v>
      </c>
      <c r="N67" s="5">
        <v>1.8</v>
      </c>
      <c r="O67" s="5"/>
      <c r="P67" s="160">
        <v>-0.6</v>
      </c>
      <c r="Q67" s="5">
        <f t="shared" si="12"/>
        <v>-9.1</v>
      </c>
      <c r="R67" s="5">
        <f t="shared" si="13"/>
        <v>0.79999999999999993</v>
      </c>
      <c r="S67" s="5">
        <f t="shared" si="14"/>
        <v>1.2999999999999998</v>
      </c>
      <c r="T67" s="5">
        <f t="shared" si="15"/>
        <v>6.7</v>
      </c>
      <c r="U67" s="5">
        <f t="shared" si="16"/>
        <v>9.7000000000000011</v>
      </c>
      <c r="V67" s="5">
        <f t="shared" si="17"/>
        <v>13.9</v>
      </c>
      <c r="W67" s="5">
        <f t="shared" si="18"/>
        <v>14.3</v>
      </c>
      <c r="X67" s="5">
        <f t="shared" si="19"/>
        <v>14</v>
      </c>
      <c r="Y67" s="5">
        <f t="shared" si="20"/>
        <v>10.3</v>
      </c>
      <c r="Z67" s="5">
        <f t="shared" si="21"/>
        <v>7.2</v>
      </c>
      <c r="AA67" s="5">
        <f t="shared" si="22"/>
        <v>-0.39999999999999997</v>
      </c>
      <c r="AB67" s="5">
        <f t="shared" si="23"/>
        <v>1.2000000000000002</v>
      </c>
    </row>
    <row r="68" spans="1:29">
      <c r="A68" s="141">
        <v>67</v>
      </c>
      <c r="B68" s="6">
        <v>1849</v>
      </c>
      <c r="C68" s="5">
        <v>-1</v>
      </c>
      <c r="D68" s="5">
        <v>0.2</v>
      </c>
      <c r="E68" s="5">
        <v>-0.8</v>
      </c>
      <c r="F68" s="5">
        <v>3.7</v>
      </c>
      <c r="G68" s="5">
        <v>10.4</v>
      </c>
      <c r="H68" s="5">
        <v>14.6</v>
      </c>
      <c r="I68" s="5">
        <v>14.9</v>
      </c>
      <c r="J68" s="5">
        <v>12.9</v>
      </c>
      <c r="K68" s="5">
        <v>11.2</v>
      </c>
      <c r="L68" s="5">
        <v>7.7</v>
      </c>
      <c r="M68" s="5">
        <v>1</v>
      </c>
      <c r="N68" s="5">
        <v>-3.3</v>
      </c>
      <c r="O68" s="5"/>
      <c r="P68" s="160">
        <v>-0.6</v>
      </c>
      <c r="Q68" s="5">
        <f t="shared" si="12"/>
        <v>-1.6</v>
      </c>
      <c r="R68" s="5">
        <f t="shared" si="13"/>
        <v>-0.39999999999999997</v>
      </c>
      <c r="S68" s="5">
        <f t="shared" si="14"/>
        <v>-1.4</v>
      </c>
      <c r="T68" s="5">
        <f t="shared" si="15"/>
        <v>3.1</v>
      </c>
      <c r="U68" s="5">
        <f t="shared" si="16"/>
        <v>9.8000000000000007</v>
      </c>
      <c r="V68" s="5">
        <f t="shared" si="17"/>
        <v>14</v>
      </c>
      <c r="W68" s="5">
        <f t="shared" si="18"/>
        <v>14.3</v>
      </c>
      <c r="X68" s="5">
        <f t="shared" si="19"/>
        <v>12.3</v>
      </c>
      <c r="Y68" s="5">
        <f t="shared" si="20"/>
        <v>10.6</v>
      </c>
      <c r="Z68" s="5">
        <f t="shared" si="21"/>
        <v>7.1000000000000005</v>
      </c>
      <c r="AA68" s="5">
        <f t="shared" si="22"/>
        <v>0.4</v>
      </c>
      <c r="AB68" s="5">
        <f t="shared" si="23"/>
        <v>-3.9</v>
      </c>
    </row>
    <row r="69" spans="1:29">
      <c r="A69" s="141">
        <v>68</v>
      </c>
      <c r="B69" s="259">
        <v>1850</v>
      </c>
      <c r="C69" s="5">
        <v>-6.3</v>
      </c>
      <c r="D69" s="5">
        <v>1.6</v>
      </c>
      <c r="E69" s="147">
        <v>-1.4</v>
      </c>
      <c r="F69" s="5">
        <v>5.0999999999999996</v>
      </c>
      <c r="G69" s="147">
        <v>8</v>
      </c>
      <c r="H69" s="5">
        <v>13.2</v>
      </c>
      <c r="I69" s="5">
        <v>14</v>
      </c>
      <c r="J69" s="5">
        <v>14.4</v>
      </c>
      <c r="K69" s="5">
        <v>9</v>
      </c>
      <c r="L69" s="5">
        <v>3.6</v>
      </c>
      <c r="M69" s="147">
        <v>2.8</v>
      </c>
      <c r="N69" s="147">
        <v>-0.4</v>
      </c>
      <c r="O69" s="5">
        <f>AVERAGE(C69:N69)</f>
        <v>5.3</v>
      </c>
      <c r="P69" s="160">
        <v>-0.6</v>
      </c>
      <c r="Q69" s="5">
        <f t="shared" si="12"/>
        <v>-6.8999999999999995</v>
      </c>
      <c r="R69" s="5">
        <f t="shared" si="13"/>
        <v>1</v>
      </c>
      <c r="S69" s="5">
        <f t="shared" si="14"/>
        <v>-2</v>
      </c>
      <c r="T69" s="5">
        <f t="shared" si="15"/>
        <v>4.5</v>
      </c>
      <c r="U69" s="5">
        <f t="shared" si="16"/>
        <v>7.4</v>
      </c>
      <c r="V69" s="5">
        <f t="shared" si="17"/>
        <v>12.6</v>
      </c>
      <c r="W69" s="5">
        <f t="shared" si="18"/>
        <v>13.4</v>
      </c>
      <c r="X69" s="5">
        <f t="shared" si="19"/>
        <v>13.8</v>
      </c>
      <c r="Y69" s="5">
        <f t="shared" si="20"/>
        <v>8.4</v>
      </c>
      <c r="Z69" s="5">
        <f t="shared" si="21"/>
        <v>3</v>
      </c>
      <c r="AA69" s="5">
        <f t="shared" si="22"/>
        <v>2.1999999999999997</v>
      </c>
      <c r="AB69" s="5">
        <f t="shared" si="23"/>
        <v>-1</v>
      </c>
      <c r="AC69" s="5">
        <f>AVERAGE(C69:N69)-0.6</f>
        <v>4.7</v>
      </c>
    </row>
    <row r="70" spans="1:29">
      <c r="A70" s="141">
        <v>69</v>
      </c>
      <c r="B70" s="6">
        <v>1851</v>
      </c>
      <c r="C70" s="5">
        <v>0.3</v>
      </c>
      <c r="D70" s="5">
        <v>-1.8</v>
      </c>
      <c r="E70" s="5">
        <v>-0.2</v>
      </c>
      <c r="F70" s="5">
        <v>6.5</v>
      </c>
      <c r="G70" s="5">
        <v>5.9</v>
      </c>
      <c r="H70" s="5">
        <v>13.4</v>
      </c>
      <c r="I70" s="5">
        <v>13.4</v>
      </c>
      <c r="J70" s="5">
        <v>14.1</v>
      </c>
      <c r="K70" s="5">
        <v>7.6</v>
      </c>
      <c r="L70" s="5">
        <v>7.9</v>
      </c>
      <c r="M70" s="5">
        <v>-3.9</v>
      </c>
      <c r="N70" s="5">
        <v>-1.5</v>
      </c>
      <c r="O70" s="5"/>
      <c r="P70" s="160">
        <v>0</v>
      </c>
      <c r="Q70" s="5">
        <f t="shared" si="12"/>
        <v>0.3</v>
      </c>
      <c r="R70" s="5">
        <f t="shared" si="13"/>
        <v>-1.8</v>
      </c>
      <c r="S70" s="5">
        <f t="shared" si="14"/>
        <v>-0.2</v>
      </c>
      <c r="T70" s="5">
        <f t="shared" si="15"/>
        <v>6.5</v>
      </c>
      <c r="U70" s="5">
        <f t="shared" si="16"/>
        <v>5.9</v>
      </c>
      <c r="V70" s="5">
        <f t="shared" si="17"/>
        <v>13.4</v>
      </c>
      <c r="W70" s="5">
        <f t="shared" si="18"/>
        <v>13.4</v>
      </c>
      <c r="X70" s="5">
        <f t="shared" si="19"/>
        <v>14.1</v>
      </c>
      <c r="Y70" s="5">
        <f t="shared" si="20"/>
        <v>7.6</v>
      </c>
      <c r="Z70" s="5">
        <f t="shared" si="21"/>
        <v>7.9</v>
      </c>
      <c r="AA70" s="5">
        <f t="shared" si="22"/>
        <v>-3.9</v>
      </c>
      <c r="AB70" s="5">
        <f t="shared" si="23"/>
        <v>-1.5</v>
      </c>
    </row>
    <row r="71" spans="1:29">
      <c r="A71" s="141">
        <v>70</v>
      </c>
      <c r="B71" s="6">
        <v>1852</v>
      </c>
      <c r="C71" s="5">
        <v>1.3</v>
      </c>
      <c r="D71" s="5">
        <v>-2.2000000000000002</v>
      </c>
      <c r="E71" s="5">
        <v>-1.8</v>
      </c>
      <c r="F71" s="5">
        <v>2.8</v>
      </c>
      <c r="G71" s="5">
        <v>10.4</v>
      </c>
      <c r="H71" s="5">
        <v>13.5</v>
      </c>
      <c r="I71" s="5">
        <v>16.399999999999999</v>
      </c>
      <c r="J71" s="5">
        <v>14.6</v>
      </c>
      <c r="K71" s="5">
        <v>10.7</v>
      </c>
      <c r="L71" s="5">
        <v>6.1</v>
      </c>
      <c r="M71" s="5">
        <v>7.4</v>
      </c>
      <c r="N71" s="5">
        <v>4.4000000000000004</v>
      </c>
      <c r="O71" s="5"/>
      <c r="P71" s="160">
        <v>0</v>
      </c>
      <c r="Q71" s="5">
        <f t="shared" si="12"/>
        <v>1.3</v>
      </c>
      <c r="R71" s="5">
        <f t="shared" si="13"/>
        <v>-2.2000000000000002</v>
      </c>
      <c r="S71" s="5">
        <f t="shared" si="14"/>
        <v>-1.8</v>
      </c>
      <c r="T71" s="5">
        <f t="shared" si="15"/>
        <v>2.8</v>
      </c>
      <c r="U71" s="5">
        <f t="shared" si="16"/>
        <v>10.4</v>
      </c>
      <c r="V71" s="5">
        <f t="shared" si="17"/>
        <v>13.5</v>
      </c>
      <c r="W71" s="5">
        <f t="shared" si="18"/>
        <v>16.399999999999999</v>
      </c>
      <c r="X71" s="5">
        <f t="shared" si="19"/>
        <v>14.6</v>
      </c>
      <c r="Y71" s="5">
        <f t="shared" si="20"/>
        <v>10.7</v>
      </c>
      <c r="Z71" s="5">
        <f t="shared" si="21"/>
        <v>6.1</v>
      </c>
      <c r="AA71" s="5">
        <f t="shared" si="22"/>
        <v>7.4</v>
      </c>
      <c r="AB71" s="5">
        <f t="shared" si="23"/>
        <v>4.4000000000000004</v>
      </c>
    </row>
    <row r="72" spans="1:29">
      <c r="A72" s="141">
        <v>71</v>
      </c>
      <c r="B72" s="6">
        <v>1853</v>
      </c>
      <c r="C72" s="5">
        <v>1.9</v>
      </c>
      <c r="D72" s="5">
        <v>-4.8</v>
      </c>
      <c r="E72" s="5">
        <v>-3.1</v>
      </c>
      <c r="F72" s="5">
        <v>2.6</v>
      </c>
      <c r="G72" s="5">
        <v>8.6999999999999993</v>
      </c>
      <c r="H72" s="5">
        <v>12.5</v>
      </c>
      <c r="I72" s="5">
        <v>16.100000000000001</v>
      </c>
      <c r="J72" s="5">
        <v>15.3</v>
      </c>
      <c r="K72" s="5">
        <v>11.1</v>
      </c>
      <c r="L72" s="5">
        <v>8.6</v>
      </c>
      <c r="M72" s="5">
        <v>1</v>
      </c>
      <c r="N72" s="5">
        <v>-5.3</v>
      </c>
      <c r="O72" s="5"/>
      <c r="P72" s="160">
        <v>0</v>
      </c>
      <c r="Q72" s="5">
        <f t="shared" si="12"/>
        <v>1.9</v>
      </c>
      <c r="R72" s="5">
        <f t="shared" si="13"/>
        <v>-4.8</v>
      </c>
      <c r="S72" s="5">
        <f t="shared" si="14"/>
        <v>-3.1</v>
      </c>
      <c r="T72" s="5">
        <f t="shared" si="15"/>
        <v>2.6</v>
      </c>
      <c r="U72" s="5">
        <f t="shared" si="16"/>
        <v>8.6999999999999993</v>
      </c>
      <c r="V72" s="5">
        <f t="shared" si="17"/>
        <v>12.5</v>
      </c>
      <c r="W72" s="5">
        <f t="shared" si="18"/>
        <v>16.100000000000001</v>
      </c>
      <c r="X72" s="5">
        <f t="shared" si="19"/>
        <v>15.3</v>
      </c>
      <c r="Y72" s="5">
        <f t="shared" si="20"/>
        <v>11.1</v>
      </c>
      <c r="Z72" s="5">
        <f t="shared" si="21"/>
        <v>8.6</v>
      </c>
      <c r="AA72" s="5">
        <f t="shared" si="22"/>
        <v>1</v>
      </c>
      <c r="AB72" s="5">
        <f t="shared" si="23"/>
        <v>-5.3</v>
      </c>
    </row>
    <row r="73" spans="1:29">
      <c r="A73" s="141">
        <v>72</v>
      </c>
      <c r="B73" s="6">
        <v>1854</v>
      </c>
      <c r="C73" s="5">
        <v>0.2</v>
      </c>
      <c r="D73" s="5">
        <v>-4.8</v>
      </c>
      <c r="E73" s="5">
        <v>0.4</v>
      </c>
      <c r="F73" s="5">
        <v>6.2</v>
      </c>
      <c r="G73" s="5">
        <v>10.5</v>
      </c>
      <c r="H73" s="5">
        <v>11.9</v>
      </c>
      <c r="I73" s="5">
        <v>15.2</v>
      </c>
      <c r="J73" s="5">
        <v>13.5</v>
      </c>
      <c r="K73" s="5">
        <v>11.5</v>
      </c>
      <c r="L73" s="5">
        <v>8</v>
      </c>
      <c r="M73" s="5">
        <v>-0.9</v>
      </c>
      <c r="N73" s="5">
        <v>-1.3</v>
      </c>
      <c r="O73" s="5"/>
      <c r="P73" s="160">
        <v>0</v>
      </c>
      <c r="Q73" s="5">
        <f t="shared" si="12"/>
        <v>0.2</v>
      </c>
      <c r="R73" s="5">
        <f t="shared" si="13"/>
        <v>-4.8</v>
      </c>
      <c r="S73" s="5">
        <f t="shared" si="14"/>
        <v>0.4</v>
      </c>
      <c r="T73" s="5">
        <f t="shared" si="15"/>
        <v>6.2</v>
      </c>
      <c r="U73" s="5">
        <f t="shared" si="16"/>
        <v>10.5</v>
      </c>
      <c r="V73" s="5">
        <f t="shared" si="17"/>
        <v>11.9</v>
      </c>
      <c r="W73" s="5">
        <f t="shared" si="18"/>
        <v>15.2</v>
      </c>
      <c r="X73" s="5">
        <f t="shared" si="19"/>
        <v>13.5</v>
      </c>
      <c r="Y73" s="5">
        <f t="shared" si="20"/>
        <v>11.5</v>
      </c>
      <c r="Z73" s="5">
        <f t="shared" si="21"/>
        <v>8</v>
      </c>
      <c r="AA73" s="5">
        <f t="shared" si="22"/>
        <v>-0.9</v>
      </c>
      <c r="AB73" s="5">
        <f t="shared" si="23"/>
        <v>-1.3</v>
      </c>
    </row>
    <row r="74" spans="1:29">
      <c r="A74" s="141">
        <v>73</v>
      </c>
      <c r="B74" s="6">
        <v>1855</v>
      </c>
      <c r="C74" s="5">
        <v>-6</v>
      </c>
      <c r="D74" s="5">
        <v>-2</v>
      </c>
      <c r="E74" s="5">
        <v>0.4</v>
      </c>
      <c r="F74" s="5">
        <v>3.7</v>
      </c>
      <c r="G74" s="5">
        <v>9</v>
      </c>
      <c r="H74" s="5">
        <v>13.1</v>
      </c>
      <c r="I74" s="5">
        <v>14.8</v>
      </c>
      <c r="J74" s="5">
        <v>15.8</v>
      </c>
      <c r="K74" s="5">
        <v>11.5</v>
      </c>
      <c r="L74" s="5">
        <v>10.3</v>
      </c>
      <c r="M74" s="5">
        <v>-0.1</v>
      </c>
      <c r="N74" s="5">
        <v>-4.7</v>
      </c>
      <c r="O74" s="5"/>
      <c r="P74" s="160">
        <v>0</v>
      </c>
      <c r="Q74" s="5">
        <f t="shared" si="12"/>
        <v>-6</v>
      </c>
      <c r="R74" s="5">
        <f t="shared" si="13"/>
        <v>-2</v>
      </c>
      <c r="S74" s="5">
        <f t="shared" si="14"/>
        <v>0.4</v>
      </c>
      <c r="T74" s="5">
        <f t="shared" si="15"/>
        <v>3.7</v>
      </c>
      <c r="U74" s="5">
        <f t="shared" si="16"/>
        <v>9</v>
      </c>
      <c r="V74" s="5">
        <f t="shared" si="17"/>
        <v>13.1</v>
      </c>
      <c r="W74" s="5">
        <f t="shared" si="18"/>
        <v>14.8</v>
      </c>
      <c r="X74" s="5">
        <f t="shared" si="19"/>
        <v>15.8</v>
      </c>
      <c r="Y74" s="5">
        <f t="shared" si="20"/>
        <v>11.5</v>
      </c>
      <c r="Z74" s="5">
        <f t="shared" si="21"/>
        <v>10.3</v>
      </c>
      <c r="AA74" s="5">
        <f t="shared" si="22"/>
        <v>-0.1</v>
      </c>
      <c r="AB74" s="5">
        <f t="shared" si="23"/>
        <v>-4.7</v>
      </c>
    </row>
    <row r="75" spans="1:29">
      <c r="A75" s="141">
        <v>74</v>
      </c>
      <c r="B75" s="6">
        <v>1856</v>
      </c>
      <c r="C75" s="5">
        <v>1.5</v>
      </c>
      <c r="D75" s="5">
        <v>1.2</v>
      </c>
      <c r="E75" s="5">
        <v>-0.1</v>
      </c>
      <c r="F75" s="5">
        <v>7.9</v>
      </c>
      <c r="G75" s="5">
        <v>8.5</v>
      </c>
      <c r="H75" s="5">
        <v>14.8</v>
      </c>
      <c r="I75" s="5">
        <v>13.2</v>
      </c>
      <c r="J75" s="5">
        <v>16.600000000000001</v>
      </c>
      <c r="K75" s="5">
        <v>10.199999999999999</v>
      </c>
      <c r="L75" s="5">
        <v>9</v>
      </c>
      <c r="M75" s="5">
        <v>-2.8</v>
      </c>
      <c r="N75" s="5">
        <v>-0.5</v>
      </c>
      <c r="O75" s="5"/>
      <c r="P75" s="160">
        <v>0</v>
      </c>
      <c r="Q75" s="5">
        <f t="shared" si="12"/>
        <v>1.5</v>
      </c>
      <c r="R75" s="5">
        <f t="shared" si="13"/>
        <v>1.2</v>
      </c>
      <c r="S75" s="5">
        <f t="shared" si="14"/>
        <v>-0.1</v>
      </c>
      <c r="T75" s="5">
        <f t="shared" si="15"/>
        <v>7.9</v>
      </c>
      <c r="U75" s="5">
        <f t="shared" si="16"/>
        <v>8.5</v>
      </c>
      <c r="V75" s="5">
        <f t="shared" si="17"/>
        <v>14.8</v>
      </c>
      <c r="W75" s="5">
        <f t="shared" si="18"/>
        <v>13.2</v>
      </c>
      <c r="X75" s="5">
        <f t="shared" si="19"/>
        <v>16.600000000000001</v>
      </c>
      <c r="Y75" s="5">
        <f t="shared" si="20"/>
        <v>10.199999999999999</v>
      </c>
      <c r="Z75" s="5">
        <f t="shared" si="21"/>
        <v>9</v>
      </c>
      <c r="AA75" s="5">
        <f t="shared" si="22"/>
        <v>-2.8</v>
      </c>
      <c r="AB75" s="5">
        <f t="shared" si="23"/>
        <v>-0.5</v>
      </c>
    </row>
    <row r="76" spans="1:29">
      <c r="A76" s="141">
        <v>75</v>
      </c>
      <c r="B76" s="6">
        <v>1857</v>
      </c>
      <c r="C76" s="5">
        <v>-4.3</v>
      </c>
      <c r="D76" s="5">
        <v>-0.8</v>
      </c>
      <c r="E76" s="5">
        <v>0.1</v>
      </c>
      <c r="F76" s="5">
        <v>4.5999999999999996</v>
      </c>
      <c r="G76" s="5">
        <v>10.4</v>
      </c>
      <c r="H76" s="5">
        <v>13.2</v>
      </c>
      <c r="I76" s="5">
        <v>17</v>
      </c>
      <c r="J76" s="5">
        <v>15.5</v>
      </c>
      <c r="K76" s="5">
        <v>13.3</v>
      </c>
      <c r="L76" s="5">
        <v>9.6</v>
      </c>
      <c r="M76" s="5">
        <v>3</v>
      </c>
      <c r="N76" s="5">
        <v>1</v>
      </c>
      <c r="O76" s="5"/>
      <c r="P76" s="160">
        <v>0</v>
      </c>
      <c r="Q76" s="5">
        <f t="shared" si="12"/>
        <v>-4.3</v>
      </c>
      <c r="R76" s="5">
        <f t="shared" si="13"/>
        <v>-0.8</v>
      </c>
      <c r="S76" s="5">
        <f t="shared" si="14"/>
        <v>0.1</v>
      </c>
      <c r="T76" s="5">
        <f t="shared" si="15"/>
        <v>4.5999999999999996</v>
      </c>
      <c r="U76" s="5">
        <f t="shared" si="16"/>
        <v>10.4</v>
      </c>
      <c r="V76" s="5">
        <f t="shared" si="17"/>
        <v>13.2</v>
      </c>
      <c r="W76" s="5">
        <f t="shared" si="18"/>
        <v>17</v>
      </c>
      <c r="X76" s="5">
        <f t="shared" si="19"/>
        <v>15.5</v>
      </c>
      <c r="Y76" s="5">
        <f t="shared" si="20"/>
        <v>13.3</v>
      </c>
      <c r="Z76" s="5">
        <f t="shared" si="21"/>
        <v>9.6</v>
      </c>
      <c r="AA76" s="5">
        <f t="shared" si="22"/>
        <v>3</v>
      </c>
      <c r="AB76" s="5">
        <f t="shared" si="23"/>
        <v>1</v>
      </c>
    </row>
    <row r="77" spans="1:29">
      <c r="A77" s="141">
        <v>76</v>
      </c>
      <c r="B77" s="6">
        <v>1858</v>
      </c>
      <c r="C77" s="5">
        <v>-4.5</v>
      </c>
      <c r="D77" s="5">
        <v>-4.5</v>
      </c>
      <c r="E77" s="5">
        <v>-0.2</v>
      </c>
      <c r="F77" s="5">
        <v>6.6</v>
      </c>
      <c r="G77" s="5">
        <v>7.8</v>
      </c>
      <c r="H77" s="5">
        <v>16.899999999999999</v>
      </c>
      <c r="I77" s="5">
        <v>13.5</v>
      </c>
      <c r="J77" s="5">
        <v>13</v>
      </c>
      <c r="K77" s="5">
        <v>14</v>
      </c>
      <c r="L77" s="5">
        <v>7.8</v>
      </c>
      <c r="M77" s="5">
        <v>-1.1000000000000001</v>
      </c>
      <c r="N77" s="5">
        <v>-1.3</v>
      </c>
      <c r="O77" s="5"/>
      <c r="P77" s="160">
        <v>0</v>
      </c>
      <c r="Q77" s="5">
        <f t="shared" si="12"/>
        <v>-4.5</v>
      </c>
      <c r="R77" s="5">
        <f t="shared" si="13"/>
        <v>-4.5</v>
      </c>
      <c r="S77" s="5">
        <f t="shared" si="14"/>
        <v>-0.2</v>
      </c>
      <c r="T77" s="5">
        <f t="shared" si="15"/>
        <v>6.6</v>
      </c>
      <c r="U77" s="5">
        <f t="shared" si="16"/>
        <v>7.8</v>
      </c>
      <c r="V77" s="5">
        <f t="shared" si="17"/>
        <v>16.899999999999999</v>
      </c>
      <c r="W77" s="5">
        <f t="shared" si="18"/>
        <v>13.5</v>
      </c>
      <c r="X77" s="5">
        <f t="shared" si="19"/>
        <v>13</v>
      </c>
      <c r="Y77" s="5">
        <f t="shared" si="20"/>
        <v>14</v>
      </c>
      <c r="Z77" s="5">
        <f t="shared" si="21"/>
        <v>7.8</v>
      </c>
      <c r="AA77" s="5">
        <f t="shared" si="22"/>
        <v>-1.1000000000000001</v>
      </c>
      <c r="AB77" s="5">
        <f t="shared" si="23"/>
        <v>-1.3</v>
      </c>
    </row>
    <row r="78" spans="1:29">
      <c r="A78" s="141">
        <v>77</v>
      </c>
      <c r="B78" s="6">
        <v>1859</v>
      </c>
      <c r="C78" s="5">
        <v>-2.2999999999999998</v>
      </c>
      <c r="D78" s="5">
        <v>-0.5</v>
      </c>
      <c r="E78" s="5">
        <v>3.9</v>
      </c>
      <c r="F78" s="5">
        <v>5.9</v>
      </c>
      <c r="G78" s="5">
        <v>9.4</v>
      </c>
      <c r="H78" s="5">
        <v>13.7</v>
      </c>
      <c r="I78" s="5">
        <v>19.399999999999999</v>
      </c>
      <c r="J78" s="5">
        <v>17.100000000000001</v>
      </c>
      <c r="K78" s="5">
        <v>11.5</v>
      </c>
      <c r="L78" s="5">
        <v>8.8000000000000007</v>
      </c>
      <c r="M78" s="5">
        <v>1.2</v>
      </c>
      <c r="N78" s="5">
        <v>-4.4000000000000004</v>
      </c>
      <c r="O78" s="5"/>
      <c r="P78" s="160">
        <v>0</v>
      </c>
      <c r="Q78" s="5">
        <f t="shared" si="12"/>
        <v>-2.2999999999999998</v>
      </c>
      <c r="R78" s="5">
        <f t="shared" si="13"/>
        <v>-0.5</v>
      </c>
      <c r="S78" s="5">
        <f t="shared" si="14"/>
        <v>3.9</v>
      </c>
      <c r="T78" s="5">
        <f t="shared" si="15"/>
        <v>5.9</v>
      </c>
      <c r="U78" s="5">
        <f t="shared" si="16"/>
        <v>9.4</v>
      </c>
      <c r="V78" s="5">
        <f t="shared" si="17"/>
        <v>13.7</v>
      </c>
      <c r="W78" s="5">
        <f t="shared" si="18"/>
        <v>19.399999999999999</v>
      </c>
      <c r="X78" s="5">
        <f t="shared" si="19"/>
        <v>17.100000000000001</v>
      </c>
      <c r="Y78" s="5">
        <f t="shared" si="20"/>
        <v>11.5</v>
      </c>
      <c r="Z78" s="5">
        <f t="shared" si="21"/>
        <v>8.8000000000000007</v>
      </c>
      <c r="AA78" s="5">
        <f t="shared" si="22"/>
        <v>1.2</v>
      </c>
      <c r="AB78" s="5">
        <f t="shared" si="23"/>
        <v>-4.4000000000000004</v>
      </c>
    </row>
    <row r="79" spans="1:29">
      <c r="A79" s="141">
        <v>78</v>
      </c>
      <c r="B79" s="6">
        <v>1860</v>
      </c>
      <c r="C79" s="5">
        <v>0.7</v>
      </c>
      <c r="D79" s="5">
        <v>-6.3</v>
      </c>
      <c r="E79" s="5">
        <v>-1.6</v>
      </c>
      <c r="F79" s="5">
        <v>4</v>
      </c>
      <c r="G79" s="5">
        <v>10.4</v>
      </c>
      <c r="H79" s="5">
        <v>12.9</v>
      </c>
      <c r="I79" s="5">
        <v>11.4</v>
      </c>
      <c r="J79" s="5">
        <v>13.5</v>
      </c>
      <c r="K79" s="5">
        <v>10.8</v>
      </c>
      <c r="L79" s="5">
        <v>5.8</v>
      </c>
      <c r="M79" s="5">
        <v>-0.5</v>
      </c>
      <c r="N79" s="5">
        <v>-1.7</v>
      </c>
      <c r="O79" s="5"/>
      <c r="P79" s="160">
        <v>0</v>
      </c>
      <c r="Q79" s="5">
        <f t="shared" si="12"/>
        <v>0.7</v>
      </c>
      <c r="R79" s="5">
        <f t="shared" si="13"/>
        <v>-6.3</v>
      </c>
      <c r="S79" s="5">
        <f t="shared" si="14"/>
        <v>-1.6</v>
      </c>
      <c r="T79" s="5">
        <f t="shared" si="15"/>
        <v>4</v>
      </c>
      <c r="U79" s="5">
        <f t="shared" si="16"/>
        <v>10.4</v>
      </c>
      <c r="V79" s="5">
        <f t="shared" si="17"/>
        <v>12.9</v>
      </c>
      <c r="W79" s="5">
        <f t="shared" si="18"/>
        <v>11.4</v>
      </c>
      <c r="X79" s="5">
        <f t="shared" si="19"/>
        <v>13.5</v>
      </c>
      <c r="Y79" s="5">
        <f t="shared" si="20"/>
        <v>10.8</v>
      </c>
      <c r="Z79" s="5">
        <f t="shared" si="21"/>
        <v>5.8</v>
      </c>
      <c r="AA79" s="5">
        <f t="shared" si="22"/>
        <v>-0.5</v>
      </c>
      <c r="AB79" s="5">
        <f t="shared" si="23"/>
        <v>-1.7</v>
      </c>
    </row>
    <row r="80" spans="1:29">
      <c r="A80" s="141">
        <v>79</v>
      </c>
      <c r="B80" s="6">
        <v>1861</v>
      </c>
      <c r="C80" s="5">
        <v>-4.9000000000000004</v>
      </c>
      <c r="D80" s="5">
        <v>2.6</v>
      </c>
      <c r="E80" s="5">
        <v>1.5</v>
      </c>
      <c r="F80" s="5">
        <v>3.5</v>
      </c>
      <c r="G80" s="5">
        <v>8.6</v>
      </c>
      <c r="H80" s="5">
        <v>14</v>
      </c>
      <c r="I80" s="5">
        <v>14.6</v>
      </c>
      <c r="J80" s="5">
        <v>16.7</v>
      </c>
      <c r="K80" s="5">
        <v>11.2</v>
      </c>
      <c r="L80" s="5">
        <v>9</v>
      </c>
      <c r="M80" s="5">
        <v>2.9</v>
      </c>
      <c r="N80" s="5">
        <v>-2.1</v>
      </c>
      <c r="O80" s="5"/>
      <c r="P80" s="160">
        <v>0</v>
      </c>
      <c r="Q80" s="5">
        <f t="shared" si="12"/>
        <v>-4.9000000000000004</v>
      </c>
      <c r="R80" s="5">
        <f t="shared" si="13"/>
        <v>2.6</v>
      </c>
      <c r="S80" s="5">
        <f t="shared" si="14"/>
        <v>1.5</v>
      </c>
      <c r="T80" s="5">
        <f t="shared" si="15"/>
        <v>3.5</v>
      </c>
      <c r="U80" s="5">
        <f t="shared" si="16"/>
        <v>8.6</v>
      </c>
      <c r="V80" s="5">
        <f t="shared" si="17"/>
        <v>14</v>
      </c>
      <c r="W80" s="5">
        <f t="shared" si="18"/>
        <v>14.6</v>
      </c>
      <c r="X80" s="5">
        <f t="shared" si="19"/>
        <v>16.7</v>
      </c>
      <c r="Y80" s="5">
        <f t="shared" si="20"/>
        <v>11.2</v>
      </c>
      <c r="Z80" s="5">
        <f t="shared" si="21"/>
        <v>9</v>
      </c>
      <c r="AA80" s="5">
        <f t="shared" si="22"/>
        <v>2.9</v>
      </c>
      <c r="AB80" s="5">
        <f t="shared" si="23"/>
        <v>-2.1</v>
      </c>
    </row>
    <row r="81" spans="1:28">
      <c r="A81" s="141">
        <v>80</v>
      </c>
      <c r="B81" s="6">
        <v>1862</v>
      </c>
      <c r="C81" s="5">
        <v>-2.8</v>
      </c>
      <c r="D81" s="5">
        <v>-2.1</v>
      </c>
      <c r="E81" s="5">
        <v>5.7</v>
      </c>
      <c r="F81" s="5">
        <v>8.1</v>
      </c>
      <c r="G81" s="5">
        <v>12.3</v>
      </c>
      <c r="H81" s="5">
        <v>11.8</v>
      </c>
      <c r="I81" s="5">
        <v>15.5</v>
      </c>
      <c r="J81" s="5">
        <v>13.8</v>
      </c>
      <c r="K81" s="5">
        <v>12.2</v>
      </c>
      <c r="L81" s="5">
        <v>9</v>
      </c>
      <c r="M81" s="5">
        <v>2.1</v>
      </c>
      <c r="N81" s="5">
        <v>-0.2</v>
      </c>
      <c r="O81" s="5"/>
      <c r="P81" s="160">
        <v>0</v>
      </c>
      <c r="Q81" s="5">
        <f t="shared" si="12"/>
        <v>-2.8</v>
      </c>
      <c r="R81" s="5">
        <f t="shared" si="13"/>
        <v>-2.1</v>
      </c>
      <c r="S81" s="5">
        <f t="shared" si="14"/>
        <v>5.7</v>
      </c>
      <c r="T81" s="5">
        <f t="shared" si="15"/>
        <v>8.1</v>
      </c>
      <c r="U81" s="5">
        <f t="shared" si="16"/>
        <v>12.3</v>
      </c>
      <c r="V81" s="5">
        <f t="shared" si="17"/>
        <v>11.8</v>
      </c>
      <c r="W81" s="5">
        <f t="shared" si="18"/>
        <v>15.5</v>
      </c>
      <c r="X81" s="5">
        <f t="shared" si="19"/>
        <v>13.8</v>
      </c>
      <c r="Y81" s="5">
        <f t="shared" si="20"/>
        <v>12.2</v>
      </c>
      <c r="Z81" s="5">
        <f t="shared" si="21"/>
        <v>9</v>
      </c>
      <c r="AA81" s="5">
        <f t="shared" si="22"/>
        <v>2.1</v>
      </c>
      <c r="AB81" s="5">
        <f t="shared" si="23"/>
        <v>-0.2</v>
      </c>
    </row>
    <row r="82" spans="1:28">
      <c r="A82" s="141">
        <v>81</v>
      </c>
      <c r="B82" s="6">
        <v>1863</v>
      </c>
      <c r="C82" s="5">
        <v>1</v>
      </c>
      <c r="D82" s="5">
        <v>-0.7</v>
      </c>
      <c r="E82" s="5">
        <v>1.2</v>
      </c>
      <c r="F82" s="5">
        <v>6.1</v>
      </c>
      <c r="G82" s="5">
        <v>11</v>
      </c>
      <c r="H82" s="5">
        <v>12.6</v>
      </c>
      <c r="I82" s="5">
        <v>13.8</v>
      </c>
      <c r="J82" s="5">
        <v>16.899999999999999</v>
      </c>
      <c r="K82" s="5">
        <v>10.5</v>
      </c>
      <c r="L82" s="5">
        <v>9.1</v>
      </c>
      <c r="M82" s="5">
        <v>2.2000000000000002</v>
      </c>
      <c r="N82" s="5">
        <v>-0.8</v>
      </c>
      <c r="O82" s="5"/>
      <c r="P82" s="160">
        <v>0</v>
      </c>
      <c r="Q82" s="5">
        <f t="shared" si="12"/>
        <v>1</v>
      </c>
      <c r="R82" s="5">
        <f t="shared" si="13"/>
        <v>-0.7</v>
      </c>
      <c r="S82" s="5">
        <f t="shared" si="14"/>
        <v>1.2</v>
      </c>
      <c r="T82" s="5">
        <f t="shared" si="15"/>
        <v>6.1</v>
      </c>
      <c r="U82" s="5">
        <f t="shared" si="16"/>
        <v>11</v>
      </c>
      <c r="V82" s="5">
        <f t="shared" si="17"/>
        <v>12.6</v>
      </c>
      <c r="W82" s="5">
        <f t="shared" si="18"/>
        <v>13.8</v>
      </c>
      <c r="X82" s="5">
        <f t="shared" si="19"/>
        <v>16.899999999999999</v>
      </c>
      <c r="Y82" s="5">
        <f t="shared" si="20"/>
        <v>10.5</v>
      </c>
      <c r="Z82" s="5">
        <f t="shared" si="21"/>
        <v>9.1</v>
      </c>
      <c r="AA82" s="5">
        <f t="shared" si="22"/>
        <v>2.2000000000000002</v>
      </c>
      <c r="AB82" s="5">
        <f t="shared" si="23"/>
        <v>-0.8</v>
      </c>
    </row>
    <row r="83" spans="1:28">
      <c r="A83" s="141">
        <v>82</v>
      </c>
      <c r="B83" s="6">
        <v>1864</v>
      </c>
      <c r="C83" s="5">
        <v>-5.5</v>
      </c>
      <c r="D83" s="5">
        <v>-2</v>
      </c>
      <c r="E83" s="5">
        <v>2.1</v>
      </c>
      <c r="F83" s="5">
        <v>2.7</v>
      </c>
      <c r="G83" s="5">
        <v>9.1</v>
      </c>
      <c r="H83" s="5">
        <v>12</v>
      </c>
      <c r="I83" s="5">
        <v>13.6</v>
      </c>
      <c r="J83" s="5">
        <v>12.6</v>
      </c>
      <c r="K83" s="5">
        <v>10.6</v>
      </c>
      <c r="L83" s="5">
        <v>4.5999999999999996</v>
      </c>
      <c r="M83" s="5">
        <v>-0.2</v>
      </c>
      <c r="N83" s="5">
        <v>-4.4000000000000004</v>
      </c>
      <c r="O83" s="5"/>
      <c r="P83" s="160">
        <v>0</v>
      </c>
      <c r="Q83" s="5">
        <f t="shared" si="12"/>
        <v>-5.5</v>
      </c>
      <c r="R83" s="5">
        <f t="shared" si="13"/>
        <v>-2</v>
      </c>
      <c r="S83" s="5">
        <f t="shared" si="14"/>
        <v>2.1</v>
      </c>
      <c r="T83" s="5">
        <f t="shared" si="15"/>
        <v>2.7</v>
      </c>
      <c r="U83" s="5">
        <f t="shared" si="16"/>
        <v>9.1</v>
      </c>
      <c r="V83" s="5">
        <f t="shared" si="17"/>
        <v>12</v>
      </c>
      <c r="W83" s="5">
        <f t="shared" si="18"/>
        <v>13.6</v>
      </c>
      <c r="X83" s="5">
        <f t="shared" si="19"/>
        <v>12.6</v>
      </c>
      <c r="Y83" s="5">
        <f t="shared" si="20"/>
        <v>10.6</v>
      </c>
      <c r="Z83" s="5">
        <f t="shared" si="21"/>
        <v>4.5999999999999996</v>
      </c>
      <c r="AA83" s="5">
        <f t="shared" si="22"/>
        <v>-0.2</v>
      </c>
      <c r="AB83" s="5">
        <f t="shared" si="23"/>
        <v>-4.4000000000000004</v>
      </c>
    </row>
    <row r="84" spans="1:28">
      <c r="A84" s="141">
        <v>83</v>
      </c>
      <c r="B84" s="6">
        <v>1865</v>
      </c>
      <c r="C84" s="5">
        <v>-1.3</v>
      </c>
      <c r="D84" s="5">
        <v>-5.8</v>
      </c>
      <c r="E84" s="5">
        <v>-5</v>
      </c>
      <c r="F84" s="5">
        <v>9.9</v>
      </c>
      <c r="G84" s="5">
        <v>13.7</v>
      </c>
      <c r="H84" s="5">
        <v>11.8</v>
      </c>
      <c r="I84" s="5">
        <v>17.100000000000001</v>
      </c>
      <c r="J84" s="5">
        <v>13.6</v>
      </c>
      <c r="K84" s="5">
        <v>13.8</v>
      </c>
      <c r="L84" s="5">
        <v>7.5</v>
      </c>
      <c r="M84" s="5">
        <v>3.3</v>
      </c>
      <c r="N84" s="5">
        <v>-1.5</v>
      </c>
      <c r="O84" s="5"/>
      <c r="P84" s="160">
        <v>0</v>
      </c>
      <c r="Q84" s="5">
        <f t="shared" si="12"/>
        <v>-1.3</v>
      </c>
      <c r="R84" s="5">
        <f t="shared" si="13"/>
        <v>-5.8</v>
      </c>
      <c r="S84" s="5">
        <f t="shared" si="14"/>
        <v>-5</v>
      </c>
      <c r="T84" s="5">
        <f t="shared" si="15"/>
        <v>9.9</v>
      </c>
      <c r="U84" s="5">
        <f t="shared" si="16"/>
        <v>13.7</v>
      </c>
      <c r="V84" s="5">
        <f t="shared" si="17"/>
        <v>11.8</v>
      </c>
      <c r="W84" s="5">
        <f t="shared" si="18"/>
        <v>17.100000000000001</v>
      </c>
      <c r="X84" s="5">
        <f t="shared" si="19"/>
        <v>13.6</v>
      </c>
      <c r="Y84" s="5">
        <f t="shared" si="20"/>
        <v>13.8</v>
      </c>
      <c r="Z84" s="5">
        <f t="shared" si="21"/>
        <v>7.5</v>
      </c>
      <c r="AA84" s="5">
        <f t="shared" si="22"/>
        <v>3.3</v>
      </c>
      <c r="AB84" s="5">
        <f t="shared" si="23"/>
        <v>-1.5</v>
      </c>
    </row>
    <row r="85" spans="1:28">
      <c r="A85" s="141">
        <v>84</v>
      </c>
      <c r="B85" s="6">
        <v>1866</v>
      </c>
      <c r="C85" s="5">
        <v>1.5</v>
      </c>
      <c r="D85" s="5">
        <v>0.8</v>
      </c>
      <c r="E85" s="5">
        <v>0.5</v>
      </c>
      <c r="F85" s="5">
        <v>6.8</v>
      </c>
      <c r="G85" s="5">
        <v>6.7</v>
      </c>
      <c r="H85" s="5">
        <v>14.6</v>
      </c>
      <c r="I85" s="5">
        <v>13.9</v>
      </c>
      <c r="J85" s="5">
        <v>13.3</v>
      </c>
      <c r="K85" s="5">
        <v>12.7</v>
      </c>
      <c r="L85" s="5">
        <v>6.4</v>
      </c>
      <c r="M85" s="5">
        <v>0.9</v>
      </c>
      <c r="N85" s="5">
        <v>1.7</v>
      </c>
      <c r="O85" s="5"/>
      <c r="P85" s="160">
        <v>0</v>
      </c>
      <c r="Q85" s="5">
        <f t="shared" si="12"/>
        <v>1.5</v>
      </c>
      <c r="R85" s="5">
        <f t="shared" si="13"/>
        <v>0.8</v>
      </c>
      <c r="S85" s="5">
        <f t="shared" si="14"/>
        <v>0.5</v>
      </c>
      <c r="T85" s="5">
        <f t="shared" si="15"/>
        <v>6.8</v>
      </c>
      <c r="U85" s="5">
        <f t="shared" si="16"/>
        <v>6.7</v>
      </c>
      <c r="V85" s="5">
        <f t="shared" si="17"/>
        <v>14.6</v>
      </c>
      <c r="W85" s="5">
        <f t="shared" si="18"/>
        <v>13.9</v>
      </c>
      <c r="X85" s="5">
        <f t="shared" si="19"/>
        <v>13.3</v>
      </c>
      <c r="Y85" s="5">
        <f t="shared" si="20"/>
        <v>12.7</v>
      </c>
      <c r="Z85" s="5">
        <f t="shared" si="21"/>
        <v>6.4</v>
      </c>
      <c r="AA85" s="5">
        <f t="shared" si="22"/>
        <v>0.9</v>
      </c>
      <c r="AB85" s="5">
        <f t="shared" si="23"/>
        <v>1.7</v>
      </c>
    </row>
    <row r="86" spans="1:28">
      <c r="A86" s="141">
        <v>85</v>
      </c>
      <c r="B86" s="6">
        <v>1867</v>
      </c>
      <c r="C86" s="5">
        <v>-2.9</v>
      </c>
      <c r="D86" s="5">
        <v>1.9</v>
      </c>
      <c r="E86" s="5">
        <v>0.4</v>
      </c>
      <c r="F86" s="5">
        <v>5.3</v>
      </c>
      <c r="G86" s="5">
        <v>10.199999999999999</v>
      </c>
      <c r="H86" s="5">
        <v>12.7</v>
      </c>
      <c r="I86" s="5">
        <v>13.3</v>
      </c>
      <c r="J86" s="5">
        <v>15.6</v>
      </c>
      <c r="K86" s="5">
        <v>12.4</v>
      </c>
      <c r="L86" s="5">
        <v>5.2</v>
      </c>
      <c r="M86" s="5">
        <v>-0.9</v>
      </c>
      <c r="N86" s="5">
        <v>-4.7</v>
      </c>
      <c r="O86" s="5"/>
      <c r="P86" s="160">
        <v>0</v>
      </c>
      <c r="Q86" s="5">
        <f t="shared" si="12"/>
        <v>-2.9</v>
      </c>
      <c r="R86" s="5">
        <f t="shared" si="13"/>
        <v>1.9</v>
      </c>
      <c r="S86" s="5">
        <f t="shared" si="14"/>
        <v>0.4</v>
      </c>
      <c r="T86" s="5">
        <f t="shared" si="15"/>
        <v>5.3</v>
      </c>
      <c r="U86" s="5">
        <f t="shared" si="16"/>
        <v>10.199999999999999</v>
      </c>
      <c r="V86" s="5">
        <f t="shared" si="17"/>
        <v>12.7</v>
      </c>
      <c r="W86" s="5">
        <f t="shared" si="18"/>
        <v>13.3</v>
      </c>
      <c r="X86" s="5">
        <f t="shared" si="19"/>
        <v>15.6</v>
      </c>
      <c r="Y86" s="5">
        <f t="shared" si="20"/>
        <v>12.4</v>
      </c>
      <c r="Z86" s="5">
        <f t="shared" si="21"/>
        <v>5.2</v>
      </c>
      <c r="AA86" s="5">
        <f t="shared" si="22"/>
        <v>-0.9</v>
      </c>
      <c r="AB86" s="5">
        <f t="shared" si="23"/>
        <v>-4.7</v>
      </c>
    </row>
    <row r="87" spans="1:28">
      <c r="A87" s="141">
        <v>86</v>
      </c>
      <c r="B87" s="6">
        <v>1868</v>
      </c>
      <c r="C87" s="5">
        <v>-5</v>
      </c>
      <c r="D87" s="5">
        <v>0.1</v>
      </c>
      <c r="E87" s="5">
        <v>-0.7</v>
      </c>
      <c r="F87" s="5">
        <v>4.3</v>
      </c>
      <c r="G87" s="5">
        <v>15.3</v>
      </c>
      <c r="H87" s="5">
        <v>14.3</v>
      </c>
      <c r="I87" s="5">
        <v>14.7</v>
      </c>
      <c r="J87" s="5">
        <v>15.1</v>
      </c>
      <c r="K87" s="5">
        <v>14.4</v>
      </c>
      <c r="L87" s="5">
        <v>6.4</v>
      </c>
      <c r="M87" s="5">
        <v>-0.9</v>
      </c>
      <c r="N87" s="5">
        <v>3.5</v>
      </c>
      <c r="O87" s="5"/>
      <c r="P87" s="160">
        <v>0</v>
      </c>
      <c r="Q87" s="5">
        <f t="shared" si="12"/>
        <v>-5</v>
      </c>
      <c r="R87" s="5">
        <f t="shared" si="13"/>
        <v>0.1</v>
      </c>
      <c r="S87" s="5">
        <f t="shared" si="14"/>
        <v>-0.7</v>
      </c>
      <c r="T87" s="5">
        <f t="shared" si="15"/>
        <v>4.3</v>
      </c>
      <c r="U87" s="5">
        <f t="shared" si="16"/>
        <v>15.3</v>
      </c>
      <c r="V87" s="5">
        <f t="shared" si="17"/>
        <v>14.3</v>
      </c>
      <c r="W87" s="5">
        <f t="shared" si="18"/>
        <v>14.7</v>
      </c>
      <c r="X87" s="5">
        <f t="shared" si="19"/>
        <v>15.1</v>
      </c>
      <c r="Y87" s="5">
        <f t="shared" si="20"/>
        <v>14.4</v>
      </c>
      <c r="Z87" s="5">
        <f t="shared" si="21"/>
        <v>6.4</v>
      </c>
      <c r="AA87" s="5">
        <f t="shared" si="22"/>
        <v>-0.9</v>
      </c>
      <c r="AB87" s="5">
        <f t="shared" si="23"/>
        <v>3.5</v>
      </c>
    </row>
    <row r="88" spans="1:28">
      <c r="A88" s="141">
        <v>87</v>
      </c>
      <c r="B88" s="6">
        <v>1869</v>
      </c>
      <c r="C88" s="5">
        <v>-4.0999999999999996</v>
      </c>
      <c r="D88" s="5">
        <v>3.9</v>
      </c>
      <c r="E88" s="5">
        <v>-3.2</v>
      </c>
      <c r="F88" s="5">
        <v>7.3</v>
      </c>
      <c r="G88" s="5">
        <v>11.6</v>
      </c>
      <c r="H88" s="5">
        <v>9.6999999999999993</v>
      </c>
      <c r="I88" s="5">
        <v>16.899999999999999</v>
      </c>
      <c r="J88" s="5">
        <v>12.4</v>
      </c>
      <c r="K88" s="5">
        <v>13</v>
      </c>
      <c r="L88" s="5">
        <v>3.4</v>
      </c>
      <c r="M88" s="5">
        <v>0.7</v>
      </c>
      <c r="N88" s="5">
        <v>-1.7</v>
      </c>
      <c r="O88" s="5"/>
      <c r="P88" s="160">
        <v>0</v>
      </c>
      <c r="Q88" s="5">
        <f t="shared" si="12"/>
        <v>-4.0999999999999996</v>
      </c>
      <c r="R88" s="5">
        <f t="shared" si="13"/>
        <v>3.9</v>
      </c>
      <c r="S88" s="5">
        <f t="shared" si="14"/>
        <v>-3.2</v>
      </c>
      <c r="T88" s="5">
        <f t="shared" si="15"/>
        <v>7.3</v>
      </c>
      <c r="U88" s="5">
        <f t="shared" si="16"/>
        <v>11.6</v>
      </c>
      <c r="V88" s="5">
        <f t="shared" si="17"/>
        <v>9.6999999999999993</v>
      </c>
      <c r="W88" s="5">
        <f t="shared" si="18"/>
        <v>16.899999999999999</v>
      </c>
      <c r="X88" s="5">
        <f t="shared" si="19"/>
        <v>12.4</v>
      </c>
      <c r="Y88" s="5">
        <f t="shared" si="20"/>
        <v>13</v>
      </c>
      <c r="Z88" s="5">
        <f t="shared" si="21"/>
        <v>3.4</v>
      </c>
      <c r="AA88" s="5">
        <f t="shared" si="22"/>
        <v>0.7</v>
      </c>
      <c r="AB88" s="5">
        <f t="shared" si="23"/>
        <v>-1.7</v>
      </c>
    </row>
    <row r="89" spans="1:28">
      <c r="A89" s="141">
        <v>88</v>
      </c>
      <c r="B89" s="6">
        <v>1870</v>
      </c>
      <c r="C89" s="5">
        <v>-3.9</v>
      </c>
      <c r="D89" s="5">
        <v>-4.3</v>
      </c>
      <c r="E89" s="5">
        <v>-2.2999999999999998</v>
      </c>
      <c r="F89" s="5">
        <v>4.2</v>
      </c>
      <c r="G89" s="5">
        <v>11.6</v>
      </c>
      <c r="H89" s="5">
        <v>12.9</v>
      </c>
      <c r="I89" s="5">
        <v>16.7</v>
      </c>
      <c r="J89" s="5">
        <v>11.8</v>
      </c>
      <c r="K89" s="5">
        <v>9</v>
      </c>
      <c r="L89" s="5">
        <v>5.6</v>
      </c>
      <c r="M89" s="5">
        <v>0.9</v>
      </c>
      <c r="N89" s="5">
        <v>-7.2</v>
      </c>
      <c r="O89" s="5"/>
      <c r="P89" s="160">
        <v>0</v>
      </c>
      <c r="Q89" s="5">
        <f t="shared" si="12"/>
        <v>-3.9</v>
      </c>
      <c r="R89" s="5">
        <f t="shared" si="13"/>
        <v>-4.3</v>
      </c>
      <c r="S89" s="5">
        <f t="shared" si="14"/>
        <v>-2.2999999999999998</v>
      </c>
      <c r="T89" s="5">
        <f t="shared" si="15"/>
        <v>4.2</v>
      </c>
      <c r="U89" s="5">
        <f t="shared" si="16"/>
        <v>11.6</v>
      </c>
      <c r="V89" s="5">
        <f t="shared" si="17"/>
        <v>12.9</v>
      </c>
      <c r="W89" s="5">
        <f t="shared" si="18"/>
        <v>16.7</v>
      </c>
      <c r="X89" s="5">
        <f t="shared" si="19"/>
        <v>11.8</v>
      </c>
      <c r="Y89" s="5">
        <f t="shared" si="20"/>
        <v>9</v>
      </c>
      <c r="Z89" s="5">
        <f t="shared" si="21"/>
        <v>5.6</v>
      </c>
      <c r="AA89" s="5">
        <f t="shared" si="22"/>
        <v>0.9</v>
      </c>
      <c r="AB89" s="5">
        <f t="shared" si="23"/>
        <v>-7.2</v>
      </c>
    </row>
    <row r="90" spans="1:28">
      <c r="A90" s="141">
        <v>89</v>
      </c>
      <c r="B90" s="6">
        <v>1871</v>
      </c>
      <c r="C90" s="5">
        <v>-6.8</v>
      </c>
      <c r="D90" s="5">
        <v>0.2</v>
      </c>
      <c r="E90" s="5">
        <v>2</v>
      </c>
      <c r="F90" s="5">
        <v>4.7</v>
      </c>
      <c r="G90" s="5">
        <v>7</v>
      </c>
      <c r="H90" s="5">
        <v>9.3000000000000007</v>
      </c>
      <c r="I90" s="5">
        <v>15.4</v>
      </c>
      <c r="J90" s="5">
        <v>14.7</v>
      </c>
      <c r="K90" s="5">
        <v>13.3</v>
      </c>
      <c r="L90" s="5">
        <v>3.4</v>
      </c>
      <c r="M90" s="5">
        <v>-2.9</v>
      </c>
      <c r="N90" s="5">
        <v>-6.3</v>
      </c>
      <c r="O90" s="5"/>
      <c r="P90" s="160">
        <v>0</v>
      </c>
      <c r="Q90" s="5">
        <f t="shared" si="12"/>
        <v>-6.8</v>
      </c>
      <c r="R90" s="5">
        <f t="shared" si="13"/>
        <v>0.2</v>
      </c>
      <c r="S90" s="5">
        <f t="shared" si="14"/>
        <v>2</v>
      </c>
      <c r="T90" s="5">
        <f t="shared" si="15"/>
        <v>4.7</v>
      </c>
      <c r="U90" s="5">
        <f t="shared" si="16"/>
        <v>7</v>
      </c>
      <c r="V90" s="5">
        <f t="shared" si="17"/>
        <v>9.3000000000000007</v>
      </c>
      <c r="W90" s="5">
        <f t="shared" si="18"/>
        <v>15.4</v>
      </c>
      <c r="X90" s="5">
        <f t="shared" si="19"/>
        <v>14.7</v>
      </c>
      <c r="Y90" s="5">
        <f t="shared" si="20"/>
        <v>13.3</v>
      </c>
      <c r="Z90" s="5">
        <f t="shared" si="21"/>
        <v>3.4</v>
      </c>
      <c r="AA90" s="5">
        <f t="shared" si="22"/>
        <v>-2.9</v>
      </c>
      <c r="AB90" s="5">
        <f t="shared" si="23"/>
        <v>-6.3</v>
      </c>
    </row>
    <row r="91" spans="1:28">
      <c r="A91" s="141">
        <v>90</v>
      </c>
      <c r="B91" s="6">
        <v>1872</v>
      </c>
      <c r="C91" s="5">
        <v>-0.5</v>
      </c>
      <c r="D91" s="5">
        <v>0.8</v>
      </c>
      <c r="E91" s="5">
        <v>2.7</v>
      </c>
      <c r="F91" s="5">
        <v>6</v>
      </c>
      <c r="G91" s="5">
        <v>9.4</v>
      </c>
      <c r="H91" s="5">
        <v>12.2</v>
      </c>
      <c r="I91" s="5">
        <v>15.3</v>
      </c>
      <c r="J91" s="5">
        <v>13</v>
      </c>
      <c r="K91" s="5">
        <v>12.4</v>
      </c>
      <c r="L91" s="5">
        <v>8.1</v>
      </c>
      <c r="M91" s="5">
        <v>3.7</v>
      </c>
      <c r="N91" s="5">
        <v>2.2999999999999998</v>
      </c>
      <c r="O91" s="5"/>
      <c r="P91" s="160">
        <v>0</v>
      </c>
      <c r="Q91" s="5">
        <f t="shared" si="12"/>
        <v>-0.5</v>
      </c>
      <c r="R91" s="5">
        <f t="shared" si="13"/>
        <v>0.8</v>
      </c>
      <c r="S91" s="5">
        <f t="shared" si="14"/>
        <v>2.7</v>
      </c>
      <c r="T91" s="5">
        <f t="shared" si="15"/>
        <v>6</v>
      </c>
      <c r="U91" s="5">
        <f t="shared" si="16"/>
        <v>9.4</v>
      </c>
      <c r="V91" s="5">
        <f t="shared" si="17"/>
        <v>12.2</v>
      </c>
      <c r="W91" s="5">
        <f t="shared" si="18"/>
        <v>15.3</v>
      </c>
      <c r="X91" s="5">
        <f t="shared" si="19"/>
        <v>13</v>
      </c>
      <c r="Y91" s="5">
        <f t="shared" si="20"/>
        <v>12.4</v>
      </c>
      <c r="Z91" s="5">
        <f t="shared" si="21"/>
        <v>8.1</v>
      </c>
      <c r="AA91" s="5">
        <f t="shared" si="22"/>
        <v>3.7</v>
      </c>
      <c r="AB91" s="5">
        <f t="shared" si="23"/>
        <v>2.2999999999999998</v>
      </c>
    </row>
    <row r="92" spans="1:28">
      <c r="A92" s="141">
        <v>91</v>
      </c>
      <c r="B92" s="6">
        <v>1873</v>
      </c>
      <c r="C92" s="5">
        <v>1.2</v>
      </c>
      <c r="D92" s="5">
        <v>-2.5</v>
      </c>
      <c r="E92" s="5">
        <v>3.5</v>
      </c>
      <c r="F92" s="5">
        <v>4</v>
      </c>
      <c r="G92" s="5">
        <v>6.2</v>
      </c>
      <c r="H92" s="5">
        <v>12.7</v>
      </c>
      <c r="I92" s="5">
        <v>16.8</v>
      </c>
      <c r="J92" s="5">
        <v>15.8</v>
      </c>
      <c r="K92" s="5">
        <v>10</v>
      </c>
      <c r="L92" s="5">
        <v>7.7</v>
      </c>
      <c r="M92" s="5">
        <v>1.3</v>
      </c>
      <c r="N92" s="5">
        <v>-1.5</v>
      </c>
      <c r="O92" s="5"/>
      <c r="P92" s="160">
        <v>0</v>
      </c>
      <c r="Q92" s="5">
        <f t="shared" si="12"/>
        <v>1.2</v>
      </c>
      <c r="R92" s="5">
        <f t="shared" si="13"/>
        <v>-2.5</v>
      </c>
      <c r="S92" s="5">
        <f t="shared" si="14"/>
        <v>3.5</v>
      </c>
      <c r="T92" s="5">
        <f t="shared" si="15"/>
        <v>4</v>
      </c>
      <c r="U92" s="5">
        <f t="shared" si="16"/>
        <v>6.2</v>
      </c>
      <c r="V92" s="5">
        <f t="shared" si="17"/>
        <v>12.7</v>
      </c>
      <c r="W92" s="5">
        <f t="shared" si="18"/>
        <v>16.8</v>
      </c>
      <c r="X92" s="5">
        <f t="shared" si="19"/>
        <v>15.8</v>
      </c>
      <c r="Y92" s="5">
        <f t="shared" si="20"/>
        <v>10</v>
      </c>
      <c r="Z92" s="5">
        <f t="shared" si="21"/>
        <v>7.7</v>
      </c>
      <c r="AA92" s="5">
        <f t="shared" si="22"/>
        <v>1.3</v>
      </c>
      <c r="AB92" s="5">
        <f t="shared" si="23"/>
        <v>-1.5</v>
      </c>
    </row>
    <row r="93" spans="1:28">
      <c r="A93" s="141">
        <v>92</v>
      </c>
      <c r="B93" s="6">
        <v>1874</v>
      </c>
      <c r="C93" s="5">
        <v>-0.6</v>
      </c>
      <c r="D93" s="5">
        <v>-1.8</v>
      </c>
      <c r="E93" s="5">
        <v>0.2</v>
      </c>
      <c r="F93" s="5">
        <v>6.6</v>
      </c>
      <c r="G93" s="5">
        <v>5.8</v>
      </c>
      <c r="H93" s="5">
        <v>13.6</v>
      </c>
      <c r="I93" s="5">
        <v>17.600000000000001</v>
      </c>
      <c r="J93" s="5">
        <v>12.3</v>
      </c>
      <c r="K93" s="5">
        <v>13.5</v>
      </c>
      <c r="L93" s="5">
        <v>8.6999999999999993</v>
      </c>
      <c r="M93" s="5">
        <v>-0.9</v>
      </c>
      <c r="N93" s="5">
        <v>-4.5</v>
      </c>
      <c r="O93" s="5"/>
      <c r="P93" s="160">
        <v>0</v>
      </c>
      <c r="Q93" s="5">
        <f t="shared" si="12"/>
        <v>-0.6</v>
      </c>
      <c r="R93" s="5">
        <f t="shared" si="13"/>
        <v>-1.8</v>
      </c>
      <c r="S93" s="5">
        <f t="shared" si="14"/>
        <v>0.2</v>
      </c>
      <c r="T93" s="5">
        <f t="shared" si="15"/>
        <v>6.6</v>
      </c>
      <c r="U93" s="5">
        <f t="shared" si="16"/>
        <v>5.8</v>
      </c>
      <c r="V93" s="5">
        <f t="shared" si="17"/>
        <v>13.6</v>
      </c>
      <c r="W93" s="5">
        <f t="shared" si="18"/>
        <v>17.600000000000001</v>
      </c>
      <c r="X93" s="5">
        <f t="shared" si="19"/>
        <v>12.3</v>
      </c>
      <c r="Y93" s="5">
        <f t="shared" si="20"/>
        <v>13.5</v>
      </c>
      <c r="Z93" s="5">
        <f t="shared" si="21"/>
        <v>8.6999999999999993</v>
      </c>
      <c r="AA93" s="5">
        <f t="shared" si="22"/>
        <v>-0.9</v>
      </c>
      <c r="AB93" s="5">
        <f t="shared" si="23"/>
        <v>-4.5</v>
      </c>
    </row>
    <row r="94" spans="1:28">
      <c r="A94" s="141">
        <v>93</v>
      </c>
      <c r="B94" s="6">
        <v>1875</v>
      </c>
      <c r="C94" s="5">
        <v>0</v>
      </c>
      <c r="D94" s="5">
        <v>-6.2</v>
      </c>
      <c r="E94" s="5">
        <v>-1.7</v>
      </c>
      <c r="F94" s="5">
        <v>5.2</v>
      </c>
      <c r="G94" s="5">
        <v>11.7</v>
      </c>
      <c r="H94" s="5">
        <v>13.9</v>
      </c>
      <c r="I94" s="5">
        <v>13.7</v>
      </c>
      <c r="J94" s="5">
        <v>16.100000000000001</v>
      </c>
      <c r="K94" s="5">
        <v>11.5</v>
      </c>
      <c r="L94" s="5">
        <v>4.0999999999999996</v>
      </c>
      <c r="M94" s="5">
        <v>-0.2</v>
      </c>
      <c r="N94" s="5">
        <v>-3.8</v>
      </c>
      <c r="O94" s="5"/>
      <c r="P94" s="160">
        <v>0</v>
      </c>
      <c r="Q94" s="5">
        <f t="shared" si="12"/>
        <v>0</v>
      </c>
      <c r="R94" s="5">
        <f t="shared" si="13"/>
        <v>-6.2</v>
      </c>
      <c r="S94" s="5">
        <f t="shared" si="14"/>
        <v>-1.7</v>
      </c>
      <c r="T94" s="5">
        <f t="shared" si="15"/>
        <v>5.2</v>
      </c>
      <c r="U94" s="5">
        <f t="shared" si="16"/>
        <v>11.7</v>
      </c>
      <c r="V94" s="5">
        <f t="shared" si="17"/>
        <v>13.9</v>
      </c>
      <c r="W94" s="5">
        <f t="shared" si="18"/>
        <v>13.7</v>
      </c>
      <c r="X94" s="5">
        <f t="shared" si="19"/>
        <v>16.100000000000001</v>
      </c>
      <c r="Y94" s="5">
        <f t="shared" si="20"/>
        <v>11.5</v>
      </c>
      <c r="Z94" s="5">
        <f t="shared" si="21"/>
        <v>4.0999999999999996</v>
      </c>
      <c r="AA94" s="5">
        <f t="shared" si="22"/>
        <v>-0.2</v>
      </c>
      <c r="AB94" s="5">
        <f t="shared" si="23"/>
        <v>-3.8</v>
      </c>
    </row>
    <row r="95" spans="1:28">
      <c r="A95" s="141">
        <v>94</v>
      </c>
      <c r="B95" s="6">
        <v>1876</v>
      </c>
      <c r="C95" s="5">
        <v>-2.8</v>
      </c>
      <c r="D95" s="5">
        <v>-0.7</v>
      </c>
      <c r="E95" s="5">
        <v>1.3</v>
      </c>
      <c r="F95" s="5">
        <v>5.7</v>
      </c>
      <c r="G95" s="5">
        <v>5.2</v>
      </c>
      <c r="H95" s="5">
        <v>12.8</v>
      </c>
      <c r="I95" s="5">
        <v>15.4</v>
      </c>
      <c r="J95" s="5">
        <v>15.3</v>
      </c>
      <c r="K95" s="5">
        <v>9.8000000000000007</v>
      </c>
      <c r="L95" s="5">
        <v>9</v>
      </c>
      <c r="M95" s="5">
        <v>0.5</v>
      </c>
      <c r="N95" s="5">
        <v>2.2999999999999998</v>
      </c>
      <c r="O95" s="5"/>
      <c r="P95" s="160">
        <v>0</v>
      </c>
      <c r="Q95" s="5">
        <f t="shared" si="12"/>
        <v>-2.8</v>
      </c>
      <c r="R95" s="5">
        <f t="shared" si="13"/>
        <v>-0.7</v>
      </c>
      <c r="S95" s="5">
        <f t="shared" si="14"/>
        <v>1.3</v>
      </c>
      <c r="T95" s="5">
        <f t="shared" si="15"/>
        <v>5.7</v>
      </c>
      <c r="U95" s="5">
        <f t="shared" si="16"/>
        <v>5.2</v>
      </c>
      <c r="V95" s="5">
        <f t="shared" si="17"/>
        <v>12.8</v>
      </c>
      <c r="W95" s="5">
        <f t="shared" si="18"/>
        <v>15.4</v>
      </c>
      <c r="X95" s="5">
        <f t="shared" si="19"/>
        <v>15.3</v>
      </c>
      <c r="Y95" s="5">
        <f t="shared" si="20"/>
        <v>9.8000000000000007</v>
      </c>
      <c r="Z95" s="5">
        <f t="shared" si="21"/>
        <v>9</v>
      </c>
      <c r="AA95" s="5">
        <f t="shared" si="22"/>
        <v>0.5</v>
      </c>
      <c r="AB95" s="5">
        <f t="shared" si="23"/>
        <v>2.2999999999999998</v>
      </c>
    </row>
    <row r="96" spans="1:28">
      <c r="A96" s="141">
        <v>95</v>
      </c>
      <c r="B96" s="6">
        <v>1877</v>
      </c>
      <c r="C96" s="5">
        <v>1.1000000000000001</v>
      </c>
      <c r="D96" s="5">
        <v>-0.3</v>
      </c>
      <c r="E96" s="5">
        <v>-0.7</v>
      </c>
      <c r="F96" s="5">
        <v>3.7</v>
      </c>
      <c r="G96" s="5">
        <v>6.5</v>
      </c>
      <c r="H96" s="5">
        <v>15.8</v>
      </c>
      <c r="I96" s="5">
        <v>13.8</v>
      </c>
      <c r="J96" s="5">
        <v>15.8</v>
      </c>
      <c r="K96" s="5">
        <v>8.1999999999999993</v>
      </c>
      <c r="L96" s="5">
        <v>4.4000000000000004</v>
      </c>
      <c r="M96" s="5">
        <v>3.2</v>
      </c>
      <c r="N96" s="5">
        <v>-2.4</v>
      </c>
      <c r="O96" s="5"/>
      <c r="P96" s="160">
        <v>0</v>
      </c>
      <c r="Q96" s="5">
        <f t="shared" si="12"/>
        <v>1.1000000000000001</v>
      </c>
      <c r="R96" s="5">
        <f t="shared" si="13"/>
        <v>-0.3</v>
      </c>
      <c r="S96" s="5">
        <f t="shared" si="14"/>
        <v>-0.7</v>
      </c>
      <c r="T96" s="5">
        <f t="shared" si="15"/>
        <v>3.7</v>
      </c>
      <c r="U96" s="5">
        <f t="shared" si="16"/>
        <v>6.5</v>
      </c>
      <c r="V96" s="5">
        <f t="shared" si="17"/>
        <v>15.8</v>
      </c>
      <c r="W96" s="5">
        <f t="shared" si="18"/>
        <v>13.8</v>
      </c>
      <c r="X96" s="5">
        <f t="shared" si="19"/>
        <v>15.8</v>
      </c>
      <c r="Y96" s="5">
        <f t="shared" si="20"/>
        <v>8.1999999999999993</v>
      </c>
      <c r="Z96" s="5">
        <f t="shared" si="21"/>
        <v>4.4000000000000004</v>
      </c>
      <c r="AA96" s="5">
        <f t="shared" si="22"/>
        <v>3.2</v>
      </c>
      <c r="AB96" s="5">
        <f t="shared" si="23"/>
        <v>-2.4</v>
      </c>
    </row>
    <row r="97" spans="1:28">
      <c r="A97" s="141">
        <v>96</v>
      </c>
      <c r="B97" s="6">
        <v>1878</v>
      </c>
      <c r="C97" s="5">
        <v>-4</v>
      </c>
      <c r="D97" s="5">
        <v>0</v>
      </c>
      <c r="E97" s="5">
        <v>-0.6</v>
      </c>
      <c r="F97" s="5">
        <v>5.4</v>
      </c>
      <c r="G97" s="5">
        <v>10.8</v>
      </c>
      <c r="H97" s="5">
        <v>12.6</v>
      </c>
      <c r="I97" s="5">
        <v>13.5</v>
      </c>
      <c r="J97" s="5">
        <v>14.3</v>
      </c>
      <c r="K97" s="5">
        <v>11.1</v>
      </c>
      <c r="L97" s="5">
        <v>7.2</v>
      </c>
      <c r="M97" s="5">
        <v>0.1</v>
      </c>
      <c r="N97" s="5">
        <v>-3.6</v>
      </c>
      <c r="O97" s="5"/>
      <c r="P97" s="160">
        <v>0</v>
      </c>
      <c r="Q97" s="5">
        <f t="shared" si="12"/>
        <v>-4</v>
      </c>
      <c r="R97" s="5">
        <f t="shared" si="13"/>
        <v>0</v>
      </c>
      <c r="S97" s="5">
        <f t="shared" si="14"/>
        <v>-0.6</v>
      </c>
      <c r="T97" s="5">
        <f t="shared" si="15"/>
        <v>5.4</v>
      </c>
      <c r="U97" s="5">
        <f t="shared" si="16"/>
        <v>10.8</v>
      </c>
      <c r="V97" s="5">
        <f t="shared" si="17"/>
        <v>12.6</v>
      </c>
      <c r="W97" s="5">
        <f t="shared" si="18"/>
        <v>13.5</v>
      </c>
      <c r="X97" s="5">
        <f t="shared" si="19"/>
        <v>14.3</v>
      </c>
      <c r="Y97" s="5">
        <f t="shared" si="20"/>
        <v>11.1</v>
      </c>
      <c r="Z97" s="5">
        <f t="shared" si="21"/>
        <v>7.2</v>
      </c>
      <c r="AA97" s="5">
        <f t="shared" si="22"/>
        <v>0.1</v>
      </c>
      <c r="AB97" s="5">
        <f t="shared" si="23"/>
        <v>-3.6</v>
      </c>
    </row>
    <row r="98" spans="1:28">
      <c r="A98" s="141">
        <v>97</v>
      </c>
      <c r="B98" s="6">
        <v>1879</v>
      </c>
      <c r="C98" s="5">
        <v>-3.2</v>
      </c>
      <c r="D98" s="5">
        <v>-1.5</v>
      </c>
      <c r="E98" s="5">
        <v>0</v>
      </c>
      <c r="F98" s="5">
        <v>3.3</v>
      </c>
      <c r="G98" s="5">
        <v>5.0999999999999996</v>
      </c>
      <c r="H98" s="5">
        <v>13</v>
      </c>
      <c r="I98" s="5">
        <v>11.6</v>
      </c>
      <c r="J98" s="5">
        <v>15.7</v>
      </c>
      <c r="K98" s="5">
        <v>11.4</v>
      </c>
      <c r="L98" s="5">
        <v>4.0999999999999996</v>
      </c>
      <c r="M98" s="5">
        <v>-2.6</v>
      </c>
      <c r="N98" s="5">
        <v>-6.7</v>
      </c>
      <c r="O98" s="5"/>
      <c r="P98" s="160">
        <v>0.5</v>
      </c>
      <c r="Q98" s="5">
        <f t="shared" si="12"/>
        <v>-2.7</v>
      </c>
      <c r="R98" s="5">
        <f t="shared" si="13"/>
        <v>-1</v>
      </c>
      <c r="S98" s="5">
        <f t="shared" si="14"/>
        <v>0.5</v>
      </c>
      <c r="T98" s="5">
        <f t="shared" si="15"/>
        <v>3.8</v>
      </c>
      <c r="U98" s="5">
        <f t="shared" si="16"/>
        <v>5.6</v>
      </c>
      <c r="V98" s="5">
        <f t="shared" si="17"/>
        <v>13.5</v>
      </c>
      <c r="W98" s="5">
        <f t="shared" si="18"/>
        <v>12.1</v>
      </c>
      <c r="X98" s="5">
        <f t="shared" si="19"/>
        <v>16.2</v>
      </c>
      <c r="Y98" s="5">
        <f t="shared" si="20"/>
        <v>11.9</v>
      </c>
      <c r="Z98" s="5">
        <f t="shared" si="21"/>
        <v>4.5999999999999996</v>
      </c>
      <c r="AA98" s="5">
        <f t="shared" si="22"/>
        <v>-2.1</v>
      </c>
      <c r="AB98" s="5">
        <f t="shared" si="23"/>
        <v>-6.2</v>
      </c>
    </row>
    <row r="99" spans="1:28">
      <c r="A99" s="141">
        <v>98</v>
      </c>
      <c r="B99" s="6">
        <v>1880</v>
      </c>
      <c r="C99" s="5">
        <v>-5.9</v>
      </c>
      <c r="D99" s="5">
        <v>1</v>
      </c>
      <c r="E99" s="5">
        <v>2.9</v>
      </c>
      <c r="F99" s="5">
        <v>5.6</v>
      </c>
      <c r="G99" s="5">
        <v>7.3</v>
      </c>
      <c r="H99" s="5">
        <v>11.3</v>
      </c>
      <c r="I99" s="5">
        <v>15.6</v>
      </c>
      <c r="J99" s="5">
        <v>13</v>
      </c>
      <c r="K99" s="5">
        <v>11.6</v>
      </c>
      <c r="L99" s="5">
        <v>6</v>
      </c>
      <c r="M99" s="5">
        <v>1.7</v>
      </c>
      <c r="N99" s="5">
        <v>1.7</v>
      </c>
      <c r="O99" s="5"/>
      <c r="P99" s="160">
        <v>0.5</v>
      </c>
      <c r="Q99" s="5">
        <f t="shared" si="12"/>
        <v>-5.4</v>
      </c>
      <c r="R99" s="5">
        <f t="shared" si="13"/>
        <v>1.5</v>
      </c>
      <c r="S99" s="5">
        <f t="shared" si="14"/>
        <v>3.4</v>
      </c>
      <c r="T99" s="5">
        <f t="shared" si="15"/>
        <v>6.1</v>
      </c>
      <c r="U99" s="5">
        <f t="shared" si="16"/>
        <v>7.8</v>
      </c>
      <c r="V99" s="5">
        <f t="shared" si="17"/>
        <v>11.8</v>
      </c>
      <c r="W99" s="5">
        <f t="shared" si="18"/>
        <v>16.100000000000001</v>
      </c>
      <c r="X99" s="5">
        <f t="shared" si="19"/>
        <v>13.5</v>
      </c>
      <c r="Y99" s="5">
        <f t="shared" si="20"/>
        <v>12.1</v>
      </c>
      <c r="Z99" s="5">
        <f t="shared" si="21"/>
        <v>6.5</v>
      </c>
      <c r="AA99" s="5">
        <f t="shared" si="22"/>
        <v>2.2000000000000002</v>
      </c>
      <c r="AB99" s="5">
        <f t="shared" si="23"/>
        <v>2.2000000000000002</v>
      </c>
    </row>
    <row r="100" spans="1:28">
      <c r="A100" s="141">
        <v>99</v>
      </c>
      <c r="B100" s="6">
        <v>1881</v>
      </c>
      <c r="C100" s="5">
        <v>-6.4</v>
      </c>
      <c r="D100" s="5">
        <v>0</v>
      </c>
      <c r="E100" s="5">
        <v>1.2</v>
      </c>
      <c r="F100" s="5">
        <v>2.8</v>
      </c>
      <c r="G100" s="5">
        <v>8.1</v>
      </c>
      <c r="H100" s="5">
        <v>12</v>
      </c>
      <c r="I100" s="5">
        <v>16.899999999999999</v>
      </c>
      <c r="J100" s="5">
        <v>14.8</v>
      </c>
      <c r="K100" s="5">
        <v>9.4</v>
      </c>
      <c r="L100" s="5">
        <v>1.5</v>
      </c>
      <c r="M100" s="5">
        <v>4.3</v>
      </c>
      <c r="N100" s="5">
        <v>-0.8</v>
      </c>
      <c r="O100" s="5"/>
      <c r="P100" s="160">
        <v>0.5</v>
      </c>
      <c r="Q100" s="5">
        <f t="shared" si="12"/>
        <v>-5.9</v>
      </c>
      <c r="R100" s="5">
        <f t="shared" si="13"/>
        <v>0.5</v>
      </c>
      <c r="S100" s="5">
        <f t="shared" si="14"/>
        <v>1.7</v>
      </c>
      <c r="T100" s="5">
        <f t="shared" si="15"/>
        <v>3.3</v>
      </c>
      <c r="U100" s="5">
        <f t="shared" si="16"/>
        <v>8.6</v>
      </c>
      <c r="V100" s="5">
        <f t="shared" si="17"/>
        <v>12.5</v>
      </c>
      <c r="W100" s="5">
        <f t="shared" si="18"/>
        <v>17.399999999999999</v>
      </c>
      <c r="X100" s="5">
        <f t="shared" si="19"/>
        <v>15.3</v>
      </c>
      <c r="Y100" s="5">
        <f t="shared" si="20"/>
        <v>9.9</v>
      </c>
      <c r="Z100" s="5">
        <f t="shared" si="21"/>
        <v>2</v>
      </c>
      <c r="AA100" s="5">
        <f t="shared" si="22"/>
        <v>4.8</v>
      </c>
      <c r="AB100" s="5">
        <f t="shared" si="23"/>
        <v>-0.30000000000000004</v>
      </c>
    </row>
    <row r="101" spans="1:28">
      <c r="A101" s="141">
        <v>100</v>
      </c>
      <c r="B101" s="6">
        <v>1882</v>
      </c>
      <c r="C101" s="5">
        <v>0.2</v>
      </c>
      <c r="D101" s="5">
        <v>-0.8</v>
      </c>
      <c r="E101" s="5">
        <v>4</v>
      </c>
      <c r="F101" s="5">
        <v>4.3</v>
      </c>
      <c r="G101" s="5">
        <v>9.3000000000000007</v>
      </c>
      <c r="H101" s="5">
        <v>10.8</v>
      </c>
      <c r="I101" s="5">
        <v>13.2</v>
      </c>
      <c r="J101" s="5">
        <v>11.6</v>
      </c>
      <c r="K101" s="5">
        <v>9.4</v>
      </c>
      <c r="L101" s="5">
        <v>7.3</v>
      </c>
      <c r="M101" s="5">
        <v>1.3</v>
      </c>
      <c r="N101" s="5">
        <v>0.3</v>
      </c>
      <c r="O101" s="5"/>
      <c r="P101" s="160">
        <v>0.5</v>
      </c>
      <c r="Q101" s="5">
        <f t="shared" si="12"/>
        <v>0.7</v>
      </c>
      <c r="R101" s="5">
        <f t="shared" si="13"/>
        <v>-0.30000000000000004</v>
      </c>
      <c r="S101" s="5">
        <f t="shared" si="14"/>
        <v>4.5</v>
      </c>
      <c r="T101" s="5">
        <f t="shared" si="15"/>
        <v>4.8</v>
      </c>
      <c r="U101" s="5">
        <f t="shared" si="16"/>
        <v>9.8000000000000007</v>
      </c>
      <c r="V101" s="5">
        <f t="shared" si="17"/>
        <v>11.3</v>
      </c>
      <c r="W101" s="5">
        <f t="shared" si="18"/>
        <v>13.7</v>
      </c>
      <c r="X101" s="5">
        <f t="shared" si="19"/>
        <v>12.1</v>
      </c>
      <c r="Y101" s="5">
        <f t="shared" si="20"/>
        <v>9.9</v>
      </c>
      <c r="Z101" s="5">
        <f t="shared" si="21"/>
        <v>7.8</v>
      </c>
      <c r="AA101" s="5">
        <f t="shared" si="22"/>
        <v>1.8</v>
      </c>
      <c r="AB101" s="5">
        <f t="shared" si="23"/>
        <v>0.8</v>
      </c>
    </row>
    <row r="102" spans="1:28">
      <c r="A102" s="141">
        <v>101</v>
      </c>
      <c r="B102" s="6">
        <v>1883</v>
      </c>
      <c r="C102" s="5">
        <v>-2</v>
      </c>
      <c r="D102" s="5">
        <v>-0.2</v>
      </c>
      <c r="E102" s="5">
        <v>-4.7</v>
      </c>
      <c r="F102" s="5">
        <v>3.2</v>
      </c>
      <c r="G102" s="5">
        <v>9.5</v>
      </c>
      <c r="H102" s="5">
        <v>12.2</v>
      </c>
      <c r="I102" s="5">
        <v>13.4</v>
      </c>
      <c r="J102" s="5">
        <v>13.6</v>
      </c>
      <c r="K102" s="5">
        <v>10.6</v>
      </c>
      <c r="L102" s="5">
        <v>5</v>
      </c>
      <c r="M102" s="5">
        <v>1.7</v>
      </c>
      <c r="N102" s="5">
        <v>-3.4</v>
      </c>
      <c r="O102" s="5"/>
      <c r="P102" s="160">
        <v>0.5</v>
      </c>
      <c r="Q102" s="5">
        <f t="shared" si="12"/>
        <v>-1.5</v>
      </c>
      <c r="R102" s="5">
        <f t="shared" si="13"/>
        <v>0.3</v>
      </c>
      <c r="S102" s="5">
        <f t="shared" si="14"/>
        <v>-4.2</v>
      </c>
      <c r="T102" s="5">
        <f t="shared" si="15"/>
        <v>3.7</v>
      </c>
      <c r="U102" s="5">
        <f t="shared" si="16"/>
        <v>10</v>
      </c>
      <c r="V102" s="5">
        <f t="shared" si="17"/>
        <v>12.7</v>
      </c>
      <c r="W102" s="5">
        <f t="shared" si="18"/>
        <v>13.9</v>
      </c>
      <c r="X102" s="5">
        <f t="shared" si="19"/>
        <v>14.1</v>
      </c>
      <c r="Y102" s="5">
        <f t="shared" si="20"/>
        <v>11.1</v>
      </c>
      <c r="Z102" s="5">
        <f t="shared" si="21"/>
        <v>5.5</v>
      </c>
      <c r="AA102" s="5">
        <f t="shared" si="22"/>
        <v>2.2000000000000002</v>
      </c>
      <c r="AB102" s="5">
        <f t="shared" si="23"/>
        <v>-2.9</v>
      </c>
    </row>
    <row r="103" spans="1:28">
      <c r="A103" s="141">
        <v>102</v>
      </c>
      <c r="B103" s="6">
        <v>1884</v>
      </c>
      <c r="C103" s="5">
        <v>0.2</v>
      </c>
      <c r="D103" s="5">
        <v>0.6</v>
      </c>
      <c r="E103" s="5">
        <v>2.7</v>
      </c>
      <c r="F103" s="5">
        <v>3.6</v>
      </c>
      <c r="G103" s="5">
        <v>10.6</v>
      </c>
      <c r="H103" s="5">
        <v>8.9</v>
      </c>
      <c r="I103" s="5">
        <v>15.5</v>
      </c>
      <c r="J103" s="5">
        <v>14.7</v>
      </c>
      <c r="K103" s="5">
        <v>12</v>
      </c>
      <c r="L103" s="5">
        <v>4.2</v>
      </c>
      <c r="M103" s="5">
        <v>-0.4</v>
      </c>
      <c r="N103" s="5">
        <v>-1.6</v>
      </c>
      <c r="O103" s="5"/>
      <c r="P103" s="160">
        <v>0.5</v>
      </c>
      <c r="Q103" s="5">
        <f t="shared" si="12"/>
        <v>0.7</v>
      </c>
      <c r="R103" s="5">
        <f t="shared" si="13"/>
        <v>1.1000000000000001</v>
      </c>
      <c r="S103" s="5">
        <f t="shared" si="14"/>
        <v>3.2</v>
      </c>
      <c r="T103" s="5">
        <f t="shared" si="15"/>
        <v>4.0999999999999996</v>
      </c>
      <c r="U103" s="5">
        <f t="shared" si="16"/>
        <v>11.1</v>
      </c>
      <c r="V103" s="5">
        <f t="shared" si="17"/>
        <v>9.4</v>
      </c>
      <c r="W103" s="5">
        <f t="shared" si="18"/>
        <v>16</v>
      </c>
      <c r="X103" s="5">
        <f t="shared" si="19"/>
        <v>15.2</v>
      </c>
      <c r="Y103" s="5">
        <f t="shared" si="20"/>
        <v>12.5</v>
      </c>
      <c r="Z103" s="5">
        <f t="shared" si="21"/>
        <v>4.7</v>
      </c>
      <c r="AA103" s="5">
        <f t="shared" si="22"/>
        <v>9.9999999999999978E-2</v>
      </c>
      <c r="AB103" s="5">
        <f t="shared" si="23"/>
        <v>-1.1000000000000001</v>
      </c>
    </row>
    <row r="104" spans="1:28">
      <c r="A104" s="141">
        <v>103</v>
      </c>
      <c r="B104" s="6">
        <v>1885</v>
      </c>
      <c r="C104" s="5">
        <v>-3.8</v>
      </c>
      <c r="D104" s="5">
        <v>2.2999999999999998</v>
      </c>
      <c r="E104" s="5">
        <v>-0.5</v>
      </c>
      <c r="F104" s="5">
        <v>6.9</v>
      </c>
      <c r="G104" s="5">
        <v>7.1</v>
      </c>
      <c r="H104" s="5">
        <v>14.3</v>
      </c>
      <c r="I104" s="5">
        <v>15</v>
      </c>
      <c r="J104" s="5">
        <v>13.6</v>
      </c>
      <c r="K104" s="5">
        <v>11.1</v>
      </c>
      <c r="L104" s="5">
        <v>4.5999999999999996</v>
      </c>
      <c r="M104" s="5">
        <v>1.6</v>
      </c>
      <c r="N104" s="5">
        <v>-2.9</v>
      </c>
      <c r="O104" s="5"/>
      <c r="P104" s="160">
        <v>0.5</v>
      </c>
      <c r="Q104" s="5">
        <f t="shared" si="12"/>
        <v>-3.3</v>
      </c>
      <c r="R104" s="5">
        <f t="shared" si="13"/>
        <v>2.8</v>
      </c>
      <c r="S104" s="5">
        <f t="shared" si="14"/>
        <v>0</v>
      </c>
      <c r="T104" s="5">
        <f t="shared" si="15"/>
        <v>7.4</v>
      </c>
      <c r="U104" s="5">
        <f t="shared" si="16"/>
        <v>7.6</v>
      </c>
      <c r="V104" s="5">
        <f t="shared" si="17"/>
        <v>14.8</v>
      </c>
      <c r="W104" s="5">
        <f t="shared" si="18"/>
        <v>15.5</v>
      </c>
      <c r="X104" s="5">
        <f t="shared" si="19"/>
        <v>14.1</v>
      </c>
      <c r="Y104" s="5">
        <f t="shared" si="20"/>
        <v>11.6</v>
      </c>
      <c r="Z104" s="5">
        <f t="shared" si="21"/>
        <v>5.0999999999999996</v>
      </c>
      <c r="AA104" s="5">
        <f t="shared" si="22"/>
        <v>2.1</v>
      </c>
      <c r="AB104" s="5">
        <f t="shared" si="23"/>
        <v>-2.4</v>
      </c>
    </row>
    <row r="105" spans="1:28">
      <c r="A105" s="141">
        <v>104</v>
      </c>
      <c r="B105" s="6">
        <v>1886</v>
      </c>
      <c r="C105" s="5">
        <v>-3.6</v>
      </c>
      <c r="D105" s="5">
        <v>-5.2</v>
      </c>
      <c r="E105" s="5">
        <v>-1.3</v>
      </c>
      <c r="F105" s="5">
        <v>6.7</v>
      </c>
      <c r="G105" s="5">
        <v>10.199999999999999</v>
      </c>
      <c r="H105" s="5">
        <v>10.8</v>
      </c>
      <c r="I105" s="5">
        <v>15.1</v>
      </c>
      <c r="J105" s="5">
        <v>14.3</v>
      </c>
      <c r="K105" s="5">
        <v>13.5</v>
      </c>
      <c r="L105" s="5">
        <v>7.9</v>
      </c>
      <c r="M105" s="5">
        <v>2.1</v>
      </c>
      <c r="N105" s="5">
        <v>-1.9</v>
      </c>
      <c r="O105" s="5"/>
      <c r="P105" s="160">
        <v>0.5</v>
      </c>
      <c r="Q105" s="5">
        <f t="shared" si="12"/>
        <v>-3.1</v>
      </c>
      <c r="R105" s="5">
        <f t="shared" si="13"/>
        <v>-4.7</v>
      </c>
      <c r="S105" s="5">
        <f t="shared" si="14"/>
        <v>-0.8</v>
      </c>
      <c r="T105" s="5">
        <f t="shared" si="15"/>
        <v>7.2</v>
      </c>
      <c r="U105" s="5">
        <f t="shared" si="16"/>
        <v>10.7</v>
      </c>
      <c r="V105" s="5">
        <f t="shared" si="17"/>
        <v>11.3</v>
      </c>
      <c r="W105" s="5">
        <f t="shared" si="18"/>
        <v>15.6</v>
      </c>
      <c r="X105" s="5">
        <f t="shared" si="19"/>
        <v>14.8</v>
      </c>
      <c r="Y105" s="5">
        <f t="shared" si="20"/>
        <v>14</v>
      </c>
      <c r="Z105" s="5">
        <f t="shared" si="21"/>
        <v>8.4</v>
      </c>
      <c r="AA105" s="5">
        <f t="shared" si="22"/>
        <v>2.6</v>
      </c>
      <c r="AB105" s="5">
        <f t="shared" si="23"/>
        <v>-1.4</v>
      </c>
    </row>
    <row r="106" spans="1:28">
      <c r="A106" s="141">
        <v>105</v>
      </c>
      <c r="B106" s="6">
        <v>1887</v>
      </c>
      <c r="C106" s="5">
        <v>-4.2</v>
      </c>
      <c r="D106" s="5">
        <v>-4.4000000000000004</v>
      </c>
      <c r="E106" s="5">
        <v>-1.3</v>
      </c>
      <c r="F106" s="5">
        <v>4.5</v>
      </c>
      <c r="G106" s="5">
        <v>6.4</v>
      </c>
      <c r="H106" s="5">
        <v>13.3</v>
      </c>
      <c r="I106" s="5">
        <v>16.8</v>
      </c>
      <c r="J106" s="5">
        <v>13.8</v>
      </c>
      <c r="K106" s="5">
        <v>9.9</v>
      </c>
      <c r="L106" s="5">
        <v>1.6</v>
      </c>
      <c r="M106" s="5">
        <v>1.2</v>
      </c>
      <c r="N106" s="5">
        <v>-4.0999999999999996</v>
      </c>
      <c r="O106" s="5"/>
      <c r="P106" s="160">
        <v>0.5</v>
      </c>
      <c r="Q106" s="5">
        <f t="shared" si="12"/>
        <v>-3.7</v>
      </c>
      <c r="R106" s="5">
        <f t="shared" si="13"/>
        <v>-3.9000000000000004</v>
      </c>
      <c r="S106" s="5">
        <f t="shared" si="14"/>
        <v>-0.8</v>
      </c>
      <c r="T106" s="5">
        <f t="shared" si="15"/>
        <v>5</v>
      </c>
      <c r="U106" s="5">
        <f t="shared" si="16"/>
        <v>6.9</v>
      </c>
      <c r="V106" s="5">
        <f t="shared" si="17"/>
        <v>13.8</v>
      </c>
      <c r="W106" s="5">
        <f t="shared" si="18"/>
        <v>17.3</v>
      </c>
      <c r="X106" s="5">
        <f t="shared" si="19"/>
        <v>14.3</v>
      </c>
      <c r="Y106" s="5">
        <f t="shared" si="20"/>
        <v>10.4</v>
      </c>
      <c r="Z106" s="5">
        <f t="shared" si="21"/>
        <v>2.1</v>
      </c>
      <c r="AA106" s="5">
        <f t="shared" si="22"/>
        <v>1.7</v>
      </c>
      <c r="AB106" s="5">
        <f t="shared" si="23"/>
        <v>-3.5999999999999996</v>
      </c>
    </row>
    <row r="107" spans="1:28">
      <c r="A107" s="141">
        <v>106</v>
      </c>
      <c r="B107" s="6">
        <v>1888</v>
      </c>
      <c r="C107" s="5">
        <v>-4.2</v>
      </c>
      <c r="D107" s="5">
        <v>-3.8</v>
      </c>
      <c r="E107" s="5">
        <v>-1</v>
      </c>
      <c r="F107" s="5">
        <v>2.6</v>
      </c>
      <c r="G107" s="5">
        <v>10.3</v>
      </c>
      <c r="H107" s="5">
        <v>13.4</v>
      </c>
      <c r="I107" s="5">
        <v>12.1</v>
      </c>
      <c r="J107" s="5">
        <v>12.9</v>
      </c>
      <c r="K107" s="5">
        <v>10.9</v>
      </c>
      <c r="L107" s="5">
        <v>3.6</v>
      </c>
      <c r="M107" s="5">
        <v>1.5</v>
      </c>
      <c r="N107" s="5">
        <v>1.4</v>
      </c>
      <c r="O107" s="5"/>
      <c r="P107" s="160">
        <v>0.5</v>
      </c>
      <c r="Q107" s="5">
        <f t="shared" si="12"/>
        <v>-3.7</v>
      </c>
      <c r="R107" s="5">
        <f t="shared" si="13"/>
        <v>-3.3</v>
      </c>
      <c r="S107" s="5">
        <f t="shared" si="14"/>
        <v>-0.5</v>
      </c>
      <c r="T107" s="5">
        <f t="shared" si="15"/>
        <v>3.1</v>
      </c>
      <c r="U107" s="5">
        <f t="shared" si="16"/>
        <v>10.8</v>
      </c>
      <c r="V107" s="5">
        <f t="shared" si="17"/>
        <v>13.9</v>
      </c>
      <c r="W107" s="5">
        <f t="shared" si="18"/>
        <v>12.6</v>
      </c>
      <c r="X107" s="5">
        <f t="shared" si="19"/>
        <v>13.4</v>
      </c>
      <c r="Y107" s="5">
        <f t="shared" si="20"/>
        <v>11.4</v>
      </c>
      <c r="Z107" s="5">
        <f t="shared" si="21"/>
        <v>4.0999999999999996</v>
      </c>
      <c r="AA107" s="5">
        <f t="shared" si="22"/>
        <v>2</v>
      </c>
      <c r="AB107" s="5">
        <f t="shared" si="23"/>
        <v>1.9</v>
      </c>
    </row>
    <row r="108" spans="1:28">
      <c r="A108" s="141">
        <v>107</v>
      </c>
      <c r="B108" s="6">
        <v>1889</v>
      </c>
      <c r="C108" s="5">
        <v>-4.5999999999999996</v>
      </c>
      <c r="D108" s="5">
        <v>-6</v>
      </c>
      <c r="E108" s="5">
        <v>-2.2999999999999998</v>
      </c>
      <c r="F108" s="5">
        <v>3.5</v>
      </c>
      <c r="G108" s="5">
        <v>12.3</v>
      </c>
      <c r="H108" s="5">
        <v>14.3</v>
      </c>
      <c r="I108" s="5">
        <v>13.6</v>
      </c>
      <c r="J108" s="5">
        <v>13</v>
      </c>
      <c r="K108" s="5">
        <v>8.5</v>
      </c>
      <c r="L108" s="5">
        <v>6.1</v>
      </c>
      <c r="M108" s="5">
        <v>1.9</v>
      </c>
      <c r="N108" s="5">
        <v>-4.8</v>
      </c>
      <c r="O108" s="5"/>
      <c r="P108" s="160">
        <v>0.5</v>
      </c>
      <c r="Q108" s="5">
        <f t="shared" si="12"/>
        <v>-4.0999999999999996</v>
      </c>
      <c r="R108" s="5">
        <f t="shared" si="13"/>
        <v>-5.5</v>
      </c>
      <c r="S108" s="5">
        <f t="shared" si="14"/>
        <v>-1.7999999999999998</v>
      </c>
      <c r="T108" s="5">
        <f t="shared" si="15"/>
        <v>4</v>
      </c>
      <c r="U108" s="5">
        <f t="shared" si="16"/>
        <v>12.8</v>
      </c>
      <c r="V108" s="5">
        <f t="shared" si="17"/>
        <v>14.8</v>
      </c>
      <c r="W108" s="5">
        <f t="shared" si="18"/>
        <v>14.1</v>
      </c>
      <c r="X108" s="5">
        <f t="shared" si="19"/>
        <v>13.5</v>
      </c>
      <c r="Y108" s="5">
        <f t="shared" si="20"/>
        <v>9</v>
      </c>
      <c r="Z108" s="5">
        <f t="shared" si="21"/>
        <v>6.6</v>
      </c>
      <c r="AA108" s="5">
        <f t="shared" si="22"/>
        <v>2.4</v>
      </c>
      <c r="AB108" s="5">
        <f t="shared" si="23"/>
        <v>-4.3</v>
      </c>
    </row>
    <row r="109" spans="1:28">
      <c r="A109" s="141">
        <v>108</v>
      </c>
      <c r="B109" s="6">
        <v>1890</v>
      </c>
      <c r="C109" s="5">
        <v>1.2</v>
      </c>
      <c r="D109" s="5">
        <v>-6</v>
      </c>
      <c r="E109" s="5">
        <v>1.3</v>
      </c>
      <c r="F109" s="5">
        <v>4.2</v>
      </c>
      <c r="G109" s="5">
        <v>10.9</v>
      </c>
      <c r="H109" s="5">
        <v>10.9</v>
      </c>
      <c r="I109" s="5">
        <v>12.7</v>
      </c>
      <c r="J109" s="5">
        <v>14.1</v>
      </c>
      <c r="K109" s="5">
        <v>10.1</v>
      </c>
      <c r="L109" s="5">
        <v>4.3</v>
      </c>
      <c r="M109" s="5">
        <v>-0.3</v>
      </c>
      <c r="N109" s="5">
        <v>-7.3</v>
      </c>
      <c r="O109" s="5"/>
      <c r="P109" s="160">
        <v>0.5</v>
      </c>
      <c r="Q109" s="5">
        <f t="shared" si="12"/>
        <v>1.7</v>
      </c>
      <c r="R109" s="5">
        <f t="shared" si="13"/>
        <v>-5.5</v>
      </c>
      <c r="S109" s="5">
        <f t="shared" si="14"/>
        <v>1.8</v>
      </c>
      <c r="T109" s="5">
        <f t="shared" si="15"/>
        <v>4.7</v>
      </c>
      <c r="U109" s="5">
        <f t="shared" si="16"/>
        <v>11.4</v>
      </c>
      <c r="V109" s="5">
        <f t="shared" si="17"/>
        <v>11.4</v>
      </c>
      <c r="W109" s="5">
        <f t="shared" si="18"/>
        <v>13.2</v>
      </c>
      <c r="X109" s="5">
        <f t="shared" si="19"/>
        <v>14.6</v>
      </c>
      <c r="Y109" s="5">
        <f t="shared" si="20"/>
        <v>10.6</v>
      </c>
      <c r="Z109" s="5">
        <f t="shared" si="21"/>
        <v>4.8</v>
      </c>
      <c r="AA109" s="5">
        <f t="shared" si="22"/>
        <v>0.2</v>
      </c>
      <c r="AB109" s="5">
        <f t="shared" si="23"/>
        <v>-6.8</v>
      </c>
    </row>
    <row r="110" spans="1:28">
      <c r="A110" s="141">
        <v>109</v>
      </c>
      <c r="B110" s="6">
        <v>1891</v>
      </c>
      <c r="C110" s="5">
        <v>-7.1</v>
      </c>
      <c r="D110" s="5">
        <v>-3</v>
      </c>
      <c r="E110" s="5">
        <v>0.6</v>
      </c>
      <c r="F110" s="5">
        <v>2</v>
      </c>
      <c r="G110" s="5">
        <v>10.1</v>
      </c>
      <c r="H110" s="5">
        <v>12.7</v>
      </c>
      <c r="I110" s="5">
        <v>13.3</v>
      </c>
      <c r="J110" s="5">
        <v>12.7</v>
      </c>
      <c r="K110" s="5">
        <v>12</v>
      </c>
      <c r="L110" s="5">
        <v>8.4</v>
      </c>
      <c r="M110" s="5">
        <v>0.7</v>
      </c>
      <c r="N110" s="5">
        <v>-0.2</v>
      </c>
      <c r="O110" s="5"/>
      <c r="P110" s="160">
        <v>0.5</v>
      </c>
      <c r="Q110" s="5">
        <f t="shared" si="12"/>
        <v>-6.6</v>
      </c>
      <c r="R110" s="5">
        <f t="shared" si="13"/>
        <v>-2.5</v>
      </c>
      <c r="S110" s="5">
        <f t="shared" si="14"/>
        <v>1.1000000000000001</v>
      </c>
      <c r="T110" s="5">
        <f t="shared" si="15"/>
        <v>2.5</v>
      </c>
      <c r="U110" s="5">
        <f t="shared" si="16"/>
        <v>10.6</v>
      </c>
      <c r="V110" s="5">
        <f t="shared" si="17"/>
        <v>13.2</v>
      </c>
      <c r="W110" s="5">
        <f t="shared" si="18"/>
        <v>13.8</v>
      </c>
      <c r="X110" s="5">
        <f t="shared" si="19"/>
        <v>13.2</v>
      </c>
      <c r="Y110" s="5">
        <f t="shared" si="20"/>
        <v>12.5</v>
      </c>
      <c r="Z110" s="5">
        <f t="shared" si="21"/>
        <v>8.9</v>
      </c>
      <c r="AA110" s="5">
        <f t="shared" si="22"/>
        <v>1.2</v>
      </c>
      <c r="AB110" s="5">
        <f t="shared" si="23"/>
        <v>0.3</v>
      </c>
    </row>
    <row r="111" spans="1:28">
      <c r="A111" s="141">
        <v>110</v>
      </c>
      <c r="B111" s="6">
        <v>1892</v>
      </c>
      <c r="C111" s="5">
        <v>-4.2</v>
      </c>
      <c r="D111" s="5">
        <v>-0.6</v>
      </c>
      <c r="E111" s="5">
        <v>-1.6</v>
      </c>
      <c r="F111" s="5">
        <v>5.0999999999999996</v>
      </c>
      <c r="G111" s="5">
        <v>9.5</v>
      </c>
      <c r="H111" s="5">
        <v>12.7</v>
      </c>
      <c r="I111" s="5">
        <v>13.7</v>
      </c>
      <c r="J111" s="5">
        <v>16.899999999999999</v>
      </c>
      <c r="K111" s="5">
        <v>12.3</v>
      </c>
      <c r="L111" s="5">
        <v>5.9</v>
      </c>
      <c r="M111" s="5">
        <v>3.1</v>
      </c>
      <c r="N111" s="5">
        <v>-4</v>
      </c>
      <c r="O111" s="5"/>
      <c r="P111" s="160">
        <v>0.5</v>
      </c>
      <c r="Q111" s="5">
        <f t="shared" si="12"/>
        <v>-3.7</v>
      </c>
      <c r="R111" s="5">
        <f t="shared" si="13"/>
        <v>-9.9999999999999978E-2</v>
      </c>
      <c r="S111" s="5">
        <f t="shared" si="14"/>
        <v>-1.1000000000000001</v>
      </c>
      <c r="T111" s="5">
        <f t="shared" si="15"/>
        <v>5.6</v>
      </c>
      <c r="U111" s="5">
        <f t="shared" si="16"/>
        <v>10</v>
      </c>
      <c r="V111" s="5">
        <f t="shared" si="17"/>
        <v>13.2</v>
      </c>
      <c r="W111" s="5">
        <f t="shared" si="18"/>
        <v>14.2</v>
      </c>
      <c r="X111" s="5">
        <f t="shared" si="19"/>
        <v>17.399999999999999</v>
      </c>
      <c r="Y111" s="5">
        <f t="shared" si="20"/>
        <v>12.8</v>
      </c>
      <c r="Z111" s="5">
        <f t="shared" si="21"/>
        <v>6.4</v>
      </c>
      <c r="AA111" s="5">
        <f t="shared" si="22"/>
        <v>3.6</v>
      </c>
      <c r="AB111" s="5">
        <f t="shared" si="23"/>
        <v>-3.5</v>
      </c>
    </row>
    <row r="112" spans="1:28">
      <c r="A112" s="141">
        <v>111</v>
      </c>
      <c r="B112" s="6">
        <v>1893</v>
      </c>
      <c r="C112" s="5">
        <v>-8.4</v>
      </c>
      <c r="D112" s="5">
        <v>-0.2</v>
      </c>
      <c r="E112" s="5">
        <v>1.9</v>
      </c>
      <c r="F112" s="5">
        <v>8</v>
      </c>
      <c r="G112" s="5">
        <v>8.8000000000000007</v>
      </c>
      <c r="H112" s="5">
        <v>12.9</v>
      </c>
      <c r="I112" s="5">
        <v>14.6</v>
      </c>
      <c r="J112" s="5">
        <v>15.2</v>
      </c>
      <c r="K112" s="5">
        <v>11.1</v>
      </c>
      <c r="L112" s="5">
        <v>8.5</v>
      </c>
      <c r="M112" s="5">
        <v>-0.3</v>
      </c>
      <c r="N112" s="5">
        <v>-2.2000000000000002</v>
      </c>
      <c r="O112" s="5"/>
      <c r="P112" s="160">
        <v>0.5</v>
      </c>
      <c r="Q112" s="5">
        <f t="shared" si="12"/>
        <v>-7.9</v>
      </c>
      <c r="R112" s="5">
        <f t="shared" si="13"/>
        <v>0.3</v>
      </c>
      <c r="S112" s="5">
        <f t="shared" si="14"/>
        <v>2.4</v>
      </c>
      <c r="T112" s="5">
        <f t="shared" si="15"/>
        <v>8.5</v>
      </c>
      <c r="U112" s="5">
        <f t="shared" si="16"/>
        <v>9.3000000000000007</v>
      </c>
      <c r="V112" s="5">
        <f t="shared" si="17"/>
        <v>13.4</v>
      </c>
      <c r="W112" s="5">
        <f t="shared" si="18"/>
        <v>15.1</v>
      </c>
      <c r="X112" s="5">
        <f t="shared" si="19"/>
        <v>15.7</v>
      </c>
      <c r="Y112" s="5">
        <f t="shared" si="20"/>
        <v>11.6</v>
      </c>
      <c r="Z112" s="5">
        <f t="shared" si="21"/>
        <v>9</v>
      </c>
      <c r="AA112" s="5">
        <f t="shared" si="22"/>
        <v>0.2</v>
      </c>
      <c r="AB112" s="5">
        <f t="shared" si="23"/>
        <v>-1.7000000000000002</v>
      </c>
    </row>
    <row r="113" spans="1:28">
      <c r="A113" s="141">
        <v>112</v>
      </c>
      <c r="B113" s="6">
        <v>1894</v>
      </c>
      <c r="C113" s="5">
        <v>-3.3</v>
      </c>
      <c r="D113" s="5">
        <v>-1.6</v>
      </c>
      <c r="E113" s="5">
        <v>1.7</v>
      </c>
      <c r="F113" s="5">
        <v>7.8</v>
      </c>
      <c r="G113" s="5">
        <v>8.4</v>
      </c>
      <c r="H113" s="5">
        <v>11.5</v>
      </c>
      <c r="I113" s="5">
        <v>15.3</v>
      </c>
      <c r="J113" s="5">
        <v>13.9</v>
      </c>
      <c r="K113" s="5">
        <v>9.1999999999999993</v>
      </c>
      <c r="L113" s="5">
        <v>6.2</v>
      </c>
      <c r="M113" s="5">
        <v>2.8</v>
      </c>
      <c r="N113" s="5">
        <v>-3</v>
      </c>
      <c r="O113" s="5"/>
      <c r="P113" s="160">
        <v>0.5</v>
      </c>
      <c r="Q113" s="5">
        <f t="shared" si="12"/>
        <v>-2.8</v>
      </c>
      <c r="R113" s="5">
        <f t="shared" si="13"/>
        <v>-1.1000000000000001</v>
      </c>
      <c r="S113" s="5">
        <f t="shared" si="14"/>
        <v>2.2000000000000002</v>
      </c>
      <c r="T113" s="5">
        <f t="shared" si="15"/>
        <v>8.3000000000000007</v>
      </c>
      <c r="U113" s="5">
        <f t="shared" si="16"/>
        <v>8.9</v>
      </c>
      <c r="V113" s="5">
        <f t="shared" si="17"/>
        <v>12</v>
      </c>
      <c r="W113" s="5">
        <f t="shared" si="18"/>
        <v>15.8</v>
      </c>
      <c r="X113" s="5">
        <f t="shared" si="19"/>
        <v>14.4</v>
      </c>
      <c r="Y113" s="5">
        <f t="shared" si="20"/>
        <v>9.6999999999999993</v>
      </c>
      <c r="Z113" s="5">
        <f t="shared" si="21"/>
        <v>6.7</v>
      </c>
      <c r="AA113" s="5">
        <f t="shared" si="22"/>
        <v>3.3</v>
      </c>
      <c r="AB113" s="5">
        <f t="shared" si="23"/>
        <v>-2.5</v>
      </c>
    </row>
    <row r="114" spans="1:28">
      <c r="A114" s="141">
        <v>113</v>
      </c>
      <c r="B114" s="6">
        <v>1895</v>
      </c>
      <c r="C114" s="5">
        <v>-6.8</v>
      </c>
      <c r="D114" s="5">
        <v>-9.6</v>
      </c>
      <c r="E114" s="5">
        <v>-0.4</v>
      </c>
      <c r="F114" s="5">
        <v>6</v>
      </c>
      <c r="G114" s="5">
        <v>8.6999999999999993</v>
      </c>
      <c r="H114" s="5">
        <v>12.6</v>
      </c>
      <c r="I114" s="5">
        <v>15.7</v>
      </c>
      <c r="J114" s="5">
        <v>14.4</v>
      </c>
      <c r="K114" s="5">
        <v>15.3</v>
      </c>
      <c r="L114" s="5">
        <v>5.8</v>
      </c>
      <c r="M114" s="5">
        <v>4.5</v>
      </c>
      <c r="N114" s="5">
        <v>-2.2999999999999998</v>
      </c>
      <c r="O114" s="5"/>
      <c r="P114" s="160">
        <v>0.5</v>
      </c>
      <c r="Q114" s="5">
        <f t="shared" si="12"/>
        <v>-6.3</v>
      </c>
      <c r="R114" s="5">
        <f t="shared" si="13"/>
        <v>-9.1</v>
      </c>
      <c r="S114" s="5">
        <f t="shared" si="14"/>
        <v>9.9999999999999978E-2</v>
      </c>
      <c r="T114" s="5">
        <f t="shared" si="15"/>
        <v>6.5</v>
      </c>
      <c r="U114" s="5">
        <f t="shared" si="16"/>
        <v>9.1999999999999993</v>
      </c>
      <c r="V114" s="5">
        <f t="shared" si="17"/>
        <v>13.1</v>
      </c>
      <c r="W114" s="5">
        <f t="shared" si="18"/>
        <v>16.2</v>
      </c>
      <c r="X114" s="5">
        <f t="shared" si="19"/>
        <v>14.9</v>
      </c>
      <c r="Y114" s="5">
        <f t="shared" si="20"/>
        <v>15.8</v>
      </c>
      <c r="Z114" s="5">
        <f t="shared" si="21"/>
        <v>6.3</v>
      </c>
      <c r="AA114" s="5">
        <f t="shared" si="22"/>
        <v>5</v>
      </c>
      <c r="AB114" s="5">
        <f t="shared" si="23"/>
        <v>-1.7999999999999998</v>
      </c>
    </row>
    <row r="115" spans="1:28">
      <c r="A115" s="141">
        <v>114</v>
      </c>
      <c r="B115" s="6">
        <v>1896</v>
      </c>
      <c r="C115" s="5">
        <v>-4.0999999999999996</v>
      </c>
      <c r="D115" s="5">
        <v>-2.5</v>
      </c>
      <c r="E115" s="5">
        <v>3.6</v>
      </c>
      <c r="F115" s="5">
        <v>2</v>
      </c>
      <c r="G115" s="5">
        <v>6.8</v>
      </c>
      <c r="H115" s="5">
        <v>12.9</v>
      </c>
      <c r="I115" s="5">
        <v>14.6</v>
      </c>
      <c r="J115" s="5">
        <v>11.3</v>
      </c>
      <c r="K115" s="5">
        <v>10.4</v>
      </c>
      <c r="L115" s="5">
        <v>6</v>
      </c>
      <c r="M115" s="5">
        <v>-1.2</v>
      </c>
      <c r="N115" s="5">
        <v>-1.4</v>
      </c>
      <c r="O115" s="5"/>
      <c r="P115" s="160">
        <v>0.5</v>
      </c>
      <c r="Q115" s="5">
        <f t="shared" si="12"/>
        <v>-3.5999999999999996</v>
      </c>
      <c r="R115" s="5">
        <f t="shared" si="13"/>
        <v>-2</v>
      </c>
      <c r="S115" s="5">
        <f t="shared" si="14"/>
        <v>4.0999999999999996</v>
      </c>
      <c r="T115" s="5">
        <f t="shared" si="15"/>
        <v>2.5</v>
      </c>
      <c r="U115" s="5">
        <f t="shared" si="16"/>
        <v>7.3</v>
      </c>
      <c r="V115" s="5">
        <f t="shared" si="17"/>
        <v>13.4</v>
      </c>
      <c r="W115" s="5">
        <f t="shared" si="18"/>
        <v>15.1</v>
      </c>
      <c r="X115" s="5">
        <f t="shared" si="19"/>
        <v>11.8</v>
      </c>
      <c r="Y115" s="5">
        <f t="shared" si="20"/>
        <v>10.9</v>
      </c>
      <c r="Z115" s="5">
        <f t="shared" si="21"/>
        <v>6.5</v>
      </c>
      <c r="AA115" s="5">
        <f t="shared" si="22"/>
        <v>-0.7</v>
      </c>
      <c r="AB115" s="5">
        <f t="shared" si="23"/>
        <v>-0.89999999999999991</v>
      </c>
    </row>
    <row r="116" spans="1:28">
      <c r="A116" s="141">
        <v>115</v>
      </c>
      <c r="B116" s="6">
        <v>1897</v>
      </c>
      <c r="C116" s="5">
        <v>-2.8</v>
      </c>
      <c r="D116" s="5">
        <v>1.3</v>
      </c>
      <c r="E116" s="5">
        <v>3</v>
      </c>
      <c r="F116" s="5">
        <v>4.4000000000000004</v>
      </c>
      <c r="G116" s="5">
        <v>6.7</v>
      </c>
      <c r="H116" s="5">
        <v>13.9</v>
      </c>
      <c r="I116" s="5">
        <v>13.7</v>
      </c>
      <c r="J116" s="5">
        <v>13.8</v>
      </c>
      <c r="K116" s="5">
        <v>9.3000000000000007</v>
      </c>
      <c r="L116" s="5">
        <v>5.3</v>
      </c>
      <c r="M116" s="5">
        <v>2.2999999999999998</v>
      </c>
      <c r="N116" s="5">
        <v>-0.5</v>
      </c>
      <c r="O116" s="5"/>
      <c r="P116" s="160">
        <v>0.5</v>
      </c>
      <c r="Q116" s="5">
        <f t="shared" si="12"/>
        <v>-2.2999999999999998</v>
      </c>
      <c r="R116" s="5">
        <f t="shared" si="13"/>
        <v>1.8</v>
      </c>
      <c r="S116" s="5">
        <f t="shared" si="14"/>
        <v>3.5</v>
      </c>
      <c r="T116" s="5">
        <f t="shared" si="15"/>
        <v>4.9000000000000004</v>
      </c>
      <c r="U116" s="5">
        <f t="shared" si="16"/>
        <v>7.2</v>
      </c>
      <c r="V116" s="5">
        <f t="shared" si="17"/>
        <v>14.4</v>
      </c>
      <c r="W116" s="5">
        <f t="shared" si="18"/>
        <v>14.2</v>
      </c>
      <c r="X116" s="5">
        <f t="shared" si="19"/>
        <v>14.3</v>
      </c>
      <c r="Y116" s="5">
        <f t="shared" si="20"/>
        <v>9.8000000000000007</v>
      </c>
      <c r="Z116" s="5">
        <f t="shared" si="21"/>
        <v>5.8</v>
      </c>
      <c r="AA116" s="5">
        <f t="shared" si="22"/>
        <v>2.8</v>
      </c>
      <c r="AB116" s="5">
        <f t="shared" si="23"/>
        <v>0</v>
      </c>
    </row>
    <row r="117" spans="1:28">
      <c r="A117" s="141">
        <v>116</v>
      </c>
      <c r="B117" s="6">
        <v>1898</v>
      </c>
      <c r="C117" s="5">
        <v>2.6</v>
      </c>
      <c r="D117" s="5">
        <v>-2.2000000000000002</v>
      </c>
      <c r="E117" s="5">
        <v>0.5</v>
      </c>
      <c r="F117" s="5">
        <v>5.4</v>
      </c>
      <c r="G117" s="5">
        <v>8.8000000000000007</v>
      </c>
      <c r="H117" s="5">
        <v>11.8</v>
      </c>
      <c r="I117" s="5">
        <v>12.6</v>
      </c>
      <c r="J117" s="5">
        <v>16.600000000000001</v>
      </c>
      <c r="K117" s="5">
        <v>12.8</v>
      </c>
      <c r="L117" s="5">
        <v>8.4</v>
      </c>
      <c r="M117" s="5">
        <v>4.4000000000000004</v>
      </c>
      <c r="N117" s="5">
        <v>0.4</v>
      </c>
      <c r="O117" s="5"/>
      <c r="P117" s="160">
        <v>0.5</v>
      </c>
      <c r="Q117" s="5">
        <f t="shared" si="12"/>
        <v>3.1</v>
      </c>
      <c r="R117" s="5">
        <f t="shared" si="13"/>
        <v>-1.7000000000000002</v>
      </c>
      <c r="S117" s="5">
        <f t="shared" si="14"/>
        <v>1</v>
      </c>
      <c r="T117" s="5">
        <f t="shared" si="15"/>
        <v>5.9</v>
      </c>
      <c r="U117" s="5">
        <f t="shared" si="16"/>
        <v>9.3000000000000007</v>
      </c>
      <c r="V117" s="5">
        <f t="shared" si="17"/>
        <v>12.3</v>
      </c>
      <c r="W117" s="5">
        <f t="shared" si="18"/>
        <v>13.1</v>
      </c>
      <c r="X117" s="5">
        <f t="shared" si="19"/>
        <v>17.100000000000001</v>
      </c>
      <c r="Y117" s="5">
        <f t="shared" si="20"/>
        <v>13.3</v>
      </c>
      <c r="Z117" s="5">
        <f t="shared" si="21"/>
        <v>8.9</v>
      </c>
      <c r="AA117" s="5">
        <f t="shared" si="22"/>
        <v>4.9000000000000004</v>
      </c>
      <c r="AB117" s="5">
        <f t="shared" si="23"/>
        <v>0.9</v>
      </c>
    </row>
    <row r="118" spans="1:28">
      <c r="A118" s="141">
        <v>117</v>
      </c>
      <c r="B118" s="6">
        <v>1899</v>
      </c>
      <c r="C118" s="5">
        <v>0.6</v>
      </c>
      <c r="D118" s="5">
        <v>1.5</v>
      </c>
      <c r="E118" s="5">
        <v>1.5</v>
      </c>
      <c r="F118" s="5">
        <v>4.2</v>
      </c>
      <c r="G118" s="5">
        <v>7.8</v>
      </c>
      <c r="H118" s="5">
        <v>11.7</v>
      </c>
      <c r="I118" s="5">
        <v>13.8</v>
      </c>
      <c r="J118" s="5">
        <v>14.8</v>
      </c>
      <c r="K118" s="5">
        <v>10.199999999999999</v>
      </c>
      <c r="L118" s="5">
        <v>7.4</v>
      </c>
      <c r="M118" s="5">
        <v>3.6</v>
      </c>
      <c r="N118" s="5">
        <v>-4.0999999999999996</v>
      </c>
      <c r="O118" s="5"/>
      <c r="P118" s="160">
        <v>0.5</v>
      </c>
      <c r="Q118" s="5">
        <f t="shared" si="12"/>
        <v>1.1000000000000001</v>
      </c>
      <c r="R118" s="5">
        <f t="shared" si="13"/>
        <v>2</v>
      </c>
      <c r="S118" s="5">
        <f t="shared" si="14"/>
        <v>2</v>
      </c>
      <c r="T118" s="5">
        <f t="shared" si="15"/>
        <v>4.7</v>
      </c>
      <c r="U118" s="5">
        <f t="shared" si="16"/>
        <v>8.3000000000000007</v>
      </c>
      <c r="V118" s="5">
        <f t="shared" si="17"/>
        <v>12.2</v>
      </c>
      <c r="W118" s="5">
        <f t="shared" si="18"/>
        <v>14.3</v>
      </c>
      <c r="X118" s="5">
        <f t="shared" si="19"/>
        <v>15.3</v>
      </c>
      <c r="Y118" s="5">
        <f t="shared" si="20"/>
        <v>10.7</v>
      </c>
      <c r="Z118" s="5">
        <f t="shared" si="21"/>
        <v>7.9</v>
      </c>
      <c r="AA118" s="5">
        <f t="shared" si="22"/>
        <v>4.0999999999999996</v>
      </c>
      <c r="AB118" s="5">
        <f t="shared" si="23"/>
        <v>-3.5999999999999996</v>
      </c>
    </row>
    <row r="119" spans="1:28">
      <c r="A119" s="141">
        <v>118</v>
      </c>
      <c r="B119" s="6">
        <v>1900</v>
      </c>
      <c r="C119" s="5">
        <v>-1.6</v>
      </c>
      <c r="D119" s="5">
        <v>1.1000000000000001</v>
      </c>
      <c r="E119" s="5">
        <v>-2.7</v>
      </c>
      <c r="F119" s="5">
        <v>3.7</v>
      </c>
      <c r="G119" s="5">
        <v>7.6</v>
      </c>
      <c r="H119" s="5">
        <v>13.5</v>
      </c>
      <c r="I119" s="5">
        <v>16.100000000000001</v>
      </c>
      <c r="J119" s="5">
        <v>13.5</v>
      </c>
      <c r="K119" s="5">
        <v>13.4</v>
      </c>
      <c r="L119" s="5">
        <v>7.2</v>
      </c>
      <c r="M119" s="5">
        <v>3.1</v>
      </c>
      <c r="N119" s="5">
        <v>1.9</v>
      </c>
      <c r="O119" s="5"/>
      <c r="P119" s="160">
        <v>0.5</v>
      </c>
      <c r="Q119" s="5">
        <f t="shared" si="12"/>
        <v>-1.1000000000000001</v>
      </c>
      <c r="R119" s="5">
        <f t="shared" si="13"/>
        <v>1.6</v>
      </c>
      <c r="S119" s="5">
        <f t="shared" si="14"/>
        <v>-2.2000000000000002</v>
      </c>
      <c r="T119" s="5">
        <f t="shared" si="15"/>
        <v>4.2</v>
      </c>
      <c r="U119" s="5">
        <f t="shared" si="16"/>
        <v>8.1</v>
      </c>
      <c r="V119" s="5">
        <f t="shared" si="17"/>
        <v>14</v>
      </c>
      <c r="W119" s="5">
        <f t="shared" si="18"/>
        <v>16.600000000000001</v>
      </c>
      <c r="X119" s="5">
        <f t="shared" si="19"/>
        <v>14</v>
      </c>
      <c r="Y119" s="5">
        <f t="shared" si="20"/>
        <v>13.9</v>
      </c>
      <c r="Z119" s="5">
        <f t="shared" si="21"/>
        <v>7.7</v>
      </c>
      <c r="AA119" s="5">
        <f t="shared" si="22"/>
        <v>3.6</v>
      </c>
      <c r="AB119" s="5">
        <f t="shared" si="23"/>
        <v>2.4</v>
      </c>
    </row>
    <row r="120" spans="1:28">
      <c r="A120" s="141">
        <v>119</v>
      </c>
      <c r="B120" s="6">
        <v>1901</v>
      </c>
      <c r="C120" s="5">
        <v>-2.9</v>
      </c>
      <c r="D120" s="5">
        <v>-6.3</v>
      </c>
      <c r="E120" s="5">
        <v>0</v>
      </c>
      <c r="F120" s="5">
        <v>5.3</v>
      </c>
      <c r="G120" s="5">
        <v>10.4</v>
      </c>
      <c r="H120" s="5">
        <v>13.7</v>
      </c>
      <c r="I120" s="5">
        <v>15.6</v>
      </c>
      <c r="J120" s="5">
        <v>14</v>
      </c>
      <c r="K120" s="5">
        <v>12.3</v>
      </c>
      <c r="L120" s="5">
        <v>6.7</v>
      </c>
      <c r="M120" s="5">
        <v>-0.8</v>
      </c>
      <c r="N120" s="5">
        <v>-0.5</v>
      </c>
      <c r="O120" s="5"/>
      <c r="P120" s="160">
        <v>0</v>
      </c>
      <c r="Q120" s="5">
        <f t="shared" si="12"/>
        <v>-2.9</v>
      </c>
      <c r="R120" s="5">
        <f t="shared" si="13"/>
        <v>-6.3</v>
      </c>
      <c r="S120" s="5">
        <f t="shared" si="14"/>
        <v>0</v>
      </c>
      <c r="T120" s="5">
        <f t="shared" si="15"/>
        <v>5.3</v>
      </c>
      <c r="U120" s="5">
        <f t="shared" si="16"/>
        <v>10.4</v>
      </c>
      <c r="V120" s="5">
        <f t="shared" si="17"/>
        <v>13.7</v>
      </c>
      <c r="W120" s="5">
        <f t="shared" si="18"/>
        <v>15.6</v>
      </c>
      <c r="X120" s="5">
        <f t="shared" si="19"/>
        <v>14</v>
      </c>
      <c r="Y120" s="5">
        <f t="shared" si="20"/>
        <v>12.3</v>
      </c>
      <c r="Z120" s="5">
        <f t="shared" si="21"/>
        <v>6.7</v>
      </c>
      <c r="AA120" s="5">
        <f t="shared" si="22"/>
        <v>-0.8</v>
      </c>
      <c r="AB120" s="5">
        <f t="shared" si="23"/>
        <v>-0.5</v>
      </c>
    </row>
    <row r="121" spans="1:28">
      <c r="A121" s="141">
        <v>120</v>
      </c>
      <c r="B121" s="6">
        <v>1902</v>
      </c>
      <c r="C121" s="5">
        <v>-0.1</v>
      </c>
      <c r="D121" s="5">
        <v>-2.1</v>
      </c>
      <c r="E121" s="5">
        <v>1.3</v>
      </c>
      <c r="F121" s="5">
        <v>7</v>
      </c>
      <c r="G121" s="5">
        <v>5.3</v>
      </c>
      <c r="H121" s="5">
        <v>11.7</v>
      </c>
      <c r="I121" s="5">
        <v>15.3</v>
      </c>
      <c r="J121" s="5">
        <v>14.2</v>
      </c>
      <c r="K121" s="5">
        <v>10.9</v>
      </c>
      <c r="L121" s="5">
        <v>5.6</v>
      </c>
      <c r="M121" s="5">
        <v>1.2</v>
      </c>
      <c r="N121" s="5">
        <v>-1.9</v>
      </c>
      <c r="O121" s="5"/>
      <c r="P121" s="160">
        <v>0</v>
      </c>
      <c r="Q121" s="5">
        <f t="shared" si="12"/>
        <v>-0.1</v>
      </c>
      <c r="R121" s="5">
        <f t="shared" si="13"/>
        <v>-2.1</v>
      </c>
      <c r="S121" s="5">
        <f t="shared" si="14"/>
        <v>1.3</v>
      </c>
      <c r="T121" s="5">
        <f t="shared" si="15"/>
        <v>7</v>
      </c>
      <c r="U121" s="5">
        <f t="shared" si="16"/>
        <v>5.3</v>
      </c>
      <c r="V121" s="5">
        <f t="shared" si="17"/>
        <v>11.7</v>
      </c>
      <c r="W121" s="5">
        <f t="shared" si="18"/>
        <v>15.3</v>
      </c>
      <c r="X121" s="5">
        <f t="shared" si="19"/>
        <v>14.2</v>
      </c>
      <c r="Y121" s="5">
        <f t="shared" si="20"/>
        <v>10.9</v>
      </c>
      <c r="Z121" s="5">
        <f t="shared" si="21"/>
        <v>5.6</v>
      </c>
      <c r="AA121" s="5">
        <f t="shared" si="22"/>
        <v>1.2</v>
      </c>
      <c r="AB121" s="5">
        <f t="shared" si="23"/>
        <v>-1.9</v>
      </c>
    </row>
    <row r="122" spans="1:28">
      <c r="A122" s="141">
        <v>121</v>
      </c>
      <c r="B122" s="6">
        <v>1903</v>
      </c>
      <c r="C122" s="5">
        <v>0</v>
      </c>
      <c r="D122" s="5">
        <v>2.6</v>
      </c>
      <c r="E122" s="5">
        <v>3.9</v>
      </c>
      <c r="F122" s="5">
        <v>1.4</v>
      </c>
      <c r="G122" s="5">
        <v>10.199999999999999</v>
      </c>
      <c r="H122" s="5">
        <v>12.1</v>
      </c>
      <c r="I122" s="5">
        <v>13.7</v>
      </c>
      <c r="J122" s="5">
        <v>14.5</v>
      </c>
      <c r="K122" s="5">
        <v>12.1</v>
      </c>
      <c r="L122" s="5">
        <v>8.6</v>
      </c>
      <c r="M122" s="5">
        <v>1.6</v>
      </c>
      <c r="N122" s="5">
        <v>-1.8</v>
      </c>
      <c r="O122" s="5"/>
      <c r="P122" s="160">
        <v>0</v>
      </c>
      <c r="Q122" s="5">
        <f t="shared" si="12"/>
        <v>0</v>
      </c>
      <c r="R122" s="5">
        <f t="shared" si="13"/>
        <v>2.6</v>
      </c>
      <c r="S122" s="5">
        <f t="shared" si="14"/>
        <v>3.9</v>
      </c>
      <c r="T122" s="5">
        <f t="shared" si="15"/>
        <v>1.4</v>
      </c>
      <c r="U122" s="5">
        <f t="shared" si="16"/>
        <v>10.199999999999999</v>
      </c>
      <c r="V122" s="5">
        <f t="shared" si="17"/>
        <v>12.1</v>
      </c>
      <c r="W122" s="5">
        <f t="shared" si="18"/>
        <v>13.7</v>
      </c>
      <c r="X122" s="5">
        <f t="shared" si="19"/>
        <v>14.5</v>
      </c>
      <c r="Y122" s="5">
        <f t="shared" si="20"/>
        <v>12.1</v>
      </c>
      <c r="Z122" s="5">
        <f t="shared" si="21"/>
        <v>8.6</v>
      </c>
      <c r="AA122" s="5">
        <f t="shared" si="22"/>
        <v>1.6</v>
      </c>
      <c r="AB122" s="5">
        <f t="shared" si="23"/>
        <v>-1.8</v>
      </c>
    </row>
    <row r="123" spans="1:28">
      <c r="A123" s="141">
        <v>122</v>
      </c>
      <c r="B123" s="6">
        <v>1904</v>
      </c>
      <c r="C123" s="5">
        <v>-1.2</v>
      </c>
      <c r="D123" s="5">
        <v>-1.3</v>
      </c>
      <c r="E123" s="5">
        <v>1.7</v>
      </c>
      <c r="F123" s="5">
        <v>7.2</v>
      </c>
      <c r="G123" s="5">
        <v>10.8</v>
      </c>
      <c r="H123" s="5">
        <v>13.9</v>
      </c>
      <c r="I123" s="5">
        <v>18</v>
      </c>
      <c r="J123" s="5">
        <v>15.4</v>
      </c>
      <c r="K123" s="5">
        <v>9</v>
      </c>
      <c r="L123" s="5">
        <v>6.5</v>
      </c>
      <c r="M123" s="5">
        <v>1</v>
      </c>
      <c r="N123" s="5">
        <v>0.1</v>
      </c>
      <c r="O123" s="5"/>
      <c r="P123" s="160">
        <v>0</v>
      </c>
      <c r="Q123" s="5">
        <f t="shared" si="12"/>
        <v>-1.2</v>
      </c>
      <c r="R123" s="5">
        <f t="shared" si="13"/>
        <v>-1.3</v>
      </c>
      <c r="S123" s="5">
        <f t="shared" si="14"/>
        <v>1.7</v>
      </c>
      <c r="T123" s="5">
        <f t="shared" si="15"/>
        <v>7.2</v>
      </c>
      <c r="U123" s="5">
        <f t="shared" si="16"/>
        <v>10.8</v>
      </c>
      <c r="V123" s="5">
        <f t="shared" si="17"/>
        <v>13.9</v>
      </c>
      <c r="W123" s="5">
        <f t="shared" si="18"/>
        <v>18</v>
      </c>
      <c r="X123" s="5">
        <f t="shared" si="19"/>
        <v>15.4</v>
      </c>
      <c r="Y123" s="5">
        <f t="shared" si="20"/>
        <v>9</v>
      </c>
      <c r="Z123" s="5">
        <f t="shared" si="21"/>
        <v>6.5</v>
      </c>
      <c r="AA123" s="5">
        <f t="shared" si="22"/>
        <v>1</v>
      </c>
      <c r="AB123" s="5">
        <f t="shared" si="23"/>
        <v>0.1</v>
      </c>
    </row>
    <row r="124" spans="1:28">
      <c r="A124" s="141">
        <v>123</v>
      </c>
      <c r="B124" s="6">
        <v>1905</v>
      </c>
      <c r="C124" s="5">
        <v>-4.3</v>
      </c>
      <c r="D124" s="5">
        <v>-2.1</v>
      </c>
      <c r="E124" s="5">
        <v>2.2999999999999998</v>
      </c>
      <c r="F124" s="5">
        <v>3.9</v>
      </c>
      <c r="G124" s="5">
        <v>8.1</v>
      </c>
      <c r="H124" s="5">
        <v>14.1</v>
      </c>
      <c r="I124" s="5">
        <v>17.5</v>
      </c>
      <c r="J124" s="5">
        <v>14.4</v>
      </c>
      <c r="K124" s="5">
        <v>11.7</v>
      </c>
      <c r="L124" s="5">
        <v>0.8</v>
      </c>
      <c r="M124" s="5">
        <v>1.6</v>
      </c>
      <c r="N124" s="5">
        <v>-1.5</v>
      </c>
      <c r="O124" s="5"/>
      <c r="P124" s="160">
        <v>0</v>
      </c>
      <c r="Q124" s="5">
        <f t="shared" si="12"/>
        <v>-4.3</v>
      </c>
      <c r="R124" s="5">
        <f t="shared" si="13"/>
        <v>-2.1</v>
      </c>
      <c r="S124" s="5">
        <f t="shared" si="14"/>
        <v>2.2999999999999998</v>
      </c>
      <c r="T124" s="5">
        <f t="shared" si="15"/>
        <v>3.9</v>
      </c>
      <c r="U124" s="5">
        <f t="shared" si="16"/>
        <v>8.1</v>
      </c>
      <c r="V124" s="5">
        <f t="shared" si="17"/>
        <v>14.1</v>
      </c>
      <c r="W124" s="5">
        <f t="shared" si="18"/>
        <v>17.5</v>
      </c>
      <c r="X124" s="5">
        <f t="shared" si="19"/>
        <v>14.4</v>
      </c>
      <c r="Y124" s="5">
        <f t="shared" si="20"/>
        <v>11.7</v>
      </c>
      <c r="Z124" s="5">
        <f t="shared" si="21"/>
        <v>0.8</v>
      </c>
      <c r="AA124" s="5">
        <f t="shared" si="22"/>
        <v>1.6</v>
      </c>
      <c r="AB124" s="5">
        <f t="shared" si="23"/>
        <v>-1.5</v>
      </c>
    </row>
    <row r="125" spans="1:28">
      <c r="A125" s="141">
        <v>124</v>
      </c>
      <c r="B125" s="6">
        <v>1906</v>
      </c>
      <c r="C125" s="5">
        <v>-1.5</v>
      </c>
      <c r="D125" s="5">
        <v>-2.9</v>
      </c>
      <c r="E125" s="5">
        <v>-0.3</v>
      </c>
      <c r="F125" s="5">
        <v>4.9000000000000004</v>
      </c>
      <c r="G125" s="5">
        <v>9.6</v>
      </c>
      <c r="H125" s="5">
        <v>11.1</v>
      </c>
      <c r="I125" s="5">
        <v>14.7</v>
      </c>
      <c r="J125" s="5">
        <v>15</v>
      </c>
      <c r="K125" s="5">
        <v>9.8000000000000007</v>
      </c>
      <c r="L125" s="5">
        <v>9.5</v>
      </c>
      <c r="M125" s="5">
        <v>4.0999999999999996</v>
      </c>
      <c r="N125" s="5">
        <v>-4.5</v>
      </c>
      <c r="O125" s="5"/>
      <c r="P125" s="160">
        <v>0</v>
      </c>
      <c r="Q125" s="5">
        <f t="shared" si="12"/>
        <v>-1.5</v>
      </c>
      <c r="R125" s="5">
        <f t="shared" si="13"/>
        <v>-2.9</v>
      </c>
      <c r="S125" s="5">
        <f t="shared" si="14"/>
        <v>-0.3</v>
      </c>
      <c r="T125" s="5">
        <f t="shared" si="15"/>
        <v>4.9000000000000004</v>
      </c>
      <c r="U125" s="5">
        <f t="shared" si="16"/>
        <v>9.6</v>
      </c>
      <c r="V125" s="5">
        <f t="shared" si="17"/>
        <v>11.1</v>
      </c>
      <c r="W125" s="5">
        <f t="shared" si="18"/>
        <v>14.7</v>
      </c>
      <c r="X125" s="5">
        <f t="shared" si="19"/>
        <v>15</v>
      </c>
      <c r="Y125" s="5">
        <f t="shared" si="20"/>
        <v>9.8000000000000007</v>
      </c>
      <c r="Z125" s="5">
        <f t="shared" si="21"/>
        <v>9.5</v>
      </c>
      <c r="AA125" s="5">
        <f t="shared" si="22"/>
        <v>4.0999999999999996</v>
      </c>
      <c r="AB125" s="5">
        <f t="shared" si="23"/>
        <v>-4.5</v>
      </c>
    </row>
    <row r="126" spans="1:28">
      <c r="A126" s="141">
        <v>125</v>
      </c>
      <c r="B126" s="6">
        <v>1907</v>
      </c>
      <c r="C126" s="5">
        <v>-3.7</v>
      </c>
      <c r="D126" s="5">
        <v>-4.8</v>
      </c>
      <c r="E126" s="5">
        <v>-0.7</v>
      </c>
      <c r="F126" s="5">
        <v>2.8</v>
      </c>
      <c r="G126" s="5">
        <v>11.6</v>
      </c>
      <c r="H126" s="5">
        <v>12.8</v>
      </c>
      <c r="I126" s="5">
        <v>12.7</v>
      </c>
      <c r="J126" s="5">
        <v>15.4</v>
      </c>
      <c r="K126" s="5">
        <v>12.4</v>
      </c>
      <c r="L126" s="5">
        <v>9.9</v>
      </c>
      <c r="M126" s="5">
        <v>3.3</v>
      </c>
      <c r="N126" s="5">
        <v>0.7</v>
      </c>
      <c r="O126" s="5"/>
      <c r="P126" s="160">
        <v>0</v>
      </c>
      <c r="Q126" s="5">
        <f t="shared" si="12"/>
        <v>-3.7</v>
      </c>
      <c r="R126" s="5">
        <f t="shared" si="13"/>
        <v>-4.8</v>
      </c>
      <c r="S126" s="5">
        <f t="shared" si="14"/>
        <v>-0.7</v>
      </c>
      <c r="T126" s="5">
        <f t="shared" si="15"/>
        <v>2.8</v>
      </c>
      <c r="U126" s="5">
        <f t="shared" si="16"/>
        <v>11.6</v>
      </c>
      <c r="V126" s="5">
        <f t="shared" si="17"/>
        <v>12.8</v>
      </c>
      <c r="W126" s="5">
        <f t="shared" si="18"/>
        <v>12.7</v>
      </c>
      <c r="X126" s="5">
        <f t="shared" si="19"/>
        <v>15.4</v>
      </c>
      <c r="Y126" s="5">
        <f t="shared" si="20"/>
        <v>12.4</v>
      </c>
      <c r="Z126" s="5">
        <f t="shared" si="21"/>
        <v>9.9</v>
      </c>
      <c r="AA126" s="5">
        <f t="shared" si="22"/>
        <v>3.3</v>
      </c>
      <c r="AB126" s="5">
        <f t="shared" si="23"/>
        <v>0.7</v>
      </c>
    </row>
    <row r="127" spans="1:28">
      <c r="A127" s="141">
        <v>126</v>
      </c>
      <c r="B127" s="6">
        <v>1908</v>
      </c>
      <c r="C127" s="5">
        <v>-1.8</v>
      </c>
      <c r="D127" s="5">
        <v>-2.2000000000000002</v>
      </c>
      <c r="E127" s="5">
        <v>0.1</v>
      </c>
      <c r="F127" s="5">
        <v>2.5</v>
      </c>
      <c r="G127" s="5">
        <v>11.7</v>
      </c>
      <c r="H127" s="5">
        <v>15</v>
      </c>
      <c r="I127" s="5">
        <v>14.4</v>
      </c>
      <c r="J127" s="5">
        <v>12.6</v>
      </c>
      <c r="K127" s="5">
        <v>10</v>
      </c>
      <c r="L127" s="5">
        <v>7.5</v>
      </c>
      <c r="M127" s="5">
        <v>0.2</v>
      </c>
      <c r="N127" s="5">
        <v>-1.2</v>
      </c>
      <c r="O127" s="5"/>
      <c r="P127" s="160">
        <v>0</v>
      </c>
      <c r="Q127" s="5">
        <f t="shared" si="12"/>
        <v>-1.8</v>
      </c>
      <c r="R127" s="5">
        <f t="shared" si="13"/>
        <v>-2.2000000000000002</v>
      </c>
      <c r="S127" s="5">
        <f t="shared" si="14"/>
        <v>0.1</v>
      </c>
      <c r="T127" s="5">
        <f t="shared" si="15"/>
        <v>2.5</v>
      </c>
      <c r="U127" s="5">
        <f t="shared" si="16"/>
        <v>11.7</v>
      </c>
      <c r="V127" s="5">
        <f t="shared" si="17"/>
        <v>15</v>
      </c>
      <c r="W127" s="5">
        <f t="shared" si="18"/>
        <v>14.4</v>
      </c>
      <c r="X127" s="5">
        <f t="shared" si="19"/>
        <v>12.6</v>
      </c>
      <c r="Y127" s="5">
        <f t="shared" si="20"/>
        <v>10</v>
      </c>
      <c r="Z127" s="5">
        <f t="shared" si="21"/>
        <v>7.5</v>
      </c>
      <c r="AA127" s="5">
        <f t="shared" si="22"/>
        <v>0.2</v>
      </c>
      <c r="AB127" s="5">
        <f t="shared" si="23"/>
        <v>-1.2</v>
      </c>
    </row>
    <row r="128" spans="1:28">
      <c r="A128" s="141">
        <v>127</v>
      </c>
      <c r="B128" s="6">
        <v>1909</v>
      </c>
      <c r="C128" s="5">
        <v>-4.2</v>
      </c>
      <c r="D128" s="5">
        <v>-5.4</v>
      </c>
      <c r="E128" s="5">
        <v>0.2</v>
      </c>
      <c r="F128" s="5">
        <v>6.5</v>
      </c>
      <c r="G128" s="5">
        <v>8.3000000000000007</v>
      </c>
      <c r="H128" s="5">
        <v>11.4</v>
      </c>
      <c r="I128" s="5">
        <v>12.4</v>
      </c>
      <c r="J128" s="5">
        <v>14.2</v>
      </c>
      <c r="K128" s="5">
        <v>10.7</v>
      </c>
      <c r="L128" s="5">
        <v>8.8000000000000007</v>
      </c>
      <c r="M128" s="5">
        <v>-0.9</v>
      </c>
      <c r="N128" s="5">
        <v>0.2</v>
      </c>
      <c r="O128" s="5"/>
      <c r="P128" s="160">
        <v>0</v>
      </c>
      <c r="Q128" s="5">
        <f t="shared" si="12"/>
        <v>-4.2</v>
      </c>
      <c r="R128" s="5">
        <f t="shared" si="13"/>
        <v>-5.4</v>
      </c>
      <c r="S128" s="5">
        <f t="shared" si="14"/>
        <v>0.2</v>
      </c>
      <c r="T128" s="5">
        <f t="shared" si="15"/>
        <v>6.5</v>
      </c>
      <c r="U128" s="5">
        <f t="shared" si="16"/>
        <v>8.3000000000000007</v>
      </c>
      <c r="V128" s="5">
        <f t="shared" si="17"/>
        <v>11.4</v>
      </c>
      <c r="W128" s="5">
        <f t="shared" si="18"/>
        <v>12.4</v>
      </c>
      <c r="X128" s="5">
        <f t="shared" si="19"/>
        <v>14.2</v>
      </c>
      <c r="Y128" s="5">
        <f t="shared" si="20"/>
        <v>10.7</v>
      </c>
      <c r="Z128" s="5">
        <f t="shared" si="21"/>
        <v>8.8000000000000007</v>
      </c>
      <c r="AA128" s="5">
        <f t="shared" si="22"/>
        <v>-0.9</v>
      </c>
      <c r="AB128" s="5">
        <f t="shared" si="23"/>
        <v>0.2</v>
      </c>
    </row>
    <row r="129" spans="1:28">
      <c r="A129" s="141">
        <v>128</v>
      </c>
      <c r="B129" s="6">
        <v>1910</v>
      </c>
      <c r="C129" s="5">
        <v>-1.4</v>
      </c>
      <c r="D129" s="5">
        <v>-0.1</v>
      </c>
      <c r="E129" s="5">
        <v>1.9</v>
      </c>
      <c r="F129" s="5">
        <v>4.4000000000000004</v>
      </c>
      <c r="G129" s="5">
        <v>8.6</v>
      </c>
      <c r="H129" s="5">
        <v>13.3</v>
      </c>
      <c r="I129" s="5">
        <v>12.8</v>
      </c>
      <c r="J129" s="5">
        <v>13.9</v>
      </c>
      <c r="K129" s="5">
        <v>9</v>
      </c>
      <c r="L129" s="5">
        <v>8</v>
      </c>
      <c r="M129" s="5">
        <v>0.8</v>
      </c>
      <c r="N129" s="5">
        <v>2.1</v>
      </c>
      <c r="O129" s="5"/>
      <c r="P129" s="160">
        <v>0</v>
      </c>
      <c r="Q129" s="5">
        <f t="shared" si="12"/>
        <v>-1.4</v>
      </c>
      <c r="R129" s="5">
        <f t="shared" si="13"/>
        <v>-0.1</v>
      </c>
      <c r="S129" s="5">
        <f t="shared" si="14"/>
        <v>1.9</v>
      </c>
      <c r="T129" s="5">
        <f t="shared" si="15"/>
        <v>4.4000000000000004</v>
      </c>
      <c r="U129" s="5">
        <f t="shared" si="16"/>
        <v>8.6</v>
      </c>
      <c r="V129" s="5">
        <f t="shared" si="17"/>
        <v>13.3</v>
      </c>
      <c r="W129" s="5">
        <f t="shared" si="18"/>
        <v>12.8</v>
      </c>
      <c r="X129" s="5">
        <f t="shared" si="19"/>
        <v>13.9</v>
      </c>
      <c r="Y129" s="5">
        <f t="shared" si="20"/>
        <v>9</v>
      </c>
      <c r="Z129" s="5">
        <f t="shared" si="21"/>
        <v>8</v>
      </c>
      <c r="AA129" s="5">
        <f t="shared" si="22"/>
        <v>0.8</v>
      </c>
      <c r="AB129" s="5">
        <f t="shared" si="23"/>
        <v>2.1</v>
      </c>
    </row>
    <row r="130" spans="1:28">
      <c r="A130" s="141">
        <v>129</v>
      </c>
      <c r="B130" s="6">
        <v>1911</v>
      </c>
      <c r="C130" s="5">
        <v>-4.0999999999999996</v>
      </c>
      <c r="D130" s="5">
        <v>-1.5</v>
      </c>
      <c r="E130" s="5">
        <v>2.2000000000000002</v>
      </c>
      <c r="F130" s="5">
        <v>4.4000000000000004</v>
      </c>
      <c r="G130" s="5">
        <v>9.6</v>
      </c>
      <c r="H130" s="5">
        <v>12.2</v>
      </c>
      <c r="I130" s="5">
        <v>17.7</v>
      </c>
      <c r="J130" s="5">
        <v>17.5</v>
      </c>
      <c r="K130" s="5">
        <v>13.7</v>
      </c>
      <c r="L130" s="5">
        <v>7.7</v>
      </c>
      <c r="M130" s="5">
        <v>4.9000000000000004</v>
      </c>
      <c r="N130" s="5">
        <v>1.9</v>
      </c>
      <c r="O130" s="5"/>
      <c r="P130" s="160">
        <v>0</v>
      </c>
      <c r="Q130" s="5">
        <f t="shared" ref="Q130:Q193" si="24">C130+$P130</f>
        <v>-4.0999999999999996</v>
      </c>
      <c r="R130" s="5">
        <f t="shared" ref="R130:R193" si="25">D130+$P130</f>
        <v>-1.5</v>
      </c>
      <c r="S130" s="5">
        <f t="shared" ref="S130:S193" si="26">E130+$P130</f>
        <v>2.2000000000000002</v>
      </c>
      <c r="T130" s="5">
        <f t="shared" ref="T130:T193" si="27">F130+$P130</f>
        <v>4.4000000000000004</v>
      </c>
      <c r="U130" s="5">
        <f t="shared" ref="U130:U193" si="28">G130+$P130</f>
        <v>9.6</v>
      </c>
      <c r="V130" s="5">
        <f t="shared" ref="V130:V193" si="29">H130+$P130</f>
        <v>12.2</v>
      </c>
      <c r="W130" s="5">
        <f t="shared" ref="W130:W193" si="30">I130+$P130</f>
        <v>17.7</v>
      </c>
      <c r="X130" s="5">
        <f t="shared" ref="X130:X193" si="31">J130+$P130</f>
        <v>17.5</v>
      </c>
      <c r="Y130" s="5">
        <f t="shared" ref="Y130:Y193" si="32">K130+$P130</f>
        <v>13.7</v>
      </c>
      <c r="Z130" s="5">
        <f t="shared" ref="Z130:Z193" si="33">L130+$P130</f>
        <v>7.7</v>
      </c>
      <c r="AA130" s="5">
        <f t="shared" ref="AA130:AA193" si="34">M130+$P130</f>
        <v>4.9000000000000004</v>
      </c>
      <c r="AB130" s="5">
        <f t="shared" ref="AB130:AB193" si="35">N130+$P130</f>
        <v>1.9</v>
      </c>
    </row>
    <row r="131" spans="1:28">
      <c r="A131" s="141">
        <v>130</v>
      </c>
      <c r="B131" s="6">
        <v>1912</v>
      </c>
      <c r="C131" s="5">
        <v>-1.4</v>
      </c>
      <c r="D131" s="5">
        <v>3</v>
      </c>
      <c r="E131" s="5">
        <v>4.0999999999999996</v>
      </c>
      <c r="F131" s="5">
        <v>3.6</v>
      </c>
      <c r="G131" s="5">
        <v>10.3</v>
      </c>
      <c r="H131" s="5">
        <v>13.2</v>
      </c>
      <c r="I131" s="5">
        <v>14.1</v>
      </c>
      <c r="J131" s="5">
        <v>11.3</v>
      </c>
      <c r="K131" s="5">
        <v>5.3</v>
      </c>
      <c r="L131" s="5">
        <v>4.9000000000000004</v>
      </c>
      <c r="M131" s="5">
        <v>-1.1000000000000001</v>
      </c>
      <c r="N131" s="5">
        <v>2.5</v>
      </c>
      <c r="O131" s="5"/>
      <c r="P131" s="160">
        <v>0</v>
      </c>
      <c r="Q131" s="5">
        <f t="shared" si="24"/>
        <v>-1.4</v>
      </c>
      <c r="R131" s="5">
        <f t="shared" si="25"/>
        <v>3</v>
      </c>
      <c r="S131" s="5">
        <f t="shared" si="26"/>
        <v>4.0999999999999996</v>
      </c>
      <c r="T131" s="5">
        <f t="shared" si="27"/>
        <v>3.6</v>
      </c>
      <c r="U131" s="5">
        <f t="shared" si="28"/>
        <v>10.3</v>
      </c>
      <c r="V131" s="5">
        <f t="shared" si="29"/>
        <v>13.2</v>
      </c>
      <c r="W131" s="5">
        <f t="shared" si="30"/>
        <v>14.1</v>
      </c>
      <c r="X131" s="5">
        <f t="shared" si="31"/>
        <v>11.3</v>
      </c>
      <c r="Y131" s="5">
        <f t="shared" si="32"/>
        <v>5.3</v>
      </c>
      <c r="Z131" s="5">
        <f t="shared" si="33"/>
        <v>4.9000000000000004</v>
      </c>
      <c r="AA131" s="5">
        <f t="shared" si="34"/>
        <v>-1.1000000000000001</v>
      </c>
      <c r="AB131" s="5">
        <f t="shared" si="35"/>
        <v>2.5</v>
      </c>
    </row>
    <row r="132" spans="1:28">
      <c r="A132" s="141">
        <v>131</v>
      </c>
      <c r="B132" s="6">
        <v>1913</v>
      </c>
      <c r="C132" s="5">
        <v>-0.7</v>
      </c>
      <c r="D132" s="5">
        <v>-1.4</v>
      </c>
      <c r="E132" s="5">
        <v>4.5999999999999996</v>
      </c>
      <c r="F132" s="5">
        <v>4.9000000000000004</v>
      </c>
      <c r="G132" s="5">
        <v>9.3000000000000007</v>
      </c>
      <c r="H132" s="5">
        <v>11.5</v>
      </c>
      <c r="I132" s="5">
        <v>11.3</v>
      </c>
      <c r="J132" s="5">
        <v>12.8</v>
      </c>
      <c r="K132" s="5">
        <v>10.5</v>
      </c>
      <c r="L132" s="5">
        <v>9.6999999999999993</v>
      </c>
      <c r="M132" s="5">
        <v>4.9000000000000004</v>
      </c>
      <c r="N132" s="5">
        <v>-0.5</v>
      </c>
      <c r="O132" s="5"/>
      <c r="P132" s="160">
        <v>0</v>
      </c>
      <c r="Q132" s="5">
        <f t="shared" si="24"/>
        <v>-0.7</v>
      </c>
      <c r="R132" s="5">
        <f t="shared" si="25"/>
        <v>-1.4</v>
      </c>
      <c r="S132" s="5">
        <f t="shared" si="26"/>
        <v>4.5999999999999996</v>
      </c>
      <c r="T132" s="5">
        <f t="shared" si="27"/>
        <v>4.9000000000000004</v>
      </c>
      <c r="U132" s="5">
        <f t="shared" si="28"/>
        <v>9.3000000000000007</v>
      </c>
      <c r="V132" s="5">
        <f t="shared" si="29"/>
        <v>11.5</v>
      </c>
      <c r="W132" s="5">
        <f t="shared" si="30"/>
        <v>11.3</v>
      </c>
      <c r="X132" s="5">
        <f t="shared" si="31"/>
        <v>12.8</v>
      </c>
      <c r="Y132" s="5">
        <f t="shared" si="32"/>
        <v>10.5</v>
      </c>
      <c r="Z132" s="5">
        <f t="shared" si="33"/>
        <v>9.6999999999999993</v>
      </c>
      <c r="AA132" s="5">
        <f t="shared" si="34"/>
        <v>4.9000000000000004</v>
      </c>
      <c r="AB132" s="5">
        <f t="shared" si="35"/>
        <v>-0.5</v>
      </c>
    </row>
    <row r="133" spans="1:28">
      <c r="A133" s="141">
        <v>132</v>
      </c>
      <c r="B133" s="6">
        <v>1914</v>
      </c>
      <c r="C133" s="5">
        <v>-6.2</v>
      </c>
      <c r="D133" s="5">
        <v>3.3</v>
      </c>
      <c r="E133" s="5">
        <v>2.1</v>
      </c>
      <c r="F133" s="5">
        <v>7.8</v>
      </c>
      <c r="G133" s="5">
        <v>7.6</v>
      </c>
      <c r="H133" s="5">
        <v>11.3</v>
      </c>
      <c r="I133" s="5">
        <v>13.4</v>
      </c>
      <c r="J133" s="5">
        <v>15.2</v>
      </c>
      <c r="K133" s="5">
        <v>10.199999999999999</v>
      </c>
      <c r="L133" s="5">
        <v>6.2</v>
      </c>
      <c r="M133" s="5">
        <v>1.2</v>
      </c>
      <c r="N133" s="5">
        <v>2.1</v>
      </c>
      <c r="O133" s="5"/>
      <c r="P133" s="160">
        <v>0</v>
      </c>
      <c r="Q133" s="5">
        <f t="shared" si="24"/>
        <v>-6.2</v>
      </c>
      <c r="R133" s="5">
        <f t="shared" si="25"/>
        <v>3.3</v>
      </c>
      <c r="S133" s="5">
        <f t="shared" si="26"/>
        <v>2.1</v>
      </c>
      <c r="T133" s="5">
        <f t="shared" si="27"/>
        <v>7.8</v>
      </c>
      <c r="U133" s="5">
        <f t="shared" si="28"/>
        <v>7.6</v>
      </c>
      <c r="V133" s="5">
        <f t="shared" si="29"/>
        <v>11.3</v>
      </c>
      <c r="W133" s="5">
        <f t="shared" si="30"/>
        <v>13.4</v>
      </c>
      <c r="X133" s="5">
        <f t="shared" si="31"/>
        <v>15.2</v>
      </c>
      <c r="Y133" s="5">
        <f t="shared" si="32"/>
        <v>10.199999999999999</v>
      </c>
      <c r="Z133" s="5">
        <f t="shared" si="33"/>
        <v>6.2</v>
      </c>
      <c r="AA133" s="5">
        <f t="shared" si="34"/>
        <v>1.2</v>
      </c>
      <c r="AB133" s="5">
        <f t="shared" si="35"/>
        <v>2.1</v>
      </c>
    </row>
    <row r="134" spans="1:28">
      <c r="A134" s="141">
        <v>133</v>
      </c>
      <c r="B134" s="6">
        <v>1915</v>
      </c>
      <c r="C134" s="5">
        <v>-2.7</v>
      </c>
      <c r="D134" s="5">
        <v>-0.5</v>
      </c>
      <c r="E134" s="5">
        <v>-0.4</v>
      </c>
      <c r="F134" s="5">
        <v>4.3</v>
      </c>
      <c r="G134" s="5">
        <v>11.5</v>
      </c>
      <c r="H134" s="5">
        <v>15</v>
      </c>
      <c r="I134" s="5">
        <v>14</v>
      </c>
      <c r="J134" s="5">
        <v>12.6</v>
      </c>
      <c r="K134" s="5">
        <v>9</v>
      </c>
      <c r="L134" s="5">
        <v>3.6</v>
      </c>
      <c r="M134" s="5">
        <v>-0.6</v>
      </c>
      <c r="N134" s="5">
        <v>3.8</v>
      </c>
      <c r="O134" s="5"/>
      <c r="P134" s="160">
        <v>0</v>
      </c>
      <c r="Q134" s="5">
        <f t="shared" si="24"/>
        <v>-2.7</v>
      </c>
      <c r="R134" s="5">
        <f t="shared" si="25"/>
        <v>-0.5</v>
      </c>
      <c r="S134" s="5">
        <f t="shared" si="26"/>
        <v>-0.4</v>
      </c>
      <c r="T134" s="5">
        <f t="shared" si="27"/>
        <v>4.3</v>
      </c>
      <c r="U134" s="5">
        <f t="shared" si="28"/>
        <v>11.5</v>
      </c>
      <c r="V134" s="5">
        <f t="shared" si="29"/>
        <v>15</v>
      </c>
      <c r="W134" s="5">
        <f t="shared" si="30"/>
        <v>14</v>
      </c>
      <c r="X134" s="5">
        <f t="shared" si="31"/>
        <v>12.6</v>
      </c>
      <c r="Y134" s="5">
        <f t="shared" si="32"/>
        <v>9</v>
      </c>
      <c r="Z134" s="5">
        <f t="shared" si="33"/>
        <v>3.6</v>
      </c>
      <c r="AA134" s="5">
        <f t="shared" si="34"/>
        <v>-0.6</v>
      </c>
      <c r="AB134" s="5">
        <f t="shared" si="35"/>
        <v>3.8</v>
      </c>
    </row>
    <row r="135" spans="1:28">
      <c r="A135" s="141">
        <v>134</v>
      </c>
      <c r="B135" s="6">
        <v>1916</v>
      </c>
      <c r="C135" s="5">
        <v>1.7</v>
      </c>
      <c r="D135" s="5">
        <v>-0.4</v>
      </c>
      <c r="E135" s="5">
        <v>2.9</v>
      </c>
      <c r="F135" s="5">
        <v>5.4</v>
      </c>
      <c r="G135" s="5">
        <v>10.9</v>
      </c>
      <c r="H135" s="5">
        <v>10.199999999999999</v>
      </c>
      <c r="I135" s="5">
        <v>13.6</v>
      </c>
      <c r="J135" s="5">
        <v>13.6</v>
      </c>
      <c r="K135" s="5">
        <v>9.5</v>
      </c>
      <c r="L135" s="5">
        <v>7.1</v>
      </c>
      <c r="M135" s="5">
        <v>2.7</v>
      </c>
      <c r="N135" s="5">
        <v>0.6</v>
      </c>
      <c r="O135" s="5"/>
      <c r="P135" s="160">
        <v>0</v>
      </c>
      <c r="Q135" s="5">
        <f t="shared" si="24"/>
        <v>1.7</v>
      </c>
      <c r="R135" s="5">
        <f t="shared" si="25"/>
        <v>-0.4</v>
      </c>
      <c r="S135" s="5">
        <f t="shared" si="26"/>
        <v>2.9</v>
      </c>
      <c r="T135" s="5">
        <f t="shared" si="27"/>
        <v>5.4</v>
      </c>
      <c r="U135" s="5">
        <f t="shared" si="28"/>
        <v>10.9</v>
      </c>
      <c r="V135" s="5">
        <f t="shared" si="29"/>
        <v>10.199999999999999</v>
      </c>
      <c r="W135" s="5">
        <f t="shared" si="30"/>
        <v>13.6</v>
      </c>
      <c r="X135" s="5">
        <f t="shared" si="31"/>
        <v>13.6</v>
      </c>
      <c r="Y135" s="5">
        <f t="shared" si="32"/>
        <v>9.5</v>
      </c>
      <c r="Z135" s="5">
        <f t="shared" si="33"/>
        <v>7.1</v>
      </c>
      <c r="AA135" s="5">
        <f t="shared" si="34"/>
        <v>2.7</v>
      </c>
      <c r="AB135" s="5">
        <f t="shared" si="35"/>
        <v>0.6</v>
      </c>
    </row>
    <row r="136" spans="1:28">
      <c r="A136" s="141">
        <v>135</v>
      </c>
      <c r="B136" s="6">
        <v>1917</v>
      </c>
      <c r="C136" s="5">
        <v>-5.7</v>
      </c>
      <c r="D136" s="5">
        <v>-4.4000000000000004</v>
      </c>
      <c r="E136" s="5">
        <v>-1.1000000000000001</v>
      </c>
      <c r="F136" s="5">
        <v>1.4</v>
      </c>
      <c r="G136" s="5">
        <v>13.4</v>
      </c>
      <c r="H136" s="5">
        <v>15.7</v>
      </c>
      <c r="I136" s="5">
        <v>14.7</v>
      </c>
      <c r="J136" s="5">
        <v>14.2</v>
      </c>
      <c r="K136" s="5">
        <v>14.1</v>
      </c>
      <c r="L136" s="5">
        <v>4.5999999999999996</v>
      </c>
      <c r="M136" s="5">
        <v>2</v>
      </c>
      <c r="N136" s="5">
        <v>-4.8</v>
      </c>
      <c r="O136" s="5"/>
      <c r="P136" s="160">
        <v>0</v>
      </c>
      <c r="Q136" s="5">
        <f t="shared" si="24"/>
        <v>-5.7</v>
      </c>
      <c r="R136" s="5">
        <f t="shared" si="25"/>
        <v>-4.4000000000000004</v>
      </c>
      <c r="S136" s="5">
        <f t="shared" si="26"/>
        <v>-1.1000000000000001</v>
      </c>
      <c r="T136" s="5">
        <f t="shared" si="27"/>
        <v>1.4</v>
      </c>
      <c r="U136" s="5">
        <f t="shared" si="28"/>
        <v>13.4</v>
      </c>
      <c r="V136" s="5">
        <f t="shared" si="29"/>
        <v>15.7</v>
      </c>
      <c r="W136" s="5">
        <f t="shared" si="30"/>
        <v>14.7</v>
      </c>
      <c r="X136" s="5">
        <f t="shared" si="31"/>
        <v>14.2</v>
      </c>
      <c r="Y136" s="5">
        <f t="shared" si="32"/>
        <v>14.1</v>
      </c>
      <c r="Z136" s="5">
        <f t="shared" si="33"/>
        <v>4.5999999999999996</v>
      </c>
      <c r="AA136" s="5">
        <f t="shared" si="34"/>
        <v>2</v>
      </c>
      <c r="AB136" s="5">
        <f t="shared" si="35"/>
        <v>-4.8</v>
      </c>
    </row>
    <row r="137" spans="1:28">
      <c r="A137" s="141">
        <v>136</v>
      </c>
      <c r="B137" s="6">
        <v>1918</v>
      </c>
      <c r="C137" s="5">
        <v>0.7</v>
      </c>
      <c r="D137" s="5">
        <v>0.3</v>
      </c>
      <c r="E137" s="5">
        <v>2.7</v>
      </c>
      <c r="F137" s="5">
        <v>6.4</v>
      </c>
      <c r="G137" s="5">
        <v>11.3</v>
      </c>
      <c r="H137" s="5">
        <v>9.9</v>
      </c>
      <c r="I137" s="5">
        <v>14.3</v>
      </c>
      <c r="J137" s="5">
        <v>13.7</v>
      </c>
      <c r="K137" s="5">
        <v>12.1</v>
      </c>
      <c r="L137" s="5">
        <v>5.2</v>
      </c>
      <c r="M137" s="5">
        <v>1.7</v>
      </c>
      <c r="N137" s="5">
        <v>2.2000000000000002</v>
      </c>
      <c r="O137" s="5"/>
      <c r="P137" s="160">
        <v>0</v>
      </c>
      <c r="Q137" s="5">
        <f t="shared" si="24"/>
        <v>0.7</v>
      </c>
      <c r="R137" s="5">
        <f t="shared" si="25"/>
        <v>0.3</v>
      </c>
      <c r="S137" s="5">
        <f t="shared" si="26"/>
        <v>2.7</v>
      </c>
      <c r="T137" s="5">
        <f t="shared" si="27"/>
        <v>6.4</v>
      </c>
      <c r="U137" s="5">
        <f t="shared" si="28"/>
        <v>11.3</v>
      </c>
      <c r="V137" s="5">
        <f t="shared" si="29"/>
        <v>9.9</v>
      </c>
      <c r="W137" s="5">
        <f t="shared" si="30"/>
        <v>14.3</v>
      </c>
      <c r="X137" s="5">
        <f t="shared" si="31"/>
        <v>13.7</v>
      </c>
      <c r="Y137" s="5">
        <f t="shared" si="32"/>
        <v>12.1</v>
      </c>
      <c r="Z137" s="5">
        <f t="shared" si="33"/>
        <v>5.2</v>
      </c>
      <c r="AA137" s="5">
        <f t="shared" si="34"/>
        <v>1.7</v>
      </c>
      <c r="AB137" s="5">
        <f t="shared" si="35"/>
        <v>2.2000000000000002</v>
      </c>
    </row>
    <row r="138" spans="1:28">
      <c r="A138" s="141">
        <v>137</v>
      </c>
      <c r="B138" s="6">
        <v>1919</v>
      </c>
      <c r="C138" s="5">
        <v>-1.5</v>
      </c>
      <c r="D138" s="5">
        <v>-1.8</v>
      </c>
      <c r="E138" s="5">
        <v>1.4</v>
      </c>
      <c r="F138" s="5">
        <v>1.9</v>
      </c>
      <c r="G138" s="5">
        <v>8.1</v>
      </c>
      <c r="H138" s="5">
        <v>12.7</v>
      </c>
      <c r="I138" s="5">
        <v>11.4</v>
      </c>
      <c r="J138" s="5">
        <v>15.4</v>
      </c>
      <c r="K138" s="5">
        <v>13.9</v>
      </c>
      <c r="L138" s="5">
        <v>3</v>
      </c>
      <c r="M138" s="5">
        <v>-0.1</v>
      </c>
      <c r="N138" s="5">
        <v>0</v>
      </c>
      <c r="O138" s="5"/>
      <c r="P138" s="160">
        <v>0</v>
      </c>
      <c r="Q138" s="5">
        <f t="shared" si="24"/>
        <v>-1.5</v>
      </c>
      <c r="R138" s="5">
        <f t="shared" si="25"/>
        <v>-1.8</v>
      </c>
      <c r="S138" s="5">
        <f t="shared" si="26"/>
        <v>1.4</v>
      </c>
      <c r="T138" s="5">
        <f t="shared" si="27"/>
        <v>1.9</v>
      </c>
      <c r="U138" s="5">
        <f t="shared" si="28"/>
        <v>8.1</v>
      </c>
      <c r="V138" s="5">
        <f t="shared" si="29"/>
        <v>12.7</v>
      </c>
      <c r="W138" s="5">
        <f t="shared" si="30"/>
        <v>11.4</v>
      </c>
      <c r="X138" s="5">
        <f t="shared" si="31"/>
        <v>15.4</v>
      </c>
      <c r="Y138" s="5">
        <f t="shared" si="32"/>
        <v>13.9</v>
      </c>
      <c r="Z138" s="5">
        <f t="shared" si="33"/>
        <v>3</v>
      </c>
      <c r="AA138" s="5">
        <f t="shared" si="34"/>
        <v>-0.1</v>
      </c>
      <c r="AB138" s="5">
        <f t="shared" si="35"/>
        <v>0</v>
      </c>
    </row>
    <row r="139" spans="1:28">
      <c r="A139" s="141">
        <v>138</v>
      </c>
      <c r="B139" s="6">
        <v>1920</v>
      </c>
      <c r="C139" s="5">
        <v>1.5</v>
      </c>
      <c r="D139" s="5">
        <v>2.2000000000000002</v>
      </c>
      <c r="E139" s="5">
        <v>4.8</v>
      </c>
      <c r="F139" s="5">
        <v>6.5</v>
      </c>
      <c r="G139" s="5">
        <v>12.2</v>
      </c>
      <c r="H139" s="5">
        <v>11.8</v>
      </c>
      <c r="I139" s="5">
        <v>14.9</v>
      </c>
      <c r="J139" s="5">
        <v>12.7</v>
      </c>
      <c r="K139" s="5">
        <v>11.3</v>
      </c>
      <c r="L139" s="5">
        <v>5.7</v>
      </c>
      <c r="M139" s="5">
        <v>2.1</v>
      </c>
      <c r="N139" s="5">
        <v>-0.6</v>
      </c>
      <c r="O139" s="5"/>
      <c r="P139" s="160">
        <v>0</v>
      </c>
      <c r="Q139" s="5">
        <f t="shared" si="24"/>
        <v>1.5</v>
      </c>
      <c r="R139" s="5">
        <f t="shared" si="25"/>
        <v>2.2000000000000002</v>
      </c>
      <c r="S139" s="5">
        <f t="shared" si="26"/>
        <v>4.8</v>
      </c>
      <c r="T139" s="5">
        <f t="shared" si="27"/>
        <v>6.5</v>
      </c>
      <c r="U139" s="5">
        <f t="shared" si="28"/>
        <v>12.2</v>
      </c>
      <c r="V139" s="5">
        <f t="shared" si="29"/>
        <v>11.8</v>
      </c>
      <c r="W139" s="5">
        <f t="shared" si="30"/>
        <v>14.9</v>
      </c>
      <c r="X139" s="5">
        <f t="shared" si="31"/>
        <v>12.7</v>
      </c>
      <c r="Y139" s="5">
        <f t="shared" si="32"/>
        <v>11.3</v>
      </c>
      <c r="Z139" s="5">
        <f t="shared" si="33"/>
        <v>5.7</v>
      </c>
      <c r="AA139" s="5">
        <f t="shared" si="34"/>
        <v>2.1</v>
      </c>
      <c r="AB139" s="5">
        <f t="shared" si="35"/>
        <v>-0.6</v>
      </c>
    </row>
    <row r="140" spans="1:28">
      <c r="A140" s="141">
        <v>139</v>
      </c>
      <c r="B140" s="6">
        <v>1921</v>
      </c>
      <c r="C140" s="5">
        <v>2.2000000000000002</v>
      </c>
      <c r="D140" s="5">
        <v>-1.6</v>
      </c>
      <c r="E140" s="5">
        <v>4.3</v>
      </c>
      <c r="F140" s="5">
        <v>4</v>
      </c>
      <c r="G140" s="5">
        <v>11.4</v>
      </c>
      <c r="H140" s="5">
        <v>11.9</v>
      </c>
      <c r="I140" s="5">
        <v>17.600000000000001</v>
      </c>
      <c r="J140" s="5">
        <v>15.2</v>
      </c>
      <c r="K140" s="5">
        <v>12.5</v>
      </c>
      <c r="L140" s="5">
        <v>10.4</v>
      </c>
      <c r="M140" s="5">
        <v>-0.5</v>
      </c>
      <c r="N140" s="5">
        <v>-1.3</v>
      </c>
      <c r="O140" s="5"/>
      <c r="P140" s="160">
        <v>0</v>
      </c>
      <c r="Q140" s="5">
        <f t="shared" si="24"/>
        <v>2.2000000000000002</v>
      </c>
      <c r="R140" s="5">
        <f t="shared" si="25"/>
        <v>-1.6</v>
      </c>
      <c r="S140" s="5">
        <f t="shared" si="26"/>
        <v>4.3</v>
      </c>
      <c r="T140" s="5">
        <f t="shared" si="27"/>
        <v>4</v>
      </c>
      <c r="U140" s="5">
        <f t="shared" si="28"/>
        <v>11.4</v>
      </c>
      <c r="V140" s="5">
        <f t="shared" si="29"/>
        <v>11.9</v>
      </c>
      <c r="W140" s="5">
        <f t="shared" si="30"/>
        <v>17.600000000000001</v>
      </c>
      <c r="X140" s="5">
        <f t="shared" si="31"/>
        <v>15.2</v>
      </c>
      <c r="Y140" s="5">
        <f t="shared" si="32"/>
        <v>12.5</v>
      </c>
      <c r="Z140" s="5">
        <f t="shared" si="33"/>
        <v>10.4</v>
      </c>
      <c r="AA140" s="5">
        <f t="shared" si="34"/>
        <v>-0.5</v>
      </c>
      <c r="AB140" s="5">
        <f t="shared" si="35"/>
        <v>-1.3</v>
      </c>
    </row>
    <row r="141" spans="1:28">
      <c r="A141" s="141">
        <v>140</v>
      </c>
      <c r="B141" s="6">
        <v>1922</v>
      </c>
      <c r="C141" s="5">
        <v>-3.6</v>
      </c>
      <c r="D141" s="5">
        <v>-2.2000000000000002</v>
      </c>
      <c r="E141" s="5">
        <v>2.2999999999999998</v>
      </c>
      <c r="F141" s="5">
        <v>3.2</v>
      </c>
      <c r="G141" s="5">
        <v>11.5</v>
      </c>
      <c r="H141" s="5">
        <v>13.6</v>
      </c>
      <c r="I141" s="5">
        <v>13.6</v>
      </c>
      <c r="J141" s="5">
        <v>14.3</v>
      </c>
      <c r="K141" s="5">
        <v>8.6</v>
      </c>
      <c r="L141" s="5">
        <v>3.1</v>
      </c>
      <c r="M141" s="5">
        <v>-0.9</v>
      </c>
      <c r="N141" s="5">
        <v>-0.2</v>
      </c>
      <c r="O141" s="5"/>
      <c r="P141" s="160">
        <v>0</v>
      </c>
      <c r="Q141" s="5">
        <f t="shared" si="24"/>
        <v>-3.6</v>
      </c>
      <c r="R141" s="5">
        <f t="shared" si="25"/>
        <v>-2.2000000000000002</v>
      </c>
      <c r="S141" s="5">
        <f t="shared" si="26"/>
        <v>2.2999999999999998</v>
      </c>
      <c r="T141" s="5">
        <f t="shared" si="27"/>
        <v>3.2</v>
      </c>
      <c r="U141" s="5">
        <f t="shared" si="28"/>
        <v>11.5</v>
      </c>
      <c r="V141" s="5">
        <f t="shared" si="29"/>
        <v>13.6</v>
      </c>
      <c r="W141" s="5">
        <f t="shared" si="30"/>
        <v>13.6</v>
      </c>
      <c r="X141" s="5">
        <f t="shared" si="31"/>
        <v>14.3</v>
      </c>
      <c r="Y141" s="5">
        <f t="shared" si="32"/>
        <v>8.6</v>
      </c>
      <c r="Z141" s="5">
        <f t="shared" si="33"/>
        <v>3.1</v>
      </c>
      <c r="AA141" s="5">
        <f t="shared" si="34"/>
        <v>-0.9</v>
      </c>
      <c r="AB141" s="5">
        <f t="shared" si="35"/>
        <v>-0.2</v>
      </c>
    </row>
    <row r="142" spans="1:28" ht="5.25" customHeight="1">
      <c r="A142" s="141">
        <v>141</v>
      </c>
      <c r="B142" s="6">
        <v>1923</v>
      </c>
      <c r="C142" s="5">
        <v>-2.8</v>
      </c>
      <c r="D142" s="5">
        <v>0.3</v>
      </c>
      <c r="E142" s="5">
        <v>2.2999999999999998</v>
      </c>
      <c r="F142" s="5">
        <v>4.8</v>
      </c>
      <c r="G142" s="5">
        <v>10.4</v>
      </c>
      <c r="H142" s="5">
        <v>8.8000000000000007</v>
      </c>
      <c r="I142" s="5">
        <v>17.100000000000001</v>
      </c>
      <c r="J142" s="5">
        <v>15.3</v>
      </c>
      <c r="K142" s="5">
        <v>11.8</v>
      </c>
      <c r="L142" s="5">
        <v>9.6</v>
      </c>
      <c r="M142" s="5">
        <v>1.9</v>
      </c>
      <c r="N142" s="5">
        <v>-3.7</v>
      </c>
      <c r="O142" s="5"/>
      <c r="P142" s="160">
        <v>0</v>
      </c>
      <c r="Q142" s="5">
        <f t="shared" si="24"/>
        <v>-2.8</v>
      </c>
      <c r="R142" s="5">
        <f t="shared" si="25"/>
        <v>0.3</v>
      </c>
      <c r="S142" s="5">
        <f t="shared" si="26"/>
        <v>2.2999999999999998</v>
      </c>
      <c r="T142" s="5">
        <f t="shared" si="27"/>
        <v>4.8</v>
      </c>
      <c r="U142" s="5">
        <f t="shared" si="28"/>
        <v>10.4</v>
      </c>
      <c r="V142" s="5">
        <f t="shared" si="29"/>
        <v>8.8000000000000007</v>
      </c>
      <c r="W142" s="5">
        <f t="shared" si="30"/>
        <v>17.100000000000001</v>
      </c>
      <c r="X142" s="5">
        <f t="shared" si="31"/>
        <v>15.3</v>
      </c>
      <c r="Y142" s="5">
        <f t="shared" si="32"/>
        <v>11.8</v>
      </c>
      <c r="Z142" s="5">
        <f t="shared" si="33"/>
        <v>9.6</v>
      </c>
      <c r="AA142" s="5">
        <f t="shared" si="34"/>
        <v>1.9</v>
      </c>
      <c r="AB142" s="5">
        <f t="shared" si="35"/>
        <v>-3.7</v>
      </c>
    </row>
    <row r="143" spans="1:28">
      <c r="A143" s="141">
        <v>141</v>
      </c>
      <c r="B143" s="6">
        <v>1924</v>
      </c>
      <c r="C143" s="5">
        <v>-2.4</v>
      </c>
      <c r="D143" s="5">
        <v>-5.4</v>
      </c>
      <c r="E143" s="5">
        <v>0.4</v>
      </c>
      <c r="F143" s="5">
        <v>4.5999999999999996</v>
      </c>
      <c r="G143" s="5">
        <v>11.3</v>
      </c>
      <c r="H143" s="5">
        <v>12.3</v>
      </c>
      <c r="I143" s="5">
        <v>14.5</v>
      </c>
      <c r="J143" s="5">
        <v>11.3</v>
      </c>
      <c r="K143" s="5">
        <v>12</v>
      </c>
      <c r="L143" s="5">
        <v>7.7</v>
      </c>
      <c r="M143" s="5">
        <v>2.4</v>
      </c>
      <c r="N143" s="5">
        <v>1.3</v>
      </c>
      <c r="O143" s="5"/>
      <c r="P143" s="160">
        <v>0</v>
      </c>
      <c r="Q143" s="5">
        <f t="shared" si="24"/>
        <v>-2.4</v>
      </c>
      <c r="R143" s="5">
        <f t="shared" si="25"/>
        <v>-5.4</v>
      </c>
      <c r="S143" s="5">
        <f t="shared" si="26"/>
        <v>0.4</v>
      </c>
      <c r="T143" s="5">
        <f t="shared" si="27"/>
        <v>4.5999999999999996</v>
      </c>
      <c r="U143" s="5">
        <f t="shared" si="28"/>
        <v>11.3</v>
      </c>
      <c r="V143" s="5">
        <f t="shared" si="29"/>
        <v>12.3</v>
      </c>
      <c r="W143" s="5">
        <f t="shared" si="30"/>
        <v>14.5</v>
      </c>
      <c r="X143" s="5">
        <f t="shared" si="31"/>
        <v>11.3</v>
      </c>
      <c r="Y143" s="5">
        <f t="shared" si="32"/>
        <v>12</v>
      </c>
      <c r="Z143" s="5">
        <f t="shared" si="33"/>
        <v>7.7</v>
      </c>
      <c r="AA143" s="5">
        <f t="shared" si="34"/>
        <v>2.4</v>
      </c>
      <c r="AB143" s="5">
        <f t="shared" si="35"/>
        <v>1.3</v>
      </c>
    </row>
    <row r="144" spans="1:28">
      <c r="A144" s="141">
        <v>143</v>
      </c>
      <c r="B144" s="6">
        <v>1925</v>
      </c>
      <c r="C144" s="5">
        <v>1.1000000000000001</v>
      </c>
      <c r="D144" s="5">
        <v>1.4</v>
      </c>
      <c r="E144" s="5">
        <v>-2.4</v>
      </c>
      <c r="F144" s="5">
        <v>5.6</v>
      </c>
      <c r="G144" s="5">
        <v>10.199999999999999</v>
      </c>
      <c r="H144" s="5">
        <v>12.7</v>
      </c>
      <c r="I144" s="5">
        <v>14.7</v>
      </c>
      <c r="J144" s="5">
        <v>14</v>
      </c>
      <c r="K144" s="5">
        <v>8.6</v>
      </c>
      <c r="L144" s="5">
        <v>7.3</v>
      </c>
      <c r="M144" s="5">
        <v>-0.6</v>
      </c>
      <c r="N144" s="5">
        <v>-1</v>
      </c>
      <c r="O144" s="5"/>
      <c r="P144" s="160">
        <v>0</v>
      </c>
      <c r="Q144" s="5">
        <f t="shared" si="24"/>
        <v>1.1000000000000001</v>
      </c>
      <c r="R144" s="5">
        <f t="shared" si="25"/>
        <v>1.4</v>
      </c>
      <c r="S144" s="5">
        <f t="shared" si="26"/>
        <v>-2.4</v>
      </c>
      <c r="T144" s="5">
        <f t="shared" si="27"/>
        <v>5.6</v>
      </c>
      <c r="U144" s="5">
        <f t="shared" si="28"/>
        <v>10.199999999999999</v>
      </c>
      <c r="V144" s="5">
        <f t="shared" si="29"/>
        <v>12.7</v>
      </c>
      <c r="W144" s="5">
        <f t="shared" si="30"/>
        <v>14.7</v>
      </c>
      <c r="X144" s="5">
        <f t="shared" si="31"/>
        <v>14</v>
      </c>
      <c r="Y144" s="5">
        <f t="shared" si="32"/>
        <v>8.6</v>
      </c>
      <c r="Z144" s="5">
        <f t="shared" si="33"/>
        <v>7.3</v>
      </c>
      <c r="AA144" s="5">
        <f t="shared" si="34"/>
        <v>-0.6</v>
      </c>
      <c r="AB144" s="5">
        <f t="shared" si="35"/>
        <v>-1</v>
      </c>
    </row>
    <row r="145" spans="1:28">
      <c r="A145" s="141">
        <v>144</v>
      </c>
      <c r="B145" s="6">
        <v>1926</v>
      </c>
      <c r="C145" s="5">
        <v>-1.9</v>
      </c>
      <c r="D145" s="5">
        <v>4.3</v>
      </c>
      <c r="E145" s="5">
        <v>1.3</v>
      </c>
      <c r="F145" s="5">
        <v>7.4</v>
      </c>
      <c r="G145" s="5">
        <v>8.1999999999999993</v>
      </c>
      <c r="H145" s="5">
        <v>10.1</v>
      </c>
      <c r="I145" s="5">
        <v>13.4</v>
      </c>
      <c r="J145" s="5">
        <v>14.2</v>
      </c>
      <c r="K145" s="5">
        <v>13.8</v>
      </c>
      <c r="L145" s="5">
        <v>7.3</v>
      </c>
      <c r="M145" s="5">
        <v>6.2</v>
      </c>
      <c r="N145" s="5">
        <v>-3.5</v>
      </c>
      <c r="O145" s="5"/>
      <c r="P145" s="160">
        <v>0</v>
      </c>
      <c r="Q145" s="5">
        <f t="shared" si="24"/>
        <v>-1.9</v>
      </c>
      <c r="R145" s="5">
        <f t="shared" si="25"/>
        <v>4.3</v>
      </c>
      <c r="S145" s="5">
        <f t="shared" si="26"/>
        <v>1.3</v>
      </c>
      <c r="T145" s="5">
        <f t="shared" si="27"/>
        <v>7.4</v>
      </c>
      <c r="U145" s="5">
        <f t="shared" si="28"/>
        <v>8.1999999999999993</v>
      </c>
      <c r="V145" s="5">
        <f t="shared" si="29"/>
        <v>10.1</v>
      </c>
      <c r="W145" s="5">
        <f t="shared" si="30"/>
        <v>13.4</v>
      </c>
      <c r="X145" s="5">
        <f t="shared" si="31"/>
        <v>14.2</v>
      </c>
      <c r="Y145" s="5">
        <f t="shared" si="32"/>
        <v>13.8</v>
      </c>
      <c r="Z145" s="5">
        <f t="shared" si="33"/>
        <v>7.3</v>
      </c>
      <c r="AA145" s="5">
        <f t="shared" si="34"/>
        <v>6.2</v>
      </c>
      <c r="AB145" s="5">
        <f t="shared" si="35"/>
        <v>-3.5</v>
      </c>
    </row>
    <row r="146" spans="1:28">
      <c r="A146" s="141">
        <v>145</v>
      </c>
      <c r="B146" s="6">
        <v>1927</v>
      </c>
      <c r="C146" s="5">
        <v>-1.3</v>
      </c>
      <c r="D146" s="5">
        <v>-1.3</v>
      </c>
      <c r="E146" s="5">
        <v>3.2</v>
      </c>
      <c r="F146" s="5">
        <v>4.8</v>
      </c>
      <c r="G146" s="5">
        <v>10</v>
      </c>
      <c r="H146" s="5">
        <v>13.2</v>
      </c>
      <c r="I146" s="5">
        <v>14.8</v>
      </c>
      <c r="J146" s="5">
        <v>14.1</v>
      </c>
      <c r="K146" s="5">
        <v>11.6</v>
      </c>
      <c r="L146" s="5">
        <v>6.3</v>
      </c>
      <c r="M146" s="5">
        <v>2.6</v>
      </c>
      <c r="N146" s="5">
        <v>-2.8</v>
      </c>
      <c r="O146" s="5"/>
      <c r="P146" s="160">
        <v>0</v>
      </c>
      <c r="Q146" s="5">
        <f t="shared" si="24"/>
        <v>-1.3</v>
      </c>
      <c r="R146" s="5">
        <f t="shared" si="25"/>
        <v>-1.3</v>
      </c>
      <c r="S146" s="5">
        <f t="shared" si="26"/>
        <v>3.2</v>
      </c>
      <c r="T146" s="5">
        <f t="shared" si="27"/>
        <v>4.8</v>
      </c>
      <c r="U146" s="5">
        <f t="shared" si="28"/>
        <v>10</v>
      </c>
      <c r="V146" s="5">
        <f t="shared" si="29"/>
        <v>13.2</v>
      </c>
      <c r="W146" s="5">
        <f t="shared" si="30"/>
        <v>14.8</v>
      </c>
      <c r="X146" s="5">
        <f t="shared" si="31"/>
        <v>14.1</v>
      </c>
      <c r="Y146" s="5">
        <f t="shared" si="32"/>
        <v>11.6</v>
      </c>
      <c r="Z146" s="5">
        <f t="shared" si="33"/>
        <v>6.3</v>
      </c>
      <c r="AA146" s="5">
        <f t="shared" si="34"/>
        <v>2.6</v>
      </c>
      <c r="AB146" s="5">
        <f t="shared" si="35"/>
        <v>-2.8</v>
      </c>
    </row>
    <row r="147" spans="1:28">
      <c r="A147" s="141">
        <v>146</v>
      </c>
      <c r="B147" s="6">
        <v>1928</v>
      </c>
      <c r="C147" s="5">
        <v>0.1</v>
      </c>
      <c r="D147" s="5">
        <v>0</v>
      </c>
      <c r="E147" s="5">
        <v>1.6</v>
      </c>
      <c r="F147" s="5">
        <v>5.7</v>
      </c>
      <c r="G147" s="5">
        <v>6.9</v>
      </c>
      <c r="H147" s="5">
        <v>13</v>
      </c>
      <c r="I147" s="5">
        <v>18.2</v>
      </c>
      <c r="J147" s="5">
        <v>15.4</v>
      </c>
      <c r="K147" s="5">
        <v>10.8</v>
      </c>
      <c r="L147" s="5">
        <v>7.7</v>
      </c>
      <c r="M147" s="5">
        <v>3.6</v>
      </c>
      <c r="N147" s="5">
        <v>-3</v>
      </c>
      <c r="O147" s="5"/>
      <c r="P147" s="160">
        <v>0</v>
      </c>
      <c r="Q147" s="5">
        <f t="shared" si="24"/>
        <v>0.1</v>
      </c>
      <c r="R147" s="5">
        <f t="shared" si="25"/>
        <v>0</v>
      </c>
      <c r="S147" s="5">
        <f t="shared" si="26"/>
        <v>1.6</v>
      </c>
      <c r="T147" s="5">
        <f t="shared" si="27"/>
        <v>5.7</v>
      </c>
      <c r="U147" s="5">
        <f t="shared" si="28"/>
        <v>6.9</v>
      </c>
      <c r="V147" s="5">
        <f t="shared" si="29"/>
        <v>13</v>
      </c>
      <c r="W147" s="5">
        <f t="shared" si="30"/>
        <v>18.2</v>
      </c>
      <c r="X147" s="5">
        <f t="shared" si="31"/>
        <v>15.4</v>
      </c>
      <c r="Y147" s="5">
        <f t="shared" si="32"/>
        <v>10.8</v>
      </c>
      <c r="Z147" s="5">
        <f t="shared" si="33"/>
        <v>7.7</v>
      </c>
      <c r="AA147" s="5">
        <f t="shared" si="34"/>
        <v>3.6</v>
      </c>
      <c r="AB147" s="5">
        <f t="shared" si="35"/>
        <v>-3</v>
      </c>
    </row>
    <row r="148" spans="1:28">
      <c r="A148" s="141">
        <v>147</v>
      </c>
      <c r="B148" s="6">
        <v>1929</v>
      </c>
      <c r="C148" s="5">
        <v>-6.1</v>
      </c>
      <c r="D148" s="5">
        <v>-8.6</v>
      </c>
      <c r="E148" s="5">
        <v>1.6</v>
      </c>
      <c r="F148" s="5">
        <v>2.1</v>
      </c>
      <c r="G148" s="5">
        <v>10.3</v>
      </c>
      <c r="H148" s="5">
        <v>13</v>
      </c>
      <c r="I148" s="5">
        <v>16</v>
      </c>
      <c r="J148" s="5">
        <v>15.3</v>
      </c>
      <c r="K148" s="5">
        <v>14.4</v>
      </c>
      <c r="L148" s="5">
        <v>8.1</v>
      </c>
      <c r="M148" s="5">
        <v>4</v>
      </c>
      <c r="N148" s="5">
        <v>1.6</v>
      </c>
      <c r="O148" s="5"/>
      <c r="P148" s="160">
        <v>0</v>
      </c>
      <c r="Q148" s="5">
        <f t="shared" si="24"/>
        <v>-6.1</v>
      </c>
      <c r="R148" s="5">
        <f t="shared" si="25"/>
        <v>-8.6</v>
      </c>
      <c r="S148" s="5">
        <f t="shared" si="26"/>
        <v>1.6</v>
      </c>
      <c r="T148" s="5">
        <f t="shared" si="27"/>
        <v>2.1</v>
      </c>
      <c r="U148" s="5">
        <f t="shared" si="28"/>
        <v>10.3</v>
      </c>
      <c r="V148" s="5">
        <f t="shared" si="29"/>
        <v>13</v>
      </c>
      <c r="W148" s="5">
        <f t="shared" si="30"/>
        <v>16</v>
      </c>
      <c r="X148" s="5">
        <f t="shared" si="31"/>
        <v>15.3</v>
      </c>
      <c r="Y148" s="5">
        <f t="shared" si="32"/>
        <v>14.4</v>
      </c>
      <c r="Z148" s="5">
        <f t="shared" si="33"/>
        <v>8.1</v>
      </c>
      <c r="AA148" s="5">
        <f t="shared" si="34"/>
        <v>4</v>
      </c>
      <c r="AB148" s="5">
        <f t="shared" si="35"/>
        <v>1.6</v>
      </c>
    </row>
    <row r="149" spans="1:28">
      <c r="A149" s="141">
        <v>148</v>
      </c>
      <c r="B149" s="6">
        <v>1930</v>
      </c>
      <c r="C149" s="5">
        <v>2.8</v>
      </c>
      <c r="D149" s="5">
        <v>-2.9</v>
      </c>
      <c r="E149" s="5">
        <v>2.9</v>
      </c>
      <c r="F149" s="5">
        <v>6</v>
      </c>
      <c r="G149" s="5">
        <v>8.8000000000000007</v>
      </c>
      <c r="H149" s="5">
        <v>16.3</v>
      </c>
      <c r="I149" s="5">
        <v>13.7</v>
      </c>
      <c r="J149" s="5">
        <v>13.9</v>
      </c>
      <c r="K149" s="5">
        <v>11.9</v>
      </c>
      <c r="L149" s="5">
        <v>6.9</v>
      </c>
      <c r="M149" s="5">
        <v>4.9000000000000004</v>
      </c>
      <c r="N149" s="5">
        <v>-2.4</v>
      </c>
      <c r="O149" s="5"/>
      <c r="P149" s="160">
        <v>0</v>
      </c>
      <c r="Q149" s="5">
        <f t="shared" si="24"/>
        <v>2.8</v>
      </c>
      <c r="R149" s="5">
        <f t="shared" si="25"/>
        <v>-2.9</v>
      </c>
      <c r="S149" s="5">
        <f t="shared" si="26"/>
        <v>2.9</v>
      </c>
      <c r="T149" s="5">
        <f t="shared" si="27"/>
        <v>6</v>
      </c>
      <c r="U149" s="5">
        <f t="shared" si="28"/>
        <v>8.8000000000000007</v>
      </c>
      <c r="V149" s="5">
        <f t="shared" si="29"/>
        <v>16.3</v>
      </c>
      <c r="W149" s="5">
        <f t="shared" si="30"/>
        <v>13.7</v>
      </c>
      <c r="X149" s="5">
        <f t="shared" si="31"/>
        <v>13.9</v>
      </c>
      <c r="Y149" s="5">
        <f t="shared" si="32"/>
        <v>11.9</v>
      </c>
      <c r="Z149" s="5">
        <f t="shared" si="33"/>
        <v>6.9</v>
      </c>
      <c r="AA149" s="5">
        <f t="shared" si="34"/>
        <v>4.9000000000000004</v>
      </c>
      <c r="AB149" s="5">
        <f t="shared" si="35"/>
        <v>-2.4</v>
      </c>
    </row>
    <row r="150" spans="1:28">
      <c r="A150" s="141">
        <v>149</v>
      </c>
      <c r="B150" s="6">
        <v>1931</v>
      </c>
      <c r="C150" s="5">
        <v>-2.6</v>
      </c>
      <c r="D150" s="5">
        <v>-3.7</v>
      </c>
      <c r="E150" s="5">
        <v>-2.2000000000000002</v>
      </c>
      <c r="F150" s="5">
        <v>3.4</v>
      </c>
      <c r="G150" s="5">
        <v>12.6</v>
      </c>
      <c r="H150" s="5">
        <v>15.2</v>
      </c>
      <c r="I150" s="5">
        <v>14.2</v>
      </c>
      <c r="J150" s="5">
        <v>12.8</v>
      </c>
      <c r="K150" s="5">
        <v>6.6</v>
      </c>
      <c r="L150" s="5">
        <v>5.6</v>
      </c>
      <c r="M150" s="5">
        <v>3.6</v>
      </c>
      <c r="N150" s="5">
        <v>-3.2</v>
      </c>
      <c r="O150" s="5"/>
      <c r="P150" s="160">
        <v>0</v>
      </c>
      <c r="Q150" s="5">
        <f t="shared" si="24"/>
        <v>-2.6</v>
      </c>
      <c r="R150" s="5">
        <f t="shared" si="25"/>
        <v>-3.7</v>
      </c>
      <c r="S150" s="5">
        <f t="shared" si="26"/>
        <v>-2.2000000000000002</v>
      </c>
      <c r="T150" s="5">
        <f t="shared" si="27"/>
        <v>3.4</v>
      </c>
      <c r="U150" s="5">
        <f t="shared" si="28"/>
        <v>12.6</v>
      </c>
      <c r="V150" s="5">
        <f t="shared" si="29"/>
        <v>15.2</v>
      </c>
      <c r="W150" s="5">
        <f t="shared" si="30"/>
        <v>14.2</v>
      </c>
      <c r="X150" s="5">
        <f t="shared" si="31"/>
        <v>12.8</v>
      </c>
      <c r="Y150" s="5">
        <f t="shared" si="32"/>
        <v>6.6</v>
      </c>
      <c r="Z150" s="5">
        <f t="shared" si="33"/>
        <v>5.6</v>
      </c>
      <c r="AA150" s="5">
        <f t="shared" si="34"/>
        <v>3.6</v>
      </c>
      <c r="AB150" s="5">
        <f t="shared" si="35"/>
        <v>-3.2</v>
      </c>
    </row>
    <row r="151" spans="1:28">
      <c r="A151" s="141">
        <v>150</v>
      </c>
      <c r="B151" s="6">
        <v>1932</v>
      </c>
      <c r="C151" s="5">
        <v>0.3</v>
      </c>
      <c r="D151" s="5">
        <v>-7</v>
      </c>
      <c r="E151" s="5">
        <v>-1</v>
      </c>
      <c r="F151" s="5">
        <v>4.2</v>
      </c>
      <c r="G151" s="5">
        <v>9.4</v>
      </c>
      <c r="H151" s="5">
        <v>12</v>
      </c>
      <c r="I151" s="5">
        <v>14.7</v>
      </c>
      <c r="J151" s="5">
        <v>17.100000000000001</v>
      </c>
      <c r="K151" s="5">
        <v>14.5</v>
      </c>
      <c r="L151" s="5">
        <v>6.5</v>
      </c>
      <c r="M151" s="5">
        <v>3.1</v>
      </c>
      <c r="N151" s="5">
        <v>2.2999999999999998</v>
      </c>
      <c r="O151" s="5"/>
      <c r="P151" s="160">
        <v>0</v>
      </c>
      <c r="Q151" s="5">
        <f t="shared" si="24"/>
        <v>0.3</v>
      </c>
      <c r="R151" s="5">
        <f t="shared" si="25"/>
        <v>-7</v>
      </c>
      <c r="S151" s="5">
        <f t="shared" si="26"/>
        <v>-1</v>
      </c>
      <c r="T151" s="5">
        <f t="shared" si="27"/>
        <v>4.2</v>
      </c>
      <c r="U151" s="5">
        <f t="shared" si="28"/>
        <v>9.4</v>
      </c>
      <c r="V151" s="5">
        <f t="shared" si="29"/>
        <v>12</v>
      </c>
      <c r="W151" s="5">
        <f t="shared" si="30"/>
        <v>14.7</v>
      </c>
      <c r="X151" s="5">
        <f t="shared" si="31"/>
        <v>17.100000000000001</v>
      </c>
      <c r="Y151" s="5">
        <f t="shared" si="32"/>
        <v>14.5</v>
      </c>
      <c r="Z151" s="5">
        <f t="shared" si="33"/>
        <v>6.5</v>
      </c>
      <c r="AA151" s="5">
        <f t="shared" si="34"/>
        <v>3.1</v>
      </c>
      <c r="AB151" s="5">
        <f t="shared" si="35"/>
        <v>2.2999999999999998</v>
      </c>
    </row>
    <row r="152" spans="1:28">
      <c r="A152" s="141">
        <v>151</v>
      </c>
      <c r="B152" s="6">
        <v>1933</v>
      </c>
      <c r="C152" s="5">
        <v>-4.0999999999999996</v>
      </c>
      <c r="D152" s="5">
        <v>-2.4</v>
      </c>
      <c r="E152" s="5">
        <v>3.1</v>
      </c>
      <c r="F152" s="5">
        <v>4.8</v>
      </c>
      <c r="G152" s="5">
        <v>7.6</v>
      </c>
      <c r="H152" s="5">
        <v>10.199999999999999</v>
      </c>
      <c r="I152" s="5">
        <v>15.8</v>
      </c>
      <c r="J152" s="5">
        <v>15.4</v>
      </c>
      <c r="K152" s="5">
        <v>12.2</v>
      </c>
      <c r="L152" s="5">
        <v>7.5</v>
      </c>
      <c r="M152" s="5">
        <v>1.3</v>
      </c>
      <c r="N152" s="5">
        <v>-6.2</v>
      </c>
      <c r="O152" s="5"/>
      <c r="P152" s="160">
        <v>0</v>
      </c>
      <c r="Q152" s="5">
        <f t="shared" si="24"/>
        <v>-4.0999999999999996</v>
      </c>
      <c r="R152" s="5">
        <f t="shared" si="25"/>
        <v>-2.4</v>
      </c>
      <c r="S152" s="5">
        <f t="shared" si="26"/>
        <v>3.1</v>
      </c>
      <c r="T152" s="5">
        <f t="shared" si="27"/>
        <v>4.8</v>
      </c>
      <c r="U152" s="5">
        <f t="shared" si="28"/>
        <v>7.6</v>
      </c>
      <c r="V152" s="5">
        <f t="shared" si="29"/>
        <v>10.199999999999999</v>
      </c>
      <c r="W152" s="5">
        <f t="shared" si="30"/>
        <v>15.8</v>
      </c>
      <c r="X152" s="5">
        <f t="shared" si="31"/>
        <v>15.4</v>
      </c>
      <c r="Y152" s="5">
        <f t="shared" si="32"/>
        <v>12.2</v>
      </c>
      <c r="Z152" s="5">
        <f t="shared" si="33"/>
        <v>7.5</v>
      </c>
      <c r="AA152" s="5">
        <f t="shared" si="34"/>
        <v>1.3</v>
      </c>
      <c r="AB152" s="5">
        <f t="shared" si="35"/>
        <v>-6.2</v>
      </c>
    </row>
    <row r="153" spans="1:28">
      <c r="A153" s="141">
        <v>152</v>
      </c>
      <c r="B153" s="6">
        <v>1934</v>
      </c>
      <c r="C153" s="5">
        <v>-1.4</v>
      </c>
      <c r="D153" s="5">
        <v>-1.5</v>
      </c>
      <c r="E153" s="5">
        <v>1.9</v>
      </c>
      <c r="F153" s="5">
        <v>8.6</v>
      </c>
      <c r="G153" s="5">
        <v>11.6</v>
      </c>
      <c r="H153" s="5">
        <v>13.2</v>
      </c>
      <c r="I153" s="5">
        <v>16.399999999999999</v>
      </c>
      <c r="J153" s="5">
        <v>13.9</v>
      </c>
      <c r="K153" s="5">
        <v>13.9</v>
      </c>
      <c r="L153" s="5">
        <v>7.1</v>
      </c>
      <c r="M153" s="5">
        <v>2.1</v>
      </c>
      <c r="N153" s="5">
        <v>4</v>
      </c>
      <c r="O153" s="5"/>
      <c r="P153" s="160">
        <v>0</v>
      </c>
      <c r="Q153" s="5">
        <f t="shared" si="24"/>
        <v>-1.4</v>
      </c>
      <c r="R153" s="5">
        <f t="shared" si="25"/>
        <v>-1.5</v>
      </c>
      <c r="S153" s="5">
        <f t="shared" si="26"/>
        <v>1.9</v>
      </c>
      <c r="T153" s="5">
        <f t="shared" si="27"/>
        <v>8.6</v>
      </c>
      <c r="U153" s="5">
        <f t="shared" si="28"/>
        <v>11.6</v>
      </c>
      <c r="V153" s="5">
        <f t="shared" si="29"/>
        <v>13.2</v>
      </c>
      <c r="W153" s="5">
        <f t="shared" si="30"/>
        <v>16.399999999999999</v>
      </c>
      <c r="X153" s="5">
        <f t="shared" si="31"/>
        <v>13.9</v>
      </c>
      <c r="Y153" s="5">
        <f t="shared" si="32"/>
        <v>13.9</v>
      </c>
      <c r="Z153" s="5">
        <f t="shared" si="33"/>
        <v>7.1</v>
      </c>
      <c r="AA153" s="5">
        <f t="shared" si="34"/>
        <v>2.1</v>
      </c>
      <c r="AB153" s="5">
        <f t="shared" si="35"/>
        <v>4</v>
      </c>
    </row>
    <row r="154" spans="1:28">
      <c r="A154" s="141">
        <v>153</v>
      </c>
      <c r="B154" s="6">
        <v>1935</v>
      </c>
      <c r="C154" s="5">
        <v>-5.2</v>
      </c>
      <c r="D154" s="5">
        <v>-1.4</v>
      </c>
      <c r="E154" s="5">
        <v>0.1</v>
      </c>
      <c r="F154" s="5">
        <v>3.9</v>
      </c>
      <c r="G154" s="5">
        <v>8</v>
      </c>
      <c r="H154" s="5">
        <v>15.3</v>
      </c>
      <c r="I154" s="5">
        <v>16.100000000000001</v>
      </c>
      <c r="J154" s="5">
        <v>14.3</v>
      </c>
      <c r="K154" s="5">
        <v>12.3</v>
      </c>
      <c r="L154" s="5">
        <v>6.3</v>
      </c>
      <c r="M154" s="5">
        <v>3.9</v>
      </c>
      <c r="N154" s="5">
        <v>-2</v>
      </c>
      <c r="O154" s="5"/>
      <c r="P154" s="160">
        <v>0</v>
      </c>
      <c r="Q154" s="5">
        <f t="shared" si="24"/>
        <v>-5.2</v>
      </c>
      <c r="R154" s="5">
        <f t="shared" si="25"/>
        <v>-1.4</v>
      </c>
      <c r="S154" s="5">
        <f t="shared" si="26"/>
        <v>0.1</v>
      </c>
      <c r="T154" s="5">
        <f t="shared" si="27"/>
        <v>3.9</v>
      </c>
      <c r="U154" s="5">
        <f t="shared" si="28"/>
        <v>8</v>
      </c>
      <c r="V154" s="5">
        <f t="shared" si="29"/>
        <v>15.3</v>
      </c>
      <c r="W154" s="5">
        <f t="shared" si="30"/>
        <v>16.100000000000001</v>
      </c>
      <c r="X154" s="5">
        <f t="shared" si="31"/>
        <v>14.3</v>
      </c>
      <c r="Y154" s="5">
        <f t="shared" si="32"/>
        <v>12.3</v>
      </c>
      <c r="Z154" s="5">
        <f t="shared" si="33"/>
        <v>6.3</v>
      </c>
      <c r="AA154" s="5">
        <f t="shared" si="34"/>
        <v>3.9</v>
      </c>
      <c r="AB154" s="5">
        <f t="shared" si="35"/>
        <v>-2</v>
      </c>
    </row>
    <row r="155" spans="1:28">
      <c r="A155" s="141">
        <v>154</v>
      </c>
      <c r="B155" s="6">
        <v>1936</v>
      </c>
      <c r="C155" s="5">
        <v>2.1</v>
      </c>
      <c r="D155" s="5">
        <v>-0.6</v>
      </c>
      <c r="E155" s="5">
        <v>4.0999999999999996</v>
      </c>
      <c r="F155" s="5">
        <v>4.8</v>
      </c>
      <c r="G155" s="5">
        <v>9.5</v>
      </c>
      <c r="H155" s="5">
        <v>12.5</v>
      </c>
      <c r="I155" s="5">
        <v>14</v>
      </c>
      <c r="J155" s="5">
        <v>14</v>
      </c>
      <c r="K155" s="5">
        <v>11.1</v>
      </c>
      <c r="L155" s="5">
        <v>2.6</v>
      </c>
      <c r="M155" s="5">
        <v>2</v>
      </c>
      <c r="N155" s="5">
        <v>0.9</v>
      </c>
      <c r="O155" s="5"/>
      <c r="P155" s="160">
        <v>0</v>
      </c>
      <c r="Q155" s="5">
        <f t="shared" si="24"/>
        <v>2.1</v>
      </c>
      <c r="R155" s="5">
        <f t="shared" si="25"/>
        <v>-0.6</v>
      </c>
      <c r="S155" s="5">
        <f t="shared" si="26"/>
        <v>4.0999999999999996</v>
      </c>
      <c r="T155" s="5">
        <f t="shared" si="27"/>
        <v>4.8</v>
      </c>
      <c r="U155" s="5">
        <f t="shared" si="28"/>
        <v>9.5</v>
      </c>
      <c r="V155" s="5">
        <f t="shared" si="29"/>
        <v>12.5</v>
      </c>
      <c r="W155" s="5">
        <f t="shared" si="30"/>
        <v>14</v>
      </c>
      <c r="X155" s="5">
        <f t="shared" si="31"/>
        <v>14</v>
      </c>
      <c r="Y155" s="5">
        <f t="shared" si="32"/>
        <v>11.1</v>
      </c>
      <c r="Z155" s="5">
        <f t="shared" si="33"/>
        <v>2.6</v>
      </c>
      <c r="AA155" s="5">
        <f t="shared" si="34"/>
        <v>2</v>
      </c>
      <c r="AB155" s="5">
        <f t="shared" si="35"/>
        <v>0.9</v>
      </c>
    </row>
    <row r="156" spans="1:28">
      <c r="A156" s="141">
        <v>155</v>
      </c>
      <c r="B156" s="6">
        <v>1937</v>
      </c>
      <c r="C156" s="5">
        <v>0.4</v>
      </c>
      <c r="D156" s="5">
        <v>0.8</v>
      </c>
      <c r="E156" s="5">
        <v>1.2</v>
      </c>
      <c r="F156" s="5">
        <v>4.9000000000000004</v>
      </c>
      <c r="G156" s="5">
        <v>12.3</v>
      </c>
      <c r="H156" s="5">
        <v>14.1</v>
      </c>
      <c r="I156" s="5">
        <v>15.2</v>
      </c>
      <c r="J156" s="5">
        <v>14.6</v>
      </c>
      <c r="K156" s="5">
        <v>11.4</v>
      </c>
      <c r="L156" s="5">
        <v>8.6</v>
      </c>
      <c r="M156" s="5">
        <v>1.7</v>
      </c>
      <c r="N156" s="5">
        <v>-2.7</v>
      </c>
      <c r="O156" s="5"/>
      <c r="P156" s="160">
        <v>0</v>
      </c>
      <c r="Q156" s="5">
        <f t="shared" si="24"/>
        <v>0.4</v>
      </c>
      <c r="R156" s="5">
        <f t="shared" si="25"/>
        <v>0.8</v>
      </c>
      <c r="S156" s="5">
        <f t="shared" si="26"/>
        <v>1.2</v>
      </c>
      <c r="T156" s="5">
        <f t="shared" si="27"/>
        <v>4.9000000000000004</v>
      </c>
      <c r="U156" s="5">
        <f t="shared" si="28"/>
        <v>12.3</v>
      </c>
      <c r="V156" s="5">
        <f t="shared" si="29"/>
        <v>14.1</v>
      </c>
      <c r="W156" s="5">
        <f t="shared" si="30"/>
        <v>15.2</v>
      </c>
      <c r="X156" s="5">
        <f t="shared" si="31"/>
        <v>14.6</v>
      </c>
      <c r="Y156" s="5">
        <f t="shared" si="32"/>
        <v>11.4</v>
      </c>
      <c r="Z156" s="5">
        <f t="shared" si="33"/>
        <v>8.6</v>
      </c>
      <c r="AA156" s="5">
        <f t="shared" si="34"/>
        <v>1.7</v>
      </c>
      <c r="AB156" s="5">
        <f t="shared" si="35"/>
        <v>-2.7</v>
      </c>
    </row>
    <row r="157" spans="1:28">
      <c r="A157" s="141">
        <v>156</v>
      </c>
      <c r="B157" s="6">
        <v>1938</v>
      </c>
      <c r="C157" s="5">
        <v>-1.3</v>
      </c>
      <c r="D157" s="5">
        <v>-1.3</v>
      </c>
      <c r="E157" s="5">
        <v>5.8</v>
      </c>
      <c r="F157" s="5">
        <v>1.1000000000000001</v>
      </c>
      <c r="G157" s="5">
        <v>8.1</v>
      </c>
      <c r="H157" s="5">
        <v>14.7</v>
      </c>
      <c r="I157" s="5">
        <v>14.5</v>
      </c>
      <c r="J157" s="5">
        <v>14.4</v>
      </c>
      <c r="K157" s="5">
        <v>12.6</v>
      </c>
      <c r="L157" s="5">
        <v>7.3</v>
      </c>
      <c r="M157" s="5">
        <v>6.8</v>
      </c>
      <c r="N157" s="5">
        <v>-2.9</v>
      </c>
      <c r="O157" s="5"/>
      <c r="P157" s="160">
        <v>0</v>
      </c>
      <c r="Q157" s="5">
        <f t="shared" si="24"/>
        <v>-1.3</v>
      </c>
      <c r="R157" s="5">
        <f t="shared" si="25"/>
        <v>-1.3</v>
      </c>
      <c r="S157" s="5">
        <f t="shared" si="26"/>
        <v>5.8</v>
      </c>
      <c r="T157" s="5">
        <f t="shared" si="27"/>
        <v>1.1000000000000001</v>
      </c>
      <c r="U157" s="5">
        <f t="shared" si="28"/>
        <v>8.1</v>
      </c>
      <c r="V157" s="5">
        <f t="shared" si="29"/>
        <v>14.7</v>
      </c>
      <c r="W157" s="5">
        <f t="shared" si="30"/>
        <v>14.5</v>
      </c>
      <c r="X157" s="5">
        <f t="shared" si="31"/>
        <v>14.4</v>
      </c>
      <c r="Y157" s="5">
        <f t="shared" si="32"/>
        <v>12.6</v>
      </c>
      <c r="Z157" s="5">
        <f t="shared" si="33"/>
        <v>7.3</v>
      </c>
      <c r="AA157" s="5">
        <f t="shared" si="34"/>
        <v>6.8</v>
      </c>
      <c r="AB157" s="5">
        <f t="shared" si="35"/>
        <v>-2.9</v>
      </c>
    </row>
    <row r="158" spans="1:28">
      <c r="A158" s="141">
        <v>157</v>
      </c>
      <c r="B158" s="6">
        <v>1939</v>
      </c>
      <c r="C158" s="5">
        <v>0.8</v>
      </c>
      <c r="D158" s="5">
        <v>1</v>
      </c>
      <c r="E158" s="5">
        <v>-1.9</v>
      </c>
      <c r="F158" s="5">
        <v>7.5</v>
      </c>
      <c r="G158" s="5">
        <v>6.5</v>
      </c>
      <c r="H158" s="5">
        <v>13.3</v>
      </c>
      <c r="I158" s="5">
        <v>14.3</v>
      </c>
      <c r="J158" s="5">
        <v>14.8</v>
      </c>
      <c r="K158" s="5">
        <v>10.4</v>
      </c>
      <c r="L158" s="5">
        <v>5</v>
      </c>
      <c r="M158" s="5">
        <v>4.5999999999999996</v>
      </c>
      <c r="N158" s="5">
        <v>-3.2</v>
      </c>
      <c r="O158" s="5"/>
      <c r="P158" s="160">
        <v>0</v>
      </c>
      <c r="Q158" s="5">
        <f t="shared" si="24"/>
        <v>0.8</v>
      </c>
      <c r="R158" s="5">
        <f t="shared" si="25"/>
        <v>1</v>
      </c>
      <c r="S158" s="5">
        <f t="shared" si="26"/>
        <v>-1.9</v>
      </c>
      <c r="T158" s="5">
        <f t="shared" si="27"/>
        <v>7.5</v>
      </c>
      <c r="U158" s="5">
        <f t="shared" si="28"/>
        <v>6.5</v>
      </c>
      <c r="V158" s="5">
        <f t="shared" si="29"/>
        <v>13.3</v>
      </c>
      <c r="W158" s="5">
        <f t="shared" si="30"/>
        <v>14.3</v>
      </c>
      <c r="X158" s="5">
        <f t="shared" si="31"/>
        <v>14.8</v>
      </c>
      <c r="Y158" s="5">
        <f t="shared" si="32"/>
        <v>10.4</v>
      </c>
      <c r="Z158" s="5">
        <f t="shared" si="33"/>
        <v>5</v>
      </c>
      <c r="AA158" s="5">
        <f t="shared" si="34"/>
        <v>4.5999999999999996</v>
      </c>
      <c r="AB158" s="5">
        <f t="shared" si="35"/>
        <v>-3.2</v>
      </c>
    </row>
    <row r="159" spans="1:28">
      <c r="A159" s="141">
        <v>158</v>
      </c>
      <c r="B159" s="6">
        <v>1940</v>
      </c>
      <c r="C159" s="5">
        <v>-7.4</v>
      </c>
      <c r="D159" s="5">
        <v>-1.1000000000000001</v>
      </c>
      <c r="E159" s="5">
        <v>1.2</v>
      </c>
      <c r="F159" s="5">
        <v>6.3</v>
      </c>
      <c r="G159" s="5">
        <v>9.4</v>
      </c>
      <c r="H159" s="5">
        <v>12.6</v>
      </c>
      <c r="I159" s="5">
        <v>13.7</v>
      </c>
      <c r="J159" s="5">
        <v>12.5</v>
      </c>
      <c r="K159" s="5">
        <v>11.5</v>
      </c>
      <c r="L159" s="5">
        <v>6.5</v>
      </c>
      <c r="M159" s="5">
        <v>3.3</v>
      </c>
      <c r="N159" s="5">
        <v>-6.6</v>
      </c>
      <c r="O159" s="5"/>
      <c r="P159" s="160">
        <v>0</v>
      </c>
      <c r="Q159" s="5">
        <f t="shared" si="24"/>
        <v>-7.4</v>
      </c>
      <c r="R159" s="5">
        <f t="shared" si="25"/>
        <v>-1.1000000000000001</v>
      </c>
      <c r="S159" s="5">
        <f t="shared" si="26"/>
        <v>1.2</v>
      </c>
      <c r="T159" s="5">
        <f t="shared" si="27"/>
        <v>6.3</v>
      </c>
      <c r="U159" s="5">
        <f t="shared" si="28"/>
        <v>9.4</v>
      </c>
      <c r="V159" s="5">
        <f t="shared" si="29"/>
        <v>12.6</v>
      </c>
      <c r="W159" s="5">
        <f t="shared" si="30"/>
        <v>13.7</v>
      </c>
      <c r="X159" s="5">
        <f t="shared" si="31"/>
        <v>12.5</v>
      </c>
      <c r="Y159" s="5">
        <f t="shared" si="32"/>
        <v>11.5</v>
      </c>
      <c r="Z159" s="5">
        <f t="shared" si="33"/>
        <v>6.5</v>
      </c>
      <c r="AA159" s="5">
        <f t="shared" si="34"/>
        <v>3.3</v>
      </c>
      <c r="AB159" s="5">
        <f t="shared" si="35"/>
        <v>-6.6</v>
      </c>
    </row>
    <row r="160" spans="1:28">
      <c r="A160" s="141">
        <v>159</v>
      </c>
      <c r="B160" s="6">
        <v>1941</v>
      </c>
      <c r="C160" s="5">
        <v>-4.8</v>
      </c>
      <c r="D160" s="5">
        <v>-0.6</v>
      </c>
      <c r="E160" s="5">
        <v>2.2999999999999998</v>
      </c>
      <c r="F160" s="5">
        <v>3.2</v>
      </c>
      <c r="G160" s="5">
        <v>6</v>
      </c>
      <c r="H160" s="5">
        <v>13.7</v>
      </c>
      <c r="I160" s="5">
        <v>15.2</v>
      </c>
      <c r="J160" s="5">
        <v>13</v>
      </c>
      <c r="K160" s="5">
        <v>10.3</v>
      </c>
      <c r="L160" s="5">
        <v>5</v>
      </c>
      <c r="M160" s="5">
        <v>0.7</v>
      </c>
      <c r="N160" s="5">
        <v>-2.1</v>
      </c>
      <c r="O160" s="5"/>
      <c r="P160" s="160">
        <v>0</v>
      </c>
      <c r="Q160" s="5">
        <f t="shared" si="24"/>
        <v>-4.8</v>
      </c>
      <c r="R160" s="5">
        <f t="shared" si="25"/>
        <v>-0.6</v>
      </c>
      <c r="S160" s="5">
        <f t="shared" si="26"/>
        <v>2.2999999999999998</v>
      </c>
      <c r="T160" s="5">
        <f t="shared" si="27"/>
        <v>3.2</v>
      </c>
      <c r="U160" s="5">
        <f t="shared" si="28"/>
        <v>6</v>
      </c>
      <c r="V160" s="5">
        <f t="shared" si="29"/>
        <v>13.7</v>
      </c>
      <c r="W160" s="5">
        <f t="shared" si="30"/>
        <v>15.2</v>
      </c>
      <c r="X160" s="5">
        <f t="shared" si="31"/>
        <v>13</v>
      </c>
      <c r="Y160" s="5">
        <f t="shared" si="32"/>
        <v>10.3</v>
      </c>
      <c r="Z160" s="5">
        <f t="shared" si="33"/>
        <v>5</v>
      </c>
      <c r="AA160" s="5">
        <f t="shared" si="34"/>
        <v>0.7</v>
      </c>
      <c r="AB160" s="5">
        <f t="shared" si="35"/>
        <v>-2.1</v>
      </c>
    </row>
    <row r="161" spans="1:28">
      <c r="A161" s="141">
        <v>160</v>
      </c>
      <c r="B161" s="6">
        <v>1942</v>
      </c>
      <c r="C161" s="5">
        <v>-7.7</v>
      </c>
      <c r="D161" s="5">
        <v>-6.3</v>
      </c>
      <c r="E161" s="5">
        <v>2.8</v>
      </c>
      <c r="F161" s="5">
        <v>4.5</v>
      </c>
      <c r="G161" s="5">
        <v>10.199999999999999</v>
      </c>
      <c r="H161" s="5">
        <v>12.6</v>
      </c>
      <c r="I161" s="5">
        <v>14.2</v>
      </c>
      <c r="J161" s="5">
        <v>15.4</v>
      </c>
      <c r="K161" s="5">
        <v>14.5</v>
      </c>
      <c r="L161" s="5">
        <v>11.1</v>
      </c>
      <c r="M161" s="5">
        <v>-0.8</v>
      </c>
      <c r="N161" s="5">
        <v>1.8</v>
      </c>
      <c r="O161" s="5"/>
      <c r="P161" s="160">
        <v>0</v>
      </c>
      <c r="Q161" s="5">
        <f t="shared" si="24"/>
        <v>-7.7</v>
      </c>
      <c r="R161" s="5">
        <f t="shared" si="25"/>
        <v>-6.3</v>
      </c>
      <c r="S161" s="5">
        <f t="shared" si="26"/>
        <v>2.8</v>
      </c>
      <c r="T161" s="5">
        <f t="shared" si="27"/>
        <v>4.5</v>
      </c>
      <c r="U161" s="5">
        <f t="shared" si="28"/>
        <v>10.199999999999999</v>
      </c>
      <c r="V161" s="5">
        <f t="shared" si="29"/>
        <v>12.6</v>
      </c>
      <c r="W161" s="5">
        <f t="shared" si="30"/>
        <v>14.2</v>
      </c>
      <c r="X161" s="5">
        <f t="shared" si="31"/>
        <v>15.4</v>
      </c>
      <c r="Y161" s="5">
        <f t="shared" si="32"/>
        <v>14.5</v>
      </c>
      <c r="Z161" s="5">
        <f t="shared" si="33"/>
        <v>11.1</v>
      </c>
      <c r="AA161" s="5">
        <f t="shared" si="34"/>
        <v>-0.8</v>
      </c>
      <c r="AB161" s="5">
        <f t="shared" si="35"/>
        <v>1.8</v>
      </c>
    </row>
    <row r="162" spans="1:28">
      <c r="A162" s="141">
        <v>161</v>
      </c>
      <c r="B162" s="6">
        <v>1943</v>
      </c>
      <c r="C162" s="5">
        <v>0</v>
      </c>
      <c r="D162" s="5">
        <v>1.3</v>
      </c>
      <c r="E162" s="5">
        <v>5</v>
      </c>
      <c r="F162" s="5">
        <v>7.1</v>
      </c>
      <c r="G162" s="5">
        <v>10.3</v>
      </c>
      <c r="H162" s="5">
        <v>11.2</v>
      </c>
      <c r="I162" s="5">
        <v>15.4</v>
      </c>
      <c r="J162" s="5">
        <v>17</v>
      </c>
      <c r="K162" s="5">
        <v>12.6</v>
      </c>
      <c r="L162" s="5">
        <v>9.5</v>
      </c>
      <c r="M162" s="5">
        <v>0.1</v>
      </c>
      <c r="N162" s="5">
        <v>-1.1000000000000001</v>
      </c>
      <c r="O162" s="5"/>
      <c r="P162" s="160">
        <v>0</v>
      </c>
      <c r="Q162" s="5">
        <f t="shared" si="24"/>
        <v>0</v>
      </c>
      <c r="R162" s="5">
        <f t="shared" si="25"/>
        <v>1.3</v>
      </c>
      <c r="S162" s="5">
        <f t="shared" si="26"/>
        <v>5</v>
      </c>
      <c r="T162" s="5">
        <f t="shared" si="27"/>
        <v>7.1</v>
      </c>
      <c r="U162" s="5">
        <f t="shared" si="28"/>
        <v>10.3</v>
      </c>
      <c r="V162" s="5">
        <f t="shared" si="29"/>
        <v>11.2</v>
      </c>
      <c r="W162" s="5">
        <f t="shared" si="30"/>
        <v>15.4</v>
      </c>
      <c r="X162" s="5">
        <f t="shared" si="31"/>
        <v>17</v>
      </c>
      <c r="Y162" s="5">
        <f t="shared" si="32"/>
        <v>12.6</v>
      </c>
      <c r="Z162" s="5">
        <f t="shared" si="33"/>
        <v>9.5</v>
      </c>
      <c r="AA162" s="5">
        <f t="shared" si="34"/>
        <v>0.1</v>
      </c>
      <c r="AB162" s="5">
        <f t="shared" si="35"/>
        <v>-1.1000000000000001</v>
      </c>
    </row>
    <row r="163" spans="1:28">
      <c r="A163" s="141">
        <v>162</v>
      </c>
      <c r="B163" s="6">
        <v>1944</v>
      </c>
      <c r="C163" s="5">
        <v>0.4</v>
      </c>
      <c r="D163" s="5">
        <v>-4.5999999999999996</v>
      </c>
      <c r="E163" s="5">
        <v>-3.1</v>
      </c>
      <c r="F163" s="5">
        <v>6.7</v>
      </c>
      <c r="G163" s="5">
        <v>9</v>
      </c>
      <c r="H163" s="5">
        <v>11.4</v>
      </c>
      <c r="I163" s="5">
        <v>14.2</v>
      </c>
      <c r="J163" s="5">
        <v>17.8</v>
      </c>
      <c r="K163" s="5">
        <v>10.9</v>
      </c>
      <c r="L163" s="5">
        <v>5.9</v>
      </c>
      <c r="M163" s="5">
        <v>1.6</v>
      </c>
      <c r="N163" s="5">
        <v>-2.2999999999999998</v>
      </c>
      <c r="O163" s="5"/>
      <c r="P163" s="160">
        <v>0</v>
      </c>
      <c r="Q163" s="5">
        <f t="shared" si="24"/>
        <v>0.4</v>
      </c>
      <c r="R163" s="5">
        <f t="shared" si="25"/>
        <v>-4.5999999999999996</v>
      </c>
      <c r="S163" s="5">
        <f t="shared" si="26"/>
        <v>-3.1</v>
      </c>
      <c r="T163" s="5">
        <f t="shared" si="27"/>
        <v>6.7</v>
      </c>
      <c r="U163" s="5">
        <f t="shared" si="28"/>
        <v>9</v>
      </c>
      <c r="V163" s="5">
        <f t="shared" si="29"/>
        <v>11.4</v>
      </c>
      <c r="W163" s="5">
        <f t="shared" si="30"/>
        <v>14.2</v>
      </c>
      <c r="X163" s="5">
        <f t="shared" si="31"/>
        <v>17.8</v>
      </c>
      <c r="Y163" s="5">
        <f t="shared" si="32"/>
        <v>10.9</v>
      </c>
      <c r="Z163" s="5">
        <f t="shared" si="33"/>
        <v>5.9</v>
      </c>
      <c r="AA163" s="5">
        <f t="shared" si="34"/>
        <v>1.6</v>
      </c>
      <c r="AB163" s="5">
        <f t="shared" si="35"/>
        <v>-2.2999999999999998</v>
      </c>
    </row>
    <row r="164" spans="1:28">
      <c r="A164" s="141">
        <v>163</v>
      </c>
      <c r="B164" s="6">
        <v>1945</v>
      </c>
      <c r="C164" s="5">
        <v>-6.8</v>
      </c>
      <c r="D164" s="5">
        <v>2</v>
      </c>
      <c r="E164" s="5">
        <v>3.4</v>
      </c>
      <c r="F164" s="5">
        <v>7.8</v>
      </c>
      <c r="G164" s="5">
        <v>13.6</v>
      </c>
      <c r="H164" s="5">
        <v>15.1</v>
      </c>
      <c r="I164" s="5">
        <v>16.100000000000001</v>
      </c>
      <c r="J164" s="5">
        <v>14.2</v>
      </c>
      <c r="K164" s="5">
        <v>12.2</v>
      </c>
      <c r="L164" s="5">
        <v>8</v>
      </c>
      <c r="M164" s="5">
        <v>0.9</v>
      </c>
      <c r="N164" s="5">
        <v>-0.5</v>
      </c>
      <c r="O164" s="5"/>
      <c r="P164" s="160">
        <v>0</v>
      </c>
      <c r="Q164" s="5">
        <f t="shared" si="24"/>
        <v>-6.8</v>
      </c>
      <c r="R164" s="5">
        <f t="shared" si="25"/>
        <v>2</v>
      </c>
      <c r="S164" s="5">
        <f t="shared" si="26"/>
        <v>3.4</v>
      </c>
      <c r="T164" s="5">
        <f t="shared" si="27"/>
        <v>7.8</v>
      </c>
      <c r="U164" s="5">
        <f t="shared" si="28"/>
        <v>13.6</v>
      </c>
      <c r="V164" s="5">
        <f t="shared" si="29"/>
        <v>15.1</v>
      </c>
      <c r="W164" s="5">
        <f t="shared" si="30"/>
        <v>16.100000000000001</v>
      </c>
      <c r="X164" s="5">
        <f t="shared" si="31"/>
        <v>14.2</v>
      </c>
      <c r="Y164" s="5">
        <f t="shared" si="32"/>
        <v>12.2</v>
      </c>
      <c r="Z164" s="5">
        <f t="shared" si="33"/>
        <v>8</v>
      </c>
      <c r="AA164" s="5">
        <f t="shared" si="34"/>
        <v>0.9</v>
      </c>
      <c r="AB164" s="5">
        <f t="shared" si="35"/>
        <v>-0.5</v>
      </c>
    </row>
    <row r="165" spans="1:28">
      <c r="A165" s="141">
        <v>164</v>
      </c>
      <c r="B165" s="6">
        <v>1946</v>
      </c>
      <c r="C165" s="5">
        <v>-2.4</v>
      </c>
      <c r="D165" s="5">
        <v>-0.2</v>
      </c>
      <c r="E165" s="5">
        <v>2.9</v>
      </c>
      <c r="F165" s="5">
        <v>9</v>
      </c>
      <c r="G165" s="5">
        <v>11.4</v>
      </c>
      <c r="H165" s="5">
        <v>12.2</v>
      </c>
      <c r="I165" s="5">
        <v>16</v>
      </c>
      <c r="J165" s="5">
        <v>14.4</v>
      </c>
      <c r="K165" s="5">
        <v>13.1</v>
      </c>
      <c r="L165" s="5">
        <v>5.5</v>
      </c>
      <c r="M165" s="5">
        <v>2.2999999999999998</v>
      </c>
      <c r="N165" s="5">
        <v>-3.5</v>
      </c>
      <c r="O165" s="5"/>
      <c r="P165" s="160">
        <v>0</v>
      </c>
      <c r="Q165" s="5">
        <f t="shared" si="24"/>
        <v>-2.4</v>
      </c>
      <c r="R165" s="5">
        <f t="shared" si="25"/>
        <v>-0.2</v>
      </c>
      <c r="S165" s="5">
        <f t="shared" si="26"/>
        <v>2.9</v>
      </c>
      <c r="T165" s="5">
        <f t="shared" si="27"/>
        <v>9</v>
      </c>
      <c r="U165" s="5">
        <f t="shared" si="28"/>
        <v>11.4</v>
      </c>
      <c r="V165" s="5">
        <f t="shared" si="29"/>
        <v>12.2</v>
      </c>
      <c r="W165" s="5">
        <f t="shared" si="30"/>
        <v>16</v>
      </c>
      <c r="X165" s="5">
        <f t="shared" si="31"/>
        <v>14.4</v>
      </c>
      <c r="Y165" s="5">
        <f t="shared" si="32"/>
        <v>13.1</v>
      </c>
      <c r="Z165" s="5">
        <f t="shared" si="33"/>
        <v>5.5</v>
      </c>
      <c r="AA165" s="5">
        <f t="shared" si="34"/>
        <v>2.2999999999999998</v>
      </c>
      <c r="AB165" s="5">
        <f t="shared" si="35"/>
        <v>-3.5</v>
      </c>
    </row>
    <row r="166" spans="1:28">
      <c r="A166" s="141">
        <v>165</v>
      </c>
      <c r="B166" s="6">
        <v>1947</v>
      </c>
      <c r="C166" s="5">
        <v>-5.8</v>
      </c>
      <c r="D166" s="5">
        <v>-3.8</v>
      </c>
      <c r="E166" s="5">
        <v>3.4</v>
      </c>
      <c r="F166" s="5">
        <v>8.9</v>
      </c>
      <c r="G166" s="5">
        <v>12.4</v>
      </c>
      <c r="H166" s="5">
        <v>15.1</v>
      </c>
      <c r="I166" s="5">
        <v>17.100000000000001</v>
      </c>
      <c r="J166" s="5">
        <v>17.2</v>
      </c>
      <c r="K166" s="5">
        <v>16</v>
      </c>
      <c r="L166" s="5">
        <v>7.5</v>
      </c>
      <c r="M166" s="5">
        <v>3.8</v>
      </c>
      <c r="N166" s="5">
        <v>-1.7</v>
      </c>
      <c r="O166" s="5"/>
      <c r="P166" s="160">
        <v>0</v>
      </c>
      <c r="Q166" s="5">
        <f t="shared" si="24"/>
        <v>-5.8</v>
      </c>
      <c r="R166" s="5">
        <f t="shared" si="25"/>
        <v>-3.8</v>
      </c>
      <c r="S166" s="5">
        <f t="shared" si="26"/>
        <v>3.4</v>
      </c>
      <c r="T166" s="5">
        <f t="shared" si="27"/>
        <v>8.9</v>
      </c>
      <c r="U166" s="5">
        <f t="shared" si="28"/>
        <v>12.4</v>
      </c>
      <c r="V166" s="5">
        <f t="shared" si="29"/>
        <v>15.1</v>
      </c>
      <c r="W166" s="5">
        <f t="shared" si="30"/>
        <v>17.100000000000001</v>
      </c>
      <c r="X166" s="5">
        <f t="shared" si="31"/>
        <v>17.2</v>
      </c>
      <c r="Y166" s="5">
        <f t="shared" si="32"/>
        <v>16</v>
      </c>
      <c r="Z166" s="5">
        <f t="shared" si="33"/>
        <v>7.5</v>
      </c>
      <c r="AA166" s="5">
        <f t="shared" si="34"/>
        <v>3.8</v>
      </c>
      <c r="AB166" s="5">
        <f t="shared" si="35"/>
        <v>-1.7</v>
      </c>
    </row>
    <row r="167" spans="1:28">
      <c r="A167" s="141">
        <v>166</v>
      </c>
      <c r="B167" s="6">
        <v>1948</v>
      </c>
      <c r="C167" s="5">
        <v>2.5</v>
      </c>
      <c r="D167" s="5">
        <v>-1.6</v>
      </c>
      <c r="E167" s="5">
        <v>5.4</v>
      </c>
      <c r="F167" s="5">
        <v>7.3</v>
      </c>
      <c r="G167" s="5">
        <v>11.5</v>
      </c>
      <c r="H167" s="5">
        <v>12.1</v>
      </c>
      <c r="I167" s="5">
        <v>12.4</v>
      </c>
      <c r="J167" s="5">
        <v>14.1</v>
      </c>
      <c r="K167" s="5">
        <v>12</v>
      </c>
      <c r="L167" s="5">
        <v>7.9</v>
      </c>
      <c r="M167" s="5">
        <v>4.7</v>
      </c>
      <c r="N167" s="5">
        <v>1.1000000000000001</v>
      </c>
      <c r="O167" s="5"/>
      <c r="P167" s="160">
        <v>0</v>
      </c>
      <c r="Q167" s="5">
        <f t="shared" si="24"/>
        <v>2.5</v>
      </c>
      <c r="R167" s="5">
        <f t="shared" si="25"/>
        <v>-1.6</v>
      </c>
      <c r="S167" s="5">
        <f t="shared" si="26"/>
        <v>5.4</v>
      </c>
      <c r="T167" s="5">
        <f t="shared" si="27"/>
        <v>7.3</v>
      </c>
      <c r="U167" s="5">
        <f t="shared" si="28"/>
        <v>11.5</v>
      </c>
      <c r="V167" s="5">
        <f t="shared" si="29"/>
        <v>12.1</v>
      </c>
      <c r="W167" s="5">
        <f t="shared" si="30"/>
        <v>12.4</v>
      </c>
      <c r="X167" s="5">
        <f t="shared" si="31"/>
        <v>14.1</v>
      </c>
      <c r="Y167" s="5">
        <f t="shared" si="32"/>
        <v>12</v>
      </c>
      <c r="Z167" s="5">
        <f t="shared" si="33"/>
        <v>7.9</v>
      </c>
      <c r="AA167" s="5">
        <f t="shared" si="34"/>
        <v>4.7</v>
      </c>
      <c r="AB167" s="5">
        <f t="shared" si="35"/>
        <v>1.1000000000000001</v>
      </c>
    </row>
    <row r="168" spans="1:28">
      <c r="A168" s="141">
        <v>167</v>
      </c>
      <c r="B168" s="6">
        <v>1949</v>
      </c>
      <c r="C168" s="5">
        <v>-0.2</v>
      </c>
      <c r="D168" s="5">
        <v>0.4</v>
      </c>
      <c r="E168" s="5">
        <v>-0.4</v>
      </c>
      <c r="F168" s="5">
        <v>8.8000000000000007</v>
      </c>
      <c r="G168" s="5">
        <v>8.8000000000000007</v>
      </c>
      <c r="H168" s="5">
        <v>11.8</v>
      </c>
      <c r="I168" s="5">
        <v>16</v>
      </c>
      <c r="J168" s="5">
        <v>15</v>
      </c>
      <c r="K168" s="5">
        <v>15.1</v>
      </c>
      <c r="L168" s="5">
        <v>10</v>
      </c>
      <c r="M168" s="5">
        <v>1.5</v>
      </c>
      <c r="N168" s="5">
        <v>1.3</v>
      </c>
      <c r="O168" s="5"/>
      <c r="P168" s="160">
        <v>0</v>
      </c>
      <c r="Q168" s="5">
        <f t="shared" si="24"/>
        <v>-0.2</v>
      </c>
      <c r="R168" s="5">
        <f t="shared" si="25"/>
        <v>0.4</v>
      </c>
      <c r="S168" s="5">
        <f t="shared" si="26"/>
        <v>-0.4</v>
      </c>
      <c r="T168" s="5">
        <f t="shared" si="27"/>
        <v>8.8000000000000007</v>
      </c>
      <c r="U168" s="5">
        <f t="shared" si="28"/>
        <v>8.8000000000000007</v>
      </c>
      <c r="V168" s="5">
        <f t="shared" si="29"/>
        <v>11.8</v>
      </c>
      <c r="W168" s="5">
        <f t="shared" si="30"/>
        <v>16</v>
      </c>
      <c r="X168" s="5">
        <f t="shared" si="31"/>
        <v>15</v>
      </c>
      <c r="Y168" s="5">
        <f t="shared" si="32"/>
        <v>15.1</v>
      </c>
      <c r="Z168" s="5">
        <f t="shared" si="33"/>
        <v>10</v>
      </c>
      <c r="AA168" s="5">
        <f t="shared" si="34"/>
        <v>1.5</v>
      </c>
      <c r="AB168" s="5">
        <f t="shared" si="35"/>
        <v>1.3</v>
      </c>
    </row>
    <row r="169" spans="1:28">
      <c r="A169" s="141">
        <v>168</v>
      </c>
      <c r="B169" s="6">
        <v>1950</v>
      </c>
      <c r="C169" s="5">
        <v>-2.5</v>
      </c>
      <c r="D169" s="5">
        <v>2</v>
      </c>
      <c r="E169" s="5">
        <v>3.2</v>
      </c>
      <c r="F169" s="5">
        <v>4.2</v>
      </c>
      <c r="G169" s="5">
        <v>12.4</v>
      </c>
      <c r="H169" s="5">
        <v>16.3</v>
      </c>
      <c r="I169" s="5">
        <v>17.3</v>
      </c>
      <c r="J169" s="5">
        <v>15.5</v>
      </c>
      <c r="K169" s="5">
        <v>11.2</v>
      </c>
      <c r="L169" s="5">
        <v>6.6</v>
      </c>
      <c r="M169" s="5">
        <v>2.8</v>
      </c>
      <c r="N169" s="5">
        <v>-3.3</v>
      </c>
      <c r="O169" s="5"/>
      <c r="P169" s="160">
        <v>0</v>
      </c>
      <c r="Q169" s="5">
        <f t="shared" si="24"/>
        <v>-2.5</v>
      </c>
      <c r="R169" s="5">
        <f t="shared" si="25"/>
        <v>2</v>
      </c>
      <c r="S169" s="5">
        <f t="shared" si="26"/>
        <v>3.2</v>
      </c>
      <c r="T169" s="5">
        <f t="shared" si="27"/>
        <v>4.2</v>
      </c>
      <c r="U169" s="5">
        <f t="shared" si="28"/>
        <v>12.4</v>
      </c>
      <c r="V169" s="5">
        <f t="shared" si="29"/>
        <v>16.3</v>
      </c>
      <c r="W169" s="5">
        <f t="shared" si="30"/>
        <v>17.3</v>
      </c>
      <c r="X169" s="5">
        <f t="shared" si="31"/>
        <v>15.5</v>
      </c>
      <c r="Y169" s="5">
        <f t="shared" si="32"/>
        <v>11.2</v>
      </c>
      <c r="Z169" s="5">
        <f t="shared" si="33"/>
        <v>6.6</v>
      </c>
      <c r="AA169" s="5">
        <f t="shared" si="34"/>
        <v>2.8</v>
      </c>
      <c r="AB169" s="5">
        <f t="shared" si="35"/>
        <v>-3.3</v>
      </c>
    </row>
    <row r="170" spans="1:28">
      <c r="A170" s="141">
        <v>169</v>
      </c>
      <c r="B170" s="6">
        <v>1951</v>
      </c>
      <c r="C170" s="5">
        <v>0</v>
      </c>
      <c r="D170" s="5">
        <v>0</v>
      </c>
      <c r="E170" s="5">
        <v>0.3</v>
      </c>
      <c r="F170" s="5">
        <v>5.3</v>
      </c>
      <c r="G170" s="5">
        <v>9.4</v>
      </c>
      <c r="H170" s="5">
        <v>12.7</v>
      </c>
      <c r="I170" s="5">
        <v>15.4</v>
      </c>
      <c r="J170" s="5">
        <v>15.2</v>
      </c>
      <c r="K170" s="5">
        <v>12.9</v>
      </c>
      <c r="L170" s="5">
        <v>6.2</v>
      </c>
      <c r="M170" s="5">
        <v>5</v>
      </c>
      <c r="N170" s="5">
        <v>2</v>
      </c>
      <c r="O170" s="5"/>
      <c r="P170" s="160">
        <v>0</v>
      </c>
      <c r="Q170" s="5">
        <f t="shared" si="24"/>
        <v>0</v>
      </c>
      <c r="R170" s="5">
        <f t="shared" si="25"/>
        <v>0</v>
      </c>
      <c r="S170" s="5">
        <f t="shared" si="26"/>
        <v>0.3</v>
      </c>
      <c r="T170" s="5">
        <f t="shared" si="27"/>
        <v>5.3</v>
      </c>
      <c r="U170" s="5">
        <f t="shared" si="28"/>
        <v>9.4</v>
      </c>
      <c r="V170" s="5">
        <f t="shared" si="29"/>
        <v>12.7</v>
      </c>
      <c r="W170" s="5">
        <f t="shared" si="30"/>
        <v>15.4</v>
      </c>
      <c r="X170" s="5">
        <f t="shared" si="31"/>
        <v>15.2</v>
      </c>
      <c r="Y170" s="5">
        <f t="shared" si="32"/>
        <v>12.9</v>
      </c>
      <c r="Z170" s="5">
        <f t="shared" si="33"/>
        <v>6.2</v>
      </c>
      <c r="AA170" s="5">
        <f t="shared" si="34"/>
        <v>5</v>
      </c>
      <c r="AB170" s="5">
        <f t="shared" si="35"/>
        <v>2</v>
      </c>
    </row>
    <row r="171" spans="1:28">
      <c r="A171" s="141">
        <v>170</v>
      </c>
      <c r="B171" s="6">
        <v>1952</v>
      </c>
      <c r="C171" s="5">
        <v>-2.4</v>
      </c>
      <c r="D171" s="5">
        <v>-3.6</v>
      </c>
      <c r="E171" s="5">
        <v>1.7</v>
      </c>
      <c r="F171" s="5">
        <v>8.1999999999999993</v>
      </c>
      <c r="G171" s="5">
        <v>9.6</v>
      </c>
      <c r="H171" s="5">
        <v>14.1</v>
      </c>
      <c r="I171" s="5">
        <v>17.899999999999999</v>
      </c>
      <c r="J171" s="5">
        <v>16.600000000000001</v>
      </c>
      <c r="K171" s="5">
        <v>8.1</v>
      </c>
      <c r="L171" s="5">
        <v>6</v>
      </c>
      <c r="M171" s="5">
        <v>0.3</v>
      </c>
      <c r="N171" s="5">
        <v>-2.6</v>
      </c>
      <c r="O171" s="5"/>
      <c r="P171" s="160">
        <v>0</v>
      </c>
      <c r="Q171" s="5">
        <f t="shared" si="24"/>
        <v>-2.4</v>
      </c>
      <c r="R171" s="5">
        <f t="shared" si="25"/>
        <v>-3.6</v>
      </c>
      <c r="S171" s="5">
        <f t="shared" si="26"/>
        <v>1.7</v>
      </c>
      <c r="T171" s="5">
        <f t="shared" si="27"/>
        <v>8.1999999999999993</v>
      </c>
      <c r="U171" s="5">
        <f t="shared" si="28"/>
        <v>9.6</v>
      </c>
      <c r="V171" s="5">
        <f t="shared" si="29"/>
        <v>14.1</v>
      </c>
      <c r="W171" s="5">
        <f t="shared" si="30"/>
        <v>17.899999999999999</v>
      </c>
      <c r="X171" s="5">
        <f t="shared" si="31"/>
        <v>16.600000000000001</v>
      </c>
      <c r="Y171" s="5">
        <f t="shared" si="32"/>
        <v>8.1</v>
      </c>
      <c r="Z171" s="5">
        <f t="shared" si="33"/>
        <v>6</v>
      </c>
      <c r="AA171" s="5">
        <f t="shared" si="34"/>
        <v>0.3</v>
      </c>
      <c r="AB171" s="5">
        <f t="shared" si="35"/>
        <v>-2.6</v>
      </c>
    </row>
    <row r="172" spans="1:28">
      <c r="A172" s="141">
        <v>171</v>
      </c>
      <c r="B172" s="6">
        <v>1953</v>
      </c>
      <c r="C172" s="5">
        <v>-4.4000000000000004</v>
      </c>
      <c r="D172" s="5">
        <v>-2.8</v>
      </c>
      <c r="E172" s="5">
        <v>3.7</v>
      </c>
      <c r="F172" s="5">
        <v>7.2</v>
      </c>
      <c r="G172" s="5">
        <v>10.7</v>
      </c>
      <c r="H172" s="5">
        <v>12.3</v>
      </c>
      <c r="I172" s="5">
        <v>15.3</v>
      </c>
      <c r="J172" s="5">
        <v>14.7</v>
      </c>
      <c r="K172" s="5">
        <v>12.7</v>
      </c>
      <c r="L172" s="5">
        <v>8.9</v>
      </c>
      <c r="M172" s="5">
        <v>4.0999999999999996</v>
      </c>
      <c r="N172" s="5">
        <v>3.2</v>
      </c>
      <c r="O172" s="5"/>
      <c r="P172" s="160">
        <v>0</v>
      </c>
      <c r="Q172" s="5">
        <f t="shared" si="24"/>
        <v>-4.4000000000000004</v>
      </c>
      <c r="R172" s="5">
        <f t="shared" si="25"/>
        <v>-2.8</v>
      </c>
      <c r="S172" s="5">
        <f t="shared" si="26"/>
        <v>3.7</v>
      </c>
      <c r="T172" s="5">
        <f t="shared" si="27"/>
        <v>7.2</v>
      </c>
      <c r="U172" s="5">
        <f t="shared" si="28"/>
        <v>10.7</v>
      </c>
      <c r="V172" s="5">
        <f t="shared" si="29"/>
        <v>12.3</v>
      </c>
      <c r="W172" s="5">
        <f t="shared" si="30"/>
        <v>15.3</v>
      </c>
      <c r="X172" s="5">
        <f t="shared" si="31"/>
        <v>14.7</v>
      </c>
      <c r="Y172" s="5">
        <f t="shared" si="32"/>
        <v>12.7</v>
      </c>
      <c r="Z172" s="5">
        <f t="shared" si="33"/>
        <v>8.9</v>
      </c>
      <c r="AA172" s="5">
        <f t="shared" si="34"/>
        <v>4.0999999999999996</v>
      </c>
      <c r="AB172" s="5">
        <f t="shared" si="35"/>
        <v>3.2</v>
      </c>
    </row>
    <row r="173" spans="1:28">
      <c r="A173" s="141">
        <v>172</v>
      </c>
      <c r="B173" s="6">
        <v>1954</v>
      </c>
      <c r="C173" s="5">
        <v>-6.5</v>
      </c>
      <c r="D173" s="5">
        <v>-4.4000000000000004</v>
      </c>
      <c r="E173" s="5">
        <v>3.6</v>
      </c>
      <c r="F173" s="5">
        <v>2.7</v>
      </c>
      <c r="G173" s="5">
        <v>8.3000000000000007</v>
      </c>
      <c r="H173" s="5">
        <v>13</v>
      </c>
      <c r="I173" s="5">
        <v>12.1</v>
      </c>
      <c r="J173" s="5">
        <v>13.5</v>
      </c>
      <c r="K173" s="5">
        <v>11.9</v>
      </c>
      <c r="L173" s="5">
        <v>8.3000000000000007</v>
      </c>
      <c r="M173" s="5">
        <v>3.9</v>
      </c>
      <c r="N173" s="5">
        <v>0.7</v>
      </c>
      <c r="O173" s="5"/>
      <c r="P173" s="160">
        <v>0</v>
      </c>
      <c r="Q173" s="5">
        <f t="shared" si="24"/>
        <v>-6.5</v>
      </c>
      <c r="R173" s="5">
        <f t="shared" si="25"/>
        <v>-4.4000000000000004</v>
      </c>
      <c r="S173" s="5">
        <f t="shared" si="26"/>
        <v>3.6</v>
      </c>
      <c r="T173" s="5">
        <f t="shared" si="27"/>
        <v>2.7</v>
      </c>
      <c r="U173" s="5">
        <f t="shared" si="28"/>
        <v>8.3000000000000007</v>
      </c>
      <c r="V173" s="5">
        <f t="shared" si="29"/>
        <v>13</v>
      </c>
      <c r="W173" s="5">
        <f t="shared" si="30"/>
        <v>12.1</v>
      </c>
      <c r="X173" s="5">
        <f t="shared" si="31"/>
        <v>13.5</v>
      </c>
      <c r="Y173" s="5">
        <f t="shared" si="32"/>
        <v>11.9</v>
      </c>
      <c r="Z173" s="5">
        <f t="shared" si="33"/>
        <v>8.3000000000000007</v>
      </c>
      <c r="AA173" s="5">
        <f t="shared" si="34"/>
        <v>3.9</v>
      </c>
      <c r="AB173" s="5">
        <f t="shared" si="35"/>
        <v>0.7</v>
      </c>
    </row>
    <row r="174" spans="1:28">
      <c r="A174" s="141">
        <v>173</v>
      </c>
      <c r="B174" s="6">
        <v>1955</v>
      </c>
      <c r="C174" s="5">
        <v>-0.6</v>
      </c>
      <c r="D174" s="5">
        <v>-2.7</v>
      </c>
      <c r="E174" s="5">
        <v>-1.2</v>
      </c>
      <c r="F174" s="5">
        <v>4.5</v>
      </c>
      <c r="G174" s="5">
        <v>8.6</v>
      </c>
      <c r="H174" s="5">
        <v>12.6</v>
      </c>
      <c r="I174" s="5">
        <v>14</v>
      </c>
      <c r="J174" s="5">
        <v>13.9</v>
      </c>
      <c r="K174" s="5">
        <v>11.1</v>
      </c>
      <c r="L174" s="5">
        <v>5.9</v>
      </c>
      <c r="M174" s="5">
        <v>1.9</v>
      </c>
      <c r="N174" s="5">
        <v>1.9</v>
      </c>
      <c r="O174" s="5"/>
      <c r="P174" s="160">
        <v>0</v>
      </c>
      <c r="Q174" s="5">
        <f t="shared" si="24"/>
        <v>-0.6</v>
      </c>
      <c r="R174" s="5">
        <f t="shared" si="25"/>
        <v>-2.7</v>
      </c>
      <c r="S174" s="5">
        <f t="shared" si="26"/>
        <v>-1.2</v>
      </c>
      <c r="T174" s="5">
        <f t="shared" si="27"/>
        <v>4.5</v>
      </c>
      <c r="U174" s="5">
        <f t="shared" si="28"/>
        <v>8.6</v>
      </c>
      <c r="V174" s="5">
        <f t="shared" si="29"/>
        <v>12.6</v>
      </c>
      <c r="W174" s="5">
        <f t="shared" si="30"/>
        <v>14</v>
      </c>
      <c r="X174" s="5">
        <f t="shared" si="31"/>
        <v>13.9</v>
      </c>
      <c r="Y174" s="5">
        <f t="shared" si="32"/>
        <v>11.1</v>
      </c>
      <c r="Z174" s="5">
        <f t="shared" si="33"/>
        <v>5.9</v>
      </c>
      <c r="AA174" s="5">
        <f t="shared" si="34"/>
        <v>1.9</v>
      </c>
      <c r="AB174" s="5">
        <f t="shared" si="35"/>
        <v>1.9</v>
      </c>
    </row>
    <row r="175" spans="1:28">
      <c r="A175" s="141">
        <v>174</v>
      </c>
      <c r="B175" s="6">
        <v>1956</v>
      </c>
      <c r="C175" s="5">
        <v>-0.9</v>
      </c>
      <c r="D175" s="5">
        <v>-12.4</v>
      </c>
      <c r="E175" s="5">
        <v>1.4</v>
      </c>
      <c r="F175" s="5">
        <v>3.7</v>
      </c>
      <c r="G175" s="5">
        <v>10.199999999999999</v>
      </c>
      <c r="H175" s="5">
        <v>9.9</v>
      </c>
      <c r="I175" s="5">
        <v>14.8</v>
      </c>
      <c r="J175" s="5">
        <v>13</v>
      </c>
      <c r="K175" s="5">
        <v>13.4</v>
      </c>
      <c r="L175" s="5">
        <v>6.2</v>
      </c>
      <c r="M175" s="5">
        <v>-1</v>
      </c>
      <c r="N175" s="5">
        <v>0.3</v>
      </c>
      <c r="O175" s="5"/>
      <c r="P175" s="160">
        <v>0</v>
      </c>
      <c r="Q175" s="5">
        <f t="shared" si="24"/>
        <v>-0.9</v>
      </c>
      <c r="R175" s="5">
        <f t="shared" si="25"/>
        <v>-12.4</v>
      </c>
      <c r="S175" s="5">
        <f t="shared" si="26"/>
        <v>1.4</v>
      </c>
      <c r="T175" s="5">
        <f t="shared" si="27"/>
        <v>3.7</v>
      </c>
      <c r="U175" s="5">
        <f t="shared" si="28"/>
        <v>10.199999999999999</v>
      </c>
      <c r="V175" s="5">
        <f t="shared" si="29"/>
        <v>9.9</v>
      </c>
      <c r="W175" s="5">
        <f t="shared" si="30"/>
        <v>14.8</v>
      </c>
      <c r="X175" s="5">
        <f t="shared" si="31"/>
        <v>13</v>
      </c>
      <c r="Y175" s="5">
        <f t="shared" si="32"/>
        <v>13.4</v>
      </c>
      <c r="Z175" s="5">
        <f t="shared" si="33"/>
        <v>6.2</v>
      </c>
      <c r="AA175" s="5">
        <f t="shared" si="34"/>
        <v>-1</v>
      </c>
      <c r="AB175" s="5">
        <f t="shared" si="35"/>
        <v>0.3</v>
      </c>
    </row>
    <row r="176" spans="1:28">
      <c r="A176" s="141">
        <v>175</v>
      </c>
      <c r="B176" s="6">
        <v>1957</v>
      </c>
      <c r="C176" s="5">
        <v>-0.8</v>
      </c>
      <c r="D176" s="5">
        <v>2.6</v>
      </c>
      <c r="E176" s="5">
        <v>6.2</v>
      </c>
      <c r="F176" s="5">
        <v>4.9000000000000004</v>
      </c>
      <c r="G176" s="5">
        <v>6.3</v>
      </c>
      <c r="H176" s="5">
        <v>14</v>
      </c>
      <c r="I176" s="5">
        <v>14.9</v>
      </c>
      <c r="J176" s="5">
        <v>12.9</v>
      </c>
      <c r="K176" s="5">
        <v>10.6</v>
      </c>
      <c r="L176" s="5">
        <v>8.1</v>
      </c>
      <c r="M176" s="5">
        <v>2.2999999999999998</v>
      </c>
      <c r="N176" s="5">
        <v>-0.3</v>
      </c>
      <c r="O176" s="5"/>
      <c r="P176" s="160">
        <v>0</v>
      </c>
      <c r="Q176" s="5">
        <f t="shared" si="24"/>
        <v>-0.8</v>
      </c>
      <c r="R176" s="5">
        <f t="shared" si="25"/>
        <v>2.6</v>
      </c>
      <c r="S176" s="5">
        <f t="shared" si="26"/>
        <v>6.2</v>
      </c>
      <c r="T176" s="5">
        <f t="shared" si="27"/>
        <v>4.9000000000000004</v>
      </c>
      <c r="U176" s="5">
        <f t="shared" si="28"/>
        <v>6.3</v>
      </c>
      <c r="V176" s="5">
        <f t="shared" si="29"/>
        <v>14</v>
      </c>
      <c r="W176" s="5">
        <f t="shared" si="30"/>
        <v>14.9</v>
      </c>
      <c r="X176" s="5">
        <f t="shared" si="31"/>
        <v>12.9</v>
      </c>
      <c r="Y176" s="5">
        <f t="shared" si="32"/>
        <v>10.6</v>
      </c>
      <c r="Z176" s="5">
        <f t="shared" si="33"/>
        <v>8.1</v>
      </c>
      <c r="AA176" s="5">
        <f t="shared" si="34"/>
        <v>2.2999999999999998</v>
      </c>
      <c r="AB176" s="5">
        <f t="shared" si="35"/>
        <v>-0.3</v>
      </c>
    </row>
    <row r="177" spans="1:28">
      <c r="A177" s="141">
        <v>176</v>
      </c>
      <c r="B177" s="6">
        <v>1958</v>
      </c>
      <c r="C177" s="5">
        <v>-1.6</v>
      </c>
      <c r="D177" s="5">
        <v>1.5</v>
      </c>
      <c r="E177" s="5">
        <v>-2.7</v>
      </c>
      <c r="F177" s="5">
        <v>2.4</v>
      </c>
      <c r="G177" s="5">
        <v>12.7</v>
      </c>
      <c r="H177" s="5">
        <v>12.2</v>
      </c>
      <c r="I177" s="5">
        <v>15.3</v>
      </c>
      <c r="J177" s="5">
        <v>15.8</v>
      </c>
      <c r="K177" s="5">
        <v>13.4</v>
      </c>
      <c r="L177" s="5">
        <v>6.5</v>
      </c>
      <c r="M177" s="5">
        <v>1.2</v>
      </c>
      <c r="N177" s="5">
        <v>0.7</v>
      </c>
      <c r="O177" s="5"/>
      <c r="P177" s="160">
        <v>0</v>
      </c>
      <c r="Q177" s="5">
        <f t="shared" si="24"/>
        <v>-1.6</v>
      </c>
      <c r="R177" s="5">
        <f t="shared" si="25"/>
        <v>1.5</v>
      </c>
      <c r="S177" s="5">
        <f t="shared" si="26"/>
        <v>-2.7</v>
      </c>
      <c r="T177" s="5">
        <f t="shared" si="27"/>
        <v>2.4</v>
      </c>
      <c r="U177" s="5">
        <f t="shared" si="28"/>
        <v>12.7</v>
      </c>
      <c r="V177" s="5">
        <f t="shared" si="29"/>
        <v>12.2</v>
      </c>
      <c r="W177" s="5">
        <f t="shared" si="30"/>
        <v>15.3</v>
      </c>
      <c r="X177" s="5">
        <f t="shared" si="31"/>
        <v>15.8</v>
      </c>
      <c r="Y177" s="5">
        <f t="shared" si="32"/>
        <v>13.4</v>
      </c>
      <c r="Z177" s="5">
        <f t="shared" si="33"/>
        <v>6.5</v>
      </c>
      <c r="AA177" s="5">
        <f t="shared" si="34"/>
        <v>1.2</v>
      </c>
      <c r="AB177" s="5">
        <f t="shared" si="35"/>
        <v>0.7</v>
      </c>
    </row>
    <row r="178" spans="1:28">
      <c r="A178" s="141">
        <v>177</v>
      </c>
      <c r="B178" s="6">
        <v>1959</v>
      </c>
      <c r="C178" s="5">
        <v>-1.8</v>
      </c>
      <c r="D178" s="5">
        <v>1.4</v>
      </c>
      <c r="E178" s="5">
        <v>5.3</v>
      </c>
      <c r="F178" s="5">
        <v>7.3</v>
      </c>
      <c r="G178" s="5">
        <v>9.8000000000000007</v>
      </c>
      <c r="H178" s="5">
        <v>13</v>
      </c>
      <c r="I178" s="5">
        <v>16.5</v>
      </c>
      <c r="J178" s="5">
        <v>14</v>
      </c>
      <c r="K178" s="5">
        <v>12.6</v>
      </c>
      <c r="L178" s="5">
        <v>7.7</v>
      </c>
      <c r="M178" s="5">
        <v>2.4</v>
      </c>
      <c r="N178" s="5">
        <v>1.3</v>
      </c>
      <c r="O178" s="5"/>
      <c r="P178" s="160">
        <v>0</v>
      </c>
      <c r="Q178" s="5">
        <f t="shared" si="24"/>
        <v>-1.8</v>
      </c>
      <c r="R178" s="5">
        <f t="shared" si="25"/>
        <v>1.4</v>
      </c>
      <c r="S178" s="5">
        <f t="shared" si="26"/>
        <v>5.3</v>
      </c>
      <c r="T178" s="5">
        <f t="shared" si="27"/>
        <v>7.3</v>
      </c>
      <c r="U178" s="5">
        <f t="shared" si="28"/>
        <v>9.8000000000000007</v>
      </c>
      <c r="V178" s="5">
        <f t="shared" si="29"/>
        <v>13</v>
      </c>
      <c r="W178" s="5">
        <f t="shared" si="30"/>
        <v>16.5</v>
      </c>
      <c r="X178" s="5">
        <f t="shared" si="31"/>
        <v>14</v>
      </c>
      <c r="Y178" s="5">
        <f t="shared" si="32"/>
        <v>12.6</v>
      </c>
      <c r="Z178" s="5">
        <f t="shared" si="33"/>
        <v>7.7</v>
      </c>
      <c r="AA178" s="5">
        <f t="shared" si="34"/>
        <v>2.4</v>
      </c>
      <c r="AB178" s="5">
        <f t="shared" si="35"/>
        <v>1.3</v>
      </c>
    </row>
    <row r="179" spans="1:28">
      <c r="A179" s="141">
        <v>178</v>
      </c>
      <c r="B179" s="6">
        <v>1960</v>
      </c>
      <c r="C179" s="5">
        <v>-1.9</v>
      </c>
      <c r="D179" s="5">
        <v>0</v>
      </c>
      <c r="E179" s="5">
        <v>3</v>
      </c>
      <c r="F179" s="5">
        <v>5.0999999999999996</v>
      </c>
      <c r="G179" s="5">
        <v>10.5</v>
      </c>
      <c r="H179" s="5">
        <v>13.5</v>
      </c>
      <c r="I179" s="5">
        <v>12.6</v>
      </c>
      <c r="J179" s="5">
        <v>14.2</v>
      </c>
      <c r="K179" s="5">
        <v>10.5</v>
      </c>
      <c r="L179" s="5">
        <v>7.8</v>
      </c>
      <c r="M179" s="5">
        <v>4.5</v>
      </c>
      <c r="N179" s="5">
        <v>-1.7</v>
      </c>
      <c r="O179" s="5"/>
      <c r="P179" s="160">
        <v>0</v>
      </c>
      <c r="Q179" s="5">
        <f t="shared" si="24"/>
        <v>-1.9</v>
      </c>
      <c r="R179" s="5">
        <f t="shared" si="25"/>
        <v>0</v>
      </c>
      <c r="S179" s="5">
        <f t="shared" si="26"/>
        <v>3</v>
      </c>
      <c r="T179" s="5">
        <f t="shared" si="27"/>
        <v>5.0999999999999996</v>
      </c>
      <c r="U179" s="5">
        <f t="shared" si="28"/>
        <v>10.5</v>
      </c>
      <c r="V179" s="5">
        <f t="shared" si="29"/>
        <v>13.5</v>
      </c>
      <c r="W179" s="5">
        <f t="shared" si="30"/>
        <v>12.6</v>
      </c>
      <c r="X179" s="5">
        <f t="shared" si="31"/>
        <v>14.2</v>
      </c>
      <c r="Y179" s="5">
        <f t="shared" si="32"/>
        <v>10.5</v>
      </c>
      <c r="Z179" s="5">
        <f t="shared" si="33"/>
        <v>7.8</v>
      </c>
      <c r="AA179" s="5">
        <f t="shared" si="34"/>
        <v>4.5</v>
      </c>
      <c r="AB179" s="5">
        <f t="shared" si="35"/>
        <v>-1.7</v>
      </c>
    </row>
    <row r="180" spans="1:28">
      <c r="A180" s="141">
        <v>179</v>
      </c>
      <c r="B180" s="6">
        <v>1961</v>
      </c>
      <c r="C180" s="5">
        <v>-1.8</v>
      </c>
      <c r="D180" s="5">
        <v>3.4</v>
      </c>
      <c r="E180" s="5">
        <v>4.3</v>
      </c>
      <c r="F180" s="5">
        <v>9</v>
      </c>
      <c r="G180" s="5">
        <v>7.3</v>
      </c>
      <c r="H180" s="5">
        <v>13.7</v>
      </c>
      <c r="I180" s="5">
        <v>13.5</v>
      </c>
      <c r="J180" s="5">
        <v>14.6</v>
      </c>
      <c r="K180" s="5">
        <v>16.3</v>
      </c>
      <c r="L180" s="5">
        <v>9.4</v>
      </c>
      <c r="M180" s="5">
        <v>2.9</v>
      </c>
      <c r="N180" s="5">
        <v>-0.6</v>
      </c>
      <c r="O180" s="5"/>
      <c r="P180" s="160">
        <v>0</v>
      </c>
      <c r="Q180" s="5">
        <f t="shared" si="24"/>
        <v>-1.8</v>
      </c>
      <c r="R180" s="5">
        <f t="shared" si="25"/>
        <v>3.4</v>
      </c>
      <c r="S180" s="5">
        <f t="shared" si="26"/>
        <v>4.3</v>
      </c>
      <c r="T180" s="5">
        <f t="shared" si="27"/>
        <v>9</v>
      </c>
      <c r="U180" s="5">
        <f t="shared" si="28"/>
        <v>7.3</v>
      </c>
      <c r="V180" s="5">
        <f t="shared" si="29"/>
        <v>13.7</v>
      </c>
      <c r="W180" s="5">
        <f t="shared" si="30"/>
        <v>13.5</v>
      </c>
      <c r="X180" s="5">
        <f t="shared" si="31"/>
        <v>14.6</v>
      </c>
      <c r="Y180" s="5">
        <f t="shared" si="32"/>
        <v>16.3</v>
      </c>
      <c r="Z180" s="5">
        <f t="shared" si="33"/>
        <v>9.4</v>
      </c>
      <c r="AA180" s="5">
        <f t="shared" si="34"/>
        <v>2.9</v>
      </c>
      <c r="AB180" s="5">
        <f t="shared" si="35"/>
        <v>-0.6</v>
      </c>
    </row>
    <row r="181" spans="1:28">
      <c r="A181" s="141">
        <v>180</v>
      </c>
      <c r="B181" s="6">
        <v>1962</v>
      </c>
      <c r="C181" s="5">
        <v>-0.6</v>
      </c>
      <c r="D181" s="5">
        <v>-3.3</v>
      </c>
      <c r="E181" s="5">
        <v>-2.2000000000000002</v>
      </c>
      <c r="F181" s="5">
        <v>6.3</v>
      </c>
      <c r="G181" s="5">
        <v>7.4</v>
      </c>
      <c r="H181" s="5">
        <v>11.8</v>
      </c>
      <c r="I181" s="5">
        <v>14</v>
      </c>
      <c r="J181" s="5">
        <v>16.2</v>
      </c>
      <c r="K181" s="5">
        <v>11.7</v>
      </c>
      <c r="L181" s="5">
        <v>8.1</v>
      </c>
      <c r="M181" s="5">
        <v>0.9</v>
      </c>
      <c r="N181" s="5">
        <v>-3.9</v>
      </c>
      <c r="O181" s="5"/>
      <c r="P181" s="160">
        <v>0</v>
      </c>
      <c r="Q181" s="5">
        <f t="shared" si="24"/>
        <v>-0.6</v>
      </c>
      <c r="R181" s="5">
        <f t="shared" si="25"/>
        <v>-3.3</v>
      </c>
      <c r="S181" s="5">
        <f t="shared" si="26"/>
        <v>-2.2000000000000002</v>
      </c>
      <c r="T181" s="5">
        <f t="shared" si="27"/>
        <v>6.3</v>
      </c>
      <c r="U181" s="5">
        <f t="shared" si="28"/>
        <v>7.4</v>
      </c>
      <c r="V181" s="5">
        <f t="shared" si="29"/>
        <v>11.8</v>
      </c>
      <c r="W181" s="5">
        <f t="shared" si="30"/>
        <v>14</v>
      </c>
      <c r="X181" s="5">
        <f t="shared" si="31"/>
        <v>16.2</v>
      </c>
      <c r="Y181" s="5">
        <f t="shared" si="32"/>
        <v>11.7</v>
      </c>
      <c r="Z181" s="5">
        <f t="shared" si="33"/>
        <v>8.1</v>
      </c>
      <c r="AA181" s="5">
        <f t="shared" si="34"/>
        <v>0.9</v>
      </c>
      <c r="AB181" s="5">
        <f t="shared" si="35"/>
        <v>-3.9</v>
      </c>
    </row>
    <row r="182" spans="1:28">
      <c r="A182" s="141">
        <v>181</v>
      </c>
      <c r="B182" s="6">
        <v>1963</v>
      </c>
      <c r="C182" s="5">
        <v>-8.3000000000000007</v>
      </c>
      <c r="D182" s="5">
        <v>-5.8</v>
      </c>
      <c r="E182" s="5">
        <v>1.5</v>
      </c>
      <c r="F182" s="5">
        <v>6.7</v>
      </c>
      <c r="G182" s="5">
        <v>8.8000000000000007</v>
      </c>
      <c r="H182" s="5">
        <v>13.1</v>
      </c>
      <c r="I182" s="5">
        <v>15.9</v>
      </c>
      <c r="J182" s="5">
        <v>13.7</v>
      </c>
      <c r="K182" s="5">
        <v>12.3</v>
      </c>
      <c r="L182" s="5">
        <v>7.3</v>
      </c>
      <c r="M182" s="5">
        <v>6.4</v>
      </c>
      <c r="N182" s="5">
        <v>-3.4</v>
      </c>
      <c r="O182" s="5"/>
      <c r="P182" s="160">
        <v>0</v>
      </c>
      <c r="Q182" s="5">
        <f t="shared" si="24"/>
        <v>-8.3000000000000007</v>
      </c>
      <c r="R182" s="5">
        <f t="shared" si="25"/>
        <v>-5.8</v>
      </c>
      <c r="S182" s="5">
        <f t="shared" si="26"/>
        <v>1.5</v>
      </c>
      <c r="T182" s="5">
        <f t="shared" si="27"/>
        <v>6.7</v>
      </c>
      <c r="U182" s="5">
        <f t="shared" si="28"/>
        <v>8.8000000000000007</v>
      </c>
      <c r="V182" s="5">
        <f t="shared" si="29"/>
        <v>13.1</v>
      </c>
      <c r="W182" s="5">
        <f t="shared" si="30"/>
        <v>15.9</v>
      </c>
      <c r="X182" s="5">
        <f t="shared" si="31"/>
        <v>13.7</v>
      </c>
      <c r="Y182" s="5">
        <f t="shared" si="32"/>
        <v>12.3</v>
      </c>
      <c r="Z182" s="5">
        <f t="shared" si="33"/>
        <v>7.3</v>
      </c>
      <c r="AA182" s="5">
        <f t="shared" si="34"/>
        <v>6.4</v>
      </c>
      <c r="AB182" s="5">
        <f t="shared" si="35"/>
        <v>-3.4</v>
      </c>
    </row>
    <row r="183" spans="1:28">
      <c r="A183" s="141">
        <v>182</v>
      </c>
      <c r="B183" s="6">
        <v>1964</v>
      </c>
      <c r="C183" s="5">
        <v>-2.7</v>
      </c>
      <c r="D183" s="5">
        <v>-0.3</v>
      </c>
      <c r="E183" s="5">
        <v>-0.9</v>
      </c>
      <c r="F183" s="5">
        <v>6.9</v>
      </c>
      <c r="G183" s="5">
        <v>11.3</v>
      </c>
      <c r="H183" s="5">
        <v>14.3</v>
      </c>
      <c r="I183" s="5">
        <v>16.899999999999999</v>
      </c>
      <c r="J183" s="5">
        <v>14.1</v>
      </c>
      <c r="K183" s="5">
        <v>12.3</v>
      </c>
      <c r="L183" s="5">
        <v>4.5999999999999996</v>
      </c>
      <c r="M183" s="5">
        <v>2.5</v>
      </c>
      <c r="N183" s="5">
        <v>-1</v>
      </c>
      <c r="O183" s="5"/>
      <c r="P183" s="160">
        <v>0</v>
      </c>
      <c r="Q183" s="5">
        <f t="shared" si="24"/>
        <v>-2.7</v>
      </c>
      <c r="R183" s="5">
        <f t="shared" si="25"/>
        <v>-0.3</v>
      </c>
      <c r="S183" s="5">
        <f t="shared" si="26"/>
        <v>-0.9</v>
      </c>
      <c r="T183" s="5">
        <f t="shared" si="27"/>
        <v>6.9</v>
      </c>
      <c r="U183" s="5">
        <f t="shared" si="28"/>
        <v>11.3</v>
      </c>
      <c r="V183" s="5">
        <f t="shared" si="29"/>
        <v>14.3</v>
      </c>
      <c r="W183" s="5">
        <f t="shared" si="30"/>
        <v>16.899999999999999</v>
      </c>
      <c r="X183" s="5">
        <f t="shared" si="31"/>
        <v>14.1</v>
      </c>
      <c r="Y183" s="5">
        <f t="shared" si="32"/>
        <v>12.3</v>
      </c>
      <c r="Z183" s="5">
        <f t="shared" si="33"/>
        <v>4.5999999999999996</v>
      </c>
      <c r="AA183" s="5">
        <f t="shared" si="34"/>
        <v>2.5</v>
      </c>
      <c r="AB183" s="5">
        <f t="shared" si="35"/>
        <v>-1</v>
      </c>
    </row>
    <row r="184" spans="1:28">
      <c r="A184" s="141">
        <v>183</v>
      </c>
      <c r="B184" s="6">
        <v>1965</v>
      </c>
      <c r="C184" s="5">
        <v>-0.5</v>
      </c>
      <c r="D184" s="5">
        <v>-6.2</v>
      </c>
      <c r="E184" s="5">
        <v>1</v>
      </c>
      <c r="F184" s="5">
        <v>3.7</v>
      </c>
      <c r="G184" s="5">
        <v>7.9</v>
      </c>
      <c r="H184" s="5">
        <v>13.7</v>
      </c>
      <c r="I184" s="5">
        <v>13.2</v>
      </c>
      <c r="J184" s="5">
        <v>13.4</v>
      </c>
      <c r="K184" s="5">
        <v>10.7</v>
      </c>
      <c r="L184" s="5">
        <v>7.5</v>
      </c>
      <c r="M184" s="5">
        <v>0.8</v>
      </c>
      <c r="N184" s="5">
        <v>0.4</v>
      </c>
      <c r="O184" s="5"/>
      <c r="P184" s="160">
        <v>0</v>
      </c>
      <c r="Q184" s="5">
        <f t="shared" si="24"/>
        <v>-0.5</v>
      </c>
      <c r="R184" s="5">
        <f t="shared" si="25"/>
        <v>-6.2</v>
      </c>
      <c r="S184" s="5">
        <f t="shared" si="26"/>
        <v>1</v>
      </c>
      <c r="T184" s="5">
        <f t="shared" si="27"/>
        <v>3.7</v>
      </c>
      <c r="U184" s="5">
        <f t="shared" si="28"/>
        <v>7.9</v>
      </c>
      <c r="V184" s="5">
        <f t="shared" si="29"/>
        <v>13.7</v>
      </c>
      <c r="W184" s="5">
        <f t="shared" si="30"/>
        <v>13.2</v>
      </c>
      <c r="X184" s="5">
        <f t="shared" si="31"/>
        <v>13.4</v>
      </c>
      <c r="Y184" s="5">
        <f t="shared" si="32"/>
        <v>10.7</v>
      </c>
      <c r="Z184" s="5">
        <f t="shared" si="33"/>
        <v>7.5</v>
      </c>
      <c r="AA184" s="5">
        <f t="shared" si="34"/>
        <v>0.8</v>
      </c>
      <c r="AB184" s="5">
        <f t="shared" si="35"/>
        <v>0.4</v>
      </c>
    </row>
    <row r="185" spans="1:28">
      <c r="A185" s="141">
        <v>184</v>
      </c>
      <c r="B185" s="6">
        <v>1966</v>
      </c>
      <c r="C185" s="5">
        <v>-4.0999999999999996</v>
      </c>
      <c r="D185" s="5">
        <v>4.7</v>
      </c>
      <c r="E185" s="5">
        <v>0</v>
      </c>
      <c r="F185" s="5">
        <v>7.7</v>
      </c>
      <c r="G185" s="5">
        <v>9.9</v>
      </c>
      <c r="H185" s="5">
        <v>14</v>
      </c>
      <c r="I185" s="5">
        <v>12.9</v>
      </c>
      <c r="J185" s="5">
        <v>12.7</v>
      </c>
      <c r="K185" s="5">
        <v>12.9</v>
      </c>
      <c r="L185" s="5">
        <v>10.3</v>
      </c>
      <c r="M185" s="5">
        <v>0.3</v>
      </c>
      <c r="N185" s="5">
        <v>-1.1000000000000001</v>
      </c>
      <c r="O185" s="5"/>
      <c r="P185" s="160">
        <v>0</v>
      </c>
      <c r="Q185" s="5">
        <f t="shared" si="24"/>
        <v>-4.0999999999999996</v>
      </c>
      <c r="R185" s="5">
        <f t="shared" si="25"/>
        <v>4.7</v>
      </c>
      <c r="S185" s="5">
        <f t="shared" si="26"/>
        <v>0</v>
      </c>
      <c r="T185" s="5">
        <f t="shared" si="27"/>
        <v>7.7</v>
      </c>
      <c r="U185" s="5">
        <f t="shared" si="28"/>
        <v>9.9</v>
      </c>
      <c r="V185" s="5">
        <f t="shared" si="29"/>
        <v>14</v>
      </c>
      <c r="W185" s="5">
        <f t="shared" si="30"/>
        <v>12.9</v>
      </c>
      <c r="X185" s="5">
        <f t="shared" si="31"/>
        <v>12.7</v>
      </c>
      <c r="Y185" s="5">
        <f t="shared" si="32"/>
        <v>12.9</v>
      </c>
      <c r="Z185" s="5">
        <f t="shared" si="33"/>
        <v>10.3</v>
      </c>
      <c r="AA185" s="5">
        <f t="shared" si="34"/>
        <v>0.3</v>
      </c>
      <c r="AB185" s="5">
        <f t="shared" si="35"/>
        <v>-1.1000000000000001</v>
      </c>
    </row>
    <row r="186" spans="1:28">
      <c r="A186" s="141">
        <v>185</v>
      </c>
      <c r="B186" s="6">
        <v>1967</v>
      </c>
      <c r="C186" s="5">
        <v>-1.5</v>
      </c>
      <c r="D186" s="5">
        <v>0.5</v>
      </c>
      <c r="E186" s="5">
        <v>2.6</v>
      </c>
      <c r="F186" s="5">
        <v>4</v>
      </c>
      <c r="G186" s="5">
        <v>10</v>
      </c>
      <c r="H186" s="5">
        <v>12.1</v>
      </c>
      <c r="I186" s="5">
        <v>17</v>
      </c>
      <c r="J186" s="5">
        <v>14.9</v>
      </c>
      <c r="K186" s="5">
        <v>11.9</v>
      </c>
      <c r="L186" s="5">
        <v>10.9</v>
      </c>
      <c r="M186" s="5">
        <v>3.4</v>
      </c>
      <c r="N186" s="5">
        <v>-3.1</v>
      </c>
      <c r="O186" s="5"/>
      <c r="P186" s="160">
        <v>0</v>
      </c>
      <c r="Q186" s="5">
        <f t="shared" si="24"/>
        <v>-1.5</v>
      </c>
      <c r="R186" s="5">
        <f t="shared" si="25"/>
        <v>0.5</v>
      </c>
      <c r="S186" s="5">
        <f t="shared" si="26"/>
        <v>2.6</v>
      </c>
      <c r="T186" s="5">
        <f t="shared" si="27"/>
        <v>4</v>
      </c>
      <c r="U186" s="5">
        <f t="shared" si="28"/>
        <v>10</v>
      </c>
      <c r="V186" s="5">
        <f t="shared" si="29"/>
        <v>12.1</v>
      </c>
      <c r="W186" s="5">
        <f t="shared" si="30"/>
        <v>17</v>
      </c>
      <c r="X186" s="5">
        <f t="shared" si="31"/>
        <v>14.9</v>
      </c>
      <c r="Y186" s="5">
        <f t="shared" si="32"/>
        <v>11.9</v>
      </c>
      <c r="Z186" s="5">
        <f t="shared" si="33"/>
        <v>10.9</v>
      </c>
      <c r="AA186" s="5">
        <f t="shared" si="34"/>
        <v>3.4</v>
      </c>
      <c r="AB186" s="5">
        <f t="shared" si="35"/>
        <v>-3.1</v>
      </c>
    </row>
    <row r="187" spans="1:28">
      <c r="A187" s="141">
        <v>186</v>
      </c>
      <c r="B187" s="6">
        <v>1968</v>
      </c>
      <c r="C187" s="5">
        <v>-3.8</v>
      </c>
      <c r="D187" s="5">
        <v>-0.3</v>
      </c>
      <c r="E187" s="5">
        <v>2</v>
      </c>
      <c r="F187" s="5">
        <v>7.2</v>
      </c>
      <c r="G187" s="5">
        <v>9.1</v>
      </c>
      <c r="H187" s="5">
        <v>13</v>
      </c>
      <c r="I187" s="5">
        <v>13.7</v>
      </c>
      <c r="J187" s="5">
        <v>13</v>
      </c>
      <c r="K187" s="5">
        <v>11</v>
      </c>
      <c r="L187" s="5">
        <v>9.6999999999999993</v>
      </c>
      <c r="M187" s="5">
        <v>2.7</v>
      </c>
      <c r="N187" s="5">
        <v>-3.2</v>
      </c>
      <c r="O187" s="5"/>
      <c r="P187" s="160">
        <v>0</v>
      </c>
      <c r="Q187" s="5">
        <f t="shared" si="24"/>
        <v>-3.8</v>
      </c>
      <c r="R187" s="5">
        <f t="shared" si="25"/>
        <v>-0.3</v>
      </c>
      <c r="S187" s="5">
        <f t="shared" si="26"/>
        <v>2</v>
      </c>
      <c r="T187" s="5">
        <f t="shared" si="27"/>
        <v>7.2</v>
      </c>
      <c r="U187" s="5">
        <f t="shared" si="28"/>
        <v>9.1</v>
      </c>
      <c r="V187" s="5">
        <f t="shared" si="29"/>
        <v>13</v>
      </c>
      <c r="W187" s="5">
        <f t="shared" si="30"/>
        <v>13.7</v>
      </c>
      <c r="X187" s="5">
        <f t="shared" si="31"/>
        <v>13</v>
      </c>
      <c r="Y187" s="5">
        <f t="shared" si="32"/>
        <v>11</v>
      </c>
      <c r="Z187" s="5">
        <f t="shared" si="33"/>
        <v>9.6999999999999993</v>
      </c>
      <c r="AA187" s="5">
        <f t="shared" si="34"/>
        <v>2.7</v>
      </c>
      <c r="AB187" s="5">
        <f t="shared" si="35"/>
        <v>-3.2</v>
      </c>
    </row>
    <row r="188" spans="1:28">
      <c r="A188" s="141">
        <v>187</v>
      </c>
      <c r="B188" s="6">
        <v>1969</v>
      </c>
      <c r="C188" s="5">
        <v>-0.1</v>
      </c>
      <c r="D188" s="5">
        <v>-3.4</v>
      </c>
      <c r="E188" s="5">
        <v>0.3</v>
      </c>
      <c r="F188" s="5">
        <v>4.8</v>
      </c>
      <c r="G188" s="5">
        <v>11.7</v>
      </c>
      <c r="H188" s="5">
        <v>10.7</v>
      </c>
      <c r="I188" s="5">
        <v>15.5</v>
      </c>
      <c r="J188" s="5">
        <v>13.2</v>
      </c>
      <c r="K188" s="5">
        <v>12.6</v>
      </c>
      <c r="L188" s="5">
        <v>9.4</v>
      </c>
      <c r="M188" s="5">
        <v>3.2</v>
      </c>
      <c r="N188" s="5">
        <v>-6.4</v>
      </c>
      <c r="O188" s="5"/>
      <c r="P188" s="160">
        <v>0</v>
      </c>
      <c r="Q188" s="5">
        <f t="shared" si="24"/>
        <v>-0.1</v>
      </c>
      <c r="R188" s="5">
        <f t="shared" si="25"/>
        <v>-3.4</v>
      </c>
      <c r="S188" s="5">
        <f t="shared" si="26"/>
        <v>0.3</v>
      </c>
      <c r="T188" s="5">
        <f t="shared" si="27"/>
        <v>4.8</v>
      </c>
      <c r="U188" s="5">
        <f t="shared" si="28"/>
        <v>11.7</v>
      </c>
      <c r="V188" s="5">
        <f t="shared" si="29"/>
        <v>10.7</v>
      </c>
      <c r="W188" s="5">
        <f t="shared" si="30"/>
        <v>15.5</v>
      </c>
      <c r="X188" s="5">
        <f t="shared" si="31"/>
        <v>13.2</v>
      </c>
      <c r="Y188" s="5">
        <f t="shared" si="32"/>
        <v>12.6</v>
      </c>
      <c r="Z188" s="5">
        <f t="shared" si="33"/>
        <v>9.4</v>
      </c>
      <c r="AA188" s="5">
        <f t="shared" si="34"/>
        <v>3.2</v>
      </c>
      <c r="AB188" s="5">
        <f t="shared" si="35"/>
        <v>-6.4</v>
      </c>
    </row>
    <row r="189" spans="1:28">
      <c r="A189" s="141">
        <v>188</v>
      </c>
      <c r="B189" s="6">
        <v>1970</v>
      </c>
      <c r="C189" s="5">
        <v>-0.9</v>
      </c>
      <c r="D189" s="5">
        <v>-2.9</v>
      </c>
      <c r="E189" s="5">
        <v>-1.4</v>
      </c>
      <c r="F189" s="5">
        <v>2.6</v>
      </c>
      <c r="G189" s="5">
        <v>7.8</v>
      </c>
      <c r="H189" s="5">
        <v>14.4</v>
      </c>
      <c r="I189" s="5">
        <v>14.3</v>
      </c>
      <c r="J189" s="5">
        <v>14.8</v>
      </c>
      <c r="K189" s="5">
        <v>12.3</v>
      </c>
      <c r="L189" s="5">
        <v>7</v>
      </c>
      <c r="M189" s="5">
        <v>5.0999999999999996</v>
      </c>
      <c r="N189" s="5">
        <v>-2.5</v>
      </c>
      <c r="O189" s="5"/>
      <c r="P189" s="160">
        <v>0</v>
      </c>
      <c r="Q189" s="5">
        <f t="shared" si="24"/>
        <v>-0.9</v>
      </c>
      <c r="R189" s="5">
        <f t="shared" si="25"/>
        <v>-2.9</v>
      </c>
      <c r="S189" s="5">
        <f t="shared" si="26"/>
        <v>-1.4</v>
      </c>
      <c r="T189" s="5">
        <f t="shared" si="27"/>
        <v>2.6</v>
      </c>
      <c r="U189" s="5">
        <f t="shared" si="28"/>
        <v>7.8</v>
      </c>
      <c r="V189" s="5">
        <f t="shared" si="29"/>
        <v>14.4</v>
      </c>
      <c r="W189" s="5">
        <f t="shared" si="30"/>
        <v>14.3</v>
      </c>
      <c r="X189" s="5">
        <f t="shared" si="31"/>
        <v>14.8</v>
      </c>
      <c r="Y189" s="5">
        <f t="shared" si="32"/>
        <v>12.3</v>
      </c>
      <c r="Z189" s="5">
        <f t="shared" si="33"/>
        <v>7</v>
      </c>
      <c r="AA189" s="5">
        <f t="shared" si="34"/>
        <v>5.0999999999999996</v>
      </c>
      <c r="AB189" s="5">
        <f t="shared" si="35"/>
        <v>-2.5</v>
      </c>
    </row>
    <row r="190" spans="1:28">
      <c r="A190" s="141">
        <v>189</v>
      </c>
      <c r="B190" s="6">
        <v>1971</v>
      </c>
      <c r="C190" s="5">
        <v>0.3</v>
      </c>
      <c r="D190" s="5">
        <v>-2.7</v>
      </c>
      <c r="E190" s="5">
        <v>-2.2999999999999998</v>
      </c>
      <c r="F190" s="5">
        <v>8</v>
      </c>
      <c r="G190" s="5">
        <v>11.2</v>
      </c>
      <c r="H190" s="5">
        <v>11.1</v>
      </c>
      <c r="I190" s="5">
        <v>16.5</v>
      </c>
      <c r="J190" s="5">
        <v>16.100000000000001</v>
      </c>
      <c r="K190" s="5">
        <v>10.3</v>
      </c>
      <c r="L190" s="5">
        <v>8.4</v>
      </c>
      <c r="M190" s="5">
        <v>1.3</v>
      </c>
      <c r="N190" s="5">
        <v>2.1</v>
      </c>
      <c r="O190" s="5"/>
      <c r="P190" s="160">
        <v>0</v>
      </c>
      <c r="Q190" s="5">
        <f t="shared" si="24"/>
        <v>0.3</v>
      </c>
      <c r="R190" s="5">
        <f t="shared" si="25"/>
        <v>-2.7</v>
      </c>
      <c r="S190" s="5">
        <f t="shared" si="26"/>
        <v>-2.2999999999999998</v>
      </c>
      <c r="T190" s="5">
        <f t="shared" si="27"/>
        <v>8</v>
      </c>
      <c r="U190" s="5">
        <f t="shared" si="28"/>
        <v>11.2</v>
      </c>
      <c r="V190" s="5">
        <f t="shared" si="29"/>
        <v>11.1</v>
      </c>
      <c r="W190" s="5">
        <f t="shared" si="30"/>
        <v>16.5</v>
      </c>
      <c r="X190" s="5">
        <f t="shared" si="31"/>
        <v>16.100000000000001</v>
      </c>
      <c r="Y190" s="5">
        <f t="shared" si="32"/>
        <v>10.3</v>
      </c>
      <c r="Z190" s="5">
        <f t="shared" si="33"/>
        <v>8.4</v>
      </c>
      <c r="AA190" s="5">
        <f t="shared" si="34"/>
        <v>1.3</v>
      </c>
      <c r="AB190" s="5">
        <f t="shared" si="35"/>
        <v>2.1</v>
      </c>
    </row>
    <row r="191" spans="1:28">
      <c r="A191" s="141">
        <v>190</v>
      </c>
      <c r="B191" s="6">
        <v>1972</v>
      </c>
      <c r="C191" s="5">
        <v>-1.9</v>
      </c>
      <c r="D191" s="5">
        <v>2.6</v>
      </c>
      <c r="E191" s="5">
        <v>4.8</v>
      </c>
      <c r="F191" s="5">
        <v>4.0999999999999996</v>
      </c>
      <c r="G191" s="5">
        <v>8.8000000000000007</v>
      </c>
      <c r="H191" s="5">
        <v>11.8</v>
      </c>
      <c r="I191" s="5">
        <v>14.3</v>
      </c>
      <c r="J191" s="5">
        <v>13.9</v>
      </c>
      <c r="K191" s="5">
        <v>8.5</v>
      </c>
      <c r="L191" s="5">
        <v>5</v>
      </c>
      <c r="M191" s="5">
        <v>3.1</v>
      </c>
      <c r="N191" s="5">
        <v>1.5</v>
      </c>
      <c r="O191" s="5"/>
      <c r="P191" s="160">
        <v>0</v>
      </c>
      <c r="Q191" s="5">
        <f t="shared" si="24"/>
        <v>-1.9</v>
      </c>
      <c r="R191" s="5">
        <f t="shared" si="25"/>
        <v>2.6</v>
      </c>
      <c r="S191" s="5">
        <f t="shared" si="26"/>
        <v>4.8</v>
      </c>
      <c r="T191" s="5">
        <f t="shared" si="27"/>
        <v>4.0999999999999996</v>
      </c>
      <c r="U191" s="5">
        <f t="shared" si="28"/>
        <v>8.8000000000000007</v>
      </c>
      <c r="V191" s="5">
        <f t="shared" si="29"/>
        <v>11.8</v>
      </c>
      <c r="W191" s="5">
        <f t="shared" si="30"/>
        <v>14.3</v>
      </c>
      <c r="X191" s="5">
        <f t="shared" si="31"/>
        <v>13.9</v>
      </c>
      <c r="Y191" s="5">
        <f t="shared" si="32"/>
        <v>8.5</v>
      </c>
      <c r="Z191" s="5">
        <f t="shared" si="33"/>
        <v>5</v>
      </c>
      <c r="AA191" s="5">
        <f t="shared" si="34"/>
        <v>3.1</v>
      </c>
      <c r="AB191" s="5">
        <f t="shared" si="35"/>
        <v>1.5</v>
      </c>
    </row>
    <row r="192" spans="1:28">
      <c r="A192" s="141">
        <v>191</v>
      </c>
      <c r="B192" s="6">
        <v>1973</v>
      </c>
      <c r="C192" s="5">
        <v>-2.2999999999999998</v>
      </c>
      <c r="D192" s="5">
        <v>-3.1</v>
      </c>
      <c r="E192" s="5">
        <v>0.3</v>
      </c>
      <c r="F192" s="5">
        <v>1.8</v>
      </c>
      <c r="G192" s="5">
        <v>11</v>
      </c>
      <c r="H192" s="5">
        <v>13.2</v>
      </c>
      <c r="I192" s="5">
        <v>13.9</v>
      </c>
      <c r="J192" s="5">
        <v>16.5</v>
      </c>
      <c r="K192" s="5">
        <v>13</v>
      </c>
      <c r="L192" s="5">
        <v>5.6</v>
      </c>
      <c r="M192" s="5">
        <v>2</v>
      </c>
      <c r="N192" s="5">
        <v>-1</v>
      </c>
      <c r="O192" s="5"/>
      <c r="P192" s="160">
        <v>0</v>
      </c>
      <c r="Q192" s="5">
        <f t="shared" si="24"/>
        <v>-2.2999999999999998</v>
      </c>
      <c r="R192" s="5">
        <f t="shared" si="25"/>
        <v>-3.1</v>
      </c>
      <c r="S192" s="5">
        <f t="shared" si="26"/>
        <v>0.3</v>
      </c>
      <c r="T192" s="5">
        <f t="shared" si="27"/>
        <v>1.8</v>
      </c>
      <c r="U192" s="5">
        <f t="shared" si="28"/>
        <v>11</v>
      </c>
      <c r="V192" s="5">
        <f t="shared" si="29"/>
        <v>13.2</v>
      </c>
      <c r="W192" s="5">
        <f t="shared" si="30"/>
        <v>13.9</v>
      </c>
      <c r="X192" s="5">
        <f t="shared" si="31"/>
        <v>16.5</v>
      </c>
      <c r="Y192" s="5">
        <f t="shared" si="32"/>
        <v>13</v>
      </c>
      <c r="Z192" s="5">
        <f t="shared" si="33"/>
        <v>5.6</v>
      </c>
      <c r="AA192" s="5">
        <f t="shared" si="34"/>
        <v>2</v>
      </c>
      <c r="AB192" s="5">
        <f t="shared" si="35"/>
        <v>-1</v>
      </c>
    </row>
    <row r="193" spans="1:28">
      <c r="A193" s="141">
        <v>192</v>
      </c>
      <c r="B193" s="6">
        <v>1974</v>
      </c>
      <c r="C193" s="5">
        <v>2.6</v>
      </c>
      <c r="D193" s="5">
        <v>0.9</v>
      </c>
      <c r="E193" s="5">
        <v>4.7</v>
      </c>
      <c r="F193" s="5">
        <v>5.2</v>
      </c>
      <c r="G193" s="5">
        <v>8.3000000000000007</v>
      </c>
      <c r="H193" s="5">
        <v>11</v>
      </c>
      <c r="I193" s="5">
        <v>13.9</v>
      </c>
      <c r="J193" s="5">
        <v>15.7</v>
      </c>
      <c r="K193" s="5">
        <v>11.3</v>
      </c>
      <c r="L193" s="5">
        <v>1.5</v>
      </c>
      <c r="M193" s="5">
        <v>2.6</v>
      </c>
      <c r="N193" s="5">
        <v>1.6</v>
      </c>
      <c r="O193" s="5"/>
      <c r="P193" s="160">
        <v>0</v>
      </c>
      <c r="Q193" s="5">
        <f t="shared" si="24"/>
        <v>2.6</v>
      </c>
      <c r="R193" s="5">
        <f t="shared" si="25"/>
        <v>0.9</v>
      </c>
      <c r="S193" s="5">
        <f t="shared" si="26"/>
        <v>4.7</v>
      </c>
      <c r="T193" s="5">
        <f t="shared" si="27"/>
        <v>5.2</v>
      </c>
      <c r="U193" s="5">
        <f t="shared" si="28"/>
        <v>8.3000000000000007</v>
      </c>
      <c r="V193" s="5">
        <f t="shared" si="29"/>
        <v>11</v>
      </c>
      <c r="W193" s="5">
        <f t="shared" si="30"/>
        <v>13.9</v>
      </c>
      <c r="X193" s="5">
        <f t="shared" si="31"/>
        <v>15.7</v>
      </c>
      <c r="Y193" s="5">
        <f t="shared" si="32"/>
        <v>11.3</v>
      </c>
      <c r="Z193" s="5">
        <f t="shared" si="33"/>
        <v>1.5</v>
      </c>
      <c r="AA193" s="5">
        <f t="shared" si="34"/>
        <v>2.6</v>
      </c>
      <c r="AB193" s="5">
        <f t="shared" si="35"/>
        <v>1.6</v>
      </c>
    </row>
    <row r="194" spans="1:28">
      <c r="A194" s="141">
        <v>193</v>
      </c>
      <c r="B194" s="6">
        <v>1975</v>
      </c>
      <c r="C194" s="5">
        <v>2.4</v>
      </c>
      <c r="D194" s="5">
        <v>0.3</v>
      </c>
      <c r="E194" s="5">
        <v>1.1000000000000001</v>
      </c>
      <c r="F194" s="5">
        <v>4.2</v>
      </c>
      <c r="G194" s="5">
        <v>10.1</v>
      </c>
      <c r="H194" s="5">
        <v>11</v>
      </c>
      <c r="I194" s="5">
        <v>15</v>
      </c>
      <c r="J194" s="5">
        <v>14.9</v>
      </c>
      <c r="K194" s="5">
        <v>14.5</v>
      </c>
      <c r="L194" s="5">
        <v>6.1</v>
      </c>
      <c r="M194" s="5">
        <v>1.3</v>
      </c>
      <c r="N194" s="5">
        <v>-1.7</v>
      </c>
      <c r="O194" s="5"/>
      <c r="P194" s="160">
        <v>0</v>
      </c>
      <c r="Q194" s="5">
        <f t="shared" ref="Q194:Q231" si="36">C194+$P194</f>
        <v>2.4</v>
      </c>
      <c r="R194" s="5">
        <f t="shared" ref="R194:R231" si="37">D194+$P194</f>
        <v>0.3</v>
      </c>
      <c r="S194" s="5">
        <f t="shared" ref="S194:S231" si="38">E194+$P194</f>
        <v>1.1000000000000001</v>
      </c>
      <c r="T194" s="5">
        <f t="shared" ref="T194:T231" si="39">F194+$P194</f>
        <v>4.2</v>
      </c>
      <c r="U194" s="5">
        <f t="shared" ref="U194:U231" si="40">G194+$P194</f>
        <v>10.1</v>
      </c>
      <c r="V194" s="5">
        <f t="shared" ref="V194:V231" si="41">H194+$P194</f>
        <v>11</v>
      </c>
      <c r="W194" s="5">
        <f t="shared" ref="W194:W231" si="42">I194+$P194</f>
        <v>15</v>
      </c>
      <c r="X194" s="5">
        <f t="shared" ref="X194:X231" si="43">J194+$P194</f>
        <v>14.9</v>
      </c>
      <c r="Y194" s="5">
        <f t="shared" ref="Y194:Y231" si="44">K194+$P194</f>
        <v>14.5</v>
      </c>
      <c r="Z194" s="5">
        <f t="shared" ref="Z194:Z231" si="45">L194+$P194</f>
        <v>6.1</v>
      </c>
      <c r="AA194" s="5">
        <f t="shared" ref="AA194:AA231" si="46">M194+$P194</f>
        <v>1.3</v>
      </c>
      <c r="AB194" s="5">
        <f t="shared" ref="AB194:AB231" si="47">N194+$P194</f>
        <v>-1.7</v>
      </c>
    </row>
    <row r="195" spans="1:28">
      <c r="A195" s="141">
        <v>194</v>
      </c>
      <c r="B195" s="6">
        <v>1976</v>
      </c>
      <c r="C195" s="5">
        <v>-1.3</v>
      </c>
      <c r="D195" s="5">
        <v>0.2</v>
      </c>
      <c r="E195" s="5">
        <v>0</v>
      </c>
      <c r="F195" s="5">
        <v>4.8</v>
      </c>
      <c r="G195" s="5">
        <v>10.8</v>
      </c>
      <c r="H195" s="5">
        <v>15.3</v>
      </c>
      <c r="I195" s="5">
        <v>16.5</v>
      </c>
      <c r="J195" s="5">
        <v>12.5</v>
      </c>
      <c r="K195" s="5">
        <v>10.7</v>
      </c>
      <c r="L195" s="5">
        <v>9.4</v>
      </c>
      <c r="M195" s="5">
        <v>2.1</v>
      </c>
      <c r="N195" s="5">
        <v>-2</v>
      </c>
      <c r="O195" s="5"/>
      <c r="P195" s="160">
        <v>0</v>
      </c>
      <c r="Q195" s="5">
        <f t="shared" si="36"/>
        <v>-1.3</v>
      </c>
      <c r="R195" s="5">
        <f t="shared" si="37"/>
        <v>0.2</v>
      </c>
      <c r="S195" s="5">
        <f t="shared" si="38"/>
        <v>0</v>
      </c>
      <c r="T195" s="5">
        <f t="shared" si="39"/>
        <v>4.8</v>
      </c>
      <c r="U195" s="5">
        <f t="shared" si="40"/>
        <v>10.8</v>
      </c>
      <c r="V195" s="5">
        <f t="shared" si="41"/>
        <v>15.3</v>
      </c>
      <c r="W195" s="5">
        <f t="shared" si="42"/>
        <v>16.5</v>
      </c>
      <c r="X195" s="5">
        <f t="shared" si="43"/>
        <v>12.5</v>
      </c>
      <c r="Y195" s="5">
        <f t="shared" si="44"/>
        <v>10.7</v>
      </c>
      <c r="Z195" s="5">
        <f t="shared" si="45"/>
        <v>9.4</v>
      </c>
      <c r="AA195" s="5">
        <f t="shared" si="46"/>
        <v>2.1</v>
      </c>
      <c r="AB195" s="5">
        <f t="shared" si="47"/>
        <v>-2</v>
      </c>
    </row>
    <row r="196" spans="1:28">
      <c r="A196" s="141">
        <v>195</v>
      </c>
      <c r="B196" s="6">
        <v>1977</v>
      </c>
      <c r="C196" s="5">
        <v>-0.5</v>
      </c>
      <c r="D196" s="5">
        <v>1.9</v>
      </c>
      <c r="E196" s="5">
        <v>5.5</v>
      </c>
      <c r="F196" s="5">
        <v>3</v>
      </c>
      <c r="G196" s="5">
        <v>9.3000000000000007</v>
      </c>
      <c r="H196" s="5">
        <v>13</v>
      </c>
      <c r="I196" s="5">
        <v>14.8</v>
      </c>
      <c r="J196" s="5">
        <v>13.4</v>
      </c>
      <c r="K196" s="5">
        <v>9.9</v>
      </c>
      <c r="L196" s="5">
        <v>9.6</v>
      </c>
      <c r="M196" s="5">
        <v>2.5</v>
      </c>
      <c r="N196" s="5">
        <v>1.5</v>
      </c>
      <c r="O196" s="5"/>
      <c r="P196" s="160">
        <v>0</v>
      </c>
      <c r="Q196" s="5">
        <f t="shared" si="36"/>
        <v>-0.5</v>
      </c>
      <c r="R196" s="5">
        <f t="shared" si="37"/>
        <v>1.9</v>
      </c>
      <c r="S196" s="5">
        <f t="shared" si="38"/>
        <v>5.5</v>
      </c>
      <c r="T196" s="5">
        <f t="shared" si="39"/>
        <v>3</v>
      </c>
      <c r="U196" s="5">
        <f t="shared" si="40"/>
        <v>9.3000000000000007</v>
      </c>
      <c r="V196" s="5">
        <f t="shared" si="41"/>
        <v>13</v>
      </c>
      <c r="W196" s="5">
        <f t="shared" si="42"/>
        <v>14.8</v>
      </c>
      <c r="X196" s="5">
        <f t="shared" si="43"/>
        <v>13.4</v>
      </c>
      <c r="Y196" s="5">
        <f t="shared" si="44"/>
        <v>9.9</v>
      </c>
      <c r="Z196" s="5">
        <f t="shared" si="45"/>
        <v>9.6</v>
      </c>
      <c r="AA196" s="5">
        <f t="shared" si="46"/>
        <v>2.5</v>
      </c>
      <c r="AB196" s="5">
        <f t="shared" si="47"/>
        <v>1.5</v>
      </c>
    </row>
    <row r="197" spans="1:28">
      <c r="A197" s="141">
        <v>196</v>
      </c>
      <c r="B197" s="6">
        <v>1978</v>
      </c>
      <c r="C197" s="5">
        <v>-1.6</v>
      </c>
      <c r="D197" s="5">
        <v>-2.7</v>
      </c>
      <c r="E197" s="5">
        <v>2.2999999999999998</v>
      </c>
      <c r="F197" s="5">
        <v>4.5</v>
      </c>
      <c r="G197" s="5">
        <v>7.9</v>
      </c>
      <c r="H197" s="5">
        <v>12.1</v>
      </c>
      <c r="I197" s="5">
        <v>13.3</v>
      </c>
      <c r="J197" s="5">
        <v>12.9</v>
      </c>
      <c r="K197" s="5">
        <v>10.7</v>
      </c>
      <c r="L197" s="5">
        <v>6.7</v>
      </c>
      <c r="M197" s="5">
        <v>2.8</v>
      </c>
      <c r="N197" s="5">
        <v>0.8</v>
      </c>
      <c r="O197" s="5"/>
      <c r="P197" s="160">
        <v>0</v>
      </c>
      <c r="Q197" s="5">
        <f t="shared" si="36"/>
        <v>-1.6</v>
      </c>
      <c r="R197" s="5">
        <f t="shared" si="37"/>
        <v>-2.7</v>
      </c>
      <c r="S197" s="5">
        <f t="shared" si="38"/>
        <v>2.2999999999999998</v>
      </c>
      <c r="T197" s="5">
        <f t="shared" si="39"/>
        <v>4.5</v>
      </c>
      <c r="U197" s="5">
        <f t="shared" si="40"/>
        <v>7.9</v>
      </c>
      <c r="V197" s="5">
        <f t="shared" si="41"/>
        <v>12.1</v>
      </c>
      <c r="W197" s="5">
        <f t="shared" si="42"/>
        <v>13.3</v>
      </c>
      <c r="X197" s="5">
        <f t="shared" si="43"/>
        <v>12.9</v>
      </c>
      <c r="Y197" s="5">
        <f t="shared" si="44"/>
        <v>10.7</v>
      </c>
      <c r="Z197" s="5">
        <f t="shared" si="45"/>
        <v>6.7</v>
      </c>
      <c r="AA197" s="5">
        <f t="shared" si="46"/>
        <v>2.8</v>
      </c>
      <c r="AB197" s="5">
        <f t="shared" si="47"/>
        <v>0.8</v>
      </c>
    </row>
    <row r="198" spans="1:28">
      <c r="A198" s="141">
        <v>197</v>
      </c>
      <c r="B198" s="6">
        <v>1979</v>
      </c>
      <c r="C198" s="5">
        <v>-4.7</v>
      </c>
      <c r="D198" s="5">
        <v>-1</v>
      </c>
      <c r="E198" s="5">
        <v>2.8</v>
      </c>
      <c r="F198" s="5">
        <v>3</v>
      </c>
      <c r="G198" s="5">
        <v>10.3</v>
      </c>
      <c r="H198" s="5">
        <v>13.5</v>
      </c>
      <c r="I198" s="5">
        <v>13.7</v>
      </c>
      <c r="J198" s="5">
        <v>13.4</v>
      </c>
      <c r="K198" s="5">
        <v>11.7</v>
      </c>
      <c r="L198" s="5">
        <v>9.1999999999999993</v>
      </c>
      <c r="M198" s="5">
        <v>1.4</v>
      </c>
      <c r="N198" s="5">
        <v>2.6</v>
      </c>
      <c r="O198" s="5"/>
      <c r="P198" s="160">
        <v>0</v>
      </c>
      <c r="Q198" s="5">
        <f t="shared" si="36"/>
        <v>-4.7</v>
      </c>
      <c r="R198" s="5">
        <f t="shared" si="37"/>
        <v>-1</v>
      </c>
      <c r="S198" s="5">
        <f t="shared" si="38"/>
        <v>2.8</v>
      </c>
      <c r="T198" s="5">
        <f t="shared" si="39"/>
        <v>3</v>
      </c>
      <c r="U198" s="5">
        <f t="shared" si="40"/>
        <v>10.3</v>
      </c>
      <c r="V198" s="5">
        <f t="shared" si="41"/>
        <v>13.5</v>
      </c>
      <c r="W198" s="5">
        <f t="shared" si="42"/>
        <v>13.7</v>
      </c>
      <c r="X198" s="5">
        <f t="shared" si="43"/>
        <v>13.4</v>
      </c>
      <c r="Y198" s="5">
        <f t="shared" si="44"/>
        <v>11.7</v>
      </c>
      <c r="Z198" s="5">
        <f t="shared" si="45"/>
        <v>9.1999999999999993</v>
      </c>
      <c r="AA198" s="5">
        <f t="shared" si="46"/>
        <v>1.4</v>
      </c>
      <c r="AB198" s="5">
        <f t="shared" si="47"/>
        <v>2.6</v>
      </c>
    </row>
    <row r="199" spans="1:28">
      <c r="A199" s="141">
        <v>198</v>
      </c>
      <c r="B199" s="6">
        <v>1980</v>
      </c>
      <c r="C199" s="5">
        <v>-3.5</v>
      </c>
      <c r="D199" s="5">
        <v>1.4</v>
      </c>
      <c r="E199" s="5">
        <v>2</v>
      </c>
      <c r="F199" s="5">
        <v>2.1</v>
      </c>
      <c r="G199" s="5">
        <v>7.3</v>
      </c>
      <c r="H199" s="5">
        <v>11.4</v>
      </c>
      <c r="I199" s="5">
        <v>12.4</v>
      </c>
      <c r="J199" s="5">
        <v>15.6</v>
      </c>
      <c r="K199" s="5">
        <v>13</v>
      </c>
      <c r="L199" s="5">
        <v>6.7</v>
      </c>
      <c r="M199" s="5">
        <v>1.4</v>
      </c>
      <c r="N199" s="5">
        <v>-1.8</v>
      </c>
      <c r="O199" s="5"/>
      <c r="P199" s="160">
        <v>0</v>
      </c>
      <c r="Q199" s="5">
        <f t="shared" si="36"/>
        <v>-3.5</v>
      </c>
      <c r="R199" s="5">
        <f t="shared" si="37"/>
        <v>1.4</v>
      </c>
      <c r="S199" s="5">
        <f t="shared" si="38"/>
        <v>2</v>
      </c>
      <c r="T199" s="5">
        <f t="shared" si="39"/>
        <v>2.1</v>
      </c>
      <c r="U199" s="5">
        <f t="shared" si="40"/>
        <v>7.3</v>
      </c>
      <c r="V199" s="5">
        <f t="shared" si="41"/>
        <v>11.4</v>
      </c>
      <c r="W199" s="5">
        <f t="shared" si="42"/>
        <v>12.4</v>
      </c>
      <c r="X199" s="5">
        <f t="shared" si="43"/>
        <v>15.6</v>
      </c>
      <c r="Y199" s="5">
        <f t="shared" si="44"/>
        <v>13</v>
      </c>
      <c r="Z199" s="5">
        <f t="shared" si="45"/>
        <v>6.7</v>
      </c>
      <c r="AA199" s="5">
        <f t="shared" si="46"/>
        <v>1.4</v>
      </c>
      <c r="AB199" s="5">
        <f t="shared" si="47"/>
        <v>-1.8</v>
      </c>
    </row>
    <row r="200" spans="1:28">
      <c r="A200" s="141">
        <v>199</v>
      </c>
      <c r="B200" s="6">
        <v>1981</v>
      </c>
      <c r="C200" s="5">
        <v>-3.8</v>
      </c>
      <c r="D200" s="5">
        <v>-3.2</v>
      </c>
      <c r="E200" s="5">
        <v>5.6</v>
      </c>
      <c r="F200" s="5">
        <v>6.7</v>
      </c>
      <c r="G200" s="5">
        <v>9.9</v>
      </c>
      <c r="H200" s="5">
        <v>13.3</v>
      </c>
      <c r="I200" s="5">
        <v>13.9</v>
      </c>
      <c r="J200" s="5">
        <v>15.2</v>
      </c>
      <c r="K200" s="5">
        <v>12.2</v>
      </c>
      <c r="L200" s="5">
        <v>7.2</v>
      </c>
      <c r="M200" s="5">
        <v>2.5</v>
      </c>
      <c r="N200" s="5">
        <v>-2.1</v>
      </c>
      <c r="O200" s="5"/>
      <c r="P200" s="160">
        <v>0</v>
      </c>
      <c r="Q200" s="5">
        <f t="shared" si="36"/>
        <v>-3.8</v>
      </c>
      <c r="R200" s="5">
        <f t="shared" si="37"/>
        <v>-3.2</v>
      </c>
      <c r="S200" s="5">
        <f t="shared" si="38"/>
        <v>5.6</v>
      </c>
      <c r="T200" s="5">
        <f t="shared" si="39"/>
        <v>6.7</v>
      </c>
      <c r="U200" s="5">
        <f t="shared" si="40"/>
        <v>9.9</v>
      </c>
      <c r="V200" s="5">
        <f t="shared" si="41"/>
        <v>13.3</v>
      </c>
      <c r="W200" s="5">
        <f t="shared" si="42"/>
        <v>13.9</v>
      </c>
      <c r="X200" s="5">
        <f t="shared" si="43"/>
        <v>15.2</v>
      </c>
      <c r="Y200" s="5">
        <f t="shared" si="44"/>
        <v>12.2</v>
      </c>
      <c r="Z200" s="5">
        <f t="shared" si="45"/>
        <v>7.2</v>
      </c>
      <c r="AA200" s="5">
        <f t="shared" si="46"/>
        <v>2.5</v>
      </c>
      <c r="AB200" s="5">
        <f t="shared" si="47"/>
        <v>-2.1</v>
      </c>
    </row>
    <row r="201" spans="1:28">
      <c r="A201" s="141">
        <v>200</v>
      </c>
      <c r="B201" s="6">
        <v>1982</v>
      </c>
      <c r="C201" s="5">
        <v>-0.2</v>
      </c>
      <c r="D201" s="5">
        <v>-1.4</v>
      </c>
      <c r="E201" s="5">
        <v>1.7</v>
      </c>
      <c r="F201" s="5">
        <v>3.4</v>
      </c>
      <c r="G201" s="5">
        <v>10.6</v>
      </c>
      <c r="H201" s="5">
        <v>14.3</v>
      </c>
      <c r="I201" s="5">
        <v>16.7</v>
      </c>
      <c r="J201" s="5">
        <v>14.5</v>
      </c>
      <c r="K201" s="5">
        <v>14.6</v>
      </c>
      <c r="L201" s="5">
        <v>7.8</v>
      </c>
      <c r="M201" s="5">
        <v>5.3</v>
      </c>
      <c r="N201" s="5">
        <v>0.6</v>
      </c>
      <c r="O201" s="5"/>
      <c r="P201" s="160">
        <v>0</v>
      </c>
      <c r="Q201" s="5">
        <f t="shared" si="36"/>
        <v>-0.2</v>
      </c>
      <c r="R201" s="5">
        <f t="shared" si="37"/>
        <v>-1.4</v>
      </c>
      <c r="S201" s="5">
        <f t="shared" si="38"/>
        <v>1.7</v>
      </c>
      <c r="T201" s="5">
        <f t="shared" si="39"/>
        <v>3.4</v>
      </c>
      <c r="U201" s="5">
        <f t="shared" si="40"/>
        <v>10.6</v>
      </c>
      <c r="V201" s="5">
        <f t="shared" si="41"/>
        <v>14.3</v>
      </c>
      <c r="W201" s="5">
        <f t="shared" si="42"/>
        <v>16.7</v>
      </c>
      <c r="X201" s="5">
        <f t="shared" si="43"/>
        <v>14.5</v>
      </c>
      <c r="Y201" s="5">
        <f t="shared" si="44"/>
        <v>14.6</v>
      </c>
      <c r="Z201" s="5">
        <f t="shared" si="45"/>
        <v>7.8</v>
      </c>
      <c r="AA201" s="5">
        <f t="shared" si="46"/>
        <v>5.3</v>
      </c>
      <c r="AB201" s="5">
        <f t="shared" si="47"/>
        <v>0.6</v>
      </c>
    </row>
    <row r="202" spans="1:28">
      <c r="A202" s="141">
        <v>201</v>
      </c>
      <c r="B202" s="6">
        <v>1983</v>
      </c>
      <c r="C202" s="5">
        <v>2.2000000000000002</v>
      </c>
      <c r="D202" s="5">
        <v>-4.2</v>
      </c>
      <c r="E202" s="5">
        <v>2.8</v>
      </c>
      <c r="F202" s="5">
        <v>7</v>
      </c>
      <c r="G202" s="5">
        <v>9</v>
      </c>
      <c r="H202" s="5">
        <v>13.8</v>
      </c>
      <c r="I202" s="5">
        <v>19.7</v>
      </c>
      <c r="J202" s="5">
        <v>15.3</v>
      </c>
      <c r="K202" s="5">
        <v>12.3</v>
      </c>
      <c r="L202" s="5">
        <v>8.1</v>
      </c>
      <c r="M202" s="5">
        <v>1.9</v>
      </c>
      <c r="N202" s="5">
        <v>0.8</v>
      </c>
      <c r="O202" s="5"/>
      <c r="P202" s="160">
        <v>0</v>
      </c>
      <c r="Q202" s="5">
        <f t="shared" si="36"/>
        <v>2.2000000000000002</v>
      </c>
      <c r="R202" s="5">
        <f t="shared" si="37"/>
        <v>-4.2</v>
      </c>
      <c r="S202" s="5">
        <f t="shared" si="38"/>
        <v>2.8</v>
      </c>
      <c r="T202" s="5">
        <f t="shared" si="39"/>
        <v>7</v>
      </c>
      <c r="U202" s="5">
        <f t="shared" si="40"/>
        <v>9</v>
      </c>
      <c r="V202" s="5">
        <f t="shared" si="41"/>
        <v>13.8</v>
      </c>
      <c r="W202" s="5">
        <f t="shared" si="42"/>
        <v>19.7</v>
      </c>
      <c r="X202" s="5">
        <f t="shared" si="43"/>
        <v>15.3</v>
      </c>
      <c r="Y202" s="5">
        <f t="shared" si="44"/>
        <v>12.3</v>
      </c>
      <c r="Z202" s="5">
        <f t="shared" si="45"/>
        <v>8.1</v>
      </c>
      <c r="AA202" s="5">
        <f t="shared" si="46"/>
        <v>1.9</v>
      </c>
      <c r="AB202" s="5">
        <f t="shared" si="47"/>
        <v>0.8</v>
      </c>
    </row>
    <row r="203" spans="1:28">
      <c r="A203" s="141">
        <v>202</v>
      </c>
      <c r="B203" s="6">
        <v>1984</v>
      </c>
      <c r="C203" s="5">
        <v>-0.7</v>
      </c>
      <c r="D203" s="5">
        <v>-3.9</v>
      </c>
      <c r="E203" s="5">
        <v>-0.4</v>
      </c>
      <c r="F203" s="5">
        <v>3.9</v>
      </c>
      <c r="G203" s="5">
        <v>7.7</v>
      </c>
      <c r="H203" s="5">
        <v>12.1</v>
      </c>
      <c r="I203" s="5">
        <v>14.7</v>
      </c>
      <c r="J203" s="5">
        <v>14.5</v>
      </c>
      <c r="K203" s="5">
        <v>10.3</v>
      </c>
      <c r="L203" s="5">
        <v>9</v>
      </c>
      <c r="M203" s="5">
        <v>6.7</v>
      </c>
      <c r="N203" s="5">
        <v>0.5</v>
      </c>
      <c r="O203" s="5"/>
      <c r="P203" s="160">
        <v>0</v>
      </c>
      <c r="Q203" s="5">
        <f t="shared" si="36"/>
        <v>-0.7</v>
      </c>
      <c r="R203" s="5">
        <f t="shared" si="37"/>
        <v>-3.9</v>
      </c>
      <c r="S203" s="5">
        <f t="shared" si="38"/>
        <v>-0.4</v>
      </c>
      <c r="T203" s="5">
        <f t="shared" si="39"/>
        <v>3.9</v>
      </c>
      <c r="U203" s="5">
        <f t="shared" si="40"/>
        <v>7.7</v>
      </c>
      <c r="V203" s="5">
        <f t="shared" si="41"/>
        <v>12.1</v>
      </c>
      <c r="W203" s="5">
        <f t="shared" si="42"/>
        <v>14.7</v>
      </c>
      <c r="X203" s="5">
        <f t="shared" si="43"/>
        <v>14.5</v>
      </c>
      <c r="Y203" s="5">
        <f t="shared" si="44"/>
        <v>10.3</v>
      </c>
      <c r="Z203" s="5">
        <f t="shared" si="45"/>
        <v>9</v>
      </c>
      <c r="AA203" s="5">
        <f t="shared" si="46"/>
        <v>6.7</v>
      </c>
      <c r="AB203" s="5">
        <f t="shared" si="47"/>
        <v>0.5</v>
      </c>
    </row>
    <row r="204" spans="1:28">
      <c r="A204" s="141">
        <v>203</v>
      </c>
      <c r="B204" s="6">
        <v>1985</v>
      </c>
      <c r="C204" s="5">
        <v>-6.5</v>
      </c>
      <c r="D204" s="5">
        <v>-3</v>
      </c>
      <c r="E204" s="5">
        <v>0.3</v>
      </c>
      <c r="F204" s="5">
        <v>5.4</v>
      </c>
      <c r="G204" s="5">
        <v>10.7</v>
      </c>
      <c r="H204" s="5">
        <v>11.2</v>
      </c>
      <c r="I204" s="5">
        <v>16.399999999999999</v>
      </c>
      <c r="J204" s="5">
        <v>15.2</v>
      </c>
      <c r="K204" s="5">
        <v>13.5</v>
      </c>
      <c r="L204" s="5">
        <v>7.7</v>
      </c>
      <c r="M204" s="5">
        <v>-1.5</v>
      </c>
      <c r="N204" s="5">
        <v>3.7</v>
      </c>
      <c r="O204" s="5"/>
      <c r="P204" s="160">
        <v>0</v>
      </c>
      <c r="Q204" s="5">
        <f t="shared" si="36"/>
        <v>-6.5</v>
      </c>
      <c r="R204" s="5">
        <f t="shared" si="37"/>
        <v>-3</v>
      </c>
      <c r="S204" s="5">
        <f t="shared" si="38"/>
        <v>0.3</v>
      </c>
      <c r="T204" s="5">
        <f t="shared" si="39"/>
        <v>5.4</v>
      </c>
      <c r="U204" s="5">
        <f t="shared" si="40"/>
        <v>10.7</v>
      </c>
      <c r="V204" s="5">
        <f t="shared" si="41"/>
        <v>11.2</v>
      </c>
      <c r="W204" s="5">
        <f t="shared" si="42"/>
        <v>16.399999999999999</v>
      </c>
      <c r="X204" s="5">
        <f t="shared" si="43"/>
        <v>15.2</v>
      </c>
      <c r="Y204" s="5">
        <f t="shared" si="44"/>
        <v>13.5</v>
      </c>
      <c r="Z204" s="5">
        <f t="shared" si="45"/>
        <v>7.7</v>
      </c>
      <c r="AA204" s="5">
        <f t="shared" si="46"/>
        <v>-1.5</v>
      </c>
      <c r="AB204" s="5">
        <f t="shared" si="47"/>
        <v>3.7</v>
      </c>
    </row>
    <row r="205" spans="1:28">
      <c r="A205" s="141">
        <v>204</v>
      </c>
      <c r="B205" s="6">
        <v>1986</v>
      </c>
      <c r="C205" s="5">
        <v>-1.8</v>
      </c>
      <c r="D205" s="5">
        <v>-8.1999999999999993</v>
      </c>
      <c r="E205" s="5">
        <v>1.6</v>
      </c>
      <c r="F205" s="5">
        <v>4.3</v>
      </c>
      <c r="G205" s="5">
        <v>12.4</v>
      </c>
      <c r="H205" s="5">
        <v>13.1</v>
      </c>
      <c r="I205" s="5">
        <v>14.7</v>
      </c>
      <c r="J205" s="5">
        <v>14.9</v>
      </c>
      <c r="K205" s="5">
        <v>11.5</v>
      </c>
      <c r="L205" s="5">
        <v>9</v>
      </c>
      <c r="M205" s="5">
        <v>5</v>
      </c>
      <c r="N205" s="5">
        <v>0.6</v>
      </c>
      <c r="O205" s="5"/>
      <c r="P205" s="160">
        <v>0</v>
      </c>
      <c r="Q205" s="5">
        <f t="shared" si="36"/>
        <v>-1.8</v>
      </c>
      <c r="R205" s="5">
        <f t="shared" si="37"/>
        <v>-8.1999999999999993</v>
      </c>
      <c r="S205" s="5">
        <f t="shared" si="38"/>
        <v>1.6</v>
      </c>
      <c r="T205" s="5">
        <f t="shared" si="39"/>
        <v>4.3</v>
      </c>
      <c r="U205" s="5">
        <f t="shared" si="40"/>
        <v>12.4</v>
      </c>
      <c r="V205" s="5">
        <f t="shared" si="41"/>
        <v>13.1</v>
      </c>
      <c r="W205" s="5">
        <f t="shared" si="42"/>
        <v>14.7</v>
      </c>
      <c r="X205" s="5">
        <f t="shared" si="43"/>
        <v>14.9</v>
      </c>
      <c r="Y205" s="5">
        <f t="shared" si="44"/>
        <v>11.5</v>
      </c>
      <c r="Z205" s="5">
        <f t="shared" si="45"/>
        <v>9</v>
      </c>
      <c r="AA205" s="5">
        <f t="shared" si="46"/>
        <v>5</v>
      </c>
      <c r="AB205" s="5">
        <f t="shared" si="47"/>
        <v>0.6</v>
      </c>
    </row>
    <row r="206" spans="1:28">
      <c r="A206" s="141">
        <v>205</v>
      </c>
      <c r="B206" s="6">
        <v>1987</v>
      </c>
      <c r="C206" s="5">
        <v>-7.1</v>
      </c>
      <c r="D206" s="5">
        <v>-0.2</v>
      </c>
      <c r="E206" s="5">
        <v>-2.8</v>
      </c>
      <c r="F206" s="5">
        <v>7.3</v>
      </c>
      <c r="G206" s="5">
        <v>6.6</v>
      </c>
      <c r="H206" s="5">
        <v>11.9</v>
      </c>
      <c r="I206" s="5">
        <v>15.2</v>
      </c>
      <c r="J206" s="5">
        <v>14.4</v>
      </c>
      <c r="K206" s="5">
        <v>15.1</v>
      </c>
      <c r="L206" s="5">
        <v>9.1</v>
      </c>
      <c r="M206" s="5">
        <v>3</v>
      </c>
      <c r="N206" s="5">
        <v>1.8</v>
      </c>
      <c r="O206" s="5"/>
      <c r="P206" s="160">
        <v>0</v>
      </c>
      <c r="Q206" s="5">
        <f t="shared" si="36"/>
        <v>-7.1</v>
      </c>
      <c r="R206" s="5">
        <f t="shared" si="37"/>
        <v>-0.2</v>
      </c>
      <c r="S206" s="5">
        <f t="shared" si="38"/>
        <v>-2.8</v>
      </c>
      <c r="T206" s="5">
        <f t="shared" si="39"/>
        <v>7.3</v>
      </c>
      <c r="U206" s="5">
        <f t="shared" si="40"/>
        <v>6.6</v>
      </c>
      <c r="V206" s="5">
        <f t="shared" si="41"/>
        <v>11.9</v>
      </c>
      <c r="W206" s="5">
        <f t="shared" si="42"/>
        <v>15.2</v>
      </c>
      <c r="X206" s="5">
        <f t="shared" si="43"/>
        <v>14.4</v>
      </c>
      <c r="Y206" s="5">
        <f t="shared" si="44"/>
        <v>15.1</v>
      </c>
      <c r="Z206" s="5">
        <f t="shared" si="45"/>
        <v>9.1</v>
      </c>
      <c r="AA206" s="5">
        <f t="shared" si="46"/>
        <v>3</v>
      </c>
      <c r="AB206" s="5">
        <f t="shared" si="47"/>
        <v>1.8</v>
      </c>
    </row>
    <row r="207" spans="1:28">
      <c r="A207" s="141">
        <v>206</v>
      </c>
      <c r="B207" s="6">
        <v>1988</v>
      </c>
      <c r="C207" s="5">
        <v>2.9</v>
      </c>
      <c r="D207" s="5">
        <v>-0.9</v>
      </c>
      <c r="E207" s="5">
        <v>-0.3</v>
      </c>
      <c r="F207" s="5">
        <v>6.5</v>
      </c>
      <c r="G207" s="5">
        <v>11.6</v>
      </c>
      <c r="H207" s="5">
        <v>12.4</v>
      </c>
      <c r="I207" s="5">
        <v>15.6</v>
      </c>
      <c r="J207" s="5">
        <v>15.5</v>
      </c>
      <c r="K207" s="5">
        <v>11.6</v>
      </c>
      <c r="L207" s="5">
        <v>9.5</v>
      </c>
      <c r="M207" s="5">
        <v>1.2</v>
      </c>
      <c r="N207" s="5">
        <v>0</v>
      </c>
      <c r="O207" s="5"/>
      <c r="P207" s="160">
        <v>0</v>
      </c>
      <c r="Q207" s="5">
        <f t="shared" si="36"/>
        <v>2.9</v>
      </c>
      <c r="R207" s="5">
        <f t="shared" si="37"/>
        <v>-0.9</v>
      </c>
      <c r="S207" s="5">
        <f t="shared" si="38"/>
        <v>-0.3</v>
      </c>
      <c r="T207" s="5">
        <f t="shared" si="39"/>
        <v>6.5</v>
      </c>
      <c r="U207" s="5">
        <f t="shared" si="40"/>
        <v>11.6</v>
      </c>
      <c r="V207" s="5">
        <f t="shared" si="41"/>
        <v>12.4</v>
      </c>
      <c r="W207" s="5">
        <f t="shared" si="42"/>
        <v>15.6</v>
      </c>
      <c r="X207" s="5">
        <f t="shared" si="43"/>
        <v>15.5</v>
      </c>
      <c r="Y207" s="5">
        <f t="shared" si="44"/>
        <v>11.6</v>
      </c>
      <c r="Z207" s="5">
        <f t="shared" si="45"/>
        <v>9.5</v>
      </c>
      <c r="AA207" s="5">
        <f t="shared" si="46"/>
        <v>1.2</v>
      </c>
      <c r="AB207" s="5">
        <f t="shared" si="47"/>
        <v>0</v>
      </c>
    </row>
    <row r="208" spans="1:28">
      <c r="A208" s="141">
        <v>207</v>
      </c>
      <c r="B208" s="6">
        <v>1989</v>
      </c>
      <c r="C208" s="5">
        <v>1.3</v>
      </c>
      <c r="D208" s="5">
        <v>3.1</v>
      </c>
      <c r="E208" s="5">
        <v>6.2</v>
      </c>
      <c r="F208" s="5">
        <v>5.0999999999999996</v>
      </c>
      <c r="G208" s="5">
        <v>11.2</v>
      </c>
      <c r="H208" s="5">
        <v>11.9</v>
      </c>
      <c r="I208" s="5">
        <v>15.6</v>
      </c>
      <c r="J208" s="5">
        <v>15.2</v>
      </c>
      <c r="K208" s="5">
        <v>11.7</v>
      </c>
      <c r="L208" s="5">
        <v>9.6</v>
      </c>
      <c r="M208" s="5">
        <v>2</v>
      </c>
      <c r="N208" s="5">
        <v>2.5</v>
      </c>
      <c r="O208" s="5"/>
      <c r="P208" s="160">
        <v>0</v>
      </c>
      <c r="Q208" s="5">
        <f t="shared" si="36"/>
        <v>1.3</v>
      </c>
      <c r="R208" s="5">
        <f t="shared" si="37"/>
        <v>3.1</v>
      </c>
      <c r="S208" s="5">
        <f t="shared" si="38"/>
        <v>6.2</v>
      </c>
      <c r="T208" s="5">
        <f t="shared" si="39"/>
        <v>5.0999999999999996</v>
      </c>
      <c r="U208" s="5">
        <f t="shared" si="40"/>
        <v>11.2</v>
      </c>
      <c r="V208" s="5">
        <f t="shared" si="41"/>
        <v>11.9</v>
      </c>
      <c r="W208" s="5">
        <f t="shared" si="42"/>
        <v>15.6</v>
      </c>
      <c r="X208" s="5">
        <f t="shared" si="43"/>
        <v>15.2</v>
      </c>
      <c r="Y208" s="5">
        <f t="shared" si="44"/>
        <v>11.7</v>
      </c>
      <c r="Z208" s="5">
        <f t="shared" si="45"/>
        <v>9.6</v>
      </c>
      <c r="AA208" s="5">
        <f t="shared" si="46"/>
        <v>2</v>
      </c>
      <c r="AB208" s="5">
        <f t="shared" si="47"/>
        <v>2.5</v>
      </c>
    </row>
    <row r="209" spans="1:28">
      <c r="A209" s="141">
        <v>208</v>
      </c>
      <c r="B209" s="6">
        <v>1990</v>
      </c>
      <c r="C209" s="5">
        <v>1.7</v>
      </c>
      <c r="D209" s="5">
        <v>5.0999999999999996</v>
      </c>
      <c r="E209" s="5">
        <v>5.5</v>
      </c>
      <c r="F209" s="5">
        <v>3.7</v>
      </c>
      <c r="G209" s="5">
        <v>12</v>
      </c>
      <c r="H209" s="5">
        <v>12.4</v>
      </c>
      <c r="I209" s="5">
        <v>15.2</v>
      </c>
      <c r="J209" s="5">
        <v>16.5</v>
      </c>
      <c r="K209" s="5">
        <v>10.4</v>
      </c>
      <c r="L209" s="5">
        <v>10</v>
      </c>
      <c r="M209" s="5">
        <v>1.8</v>
      </c>
      <c r="N209" s="5">
        <v>-1.7</v>
      </c>
      <c r="O209" s="5"/>
      <c r="P209" s="160">
        <v>0</v>
      </c>
      <c r="Q209" s="5">
        <f t="shared" si="36"/>
        <v>1.7</v>
      </c>
      <c r="R209" s="5">
        <f t="shared" si="37"/>
        <v>5.0999999999999996</v>
      </c>
      <c r="S209" s="5">
        <f t="shared" si="38"/>
        <v>5.5</v>
      </c>
      <c r="T209" s="5">
        <f t="shared" si="39"/>
        <v>3.7</v>
      </c>
      <c r="U209" s="5">
        <f t="shared" si="40"/>
        <v>12</v>
      </c>
      <c r="V209" s="5">
        <f t="shared" si="41"/>
        <v>12.4</v>
      </c>
      <c r="W209" s="5">
        <f t="shared" si="42"/>
        <v>15.2</v>
      </c>
      <c r="X209" s="5">
        <f t="shared" si="43"/>
        <v>16.5</v>
      </c>
      <c r="Y209" s="5">
        <f t="shared" si="44"/>
        <v>10.4</v>
      </c>
      <c r="Z209" s="5">
        <f t="shared" si="45"/>
        <v>10</v>
      </c>
      <c r="AA209" s="5">
        <f t="shared" si="46"/>
        <v>1.8</v>
      </c>
      <c r="AB209" s="5">
        <f t="shared" si="47"/>
        <v>-1.7</v>
      </c>
    </row>
    <row r="210" spans="1:28">
      <c r="A210" s="141">
        <v>209</v>
      </c>
      <c r="B210" s="6">
        <v>1991</v>
      </c>
      <c r="C210" s="5">
        <v>-1.4</v>
      </c>
      <c r="D210" s="5">
        <v>-2.7</v>
      </c>
      <c r="E210" s="5">
        <v>5</v>
      </c>
      <c r="F210" s="5">
        <v>4.2</v>
      </c>
      <c r="G210" s="5">
        <v>6.1</v>
      </c>
      <c r="H210" s="5">
        <v>11.9</v>
      </c>
      <c r="I210" s="5">
        <v>16.8</v>
      </c>
      <c r="J210" s="5">
        <v>16.600000000000001</v>
      </c>
      <c r="K210" s="5">
        <v>14.1</v>
      </c>
      <c r="L210" s="5">
        <v>5.8</v>
      </c>
      <c r="M210" s="5">
        <v>2.5</v>
      </c>
      <c r="N210" s="5">
        <v>-2.2000000000000002</v>
      </c>
      <c r="O210" s="5"/>
      <c r="P210" s="160">
        <v>0</v>
      </c>
      <c r="Q210" s="5">
        <f t="shared" si="36"/>
        <v>-1.4</v>
      </c>
      <c r="R210" s="5">
        <f t="shared" si="37"/>
        <v>-2.7</v>
      </c>
      <c r="S210" s="5">
        <f t="shared" si="38"/>
        <v>5</v>
      </c>
      <c r="T210" s="5">
        <f t="shared" si="39"/>
        <v>4.2</v>
      </c>
      <c r="U210" s="5">
        <f t="shared" si="40"/>
        <v>6.1</v>
      </c>
      <c r="V210" s="5">
        <f t="shared" si="41"/>
        <v>11.9</v>
      </c>
      <c r="W210" s="5">
        <f t="shared" si="42"/>
        <v>16.8</v>
      </c>
      <c r="X210" s="5">
        <f t="shared" si="43"/>
        <v>16.600000000000001</v>
      </c>
      <c r="Y210" s="5">
        <f t="shared" si="44"/>
        <v>14.1</v>
      </c>
      <c r="Z210" s="5">
        <f t="shared" si="45"/>
        <v>5.8</v>
      </c>
      <c r="AA210" s="5">
        <f t="shared" si="46"/>
        <v>2.5</v>
      </c>
      <c r="AB210" s="5">
        <f t="shared" si="47"/>
        <v>-2.2000000000000002</v>
      </c>
    </row>
    <row r="211" spans="1:28">
      <c r="A211" s="141">
        <v>210</v>
      </c>
      <c r="B211" s="6">
        <v>1992</v>
      </c>
      <c r="C211" s="5">
        <v>-0.4</v>
      </c>
      <c r="D211" s="5">
        <v>0.9</v>
      </c>
      <c r="E211" s="5">
        <v>2.8</v>
      </c>
      <c r="F211" s="5">
        <v>5.3</v>
      </c>
      <c r="G211" s="5">
        <v>12.5</v>
      </c>
      <c r="H211" s="5">
        <v>13.6</v>
      </c>
      <c r="I211" s="5">
        <v>16.399999999999999</v>
      </c>
      <c r="J211" s="5">
        <v>19.100000000000001</v>
      </c>
      <c r="K211" s="5">
        <v>12.4</v>
      </c>
      <c r="L211" s="5">
        <v>5.0999999999999996</v>
      </c>
      <c r="M211" s="5">
        <v>4.9000000000000004</v>
      </c>
      <c r="N211" s="5">
        <v>0.1</v>
      </c>
      <c r="O211" s="5"/>
      <c r="P211" s="160">
        <v>0</v>
      </c>
      <c r="Q211" s="5">
        <f t="shared" si="36"/>
        <v>-0.4</v>
      </c>
      <c r="R211" s="5">
        <f t="shared" si="37"/>
        <v>0.9</v>
      </c>
      <c r="S211" s="5">
        <f t="shared" si="38"/>
        <v>2.8</v>
      </c>
      <c r="T211" s="5">
        <f t="shared" si="39"/>
        <v>5.3</v>
      </c>
      <c r="U211" s="5">
        <f t="shared" si="40"/>
        <v>12.5</v>
      </c>
      <c r="V211" s="5">
        <f t="shared" si="41"/>
        <v>13.6</v>
      </c>
      <c r="W211" s="5">
        <f t="shared" si="42"/>
        <v>16.399999999999999</v>
      </c>
      <c r="X211" s="5">
        <f t="shared" si="43"/>
        <v>19.100000000000001</v>
      </c>
      <c r="Y211" s="5">
        <f t="shared" si="44"/>
        <v>12.4</v>
      </c>
      <c r="Z211" s="5">
        <f t="shared" si="45"/>
        <v>5.0999999999999996</v>
      </c>
      <c r="AA211" s="5">
        <f t="shared" si="46"/>
        <v>4.9000000000000004</v>
      </c>
      <c r="AB211" s="5">
        <f t="shared" si="47"/>
        <v>0.1</v>
      </c>
    </row>
    <row r="212" spans="1:28">
      <c r="A212" s="141">
        <v>211</v>
      </c>
      <c r="B212" s="6">
        <v>1993</v>
      </c>
      <c r="C212" s="5">
        <v>2.2000000000000002</v>
      </c>
      <c r="D212" s="5">
        <v>-1.8</v>
      </c>
      <c r="E212" s="5">
        <v>1.4</v>
      </c>
      <c r="F212" s="5">
        <v>8.1999999999999993</v>
      </c>
      <c r="G212" s="5">
        <v>12.5</v>
      </c>
      <c r="H212" s="5">
        <v>13.8</v>
      </c>
      <c r="I212" s="5">
        <v>13.9</v>
      </c>
      <c r="J212" s="5">
        <v>15</v>
      </c>
      <c r="K212" s="5">
        <v>11.2</v>
      </c>
      <c r="L212" s="5">
        <v>6.1</v>
      </c>
      <c r="M212" s="5">
        <v>-0.9</v>
      </c>
      <c r="N212" s="5">
        <v>1.8</v>
      </c>
      <c r="O212" s="5"/>
      <c r="P212" s="160">
        <v>0</v>
      </c>
      <c r="Q212" s="5">
        <f t="shared" si="36"/>
        <v>2.2000000000000002</v>
      </c>
      <c r="R212" s="5">
        <f t="shared" si="37"/>
        <v>-1.8</v>
      </c>
      <c r="S212" s="5">
        <f t="shared" si="38"/>
        <v>1.4</v>
      </c>
      <c r="T212" s="5">
        <f t="shared" si="39"/>
        <v>8.1999999999999993</v>
      </c>
      <c r="U212" s="5">
        <f t="shared" si="40"/>
        <v>12.5</v>
      </c>
      <c r="V212" s="5">
        <f t="shared" si="41"/>
        <v>13.8</v>
      </c>
      <c r="W212" s="5">
        <f t="shared" si="42"/>
        <v>13.9</v>
      </c>
      <c r="X212" s="5">
        <f t="shared" si="43"/>
        <v>15</v>
      </c>
      <c r="Y212" s="5">
        <f t="shared" si="44"/>
        <v>11.2</v>
      </c>
      <c r="Z212" s="5">
        <f t="shared" si="45"/>
        <v>6.1</v>
      </c>
      <c r="AA212" s="5">
        <f t="shared" si="46"/>
        <v>-0.9</v>
      </c>
      <c r="AB212" s="5">
        <f t="shared" si="47"/>
        <v>1.8</v>
      </c>
    </row>
    <row r="213" spans="1:28">
      <c r="A213" s="141">
        <v>212</v>
      </c>
      <c r="B213" s="6">
        <v>1994</v>
      </c>
      <c r="C213" s="5">
        <v>0.5</v>
      </c>
      <c r="D213" s="5">
        <v>0.1</v>
      </c>
      <c r="E213" s="5">
        <v>6.1</v>
      </c>
      <c r="F213" s="5">
        <v>4.5999999999999996</v>
      </c>
      <c r="G213" s="5">
        <v>10.5</v>
      </c>
      <c r="H213" s="5">
        <v>14.5</v>
      </c>
      <c r="I213" s="5">
        <v>18.899999999999999</v>
      </c>
      <c r="J213" s="5">
        <v>17</v>
      </c>
      <c r="K213" s="5">
        <v>11.7</v>
      </c>
      <c r="L213" s="5">
        <v>7.5</v>
      </c>
      <c r="M213" s="5">
        <v>6.2</v>
      </c>
      <c r="N213" s="5">
        <v>1.2</v>
      </c>
      <c r="O213" s="5"/>
      <c r="P213" s="160">
        <v>0</v>
      </c>
      <c r="Q213" s="5">
        <f t="shared" si="36"/>
        <v>0.5</v>
      </c>
      <c r="R213" s="5">
        <f t="shared" si="37"/>
        <v>0.1</v>
      </c>
      <c r="S213" s="5">
        <f t="shared" si="38"/>
        <v>6.1</v>
      </c>
      <c r="T213" s="5">
        <f t="shared" si="39"/>
        <v>4.5999999999999996</v>
      </c>
      <c r="U213" s="5">
        <f t="shared" si="40"/>
        <v>10.5</v>
      </c>
      <c r="V213" s="5">
        <f t="shared" si="41"/>
        <v>14.5</v>
      </c>
      <c r="W213" s="5">
        <f t="shared" si="42"/>
        <v>18.899999999999999</v>
      </c>
      <c r="X213" s="5">
        <f t="shared" si="43"/>
        <v>17</v>
      </c>
      <c r="Y213" s="5">
        <f t="shared" si="44"/>
        <v>11.7</v>
      </c>
      <c r="Z213" s="5">
        <f t="shared" si="45"/>
        <v>7.5</v>
      </c>
      <c r="AA213" s="5">
        <f t="shared" si="46"/>
        <v>6.2</v>
      </c>
      <c r="AB213" s="5">
        <f t="shared" si="47"/>
        <v>1.2</v>
      </c>
    </row>
    <row r="214" spans="1:28">
      <c r="A214" s="141">
        <v>213</v>
      </c>
      <c r="B214" s="6">
        <v>1995</v>
      </c>
      <c r="C214" s="5">
        <v>-2</v>
      </c>
      <c r="D214" s="5">
        <v>3</v>
      </c>
      <c r="E214" s="5">
        <v>0.5</v>
      </c>
      <c r="F214" s="5">
        <v>6.1</v>
      </c>
      <c r="G214" s="5">
        <v>10.4</v>
      </c>
      <c r="H214" s="5">
        <v>11.1</v>
      </c>
      <c r="I214" s="5">
        <v>18.100000000000001</v>
      </c>
      <c r="J214" s="5">
        <v>14.6</v>
      </c>
      <c r="K214" s="5">
        <v>9.8000000000000007</v>
      </c>
      <c r="L214" s="5">
        <v>11.3</v>
      </c>
      <c r="M214" s="5">
        <v>2</v>
      </c>
      <c r="N214" s="5">
        <v>-1.8</v>
      </c>
      <c r="O214" s="5"/>
      <c r="P214" s="160">
        <v>0</v>
      </c>
      <c r="Q214" s="5">
        <f t="shared" si="36"/>
        <v>-2</v>
      </c>
      <c r="R214" s="5">
        <f t="shared" si="37"/>
        <v>3</v>
      </c>
      <c r="S214" s="5">
        <f t="shared" si="38"/>
        <v>0.5</v>
      </c>
      <c r="T214" s="5">
        <f t="shared" si="39"/>
        <v>6.1</v>
      </c>
      <c r="U214" s="5">
        <f t="shared" si="40"/>
        <v>10.4</v>
      </c>
      <c r="V214" s="5">
        <f t="shared" si="41"/>
        <v>11.1</v>
      </c>
      <c r="W214" s="5">
        <f t="shared" si="42"/>
        <v>18.100000000000001</v>
      </c>
      <c r="X214" s="5">
        <f t="shared" si="43"/>
        <v>14.6</v>
      </c>
      <c r="Y214" s="5">
        <f t="shared" si="44"/>
        <v>9.8000000000000007</v>
      </c>
      <c r="Z214" s="5">
        <f t="shared" si="45"/>
        <v>11.3</v>
      </c>
      <c r="AA214" s="5">
        <f t="shared" si="46"/>
        <v>2</v>
      </c>
      <c r="AB214" s="5">
        <f t="shared" si="47"/>
        <v>-1.8</v>
      </c>
    </row>
    <row r="215" spans="1:28">
      <c r="A215" s="141">
        <v>214</v>
      </c>
      <c r="B215" s="6">
        <v>1996</v>
      </c>
      <c r="C215" s="5">
        <v>-1.6</v>
      </c>
      <c r="D215" s="5">
        <v>-3.2</v>
      </c>
      <c r="E215" s="5">
        <v>-1.2</v>
      </c>
      <c r="F215" s="5">
        <v>6.2</v>
      </c>
      <c r="G215" s="5">
        <v>9.8000000000000007</v>
      </c>
      <c r="H215" s="5">
        <v>14.1</v>
      </c>
      <c r="I215" s="5">
        <v>14</v>
      </c>
      <c r="J215" s="5">
        <v>13.9</v>
      </c>
      <c r="K215" s="5">
        <v>8</v>
      </c>
      <c r="L215" s="5">
        <v>7.3</v>
      </c>
      <c r="M215" s="5">
        <v>2.7</v>
      </c>
      <c r="N215" s="5">
        <v>-2.1</v>
      </c>
      <c r="O215" s="5"/>
      <c r="P215" s="160">
        <v>0</v>
      </c>
      <c r="Q215" s="5">
        <f t="shared" si="36"/>
        <v>-1.6</v>
      </c>
      <c r="R215" s="5">
        <f t="shared" si="37"/>
        <v>-3.2</v>
      </c>
      <c r="S215" s="5">
        <f t="shared" si="38"/>
        <v>-1.2</v>
      </c>
      <c r="T215" s="5">
        <f t="shared" si="39"/>
        <v>6.2</v>
      </c>
      <c r="U215" s="5">
        <f t="shared" si="40"/>
        <v>9.8000000000000007</v>
      </c>
      <c r="V215" s="5">
        <f t="shared" si="41"/>
        <v>14.1</v>
      </c>
      <c r="W215" s="5">
        <f t="shared" si="42"/>
        <v>14</v>
      </c>
      <c r="X215" s="5">
        <f t="shared" si="43"/>
        <v>13.9</v>
      </c>
      <c r="Y215" s="5">
        <f t="shared" si="44"/>
        <v>8</v>
      </c>
      <c r="Z215" s="5">
        <f t="shared" si="45"/>
        <v>7.3</v>
      </c>
      <c r="AA215" s="5">
        <f t="shared" si="46"/>
        <v>2.7</v>
      </c>
      <c r="AB215" s="5">
        <f t="shared" si="47"/>
        <v>-2.1</v>
      </c>
    </row>
    <row r="216" spans="1:28">
      <c r="A216" s="141">
        <v>215</v>
      </c>
      <c r="B216" s="6">
        <v>1997</v>
      </c>
      <c r="C216" s="5">
        <v>-1</v>
      </c>
      <c r="D216" s="5">
        <v>2.7</v>
      </c>
      <c r="E216" s="5">
        <v>4.5</v>
      </c>
      <c r="F216" s="5">
        <v>3.7</v>
      </c>
      <c r="G216" s="5">
        <v>11</v>
      </c>
      <c r="H216" s="5">
        <v>12.8</v>
      </c>
      <c r="I216" s="5">
        <v>13.9</v>
      </c>
      <c r="J216" s="5">
        <v>17</v>
      </c>
      <c r="K216" s="5">
        <v>13.3</v>
      </c>
      <c r="L216" s="5">
        <v>6.2</v>
      </c>
      <c r="M216" s="5">
        <v>3.7</v>
      </c>
      <c r="N216" s="5">
        <v>1.1000000000000001</v>
      </c>
      <c r="O216" s="5"/>
      <c r="P216" s="160">
        <v>0</v>
      </c>
      <c r="Q216" s="5">
        <f t="shared" si="36"/>
        <v>-1</v>
      </c>
      <c r="R216" s="5">
        <f t="shared" si="37"/>
        <v>2.7</v>
      </c>
      <c r="S216" s="5">
        <f t="shared" si="38"/>
        <v>4.5</v>
      </c>
      <c r="T216" s="5">
        <f t="shared" si="39"/>
        <v>3.7</v>
      </c>
      <c r="U216" s="5">
        <f t="shared" si="40"/>
        <v>11</v>
      </c>
      <c r="V216" s="5">
        <f t="shared" si="41"/>
        <v>12.8</v>
      </c>
      <c r="W216" s="5">
        <f t="shared" si="42"/>
        <v>13.9</v>
      </c>
      <c r="X216" s="5">
        <f t="shared" si="43"/>
        <v>17</v>
      </c>
      <c r="Y216" s="5">
        <f t="shared" si="44"/>
        <v>13.3</v>
      </c>
      <c r="Z216" s="5">
        <f t="shared" si="45"/>
        <v>6.2</v>
      </c>
      <c r="AA216" s="5">
        <f t="shared" si="46"/>
        <v>3.7</v>
      </c>
      <c r="AB216" s="5">
        <f t="shared" si="47"/>
        <v>1.1000000000000001</v>
      </c>
    </row>
    <row r="217" spans="1:28">
      <c r="A217" s="141">
        <v>216</v>
      </c>
      <c r="B217" s="6">
        <v>1998</v>
      </c>
      <c r="C217" s="5">
        <v>0.5</v>
      </c>
      <c r="D217" s="5">
        <v>3.4</v>
      </c>
      <c r="E217" s="5">
        <v>1.8</v>
      </c>
      <c r="F217" s="5">
        <v>6.4</v>
      </c>
      <c r="G217" s="5">
        <v>11.5</v>
      </c>
      <c r="H217" s="5">
        <v>14.9</v>
      </c>
      <c r="I217" s="5">
        <v>15.2</v>
      </c>
      <c r="J217" s="5">
        <v>16.100000000000001</v>
      </c>
      <c r="K217" s="5">
        <v>10.9</v>
      </c>
      <c r="L217" s="5">
        <v>7.3</v>
      </c>
      <c r="M217" s="5">
        <v>-1</v>
      </c>
      <c r="N217" s="5">
        <v>0.2</v>
      </c>
      <c r="O217" s="5"/>
      <c r="P217" s="160">
        <v>0</v>
      </c>
      <c r="Q217" s="5">
        <f t="shared" si="36"/>
        <v>0.5</v>
      </c>
      <c r="R217" s="5">
        <f t="shared" si="37"/>
        <v>3.4</v>
      </c>
      <c r="S217" s="5">
        <f t="shared" si="38"/>
        <v>1.8</v>
      </c>
      <c r="T217" s="5">
        <f t="shared" si="39"/>
        <v>6.4</v>
      </c>
      <c r="U217" s="5">
        <f t="shared" si="40"/>
        <v>11.5</v>
      </c>
      <c r="V217" s="5">
        <f t="shared" si="41"/>
        <v>14.9</v>
      </c>
      <c r="W217" s="5">
        <f t="shared" si="42"/>
        <v>15.2</v>
      </c>
      <c r="X217" s="5">
        <f t="shared" si="43"/>
        <v>16.100000000000001</v>
      </c>
      <c r="Y217" s="5">
        <f t="shared" si="44"/>
        <v>10.9</v>
      </c>
      <c r="Z217" s="5">
        <f t="shared" si="45"/>
        <v>7.3</v>
      </c>
      <c r="AA217" s="5">
        <f t="shared" si="46"/>
        <v>-1</v>
      </c>
      <c r="AB217" s="5">
        <f t="shared" si="47"/>
        <v>0.2</v>
      </c>
    </row>
    <row r="218" spans="1:28">
      <c r="A218" s="141">
        <v>217</v>
      </c>
      <c r="B218" s="6">
        <v>1999</v>
      </c>
      <c r="C218" s="5">
        <v>2</v>
      </c>
      <c r="D218" s="5">
        <v>-3.2</v>
      </c>
      <c r="E218" s="5">
        <v>3.6</v>
      </c>
      <c r="F218" s="5">
        <v>6</v>
      </c>
      <c r="G218" s="5">
        <v>12.2</v>
      </c>
      <c r="H218" s="5">
        <v>12.5</v>
      </c>
      <c r="I218" s="5">
        <v>16.100000000000001</v>
      </c>
      <c r="J218" s="5">
        <v>15.5</v>
      </c>
      <c r="K218" s="5">
        <v>14.6</v>
      </c>
      <c r="L218" s="5">
        <v>7.8</v>
      </c>
      <c r="M218" s="5">
        <v>0.5</v>
      </c>
      <c r="N218" s="5">
        <v>-0.1</v>
      </c>
      <c r="O218" s="5"/>
      <c r="P218" s="160">
        <v>0</v>
      </c>
      <c r="Q218" s="5">
        <f t="shared" si="36"/>
        <v>2</v>
      </c>
      <c r="R218" s="5">
        <f t="shared" si="37"/>
        <v>-3.2</v>
      </c>
      <c r="S218" s="5">
        <f t="shared" si="38"/>
        <v>3.6</v>
      </c>
      <c r="T218" s="5">
        <f t="shared" si="39"/>
        <v>6</v>
      </c>
      <c r="U218" s="5">
        <f t="shared" si="40"/>
        <v>12.2</v>
      </c>
      <c r="V218" s="5">
        <f t="shared" si="41"/>
        <v>12.5</v>
      </c>
      <c r="W218" s="5">
        <f t="shared" si="42"/>
        <v>16.100000000000001</v>
      </c>
      <c r="X218" s="5">
        <f t="shared" si="43"/>
        <v>15.5</v>
      </c>
      <c r="Y218" s="5">
        <f t="shared" si="44"/>
        <v>14.6</v>
      </c>
      <c r="Z218" s="5">
        <f t="shared" si="45"/>
        <v>7.8</v>
      </c>
      <c r="AA218" s="5">
        <f t="shared" si="46"/>
        <v>0.5</v>
      </c>
      <c r="AB218" s="5">
        <f t="shared" si="47"/>
        <v>-0.1</v>
      </c>
    </row>
    <row r="219" spans="1:28">
      <c r="A219" s="141">
        <v>218</v>
      </c>
      <c r="B219" s="6">
        <v>2000</v>
      </c>
      <c r="C219" s="5">
        <v>-2</v>
      </c>
      <c r="D219" s="5">
        <v>1.9</v>
      </c>
      <c r="E219" s="5">
        <v>2.5</v>
      </c>
      <c r="F219" s="5">
        <v>8.3000000000000007</v>
      </c>
      <c r="G219" s="5">
        <v>12.6</v>
      </c>
      <c r="H219" s="5">
        <v>15.7</v>
      </c>
      <c r="I219" s="5">
        <v>12.9</v>
      </c>
      <c r="J219" s="5">
        <v>17.2</v>
      </c>
      <c r="K219" s="5">
        <v>12.6</v>
      </c>
      <c r="L219" s="5">
        <v>8.6</v>
      </c>
      <c r="M219" s="5">
        <v>4.5999999999999996</v>
      </c>
      <c r="N219" s="5">
        <v>3.3</v>
      </c>
      <c r="O219" s="5"/>
      <c r="P219" s="160">
        <v>0</v>
      </c>
      <c r="Q219" s="5">
        <f t="shared" si="36"/>
        <v>-2</v>
      </c>
      <c r="R219" s="5">
        <f t="shared" si="37"/>
        <v>1.9</v>
      </c>
      <c r="S219" s="5">
        <f t="shared" si="38"/>
        <v>2.5</v>
      </c>
      <c r="T219" s="5">
        <f t="shared" si="39"/>
        <v>8.3000000000000007</v>
      </c>
      <c r="U219" s="5">
        <f t="shared" si="40"/>
        <v>12.6</v>
      </c>
      <c r="V219" s="5">
        <f t="shared" si="41"/>
        <v>15.7</v>
      </c>
      <c r="W219" s="5">
        <f t="shared" si="42"/>
        <v>12.9</v>
      </c>
      <c r="X219" s="5">
        <f t="shared" si="43"/>
        <v>17.2</v>
      </c>
      <c r="Y219" s="5">
        <f t="shared" si="44"/>
        <v>12.6</v>
      </c>
      <c r="Z219" s="5">
        <f t="shared" si="45"/>
        <v>8.6</v>
      </c>
      <c r="AA219" s="5">
        <f t="shared" si="46"/>
        <v>4.5999999999999996</v>
      </c>
      <c r="AB219" s="5">
        <f t="shared" si="47"/>
        <v>3.3</v>
      </c>
    </row>
    <row r="220" spans="1:28">
      <c r="A220" s="141">
        <v>219</v>
      </c>
      <c r="B220" s="6">
        <v>2001</v>
      </c>
      <c r="C220" s="5">
        <v>0</v>
      </c>
      <c r="D220" s="5">
        <v>0.8</v>
      </c>
      <c r="E220" s="5">
        <v>4.3</v>
      </c>
      <c r="F220" s="5">
        <v>4.3</v>
      </c>
      <c r="G220" s="5">
        <v>13.1</v>
      </c>
      <c r="H220" s="5">
        <v>12.3</v>
      </c>
      <c r="I220" s="5">
        <v>16.3</v>
      </c>
      <c r="J220" s="5">
        <v>17</v>
      </c>
      <c r="K220" s="5">
        <v>8.6999999999999993</v>
      </c>
      <c r="L220" s="5">
        <v>12.8</v>
      </c>
      <c r="M220" s="5">
        <v>0</v>
      </c>
      <c r="N220" s="5">
        <v>-3.7</v>
      </c>
      <c r="O220" s="5"/>
      <c r="P220" s="160">
        <v>0</v>
      </c>
      <c r="Q220" s="5">
        <f t="shared" si="36"/>
        <v>0</v>
      </c>
      <c r="R220" s="5">
        <f t="shared" si="37"/>
        <v>0.8</v>
      </c>
      <c r="S220" s="5">
        <f t="shared" si="38"/>
        <v>4.3</v>
      </c>
      <c r="T220" s="5">
        <f t="shared" si="39"/>
        <v>4.3</v>
      </c>
      <c r="U220" s="5">
        <f t="shared" si="40"/>
        <v>13.1</v>
      </c>
      <c r="V220" s="5">
        <f t="shared" si="41"/>
        <v>12.3</v>
      </c>
      <c r="W220" s="5">
        <f t="shared" si="42"/>
        <v>16.3</v>
      </c>
      <c r="X220" s="5">
        <f t="shared" si="43"/>
        <v>17</v>
      </c>
      <c r="Y220" s="5">
        <f t="shared" si="44"/>
        <v>8.6999999999999993</v>
      </c>
      <c r="Z220" s="5">
        <f t="shared" si="45"/>
        <v>12.8</v>
      </c>
      <c r="AA220" s="5">
        <f t="shared" si="46"/>
        <v>0</v>
      </c>
      <c r="AB220" s="5">
        <f t="shared" si="47"/>
        <v>-3.7</v>
      </c>
    </row>
    <row r="221" spans="1:28">
      <c r="A221" s="141">
        <v>220</v>
      </c>
      <c r="B221" s="6">
        <v>2002</v>
      </c>
      <c r="C221" s="5">
        <v>0.8</v>
      </c>
      <c r="D221" s="5">
        <v>3.2</v>
      </c>
      <c r="E221" s="5">
        <v>4.8</v>
      </c>
      <c r="F221" s="5">
        <v>5.6</v>
      </c>
      <c r="G221" s="5">
        <v>11.3</v>
      </c>
      <c r="H221" s="5">
        <v>16.7</v>
      </c>
      <c r="I221" s="5">
        <v>15.5</v>
      </c>
      <c r="J221" s="5">
        <v>15.4</v>
      </c>
      <c r="K221" s="5">
        <v>9.9</v>
      </c>
      <c r="L221" s="5">
        <v>7.6</v>
      </c>
      <c r="M221" s="5">
        <v>5.4</v>
      </c>
      <c r="N221" s="5">
        <v>1.2</v>
      </c>
      <c r="O221" s="5"/>
      <c r="P221" s="160">
        <v>0</v>
      </c>
      <c r="Q221" s="5">
        <f t="shared" si="36"/>
        <v>0.8</v>
      </c>
      <c r="R221" s="5">
        <f t="shared" si="37"/>
        <v>3.2</v>
      </c>
      <c r="S221" s="5">
        <f t="shared" si="38"/>
        <v>4.8</v>
      </c>
      <c r="T221" s="5">
        <f t="shared" si="39"/>
        <v>5.6</v>
      </c>
      <c r="U221" s="5">
        <f t="shared" si="40"/>
        <v>11.3</v>
      </c>
      <c r="V221" s="5">
        <f t="shared" si="41"/>
        <v>16.7</v>
      </c>
      <c r="W221" s="5">
        <f t="shared" si="42"/>
        <v>15.5</v>
      </c>
      <c r="X221" s="5">
        <f t="shared" si="43"/>
        <v>15.4</v>
      </c>
      <c r="Y221" s="5">
        <f t="shared" si="44"/>
        <v>9.9</v>
      </c>
      <c r="Z221" s="5">
        <f t="shared" si="45"/>
        <v>7.6</v>
      </c>
      <c r="AA221" s="5">
        <f t="shared" si="46"/>
        <v>5.4</v>
      </c>
      <c r="AB221" s="5">
        <f t="shared" si="47"/>
        <v>1.2</v>
      </c>
    </row>
    <row r="222" spans="1:28">
      <c r="A222" s="141">
        <v>221</v>
      </c>
      <c r="B222" s="6">
        <v>2003</v>
      </c>
      <c r="C222" s="5">
        <v>-2.2999999999999998</v>
      </c>
      <c r="D222" s="5">
        <v>-3.8</v>
      </c>
      <c r="E222" s="5">
        <v>4.8</v>
      </c>
      <c r="F222" s="5">
        <v>6.3</v>
      </c>
      <c r="G222" s="5">
        <v>12.7</v>
      </c>
      <c r="H222" s="5">
        <v>19.3</v>
      </c>
      <c r="I222" s="5">
        <v>17.2</v>
      </c>
      <c r="J222" s="5">
        <v>20.7</v>
      </c>
      <c r="K222" s="5">
        <v>12.5</v>
      </c>
      <c r="L222" s="5">
        <v>4.3</v>
      </c>
      <c r="M222" s="5">
        <v>5.8</v>
      </c>
      <c r="N222" s="5">
        <v>1.3</v>
      </c>
      <c r="O222" s="5"/>
      <c r="P222" s="160">
        <v>0</v>
      </c>
      <c r="Q222" s="5">
        <f t="shared" si="36"/>
        <v>-2.2999999999999998</v>
      </c>
      <c r="R222" s="5">
        <f t="shared" si="37"/>
        <v>-3.8</v>
      </c>
      <c r="S222" s="5">
        <f t="shared" si="38"/>
        <v>4.8</v>
      </c>
      <c r="T222" s="5">
        <f t="shared" si="39"/>
        <v>6.3</v>
      </c>
      <c r="U222" s="5">
        <f t="shared" si="40"/>
        <v>12.7</v>
      </c>
      <c r="V222" s="5">
        <f t="shared" si="41"/>
        <v>19.3</v>
      </c>
      <c r="W222" s="5">
        <f t="shared" si="42"/>
        <v>17.2</v>
      </c>
      <c r="X222" s="5">
        <f t="shared" si="43"/>
        <v>20.7</v>
      </c>
      <c r="Y222" s="5">
        <f t="shared" si="44"/>
        <v>12.5</v>
      </c>
      <c r="Z222" s="5">
        <f t="shared" si="45"/>
        <v>4.3</v>
      </c>
      <c r="AA222" s="5">
        <f t="shared" si="46"/>
        <v>5.8</v>
      </c>
      <c r="AB222" s="5">
        <f t="shared" si="47"/>
        <v>1.3</v>
      </c>
    </row>
    <row r="223" spans="1:28">
      <c r="A223" s="141">
        <v>222</v>
      </c>
      <c r="B223" s="6">
        <v>2004</v>
      </c>
      <c r="C223" s="5">
        <v>-2.2000000000000002</v>
      </c>
      <c r="D223" s="5">
        <v>0.2</v>
      </c>
      <c r="E223" s="5">
        <v>1.9</v>
      </c>
      <c r="F223" s="5">
        <v>7.1</v>
      </c>
      <c r="G223" s="5">
        <v>9</v>
      </c>
      <c r="H223" s="5">
        <v>13.4</v>
      </c>
      <c r="I223" s="5">
        <v>15.3</v>
      </c>
      <c r="J223" s="5">
        <v>16.399999999999999</v>
      </c>
      <c r="K223" s="5">
        <v>12.6</v>
      </c>
      <c r="L223" s="5">
        <v>10.199999999999999</v>
      </c>
      <c r="M223" s="5">
        <v>1.6</v>
      </c>
      <c r="N223" s="5">
        <v>0.4</v>
      </c>
      <c r="O223" s="5"/>
      <c r="P223" s="160">
        <v>0</v>
      </c>
      <c r="Q223" s="5">
        <f t="shared" si="36"/>
        <v>-2.2000000000000002</v>
      </c>
      <c r="R223" s="5">
        <f t="shared" si="37"/>
        <v>0.2</v>
      </c>
      <c r="S223" s="5">
        <f t="shared" si="38"/>
        <v>1.9</v>
      </c>
      <c r="T223" s="5">
        <f t="shared" si="39"/>
        <v>7.1</v>
      </c>
      <c r="U223" s="5">
        <f t="shared" si="40"/>
        <v>9</v>
      </c>
      <c r="V223" s="5">
        <f t="shared" si="41"/>
        <v>13.4</v>
      </c>
      <c r="W223" s="5">
        <f t="shared" si="42"/>
        <v>15.3</v>
      </c>
      <c r="X223" s="5">
        <f t="shared" si="43"/>
        <v>16.399999999999999</v>
      </c>
      <c r="Y223" s="5">
        <f t="shared" si="44"/>
        <v>12.6</v>
      </c>
      <c r="Z223" s="5">
        <f t="shared" si="45"/>
        <v>10.199999999999999</v>
      </c>
      <c r="AA223" s="5">
        <f t="shared" si="46"/>
        <v>1.6</v>
      </c>
      <c r="AB223" s="5">
        <f t="shared" si="47"/>
        <v>0.4</v>
      </c>
    </row>
    <row r="224" spans="1:28">
      <c r="A224" s="141">
        <v>223</v>
      </c>
      <c r="B224" s="6">
        <v>2005</v>
      </c>
      <c r="C224" s="5">
        <v>-0.9</v>
      </c>
      <c r="D224" s="5">
        <v>-3.9</v>
      </c>
      <c r="E224" s="5">
        <v>2.2999999999999998</v>
      </c>
      <c r="F224" s="5">
        <v>7</v>
      </c>
      <c r="G224" s="5">
        <v>11.3</v>
      </c>
      <c r="H224" s="5">
        <v>15.4</v>
      </c>
      <c r="I224" s="5">
        <v>15.7</v>
      </c>
      <c r="J224" s="5">
        <v>13.4</v>
      </c>
      <c r="K224" s="5">
        <v>13.2</v>
      </c>
      <c r="L224" s="5">
        <v>10.6</v>
      </c>
      <c r="M224" s="5">
        <v>2.2999999999999998</v>
      </c>
      <c r="N224" s="5">
        <v>-2.8</v>
      </c>
      <c r="O224" s="5"/>
      <c r="P224" s="160">
        <v>0</v>
      </c>
      <c r="Q224" s="5">
        <f t="shared" si="36"/>
        <v>-0.9</v>
      </c>
      <c r="R224" s="5">
        <f t="shared" si="37"/>
        <v>-3.9</v>
      </c>
      <c r="S224" s="5">
        <f t="shared" si="38"/>
        <v>2.2999999999999998</v>
      </c>
      <c r="T224" s="5">
        <f t="shared" si="39"/>
        <v>7</v>
      </c>
      <c r="U224" s="5">
        <f t="shared" si="40"/>
        <v>11.3</v>
      </c>
      <c r="V224" s="5">
        <f t="shared" si="41"/>
        <v>15.4</v>
      </c>
      <c r="W224" s="5">
        <f t="shared" si="42"/>
        <v>15.7</v>
      </c>
      <c r="X224" s="5">
        <f t="shared" si="43"/>
        <v>13.4</v>
      </c>
      <c r="Y224" s="5">
        <f t="shared" si="44"/>
        <v>13.2</v>
      </c>
      <c r="Z224" s="5">
        <f t="shared" si="45"/>
        <v>10.6</v>
      </c>
      <c r="AA224" s="5">
        <f t="shared" si="46"/>
        <v>2.2999999999999998</v>
      </c>
      <c r="AB224" s="5">
        <f t="shared" si="47"/>
        <v>-2.8</v>
      </c>
    </row>
    <row r="225" spans="1:29">
      <c r="A225" s="141">
        <v>224</v>
      </c>
      <c r="B225" s="7">
        <v>2006</v>
      </c>
      <c r="C225" s="5">
        <v>-2.2999999999999998</v>
      </c>
      <c r="D225" s="5">
        <v>-2.5</v>
      </c>
      <c r="E225" s="5">
        <v>-0.3</v>
      </c>
      <c r="F225" s="5">
        <v>6.1</v>
      </c>
      <c r="G225" s="5">
        <v>10.9</v>
      </c>
      <c r="H225" s="5">
        <v>15</v>
      </c>
      <c r="I225" s="5">
        <v>19.8</v>
      </c>
      <c r="J225" s="5">
        <v>12.1</v>
      </c>
      <c r="K225" s="5">
        <v>15.5</v>
      </c>
      <c r="L225" s="5">
        <v>11.7</v>
      </c>
      <c r="M225" s="5">
        <v>6.4</v>
      </c>
      <c r="N225" s="5">
        <v>2.7</v>
      </c>
      <c r="O225" s="5"/>
      <c r="P225" s="160">
        <v>0</v>
      </c>
      <c r="Q225" s="5">
        <f t="shared" si="36"/>
        <v>-2.2999999999999998</v>
      </c>
      <c r="R225" s="5">
        <f t="shared" si="37"/>
        <v>-2.5</v>
      </c>
      <c r="S225" s="5">
        <f t="shared" si="38"/>
        <v>-0.3</v>
      </c>
      <c r="T225" s="5">
        <f t="shared" si="39"/>
        <v>6.1</v>
      </c>
      <c r="U225" s="5">
        <f t="shared" si="40"/>
        <v>10.9</v>
      </c>
      <c r="V225" s="5">
        <f t="shared" si="41"/>
        <v>15</v>
      </c>
      <c r="W225" s="5">
        <f t="shared" si="42"/>
        <v>19.8</v>
      </c>
      <c r="X225" s="5">
        <f t="shared" si="43"/>
        <v>12.1</v>
      </c>
      <c r="Y225" s="5">
        <f t="shared" si="44"/>
        <v>15.5</v>
      </c>
      <c r="Z225" s="5">
        <f t="shared" si="45"/>
        <v>11.7</v>
      </c>
      <c r="AA225" s="5">
        <f t="shared" si="46"/>
        <v>6.4</v>
      </c>
      <c r="AB225" s="5">
        <f t="shared" si="47"/>
        <v>2.7</v>
      </c>
    </row>
    <row r="226" spans="1:29">
      <c r="A226" s="141">
        <v>225</v>
      </c>
      <c r="B226" s="6">
        <v>2007</v>
      </c>
      <c r="C226" s="5">
        <v>2.2000000000000002</v>
      </c>
      <c r="D226" s="5">
        <v>2.9</v>
      </c>
      <c r="E226" s="5">
        <v>3.6</v>
      </c>
      <c r="F226" s="5">
        <v>11.2</v>
      </c>
      <c r="G226" s="5">
        <v>12.1</v>
      </c>
      <c r="H226" s="5">
        <v>15.1</v>
      </c>
      <c r="I226" s="5">
        <v>15.5</v>
      </c>
      <c r="J226" s="5">
        <v>14.9</v>
      </c>
      <c r="K226" s="5">
        <v>10.3</v>
      </c>
      <c r="L226" s="5">
        <v>6.8</v>
      </c>
      <c r="M226" s="5">
        <v>1</v>
      </c>
      <c r="N226" s="5">
        <v>-0.1</v>
      </c>
      <c r="O226" s="5"/>
      <c r="P226" s="160">
        <v>0</v>
      </c>
      <c r="Q226" s="5">
        <f t="shared" si="36"/>
        <v>2.2000000000000002</v>
      </c>
      <c r="R226" s="5">
        <f t="shared" si="37"/>
        <v>2.9</v>
      </c>
      <c r="S226" s="5">
        <f t="shared" si="38"/>
        <v>3.6</v>
      </c>
      <c r="T226" s="5">
        <f t="shared" si="39"/>
        <v>11.2</v>
      </c>
      <c r="U226" s="5">
        <f t="shared" si="40"/>
        <v>12.1</v>
      </c>
      <c r="V226" s="5">
        <f t="shared" si="41"/>
        <v>15.1</v>
      </c>
      <c r="W226" s="5">
        <f t="shared" si="42"/>
        <v>15.5</v>
      </c>
      <c r="X226" s="5">
        <f t="shared" si="43"/>
        <v>14.9</v>
      </c>
      <c r="Y226" s="5">
        <f t="shared" si="44"/>
        <v>10.3</v>
      </c>
      <c r="Z226" s="5">
        <f t="shared" si="45"/>
        <v>6.8</v>
      </c>
      <c r="AA226" s="5">
        <f t="shared" si="46"/>
        <v>1</v>
      </c>
      <c r="AB226" s="5">
        <f t="shared" si="47"/>
        <v>-0.1</v>
      </c>
    </row>
    <row r="227" spans="1:29">
      <c r="A227" s="141">
        <v>226</v>
      </c>
      <c r="B227" s="6">
        <v>2008</v>
      </c>
      <c r="C227" s="5">
        <v>2.5</v>
      </c>
      <c r="D227" s="5">
        <v>2.7</v>
      </c>
      <c r="E227" s="5">
        <v>1.6</v>
      </c>
      <c r="F227" s="5">
        <v>5.3</v>
      </c>
      <c r="G227" s="5">
        <v>12.7</v>
      </c>
      <c r="H227" s="5">
        <v>15</v>
      </c>
      <c r="I227" s="5">
        <v>15.5</v>
      </c>
      <c r="J227" s="5">
        <v>15.7</v>
      </c>
      <c r="K227" s="5">
        <v>10.199999999999999</v>
      </c>
      <c r="L227" s="5">
        <v>8.5</v>
      </c>
      <c r="M227" s="5">
        <v>3.6</v>
      </c>
      <c r="N227" s="5">
        <v>-0.4</v>
      </c>
      <c r="O227" s="5"/>
      <c r="P227" s="160">
        <v>0</v>
      </c>
      <c r="Q227" s="5">
        <f t="shared" si="36"/>
        <v>2.5</v>
      </c>
      <c r="R227" s="5">
        <f t="shared" si="37"/>
        <v>2.7</v>
      </c>
      <c r="S227" s="5">
        <f t="shared" si="38"/>
        <v>1.6</v>
      </c>
      <c r="T227" s="5">
        <f t="shared" si="39"/>
        <v>5.3</v>
      </c>
      <c r="U227" s="5">
        <f t="shared" si="40"/>
        <v>12.7</v>
      </c>
      <c r="V227" s="5">
        <f t="shared" si="41"/>
        <v>15</v>
      </c>
      <c r="W227" s="5">
        <f t="shared" si="42"/>
        <v>15.5</v>
      </c>
      <c r="X227" s="5">
        <f t="shared" si="43"/>
        <v>15.7</v>
      </c>
      <c r="Y227" s="5">
        <f t="shared" si="44"/>
        <v>10.199999999999999</v>
      </c>
      <c r="Z227" s="5">
        <f t="shared" si="45"/>
        <v>8.5</v>
      </c>
      <c r="AA227" s="5">
        <f t="shared" si="46"/>
        <v>3.6</v>
      </c>
      <c r="AB227" s="5">
        <f t="shared" si="47"/>
        <v>-0.4</v>
      </c>
    </row>
    <row r="228" spans="1:29">
      <c r="A228" s="141">
        <v>227</v>
      </c>
      <c r="B228" s="6">
        <v>2009</v>
      </c>
      <c r="C228" s="5">
        <v>-2.7</v>
      </c>
      <c r="D228" s="5">
        <v>-1.7</v>
      </c>
      <c r="E228" s="5">
        <v>0.9</v>
      </c>
      <c r="F228" s="5">
        <v>10.1</v>
      </c>
      <c r="G228" s="5">
        <v>12.7</v>
      </c>
      <c r="H228" s="5">
        <v>12.9</v>
      </c>
      <c r="I228" s="5">
        <v>16.3</v>
      </c>
      <c r="J228" s="5">
        <v>17.7</v>
      </c>
      <c r="K228" s="5">
        <v>13.3</v>
      </c>
      <c r="L228" s="5">
        <v>7.3</v>
      </c>
      <c r="M228" s="5">
        <v>6.8</v>
      </c>
      <c r="N228" s="5">
        <v>-0.9</v>
      </c>
      <c r="O228" s="5"/>
      <c r="P228" s="160">
        <v>0</v>
      </c>
      <c r="Q228" s="5">
        <f t="shared" si="36"/>
        <v>-2.7</v>
      </c>
      <c r="R228" s="5">
        <f t="shared" si="37"/>
        <v>-1.7</v>
      </c>
      <c r="S228" s="5">
        <f t="shared" si="38"/>
        <v>0.9</v>
      </c>
      <c r="T228" s="5">
        <f t="shared" si="39"/>
        <v>10.1</v>
      </c>
      <c r="U228" s="5">
        <f t="shared" si="40"/>
        <v>12.7</v>
      </c>
      <c r="V228" s="5">
        <f t="shared" si="41"/>
        <v>12.9</v>
      </c>
      <c r="W228" s="5">
        <f t="shared" si="42"/>
        <v>16.3</v>
      </c>
      <c r="X228" s="5">
        <f t="shared" si="43"/>
        <v>17.7</v>
      </c>
      <c r="Y228" s="5">
        <f t="shared" si="44"/>
        <v>13.3</v>
      </c>
      <c r="Z228" s="5">
        <f t="shared" si="45"/>
        <v>7.3</v>
      </c>
      <c r="AA228" s="5">
        <f t="shared" si="46"/>
        <v>6.8</v>
      </c>
      <c r="AB228" s="5">
        <f t="shared" si="47"/>
        <v>-0.9</v>
      </c>
    </row>
    <row r="229" spans="1:29">
      <c r="A229" s="141">
        <v>228</v>
      </c>
      <c r="B229" s="6">
        <v>2010</v>
      </c>
      <c r="C229" s="4">
        <v>-4.5999999999999996</v>
      </c>
      <c r="D229" s="4">
        <v>-1.2</v>
      </c>
      <c r="E229" s="5">
        <v>2</v>
      </c>
      <c r="F229" s="4">
        <v>7.1</v>
      </c>
      <c r="G229" s="4">
        <v>8.5</v>
      </c>
      <c r="H229" s="4">
        <v>14.3</v>
      </c>
      <c r="I229" s="4">
        <v>17.7</v>
      </c>
      <c r="J229" s="4">
        <v>14.6</v>
      </c>
      <c r="K229" s="4">
        <v>10.7</v>
      </c>
      <c r="L229" s="4">
        <v>6.8</v>
      </c>
      <c r="M229" s="4">
        <v>3.1</v>
      </c>
      <c r="N229" s="4">
        <v>-2.5</v>
      </c>
      <c r="O229" s="4"/>
      <c r="P229" s="160">
        <v>0</v>
      </c>
      <c r="Q229" s="5">
        <f t="shared" si="36"/>
        <v>-4.5999999999999996</v>
      </c>
      <c r="R229" s="5">
        <f t="shared" si="37"/>
        <v>-1.2</v>
      </c>
      <c r="S229" s="5">
        <f t="shared" si="38"/>
        <v>2</v>
      </c>
      <c r="T229" s="5">
        <f t="shared" si="39"/>
        <v>7.1</v>
      </c>
      <c r="U229" s="5">
        <f t="shared" si="40"/>
        <v>8.5</v>
      </c>
      <c r="V229" s="5">
        <f t="shared" si="41"/>
        <v>14.3</v>
      </c>
      <c r="W229" s="5">
        <f t="shared" si="42"/>
        <v>17.7</v>
      </c>
      <c r="X229" s="5">
        <f t="shared" si="43"/>
        <v>14.6</v>
      </c>
      <c r="Y229" s="5">
        <f t="shared" si="44"/>
        <v>10.7</v>
      </c>
      <c r="Z229" s="5">
        <f t="shared" si="45"/>
        <v>6.8</v>
      </c>
      <c r="AA229" s="5">
        <f t="shared" si="46"/>
        <v>3.1</v>
      </c>
      <c r="AB229" s="5">
        <f t="shared" si="47"/>
        <v>-2.5</v>
      </c>
    </row>
    <row r="230" spans="1:29">
      <c r="A230" s="141">
        <v>229</v>
      </c>
      <c r="B230" s="6">
        <v>2011</v>
      </c>
      <c r="C230" s="5">
        <v>-1</v>
      </c>
      <c r="D230" s="4">
        <v>0.7</v>
      </c>
      <c r="E230" s="4">
        <v>4.2</v>
      </c>
      <c r="F230" s="4">
        <v>10.199999999999999</v>
      </c>
      <c r="G230" s="4">
        <v>12.4</v>
      </c>
      <c r="H230" s="4">
        <v>13.9</v>
      </c>
      <c r="I230" s="4">
        <v>13.6</v>
      </c>
      <c r="J230" s="4">
        <v>17.3</v>
      </c>
      <c r="K230" s="4">
        <v>14.4</v>
      </c>
      <c r="L230" s="4">
        <v>8.1</v>
      </c>
      <c r="M230" s="4">
        <v>6.6</v>
      </c>
      <c r="N230" s="4">
        <v>1.4</v>
      </c>
      <c r="O230" s="4"/>
      <c r="P230" s="160">
        <v>0</v>
      </c>
      <c r="Q230" s="5">
        <f t="shared" si="36"/>
        <v>-1</v>
      </c>
      <c r="R230" s="5">
        <f t="shared" si="37"/>
        <v>0.7</v>
      </c>
      <c r="S230" s="5">
        <f t="shared" si="38"/>
        <v>4.2</v>
      </c>
      <c r="T230" s="5">
        <f t="shared" si="39"/>
        <v>10.199999999999999</v>
      </c>
      <c r="U230" s="5">
        <f t="shared" si="40"/>
        <v>12.4</v>
      </c>
      <c r="V230" s="5">
        <f t="shared" si="41"/>
        <v>13.9</v>
      </c>
      <c r="W230" s="5">
        <f t="shared" si="42"/>
        <v>13.6</v>
      </c>
      <c r="X230" s="5">
        <f t="shared" si="43"/>
        <v>17.3</v>
      </c>
      <c r="Y230" s="5">
        <f t="shared" si="44"/>
        <v>14.4</v>
      </c>
      <c r="Z230" s="5">
        <f t="shared" si="45"/>
        <v>8.1</v>
      </c>
      <c r="AA230" s="5">
        <f t="shared" si="46"/>
        <v>6.6</v>
      </c>
      <c r="AB230" s="5">
        <f t="shared" si="47"/>
        <v>1.4</v>
      </c>
    </row>
    <row r="231" spans="1:29">
      <c r="A231" s="141">
        <v>230</v>
      </c>
      <c r="B231" s="6">
        <v>2012</v>
      </c>
      <c r="C231" s="5">
        <v>-0.8</v>
      </c>
      <c r="D231" s="4">
        <v>-6.3</v>
      </c>
      <c r="E231" s="4">
        <v>6.1</v>
      </c>
      <c r="F231" s="4">
        <v>6.6</v>
      </c>
      <c r="G231" s="4">
        <v>12.4</v>
      </c>
      <c r="H231" s="4">
        <v>15.2</v>
      </c>
      <c r="I231" s="4">
        <v>15.7</v>
      </c>
      <c r="J231" s="4">
        <v>17.399999999999999</v>
      </c>
      <c r="K231" s="4">
        <v>12.4</v>
      </c>
      <c r="L231" s="4">
        <v>8.1999999999999993</v>
      </c>
      <c r="M231" s="4">
        <v>5.0999999999999996</v>
      </c>
      <c r="N231" s="4">
        <v>0.2</v>
      </c>
      <c r="O231" s="4"/>
      <c r="P231" s="160">
        <v>0</v>
      </c>
      <c r="Q231" s="5">
        <f t="shared" si="36"/>
        <v>-0.8</v>
      </c>
      <c r="R231" s="5">
        <f t="shared" si="37"/>
        <v>-6.3</v>
      </c>
      <c r="S231" s="5">
        <f t="shared" si="38"/>
        <v>6.1</v>
      </c>
      <c r="T231" s="5">
        <f t="shared" si="39"/>
        <v>6.6</v>
      </c>
      <c r="U231" s="5">
        <f t="shared" si="40"/>
        <v>12.4</v>
      </c>
      <c r="V231" s="5">
        <f t="shared" si="41"/>
        <v>15.2</v>
      </c>
      <c r="W231" s="5">
        <f t="shared" si="42"/>
        <v>15.7</v>
      </c>
      <c r="X231" s="5">
        <f t="shared" si="43"/>
        <v>17.399999999999999</v>
      </c>
      <c r="Y231" s="5">
        <f t="shared" si="44"/>
        <v>12.4</v>
      </c>
      <c r="Z231" s="5">
        <f t="shared" si="45"/>
        <v>8.1999999999999993</v>
      </c>
      <c r="AA231" s="5">
        <f t="shared" si="46"/>
        <v>5.0999999999999996</v>
      </c>
      <c r="AB231" s="5">
        <f t="shared" si="47"/>
        <v>0.2</v>
      </c>
    </row>
    <row r="232" spans="1:29">
      <c r="A232" s="141">
        <v>231</v>
      </c>
      <c r="B232" s="6">
        <v>2013</v>
      </c>
      <c r="C232" s="5">
        <v>-1.4</v>
      </c>
      <c r="D232" s="4">
        <v>-4.4000000000000004</v>
      </c>
      <c r="E232" s="4">
        <v>0.1</v>
      </c>
      <c r="F232" s="4">
        <v>6.4</v>
      </c>
      <c r="G232" s="4">
        <v>8.6</v>
      </c>
      <c r="H232" s="4">
        <v>13.3</v>
      </c>
      <c r="I232" s="4">
        <v>18.399999999999999</v>
      </c>
      <c r="J232" s="4">
        <v>16.5</v>
      </c>
      <c r="K232" s="158">
        <v>11.5</v>
      </c>
      <c r="L232" s="158">
        <v>9.4</v>
      </c>
      <c r="M232" s="158">
        <v>1.5</v>
      </c>
      <c r="N232" s="147">
        <v>3</v>
      </c>
      <c r="O232" s="5">
        <f>AVERAGE(C232:N232)</f>
        <v>6.9083333333333341</v>
      </c>
      <c r="P232" s="160">
        <v>0</v>
      </c>
      <c r="Q232" s="5">
        <v>-1.4</v>
      </c>
      <c r="R232" s="4">
        <v>-4.4000000000000004</v>
      </c>
      <c r="S232" s="4">
        <v>0.1</v>
      </c>
      <c r="T232" s="4">
        <v>6.4</v>
      </c>
      <c r="U232" s="4">
        <v>8.6</v>
      </c>
      <c r="V232" s="4">
        <v>13.3</v>
      </c>
      <c r="W232" s="4">
        <v>18.399999999999999</v>
      </c>
      <c r="X232" s="4">
        <v>16.5</v>
      </c>
      <c r="Y232" s="4">
        <v>11.7</v>
      </c>
      <c r="Z232" s="4">
        <v>9.6</v>
      </c>
      <c r="AA232" s="4">
        <v>1.7</v>
      </c>
      <c r="AB232" s="5">
        <v>3.2</v>
      </c>
      <c r="AC232" s="5">
        <f>AVERAGE(Q232:AB232)</f>
        <v>6.9750000000000005</v>
      </c>
    </row>
    <row r="233" spans="1:29">
      <c r="A233" s="141">
        <v>232</v>
      </c>
      <c r="B233" s="6">
        <v>2014</v>
      </c>
      <c r="C233" s="147">
        <v>2.4</v>
      </c>
      <c r="D233" s="158">
        <v>2.9</v>
      </c>
      <c r="E233" s="158">
        <v>5.4</v>
      </c>
      <c r="F233" s="158">
        <v>8.1</v>
      </c>
      <c r="G233" s="158">
        <v>9.5</v>
      </c>
      <c r="H233" s="158">
        <v>14.8</v>
      </c>
      <c r="I233" s="158">
        <v>15.5</v>
      </c>
      <c r="J233" s="158">
        <v>13.5</v>
      </c>
      <c r="K233" s="158">
        <v>12.5</v>
      </c>
      <c r="L233" s="158">
        <v>10.3</v>
      </c>
      <c r="M233" s="4">
        <v>6.4</v>
      </c>
      <c r="N233" s="5">
        <v>0.8</v>
      </c>
      <c r="O233" s="5">
        <f>AVERAGE(C233:N233)</f>
        <v>8.5083333333333329</v>
      </c>
      <c r="P233" s="160">
        <v>0</v>
      </c>
      <c r="Q233" s="5">
        <v>2.6</v>
      </c>
      <c r="R233" s="4">
        <v>3.1</v>
      </c>
      <c r="S233" s="4">
        <v>5.6</v>
      </c>
      <c r="T233" s="4">
        <v>8.3000000000000007</v>
      </c>
      <c r="U233" s="4">
        <v>9.6999999999999993</v>
      </c>
      <c r="V233" s="4">
        <v>15</v>
      </c>
      <c r="W233" s="4">
        <v>15.7</v>
      </c>
      <c r="X233" s="4">
        <v>13.7</v>
      </c>
      <c r="Y233" s="4">
        <v>12.7</v>
      </c>
      <c r="Z233" s="4">
        <v>10.4</v>
      </c>
      <c r="AA233" s="4">
        <v>6.4</v>
      </c>
      <c r="AB233" s="5">
        <v>0.8</v>
      </c>
      <c r="AC233" s="5">
        <f>AVERAGE(Q233:AB233)</f>
        <v>8.6666666666666679</v>
      </c>
    </row>
    <row r="234" spans="1:29">
      <c r="A234" s="141">
        <v>233</v>
      </c>
      <c r="B234" s="6">
        <v>2015</v>
      </c>
      <c r="C234" s="5">
        <v>0.1</v>
      </c>
      <c r="D234" s="4">
        <v>-1.4</v>
      </c>
      <c r="E234" s="4">
        <v>3.7</v>
      </c>
      <c r="F234" s="4">
        <v>7.3</v>
      </c>
      <c r="G234" s="4">
        <v>11.1</v>
      </c>
      <c r="H234" s="4">
        <v>15</v>
      </c>
      <c r="I234" s="4">
        <v>19.5</v>
      </c>
      <c r="J234" s="4">
        <v>18.899999999999999</v>
      </c>
      <c r="K234" s="4">
        <v>10.6</v>
      </c>
      <c r="L234" s="4">
        <v>7.1</v>
      </c>
      <c r="M234" s="4">
        <v>7.3</v>
      </c>
      <c r="N234" s="5">
        <v>6.6</v>
      </c>
      <c r="O234" s="5"/>
      <c r="P234" s="160">
        <v>0</v>
      </c>
      <c r="Q234" s="5">
        <f t="shared" ref="Q234:AB237" si="48">C234+$P234</f>
        <v>0.1</v>
      </c>
      <c r="R234" s="5">
        <f t="shared" si="48"/>
        <v>-1.4</v>
      </c>
      <c r="S234" s="5">
        <f t="shared" si="48"/>
        <v>3.7</v>
      </c>
      <c r="T234" s="5">
        <f t="shared" si="48"/>
        <v>7.3</v>
      </c>
      <c r="U234" s="5">
        <f t="shared" si="48"/>
        <v>11.1</v>
      </c>
      <c r="V234" s="5">
        <f t="shared" si="48"/>
        <v>15</v>
      </c>
      <c r="W234" s="5">
        <f t="shared" si="48"/>
        <v>19.5</v>
      </c>
      <c r="X234" s="5">
        <f t="shared" si="48"/>
        <v>18.899999999999999</v>
      </c>
      <c r="Y234" s="5">
        <f t="shared" si="48"/>
        <v>10.6</v>
      </c>
      <c r="Z234" s="5">
        <f t="shared" si="48"/>
        <v>7.1</v>
      </c>
      <c r="AA234" s="5">
        <f t="shared" si="48"/>
        <v>7.3</v>
      </c>
      <c r="AB234" s="5">
        <f t="shared" si="48"/>
        <v>6.6</v>
      </c>
    </row>
    <row r="235" spans="1:29">
      <c r="A235" s="141">
        <v>234</v>
      </c>
      <c r="B235" s="6">
        <v>2016</v>
      </c>
      <c r="C235" s="5">
        <v>0.8</v>
      </c>
      <c r="D235" s="4">
        <v>2</v>
      </c>
      <c r="E235" s="4">
        <v>2</v>
      </c>
      <c r="F235" s="4">
        <v>6.7</v>
      </c>
      <c r="G235" s="4">
        <v>10.5</v>
      </c>
      <c r="H235" s="4">
        <v>14.2</v>
      </c>
      <c r="I235" s="4">
        <v>17</v>
      </c>
      <c r="J235" s="4">
        <v>16.5</v>
      </c>
      <c r="K235" s="4">
        <v>15.1</v>
      </c>
      <c r="L235" s="4">
        <v>7</v>
      </c>
      <c r="M235" s="4">
        <v>3.3</v>
      </c>
      <c r="N235" s="5">
        <v>2.6</v>
      </c>
      <c r="O235" s="5"/>
      <c r="P235" s="160">
        <v>0</v>
      </c>
      <c r="Q235" s="5">
        <f t="shared" si="48"/>
        <v>0.8</v>
      </c>
      <c r="R235" s="5">
        <f t="shared" si="48"/>
        <v>2</v>
      </c>
      <c r="S235" s="5">
        <f t="shared" si="48"/>
        <v>2</v>
      </c>
      <c r="T235" s="5">
        <f t="shared" si="48"/>
        <v>6.7</v>
      </c>
      <c r="U235" s="5">
        <f t="shared" si="48"/>
        <v>10.5</v>
      </c>
      <c r="V235" s="5">
        <f t="shared" si="48"/>
        <v>14.2</v>
      </c>
      <c r="W235" s="5">
        <f t="shared" si="48"/>
        <v>17</v>
      </c>
      <c r="X235" s="5">
        <f t="shared" si="48"/>
        <v>16.5</v>
      </c>
      <c r="Y235" s="5">
        <f t="shared" si="48"/>
        <v>15.1</v>
      </c>
      <c r="Z235" s="5">
        <f t="shared" si="48"/>
        <v>7</v>
      </c>
      <c r="AA235" s="5">
        <f t="shared" si="48"/>
        <v>3.3</v>
      </c>
      <c r="AB235" s="5">
        <f t="shared" si="48"/>
        <v>2.6</v>
      </c>
    </row>
    <row r="236" spans="1:29">
      <c r="A236" s="141">
        <v>235</v>
      </c>
      <c r="B236" s="6">
        <v>2017</v>
      </c>
      <c r="C236" s="5">
        <v>-3.6</v>
      </c>
      <c r="D236" s="4">
        <v>2.5</v>
      </c>
      <c r="E236" s="4">
        <v>6.1</v>
      </c>
      <c r="F236" s="4">
        <v>5.4</v>
      </c>
      <c r="G236" s="4">
        <v>12.3</v>
      </c>
      <c r="H236" s="4">
        <v>16.899999999999999</v>
      </c>
      <c r="I236" s="4">
        <v>16.7</v>
      </c>
      <c r="J236" s="4">
        <v>17.7</v>
      </c>
      <c r="K236" s="4">
        <v>10.5</v>
      </c>
      <c r="L236" s="4">
        <v>9.9</v>
      </c>
      <c r="M236" s="4">
        <v>2.4</v>
      </c>
      <c r="N236" s="5">
        <v>-0.5</v>
      </c>
      <c r="O236" s="5"/>
      <c r="P236" s="160">
        <v>0</v>
      </c>
      <c r="Q236" s="5">
        <f t="shared" si="48"/>
        <v>-3.6</v>
      </c>
      <c r="R236" s="5">
        <f t="shared" si="48"/>
        <v>2.5</v>
      </c>
      <c r="S236" s="5">
        <f t="shared" si="48"/>
        <v>6.1</v>
      </c>
      <c r="T236" s="5">
        <f t="shared" si="48"/>
        <v>5.4</v>
      </c>
      <c r="U236" s="5">
        <f t="shared" si="48"/>
        <v>12.3</v>
      </c>
      <c r="V236" s="5">
        <f t="shared" si="48"/>
        <v>16.899999999999999</v>
      </c>
      <c r="W236" s="5">
        <f t="shared" si="48"/>
        <v>16.7</v>
      </c>
      <c r="X236" s="5">
        <f t="shared" si="48"/>
        <v>17.7</v>
      </c>
      <c r="Y236" s="5">
        <f t="shared" si="48"/>
        <v>10.5</v>
      </c>
      <c r="Z236" s="5">
        <f t="shared" si="48"/>
        <v>9.9</v>
      </c>
      <c r="AA236" s="5">
        <f t="shared" si="48"/>
        <v>2.4</v>
      </c>
      <c r="AB236" s="5">
        <f t="shared" si="48"/>
        <v>-0.5</v>
      </c>
    </row>
    <row r="237" spans="1:29">
      <c r="A237" s="141">
        <v>236</v>
      </c>
      <c r="B237" s="6">
        <v>2018</v>
      </c>
      <c r="C237" s="5">
        <v>2.7</v>
      </c>
      <c r="D237" s="4">
        <v>-5.0999999999999996</v>
      </c>
      <c r="E237" s="4">
        <v>1.4</v>
      </c>
      <c r="F237" s="4">
        <v>12.2</v>
      </c>
      <c r="G237" s="4">
        <v>13.2</v>
      </c>
      <c r="H237" s="4">
        <v>15.4</v>
      </c>
      <c r="I237" s="4">
        <v>18.100000000000001</v>
      </c>
      <c r="J237" s="4">
        <v>18.600000000000001</v>
      </c>
      <c r="K237" s="4">
        <v>14.3</v>
      </c>
      <c r="L237" s="4">
        <v>10.3</v>
      </c>
      <c r="M237" s="4">
        <v>4.8</v>
      </c>
      <c r="N237" s="5">
        <v>1.5</v>
      </c>
      <c r="O237" s="5"/>
      <c r="P237" s="160">
        <v>0</v>
      </c>
      <c r="Q237" s="5">
        <f t="shared" si="48"/>
        <v>2.7</v>
      </c>
      <c r="R237" s="5">
        <f t="shared" si="48"/>
        <v>-5.0999999999999996</v>
      </c>
      <c r="S237" s="5">
        <f t="shared" si="48"/>
        <v>1.4</v>
      </c>
      <c r="T237" s="5">
        <f t="shared" si="48"/>
        <v>12.2</v>
      </c>
      <c r="U237" s="5">
        <f t="shared" si="48"/>
        <v>13.2</v>
      </c>
      <c r="V237" s="5">
        <f t="shared" si="48"/>
        <v>15.4</v>
      </c>
      <c r="W237" s="5">
        <f t="shared" si="48"/>
        <v>18.100000000000001</v>
      </c>
      <c r="X237" s="5">
        <f t="shared" si="48"/>
        <v>18.600000000000001</v>
      </c>
      <c r="Y237" s="5">
        <f t="shared" si="48"/>
        <v>14.3</v>
      </c>
      <c r="Z237" s="5">
        <f t="shared" si="48"/>
        <v>10.3</v>
      </c>
      <c r="AA237" s="5">
        <f t="shared" si="48"/>
        <v>4.8</v>
      </c>
      <c r="AB237" s="5">
        <f t="shared" si="48"/>
        <v>1.5</v>
      </c>
    </row>
    <row r="238" spans="1:29">
      <c r="A238" s="141">
        <v>237</v>
      </c>
      <c r="B238" s="6">
        <v>2019</v>
      </c>
      <c r="C238" s="5">
        <v>-3</v>
      </c>
      <c r="D238" s="4">
        <v>3.6</v>
      </c>
      <c r="E238" s="4">
        <v>4.7</v>
      </c>
      <c r="F238" s="4">
        <v>7.6</v>
      </c>
      <c r="G238" s="4">
        <v>7.9</v>
      </c>
      <c r="H238" s="4">
        <v>18.3</v>
      </c>
      <c r="I238" s="4">
        <v>17.8</v>
      </c>
      <c r="J238" s="4">
        <v>17</v>
      </c>
      <c r="K238" s="4">
        <v>12.6</v>
      </c>
      <c r="L238" s="4">
        <v>10.7</v>
      </c>
      <c r="M238" s="5">
        <v>4</v>
      </c>
      <c r="N238" s="5">
        <v>3.3</v>
      </c>
      <c r="O238" s="5"/>
      <c r="P238" s="160">
        <v>0</v>
      </c>
      <c r="Q238" s="5">
        <v>-3</v>
      </c>
      <c r="R238" s="4">
        <v>3.6</v>
      </c>
      <c r="S238" s="4">
        <v>4.7</v>
      </c>
      <c r="T238" s="4">
        <v>7.6</v>
      </c>
      <c r="U238" s="4">
        <v>7.9</v>
      </c>
      <c r="V238" s="4">
        <v>18.3</v>
      </c>
      <c r="W238" s="4">
        <v>17.8</v>
      </c>
      <c r="X238" s="4">
        <v>17</v>
      </c>
      <c r="Y238" s="4">
        <v>12.6</v>
      </c>
      <c r="Z238" s="4">
        <v>10.7</v>
      </c>
      <c r="AA238" s="5">
        <v>4</v>
      </c>
      <c r="AB238" s="5">
        <v>3.3</v>
      </c>
    </row>
  </sheetData>
  <conditionalFormatting sqref="C2:C69">
    <cfRule type="cellIs" dxfId="1116" priority="30" stopIfTrue="1" operator="equal">
      <formula>"b246"</formula>
    </cfRule>
  </conditionalFormatting>
  <conditionalFormatting sqref="Q3:Q231 Q234:Q237">
    <cfRule type="cellIs" dxfId="1115" priority="29" stopIfTrue="1" operator="equal">
      <formula>"b246"</formula>
    </cfRule>
  </conditionalFormatting>
  <conditionalFormatting sqref="R3:R231 R234:R237">
    <cfRule type="cellIs" dxfId="1114" priority="28" stopIfTrue="1" operator="equal">
      <formula>"b246"</formula>
    </cfRule>
  </conditionalFormatting>
  <conditionalFormatting sqref="S3:S231 S234:S237">
    <cfRule type="cellIs" dxfId="1113" priority="27" stopIfTrue="1" operator="equal">
      <formula>"b246"</formula>
    </cfRule>
  </conditionalFormatting>
  <conditionalFormatting sqref="T3:T231 T234:T237">
    <cfRule type="cellIs" dxfId="1112" priority="26" stopIfTrue="1" operator="equal">
      <formula>"b246"</formula>
    </cfRule>
  </conditionalFormatting>
  <conditionalFormatting sqref="U3:U231 U234:U237">
    <cfRule type="cellIs" dxfId="1111" priority="25" stopIfTrue="1" operator="equal">
      <formula>"b246"</formula>
    </cfRule>
  </conditionalFormatting>
  <conditionalFormatting sqref="V3:V231 V234:V237">
    <cfRule type="cellIs" dxfId="1110" priority="24" stopIfTrue="1" operator="equal">
      <formula>"b246"</formula>
    </cfRule>
  </conditionalFormatting>
  <conditionalFormatting sqref="W3:W231 W234:W237">
    <cfRule type="cellIs" dxfId="1109" priority="23" stopIfTrue="1" operator="equal">
      <formula>"b246"</formula>
    </cfRule>
  </conditionalFormatting>
  <conditionalFormatting sqref="X3:X231 X234:X237">
    <cfRule type="cellIs" dxfId="1108" priority="22" stopIfTrue="1" operator="equal">
      <formula>"b246"</formula>
    </cfRule>
  </conditionalFormatting>
  <conditionalFormatting sqref="Y3:Y231 Y234:Y236">
    <cfRule type="cellIs" dxfId="1107" priority="21" stopIfTrue="1" operator="equal">
      <formula>"b246"</formula>
    </cfRule>
  </conditionalFormatting>
  <conditionalFormatting sqref="Z3:Z231 Z234:Z236">
    <cfRule type="cellIs" dxfId="1106" priority="20" stopIfTrue="1" operator="equal">
      <formula>"b246"</formula>
    </cfRule>
  </conditionalFormatting>
  <conditionalFormatting sqref="AA3:AA231 AA234:AA236">
    <cfRule type="cellIs" dxfId="1105" priority="19" stopIfTrue="1" operator="equal">
      <formula>"b246"</formula>
    </cfRule>
  </conditionalFormatting>
  <conditionalFormatting sqref="AB3:AB231 AB234:AB236">
    <cfRule type="cellIs" dxfId="1104" priority="18" stopIfTrue="1" operator="equal">
      <formula>"b246"</formula>
    </cfRule>
  </conditionalFormatting>
  <conditionalFormatting sqref="C70:C231">
    <cfRule type="cellIs" dxfId="1103" priority="17" stopIfTrue="1" operator="equal">
      <formula>"b246"</formula>
    </cfRule>
  </conditionalFormatting>
  <conditionalFormatting sqref="Q2">
    <cfRule type="cellIs" dxfId="1102" priority="16" stopIfTrue="1" operator="equal">
      <formula>"b246"</formula>
    </cfRule>
  </conditionalFormatting>
  <conditionalFormatting sqref="R2">
    <cfRule type="cellIs" dxfId="1101" priority="15" stopIfTrue="1" operator="equal">
      <formula>"b246"</formula>
    </cfRule>
  </conditionalFormatting>
  <conditionalFormatting sqref="S2">
    <cfRule type="cellIs" dxfId="1100" priority="14" stopIfTrue="1" operator="equal">
      <formula>"b246"</formula>
    </cfRule>
  </conditionalFormatting>
  <conditionalFormatting sqref="T2">
    <cfRule type="cellIs" dxfId="1099" priority="13" stopIfTrue="1" operator="equal">
      <formula>"b246"</formula>
    </cfRule>
  </conditionalFormatting>
  <conditionalFormatting sqref="U2">
    <cfRule type="cellIs" dxfId="1098" priority="12" stopIfTrue="1" operator="equal">
      <formula>"b246"</formula>
    </cfRule>
  </conditionalFormatting>
  <conditionalFormatting sqref="V2">
    <cfRule type="cellIs" dxfId="1097" priority="11" stopIfTrue="1" operator="equal">
      <formula>"b246"</formula>
    </cfRule>
  </conditionalFormatting>
  <conditionalFormatting sqref="W2">
    <cfRule type="cellIs" dxfId="1096" priority="10" stopIfTrue="1" operator="equal">
      <formula>"b246"</formula>
    </cfRule>
  </conditionalFormatting>
  <conditionalFormatting sqref="X2">
    <cfRule type="cellIs" dxfId="1095" priority="9" stopIfTrue="1" operator="equal">
      <formula>"b246"</formula>
    </cfRule>
  </conditionalFormatting>
  <conditionalFormatting sqref="Y2">
    <cfRule type="cellIs" dxfId="1094" priority="8" stopIfTrue="1" operator="equal">
      <formula>"b246"</formula>
    </cfRule>
  </conditionalFormatting>
  <conditionalFormatting sqref="Z2">
    <cfRule type="cellIs" dxfId="1093" priority="7" stopIfTrue="1" operator="equal">
      <formula>"b246"</formula>
    </cfRule>
  </conditionalFormatting>
  <conditionalFormatting sqref="AA2">
    <cfRule type="cellIs" dxfId="1092" priority="6" stopIfTrue="1" operator="equal">
      <formula>"b246"</formula>
    </cfRule>
  </conditionalFormatting>
  <conditionalFormatting sqref="AB2">
    <cfRule type="cellIs" dxfId="1091" priority="5" stopIfTrue="1" operator="equal">
      <formula>"b246"</formula>
    </cfRule>
  </conditionalFormatting>
  <conditionalFormatting sqref="Y237">
    <cfRule type="cellIs" dxfId="1090" priority="4" stopIfTrue="1" operator="equal">
      <formula>"b246"</formula>
    </cfRule>
  </conditionalFormatting>
  <conditionalFormatting sqref="Z237">
    <cfRule type="cellIs" dxfId="1089" priority="3" stopIfTrue="1" operator="equal">
      <formula>"b246"</formula>
    </cfRule>
  </conditionalFormatting>
  <conditionalFormatting sqref="AA237">
    <cfRule type="cellIs" dxfId="1088" priority="2" stopIfTrue="1" operator="equal">
      <formula>"b246"</formula>
    </cfRule>
  </conditionalFormatting>
  <conditionalFormatting sqref="AB237">
    <cfRule type="cellIs" dxfId="1087" priority="1" stopIfTrue="1" operator="equal">
      <formula>"b246"</formula>
    </cfRule>
  </conditionalFormatting>
  <pageMargins left="0.7" right="0.7" top="0.78740157499999996" bottom="0.78740157499999996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filterMode="1"/>
  <dimension ref="A1:AM384"/>
  <sheetViews>
    <sheetView zoomScaleNormal="100" workbookViewId="0">
      <pane ySplit="4" topLeftCell="A219" activePane="bottomLeft" state="frozen"/>
      <selection pane="bottomLeft" activeCell="A242" sqref="A242:XFD242"/>
    </sheetView>
  </sheetViews>
  <sheetFormatPr baseColWidth="10" defaultColWidth="6.5546875" defaultRowHeight="10.199999999999999"/>
  <cols>
    <col min="1" max="1" width="5.33203125" style="4" customWidth="1"/>
    <col min="2" max="2" width="8.44140625" style="6" customWidth="1"/>
    <col min="3" max="15" width="6.5546875" style="4" customWidth="1"/>
    <col min="16" max="16" width="7.44140625" style="4" customWidth="1"/>
    <col min="17" max="18" width="6.5546875" style="27" customWidth="1"/>
    <col min="19" max="19" width="6.5546875" style="4" customWidth="1"/>
    <col min="20" max="22" width="7.109375" style="27" customWidth="1"/>
    <col min="23" max="23" width="11.6640625" style="4" customWidth="1"/>
    <col min="24" max="24" width="9.33203125" style="4" customWidth="1"/>
    <col min="25" max="25" width="7.5546875" style="4" customWidth="1"/>
    <col min="26" max="26" width="7" style="4" customWidth="1"/>
    <col min="27" max="27" width="4.5546875" style="4" customWidth="1"/>
    <col min="28" max="30" width="8.33203125" style="4" customWidth="1"/>
    <col min="31" max="31" width="4.6640625" style="4" customWidth="1"/>
    <col min="32" max="33" width="8.109375" style="4" customWidth="1"/>
    <col min="34" max="34" width="9.88671875" style="4" customWidth="1"/>
    <col min="35" max="35" width="5.6640625" style="4" customWidth="1"/>
    <col min="36" max="36" width="7.88671875" style="4" customWidth="1"/>
    <col min="37" max="37" width="7" style="4" customWidth="1"/>
    <col min="38" max="16384" width="6.5546875" style="4"/>
  </cols>
  <sheetData>
    <row r="1" spans="1:39">
      <c r="B1" s="379" t="s">
        <v>182</v>
      </c>
      <c r="C1" s="379"/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282"/>
      <c r="R1" s="24"/>
      <c r="S1" s="283" t="s">
        <v>280</v>
      </c>
    </row>
    <row r="2" spans="1:39" hidden="1">
      <c r="Q2" s="4"/>
      <c r="R2" s="4"/>
      <c r="T2" s="4"/>
      <c r="U2" s="4"/>
      <c r="V2" s="4"/>
    </row>
    <row r="3" spans="1:39" hidden="1">
      <c r="Q3" s="4"/>
      <c r="R3" s="4"/>
      <c r="T3" s="4"/>
      <c r="U3" s="4"/>
      <c r="V3" s="4"/>
    </row>
    <row r="4" spans="1:39" ht="30.6">
      <c r="A4" s="4" t="s">
        <v>174</v>
      </c>
      <c r="B4" s="6" t="s">
        <v>175</v>
      </c>
      <c r="C4" s="4" t="s">
        <v>1</v>
      </c>
      <c r="D4" s="4" t="s">
        <v>2</v>
      </c>
      <c r="E4" s="4" t="s">
        <v>14</v>
      </c>
      <c r="F4" s="4" t="s">
        <v>4</v>
      </c>
      <c r="G4" s="4" t="s">
        <v>5</v>
      </c>
      <c r="H4" s="4" t="s">
        <v>6</v>
      </c>
      <c r="I4" s="4" t="s">
        <v>7</v>
      </c>
      <c r="J4" s="4" t="s">
        <v>8</v>
      </c>
      <c r="K4" s="4" t="s">
        <v>9</v>
      </c>
      <c r="L4" s="4" t="s">
        <v>10</v>
      </c>
      <c r="M4" s="4" t="s">
        <v>11</v>
      </c>
      <c r="N4" s="4" t="s">
        <v>12</v>
      </c>
      <c r="O4" s="158" t="s">
        <v>181</v>
      </c>
      <c r="P4" s="4" t="s">
        <v>15</v>
      </c>
      <c r="Q4" s="25" t="s">
        <v>44</v>
      </c>
      <c r="R4" s="226" t="s">
        <v>255</v>
      </c>
      <c r="S4" s="4" t="s">
        <v>18</v>
      </c>
      <c r="T4" s="25" t="s">
        <v>45</v>
      </c>
      <c r="U4" s="226" t="s">
        <v>256</v>
      </c>
      <c r="V4" s="25" t="s">
        <v>82</v>
      </c>
      <c r="W4" s="14" t="s">
        <v>19</v>
      </c>
      <c r="X4" s="79" t="s">
        <v>48</v>
      </c>
      <c r="Y4" s="31" t="s">
        <v>18</v>
      </c>
      <c r="Z4" s="14" t="s">
        <v>172</v>
      </c>
      <c r="AB4" s="80" t="s">
        <v>49</v>
      </c>
      <c r="AC4" s="31" t="s">
        <v>18</v>
      </c>
      <c r="AD4" s="31" t="s">
        <v>168</v>
      </c>
      <c r="AE4" s="31"/>
      <c r="AF4" s="81" t="s">
        <v>50</v>
      </c>
      <c r="AG4" s="31" t="s">
        <v>18</v>
      </c>
      <c r="AH4" s="31" t="s">
        <v>169</v>
      </c>
      <c r="AI4" s="31"/>
      <c r="AJ4" s="82" t="s">
        <v>51</v>
      </c>
      <c r="AK4" s="31" t="s">
        <v>18</v>
      </c>
      <c r="AL4" s="14" t="s">
        <v>170</v>
      </c>
    </row>
    <row r="5" spans="1:39">
      <c r="A5" s="141">
        <v>1</v>
      </c>
      <c r="B5" s="6">
        <v>1781</v>
      </c>
      <c r="C5" s="5">
        <v>-1.9000000000000001</v>
      </c>
      <c r="D5" s="5">
        <v>-1.1000000000000001</v>
      </c>
      <c r="E5" s="5">
        <v>2.2999999999999998</v>
      </c>
      <c r="F5" s="5">
        <v>8.6</v>
      </c>
      <c r="G5" s="5">
        <v>12.1</v>
      </c>
      <c r="H5" s="5">
        <v>14.4</v>
      </c>
      <c r="I5" s="5">
        <v>15.5</v>
      </c>
      <c r="J5" s="5">
        <v>16.5</v>
      </c>
      <c r="K5" s="5">
        <v>12.5</v>
      </c>
      <c r="L5" s="5">
        <v>4.3000000000000007</v>
      </c>
      <c r="M5" s="5">
        <v>1.4</v>
      </c>
      <c r="N5" s="5">
        <v>1.0999999999999999</v>
      </c>
      <c r="O5" s="232">
        <v>-0.1</v>
      </c>
      <c r="P5" s="5">
        <v>7.2</v>
      </c>
      <c r="Q5" s="83">
        <f t="shared" ref="Q5:Q34" si="0">P5+O5</f>
        <v>7.1000000000000005</v>
      </c>
      <c r="R5" s="227">
        <v>7.2008333333333336</v>
      </c>
      <c r="S5" s="111">
        <f>($W$5*(P16)+$W$6*(P15)+$W$7*(P14)+$W$8*(P13)+$W$9*(P12)+$W$10*(P11)+$W$11*(P10)+$W$12*(P9)+$W$13*(P8)+$W$14*(P7)+$W$15*(P6)+$W$16*P5)/(1-$W$5-$W$6-$W$7-$W$8-$W$9-$W$10-$W$11-$W$12-$W$13-$W$14-$W$15)</f>
        <v>5.976035502958581</v>
      </c>
      <c r="T5" s="32">
        <f>($W$5*(Q16)+$W$6*(Q15)+$W$7*(Q14)+$W$8*(Q13)+$W$9*(Q12)+$W$10*(Q11)+$W$11*(Q10)+$W$12*(Q9)+$W$13*(Q8)+$W$14*(Q7)+$W$15*(Q6)+$W$16*Q5)/(1-$W$5-$W$6-$W$7-$W$8-$W$9-$W$10-$W$11-$W$12-$W$13-$W$14-$W$15)</f>
        <v>5.5884985207100604</v>
      </c>
      <c r="U5" s="230">
        <f>($W$5*(R16)+$W$6*(R15)+$W$7*(R14)+$W$8*(R13)+$W$9*(R12)+$W$10*(R11)+$W$11*(R10)+$W$12*(R9)+$W$13*(R8)+$W$14*(R7)+$W$15*(R6)+$W$16*R5)/(1-$W$5-$W$6-$W$7-$W$8-$W$9-$W$10-$W$11-$W$12-$W$13-$W$14-$W$15)</f>
        <v>5.663764022435898</v>
      </c>
      <c r="V5" s="111">
        <f t="shared" ref="V5:V34" si="1">Q5-$Q$247</f>
        <v>0.84279661016948726</v>
      </c>
      <c r="W5" s="4">
        <v>7.1999999999999998E-3</v>
      </c>
      <c r="X5" s="5">
        <f>AVERAGE(H5,I5,J5)</f>
        <v>15.466666666666667</v>
      </c>
      <c r="Y5" s="32">
        <f>($W$5*(X16)+$W$6*(X15)+$W$7*(X14)+$W$8*(X13)+$W$9*(X12)+$W$10*(X11)+$W$11*(X10)+$W$12*(X9)+$W$13*(X8)+$W$14*(X7)+$W$15*(X6)+$W$16*X5)/(1-$W$5-$W$6-$W$7-$W$8-$W$9-$W$10-$W$11-$W$12-$W$13-$W$14-$W$15)</f>
        <v>14.093706854043393</v>
      </c>
      <c r="Z5" s="5">
        <f t="shared" ref="Z5:Z34" si="2">X5-$X$247</f>
        <v>1.292405063291147</v>
      </c>
      <c r="AA5" s="5"/>
      <c r="AB5" s="5">
        <f>AVERAGE(C5,D5)</f>
        <v>-1.5</v>
      </c>
      <c r="AC5" s="32">
        <f>($W$5*(AB16)+$W$6*(AB15)+$W$7*(AB14)+$W$8*(AB13)+$W$9*(AB12)+$W$10*(AB11)+$W$11*(AB10)+$W$12*(AB9)+$W$13*(AB8)+$W$14*(AB7)+$W$15*(AB6)+$W$16*AB5)/(1-$W$5-$W$6-$W$7-$W$8-$W$9-$W$10-$W$11-$W$12-$W$13-$W$14-$W$15)</f>
        <v>-2.1380239151873774</v>
      </c>
      <c r="AD5" s="5">
        <f t="shared" ref="AD5:AD34" si="3">AB5-$AB$247</f>
        <v>-4.2756680731363961E-2</v>
      </c>
      <c r="AE5" s="32"/>
      <c r="AF5" s="5">
        <f>AVERAGE(E5,F5,G5)</f>
        <v>7.666666666666667</v>
      </c>
      <c r="AG5" s="32">
        <f>($W$5*(AF16)+$W$6*(AF15)+$W$7*(AF14)+$W$8*(AF13)+$W$9*(AF12)+$W$10*(AF11)+$W$11*(AF10)+$W$12*(AF9)+$W$13*(AF8)+$W$14*(AF7)+$W$15*(AF6)+$W$16*AF5)/(1-$W$5-$W$6-$W$7-$W$8-$W$9-$W$10-$W$11-$W$12-$W$13-$W$14-$W$15)</f>
        <v>4.8331422583826429</v>
      </c>
      <c r="AH5" s="5">
        <f t="shared" ref="AH5:AH34" si="4">AF5-$AF$247</f>
        <v>2.1909985935302378</v>
      </c>
      <c r="AI5" s="5"/>
      <c r="AJ5" s="5">
        <f>AVERAGE(K5,L5,M5)</f>
        <v>6.0666666666666664</v>
      </c>
      <c r="AK5" s="32">
        <f>($W$5*(AJ16)+$W$6*(AJ15)+$W$7*(AJ14)+$W$8*(AJ13)+$W$9*(AJ12)+$W$10*(AJ11)+$W$11*(AJ10)+$W$12*(AJ9)+$W$13*(AJ8)+$W$14*(AJ7)+$W$15*(AJ6)+$W$16*AJ5)/(1-$W$5-$W$6-$W$7-$W$8-$W$9-$W$10-$W$11-$W$12-$W$13-$W$14-$W$15)</f>
        <v>5.650776627218935</v>
      </c>
      <c r="AL5" s="5">
        <f t="shared" ref="AL5:AL34" si="5">AJ5-$AJ$247</f>
        <v>-0.78720112517581242</v>
      </c>
      <c r="AM5" s="5"/>
    </row>
    <row r="6" spans="1:39">
      <c r="A6" s="141">
        <v>2</v>
      </c>
      <c r="B6" s="6">
        <v>1782</v>
      </c>
      <c r="C6" s="5">
        <v>-1.2</v>
      </c>
      <c r="D6" s="5">
        <v>-5.6000000000000005</v>
      </c>
      <c r="E6" s="5">
        <v>-0.2</v>
      </c>
      <c r="F6" s="5">
        <v>3.5999999999999996</v>
      </c>
      <c r="G6" s="5">
        <v>9.2000000000000011</v>
      </c>
      <c r="H6" s="5">
        <v>15.4</v>
      </c>
      <c r="I6" s="5">
        <v>17.400000000000002</v>
      </c>
      <c r="J6" s="5">
        <v>14.200000000000001</v>
      </c>
      <c r="K6" s="5">
        <v>10.600000000000001</v>
      </c>
      <c r="L6" s="5">
        <v>3.4</v>
      </c>
      <c r="M6" s="5">
        <v>-3</v>
      </c>
      <c r="N6" s="5">
        <v>-2.5</v>
      </c>
      <c r="O6" s="232">
        <v>-0.2</v>
      </c>
      <c r="P6" s="5">
        <v>5.3</v>
      </c>
      <c r="Q6" s="83">
        <f t="shared" si="0"/>
        <v>5.0999999999999996</v>
      </c>
      <c r="R6" s="227">
        <v>5.0975000000000001</v>
      </c>
      <c r="S6" s="111">
        <f>($W$5*(P17)+$W$6*(P16)+$W$7*(P15)+$W$8*(P14)+$W$9*(P13)+$W$10*(P12)+$W$11*(P11)+$W$12*(P10)+$W$13*(P9)+$W$14*(P8)+$W$15*(P5+P7)+$W$16*P6)/(1-$W$5-$W$6-$W$7-$W$8-$W$9-$W$10-$W$11-$W$12-$W$13-$W$14)</f>
        <v>5.9926856774609316</v>
      </c>
      <c r="T6" s="32">
        <f>($W$5*(Q17)+$W$6*(Q16)+$W$7*(Q15)+$W$8*(Q14)+$W$9*(Q13)+$W$10*(Q12)+$W$11*(Q11)+$W$12*(Q10)+$W$13*(Q9)+$W$14*(Q8)+$W$15*(Q5+Q7)+$W$16*Q6)/(1-$W$5-$W$6-$W$7-$W$8-$W$9-$W$10-$W$11-$W$12-$W$13-$W$14)</f>
        <v>5.5835186080232004</v>
      </c>
      <c r="U6" s="230">
        <f>($W$5*(R17)+$W$6*(R16)+$W$7*(R15)+$W$8*(R14)+$W$9*(R13)+$W$10*(R12)+$W$11*(R11)+$W$12*(R10)+$W$13*(R9)+$W$14*(R8)+$W$15*(R5+R7)+$W$16*R6)/(1-$W$5-$W$6-$W$7-$W$8-$W$9-$W$10-$W$11-$W$12-$W$13-$W$14)</f>
        <v>5.6600283282315678</v>
      </c>
      <c r="V6" s="111">
        <f t="shared" si="1"/>
        <v>-1.1572033898305136</v>
      </c>
      <c r="W6" s="4">
        <v>1.0999999999999999E-2</v>
      </c>
      <c r="X6" s="5">
        <f t="shared" ref="X6:X34" si="6">AVERAGE(H6,I6,J6)</f>
        <v>15.66666666666667</v>
      </c>
      <c r="Y6" s="32">
        <f>($W$5*(X17)+$W$6*(X16)+$W$7*(X15)+$W$8*(X14)+$W$9*(X13)+$W$10*(X12)+$W$11*(X11)+$W$12*(X10)+$W$13*(X9)+$W$14*(X8)+$W$15*(X5+X7)+$W$16*X6)/(1-$W$5-$W$6-$W$7-$W$8-$W$9-$W$10-$W$11-$W$12-$W$13-$W$14)</f>
        <v>14.038601578862577</v>
      </c>
      <c r="Z6" s="5">
        <f t="shared" si="2"/>
        <v>1.4924050632911499</v>
      </c>
      <c r="AA6" s="5"/>
      <c r="AB6" s="5">
        <f>AVERAGE(N5,C6,D6)</f>
        <v>-1.9000000000000004</v>
      </c>
      <c r="AC6" s="32">
        <f>($W$5*(AB17)+$W$6*(AB16)+$W$7*(AB15)+$W$8*(AB14)+$W$9*(AB13)+$W$10*(AB12)+$W$11*(AB11)+$W$12*(AB10)+$W$13*(AB9)+$W$14*(AB8)+$W$15*(AB5+AB7)+$W$16*AB6)/(1-$W$5-$W$6-$W$7-$W$8-$W$9-$W$10-$W$11-$W$12-$W$13-$W$14)</f>
        <v>-2.1285376725202734</v>
      </c>
      <c r="AD6" s="5">
        <f t="shared" si="3"/>
        <v>-0.44275668073136432</v>
      </c>
      <c r="AE6" s="32"/>
      <c r="AF6" s="5">
        <f t="shared" ref="AF6:AF34" si="7">AVERAGE(E6,F6,G6)</f>
        <v>4.2</v>
      </c>
      <c r="AG6" s="32">
        <f>($W$5*(AF17)+$W$6*(AF16)+$W$7*(AF15)+$W$8*(AF14)+$W$9*(AF13)+$W$10*(AF12)+$W$11*(AF11)+$W$12*(AF10)+$W$13*(AF9)+$W$14*(AF8)+$W$15*(AF5+AF7)+$W$16*AF6)/(1-$W$5-$W$6-$W$7-$W$8-$W$9-$W$10-$W$11-$W$12-$W$13-$W$14)</f>
        <v>4.7949573062671185</v>
      </c>
      <c r="AH6" s="5">
        <f t="shared" si="4"/>
        <v>-1.2756680731364289</v>
      </c>
      <c r="AI6" s="5"/>
      <c r="AJ6" s="5">
        <f t="shared" ref="AJ6:AJ34" si="8">AVERAGE(K6,L6,M6)</f>
        <v>3.6666666666666674</v>
      </c>
      <c r="AK6" s="32">
        <f>($W$5*(AJ17)+$W$6*(AJ16)+$W$7*(AJ15)+$W$8*(AJ14)+$W$9*(AJ13)+$W$10*(AJ12)+$W$11*(AJ11)+$W$12*(AJ10)+$W$13*(AJ9)+$W$14*(AJ8)+$W$15*(AJ5+AJ7)+$W$16*AJ6)/(1-$W$5-$W$6-$W$7-$W$8-$W$9-$W$10-$W$11-$W$12-$W$13-$W$14)</f>
        <v>5.6970248644004107</v>
      </c>
      <c r="AL6" s="5">
        <f t="shared" si="5"/>
        <v>-3.1872011251758114</v>
      </c>
      <c r="AM6" s="5"/>
    </row>
    <row r="7" spans="1:39">
      <c r="A7" s="141">
        <v>3</v>
      </c>
      <c r="B7" s="6">
        <v>1783</v>
      </c>
      <c r="C7" s="5">
        <v>0.39999999999999997</v>
      </c>
      <c r="D7" s="5">
        <v>0</v>
      </c>
      <c r="E7" s="5">
        <v>-0.7</v>
      </c>
      <c r="F7" s="5">
        <v>6.1000000000000005</v>
      </c>
      <c r="G7" s="5">
        <v>10.5</v>
      </c>
      <c r="H7" s="5">
        <v>12.799999999999999</v>
      </c>
      <c r="I7" s="5">
        <v>16</v>
      </c>
      <c r="J7" s="5">
        <v>14.1</v>
      </c>
      <c r="K7" s="5">
        <v>11.5</v>
      </c>
      <c r="L7" s="5">
        <v>7.8999999999999995</v>
      </c>
      <c r="M7" s="5">
        <v>0.89999999999999991</v>
      </c>
      <c r="N7" s="5">
        <v>-2.6999999999999997</v>
      </c>
      <c r="O7" s="232">
        <v>-0.3</v>
      </c>
      <c r="P7" s="5">
        <v>6.7</v>
      </c>
      <c r="Q7" s="83">
        <f t="shared" si="0"/>
        <v>6.4</v>
      </c>
      <c r="R7" s="227">
        <v>6.4816666666666665</v>
      </c>
      <c r="S7" s="111">
        <f>($W$5*(P18)+$W$6*(P17)+$W$7*(P16)+$W$8*(P15)+$W$9*(P14)+$W$10*(P13)+$W$11*(P12)+$W$12*(P11)+$W$13*(P10)+$W$14*(P5+P9)+$W$15*(P6+P8)+$W$16*P7)/(1-$W$5-$W$6-$W$7-$W$8-$W$9-$W$10-$W$11-$W$12-$W$13)</f>
        <v>6.0252155172413797</v>
      </c>
      <c r="T7" s="32">
        <f>($W$5*(Q18)+$W$6*(Q17)+$W$7*(Q16)+$W$8*(Q15)+$W$9*(Q14)+$W$10*(Q13)+$W$11*(Q12)+$W$12*(Q11)+$W$13*(Q10)+$W$14*(Q5+Q9)+$W$15*(Q6+Q8)+$W$16*Q7)/(1-$W$5-$W$6-$W$7-$W$8-$W$9-$W$10-$W$11-$W$12-$W$13)</f>
        <v>5.594224137931036</v>
      </c>
      <c r="U7" s="230">
        <f>($W$5*(R18)+$W$6*(R17)+$W$7*(R16)+$W$8*(R15)+$W$9*(R14)+$W$10*(R13)+$W$11*(R12)+$W$12*(R11)+$W$13*(R10)+$W$14*(R5+R9)+$W$15*(R6+R8)+$W$16*R7)/(1-$W$5-$W$6-$W$7-$W$8-$W$9-$W$10-$W$11-$W$12-$W$13)</f>
        <v>5.6729614463601532</v>
      </c>
      <c r="V7" s="111">
        <f t="shared" si="1"/>
        <v>0.14279661016948708</v>
      </c>
      <c r="W7" s="4">
        <v>1.61E-2</v>
      </c>
      <c r="X7" s="5">
        <f t="shared" si="6"/>
        <v>14.299999999999999</v>
      </c>
      <c r="Y7" s="32">
        <f>($W$5*(X18)+$W$6*(X17)+$W$7*(X16)+$W$8*(X15)+$W$9*(X14)+$W$10*(X13)+$W$11*(X12)+$W$12*(X11)+$W$13*(X10)+$W$14*(X5+X9)+$W$15*(X6+X8)+$W$16*X7)/(1-$W$5-$W$6-$W$7-$W$8-$W$9-$W$10-$W$11-$W$12-$W$13)</f>
        <v>13.992969348659006</v>
      </c>
      <c r="Z7" s="5">
        <f t="shared" si="2"/>
        <v>0.12573839662447917</v>
      </c>
      <c r="AB7" s="5">
        <f t="shared" ref="AB7:AB34" si="9">AVERAGE(N6,C7,D7)</f>
        <v>-0.70000000000000007</v>
      </c>
      <c r="AC7" s="32">
        <f>($W$5*(AB18)+$W$6*(AB17)+$W$7*(AB16)+$W$8*(AB15)+$W$9*(AB14)+$W$10*(AB13)+$W$11*(AB12)+$W$12*(AB11)+$W$13*(AB10)+$W$14*(AB5+AB9)+$W$15*(AB6+AB8)+$W$16*AB7)/(1-$W$5-$W$6-$W$7-$W$8-$W$9-$W$10-$W$11-$W$12-$W$13)</f>
        <v>-2.090579501915709</v>
      </c>
      <c r="AD7" s="5">
        <f t="shared" si="3"/>
        <v>0.75724331926863597</v>
      </c>
      <c r="AE7" s="32"/>
      <c r="AF7" s="5">
        <f t="shared" si="7"/>
        <v>5.3</v>
      </c>
      <c r="AG7" s="32">
        <f>($W$5*(AF18)+$W$6*(AF17)+$W$7*(AF16)+$W$8*(AF15)+$W$9*(AF14)+$W$10*(AF13)+$W$11*(AF12)+$W$12*(AF11)+$W$13*(AF10)+$W$14*(AF5+AF9)+$W$15*(AF6+AF8)+$W$16*AF7)/(1-$W$5-$W$6-$W$7-$W$8-$W$9-$W$10-$W$11-$W$12-$W$13)</f>
        <v>4.8096312260536411</v>
      </c>
      <c r="AH7" s="5">
        <f t="shared" si="4"/>
        <v>-0.17566807313642929</v>
      </c>
      <c r="AI7" s="5"/>
      <c r="AJ7" s="5">
        <f t="shared" si="8"/>
        <v>6.7666666666666657</v>
      </c>
      <c r="AK7" s="32">
        <f>($W$5*(AJ18)+$W$6*(AJ17)+$W$7*(AJ16)+$W$8*(AJ15)+$W$9*(AJ14)+$W$10*(AJ13)+$W$11*(AJ12)+$W$12*(AJ11)+$W$13*(AJ10)+$W$14*(AJ5+AJ9)+$W$15*(AJ6+AJ8)+$W$16*AJ7)/(1-$W$5-$W$6-$W$7-$W$8-$W$9-$W$10-$W$11-$W$12-$W$13)</f>
        <v>5.7312595785440621</v>
      </c>
      <c r="AL7" s="5">
        <f t="shared" si="5"/>
        <v>-8.7201125175813132E-2</v>
      </c>
      <c r="AM7" s="5"/>
    </row>
    <row r="8" spans="1:39">
      <c r="A8" s="141">
        <v>4</v>
      </c>
      <c r="B8" s="6">
        <v>1784</v>
      </c>
      <c r="C8" s="5">
        <v>-5.7</v>
      </c>
      <c r="D8" s="5">
        <v>-5</v>
      </c>
      <c r="E8" s="5">
        <v>-0.4</v>
      </c>
      <c r="F8" s="5">
        <v>1.7000000000000002</v>
      </c>
      <c r="G8" s="5">
        <v>12.4</v>
      </c>
      <c r="H8" s="5">
        <v>12.799999999999999</v>
      </c>
      <c r="I8" s="5">
        <v>14.799999999999999</v>
      </c>
      <c r="J8" s="5">
        <v>13.2</v>
      </c>
      <c r="K8" s="5">
        <v>13.9</v>
      </c>
      <c r="L8" s="5">
        <v>1.9</v>
      </c>
      <c r="M8" s="5">
        <v>0.79999999999999993</v>
      </c>
      <c r="N8" s="5">
        <v>-5.1000000000000005</v>
      </c>
      <c r="O8" s="232">
        <v>-0.4</v>
      </c>
      <c r="P8" s="5">
        <v>5</v>
      </c>
      <c r="Q8" s="83">
        <f t="shared" si="0"/>
        <v>4.5999999999999996</v>
      </c>
      <c r="R8" s="227">
        <v>4.668333333333333</v>
      </c>
      <c r="S8" s="111">
        <f>($W$5*(P19)+$W$6*(P18)+$W$7*(P17)+$W$8*(P16)+$W$9*(P15)+$W$10*(P14)+$W$11*(P13)+$W$12*(P12)+$W$13*(P5+P11)+$W$14*(P6+P10)+$W$15*(P7+P9)+$W$16*P8)/(1-$W$5-$W$6-$W$7-$W$8-$W$9-$W$10-$W$11-$W$12)</f>
        <v>6.0668368014657768</v>
      </c>
      <c r="T8" s="32">
        <f>($W$5*(Q19)+$W$6*(Q18)+$W$7*(Q17)+$W$8*(Q16)+$W$9*(Q15)+$W$10*(Q14)+$W$11*(Q13)+$W$12*(Q12)+$W$13*(Q5+Q11)+$W$14*(Q6+Q10)+$W$15*(Q7+Q9)+$W$16*Q8)/(1-$W$5-$W$6-$W$7-$W$8-$W$9-$W$10-$W$11-$W$12)</f>
        <v>5.6140557518649388</v>
      </c>
      <c r="U8" s="230">
        <f>($W$5*(R19)+$W$6*(R18)+$W$7*(R17)+$W$8*(R16)+$W$9*(R15)+$W$10*(R14)+$W$11*(R13)+$W$12*(R12)+$W$13*(R5+R11)+$W$14*(R6+R10)+$W$15*(R7+R9)+$W$16*R8)/(1-$W$5-$W$6-$W$7-$W$8-$W$9-$W$10-$W$11-$W$12)</f>
        <v>5.6948799240937049</v>
      </c>
      <c r="V8" s="111">
        <f t="shared" si="1"/>
        <v>-1.6572033898305136</v>
      </c>
      <c r="W8" s="4">
        <v>2.2700000000000001E-2</v>
      </c>
      <c r="X8" s="5">
        <f t="shared" si="6"/>
        <v>13.6</v>
      </c>
      <c r="Y8" s="32">
        <f>($W$5*(X19)+$W$6*(X18)+$W$7*(X17)+$W$8*(X16)+$W$9*(X15)+$W$10*(X14)+$W$11*(X13)+$W$12*(X12)+$W$13*(X5+X11)+$W$14*(X6+X10)+$W$15*(X7+X9)+$W$16*X8)/(1-$W$5-$W$6-$W$7-$W$8-$W$9-$W$10-$W$11-$W$12)</f>
        <v>13.948104523840685</v>
      </c>
      <c r="Z8" s="5">
        <f t="shared" si="2"/>
        <v>-0.57426160337552012</v>
      </c>
      <c r="AB8" s="5">
        <f t="shared" si="9"/>
        <v>-4.4666666666666668</v>
      </c>
      <c r="AC8" s="32">
        <f>($W$5*(AB19)+$W$6*(AB18)+$W$7*(AB17)+$W$8*(AB16)+$W$9*(AB15)+$W$10*(AB14)+$W$11*(AB13)+$W$12*(AB12)+$W$13*(AB5+AB11)+$W$14*(AB6+AB10)+$W$15*(AB7+AB9)+$W$16*AB8)/(1-$W$5-$W$6-$W$7-$W$8-$W$9-$W$10-$W$11-$W$12)</f>
        <v>-2.0745234044409546</v>
      </c>
      <c r="AD8" s="5">
        <f t="shared" si="3"/>
        <v>-3.0094233473980307</v>
      </c>
      <c r="AE8" s="32"/>
      <c r="AF8" s="5">
        <f t="shared" si="7"/>
        <v>4.5666666666666673</v>
      </c>
      <c r="AG8" s="32">
        <f>($W$5*(AF19)+$W$6*(AF18)+$W$7*(AF17)+$W$8*(AF16)+$W$9*(AF15)+$W$10*(AF14)+$W$11*(AF13)+$W$12*(AF12)+$W$13*(AF5+AF11)+$W$14*(AF6+AF10)+$W$15*(AF7+AF9)+$W$16*AF8)/(1-$W$5-$W$6-$W$7-$W$8-$W$9-$W$10-$W$11-$W$12)</f>
        <v>4.8341709200366445</v>
      </c>
      <c r="AH8" s="5">
        <f t="shared" si="4"/>
        <v>-0.9090014064697618</v>
      </c>
      <c r="AI8" s="5"/>
      <c r="AJ8" s="5">
        <f t="shared" si="8"/>
        <v>5.5333333333333341</v>
      </c>
      <c r="AK8" s="32">
        <f>($W$5*(AJ19)+$W$6*(AJ18)+$W$7*(AJ17)+$W$8*(AJ16)+$W$9*(AJ15)+$W$10*(AJ14)+$W$11*(AJ13)+$W$12*(AJ12)+$W$13*(AJ5+AJ11)+$W$14*(AJ6+AJ10)+$W$15*(AJ7+AJ9)+$W$16*AJ8)/(1-$W$5-$W$6-$W$7-$W$8-$W$9-$W$10-$W$11-$W$12)</f>
        <v>5.7887318413820177</v>
      </c>
      <c r="AL8" s="5">
        <f t="shared" si="5"/>
        <v>-1.3205344585091447</v>
      </c>
      <c r="AM8" s="5"/>
    </row>
    <row r="9" spans="1:39">
      <c r="A9" s="141">
        <v>5</v>
      </c>
      <c r="B9" s="6">
        <v>1785</v>
      </c>
      <c r="C9" s="5">
        <v>9.9999999999999978E-2</v>
      </c>
      <c r="D9" s="5">
        <v>-7</v>
      </c>
      <c r="E9" s="5">
        <v>-6.5</v>
      </c>
      <c r="F9" s="5">
        <v>0.8</v>
      </c>
      <c r="G9" s="5">
        <v>8.6</v>
      </c>
      <c r="H9" s="5">
        <v>11.2</v>
      </c>
      <c r="I9" s="5">
        <v>12.6</v>
      </c>
      <c r="J9" s="5">
        <v>12.6</v>
      </c>
      <c r="K9" s="5">
        <v>13.6</v>
      </c>
      <c r="L9" s="5">
        <v>5.5</v>
      </c>
      <c r="M9" s="5">
        <v>1.7999999999999998</v>
      </c>
      <c r="N9" s="5">
        <v>-2.4</v>
      </c>
      <c r="O9" s="232">
        <v>-0.5</v>
      </c>
      <c r="P9" s="5">
        <v>4.7</v>
      </c>
      <c r="Q9" s="83">
        <f t="shared" si="0"/>
        <v>4.2</v>
      </c>
      <c r="R9" s="227">
        <v>4.3083333333333336</v>
      </c>
      <c r="S9" s="111">
        <f>($W$5*(P20)+$W$6*(P19)+$W$7*(P18)+$W$8*(P17)+$W$9*(P16)+$W$10*(P15)+$W$11*(P14)+$W$12*(P5+P13)+$W$13*(P6+P12)+$W$14*(P7+P11)+$W$15*(P8+P10)+$W$16*P9)/(1-$W$5-$W$6-$W$7-$W$8-$W$9-$W$10-$W$11)</f>
        <v>6.1186930644965374</v>
      </c>
      <c r="T9" s="32">
        <f>($W$5*(Q20)+$W$6*(Q19)+$W$7*(Q18)+$W$8*(Q17)+$W$9*(Q16)+$W$10*(Q15)+$W$11*(Q14)+$W$12*(Q5+Q13)+$W$13*(Q6+Q12)+$W$14*(Q7+Q11)+$W$15*(Q8+Q10)+$W$16*Q9)/(1-$W$5-$W$6-$W$7-$W$8-$W$9-$W$10-$W$11)</f>
        <v>5.644552411028787</v>
      </c>
      <c r="U9" s="230">
        <f>($W$5*(R20)+$W$6*(R19)+$W$7*(R18)+$W$8*(R17)+$W$9*(R16)+$W$10*(R15)+$W$11*(R14)+$W$12*(R5+R13)+$W$13*(R6+R12)+$W$14*(R7+R11)+$W$15*(R8+R10)+$W$16*R9)/(1-$W$5-$W$6-$W$7-$W$8-$W$9-$W$10-$W$11)</f>
        <v>5.7271948257014449</v>
      </c>
      <c r="V9" s="111">
        <f t="shared" si="1"/>
        <v>-2.0572033898305131</v>
      </c>
      <c r="W9" s="4">
        <v>3.0599999999999999E-2</v>
      </c>
      <c r="X9" s="5">
        <f t="shared" si="6"/>
        <v>12.133333333333333</v>
      </c>
      <c r="Y9" s="32">
        <f>($W$5*(X20)+$W$6*(X19)+$W$7*(X18)+$W$8*(X17)+$W$9*(X16)+$W$10*(X15)+$W$11*(X14)+$W$12*(X5+X13)+$W$13*(X6+X12)+$W$14*(X7+X11)+$W$15*(X8+X10)+$W$16*X9)/(1-$W$5-$W$6-$W$7-$W$8-$W$9-$W$10-$W$11)</f>
        <v>13.917490586663426</v>
      </c>
      <c r="Z9" s="5">
        <f t="shared" si="2"/>
        <v>-2.0409282700421869</v>
      </c>
      <c r="AB9" s="5">
        <f t="shared" si="9"/>
        <v>-4</v>
      </c>
      <c r="AC9" s="32">
        <f>($W$5*(AB20)+$W$6*(AB19)+$W$7*(AB18)+$W$8*(AB17)+$W$9*(AB16)+$W$10*(AB15)+$W$11*(AB14)+$W$12*(AB5+AB13)+$W$13*(AB6+AB12)+$W$14*(AB7+AB11)+$W$15*(AB8+AB10)+$W$16*AB9)/(1-$W$5-$W$6-$W$7-$W$8-$W$9-$W$10-$W$11)</f>
        <v>-2.0037207984128909</v>
      </c>
      <c r="AD9" s="5">
        <f t="shared" si="3"/>
        <v>-2.542756680731364</v>
      </c>
      <c r="AE9" s="32"/>
      <c r="AF9" s="5">
        <f t="shared" si="7"/>
        <v>0.96666666666666645</v>
      </c>
      <c r="AG9" s="32">
        <f>($W$5*(AF20)+$W$6*(AF19)+$W$7*(AF18)+$W$8*(AF17)+$W$9*(AF16)+$W$10*(AF15)+$W$11*(AF14)+$W$12*(AF5+AF13)+$W$13*(AF6+AF12)+$W$14*(AF7+AF11)+$W$15*(AF8+AF10)+$W$16*AF9)/(1-$W$5-$W$6-$W$7-$W$8-$W$9-$W$10-$W$11)</f>
        <v>4.8604032551925176</v>
      </c>
      <c r="AH9" s="5">
        <f t="shared" si="4"/>
        <v>-4.5090014064697623</v>
      </c>
      <c r="AI9" s="5"/>
      <c r="AJ9" s="5">
        <f t="shared" si="8"/>
        <v>6.9666666666666677</v>
      </c>
      <c r="AK9" s="32">
        <f>($W$5*(AJ20)+$W$6*(AJ19)+$W$7*(AJ18)+$W$8*(AJ17)+$W$9*(AJ16)+$W$10*(AJ15)+$W$11*(AJ14)+$W$12*(AJ5+AJ13)+$W$13*(AJ6+AJ12)+$W$14*(AJ7+AJ11)+$W$15*(AJ8+AJ10)+$W$16*AJ9)/(1-$W$5-$W$6-$W$7-$W$8-$W$9-$W$10-$W$11)</f>
        <v>5.8414591683873853</v>
      </c>
      <c r="AL9" s="5">
        <f t="shared" si="5"/>
        <v>0.11279887482418882</v>
      </c>
      <c r="AM9" s="5"/>
    </row>
    <row r="10" spans="1:39">
      <c r="A10" s="141">
        <v>6</v>
      </c>
      <c r="B10" s="6">
        <v>1786</v>
      </c>
      <c r="C10" s="5">
        <v>-0.7</v>
      </c>
      <c r="D10" s="5">
        <v>-3.6</v>
      </c>
      <c r="E10" s="5">
        <v>-1.1000000000000001</v>
      </c>
      <c r="F10" s="5">
        <v>6.5</v>
      </c>
      <c r="G10" s="5">
        <v>8.5</v>
      </c>
      <c r="H10" s="5">
        <v>13.3</v>
      </c>
      <c r="I10" s="5">
        <v>11.200000000000001</v>
      </c>
      <c r="J10" s="5">
        <v>11.700000000000001</v>
      </c>
      <c r="K10" s="5">
        <v>8.8000000000000007</v>
      </c>
      <c r="L10" s="5">
        <v>2.9</v>
      </c>
      <c r="M10" s="5">
        <v>-1.1000000000000001</v>
      </c>
      <c r="N10" s="5">
        <v>-1.6</v>
      </c>
      <c r="O10" s="232">
        <v>-0.6</v>
      </c>
      <c r="P10" s="5">
        <v>5.2</v>
      </c>
      <c r="Q10" s="83">
        <f t="shared" si="0"/>
        <v>4.6000000000000005</v>
      </c>
      <c r="R10" s="227">
        <v>4.6891666666666669</v>
      </c>
      <c r="S10" s="111">
        <f>($W$5*(P21)+$W$6*(P20)+$W$7*(P19)+$W$8*(P18)+$W$9*(P17)+$W$10*(P16)+$W$11*(P5+P15)+$W$12*(P6+P14)+$W$13*(P7+P13)+$W$14*(P8+P12)+$W$15*(P9+P11)+$W$16*P10)/(1-$W$5-$W$6-$W$7-$W$8-$W$9-$W$10)</f>
        <v>6.1896871777243039</v>
      </c>
      <c r="T10" s="32">
        <f>($W$5*(Q21)+$W$6*(Q20)+$W$7*(Q19)+$W$8*(Q18)+$W$9*(Q17)+$W$10*(Q16)+$W$11*(Q5+Q15)+$W$12*(Q6+Q14)+$W$13*(Q7+Q13)+$W$14*(Q8+Q12)+$W$15*(Q9+Q11)+$W$16*Q10)/(1-$W$5-$W$6-$W$7-$W$8-$W$9-$W$10)</f>
        <v>5.6950154692334136</v>
      </c>
      <c r="U10" s="230">
        <f>($W$5*(R21)+$W$6*(R20)+$W$7*(R19)+$W$8*(R18)+$W$9*(R17)+$W$10*(R16)+$W$11*(R5+R15)+$W$12*(R6+R14)+$W$13*(R7+R13)+$W$14*(R8+R12)+$W$15*(R9+R11)+$W$16*R10)/(1-$W$5-$W$6-$W$7-$W$8-$W$9-$W$10)</f>
        <v>5.7799152056835101</v>
      </c>
      <c r="V10" s="111">
        <f t="shared" si="1"/>
        <v>-1.6572033898305127</v>
      </c>
      <c r="W10" s="4">
        <v>3.9699999999999999E-2</v>
      </c>
      <c r="X10" s="5">
        <f t="shared" si="6"/>
        <v>12.066666666666668</v>
      </c>
      <c r="Y10" s="32">
        <f>($W$5*(X21)+$W$6*(X20)+$W$7*(X19)+$W$8*(X18)+$W$9*(X17)+$W$10*(X16)+$W$11*(X5+X15)+$W$12*(X6+X14)+$W$13*(X7+X13)+$W$14*(X8+X12)+$W$15*(X9+X11)+$W$16*X10)/(1-$W$5-$W$6-$W$7-$W$8-$W$9-$W$10)</f>
        <v>13.905316832817693</v>
      </c>
      <c r="Z10" s="5">
        <f t="shared" si="2"/>
        <v>-2.1075949367088516</v>
      </c>
      <c r="AB10" s="5">
        <f t="shared" si="9"/>
        <v>-2.2333333333333329</v>
      </c>
      <c r="AC10" s="32">
        <f>($W$5*(AB21)+$W$6*(AB20)+$W$7*(AB19)+$W$8*(AB18)+$W$9*(AB17)+$W$10*(AB16)+$W$11*(AB5+AB15)+$W$12*(AB6+AB14)+$W$13*(AB7+AB13)+$W$14*(AB8+AB12)+$W$15*(AB9+AB11)+$W$16*AB10)/(1-$W$5-$W$6-$W$7-$W$8-$W$9-$W$10)</f>
        <v>-1.941587410717696</v>
      </c>
      <c r="AD10" s="5">
        <f t="shared" si="3"/>
        <v>-0.77609001406469691</v>
      </c>
      <c r="AE10" s="32"/>
      <c r="AF10" s="5">
        <f t="shared" si="7"/>
        <v>4.6333333333333337</v>
      </c>
      <c r="AG10" s="32">
        <f>($W$5*(AF21)+$W$6*(AF20)+$W$7*(AF19)+$W$8*(AF18)+$W$9*(AF17)+$W$10*(AF16)+$W$11*(AF5+AF15)+$W$12*(AF6+AF14)+$W$13*(AF7+AF13)+$W$14*(AF8+AF12)+$W$15*(AF9+AF11)+$W$16*AF10)/(1-$W$5-$W$6-$W$7-$W$8-$W$9-$W$10)</f>
        <v>4.9228524502501818</v>
      </c>
      <c r="AH10" s="5">
        <f t="shared" si="4"/>
        <v>-0.84233473980309537</v>
      </c>
      <c r="AI10" s="5"/>
      <c r="AJ10" s="5">
        <f t="shared" si="8"/>
        <v>3.5333333333333337</v>
      </c>
      <c r="AK10" s="32">
        <f>($W$5*(AJ21)+$W$6*(AJ20)+$W$7*(AJ19)+$W$8*(AJ18)+$W$9*(AJ17)+$W$10*(AJ16)+$W$11*(AJ5+AJ15)+$W$12*(AJ6+AJ14)+$W$13*(AJ7+AJ13)+$W$14*(AJ8+AJ12)+$W$15*(AJ9+AJ11)+$W$16*AJ10)/(1-$W$5-$W$6-$W$7-$W$8-$W$9-$W$10)</f>
        <v>5.9095068943126696</v>
      </c>
      <c r="AL10" s="5">
        <f t="shared" si="5"/>
        <v>-3.3205344585091452</v>
      </c>
      <c r="AM10" s="5"/>
    </row>
    <row r="11" spans="1:39">
      <c r="A11" s="141">
        <v>7</v>
      </c>
      <c r="B11" s="259">
        <v>1787</v>
      </c>
      <c r="C11" s="5">
        <v>-4.0999999999999996</v>
      </c>
      <c r="D11" s="5">
        <v>0.20000000000000007</v>
      </c>
      <c r="E11" s="147">
        <v>2.6</v>
      </c>
      <c r="F11" s="5">
        <v>3.1999999999999997</v>
      </c>
      <c r="G11" s="5">
        <v>6.6000000000000005</v>
      </c>
      <c r="H11" s="5">
        <v>13.5</v>
      </c>
      <c r="I11" s="5">
        <v>13.700000000000001</v>
      </c>
      <c r="J11" s="5">
        <v>15.500000000000002</v>
      </c>
      <c r="K11" s="5">
        <v>11.4</v>
      </c>
      <c r="L11" s="147">
        <v>8.6</v>
      </c>
      <c r="M11" s="5">
        <v>1.2000000000000002</v>
      </c>
      <c r="N11" s="5">
        <v>3.3</v>
      </c>
      <c r="O11" s="232">
        <v>-0.6</v>
      </c>
      <c r="P11" s="5">
        <v>6.9</v>
      </c>
      <c r="Q11" s="83">
        <f t="shared" si="0"/>
        <v>6.3000000000000007</v>
      </c>
      <c r="R11" s="227">
        <v>6.3833333333333337</v>
      </c>
      <c r="S11" s="111">
        <f>($W$5*(P22)+$W$6*(P21)+$W$7*(P20)+$W$8*(P19)+$W$9*(P18)+$W$10*(P5+P17)+$W$11*(P6+P16)+$W$12*(P7+P15)+$W$13*(P8+P14)+$W$14*(P9+P13)+$W$15*(P10+P12)+$W$16*P11)/(1-$W$5-$W$6-$W$7-$W$8-$W$9)</f>
        <v>6.2641275756247277</v>
      </c>
      <c r="T11" s="32">
        <f>($W$5*(Q22)+$W$6*(Q21)+$W$7*(Q20)+$W$8*(Q19)+$W$9*(Q18)+$W$10*(Q5+Q17)+$W$11*(Q6+Q16)+$W$12*(Q7+Q15)+$W$13*(Q8+Q14)+$W$14*(Q9+Q13)+$W$15*(Q10+Q12)+$W$16*Q11)/(1-$W$5-$W$6-$W$7-$W$8-$W$9)</f>
        <v>5.7502520824199914</v>
      </c>
      <c r="U11" s="230">
        <f>($W$5*(R22)+$W$6*(R21)+$W$7*(R20)+$W$8*(R19)+$W$9*(R18)+$W$10*(R5+R17)+$W$11*(R6+R16)+$W$12*(R7+R15)+$W$13*(R8+R14)+$W$14*(R9+R13)+$W$15*(R10+R12)+$W$16*R11)/(1-$W$5-$W$6-$W$7-$W$8-$W$9)</f>
        <v>5.8380269983925182</v>
      </c>
      <c r="V11" s="111">
        <f t="shared" si="1"/>
        <v>4.2796610169487437E-2</v>
      </c>
      <c r="W11" s="4">
        <v>4.9399999999999999E-2</v>
      </c>
      <c r="X11" s="5">
        <f t="shared" si="6"/>
        <v>14.233333333333334</v>
      </c>
      <c r="Y11" s="32">
        <f>($W$5*(X22)+$W$6*(X21)+$W$7*(X20)+$W$8*(X19)+$W$9*(X18)+$W$10*(X5+X17)+$W$11*(X6+X16)+$W$12*(X7+X15)+$W$13*(X8+X14)+$W$14*(X9+X13)+$W$15*(X10+X12)+$W$16*X11)/(1-$W$5-$W$6-$W$7-$W$8-$W$9)</f>
        <v>13.905016074820985</v>
      </c>
      <c r="Z11" s="5">
        <f t="shared" si="2"/>
        <v>5.9071729957814512E-2</v>
      </c>
      <c r="AB11" s="5">
        <f t="shared" si="9"/>
        <v>-1.833333333333333</v>
      </c>
      <c r="AC11" s="32">
        <f>($W$5*(AB22)+$W$6*(AB21)+$W$7*(AB20)+$W$8*(AB19)+$W$9*(AB18)+$W$10*(AB5+AB17)+$W$11*(AB6+AB16)+$W$12*(AB7+AB15)+$W$13*(AB8+AB14)+$W$14*(AB9+AB13)+$W$15*(AB10+AB12)+$W$16*AB11)/(1-$W$5-$W$6-$W$7-$W$8-$W$9)</f>
        <v>-1.8684348969750109</v>
      </c>
      <c r="AD11" s="5">
        <f t="shared" si="3"/>
        <v>-0.376090014064697</v>
      </c>
      <c r="AE11" s="32"/>
      <c r="AF11" s="5">
        <f t="shared" si="7"/>
        <v>4.1333333333333337</v>
      </c>
      <c r="AG11" s="32">
        <f>($W$5*(AF22)+$W$6*(AF21)+$W$7*(AF20)+$W$8*(AF19)+$W$9*(AF18)+$W$10*(AF5+AF17)+$W$11*(AF6+AF16)+$W$12*(AF7+AF15)+$W$13*(AF8+AF14)+$W$14*(AF9+AF13)+$W$15*(AF10+AF12)+$W$16*AF11)/(1-$W$5-$W$6-$W$7-$W$8-$W$9)</f>
        <v>5.0018814847289192</v>
      </c>
      <c r="AH11" s="5">
        <f t="shared" si="4"/>
        <v>-1.3423347398030954</v>
      </c>
      <c r="AI11" s="5"/>
      <c r="AJ11" s="5">
        <f t="shared" si="8"/>
        <v>7.0666666666666664</v>
      </c>
      <c r="AK11" s="32">
        <f>($W$5*(AJ22)+$W$6*(AJ21)+$W$7*(AJ20)+$W$8*(AJ19)+$W$9*(AJ18)+$W$10*(AJ5+AJ17)+$W$11*(AJ6+AJ16)+$W$12*(AJ7+AJ15)+$W$13*(AJ8+AJ14)+$W$14*(AJ9+AJ13)+$W$15*(AJ10+AJ12)+$W$16*AJ11)/(1-$W$5-$W$6-$W$7-$W$8-$W$9)</f>
        <v>5.980081835452288</v>
      </c>
      <c r="AL11" s="5">
        <f t="shared" si="5"/>
        <v>0.21279887482418758</v>
      </c>
      <c r="AM11" s="5"/>
    </row>
    <row r="12" spans="1:39">
      <c r="A12" s="141">
        <v>8</v>
      </c>
      <c r="B12" s="259">
        <v>1788</v>
      </c>
      <c r="C12" s="5">
        <v>-2.5</v>
      </c>
      <c r="D12" s="5">
        <v>1.5</v>
      </c>
      <c r="E12" s="147">
        <v>1.6</v>
      </c>
      <c r="F12" s="5">
        <v>5</v>
      </c>
      <c r="G12" s="5">
        <v>11</v>
      </c>
      <c r="H12" s="5">
        <v>14.200000000000001</v>
      </c>
      <c r="I12" s="147">
        <v>16.899999999999999</v>
      </c>
      <c r="J12" s="5">
        <v>13.4</v>
      </c>
      <c r="K12" s="5">
        <v>12.9</v>
      </c>
      <c r="L12" s="5">
        <v>5</v>
      </c>
      <c r="M12" s="147">
        <v>-0.8</v>
      </c>
      <c r="N12" s="5">
        <v>-11.1</v>
      </c>
      <c r="O12" s="232">
        <v>-0.6</v>
      </c>
      <c r="P12" s="5">
        <v>6.2</v>
      </c>
      <c r="Q12" s="83">
        <f t="shared" si="0"/>
        <v>5.6000000000000005</v>
      </c>
      <c r="R12" s="227">
        <v>5.666666666666667</v>
      </c>
      <c r="S12" s="111">
        <f>($W$5*(P23)+$W$6*(P22)+$W$7*(P21)+$W$8*(P20)+$W$9*(P5+P19)+$W$10*(P6+P18)+$W$11*(P7+P17)+$W$12*(P8+P16)+$W$13*(P9+P15)+$W$14*(P10+P14)+$W$15*(P11+P13)+$W$16*P12)/(1-$W$5-$W$6-$W$7-$W$8)</f>
        <v>6.3402863202545072</v>
      </c>
      <c r="T12" s="32">
        <f>($W$5*(Q23)+$W$6*(Q22)+$W$7*(Q21)+$W$8*(Q20)+$W$9*(Q5+Q19)+$W$10*(Q6+Q18)+$W$11*(Q7+Q17)+$W$12*(Q8+Q16)+$W$13*(Q9+Q15)+$W$14*(Q10+Q14)+$W$15*(Q11+Q13)+$W$16*Q12)/(1-$W$5-$W$6-$W$7-$W$8)</f>
        <v>5.8089077412513257</v>
      </c>
      <c r="U12" s="230">
        <f>($W$5*(R23)+$W$6*(R22)+$W$7*(R21)+$W$8*(R20)+$W$9*(R5+R19)+$W$10*(R6+R18)+$W$11*(R7+R17)+$W$12*(R8+R16)+$W$13*(R9+R15)+$W$14*(R10+R14)+$W$15*(R11+R13)+$W$16*R12)/(1-$W$5-$W$6-$W$7-$W$8)</f>
        <v>5.8990732591021562</v>
      </c>
      <c r="V12" s="111">
        <f t="shared" si="1"/>
        <v>-0.65720338983051274</v>
      </c>
      <c r="W12" s="4">
        <v>5.9200000000000003E-2</v>
      </c>
      <c r="X12" s="5">
        <f t="shared" si="6"/>
        <v>14.833333333333334</v>
      </c>
      <c r="Y12" s="32">
        <f>($W$5*(X23)+$W$6*(X22)+$W$7*(X21)+$W$8*(X20)+$W$9*(X5+X19)+$W$10*(X6+X18)+$W$11*(X7+X17)+$W$12*(X8+X16)+$W$13*(X9+X15)+$W$14*(X10+X14)+$W$15*(X11+X13)+$W$16*X12)/(1-$W$5-$W$6-$W$7-$W$8)</f>
        <v>13.910929657122658</v>
      </c>
      <c r="Z12" s="5">
        <f t="shared" si="2"/>
        <v>0.65907172995781416</v>
      </c>
      <c r="AB12" s="5">
        <f t="shared" si="9"/>
        <v>0.76666666666666661</v>
      </c>
      <c r="AC12" s="32">
        <f>($W$5*(AB23)+$W$6*(AB22)+$W$7*(AB21)+$W$8*(AB20)+$W$9*(AB5+AB19)+$W$10*(AB6+AB18)+$W$11*(AB7+AB17)+$W$12*(AB8+AB16)+$W$13*(AB9+AB15)+$W$14*(AB10+AB14)+$W$15*(AB11+AB13)+$W$16*AB12)/(1-$W$5-$W$6-$W$7-$W$8)</f>
        <v>-1.7995475433015202</v>
      </c>
      <c r="AD12" s="5">
        <f t="shared" si="3"/>
        <v>2.2239099859353026</v>
      </c>
      <c r="AE12" s="32"/>
      <c r="AF12" s="5">
        <f t="shared" si="7"/>
        <v>5.8666666666666671</v>
      </c>
      <c r="AG12" s="32">
        <f>($W$5*(AF23)+$W$6*(AF22)+$W$7*(AF21)+$W$8*(AF20)+$W$9*(AF5+AF19)+$W$10*(AF6+AF18)+$W$11*(AF7+AF17)+$W$12*(AF8+AF16)+$W$13*(AF9+AF15)+$W$14*(AF10+AF14)+$W$15*(AF11+AF13)+$W$16*AF12)/(1-$W$5-$W$6-$W$7-$W$8)</f>
        <v>5.0831353835277486</v>
      </c>
      <c r="AH12" s="5">
        <f t="shared" si="4"/>
        <v>0.39099859353023803</v>
      </c>
      <c r="AI12" s="5"/>
      <c r="AJ12" s="5">
        <f t="shared" si="8"/>
        <v>5.6999999999999993</v>
      </c>
      <c r="AK12" s="32">
        <f>($W$5*(AJ23)+$W$6*(AJ22)+$W$7*(AJ21)+$W$8*(AJ20)+$W$9*(AJ5+AJ19)+$W$10*(AJ6+AJ18)+$W$11*(AJ7+AJ17)+$W$12*(AJ8+AJ16)+$W$13*(AJ9+AJ15)+$W$14*(AJ10+AJ14)+$W$15*(AJ11+AJ13)+$W$16*AJ12)/(1-$W$5-$W$6-$W$7-$W$8)</f>
        <v>6.0549063273241437</v>
      </c>
      <c r="AL12" s="5">
        <f t="shared" si="5"/>
        <v>-1.1538677918424796</v>
      </c>
      <c r="AM12" s="5"/>
    </row>
    <row r="13" spans="1:39">
      <c r="A13" s="141">
        <v>9</v>
      </c>
      <c r="B13" s="6">
        <v>1789</v>
      </c>
      <c r="C13" s="5">
        <v>-1.6</v>
      </c>
      <c r="D13" s="5">
        <v>-1.1000000000000001</v>
      </c>
      <c r="E13" s="5">
        <v>-4</v>
      </c>
      <c r="F13" s="5">
        <v>6.8000000000000007</v>
      </c>
      <c r="G13" s="5">
        <v>12.5</v>
      </c>
      <c r="H13" s="5">
        <v>10.4</v>
      </c>
      <c r="I13" s="5">
        <v>14.1</v>
      </c>
      <c r="J13" s="5">
        <v>13.8</v>
      </c>
      <c r="K13" s="5">
        <v>10.4</v>
      </c>
      <c r="L13" s="5">
        <v>5.9</v>
      </c>
      <c r="M13" s="5">
        <v>-0.19999999999999996</v>
      </c>
      <c r="N13" s="5">
        <v>0.6</v>
      </c>
      <c r="O13" s="232">
        <v>-0.6</v>
      </c>
      <c r="P13" s="5">
        <v>6.2</v>
      </c>
      <c r="Q13" s="83">
        <f t="shared" si="0"/>
        <v>5.6000000000000005</v>
      </c>
      <c r="R13" s="227">
        <v>5.7383333333333333</v>
      </c>
      <c r="S13" s="111">
        <f>($W$5*(P24)+$W$6*(P23)+$W$7*(P22)+$W$8*(P5+P21)+$W$9*(P6+P20)+$W$10*(P7+P19)+$W$11*(P8+P18)+$W$12*(P9+P17)+$W$13*(P10+P16)+$W$14*(P11+P15)+$W$15*(P12+P14)+$W$16*P13)/(1-$W$5-$W$6-$W$7)</f>
        <v>6.4291912602257426</v>
      </c>
      <c r="T13" s="32">
        <f>($W$5*(Q24)+$W$6*(Q23)+$W$7*(Q22)+$W$8*(Q5+Q21)+$W$9*(Q6+Q20)+$W$10*(Q7+Q19)+$W$11*(Q8+Q18)+$W$12*(Q9+Q17)+$W$13*(Q10+Q16)+$W$14*(Q11+Q15)+$W$15*(Q12+Q14)+$W$16*Q13)/(1-$W$5-$W$6-$W$7)</f>
        <v>5.8823754789272025</v>
      </c>
      <c r="U13" s="230">
        <f>($W$5*(R24)+$W$6*(R23)+$W$7*(R22)+$W$8*(R5+R21)+$W$9*(R6+R20)+$W$10*(R7+R19)+$W$11*(R8+R18)+$W$12*(R9+R17)+$W$13*(R10+R16)+$W$14*(R11+R15)+$W$15*(R12+R14)+$W$16*R13)/(1-$W$5-$W$6-$W$7)</f>
        <v>5.9756067274170723</v>
      </c>
      <c r="V13" s="111">
        <f t="shared" si="1"/>
        <v>-0.65720338983051274</v>
      </c>
      <c r="W13" s="4">
        <v>6.8099999999999994E-2</v>
      </c>
      <c r="X13" s="5">
        <f t="shared" si="6"/>
        <v>12.766666666666666</v>
      </c>
      <c r="Y13" s="32">
        <f>($W$5*(X24)+$W$6*(X23)+$W$7*(X22)+$W$8*(X5+X21)+$W$9*(X6+X20)+$W$10*(X7+X19)+$W$11*(X8+X18)+$W$12*(X9+X17)+$W$13*(X10+X16)+$W$14*(X11+X15)+$W$15*(X12+X14)+$W$16*X13)/(1-$W$5-$W$6-$W$7)</f>
        <v>13.926405716060888</v>
      </c>
      <c r="Z13" s="5">
        <f t="shared" si="2"/>
        <v>-1.407594936708854</v>
      </c>
      <c r="AB13" s="5">
        <f t="shared" si="9"/>
        <v>-4.5999999999999996</v>
      </c>
      <c r="AC13" s="32">
        <f>($W$5*(AB24)+$W$6*(AB23)+$W$7*(AB22)+$W$8*(AB5+AB21)+$W$9*(AB6+AB20)+$W$10*(AB7+AB19)+$W$11*(AB8+AB18)+$W$12*(AB9+AB17)+$W$13*(AB10+AB16)+$W$14*(AB11+AB15)+$W$15*(AB12+AB14)+$W$16*AB13)/(1-$W$5-$W$6-$W$7)</f>
        <v>-1.7282282282282284</v>
      </c>
      <c r="AD13" s="5">
        <f t="shared" si="3"/>
        <v>-3.1427566807313636</v>
      </c>
      <c r="AE13" s="32"/>
      <c r="AF13" s="5">
        <f t="shared" si="7"/>
        <v>5.1000000000000005</v>
      </c>
      <c r="AG13" s="32">
        <f>($W$5*(AF24)+$W$6*(AF23)+$W$7*(AF22)+$W$8*(AF5+AF21)+$W$9*(AF6+AF20)+$W$10*(AF7+AF19)+$W$11*(AF8+AF18)+$W$12*(AF9+AF17)+$W$13*(AF10+AF16)+$W$14*(AF11+AF15)+$W$15*(AF12+AF14)+$W$16*AF13)/(1-$W$5-$W$6-$W$7)</f>
        <v>5.1926029477753621</v>
      </c>
      <c r="AH13" s="5">
        <f t="shared" si="4"/>
        <v>-0.37566807313642858</v>
      </c>
      <c r="AI13" s="5"/>
      <c r="AJ13" s="5">
        <f t="shared" si="8"/>
        <v>5.3666666666666671</v>
      </c>
      <c r="AK13" s="32">
        <f>($W$5*(AJ24)+$W$6*(AJ23)+$W$7*(AJ22)+$W$8*(AJ5+AJ21)+$W$9*(AJ6+AJ20)+$W$10*(AJ7+AJ19)+$W$11*(AJ8+AJ18)+$W$12*(AJ9+AJ17)+$W$13*(AJ10+AJ16)+$W$14*(AJ11+AJ15)+$W$15*(AJ12+AJ14)+$W$16*AJ13)/(1-$W$5-$W$6-$W$7)</f>
        <v>6.1355010182596388</v>
      </c>
      <c r="AL13" s="5">
        <f t="shared" si="5"/>
        <v>-1.4872011251758117</v>
      </c>
      <c r="AM13" s="5"/>
    </row>
    <row r="14" spans="1:39">
      <c r="A14" s="141">
        <v>10</v>
      </c>
      <c r="B14" s="6">
        <v>1790</v>
      </c>
      <c r="C14" s="5">
        <v>-1.2</v>
      </c>
      <c r="D14" s="5">
        <v>0.30000000000000004</v>
      </c>
      <c r="E14" s="5">
        <v>1</v>
      </c>
      <c r="F14" s="5">
        <v>3.1999999999999997</v>
      </c>
      <c r="G14" s="5">
        <v>11.4</v>
      </c>
      <c r="H14" s="5">
        <v>13.8</v>
      </c>
      <c r="I14" s="5">
        <v>12.9</v>
      </c>
      <c r="J14" s="5">
        <v>15.1</v>
      </c>
      <c r="K14" s="5">
        <v>10.3</v>
      </c>
      <c r="L14" s="5">
        <v>7.9</v>
      </c>
      <c r="M14" s="5">
        <v>2.1999999999999997</v>
      </c>
      <c r="N14" s="5">
        <v>-1.7000000000000002</v>
      </c>
      <c r="O14" s="232">
        <v>-0.6</v>
      </c>
      <c r="P14" s="5">
        <v>6.9</v>
      </c>
      <c r="Q14" s="83">
        <f t="shared" si="0"/>
        <v>6.3000000000000007</v>
      </c>
      <c r="R14" s="227">
        <v>6.4074999999999998</v>
      </c>
      <c r="S14" s="111">
        <f>($W$5*(P25)+$W$6*(P24)+$W$7*(P5+P23)+$W$8*(P6+P22)+$W$9*(P7+P21)+$W$10*(P8+P20)+$W$11*(P9+P19)+$W$12*(P10+P18)+$W$13*(P11+P17)+$W$14*(P12+P16)+$W$15*(P13+P15)+$W$16*P14)/(1-$W$5-$W$6)</f>
        <v>6.5164901201874113</v>
      </c>
      <c r="T14" s="32">
        <f>($W$5*(Q25)+$W$6*(Q24)+$W$7*(Q5+Q23)+$W$8*(Q6+Q22)+$W$9*(Q7+Q21)+$W$10*(Q8+Q20)+$W$11*(Q9+Q19)+$W$12*(Q10+Q18)+$W$13*(Q11+Q17)+$W$14*(Q12+Q16)+$W$15*(Q13+Q15)+$W$16*Q14)/(1-$W$5-$W$6)</f>
        <v>5.9564677123650442</v>
      </c>
      <c r="U14" s="230">
        <f>($W$5*(R25)+$W$6*(R24)+$W$7*(R5+R23)+$W$8*(R6+R22)+$W$9*(R7+R21)+$W$10*(R8+R20)+$W$11*(R9+R19)+$W$12*(R10+R18)+$W$13*(R11+R17)+$W$14*(R12+R16)+$W$15*(R13+R15)+$W$16*R14)/(1-$W$5-$W$6)</f>
        <v>6.0529691213417527</v>
      </c>
      <c r="V14" s="111">
        <f t="shared" si="1"/>
        <v>4.2796610169487437E-2</v>
      </c>
      <c r="W14" s="4">
        <v>7.5300000000000006E-2</v>
      </c>
      <c r="X14" s="5">
        <f t="shared" si="6"/>
        <v>13.933333333333335</v>
      </c>
      <c r="Y14" s="32">
        <f>($W$5*(X25)+$W$6*(X24)+$W$7*(X5+X23)+$W$8*(X6+X22)+$W$9*(X7+X21)+$W$10*(X8+X20)+$W$11*(X9+X19)+$W$12*(X10+X18)+$W$13*(X11+X17)+$W$14*(X12+X16)+$W$15*(X13+X15)+$W$16*X14)/(1-$W$5-$W$6)</f>
        <v>13.938921708426701</v>
      </c>
      <c r="Z14" s="5">
        <f t="shared" si="2"/>
        <v>-0.24092827004218442</v>
      </c>
      <c r="AB14" s="5">
        <f t="shared" si="9"/>
        <v>-9.9999999999999978E-2</v>
      </c>
      <c r="AC14" s="32">
        <f>($W$5*(AB25)+$W$6*(AB24)+$W$7*(AB5+AB23)+$W$8*(AB6+AB22)+$W$9*(AB7+AB21)+$W$10*(AB8+AB20)+$W$11*(AB9+AB19)+$W$12*(AB10+AB18)+$W$13*(AB11+AB17)+$W$14*(AB12+AB16)+$W$15*(AB13+AB15)+$W$16*AB14)/(1-$W$5-$W$6)</f>
        <v>-1.6477694031370951</v>
      </c>
      <c r="AD14" s="5">
        <f t="shared" si="3"/>
        <v>1.357243319268636</v>
      </c>
      <c r="AE14" s="32"/>
      <c r="AF14" s="5">
        <f t="shared" si="7"/>
        <v>5.2</v>
      </c>
      <c r="AG14" s="32">
        <f>($W$5*(AF25)+$W$6*(AF24)+$W$7*(AF5+AF23)+$W$8*(AF6+AF22)+$W$9*(AF7+AF21)+$W$10*(AF8+AF20)+$W$11*(AF9+AF19)+$W$12*(AF10+AF18)+$W$13*(AF11+AF17)+$W$14*(AF12+AF16)+$W$15*(AF13+AF15)+$W$16*AF14)/(1-$W$5-$W$6)</f>
        <v>5.3057479459496166</v>
      </c>
      <c r="AH14" s="5">
        <f t="shared" si="4"/>
        <v>-0.27566807313642894</v>
      </c>
      <c r="AI14" s="5"/>
      <c r="AJ14" s="5">
        <f t="shared" si="8"/>
        <v>6.8000000000000007</v>
      </c>
      <c r="AK14" s="32">
        <f>($W$5*(AJ25)+$W$6*(AJ24)+$W$7*(AJ5+AJ23)+$W$8*(AJ6+AJ22)+$W$9*(AJ7+AJ21)+$W$10*(AJ8+AJ20)+$W$11*(AJ9+AJ19)+$W$12*(AJ10+AJ18)+$W$13*(AJ11+AJ17)+$W$14*(AJ12+AJ16)+$W$15*(AJ13+AJ15)+$W$16*AJ14)/(1-$W$5-$W$6)</f>
        <v>6.2262918449107083</v>
      </c>
      <c r="AL14" s="5">
        <f t="shared" si="5"/>
        <v>-5.3867791842478141E-2</v>
      </c>
      <c r="AM14" s="5"/>
    </row>
    <row r="15" spans="1:39">
      <c r="A15" s="141">
        <v>11</v>
      </c>
      <c r="B15" s="6">
        <v>1791</v>
      </c>
      <c r="C15" s="5">
        <v>0.30000000000000004</v>
      </c>
      <c r="D15" s="5">
        <v>-2.4</v>
      </c>
      <c r="E15" s="5">
        <v>1.4</v>
      </c>
      <c r="F15" s="5">
        <v>8.3000000000000007</v>
      </c>
      <c r="G15" s="5">
        <v>9.1</v>
      </c>
      <c r="H15" s="5">
        <v>12.4</v>
      </c>
      <c r="I15" s="5">
        <v>14.200000000000001</v>
      </c>
      <c r="J15" s="5">
        <v>15.799999999999999</v>
      </c>
      <c r="K15" s="5">
        <v>10.4</v>
      </c>
      <c r="L15" s="5">
        <v>6.6000000000000005</v>
      </c>
      <c r="M15" s="5">
        <v>0.79999999999999993</v>
      </c>
      <c r="N15" s="5">
        <v>0.4</v>
      </c>
      <c r="O15" s="232">
        <v>-0.6</v>
      </c>
      <c r="P15" s="5">
        <v>7</v>
      </c>
      <c r="Q15" s="83">
        <f t="shared" si="0"/>
        <v>6.4</v>
      </c>
      <c r="R15" s="227">
        <v>6.4249999999999998</v>
      </c>
      <c r="S15" s="111">
        <f>($W$5*(P26)+$W$6*(P5+P25)+$W$7*(P6+P24)+$W$8*(P7+P23)+$W$9*(P8+P22)+$W$10*(P9+P21)+$W$11*(P10+P20)+$W$12*(P11+P19)+$W$13*(P12+P18)+$W$14*(P13+P17)+$W$15*(P14+P16)+$W$16*P15)/(1-$W$5)</f>
        <v>6.6007050765511686</v>
      </c>
      <c r="T15" s="32">
        <f>($W$5*(Q26)+$W$6*(Q5+Q25)+$W$7*(Q6+Q24)+$W$8*(Q7+Q23)+$W$9*(Q8+Q22)+$W$10*(Q9+Q21)+$W$11*(Q10+Q20)+$W$12*(Q11+Q19)+$W$13*(Q12+Q18)+$W$14*(Q13+Q17)+$W$15*(Q14+Q16)+$W$16*Q15)/(1-$W$5)</f>
        <v>6.0298146655922649</v>
      </c>
      <c r="U15" s="230">
        <f>($W$5*(R26)+$W$6*(R5+R25)+$W$7*(R6+R24)+$W$8*(R7+R23)+$W$9*(R8+R22)+$W$10*(R9+R21)+$W$11*(R10+R20)+$W$12*(R11+R19)+$W$13*(R12+R18)+$W$14*(R13+R17)+$W$15*(R14+R16)+$W$16*R15)/(1-$W$5)</f>
        <v>6.1298786261079767</v>
      </c>
      <c r="V15" s="111">
        <f t="shared" si="1"/>
        <v>0.14279661016948708</v>
      </c>
      <c r="W15" s="4">
        <v>7.9899999999999999E-2</v>
      </c>
      <c r="X15" s="5">
        <f t="shared" si="6"/>
        <v>14.133333333333333</v>
      </c>
      <c r="Y15" s="32">
        <f>($W$5*(X26)+$W$6*(X5+X25)+$W$7*(X6+X24)+$W$8*(X7+X23)+$W$9*(X8+X22)+$W$10*(X9+X21)+$W$11*(X10+X20)+$W$12*(X11+X19)+$W$13*(X12+X18)+$W$14*(X13+X17)+$W$15*(X14+X16)+$W$16*X15)/(1-$W$5)</f>
        <v>13.968056674724686</v>
      </c>
      <c r="Z15" s="5">
        <f t="shared" si="2"/>
        <v>-4.0928270042186909E-2</v>
      </c>
      <c r="AB15" s="5">
        <f t="shared" si="9"/>
        <v>-1.2666666666666666</v>
      </c>
      <c r="AC15" s="32">
        <f>($W$5*(AB26)+$W$6*(AB5+AB25)+$W$7*(AB6+AB24)+$W$8*(AB7+AB23)+$W$9*(AB8+AB22)+$W$10*(AB9+AB21)+$W$11*(AB10+AB20)+$W$12*(AB11+AB19)+$W$13*(AB12+AB18)+$W$14*(AB13+AB17)+$W$15*(AB14+AB16)+$W$16*AB15)/(1-$W$5)</f>
        <v>-1.5873119795863551</v>
      </c>
      <c r="AD15" s="5">
        <f t="shared" si="3"/>
        <v>0.19057665260196943</v>
      </c>
      <c r="AE15" s="32"/>
      <c r="AF15" s="5">
        <f t="shared" si="7"/>
        <v>6.2666666666666666</v>
      </c>
      <c r="AG15" s="32">
        <f>($W$5*(AF26)+$W$6*(AF5+AF25)+$W$7*(AF6+AF24)+$W$8*(AF7+AF23)+$W$9*(AF8+AF22)+$W$10*(AF9+AF21)+$W$11*(AF10+AF20)+$W$12*(AF11+AF19)+$W$13*(AF12+AF18)+$W$14*(AF13+AF17)+$W$15*(AF14+AF16)+$W$16*AF15)/(1-$W$5)</f>
        <v>5.4108951114692454</v>
      </c>
      <c r="AH15" s="5">
        <f t="shared" si="4"/>
        <v>0.79099859353023749</v>
      </c>
      <c r="AI15" s="5"/>
      <c r="AJ15" s="5">
        <f t="shared" si="8"/>
        <v>5.9333333333333336</v>
      </c>
      <c r="AK15" s="32">
        <f>($W$5*(AJ26)+$W$6*(AJ5+AJ25)+$W$7*(AJ6+AJ24)+$W$8*(AJ7+AJ23)+$W$9*(AJ8+AJ22)+$W$10*(AJ9+AJ21)+$W$11*(AJ10+AJ20)+$W$12*(AJ11+AJ19)+$W$13*(AJ12+AJ18)+$W$14*(AJ13+AJ17)+$W$15*(AJ14+AJ16)+$W$16*AJ15)/(1-$W$5)</f>
        <v>6.3234824066612951</v>
      </c>
      <c r="AL15" s="5">
        <f t="shared" si="5"/>
        <v>-0.92053445850914528</v>
      </c>
      <c r="AM15" s="5"/>
    </row>
    <row r="16" spans="1:39">
      <c r="A16" s="141">
        <v>12</v>
      </c>
      <c r="B16" s="6">
        <v>1792</v>
      </c>
      <c r="C16" s="5">
        <v>-1.5</v>
      </c>
      <c r="D16" s="5">
        <v>-2.6</v>
      </c>
      <c r="E16" s="5">
        <v>3.1</v>
      </c>
      <c r="F16" s="5">
        <v>7.2</v>
      </c>
      <c r="G16" s="5">
        <v>8.5</v>
      </c>
      <c r="H16" s="5">
        <v>13.200000000000001</v>
      </c>
      <c r="I16" s="5">
        <v>14.8</v>
      </c>
      <c r="J16" s="5">
        <v>15.200000000000001</v>
      </c>
      <c r="K16" s="5">
        <v>9.2000000000000011</v>
      </c>
      <c r="L16" s="5">
        <v>7.5</v>
      </c>
      <c r="M16" s="5">
        <v>1.5</v>
      </c>
      <c r="N16" s="5">
        <v>-2.1</v>
      </c>
      <c r="O16" s="232">
        <v>-0.6</v>
      </c>
      <c r="P16" s="5">
        <v>6.8</v>
      </c>
      <c r="Q16" s="83">
        <f t="shared" si="0"/>
        <v>6.2</v>
      </c>
      <c r="R16" s="227">
        <v>6.2791666666666668</v>
      </c>
      <c r="S16" s="111">
        <f t="shared" ref="S16:U23" si="10">$W$5*(P5+P27)+$W$6*(P6+P26)+$W$7*(P7+P25)+$W$8*(P8+P24)+$W$9*(P9+P23)+$W$10*(P10+P22)+$W$11*(P11+P21)+$W$12*(P12+P20)+$W$13*(P13+P19)+$W$14*(P14+P18)+$W$15*(P15+P17)+$W$16*P16</f>
        <v>6.6681199999999992</v>
      </c>
      <c r="T16" s="32">
        <f t="shared" si="10"/>
        <v>6.088610000000001</v>
      </c>
      <c r="U16" s="230">
        <f t="shared" si="10"/>
        <v>6.1919561666666674</v>
      </c>
      <c r="V16" s="111">
        <f t="shared" si="1"/>
        <v>-5.7203389830513096E-2</v>
      </c>
      <c r="W16" s="4">
        <v>8.1500000000000003E-2</v>
      </c>
      <c r="X16" s="5">
        <f t="shared" si="6"/>
        <v>14.4</v>
      </c>
      <c r="Y16" s="32">
        <f t="shared" ref="Y16:Y23" si="11">$W$5*(X5+X27)+$W$6*(X6+X26)+$W$7*(X7+X25)+$W$8*(X8+X24)+$W$9*(X9+X23)+$W$10*(X10+X22)+$W$11*(X11+X21)+$W$12*(X12+X20)+$W$13*(X13+X19)+$W$14*(X14+X18)+$W$15*(X15+X17)+$W$16*X16</f>
        <v>13.987576666666666</v>
      </c>
      <c r="Z16" s="5">
        <f t="shared" si="2"/>
        <v>0.22573839662448059</v>
      </c>
      <c r="AB16" s="5">
        <f t="shared" si="9"/>
        <v>-1.2333333333333334</v>
      </c>
      <c r="AC16" s="32">
        <f t="shared" ref="AC16:AC23" si="12">$W$5*(AB5+AB27)+$W$6*(AB6+AB26)+$W$7*(AB7+AB25)+$W$8*(AB8+AB24)+$W$9*(AB9+AB23)+$W$10*(AB10+AB22)+$W$11*(AB11+AB21)+$W$12*(AB12+AB20)+$W$13*(AB13+AB19)+$W$14*(AB14+AB18)+$W$15*(AB15+AB17)+$W$16*AB16</f>
        <v>-1.5473066666666666</v>
      </c>
      <c r="AD16" s="5">
        <f t="shared" si="3"/>
        <v>0.22390998593530265</v>
      </c>
      <c r="AE16" s="32"/>
      <c r="AF16" s="5">
        <f t="shared" si="7"/>
        <v>6.2666666666666666</v>
      </c>
      <c r="AG16" s="32">
        <f t="shared" ref="AG16:AG23" si="13">$W$5*(AF5+AF27)+$W$6*(AF6+AF26)+$W$7*(AF7+AF25)+$W$8*(AF8+AF24)+$W$9*(AF9+AF23)+$W$10*(AF10+AF22)+$W$11*(AF11+AF21)+$W$12*(AF12+AF20)+$W$13*(AF13+AF19)+$W$14*(AF14+AF18)+$W$15*(AF15+AF17)+$W$16*AF16</f>
        <v>5.5058866666666679</v>
      </c>
      <c r="AH16" s="5">
        <f t="shared" si="4"/>
        <v>0.79099859353023749</v>
      </c>
      <c r="AI16" s="5"/>
      <c r="AJ16" s="5">
        <f t="shared" si="8"/>
        <v>6.0666666666666673</v>
      </c>
      <c r="AK16" s="32">
        <f t="shared" ref="AK16:AK23" si="14">$W$5*(AJ5+AJ27)+$W$6*(AJ6+AJ26)+$W$7*(AJ7+AJ25)+$W$8*(AJ8+AJ24)+$W$9*(AJ9+AJ23)+$W$10*(AJ10+AJ22)+$W$11*(AJ11+AJ21)+$W$12*(AJ12+AJ20)+$W$13*(AJ13+AJ19)+$W$14*(AJ14+AJ18)+$W$15*(AJ15+AJ17)+$W$16*AJ16</f>
        <v>6.4025533333333335</v>
      </c>
      <c r="AL16" s="5">
        <f t="shared" si="5"/>
        <v>-0.78720112517581153</v>
      </c>
      <c r="AM16" s="5"/>
    </row>
    <row r="17" spans="1:39">
      <c r="A17" s="141">
        <v>13</v>
      </c>
      <c r="B17" s="259">
        <v>1793</v>
      </c>
      <c r="C17" s="147">
        <v>-3.3000000000000003</v>
      </c>
      <c r="D17" s="147">
        <v>0.20000000000000007</v>
      </c>
      <c r="E17" s="147">
        <v>1.7999999999999998</v>
      </c>
      <c r="F17" s="147">
        <v>3.6</v>
      </c>
      <c r="G17" s="147">
        <v>8.3000000000000007</v>
      </c>
      <c r="H17" s="147">
        <v>11.700000000000001</v>
      </c>
      <c r="I17" s="147">
        <v>17.099999999999998</v>
      </c>
      <c r="J17" s="147">
        <v>16.599999999999998</v>
      </c>
      <c r="K17" s="147">
        <v>10.3</v>
      </c>
      <c r="L17" s="147">
        <v>9.3000000000000007</v>
      </c>
      <c r="M17" s="5">
        <v>3.4999999999999996</v>
      </c>
      <c r="N17" s="147">
        <v>0.20000000000000007</v>
      </c>
      <c r="O17" s="232">
        <v>-0.6</v>
      </c>
      <c r="P17" s="5">
        <v>7.2</v>
      </c>
      <c r="Q17" s="83">
        <f t="shared" si="0"/>
        <v>6.6000000000000005</v>
      </c>
      <c r="R17" s="227">
        <v>6.6833333333333336</v>
      </c>
      <c r="S17" s="111">
        <f t="shared" si="10"/>
        <v>6.7235100000000001</v>
      </c>
      <c r="T17" s="32">
        <f t="shared" si="10"/>
        <v>6.1352400000000014</v>
      </c>
      <c r="U17" s="230">
        <f t="shared" si="10"/>
        <v>6.2418197500000003</v>
      </c>
      <c r="V17" s="111">
        <f t="shared" si="1"/>
        <v>0.34279661016948726</v>
      </c>
      <c r="X17" s="5">
        <f t="shared" si="6"/>
        <v>15.133333333333331</v>
      </c>
      <c r="Y17" s="32">
        <f t="shared" si="11"/>
        <v>13.991816666666667</v>
      </c>
      <c r="Z17" s="5">
        <f t="shared" si="2"/>
        <v>0.95907172995781131</v>
      </c>
      <c r="AB17" s="5">
        <f t="shared" si="9"/>
        <v>-1.7333333333333334</v>
      </c>
      <c r="AC17" s="32">
        <f t="shared" si="12"/>
        <v>-1.51033</v>
      </c>
      <c r="AD17" s="5">
        <f t="shared" si="3"/>
        <v>-0.27609001406469735</v>
      </c>
      <c r="AE17" s="32"/>
      <c r="AF17" s="5">
        <f t="shared" si="7"/>
        <v>4.5666666666666673</v>
      </c>
      <c r="AG17" s="32">
        <f t="shared" si="13"/>
        <v>5.576480000000001</v>
      </c>
      <c r="AH17" s="5">
        <f t="shared" si="4"/>
        <v>-0.9090014064697618</v>
      </c>
      <c r="AI17" s="5"/>
      <c r="AJ17" s="5">
        <f t="shared" si="8"/>
        <v>7.7</v>
      </c>
      <c r="AK17" s="32">
        <f t="shared" si="14"/>
        <v>6.4869300000000001</v>
      </c>
      <c r="AL17" s="5">
        <f t="shared" si="5"/>
        <v>0.84613220815752133</v>
      </c>
      <c r="AM17" s="5"/>
    </row>
    <row r="18" spans="1:39">
      <c r="A18" s="141">
        <v>14</v>
      </c>
      <c r="B18" s="6">
        <v>1794</v>
      </c>
      <c r="C18" s="5">
        <v>-2.2000000000000002</v>
      </c>
      <c r="D18" s="5">
        <v>2.4</v>
      </c>
      <c r="E18" s="5">
        <v>5.3000000000000007</v>
      </c>
      <c r="F18" s="5">
        <v>9.5</v>
      </c>
      <c r="G18" s="5">
        <v>10.200000000000001</v>
      </c>
      <c r="H18" s="5">
        <v>13.6</v>
      </c>
      <c r="I18" s="5">
        <v>17.799999999999997</v>
      </c>
      <c r="J18" s="5">
        <v>13.4</v>
      </c>
      <c r="K18" s="5">
        <v>8.9</v>
      </c>
      <c r="L18" s="5">
        <v>5.8000000000000007</v>
      </c>
      <c r="M18" s="5">
        <v>2.9</v>
      </c>
      <c r="N18" s="5">
        <v>-3.1</v>
      </c>
      <c r="O18" s="232">
        <v>-0.6</v>
      </c>
      <c r="P18" s="5">
        <v>7.6</v>
      </c>
      <c r="Q18" s="83">
        <f t="shared" si="0"/>
        <v>7</v>
      </c>
      <c r="R18" s="227">
        <v>7.18</v>
      </c>
      <c r="S18" s="111">
        <f t="shared" si="10"/>
        <v>6.76187</v>
      </c>
      <c r="T18" s="32">
        <f t="shared" si="10"/>
        <v>6.1679000000000004</v>
      </c>
      <c r="U18" s="230">
        <f t="shared" si="10"/>
        <v>6.2790675</v>
      </c>
      <c r="V18" s="111">
        <f t="shared" si="1"/>
        <v>0.74279661016948673</v>
      </c>
      <c r="W18" s="4">
        <f>W5*2+W6*2+W7*2+W8*2+W9*2+W10*2+W11*2+W12*2+W13*2+W14*2+W15*2+W16</f>
        <v>0.9998999999999999</v>
      </c>
      <c r="X18" s="5">
        <f t="shared" si="6"/>
        <v>14.933333333333332</v>
      </c>
      <c r="Y18" s="32">
        <f t="shared" si="11"/>
        <v>13.979243333333333</v>
      </c>
      <c r="Z18" s="5">
        <f t="shared" si="2"/>
        <v>0.75907172995781202</v>
      </c>
      <c r="AB18" s="5">
        <f t="shared" si="9"/>
        <v>0.1333333333333333</v>
      </c>
      <c r="AC18" s="32">
        <f t="shared" si="12"/>
        <v>-1.4982999999999997</v>
      </c>
      <c r="AD18" s="5">
        <f t="shared" si="3"/>
        <v>1.5905766526019693</v>
      </c>
      <c r="AE18" s="32"/>
      <c r="AF18" s="5">
        <f t="shared" si="7"/>
        <v>8.3333333333333339</v>
      </c>
      <c r="AG18" s="32">
        <f t="shared" si="13"/>
        <v>5.6366399999999999</v>
      </c>
      <c r="AH18" s="5">
        <f t="shared" si="4"/>
        <v>2.8576652601969048</v>
      </c>
      <c r="AI18" s="5"/>
      <c r="AJ18" s="5">
        <f t="shared" si="8"/>
        <v>5.8666666666666671</v>
      </c>
      <c r="AK18" s="32">
        <f t="shared" si="14"/>
        <v>6.5554899999999998</v>
      </c>
      <c r="AL18" s="5">
        <f t="shared" si="5"/>
        <v>-0.98720112517581171</v>
      </c>
      <c r="AM18" s="5"/>
    </row>
    <row r="19" spans="1:39">
      <c r="A19" s="141">
        <v>15</v>
      </c>
      <c r="B19" s="6">
        <v>1795</v>
      </c>
      <c r="C19" s="5">
        <v>-7.6999999999999993</v>
      </c>
      <c r="D19" s="5">
        <v>-1</v>
      </c>
      <c r="E19" s="5">
        <v>1</v>
      </c>
      <c r="F19" s="5">
        <v>8.4</v>
      </c>
      <c r="G19" s="5">
        <v>10.3</v>
      </c>
      <c r="H19" s="5">
        <v>13.700000000000001</v>
      </c>
      <c r="I19" s="5">
        <v>11.6</v>
      </c>
      <c r="J19" s="5">
        <v>15.200000000000001</v>
      </c>
      <c r="K19" s="5">
        <v>13.200000000000001</v>
      </c>
      <c r="L19" s="5">
        <v>11.6</v>
      </c>
      <c r="M19" s="5">
        <v>-0.6</v>
      </c>
      <c r="N19" s="5">
        <v>2.2999999999999998</v>
      </c>
      <c r="O19" s="232">
        <v>-0.6</v>
      </c>
      <c r="P19" s="5">
        <v>7.1</v>
      </c>
      <c r="Q19" s="83">
        <f t="shared" si="0"/>
        <v>6.5</v>
      </c>
      <c r="R19" s="227">
        <v>6.64</v>
      </c>
      <c r="S19" s="111">
        <f t="shared" si="10"/>
        <v>6.7886899999999999</v>
      </c>
      <c r="T19" s="32">
        <f t="shared" si="10"/>
        <v>6.1912900000000004</v>
      </c>
      <c r="U19" s="230">
        <f t="shared" si="10"/>
        <v>6.3061507500000005</v>
      </c>
      <c r="V19" s="111">
        <f t="shared" si="1"/>
        <v>0.24279661016948673</v>
      </c>
      <c r="X19" s="5">
        <f t="shared" si="6"/>
        <v>13.5</v>
      </c>
      <c r="Y19" s="32">
        <f t="shared" si="11"/>
        <v>13.974173333333333</v>
      </c>
      <c r="Z19" s="5">
        <f t="shared" si="2"/>
        <v>-0.67426160337551977</v>
      </c>
      <c r="AB19" s="5">
        <f t="shared" si="9"/>
        <v>-3.9333333333333331</v>
      </c>
      <c r="AC19" s="32">
        <f t="shared" si="12"/>
        <v>-1.50352</v>
      </c>
      <c r="AD19" s="5">
        <f t="shared" si="3"/>
        <v>-2.4760900140646971</v>
      </c>
      <c r="AE19" s="32"/>
      <c r="AF19" s="5">
        <f t="shared" si="7"/>
        <v>6.5666666666666673</v>
      </c>
      <c r="AG19" s="32">
        <f t="shared" si="13"/>
        <v>5.6766300000000012</v>
      </c>
      <c r="AH19" s="5">
        <f t="shared" si="4"/>
        <v>1.0909985935302382</v>
      </c>
      <c r="AI19" s="5"/>
      <c r="AJ19" s="5">
        <f t="shared" si="8"/>
        <v>8.0666666666666664</v>
      </c>
      <c r="AK19" s="32">
        <f t="shared" si="14"/>
        <v>6.6084700000000005</v>
      </c>
      <c r="AL19" s="5">
        <f t="shared" si="5"/>
        <v>1.2127988748241876</v>
      </c>
      <c r="AM19" s="5"/>
    </row>
    <row r="20" spans="1:39">
      <c r="A20" s="141">
        <v>16</v>
      </c>
      <c r="B20" s="6">
        <v>1796</v>
      </c>
      <c r="C20" s="5">
        <v>5.5</v>
      </c>
      <c r="D20" s="5">
        <v>-1.9</v>
      </c>
      <c r="E20" s="5">
        <v>-1.9</v>
      </c>
      <c r="F20" s="5">
        <v>3.8000000000000003</v>
      </c>
      <c r="G20" s="5">
        <v>10</v>
      </c>
      <c r="H20" s="5">
        <v>12.6</v>
      </c>
      <c r="I20" s="5">
        <v>14.8</v>
      </c>
      <c r="J20" s="5">
        <v>13.9</v>
      </c>
      <c r="K20" s="5">
        <v>13.6</v>
      </c>
      <c r="L20" s="5">
        <v>5.2</v>
      </c>
      <c r="M20" s="5">
        <v>0.20000000000000007</v>
      </c>
      <c r="N20" s="5">
        <v>-3.1</v>
      </c>
      <c r="O20" s="232">
        <v>-0.6</v>
      </c>
      <c r="P20" s="5">
        <v>6.7</v>
      </c>
      <c r="Q20" s="83">
        <f t="shared" si="0"/>
        <v>6.1000000000000005</v>
      </c>
      <c r="R20" s="227">
        <v>6.1858333333333331</v>
      </c>
      <c r="S20" s="111">
        <f t="shared" si="10"/>
        <v>6.8078499999999993</v>
      </c>
      <c r="T20" s="32">
        <f t="shared" si="10"/>
        <v>6.2086300000000003</v>
      </c>
      <c r="U20" s="230">
        <f t="shared" si="10"/>
        <v>6.3271220833333341</v>
      </c>
      <c r="V20" s="111">
        <f t="shared" si="1"/>
        <v>-0.15720338983051274</v>
      </c>
      <c r="W20" s="4" t="s">
        <v>21</v>
      </c>
      <c r="X20" s="5">
        <f t="shared" si="6"/>
        <v>13.766666666666666</v>
      </c>
      <c r="Y20" s="32">
        <f t="shared" si="11"/>
        <v>13.98021</v>
      </c>
      <c r="Z20" s="5">
        <f t="shared" si="2"/>
        <v>-0.40759493670885405</v>
      </c>
      <c r="AB20" s="5">
        <f t="shared" si="9"/>
        <v>1.9666666666666668</v>
      </c>
      <c r="AC20" s="32">
        <f t="shared" si="12"/>
        <v>-1.4992166666666664</v>
      </c>
      <c r="AD20" s="5">
        <f t="shared" si="3"/>
        <v>3.4239099859353028</v>
      </c>
      <c r="AE20" s="32"/>
      <c r="AF20" s="5">
        <f t="shared" si="7"/>
        <v>3.9666666666666668</v>
      </c>
      <c r="AG20" s="32">
        <f t="shared" si="13"/>
        <v>5.6917533333333328</v>
      </c>
      <c r="AH20" s="5">
        <f t="shared" si="4"/>
        <v>-1.5090014064697623</v>
      </c>
      <c r="AI20" s="5"/>
      <c r="AJ20" s="5">
        <f t="shared" si="8"/>
        <v>6.333333333333333</v>
      </c>
      <c r="AK20" s="32">
        <f t="shared" si="14"/>
        <v>6.658593333333334</v>
      </c>
      <c r="AL20" s="5">
        <f t="shared" si="5"/>
        <v>-0.52053445850914581</v>
      </c>
      <c r="AM20" s="5"/>
    </row>
    <row r="21" spans="1:39">
      <c r="A21" s="141">
        <v>17</v>
      </c>
      <c r="B21" s="6">
        <v>1797</v>
      </c>
      <c r="C21" s="5">
        <v>-2</v>
      </c>
      <c r="D21" s="5">
        <v>0.50000000000000011</v>
      </c>
      <c r="E21" s="5">
        <v>-0.8</v>
      </c>
      <c r="F21" s="5">
        <v>7</v>
      </c>
      <c r="G21" s="5">
        <v>12.700000000000001</v>
      </c>
      <c r="H21" s="5">
        <v>10.8</v>
      </c>
      <c r="I21" s="5">
        <v>16.599999999999998</v>
      </c>
      <c r="J21" s="5">
        <v>15.799999999999999</v>
      </c>
      <c r="K21" s="5">
        <v>11.9</v>
      </c>
      <c r="L21" s="5">
        <v>6.5</v>
      </c>
      <c r="M21" s="5">
        <v>4.2</v>
      </c>
      <c r="N21" s="5">
        <v>0.50000000000000011</v>
      </c>
      <c r="O21" s="232">
        <v>-0.6</v>
      </c>
      <c r="P21" s="5">
        <v>7.6</v>
      </c>
      <c r="Q21" s="83">
        <f t="shared" si="0"/>
        <v>7</v>
      </c>
      <c r="R21" s="227">
        <v>7.1325000000000003</v>
      </c>
      <c r="S21" s="111">
        <f t="shared" si="10"/>
        <v>6.8062599999999991</v>
      </c>
      <c r="T21" s="32">
        <f t="shared" si="10"/>
        <v>6.2063199999999998</v>
      </c>
      <c r="U21" s="230">
        <f t="shared" si="10"/>
        <v>6.3280591666666668</v>
      </c>
      <c r="V21" s="111">
        <f t="shared" si="1"/>
        <v>0.74279661016948673</v>
      </c>
      <c r="W21" s="4" t="s">
        <v>21</v>
      </c>
      <c r="X21" s="5">
        <f t="shared" si="6"/>
        <v>14.399999999999999</v>
      </c>
      <c r="Y21" s="32">
        <f t="shared" si="11"/>
        <v>13.98706</v>
      </c>
      <c r="Z21" s="5">
        <f t="shared" si="2"/>
        <v>0.22573839662447881</v>
      </c>
      <c r="AB21" s="5">
        <f t="shared" si="9"/>
        <v>-1.5333333333333332</v>
      </c>
      <c r="AC21" s="32">
        <f t="shared" si="12"/>
        <v>-1.5331299999999999</v>
      </c>
      <c r="AD21" s="5">
        <f t="shared" si="3"/>
        <v>-7.6090014064697176E-2</v>
      </c>
      <c r="AE21" s="32"/>
      <c r="AF21" s="5">
        <f t="shared" si="7"/>
        <v>6.3000000000000007</v>
      </c>
      <c r="AG21" s="32">
        <f t="shared" si="13"/>
        <v>5.7002266666666666</v>
      </c>
      <c r="AH21" s="5">
        <f t="shared" si="4"/>
        <v>0.8243319268635716</v>
      </c>
      <c r="AI21" s="5"/>
      <c r="AJ21" s="5">
        <f t="shared" si="8"/>
        <v>7.5333333333333323</v>
      </c>
      <c r="AK21" s="32">
        <f t="shared" si="14"/>
        <v>6.679876666666666</v>
      </c>
      <c r="AL21" s="5">
        <f t="shared" si="5"/>
        <v>0.67946554149085348</v>
      </c>
      <c r="AM21" s="5"/>
    </row>
    <row r="22" spans="1:39">
      <c r="A22" s="141">
        <v>18</v>
      </c>
      <c r="B22" s="6">
        <v>1798</v>
      </c>
      <c r="C22" s="5">
        <v>-3.1</v>
      </c>
      <c r="D22" s="5">
        <v>-1.4</v>
      </c>
      <c r="E22" s="5">
        <v>0.6</v>
      </c>
      <c r="F22" s="5">
        <v>6</v>
      </c>
      <c r="G22" s="5">
        <v>10.6</v>
      </c>
      <c r="H22" s="5">
        <v>13.3</v>
      </c>
      <c r="I22" s="5">
        <v>14.200000000000001</v>
      </c>
      <c r="J22" s="5">
        <v>14.5</v>
      </c>
      <c r="K22" s="5">
        <v>12.200000000000001</v>
      </c>
      <c r="L22" s="5">
        <v>6.7</v>
      </c>
      <c r="M22" s="5">
        <v>0.79999999999999993</v>
      </c>
      <c r="N22" s="5">
        <v>-5.5</v>
      </c>
      <c r="O22" s="232">
        <v>-0.6</v>
      </c>
      <c r="P22" s="5">
        <v>6.3</v>
      </c>
      <c r="Q22" s="83">
        <f t="shared" si="0"/>
        <v>5.7</v>
      </c>
      <c r="R22" s="227">
        <v>5.8883333333333336</v>
      </c>
      <c r="S22" s="111">
        <f t="shared" si="10"/>
        <v>6.8016399999999981</v>
      </c>
      <c r="T22" s="32">
        <f t="shared" si="10"/>
        <v>6.2017000000000007</v>
      </c>
      <c r="U22" s="230">
        <f t="shared" si="10"/>
        <v>6.3268771666666659</v>
      </c>
      <c r="V22" s="111">
        <f t="shared" si="1"/>
        <v>-0.5572033898305131</v>
      </c>
      <c r="X22" s="5">
        <f t="shared" si="6"/>
        <v>14</v>
      </c>
      <c r="Y22" s="32">
        <f t="shared" si="11"/>
        <v>13.995189999999999</v>
      </c>
      <c r="Z22" s="5">
        <f t="shared" si="2"/>
        <v>-0.17426160337551977</v>
      </c>
      <c r="AB22" s="5">
        <f t="shared" si="9"/>
        <v>-1.3333333333333333</v>
      </c>
      <c r="AC22" s="32">
        <f t="shared" si="12"/>
        <v>-1.5702166666666666</v>
      </c>
      <c r="AD22" s="5">
        <f t="shared" si="3"/>
        <v>0.12390998593530278</v>
      </c>
      <c r="AE22" s="32"/>
      <c r="AF22" s="5">
        <f t="shared" si="7"/>
        <v>5.7333333333333334</v>
      </c>
      <c r="AG22" s="32">
        <f t="shared" si="13"/>
        <v>5.6784366666666664</v>
      </c>
      <c r="AH22" s="5">
        <f t="shared" si="4"/>
        <v>0.25766526019690428</v>
      </c>
      <c r="AI22" s="5"/>
      <c r="AJ22" s="5">
        <f t="shared" si="8"/>
        <v>6.5666666666666673</v>
      </c>
      <c r="AK22" s="32">
        <f t="shared" si="14"/>
        <v>6.7011233333333342</v>
      </c>
      <c r="AL22" s="5">
        <f t="shared" si="5"/>
        <v>-0.28720112517581153</v>
      </c>
      <c r="AM22" s="5"/>
    </row>
    <row r="23" spans="1:39">
      <c r="A23" s="141">
        <v>19</v>
      </c>
      <c r="B23" s="259">
        <v>1799</v>
      </c>
      <c r="C23" s="147">
        <v>-4.2</v>
      </c>
      <c r="D23" s="147">
        <v>0.4</v>
      </c>
      <c r="E23" s="147">
        <v>9.9999999999999978E-2</v>
      </c>
      <c r="F23" s="147">
        <v>3.1999999999999997</v>
      </c>
      <c r="G23" s="147">
        <v>8.4</v>
      </c>
      <c r="H23" s="147">
        <v>10.9</v>
      </c>
      <c r="I23" s="147">
        <v>13.1</v>
      </c>
      <c r="J23" s="147">
        <v>15.200000000000001</v>
      </c>
      <c r="K23" s="147">
        <v>10.9</v>
      </c>
      <c r="L23" s="147">
        <v>6.1000000000000005</v>
      </c>
      <c r="M23" s="147">
        <v>2</v>
      </c>
      <c r="N23" s="147">
        <v>-6.1</v>
      </c>
      <c r="O23" s="232">
        <v>-0.6</v>
      </c>
      <c r="P23" s="5">
        <v>5.6</v>
      </c>
      <c r="Q23" s="83">
        <f t="shared" si="0"/>
        <v>5</v>
      </c>
      <c r="R23" s="227">
        <v>5.0750000000000002</v>
      </c>
      <c r="S23" s="111">
        <f t="shared" si="10"/>
        <v>6.7896200000000002</v>
      </c>
      <c r="T23" s="32">
        <f t="shared" si="10"/>
        <v>6.1896800000000001</v>
      </c>
      <c r="U23" s="230">
        <f t="shared" si="10"/>
        <v>6.3182183333333333</v>
      </c>
      <c r="V23" s="111">
        <f t="shared" si="1"/>
        <v>-1.2572033898305133</v>
      </c>
      <c r="W23" s="110"/>
      <c r="X23" s="5">
        <f t="shared" si="6"/>
        <v>13.066666666666668</v>
      </c>
      <c r="Y23" s="32">
        <f t="shared" si="11"/>
        <v>14.000216666666667</v>
      </c>
      <c r="Z23" s="5">
        <f t="shared" si="2"/>
        <v>-1.1075949367088516</v>
      </c>
      <c r="AB23" s="5">
        <f t="shared" si="9"/>
        <v>-3.0999999999999996</v>
      </c>
      <c r="AC23" s="32">
        <f t="shared" si="12"/>
        <v>-1.615</v>
      </c>
      <c r="AD23" s="5">
        <f t="shared" si="3"/>
        <v>-1.6427566807313636</v>
      </c>
      <c r="AE23" s="32"/>
      <c r="AF23" s="5">
        <f t="shared" si="7"/>
        <v>3.9</v>
      </c>
      <c r="AG23" s="32">
        <f t="shared" si="13"/>
        <v>5.6584166666666667</v>
      </c>
      <c r="AH23" s="5">
        <f t="shared" si="4"/>
        <v>-1.5756680731364292</v>
      </c>
      <c r="AI23" s="5"/>
      <c r="AJ23" s="5">
        <f t="shared" si="8"/>
        <v>6.333333333333333</v>
      </c>
      <c r="AK23" s="32">
        <f t="shared" si="14"/>
        <v>6.7121366666666669</v>
      </c>
      <c r="AL23" s="5">
        <f t="shared" si="5"/>
        <v>-0.52053445850914581</v>
      </c>
      <c r="AM23" s="5"/>
    </row>
    <row r="24" spans="1:39">
      <c r="A24" s="141">
        <v>20</v>
      </c>
      <c r="B24" s="6">
        <v>1800</v>
      </c>
      <c r="C24" s="5">
        <v>0.79999999999999993</v>
      </c>
      <c r="D24" s="5">
        <v>-2.2000000000000002</v>
      </c>
      <c r="E24" s="5">
        <v>-2.1</v>
      </c>
      <c r="F24" s="5">
        <v>11.5</v>
      </c>
      <c r="G24" s="5">
        <v>11.9</v>
      </c>
      <c r="H24" s="5">
        <v>10.200000000000001</v>
      </c>
      <c r="I24" s="5">
        <v>14.4</v>
      </c>
      <c r="J24" s="5">
        <v>15.500000000000002</v>
      </c>
      <c r="K24" s="5">
        <v>11.5</v>
      </c>
      <c r="L24" s="5">
        <v>5.3000000000000007</v>
      </c>
      <c r="M24" s="5">
        <v>2.2999999999999998</v>
      </c>
      <c r="N24" s="5">
        <v>9.9999999999999978E-2</v>
      </c>
      <c r="O24" s="232">
        <v>-0.6</v>
      </c>
      <c r="P24" s="5">
        <v>7.2</v>
      </c>
      <c r="Q24" s="83">
        <f t="shared" si="0"/>
        <v>6.6000000000000005</v>
      </c>
      <c r="R24" s="227">
        <v>6.753333333333333</v>
      </c>
      <c r="S24" s="111">
        <f>$W$5*(P13+P37)+$W$6*(P14+P34)+$W$7*(P15+P33)+$W$8*(P16+P32)+$W$9*(P17+P31)+$W$10*(P18+P30)+$W$11*(P19+P29)+$W$12*(P20+P28)+$W$13*(P21+P27)+$W$14*(P22+P26)+$W$15*(P23+P25)+$W$16*P24</f>
        <v>6.7687400000000002</v>
      </c>
      <c r="T24" s="32">
        <f>$W$5*(Q13+Q37)+$W$6*(Q14+Q34)+$W$7*(Q15+Q33)+$W$8*(Q16+Q32)+$W$9*(Q17+Q31)+$W$10*(Q18+Q30)+$W$11*(Q19+Q29)+$W$12*(Q20+Q28)+$W$13*(Q21+Q27)+$W$14*(Q22+Q26)+$W$15*(Q23+Q25)+$W$16*Q24</f>
        <v>6.1688000000000009</v>
      </c>
      <c r="U24" s="230">
        <f>$W$5*(R13+R37)+$W$6*(R14+R34)+$W$7*(R15+R33)+$W$8*(R16+R32)+$W$9*(R17+R31)+$W$10*(R18+R30)+$W$11*(R19+R29)+$W$12*(R20+R28)+$W$13*(R21+R27)+$W$14*(R22+R26)+$W$15*(R23+R25)+$W$16*R24</f>
        <v>6.3001807500000009</v>
      </c>
      <c r="V24" s="111">
        <f t="shared" si="1"/>
        <v>0.34279661016948726</v>
      </c>
      <c r="X24" s="5">
        <f t="shared" si="6"/>
        <v>13.366666666666667</v>
      </c>
      <c r="Y24" s="32">
        <f>$W$5*(X13+X37)+$W$6*(X14+X34)+$W$7*(X15+X33)+$W$8*(X16+X32)+$W$9*(X17+X31)+$W$10*(X18+X30)+$W$11*(X19+X29)+$W$12*(X20+X28)+$W$13*(X21+X27)+$W$14*(X22+X26)+$W$15*(X23+X25)+$W$16*X24</f>
        <v>13.992713333333333</v>
      </c>
      <c r="Z24" s="5">
        <f t="shared" si="2"/>
        <v>-0.80759493670885263</v>
      </c>
      <c r="AB24" s="5">
        <f t="shared" si="9"/>
        <v>-2.5</v>
      </c>
      <c r="AC24" s="32">
        <f>$W$5*(AB13+AB37)+$W$6*(AB14+AB34)+$W$7*(AB15+AB33)+$W$8*(AB16+AB32)+$W$9*(AB17+AB31)+$W$10*(AB18+AB30)+$W$11*(AB19+AB29)+$W$12*(AB20+AB28)+$W$13*(AB21+AB27)+$W$14*(AB22+AB26)+$W$15*(AB23+AB25)+$W$16*AB24</f>
        <v>-1.6715866666666666</v>
      </c>
      <c r="AD24" s="5">
        <f t="shared" si="3"/>
        <v>-1.042756680731364</v>
      </c>
      <c r="AE24" s="32"/>
      <c r="AF24" s="5">
        <f t="shared" si="7"/>
        <v>7.1000000000000005</v>
      </c>
      <c r="AG24" s="32">
        <f>$W$5*(AF13+AF37)+$W$6*(AF14+AF34)+$W$7*(AF15+AF33)+$W$8*(AF16+AF32)+$W$9*(AF17+AF31)+$W$10*(AF18+AF30)+$W$11*(AF19+AF29)+$W$12*(AF20+AF28)+$W$13*(AF21+AF27)+$W$14*(AF22+AF26)+$W$15*(AF23+AF25)+$W$16*AF24</f>
        <v>5.6146466666666672</v>
      </c>
      <c r="AH24" s="5">
        <f t="shared" si="4"/>
        <v>1.6243319268635714</v>
      </c>
      <c r="AI24" s="5"/>
      <c r="AJ24" s="5">
        <f t="shared" si="8"/>
        <v>6.3666666666666671</v>
      </c>
      <c r="AK24" s="32">
        <f>$W$5*(AJ13+AJ37)+$W$6*(AJ14+AJ34)+$W$7*(AJ15+AJ33)+$W$8*(AJ16+AJ32)+$W$9*(AJ17+AJ31)+$W$10*(AJ18+AJ30)+$W$11*(AJ19+AJ29)+$W$12*(AJ20+AJ28)+$W$13*(AJ21+AJ27)+$W$14*(AJ22+AJ26)+$W$15*(AJ23+AJ25)+$W$16*AJ24</f>
        <v>6.7011033333333323</v>
      </c>
      <c r="AL24" s="5">
        <f t="shared" si="5"/>
        <v>-0.48720112517581171</v>
      </c>
      <c r="AM24" s="5"/>
    </row>
    <row r="25" spans="1:39">
      <c r="A25" s="141">
        <v>21</v>
      </c>
      <c r="B25" s="6">
        <v>1801</v>
      </c>
      <c r="C25" s="5">
        <v>-0.3</v>
      </c>
      <c r="D25" s="5">
        <v>-1.5</v>
      </c>
      <c r="E25" s="5">
        <v>2.5</v>
      </c>
      <c r="F25" s="5">
        <v>5.9</v>
      </c>
      <c r="G25" s="5">
        <v>11.5</v>
      </c>
      <c r="H25" s="5">
        <v>10.6</v>
      </c>
      <c r="I25" s="5">
        <v>13.8</v>
      </c>
      <c r="J25" s="5">
        <v>13.1</v>
      </c>
      <c r="K25" s="5">
        <v>11.6</v>
      </c>
      <c r="L25" s="5">
        <v>7.7000000000000011</v>
      </c>
      <c r="M25" s="5">
        <v>3.4</v>
      </c>
      <c r="N25" s="5">
        <v>-1.7000000000000002</v>
      </c>
      <c r="O25" s="232">
        <v>-0.6</v>
      </c>
      <c r="P25" s="5">
        <v>7</v>
      </c>
      <c r="Q25" s="83">
        <f t="shared" si="0"/>
        <v>6.4</v>
      </c>
      <c r="R25" s="227">
        <v>6.5374999999999996</v>
      </c>
      <c r="S25" s="111">
        <f>$W$5*(P14+P38)+$W$6*(P15+P36)+$W$7*(P16+P34)+$W$8*(P17+P33)+$W$9*(P18+P32)+$W$10*(P19+P31)+$W$11*(P20+P30)+$W$12*(P21+P29)+$W$13*(P22+P28)+$W$14*(P23+P27)+$W$15*(P24+P26)+$W$16*P25</f>
        <v>6.6864400000000002</v>
      </c>
      <c r="T25" s="32">
        <f>$W$5*(Q14+Q38)+$W$6*(Q15+Q37)+$W$7*(Q16+Q34)+$W$8*(Q17+Q33)+$W$9*(Q18+Q32)+$W$10*(Q19+Q31)+$W$11*(Q20+Q30)+$W$12*(Q21+Q29)+$W$13*(Q22+Q28)+$W$14*(Q23+Q27)+$W$15*(Q24+Q26)+$W$16*Q25</f>
        <v>6.1470000000000011</v>
      </c>
      <c r="U25" s="230">
        <f>$W$5*(R14+R38)+$W$6*(R15+R37)+$W$7*(R16+R34)+$W$8*(R17+R33)+$W$9*(R18+R32)+$W$10*(R19+R31)+$W$11*(R20+R30)+$W$12*(R21+R29)+$W$13*(R22+R28)+$W$14*(R23+R27)+$W$15*(R24+R26)+$W$16*R25</f>
        <v>6.2809395000000006</v>
      </c>
      <c r="V25" s="111">
        <f t="shared" si="1"/>
        <v>0.14279661016948708</v>
      </c>
      <c r="X25" s="5">
        <f t="shared" si="6"/>
        <v>12.5</v>
      </c>
      <c r="Y25" s="32">
        <f>$W$5*(X14+X38)+$W$6*(X15+X37)+$W$7*(X16+X34)+$W$8*(X17+X33)+$W$9*(X18+X32)+$W$10*(X19+X31)+$W$11*(X20+X30)+$W$12*(X21+X29)+$W$13*(X22+X28)+$W$14*(X23+X27)+$W$15*(X24+X26)+$W$16*X25</f>
        <v>14.012733333333333</v>
      </c>
      <c r="Z25" s="5">
        <f t="shared" si="2"/>
        <v>-1.6742616033755198</v>
      </c>
      <c r="AB25" s="5">
        <f t="shared" si="9"/>
        <v>-0.56666666666666665</v>
      </c>
      <c r="AC25" s="32">
        <f>$W$5*(AB14+AB38)+$W$6*(AB15+AB37)+$W$7*(AB16+AB34)+$W$8*(AB17+AB33)+$W$9*(AB18+AB32)+$W$10*(AB19+AB31)+$W$11*(AB20+AB30)+$W$12*(AB21+AB29)+$W$13*(AB22+AB28)+$W$14*(AB23+AB27)+$W$15*(AB24+AB26)+$W$16*AB25</f>
        <v>-1.7068699999999999</v>
      </c>
      <c r="AD25" s="5">
        <f t="shared" si="3"/>
        <v>0.89057665260196939</v>
      </c>
      <c r="AE25" s="32"/>
      <c r="AF25" s="5">
        <f t="shared" si="7"/>
        <v>6.6333333333333329</v>
      </c>
      <c r="AG25" s="32">
        <f>$W$5*(AF14+AF38)+$W$6*(AF15+AF37)+$W$7*(AF16+AF34)+$W$8*(AF17+AF33)+$W$9*(AF18+AF32)+$W$10*(AF19+AF31)+$W$11*(AF20+AF30)+$W$12*(AF21+AF29)+$W$13*(AF22+AF28)+$W$14*(AF23+AF27)+$W$15*(AF24+AF26)+$W$16*AF25</f>
        <v>5.5693000000000001</v>
      </c>
      <c r="AH25" s="5">
        <f t="shared" si="4"/>
        <v>1.1576652601969037</v>
      </c>
      <c r="AI25" s="5"/>
      <c r="AJ25" s="5">
        <f t="shared" si="8"/>
        <v>7.5666666666666664</v>
      </c>
      <c r="AK25" s="32">
        <f>$W$5*(AJ14+AJ38)+$W$6*(AJ15+AJ37)+$W$7*(AJ16+AJ34)+$W$8*(AJ17+AJ33)+$W$9*(AJ18+AJ32)+$W$10*(AJ19+AJ31)+$W$11*(AJ20+AJ30)+$W$12*(AJ21+AJ29)+$W$13*(AJ22+AJ28)+$W$14*(AJ23+AJ27)+$W$15*(AJ24+AJ26)+$W$16*AJ25</f>
        <v>6.6865066666666664</v>
      </c>
      <c r="AL25" s="5">
        <f t="shared" si="5"/>
        <v>0.71279887482418758</v>
      </c>
      <c r="AM25" s="5"/>
    </row>
    <row r="26" spans="1:39">
      <c r="A26" s="141">
        <v>22</v>
      </c>
      <c r="B26" s="6">
        <v>1802</v>
      </c>
      <c r="C26" s="5">
        <v>-5.0999999999999996</v>
      </c>
      <c r="D26" s="5">
        <v>-1.1000000000000001</v>
      </c>
      <c r="E26" s="5">
        <v>1.2999999999999998</v>
      </c>
      <c r="F26" s="5">
        <v>5.9</v>
      </c>
      <c r="G26" s="5">
        <v>9.5</v>
      </c>
      <c r="H26" s="5">
        <v>14.8</v>
      </c>
      <c r="I26" s="5">
        <v>13.8</v>
      </c>
      <c r="J26" s="5">
        <v>17.899999999999999</v>
      </c>
      <c r="K26" s="5">
        <v>11.4</v>
      </c>
      <c r="L26" s="5">
        <v>10.4</v>
      </c>
      <c r="M26" s="5">
        <v>1.7999999999999998</v>
      </c>
      <c r="N26" s="5">
        <v>-1.4</v>
      </c>
      <c r="O26" s="232">
        <v>-0.6</v>
      </c>
      <c r="P26" s="5">
        <v>7.2</v>
      </c>
      <c r="Q26" s="83">
        <f t="shared" si="0"/>
        <v>6.6000000000000005</v>
      </c>
      <c r="R26" s="227">
        <v>6.7408333333333337</v>
      </c>
      <c r="S26" s="111">
        <f>$W$5*(P15+P39)+$W$6*(P16+P38)+$W$7*(P17+P37)+$W$8*(P18+P34)+$W$9*(P19+P33)+$W$10*(P20+P32)+$W$11*(P21+P31)+$W$12*(P22+P30)+$W$13*(P23+P29)+$W$14*(P24+P28)+$W$15*(P25+P27)+$W$16*P26</f>
        <v>6.7252100000000006</v>
      </c>
      <c r="T26" s="32">
        <f>$W$5*(Q15+Q39)+$W$6*(Q16+Q38)+$W$7*(Q17+Q37)+$W$8*(Q18+Q34)+$W$9*(Q19+Q33)+$W$10*(Q20+Q32)+$W$11*(Q21+Q31)+$W$12*(Q22+Q30)+$W$13*(Q23+Q29)+$W$14*(Q24+Q28)+$W$15*(Q25+Q27)+$W$16*Q26</f>
        <v>6.1252700000000004</v>
      </c>
      <c r="U26" s="230">
        <f>$W$5*(R15+R39)+$W$6*(R16+R38)+$W$7*(R17+R37)+$W$8*(R18+R34)+$W$9*(R19+R33)+$W$10*(R20+R32)+$W$11*(R21+R31)+$W$12*(R22+R30)+$W$13*(R23+R29)+$W$14*(R24+R28)+$W$15*(R25+R27)+$W$16*R26</f>
        <v>6.26175075</v>
      </c>
      <c r="V26" s="111">
        <f t="shared" si="1"/>
        <v>0.34279661016948726</v>
      </c>
      <c r="X26" s="5">
        <f t="shared" si="6"/>
        <v>15.5</v>
      </c>
      <c r="Y26" s="32">
        <f>$W$5*(X15+X39)+$W$6*(X16+X38)+$W$7*(X17+X37)+$W$8*(X18+X34)+$W$9*(X19+X33)+$W$10*(X20+X32)+$W$11*(X21+X31)+$W$12*(X22+X30)+$W$13*(X23+X29)+$W$14*(X24+X28)+$W$15*(X25+X27)+$W$16*X26</f>
        <v>14.024030000000002</v>
      </c>
      <c r="Z26" s="5">
        <f t="shared" si="2"/>
        <v>1.3257383966244802</v>
      </c>
      <c r="AB26" s="5">
        <f t="shared" si="9"/>
        <v>-2.6333333333333333</v>
      </c>
      <c r="AC26" s="32">
        <f>$W$5*(AB15+AB39)+$W$6*(AB16+AB38)+$W$7*(AB17+AB37)+$W$8*(AB18+AB34)+$W$9*(AB19+AB33)+$W$10*(AB20+AB32)+$W$11*(AB21+AB31)+$W$12*(AB22+AB30)+$W$13*(AB23+AB29)+$W$14*(AB24+AB28)+$W$15*(AB25+AB27)+$W$16*AB26</f>
        <v>-1.7497966666666667</v>
      </c>
      <c r="AD26" s="5">
        <f t="shared" si="3"/>
        <v>-1.1760900140646973</v>
      </c>
      <c r="AE26" s="32"/>
      <c r="AF26" s="5">
        <f t="shared" si="7"/>
        <v>5.5666666666666664</v>
      </c>
      <c r="AG26" s="32">
        <f>$W$5*(AF15+AF39)+$W$6*(AF16+AF38)+$W$7*(AF17+AF37)+$W$8*(AF18+AF34)+$W$9*(AF19+AF33)+$W$10*(AF20+AF32)+$W$11*(AF21+AF31)+$W$12*(AF22+AF30)+$W$13*(AF23+AF29)+$W$14*(AF24+AF28)+$W$15*(AF25+AF27)+$W$16*AF26</f>
        <v>5.5391700000000004</v>
      </c>
      <c r="AH26" s="5">
        <f t="shared" si="4"/>
        <v>9.0998593530237315E-2</v>
      </c>
      <c r="AI26" s="5"/>
      <c r="AJ26" s="5">
        <f t="shared" si="8"/>
        <v>7.8666666666666671</v>
      </c>
      <c r="AK26" s="32">
        <f>$W$5*(AJ15+AJ39)+$W$6*(AJ16+AJ38)+$W$7*(AJ17+AJ37)+$W$8*(AJ18+AJ34)+$W$9*(AJ19+AJ33)+$W$10*(AJ20+AJ32)+$W$11*(AJ21+AJ31)+$W$12*(AJ22+AJ30)+$W$13*(AJ23+AJ29)+$W$14*(AJ24+AJ28)+$W$15*(AJ25+AJ27)+$W$16*AJ26</f>
        <v>6.6555933333333339</v>
      </c>
      <c r="AL26" s="5">
        <f t="shared" si="5"/>
        <v>1.0127988748241883</v>
      </c>
      <c r="AM26" s="5"/>
    </row>
    <row r="27" spans="1:39">
      <c r="A27" s="141">
        <v>23</v>
      </c>
      <c r="B27" s="6">
        <v>1803</v>
      </c>
      <c r="C27" s="5">
        <v>-4.3</v>
      </c>
      <c r="D27" s="5">
        <v>-5.0999999999999996</v>
      </c>
      <c r="E27" s="5">
        <v>0.50000000000000011</v>
      </c>
      <c r="F27" s="5">
        <v>8.4</v>
      </c>
      <c r="G27" s="5">
        <v>7.1000000000000005</v>
      </c>
      <c r="H27" s="5">
        <v>11.700000000000001</v>
      </c>
      <c r="I27" s="5">
        <v>15.6</v>
      </c>
      <c r="J27" s="5">
        <v>15.1</v>
      </c>
      <c r="K27" s="5">
        <v>8.6</v>
      </c>
      <c r="L27" s="5">
        <v>4.8000000000000007</v>
      </c>
      <c r="M27" s="5">
        <v>2.1</v>
      </c>
      <c r="N27" s="5">
        <v>-0.19999999999999996</v>
      </c>
      <c r="O27" s="232">
        <v>-0.6</v>
      </c>
      <c r="P27" s="5">
        <v>6</v>
      </c>
      <c r="Q27" s="83">
        <f t="shared" si="0"/>
        <v>5.4</v>
      </c>
      <c r="R27" s="227">
        <v>5.4708333333333332</v>
      </c>
      <c r="S27" s="111">
        <f>$W$5*(P16+P40)+$W$6*(P17+P39)+$W$7*(P18+P38)+$W$8*(P19+P37)+$W$9*(P20+P34)+$W$10*(P21+P33)+$W$11*(P22+P32)+$W$12*(P23+P31)+$W$13*(P24+P30)+$W$14*(P25+P29)+$W$15*(P26+P28)+$W$16*P27</f>
        <v>6.6961999999999993</v>
      </c>
      <c r="T27" s="32">
        <f>$W$5*(Q16+Q40)+$W$6*(Q17+Q39)+$W$7*(Q18+Q38)+$W$8*(Q19+Q37)+$W$9*(Q20+Q34)+$W$10*(Q21+Q33)+$W$11*(Q22+Q32)+$W$12*(Q23+Q31)+$W$13*(Q24+Q30)+$W$14*(Q25+Q29)+$W$15*(Q26+Q28)+$W$16*Q27</f>
        <v>6.09626</v>
      </c>
      <c r="U27" s="230">
        <f>$W$5*(R16+R40)+$W$6*(R17+R39)+$W$7*(R18+R38)+$W$8*(R19+R37)+$W$9*(R20+R34)+$W$10*(R21+R33)+$W$11*(R22+R32)+$W$12*(R23+R31)+$W$13*(R24+R30)+$W$14*(R25+R29)+$W$15*(R26+R28)+$W$16*R27</f>
        <v>6.2348030833333334</v>
      </c>
      <c r="V27" s="111">
        <f t="shared" si="1"/>
        <v>-0.85720338983051292</v>
      </c>
      <c r="X27" s="5">
        <f t="shared" si="6"/>
        <v>14.133333333333333</v>
      </c>
      <c r="Y27" s="32">
        <f>$W$5*(X16+X40)+$W$6*(X17+X39)+$W$7*(X18+X38)+$W$8*(X19+X37)+$W$9*(X20+X34)+$W$10*(X21+X33)+$W$11*(X22+X32)+$W$12*(X23+X31)+$W$13*(X24+X30)+$W$14*(X25+X29)+$W$15*(X26+X28)+$W$16*X27</f>
        <v>14.025230000000001</v>
      </c>
      <c r="Z27" s="5">
        <f t="shared" si="2"/>
        <v>-4.0928270042186909E-2</v>
      </c>
      <c r="AB27" s="5">
        <f t="shared" si="9"/>
        <v>-3.5999999999999996</v>
      </c>
      <c r="AC27" s="32">
        <f>$W$5*(AB16+AB40)+$W$6*(AB17+AB39)+$W$7*(AB18+AB38)+$W$8*(AB19+AB37)+$W$9*(AB20+AB34)+$W$10*(AB21+AB33)+$W$11*(AB22+AB32)+$W$12*(AB23+AB31)+$W$13*(AB24+AB30)+$W$14*(AB25+AB29)+$W$15*(AB26+AB28)+$W$16*AB27</f>
        <v>-1.7928600000000001</v>
      </c>
      <c r="AD27" s="5">
        <f t="shared" si="3"/>
        <v>-2.1427566807313636</v>
      </c>
      <c r="AE27" s="32"/>
      <c r="AF27" s="5">
        <f t="shared" si="7"/>
        <v>5.333333333333333</v>
      </c>
      <c r="AG27" s="32">
        <f>$W$5*(AF16+AF40)+$W$6*(AF17+AF39)+$W$7*(AF18+AF38)+$W$8*(AF19+AF37)+$W$9*(AF20+AF34)+$W$10*(AF21+AF33)+$W$11*(AF22+AF32)+$W$12*(AF23+AF31)+$W$13*(AF24+AF30)+$W$14*(AF25+AF29)+$W$15*(AF26+AF28)+$W$16*AF27</f>
        <v>5.4902099999999994</v>
      </c>
      <c r="AH27" s="5">
        <f t="shared" si="4"/>
        <v>-0.14233473980309608</v>
      </c>
      <c r="AI27" s="5"/>
      <c r="AJ27" s="5">
        <f t="shared" si="8"/>
        <v>5.166666666666667</v>
      </c>
      <c r="AK27" s="32">
        <f>$W$5*(AJ16+AJ40)+$W$6*(AJ17+AJ39)+$W$7*(AJ18+AJ38)+$W$8*(AJ19+AJ37)+$W$9*(AJ20+AJ34)+$W$10*(AJ21+AJ33)+$W$11*(AJ22+AJ32)+$W$12*(AJ23+AJ31)+$W$13*(AJ24+AJ30)+$W$14*(AJ25+AJ29)+$W$15*(AJ26+AJ28)+$W$16*AJ27</f>
        <v>6.6241633333333336</v>
      </c>
      <c r="AL27" s="5">
        <f t="shared" si="5"/>
        <v>-1.6872011251758119</v>
      </c>
      <c r="AM27" s="5"/>
    </row>
    <row r="28" spans="1:39">
      <c r="A28" s="141">
        <v>24</v>
      </c>
      <c r="B28" s="6">
        <v>1804</v>
      </c>
      <c r="C28" s="5">
        <v>2.8</v>
      </c>
      <c r="D28" s="5">
        <v>-5.0999999999999996</v>
      </c>
      <c r="E28" s="5">
        <v>9.9999999999999978E-2</v>
      </c>
      <c r="F28" s="5">
        <v>4.6000000000000005</v>
      </c>
      <c r="G28" s="5">
        <v>11.3</v>
      </c>
      <c r="H28" s="5">
        <v>13.3</v>
      </c>
      <c r="I28" s="5">
        <v>14.200000000000001</v>
      </c>
      <c r="J28" s="5">
        <v>14</v>
      </c>
      <c r="K28" s="5">
        <v>12.3</v>
      </c>
      <c r="L28" s="5">
        <v>7.4</v>
      </c>
      <c r="M28" s="5">
        <v>0.9</v>
      </c>
      <c r="N28" s="5">
        <v>-3.1</v>
      </c>
      <c r="O28" s="232">
        <v>-0.6</v>
      </c>
      <c r="P28" s="5">
        <v>6.7</v>
      </c>
      <c r="Q28" s="83">
        <f t="shared" si="0"/>
        <v>6.1000000000000005</v>
      </c>
      <c r="R28" s="227">
        <v>6.1758333333333333</v>
      </c>
      <c r="S28" s="111">
        <f>$W$5*(P17+P41)+$W$6*(P18+P40)+$W$7*(P19+P39)+$W$8*(P20+P38)+$W$9*(P21+P37)+$W$10*(P22+P34)+$W$11*(P23+P33)+$W$12*(P24+P32)+$W$13*(P25+P31)+$W$14*(P26+P30)+$W$15*(P27+P29)+$W$16*P28</f>
        <v>6.6729800000000008</v>
      </c>
      <c r="T28" s="32">
        <f>$W$5*(Q17+Q41)+$W$6*(Q18+Q40)+$W$7*(Q19+Q39)+$W$8*(Q20+Q38)+$W$9*(Q21+Q37)+$W$10*(Q22+Q34)+$W$11*(Q23+Q33)+$W$12*(Q24+Q32)+$W$13*(Q25+Q31)+$W$14*(Q26+Q30)+$W$15*(Q27+Q29)+$W$16*Q28</f>
        <v>6.0730400000000007</v>
      </c>
      <c r="U28" s="230">
        <f>$W$5*(R17+R41)+$W$6*(R18+R40)+$W$7*(R19+R39)+$W$8*(R20+R38)+$W$9*(R21+R37)+$W$10*(R22+R34)+$W$11*(R23+R33)+$W$12*(R24+R32)+$W$13*(R25+R31)+$W$14*(R26+R30)+$W$15*(R27+R29)+$W$16*R28</f>
        <v>6.2136061666666667</v>
      </c>
      <c r="V28" s="111">
        <f t="shared" si="1"/>
        <v>-0.15720338983051274</v>
      </c>
      <c r="X28" s="5">
        <f t="shared" si="6"/>
        <v>13.833333333333334</v>
      </c>
      <c r="Y28" s="32">
        <f>$W$5*(X17+X41)+$W$6*(X18+X40)+$W$7*(X19+X39)+$W$8*(X20+X38)+$W$9*(X21+X37)+$W$10*(X22+X34)+$W$11*(X23+X33)+$W$12*(X24+X32)+$W$13*(X25+X31)+$W$14*(X26+X30)+$W$15*(X27+X29)+$W$16*X28</f>
        <v>14.030133333333334</v>
      </c>
      <c r="Z28" s="5">
        <f t="shared" si="2"/>
        <v>-0.34092827004218584</v>
      </c>
      <c r="AB28" s="5">
        <f t="shared" si="9"/>
        <v>-0.83333333333333337</v>
      </c>
      <c r="AC28" s="32">
        <f>$W$5*(AB17+AB41)+$W$6*(AB18+AB40)+$W$7*(AB19+AB39)+$W$8*(AB20+AB38)+$W$9*(AB21+AB37)+$W$10*(AB22+AB34)+$W$11*(AB23+AB33)+$W$12*(AB24+AB32)+$W$13*(AB25+AB31)+$W$14*(AB26+AB30)+$W$15*(AB27+AB29)+$W$16*AB28</f>
        <v>-1.8160133333333333</v>
      </c>
      <c r="AD28" s="5">
        <f t="shared" si="3"/>
        <v>0.62390998593530267</v>
      </c>
      <c r="AE28" s="32"/>
      <c r="AF28" s="5">
        <f t="shared" si="7"/>
        <v>5.333333333333333</v>
      </c>
      <c r="AG28" s="32">
        <f>$W$5*(AF17+AF41)+$W$6*(AF18+AF40)+$W$7*(AF19+AF39)+$W$8*(AF20+AF38)+$W$9*(AF21+AF37)+$W$10*(AF22+AF34)+$W$11*(AF23+AF33)+$W$12*(AF24+AF32)+$W$13*(AF25+AF31)+$W$14*(AF26+AF30)+$W$15*(AF27+AF29)+$W$16*AF28</f>
        <v>5.4363766666666677</v>
      </c>
      <c r="AH28" s="5">
        <f t="shared" si="4"/>
        <v>-0.14233473980309608</v>
      </c>
      <c r="AI28" s="5"/>
      <c r="AJ28" s="5">
        <f t="shared" si="8"/>
        <v>6.8666666666666671</v>
      </c>
      <c r="AK28" s="32">
        <f>$W$5*(AJ17+AJ41)+$W$6*(AJ18+AJ40)+$W$7*(AJ19+AJ39)+$W$8*(AJ20+AJ38)+$W$9*(AJ21+AJ37)+$W$10*(AJ22+AJ34)+$W$11*(AJ23+AJ33)+$W$12*(AJ24+AJ32)+$W$13*(AJ25+AJ31)+$W$14*(AJ26+AJ30)+$W$15*(AJ27+AJ29)+$W$16*AJ28</f>
        <v>6.5956300000000008</v>
      </c>
      <c r="AL28" s="5">
        <f t="shared" si="5"/>
        <v>1.2798874824188289E-2</v>
      </c>
      <c r="AM28" s="5"/>
    </row>
    <row r="29" spans="1:39">
      <c r="A29" s="141">
        <v>25</v>
      </c>
      <c r="B29" s="6">
        <v>1805</v>
      </c>
      <c r="C29" s="5">
        <v>-2.6</v>
      </c>
      <c r="D29" s="5">
        <v>-1.5</v>
      </c>
      <c r="E29" s="5">
        <v>-0.5</v>
      </c>
      <c r="F29" s="5">
        <v>3.1</v>
      </c>
      <c r="G29" s="5">
        <v>8</v>
      </c>
      <c r="H29" s="5">
        <v>11.6</v>
      </c>
      <c r="I29" s="5">
        <v>13.200000000000001</v>
      </c>
      <c r="J29" s="5">
        <v>12.5</v>
      </c>
      <c r="K29" s="5">
        <v>11.5</v>
      </c>
      <c r="L29" s="5">
        <v>3.6</v>
      </c>
      <c r="M29" s="5">
        <v>-2</v>
      </c>
      <c r="N29" s="5">
        <v>-2.8000000000000003</v>
      </c>
      <c r="O29" s="232">
        <v>-0.6</v>
      </c>
      <c r="P29" s="5">
        <v>5.0999999999999996</v>
      </c>
      <c r="Q29" s="83">
        <f t="shared" si="0"/>
        <v>4.5</v>
      </c>
      <c r="R29" s="227">
        <v>4.7333333333333334</v>
      </c>
      <c r="S29" s="111">
        <f>$W$5*(P18+P42)+$W$6*(P19+P41)+$W$7*(P20+P40)+$W$8*(P21+P39)+$W$9*(P22+P38)+$W$10*(P23+P37)+$W$11*(P24+P34)+$W$12*(P25+P33)+$W$13*(P26+P32)+$W$14*(P27+P31)+$W$15*(P28+P30)+$W$16*P29</f>
        <v>6.6512600000000006</v>
      </c>
      <c r="T29" s="32">
        <f>$W$5*(Q18+Q42)+$W$6*(Q19+Q41)+$W$7*(Q20+Q40)+$W$8*(Q21+Q39)+$W$9*(Q22+Q38)+$W$10*(Q23+Q37)+$W$11*(Q24+Q34)+$W$12*(Q25+Q33)+$W$13*(Q26+Q32)+$W$14*(Q27+Q31)+$W$15*(Q28+Q30)+$W$16*Q29</f>
        <v>6.0513199999999996</v>
      </c>
      <c r="U29" s="230">
        <f>$W$5*(R18+R42)+$W$6*(R19+R41)+$W$7*(R20+R40)+$W$8*(R21+R39)+$W$9*(R22+R38)+$W$10*(R23+R37)+$W$11*(R24+R34)+$W$12*(R25+R33)+$W$13*(R26+R32)+$W$14*(R27+R31)+$W$15*(R28+R30)+$W$16*R29</f>
        <v>6.1928945833333344</v>
      </c>
      <c r="V29" s="111">
        <f t="shared" si="1"/>
        <v>-1.7572033898305133</v>
      </c>
      <c r="X29" s="5">
        <f t="shared" si="6"/>
        <v>12.433333333333332</v>
      </c>
      <c r="Y29" s="32">
        <f>$W$5*(X18+X42)+$W$6*(X19+X41)+$W$7*(X20+X40)+$W$8*(X21+X39)+$W$9*(X22+X38)+$W$10*(X23+X37)+$W$11*(X24+X34)+$W$12*(X25+X33)+$W$13*(X26+X32)+$W$14*(X27+X31)+$W$15*(X28+X30)+$W$16*X29</f>
        <v>14.02017</v>
      </c>
      <c r="Z29" s="5">
        <f t="shared" si="2"/>
        <v>-1.740928270042188</v>
      </c>
      <c r="AB29" s="5">
        <f t="shared" si="9"/>
        <v>-2.4</v>
      </c>
      <c r="AC29" s="32">
        <f>$W$5*(AB18+AB42)+$W$6*(AB19+AB41)+$W$7*(AB20+AB40)+$W$8*(AB21+AB39)+$W$9*(AB22+AB38)+$W$10*(AB23+AB37)+$W$11*(AB24+AB34)+$W$12*(AB25+AB33)+$W$13*(AB26+AB32)+$W$14*(AB27+AB31)+$W$15*(AB28+AB30)+$W$16*AB29</f>
        <v>-1.8352633333333332</v>
      </c>
      <c r="AD29" s="5">
        <f t="shared" si="3"/>
        <v>-0.94275668073136387</v>
      </c>
      <c r="AE29" s="32"/>
      <c r="AF29" s="5">
        <f t="shared" si="7"/>
        <v>3.5333333333333332</v>
      </c>
      <c r="AG29" s="32">
        <f>$W$5*(AF18+AF42)+$W$6*(AF19+AF41)+$W$7*(AF20+AF40)+$W$8*(AF21+AF39)+$W$9*(AF22+AF38)+$W$10*(AF23+AF37)+$W$11*(AF24+AF34)+$W$12*(AF25+AF33)+$W$13*(AF26+AF32)+$W$14*(AF27+AF31)+$W$15*(AF28+AF30)+$W$16*AF29</f>
        <v>5.4141366666666668</v>
      </c>
      <c r="AH29" s="5">
        <f t="shared" si="4"/>
        <v>-1.9423347398030959</v>
      </c>
      <c r="AI29" s="5"/>
      <c r="AJ29" s="5">
        <f t="shared" si="8"/>
        <v>4.3666666666666663</v>
      </c>
      <c r="AK29" s="32">
        <f>$W$5*(AJ18+AJ42)+$W$6*(AJ19+AJ41)+$W$7*(AJ20+AJ40)+$W$8*(AJ21+AJ39)+$W$9*(AJ22+AJ38)+$W$10*(AJ23+AJ37)+$W$11*(AJ24+AJ34)+$W$12*(AJ25+AJ33)+$W$13*(AJ26+AJ32)+$W$14*(AJ27+AJ31)+$W$15*(AJ28+AJ30)+$W$16*AJ29</f>
        <v>6.5611500000000014</v>
      </c>
      <c r="AL29" s="5">
        <f t="shared" si="5"/>
        <v>-2.4872011251758126</v>
      </c>
      <c r="AM29" s="5"/>
    </row>
    <row r="30" spans="1:39">
      <c r="A30" s="141">
        <v>26</v>
      </c>
      <c r="B30" s="6">
        <v>1806</v>
      </c>
      <c r="C30" s="5">
        <v>-9.9999999999999978E-2</v>
      </c>
      <c r="D30" s="5">
        <v>0.6</v>
      </c>
      <c r="E30" s="5">
        <v>1</v>
      </c>
      <c r="F30" s="5">
        <v>1.9</v>
      </c>
      <c r="G30" s="5">
        <v>13.9</v>
      </c>
      <c r="H30" s="5">
        <v>13.9</v>
      </c>
      <c r="I30" s="5">
        <v>15.1</v>
      </c>
      <c r="J30" s="5">
        <v>14.200000000000001</v>
      </c>
      <c r="K30" s="5">
        <v>11.4</v>
      </c>
      <c r="L30" s="5">
        <v>6.6000000000000005</v>
      </c>
      <c r="M30" s="5">
        <v>4.5</v>
      </c>
      <c r="N30" s="5">
        <v>3.9</v>
      </c>
      <c r="O30" s="232">
        <v>-0.6</v>
      </c>
      <c r="P30" s="5">
        <v>7.8</v>
      </c>
      <c r="Q30" s="83">
        <f t="shared" si="0"/>
        <v>7.2</v>
      </c>
      <c r="R30" s="227">
        <v>7.3708333333333336</v>
      </c>
      <c r="S30" s="111">
        <f>$W$5*(P19+P43)+$W$6*(P20+P42)+$W$7*(P21+P41)+$W$8*(P22+P40)+$W$9*(P23+P39)+$W$10*(P24+P38)+$W$11*(P25+P37)+$W$12*(P26+P34)+$W$13*(P27+P33)+$W$14*(P28+P32)+$W$15*(P29+P31)+$W$16*P30</f>
        <v>6.6217199999999998</v>
      </c>
      <c r="T30" s="32">
        <f>$W$5*(Q19+Q43)+$W$6*(Q20+Q42)+$W$7*(Q21+Q41)+$W$8*(Q22+Q40)+$W$9*(Q23+Q39)+$W$10*(Q24+Q38)+$W$11*(Q25+Q37)+$W$12*(Q26+Q34)+$W$13*(Q27+Q33)+$W$14*(Q28+Q32)+$W$15*(Q29+Q31)+$W$16*Q30</f>
        <v>6.0217799999999997</v>
      </c>
      <c r="U30" s="230">
        <f>$W$5*(R19+R43)+$W$6*(R20+R42)+$W$7*(R21+R41)+$W$8*(R22+R40)+$W$9*(R23+R39)+$W$10*(R24+R38)+$W$11*(R25+R37)+$W$12*(R26+R34)+$W$13*(R27+R33)+$W$14*(R28+R32)+$W$15*(R29+R31)+$W$16*R30</f>
        <v>6.1667606666666668</v>
      </c>
      <c r="V30" s="111">
        <f t="shared" si="1"/>
        <v>0.9427966101694869</v>
      </c>
      <c r="X30" s="5">
        <f t="shared" si="6"/>
        <v>14.4</v>
      </c>
      <c r="Y30" s="32">
        <f>$W$5*(X19+X43)+$W$6*(X20+X42)+$W$7*(X21+X41)+$W$8*(X22+X40)+$W$9*(X23+X39)+$W$10*(X24+X38)+$W$11*(X25+X37)+$W$12*(X26+X34)+$W$13*(X27+X33)+$W$14*(X28+X32)+$W$15*(X29+X31)+$W$16*X30</f>
        <v>13.990766666666667</v>
      </c>
      <c r="Z30" s="5">
        <f t="shared" si="2"/>
        <v>0.22573839662448059</v>
      </c>
      <c r="AB30" s="5">
        <f t="shared" si="9"/>
        <v>-0.76666666666666672</v>
      </c>
      <c r="AC30" s="32">
        <f>$W$5*(AB19+AB43)+$W$6*(AB20+AB42)+$W$7*(AB21+AB41)+$W$8*(AB22+AB40)+$W$9*(AB23+AB39)+$W$10*(AB24+AB38)+$W$11*(AB25+AB37)+$W$12*(AB26+AB34)+$W$13*(AB27+AB33)+$W$14*(AB28+AB32)+$W$15*(AB29+AB31)+$W$16*AB30</f>
        <v>-1.8623000000000001</v>
      </c>
      <c r="AD30" s="5">
        <f t="shared" si="3"/>
        <v>0.69057665260196932</v>
      </c>
      <c r="AE30" s="32"/>
      <c r="AF30" s="5">
        <f t="shared" si="7"/>
        <v>5.6000000000000005</v>
      </c>
      <c r="AG30" s="32">
        <f>$W$5*(AF19+AF43)+$W$6*(AF20+AF42)+$W$7*(AF21+AF41)+$W$8*(AF22+AF40)+$W$9*(AF23+AF39)+$W$10*(AF24+AF38)+$W$11*(AF25+AF37)+$W$12*(AF26+AF34)+$W$13*(AF27+AF33)+$W$14*(AF28+AF32)+$W$15*(AF29+AF31)+$W$16*AF30</f>
        <v>5.3725500000000004</v>
      </c>
      <c r="AH30" s="5">
        <f t="shared" si="4"/>
        <v>0.12433192686357142</v>
      </c>
      <c r="AI30" s="5"/>
      <c r="AJ30" s="5">
        <f t="shared" si="8"/>
        <v>7.5</v>
      </c>
      <c r="AK30" s="32">
        <f>$W$5*(AJ19+AJ43)+$W$6*(AJ20+AJ42)+$W$7*(AJ21+AJ41)+$W$8*(AJ22+AJ40)+$W$9*(AJ23+AJ39)+$W$10*(AJ24+AJ38)+$W$11*(AJ25+AJ37)+$W$12*(AJ26+AJ34)+$W$13*(AJ27+AJ33)+$W$14*(AJ28+AJ32)+$W$15*(AJ29+AJ31)+$W$16*AJ30</f>
        <v>6.5325466666666667</v>
      </c>
      <c r="AL30" s="5">
        <f t="shared" si="5"/>
        <v>0.64613220815752115</v>
      </c>
      <c r="AM30" s="5"/>
    </row>
    <row r="31" spans="1:39">
      <c r="A31" s="141">
        <v>27</v>
      </c>
      <c r="B31" s="6">
        <v>1807</v>
      </c>
      <c r="C31" s="5">
        <v>-4.2</v>
      </c>
      <c r="D31" s="5">
        <v>0</v>
      </c>
      <c r="E31" s="5">
        <v>-3.2</v>
      </c>
      <c r="F31" s="5">
        <v>3.8000000000000003</v>
      </c>
      <c r="G31" s="5">
        <v>12.8</v>
      </c>
      <c r="H31" s="5">
        <v>12.9</v>
      </c>
      <c r="I31" s="5">
        <v>18.2</v>
      </c>
      <c r="J31" s="5">
        <v>19</v>
      </c>
      <c r="K31" s="5">
        <v>9.9</v>
      </c>
      <c r="L31" s="5">
        <v>9.5</v>
      </c>
      <c r="M31" s="5">
        <v>3.8000000000000003</v>
      </c>
      <c r="N31" s="5">
        <v>-1.9</v>
      </c>
      <c r="O31" s="232">
        <v>-0.6</v>
      </c>
      <c r="P31" s="5">
        <v>7.3</v>
      </c>
      <c r="Q31" s="83">
        <f t="shared" si="0"/>
        <v>6.7</v>
      </c>
      <c r="R31" s="227">
        <v>6.8641666666666667</v>
      </c>
      <c r="S31" s="111">
        <f>$W$5*(P20+P44)+$W$6*(P21+P43)+$W$7*(P22+P42)+$W$8*(P23+P41)+$W$9*(P24+P40)+$W$10*(P25+P39)+$W$11*(P26+P38)+$W$12*(P27+P37)+$W$13*(P28+P34)+$W$14*(P29+P33)+$W$15*(P30+P32)+$W$16*P31</f>
        <v>6.5822200000000004</v>
      </c>
      <c r="T31" s="32">
        <f>$W$5*(Q20+Q44)+$W$6*(Q21+Q43)+$W$7*(Q22+Q42)+$W$8*(Q23+Q41)+$W$9*(Q24+Q40)+$W$10*(Q25+Q39)+$W$11*(Q26+Q38)+$W$12*(Q27+Q37)+$W$13*(Q28+Q34)+$W$14*(Q29+Q33)+$W$15*(Q30+Q32)+$W$16*Q31</f>
        <v>5.9822800000000003</v>
      </c>
      <c r="U31" s="230">
        <f>$W$5*(R20+R44)+$W$6*(R21+R43)+$W$7*(R22+R42)+$W$8*(R23+R41)+$W$9*(R24+R40)+$W$10*(R25+R39)+$W$11*(R26+R38)+$W$12*(R27+R37)+$W$13*(R28+R34)+$W$14*(R29+R33)+$W$15*(R30+R32)+$W$16*R31</f>
        <v>6.1284912500000006</v>
      </c>
      <c r="V31" s="111">
        <f t="shared" si="1"/>
        <v>0.4427966101694869</v>
      </c>
      <c r="X31" s="5">
        <f t="shared" si="6"/>
        <v>16.7</v>
      </c>
      <c r="Y31" s="32">
        <f>$W$5*(X20+X44)+$W$6*(X21+X43)+$W$7*(X22+X42)+$W$8*(X23+X41)+$W$9*(X24+X40)+$W$10*(X25+X39)+$W$11*(X26+X38)+$W$12*(X27+X37)+$W$13*(X28+X34)+$W$14*(X29+X33)+$W$15*(X30+X32)+$W$16*X31</f>
        <v>13.943886666666668</v>
      </c>
      <c r="Z31" s="5">
        <f t="shared" si="2"/>
        <v>2.5257383966244795</v>
      </c>
      <c r="AB31" s="5">
        <f t="shared" si="9"/>
        <v>-0.10000000000000009</v>
      </c>
      <c r="AC31" s="32">
        <f>$W$5*(AB20+AB44)+$W$6*(AB21+AB43)+$W$7*(AB22+AB42)+$W$8*(AB23+AB41)+$W$9*(AB24+AB40)+$W$10*(AB25+AB39)+$W$11*(AB26+AB38)+$W$12*(AB27+AB37)+$W$13*(AB28+AB34)+$W$14*(AB29+AB33)+$W$15*(AB30+AB32)+$W$16*AB31</f>
        <v>-1.8812833333333332</v>
      </c>
      <c r="AD31" s="5">
        <f t="shared" si="3"/>
        <v>1.357243319268636</v>
      </c>
      <c r="AE31" s="32"/>
      <c r="AF31" s="5">
        <f t="shared" si="7"/>
        <v>4.4666666666666668</v>
      </c>
      <c r="AG31" s="32">
        <f>$W$5*(AF20+AF44)+$W$6*(AF21+AF43)+$W$7*(AF22+AF42)+$W$8*(AF23+AF41)+$W$9*(AF24+AF40)+$W$10*(AF25+AF39)+$W$11*(AF26+AF38)+$W$12*(AF27+AF37)+$W$13*(AF28+AF34)+$W$14*(AF29+AF33)+$W$15*(AF30+AF32)+$W$16*AF31</f>
        <v>5.348889999999999</v>
      </c>
      <c r="AH31" s="5">
        <f t="shared" si="4"/>
        <v>-1.0090014064697623</v>
      </c>
      <c r="AI31" s="5"/>
      <c r="AJ31" s="5">
        <f t="shared" si="8"/>
        <v>7.7333333333333334</v>
      </c>
      <c r="AK31" s="32">
        <f>$W$5*(AJ20+AJ44)+$W$6*(AJ21+AJ43)+$W$7*(AJ22+AJ42)+$W$8*(AJ23+AJ41)+$W$9*(AJ24+AJ40)+$W$10*(AJ25+AJ39)+$W$11*(AJ26+AJ38)+$W$12*(AJ27+AJ37)+$W$13*(AJ28+AJ34)+$W$14*(AJ29+AJ33)+$W$15*(AJ30+AJ32)+$W$16*AJ31</f>
        <v>6.4774199999999995</v>
      </c>
      <c r="AL31" s="5">
        <f t="shared" si="5"/>
        <v>0.87946554149085454</v>
      </c>
    </row>
    <row r="32" spans="1:39">
      <c r="A32" s="141">
        <v>28</v>
      </c>
      <c r="B32" s="6">
        <v>1808</v>
      </c>
      <c r="C32" s="5">
        <v>-3.5</v>
      </c>
      <c r="D32" s="5">
        <v>-4.0999999999999996</v>
      </c>
      <c r="E32" s="5">
        <v>-4.0999999999999996</v>
      </c>
      <c r="F32" s="5">
        <v>3.8000000000000003</v>
      </c>
      <c r="G32" s="5">
        <v>14.3</v>
      </c>
      <c r="H32" s="5">
        <v>12.6</v>
      </c>
      <c r="I32" s="5">
        <v>17.7</v>
      </c>
      <c r="J32" s="5">
        <v>16.599999999999998</v>
      </c>
      <c r="K32" s="5">
        <v>12</v>
      </c>
      <c r="L32" s="5">
        <v>4.3000000000000007</v>
      </c>
      <c r="M32" s="5">
        <v>2.5</v>
      </c>
      <c r="N32" s="5">
        <v>-5.6</v>
      </c>
      <c r="O32" s="232">
        <v>-0.6</v>
      </c>
      <c r="P32" s="5">
        <v>6.1</v>
      </c>
      <c r="Q32" s="83">
        <f t="shared" si="0"/>
        <v>5.5</v>
      </c>
      <c r="R32" s="227">
        <v>5.6616666666666671</v>
      </c>
      <c r="S32" s="111">
        <f>$W$5*(P21+P45)+$W$6*(P22+P44)+$W$7*(P23+P43)+$W$8*(P24+P42)+$W$9*(P25+P41)+$W$10*(P26+P40)+$W$11*(P27+P39)+$W$12*(P28+P38)+$W$13*(P29+P37)+$W$14*(P30+P34)+$W$15*(P31+P33)+$W$16*P32</f>
        <v>6.5433699999999995</v>
      </c>
      <c r="T32" s="32">
        <f>$W$5*(Q21+Q45)+$W$6*(Q22+Q44)+$W$7*(Q23+Q43)+$W$8*(Q24+Q42)+$W$9*(Q25+Q41)+$W$10*(Q26+Q40)+$W$11*(Q27+Q39)+$W$12*(Q28+Q38)+$W$13*(Q29+Q37)+$W$14*(Q30+Q34)+$W$15*(Q31+Q33)+$W$16*Q32</f>
        <v>5.9434300000000002</v>
      </c>
      <c r="U32" s="230">
        <f>$W$5*(R21+R45)+$W$6*(R22+R44)+$W$7*(R23+R43)+$W$8*(R24+R42)+$W$9*(R25+R41)+$W$10*(R26+R40)+$W$11*(R27+R39)+$W$12*(R28+R38)+$W$13*(R29+R37)+$W$14*(R30+R34)+$W$15*(R31+R33)+$W$16*R32</f>
        <v>6.0909809999999993</v>
      </c>
      <c r="V32" s="111">
        <f t="shared" si="1"/>
        <v>-0.75720338983051327</v>
      </c>
      <c r="X32" s="5">
        <f t="shared" si="6"/>
        <v>15.633333333333331</v>
      </c>
      <c r="Y32" s="32">
        <f>$W$5*(X21+X45)+$W$6*(X22+X44)+$W$7*(X23+X43)+$W$8*(X24+X42)+$W$9*(X25+X41)+$W$10*(X26+X40)+$W$11*(X27+X39)+$W$12*(X28+X38)+$W$13*(X29+X37)+$W$14*(X30+X34)+$W$15*(X31+X33)+$W$16*X32</f>
        <v>13.860553333333332</v>
      </c>
      <c r="Z32" s="5">
        <f t="shared" si="2"/>
        <v>1.4590717299578113</v>
      </c>
      <c r="AB32" s="5">
        <f t="shared" si="9"/>
        <v>-3.1666666666666665</v>
      </c>
      <c r="AC32" s="32">
        <f>$W$5*(AB21+AB45)+$W$6*(AB22+AB44)+$W$7*(AB23+AB43)+$W$8*(AB24+AB42)+$W$9*(AB25+AB41)+$W$10*(AB26+AB40)+$W$11*(AB27+AB39)+$W$12*(AB28+AB38)+$W$13*(AB29+AB37)+$W$14*(AB30+AB34)+$W$15*(AB31+AB33)+$W$16*AB32</f>
        <v>-1.9349233333333333</v>
      </c>
      <c r="AD32" s="5">
        <f t="shared" si="3"/>
        <v>-1.7094233473980305</v>
      </c>
      <c r="AE32" s="32"/>
      <c r="AF32" s="5">
        <f t="shared" si="7"/>
        <v>4.666666666666667</v>
      </c>
      <c r="AG32" s="32">
        <f>$W$5*(AF21+AF45)+$W$6*(AF22+AF44)+$W$7*(AF23+AF43)+$W$8*(AF24+AF42)+$W$9*(AF25+AF41)+$W$10*(AF26+AF40)+$W$11*(AF27+AF39)+$W$12*(AF28+AF38)+$W$13*(AF29+AF37)+$W$14*(AF30+AF34)+$W$15*(AF31+AF33)+$W$16*AF32</f>
        <v>5.3381366666666663</v>
      </c>
      <c r="AH32" s="5">
        <f t="shared" si="4"/>
        <v>-0.80900140646976215</v>
      </c>
      <c r="AI32" s="5"/>
      <c r="AJ32" s="5">
        <f t="shared" si="8"/>
        <v>6.2666666666666666</v>
      </c>
      <c r="AK32" s="32">
        <f>$W$5*(AJ21+AJ45)+$W$6*(AJ22+AJ44)+$W$7*(AJ23+AJ43)+$W$8*(AJ24+AJ42)+$W$9*(AJ25+AJ41)+$W$10*(AJ26+AJ40)+$W$11*(AJ27+AJ39)+$W$12*(AJ28+AJ38)+$W$13*(AJ29+AJ37)+$W$14*(AJ30+AJ34)+$W$15*(AJ31+AJ33)+$W$16*AJ32</f>
        <v>6.4484700000000004</v>
      </c>
      <c r="AL32" s="5">
        <f t="shared" si="5"/>
        <v>-0.58720112517581224</v>
      </c>
    </row>
    <row r="33" spans="1:38">
      <c r="A33" s="141">
        <v>29</v>
      </c>
      <c r="B33" s="6">
        <v>1809</v>
      </c>
      <c r="C33" s="5">
        <v>0.79999999999999993</v>
      </c>
      <c r="D33" s="5">
        <v>3.1</v>
      </c>
      <c r="E33" s="5">
        <v>2.9</v>
      </c>
      <c r="F33" s="5">
        <v>3.4999999999999996</v>
      </c>
      <c r="G33" s="5">
        <v>13.1</v>
      </c>
      <c r="H33" s="5">
        <v>14.9</v>
      </c>
      <c r="I33" s="5">
        <v>15.6</v>
      </c>
      <c r="J33" s="5">
        <v>15.1</v>
      </c>
      <c r="K33" s="5">
        <v>11.3</v>
      </c>
      <c r="L33" s="5">
        <v>5.7</v>
      </c>
      <c r="M33" s="5">
        <v>0.4</v>
      </c>
      <c r="N33" s="5">
        <v>-0.3</v>
      </c>
      <c r="O33" s="232">
        <v>-0.6</v>
      </c>
      <c r="P33" s="5">
        <v>7.8</v>
      </c>
      <c r="Q33" s="83">
        <f t="shared" si="0"/>
        <v>7.2</v>
      </c>
      <c r="R33" s="227">
        <v>7.3908333333333331</v>
      </c>
      <c r="S33" s="111">
        <f>$W$5*(P22+P46)+$W$6*(P23+P45)+$W$7*(P24+P44)+$W$8*(P25+P43)+$W$9*(P26+P42)+$W$10*(P27+P41)+$W$11*(P28+P40)+$W$12*(P29+P39)+$W$13*(P30+P38)+$W$14*(P31+P37)+$W$15*(P32+P34)+$W$16*P33</f>
        <v>6.50176</v>
      </c>
      <c r="T33" s="32">
        <f>$W$5*(Q22+Q46)+$W$6*(Q23+Q45)+$W$7*(Q24+Q44)+$W$8*(Q25+Q43)+$W$9*(Q26+Q42)+$W$10*(Q27+Q41)+$W$11*(Q28+Q40)+$W$12*(Q29+Q39)+$W$13*(Q30+Q38)+$W$14*(Q31+Q37)+$W$15*(Q32+Q34)+$W$16*Q33</f>
        <v>5.9018199999999998</v>
      </c>
      <c r="U33" s="230">
        <f>$W$5*(R22+R46)+$W$6*(R23+R45)+$W$7*(R24+R44)+$W$8*(R25+R43)+$W$9*(R26+R42)+$W$10*(R27+R41)+$W$11*(R28+R40)+$W$12*(R29+R39)+$W$13*(R30+R38)+$W$14*(R31+R37)+$W$15*(R32+R34)+$W$16*R33</f>
        <v>6.0502659166666666</v>
      </c>
      <c r="V33" s="111">
        <f t="shared" si="1"/>
        <v>0.9427966101694869</v>
      </c>
      <c r="X33" s="5">
        <f t="shared" si="6"/>
        <v>15.200000000000001</v>
      </c>
      <c r="Y33" s="32">
        <f>$W$5*(X22+X46)+$W$6*(X23+X45)+$W$7*(X24+X44)+$W$8*(X25+X43)+$W$9*(X26+X42)+$W$10*(X27+X41)+$W$11*(X28+X40)+$W$12*(X29+X39)+$W$13*(X30+X38)+$W$14*(X31+X37)+$W$15*(X32+X34)+$W$16*X33</f>
        <v>13.772816666666666</v>
      </c>
      <c r="Z33" s="5">
        <f t="shared" si="2"/>
        <v>1.0257383966244813</v>
      </c>
      <c r="AB33" s="5">
        <f t="shared" si="9"/>
        <v>-0.56666666666666654</v>
      </c>
      <c r="AC33" s="32">
        <f>$W$5*(AB22+AB46)+$W$6*(AB23+AB45)+$W$7*(AB24+AB44)+$W$8*(AB25+AB43)+$W$9*(AB26+AB42)+$W$10*(AB27+AB41)+$W$11*(AB28+AB40)+$W$12*(AB29+AB39)+$W$13*(AB30+AB38)+$W$14*(AB31+AB37)+$W$15*(AB32+AB34)+$W$16*AB33</f>
        <v>-1.9533633333333331</v>
      </c>
      <c r="AD33" s="5">
        <f t="shared" si="3"/>
        <v>0.8905766526019695</v>
      </c>
      <c r="AE33" s="32"/>
      <c r="AF33" s="5">
        <f t="shared" si="7"/>
        <v>6.5</v>
      </c>
      <c r="AG33" s="32">
        <f>$W$5*(AF22+AF46)+$W$6*(AF23+AF45)+$W$7*(AF24+AF44)+$W$8*(AF25+AF43)+$W$9*(AF26+AF42)+$W$10*(AF27+AF41)+$W$11*(AF28+AF40)+$W$12*(AF29+AF39)+$W$13*(AF30+AF38)+$W$14*(AF31+AF37)+$W$15*(AF32+AF34)+$W$16*AF33</f>
        <v>5.3293766666666667</v>
      </c>
      <c r="AH33" s="5">
        <f t="shared" si="4"/>
        <v>1.0243319268635709</v>
      </c>
      <c r="AI33" s="5"/>
      <c r="AJ33" s="5">
        <f t="shared" si="8"/>
        <v>5.8</v>
      </c>
      <c r="AK33" s="32">
        <f>$W$5*(AJ22+AJ46)+$W$6*(AJ23+AJ45)+$W$7*(AJ24+AJ44)+$W$8*(AJ25+AJ43)+$W$9*(AJ26+AJ42)+$W$10*(AJ27+AJ41)+$W$11*(AJ28+AJ40)+$W$12*(AJ29+AJ39)+$W$13*(AJ30+AJ38)+$W$14*(AJ31+AJ37)+$W$15*(AJ32+AJ34)+$W$16*AJ33</f>
        <v>6.4199066666666669</v>
      </c>
      <c r="AL33" s="5">
        <f t="shared" si="5"/>
        <v>-1.053867791842479</v>
      </c>
    </row>
    <row r="34" spans="1:38" ht="12" customHeight="1">
      <c r="A34" s="141">
        <v>30</v>
      </c>
      <c r="B34" s="259">
        <v>1810</v>
      </c>
      <c r="C34" s="5">
        <v>-2</v>
      </c>
      <c r="D34" s="5">
        <v>-2.6</v>
      </c>
      <c r="E34" s="5">
        <v>4.3000000000000007</v>
      </c>
      <c r="F34" s="5">
        <v>6.1000000000000005</v>
      </c>
      <c r="G34" s="5">
        <v>12.700000000000001</v>
      </c>
      <c r="H34" s="5">
        <v>13.3</v>
      </c>
      <c r="I34" s="5">
        <v>15.9</v>
      </c>
      <c r="J34" s="5">
        <v>15.4</v>
      </c>
      <c r="K34" s="5">
        <v>15.799999999999999</v>
      </c>
      <c r="L34" s="5">
        <v>8.6</v>
      </c>
      <c r="M34" s="5">
        <v>3.6999999999999997</v>
      </c>
      <c r="N34" s="5">
        <v>9.9999999999999978E-2</v>
      </c>
      <c r="O34" s="232">
        <v>-0.6</v>
      </c>
      <c r="P34" s="5">
        <v>8.1999999999999993</v>
      </c>
      <c r="Q34" s="83">
        <f t="shared" si="0"/>
        <v>7.6</v>
      </c>
      <c r="R34" s="227">
        <v>7.7791666666666668</v>
      </c>
      <c r="S34" s="111">
        <f>$W$5*(P23+P47)+$W$6*(P24+P46)+$W$7*(P25+P45)+$W$8*(P26+P44)+$W$9*(P27+P43)+$W$10*(P28+P42)+$W$11*(P29+P41)+$W$12*(P30+P40)+$W$13*(P31+P39)+$W$14*(P32+P38)+$W$15*(P33+P37)+$W$16*P34</f>
        <v>6.4562499999999998</v>
      </c>
      <c r="T34" s="32">
        <f>$W$5*(Q23+Q47)+$W$6*(Q24+Q46)+$W$7*(Q25+Q45)+$W$8*(Q26+Q44)+$W$9*(Q27+Q43)+$W$10*(Q28+Q42)+$W$11*(Q29+Q41)+$W$12*(Q30+Q40)+$W$13*(Q31+Q39)+$W$14*(Q32+Q38)+$W$15*(Q33+Q37)+$W$16*Q34</f>
        <v>5.8563099999999997</v>
      </c>
      <c r="U34" s="230">
        <f>$W$5*(R23+R47)+$W$6*(R24+R46)+$W$7*(R25+R45)+$W$8*(R26+R44)+$W$9*(R27+R43)+$W$10*(R28+R42)+$W$11*(R29+R41)+$W$12*(R30+R40)+$W$13*(R31+R39)+$W$14*(R32+R38)+$W$15*(R33+R37)+$W$16*R34</f>
        <v>6.0055316666666672</v>
      </c>
      <c r="V34" s="111">
        <f t="shared" si="1"/>
        <v>1.3427966101694864</v>
      </c>
      <c r="X34" s="5">
        <f t="shared" si="6"/>
        <v>14.866666666666667</v>
      </c>
      <c r="Y34" s="32">
        <f>$W$5*(X23+X47)+$W$6*(X24+X46)+$W$7*(X25+X45)+$W$8*(X26+X44)+$W$9*(X27+X43)+$W$10*(X28+X42)+$W$11*(X29+X41)+$W$12*(X30+X40)+$W$13*(X31+X39)+$W$14*(X32+X38)+$W$15*(X33+X37)+$W$16*X34</f>
        <v>13.661486666666667</v>
      </c>
      <c r="Z34" s="5">
        <f t="shared" si="2"/>
        <v>0.69240506329114737</v>
      </c>
      <c r="AB34" s="5">
        <f t="shared" si="9"/>
        <v>-1.6333333333333335</v>
      </c>
      <c r="AC34" s="32">
        <f>$W$5*(AB23+AB47)+$W$6*(AB24+AB46)+$W$7*(AB25+AB45)+$W$8*(AB26+AB44)+$W$9*(AB27+AB43)+$W$10*(AB28+AB42)+$W$11*(AB29+AB41)+$W$12*(AB30+AB40)+$W$13*(AB31+AB39)+$W$14*(AB32+AB38)+$W$15*(AB33+AB37)+$W$16*AB34</f>
        <v>-1.9934166666666668</v>
      </c>
      <c r="AD34" s="5">
        <f t="shared" si="3"/>
        <v>-0.17609001406469749</v>
      </c>
      <c r="AE34" s="32"/>
      <c r="AF34" s="5">
        <f t="shared" si="7"/>
        <v>7.7</v>
      </c>
      <c r="AG34" s="32">
        <f>$W$5*(AF23+AF47)+$W$6*(AF24+AF46)+$W$7*(AF25+AF45)+$W$8*(AF26+AF44)+$W$9*(AF27+AF43)+$W$10*(AF28+AF42)+$W$11*(AF29+AF41)+$W$12*(AF30+AF40)+$W$13*(AF31+AF39)+$W$14*(AF32+AF38)+$W$15*(AF33+AF37)+$W$16*AF34</f>
        <v>5.3083233333333339</v>
      </c>
      <c r="AH34" s="5">
        <f t="shared" si="4"/>
        <v>2.2243319268635711</v>
      </c>
      <c r="AI34" s="5"/>
      <c r="AJ34" s="5">
        <f t="shared" si="8"/>
        <v>9.3666666666666654</v>
      </c>
      <c r="AK34" s="32">
        <f>$W$5*(AJ23+AJ47)+$W$6*(AJ24+AJ46)+$W$7*(AJ25+AJ45)+$W$8*(AJ26+AJ44)+$W$9*(AJ27+AJ43)+$W$10*(AJ28+AJ42)+$W$11*(AJ29+AJ41)+$W$12*(AJ30+AJ40)+$W$13*(AJ31+AJ39)+$W$14*(AJ32+AJ38)+$W$15*(AJ33+AJ37)+$W$16*AJ34</f>
        <v>6.3912399999999998</v>
      </c>
      <c r="AL34" s="5">
        <f t="shared" si="5"/>
        <v>2.5127988748241865</v>
      </c>
    </row>
    <row r="35" spans="1:38" hidden="1">
      <c r="B35" s="6">
        <v>1811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T35" s="4"/>
      <c r="U35" s="32">
        <v>5.81576</v>
      </c>
      <c r="V35" s="4"/>
      <c r="Y35" s="27">
        <v>4.8365099999999996</v>
      </c>
    </row>
    <row r="36" spans="1:38" ht="0.75" hidden="1" customHeight="1">
      <c r="B36" s="6">
        <v>1812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T36" s="4"/>
      <c r="U36" s="32">
        <v>5.7710500000000007</v>
      </c>
      <c r="V36" s="4"/>
      <c r="Y36" s="27">
        <v>4.855080000000001</v>
      </c>
    </row>
    <row r="37" spans="1:38">
      <c r="A37" s="141">
        <v>31</v>
      </c>
      <c r="B37" s="6">
        <v>1813</v>
      </c>
      <c r="C37" s="5">
        <v>-5.6999999999999993</v>
      </c>
      <c r="D37" s="5">
        <v>0.70000000000000007</v>
      </c>
      <c r="E37" s="5">
        <v>-9.9999999999999978E-2</v>
      </c>
      <c r="F37" s="5">
        <v>6.4</v>
      </c>
      <c r="G37" s="5">
        <v>10.3</v>
      </c>
      <c r="H37" s="5">
        <v>10.3</v>
      </c>
      <c r="I37" s="5">
        <v>11.8</v>
      </c>
      <c r="J37" s="5">
        <v>11.1</v>
      </c>
      <c r="K37" s="5">
        <v>9.1</v>
      </c>
      <c r="L37" s="5">
        <v>6.2</v>
      </c>
      <c r="M37" s="5">
        <v>-0.3</v>
      </c>
      <c r="N37" s="5">
        <v>-0.7</v>
      </c>
      <c r="O37" s="232">
        <v>-0.6</v>
      </c>
      <c r="P37" s="5">
        <v>5.5</v>
      </c>
      <c r="Q37" s="83">
        <f t="shared" ref="Q37:Q100" si="15">P37+O37</f>
        <v>4.9000000000000004</v>
      </c>
      <c r="R37" s="227">
        <v>4.9924999999999997</v>
      </c>
      <c r="S37" s="111">
        <f>$W$5*(P24+P48)+$W$6*(P25+P47)+$W$7*(P26+P46)+$W$8*(P27+P45)+$W$9*(P28+P44)+$W$10*(P29+P43)+$W$11*(P30+P42)+$W$12*(P31+P41)+$W$13*(P32+P40)+$W$14*(P33+P39)+$W$15*(P34+P38)+$W$16*P37</f>
        <v>6.4157000000000002</v>
      </c>
      <c r="T37" s="32">
        <f>$W$5*(Q24+Q48)+$W$6*(Q25+Q47)+$W$7*(Q26+Q46)+$W$8*(Q27+Q45)+$W$9*(Q28+Q44)+$W$10*(Q29+Q43)+$W$11*(Q30+Q42)+$W$12*(Q31+Q41)+$W$13*(Q32+Q40)+$W$14*(Q33+Q39)+$W$15*(Q34+Q38)+$W$16*Q37</f>
        <v>5.81576</v>
      </c>
      <c r="U37" s="230">
        <f>$W$5*(R24+R48)+$W$6*(R25+R47)+$W$7*(R26+R46)+$W$8*(R27+R45)+$W$9*(R28+R44)+$W$10*(R29+R43)+$W$11*(R30+R42)+$W$12*(R31+R41)+$W$13*(R32+R40)+$W$14*(R33+R39)+$W$15*(R34+R38)+$W$16*R37</f>
        <v>5.9661970833333333</v>
      </c>
      <c r="V37" s="111">
        <f t="shared" ref="V37:V100" si="16">Q37-$Q$247</f>
        <v>-1.3572033898305129</v>
      </c>
      <c r="X37" s="5">
        <f t="shared" ref="X37:X100" si="17">AVERAGE(H37,I37,J37)</f>
        <v>11.066666666666668</v>
      </c>
      <c r="Y37" s="32">
        <f>$W$5*(X24+X48)+$W$6*(X25+X47)+$W$7*(X26+X46)+$W$8*(X27+X45)+$W$9*(X28+X44)+$W$10*(X29+X43)+$W$11*(X30+X42)+$W$12*(X31+X41)+$W$13*(X32+X40)+$W$14*(X33+X39)+$W$15*(X34+X38)+$W$16*X37</f>
        <v>13.551786666666667</v>
      </c>
      <c r="Z37" s="5">
        <f t="shared" ref="Z37:Z100" si="18">X37-$X$247</f>
        <v>-3.1075949367088516</v>
      </c>
      <c r="AB37" s="5">
        <f t="shared" ref="AB37:AB100" si="19">AVERAGE(N36,C37,D37)</f>
        <v>-2.4999999999999996</v>
      </c>
      <c r="AC37" s="32">
        <f>$W$5*(AB24+AB48)+$W$6*(AB25+AB47)+$W$7*(AB26+AB46)+$W$8*(AB27+AB45)+$W$9*(AB28+AB44)+$W$10*(AB29+AB43)+$W$11*(AB30+AB42)+$W$12*(AB31+AB41)+$W$13*(AB32+AB40)+$W$14*(AB33+AB39)+$W$15*(AB34+AB38)+$W$16*AB37</f>
        <v>-2.0096866666666666</v>
      </c>
      <c r="AD37" s="5">
        <f t="shared" ref="AD37:AD100" si="20">AB37-$AB$247</f>
        <v>-1.0427566807313635</v>
      </c>
      <c r="AE37" s="32"/>
      <c r="AF37" s="5">
        <f t="shared" ref="AF37:AF100" si="21">AVERAGE(E37,F37,G37)</f>
        <v>5.5333333333333341</v>
      </c>
      <c r="AG37" s="32">
        <f>$W$5*(AF24+AF48)+$W$6*(AF25+AF47)+$W$7*(AF26+AF46)+$W$8*(AF27+AF45)+$W$9*(AF28+AF44)+$W$10*(AF29+AF43)+$W$11*(AF30+AF42)+$W$12*(AF31+AF41)+$W$13*(AF32+AF40)+$W$14*(AF33+AF39)+$W$15*(AF34+AF38)+$W$16*AF37</f>
        <v>5.2818266666666664</v>
      </c>
      <c r="AH37" s="5">
        <f t="shared" ref="AH37:AH100" si="22">AF37-$AF$247</f>
        <v>5.7665260196904988E-2</v>
      </c>
      <c r="AI37" s="5"/>
      <c r="AJ37" s="5">
        <f t="shared" ref="AJ37:AJ100" si="23">AVERAGE(K37,L37,M37)</f>
        <v>5</v>
      </c>
      <c r="AK37" s="32">
        <f>$W$5*(AJ24+AJ48)+$W$6*(AJ25+AJ47)+$W$7*(AJ26+AJ46)+$W$8*(AJ27+AJ45)+$W$9*(AJ28+AJ44)+$W$10*(AJ29+AJ43)+$W$11*(AJ30+AJ42)+$W$12*(AJ31+AJ41)+$W$13*(AJ32+AJ40)+$W$14*(AJ33+AJ39)+$W$15*(AJ34+AJ38)+$W$16*AJ37</f>
        <v>6.3760000000000003</v>
      </c>
      <c r="AL37" s="5">
        <f t="shared" ref="AL37:AL100" si="24">AJ37-$AJ$247</f>
        <v>-1.8538677918424789</v>
      </c>
    </row>
    <row r="38" spans="1:38">
      <c r="A38" s="141">
        <v>32</v>
      </c>
      <c r="B38" s="6">
        <v>1814</v>
      </c>
      <c r="C38" s="5">
        <v>-4</v>
      </c>
      <c r="D38" s="5">
        <v>-8.4</v>
      </c>
      <c r="E38" s="5">
        <v>-0.7</v>
      </c>
      <c r="F38" s="5">
        <v>7.3000000000000007</v>
      </c>
      <c r="G38" s="5">
        <v>7.5</v>
      </c>
      <c r="H38" s="5">
        <v>10.5</v>
      </c>
      <c r="I38" s="5">
        <v>14.9</v>
      </c>
      <c r="J38" s="5">
        <v>13.1</v>
      </c>
      <c r="K38" s="5">
        <v>8.3000000000000007</v>
      </c>
      <c r="L38" s="5">
        <v>5.6000000000000005</v>
      </c>
      <c r="M38" s="5">
        <v>3.3</v>
      </c>
      <c r="N38" s="5">
        <v>0.6</v>
      </c>
      <c r="O38" s="232">
        <v>-0.6</v>
      </c>
      <c r="P38" s="5">
        <v>5.4</v>
      </c>
      <c r="Q38" s="83">
        <f t="shared" si="15"/>
        <v>4.8000000000000007</v>
      </c>
      <c r="R38" s="227">
        <v>4.9308333333333332</v>
      </c>
      <c r="S38" s="111">
        <f>$W$5*(P25+P49)+$W$6*(P26+P48)+$W$7*(P27+P47)+$W$8*(P28+P46)+$W$9*(P29+P45)+$W$10*(P30+P44)+$W$11*(P31+P43)+$W$12*(P32+P42)+$W$13*(P33+P41)+$W$14*(P34+P40)+$W$15*(P37+P39)+$W$16*P38</f>
        <v>6.3709899999999999</v>
      </c>
      <c r="T38" s="32">
        <f>$W$5*(Q25+Q49)+$W$6*(Q26+Q48)+$W$7*(Q27+Q47)+$W$8*(Q28+Q46)+$W$9*(Q29+Q45)+$W$10*(Q30+Q44)+$W$11*(Q31+Q43)+$W$12*(Q32+Q42)+$W$13*(Q33+Q41)+$W$14*(Q34+Q40)+$W$15*(Q37+Q39)+$W$16*Q38</f>
        <v>5.7710500000000007</v>
      </c>
      <c r="U38" s="230">
        <f>$W$5*(R25+R49)+$W$6*(R26+R48)+$W$7*(R27+R47)+$W$8*(R28+R46)+$W$9*(R29+R45)+$W$10*(R30+R44)+$W$11*(R31+R43)+$W$12*(R32+R42)+$W$13*(R33+R41)+$W$14*(R34+R40)+$W$15*(R37+R39)+$W$16*R38</f>
        <v>5.9222050833333331</v>
      </c>
      <c r="V38" s="111">
        <f t="shared" si="16"/>
        <v>-1.4572033898305126</v>
      </c>
      <c r="X38" s="5">
        <f t="shared" si="17"/>
        <v>12.833333333333334</v>
      </c>
      <c r="Y38" s="32">
        <f>$W$5*(X25+X49)+$W$6*(X26+X48)+$W$7*(X27+X47)+$W$8*(X28+X46)+$W$9*(X29+X45)+$W$10*(X30+X44)+$W$11*(X31+X43)+$W$12*(X32+X42)+$W$13*(X33+X41)+$W$14*(X34+X40)+$W$15*(X37+X39)+$W$16*X38</f>
        <v>13.442736666666667</v>
      </c>
      <c r="Z38" s="5">
        <f t="shared" si="18"/>
        <v>-1.3409282700421858</v>
      </c>
      <c r="AB38" s="5">
        <f t="shared" si="19"/>
        <v>-4.3666666666666671</v>
      </c>
      <c r="AC38" s="32">
        <f>$W$5*(AB25+AB49)+$W$6*(AB26+AB48)+$W$7*(AB27+AB47)+$W$8*(AB28+AB46)+$W$9*(AB29+AB45)+$W$10*(AB30+AB44)+$W$11*(AB31+AB43)+$W$12*(AB32+AB42)+$W$13*(AB33+AB41)+$W$14*(AB34+AB40)+$W$15*(AB37+AB39)+$W$16*AB38</f>
        <v>-2.0247066666666669</v>
      </c>
      <c r="AD38" s="5">
        <f t="shared" si="20"/>
        <v>-2.9094233473980311</v>
      </c>
      <c r="AE38" s="32"/>
      <c r="AF38" s="5">
        <f t="shared" si="21"/>
        <v>4.7</v>
      </c>
      <c r="AG38" s="32">
        <f>$W$5*(AF25+AF49)+$W$6*(AF26+AF48)+$W$7*(AF27+AF47)+$W$8*(AF28+AF46)+$W$9*(AF29+AF45)+$W$10*(AF30+AF44)+$W$11*(AF31+AF43)+$W$12*(AF32+AF42)+$W$13*(AF33+AF41)+$W$14*(AF34+AF40)+$W$15*(AF37+AF39)+$W$16*AF38</f>
        <v>5.2425099999999993</v>
      </c>
      <c r="AH38" s="5">
        <f t="shared" si="22"/>
        <v>-0.77566807313642894</v>
      </c>
      <c r="AI38" s="5"/>
      <c r="AJ38" s="5">
        <f t="shared" si="23"/>
        <v>5.7333333333333343</v>
      </c>
      <c r="AK38" s="32">
        <f>$W$5*(AJ25+AJ49)+$W$6*(AJ26+AJ48)+$W$7*(AJ27+AJ47)+$W$8*(AJ28+AJ46)+$W$9*(AJ29+AJ45)+$W$10*(AJ30+AJ44)+$W$11*(AJ31+AJ43)+$W$12*(AJ32+AJ42)+$W$13*(AJ33+AJ41)+$W$14*(AJ34+AJ40)+$W$15*(AJ37+AJ39)+$W$16*AJ38</f>
        <v>6.3650666666666673</v>
      </c>
      <c r="AL38" s="5">
        <f t="shared" si="24"/>
        <v>-1.1205344585091446</v>
      </c>
    </row>
    <row r="39" spans="1:38">
      <c r="A39" s="141">
        <v>33</v>
      </c>
      <c r="B39" s="6">
        <v>1815</v>
      </c>
      <c r="C39" s="5">
        <v>-7.8</v>
      </c>
      <c r="D39" s="5">
        <v>1.6</v>
      </c>
      <c r="E39" s="5">
        <v>3.6999999999999997</v>
      </c>
      <c r="F39" s="5">
        <v>6</v>
      </c>
      <c r="G39" s="5">
        <v>10.8</v>
      </c>
      <c r="H39" s="5">
        <v>11.5</v>
      </c>
      <c r="I39" s="5">
        <v>11.700000000000001</v>
      </c>
      <c r="J39" s="5">
        <v>12.4</v>
      </c>
      <c r="K39" s="5">
        <v>10.6</v>
      </c>
      <c r="L39" s="5">
        <v>6.8000000000000007</v>
      </c>
      <c r="M39" s="5">
        <v>-1.7000000000000002</v>
      </c>
      <c r="N39" s="5">
        <v>-3.8000000000000003</v>
      </c>
      <c r="O39" s="232">
        <v>-0.6</v>
      </c>
      <c r="P39" s="5">
        <v>5.8</v>
      </c>
      <c r="Q39" s="83">
        <f t="shared" si="15"/>
        <v>5.2</v>
      </c>
      <c r="R39" s="227">
        <v>5.3058333333333332</v>
      </c>
      <c r="S39" s="111">
        <f>$W$5*(P26+P50)+$W$6*(P27+P49)+$W$7*(P28+P48)+$W$8*(P29+P47)+$W$9*(P30+P46)+$W$10*(P31+P45)+$W$11*(P32+P44)+$W$12*(P33+P43)+$W$13*(P34+P42)+$W$14*(P37+P41)+$W$15*(P38+P40)+$W$16*P39</f>
        <v>6.3387499999999992</v>
      </c>
      <c r="T39" s="32">
        <f>$W$5*(Q26+Q50)+$W$6*(Q27+Q49)+$W$7*(Q28+Q48)+$W$8*(Q29+Q47)+$W$9*(Q30+Q46)+$W$10*(Q31+Q45)+$W$11*(Q32+Q44)+$W$12*(Q33+Q43)+$W$13*(Q34+Q42)+$W$14*(Q37+Q41)+$W$15*(Q38+Q40)+$W$16*Q39</f>
        <v>5.7388100000000009</v>
      </c>
      <c r="U39" s="230">
        <f>$W$5*(R26+R50)+$W$6*(R27+R49)+$W$7*(R28+R48)+$W$8*(R29+R47)+$W$9*(R30+R46)+$W$10*(R31+R45)+$W$11*(R32+R44)+$W$12*(R33+R43)+$W$13*(R34+R42)+$W$14*(R37+R41)+$W$15*(R38+R40)+$W$16*R39</f>
        <v>5.8907778333333329</v>
      </c>
      <c r="V39" s="111">
        <f t="shared" si="16"/>
        <v>-1.0572033898305131</v>
      </c>
      <c r="X39" s="5">
        <f t="shared" si="17"/>
        <v>11.866666666666667</v>
      </c>
      <c r="Y39" s="32">
        <f>$W$5*(X26+X50)+$W$6*(X27+X49)+$W$7*(X28+X48)+$W$8*(X29+X47)+$W$9*(X30+X46)+$W$10*(X31+X45)+$W$11*(X32+X44)+$W$12*(X33+X43)+$W$13*(X34+X42)+$W$14*(X37+X41)+$W$15*(X38+X40)+$W$16*X39</f>
        <v>13.363479999999999</v>
      </c>
      <c r="Z39" s="5">
        <f t="shared" si="18"/>
        <v>-2.3075949367088526</v>
      </c>
      <c r="AB39" s="5">
        <f t="shared" si="19"/>
        <v>-1.8666666666666665</v>
      </c>
      <c r="AC39" s="32">
        <f>$W$5*(AB26+AB50)+$W$6*(AB27+AB49)+$W$7*(AB28+AB48)+$W$8*(AB29+AB47)+$W$9*(AB30+AB46)+$W$10*(AB31+AB45)+$W$11*(AB32+AB44)+$W$12*(AB33+AB43)+$W$13*(AB34+AB42)+$W$14*(AB37+AB41)+$W$15*(AB38+AB40)+$W$16*AB39</f>
        <v>-2.0341966666666669</v>
      </c>
      <c r="AD39" s="5">
        <f t="shared" si="20"/>
        <v>-0.40942334739803043</v>
      </c>
      <c r="AE39" s="32"/>
      <c r="AF39" s="5">
        <f t="shared" si="21"/>
        <v>6.833333333333333</v>
      </c>
      <c r="AG39" s="32">
        <f>$W$5*(AF26+AF50)+$W$6*(AF27+AF49)+$W$7*(AF28+AF48)+$W$8*(AF29+AF47)+$W$9*(AF30+AF46)+$W$10*(AF31+AF45)+$W$11*(AF32+AF44)+$W$12*(AF33+AF43)+$W$13*(AF34+AF42)+$W$14*(AF37+AF41)+$W$15*(AF38+AF40)+$W$16*AF39</f>
        <v>5.2036266666666666</v>
      </c>
      <c r="AH39" s="5">
        <f t="shared" si="22"/>
        <v>1.3576652601969039</v>
      </c>
      <c r="AI39" s="5"/>
      <c r="AJ39" s="5">
        <f t="shared" si="23"/>
        <v>5.2333333333333334</v>
      </c>
      <c r="AK39" s="32">
        <f>$W$5*(AJ26+AJ50)+$W$6*(AJ27+AJ49)+$W$7*(AJ28+AJ48)+$W$8*(AJ29+AJ47)+$W$9*(AJ30+AJ46)+$W$10*(AJ31+AJ45)+$W$11*(AJ32+AJ44)+$W$12*(AJ33+AJ43)+$W$13*(AJ34+AJ42)+$W$14*(AJ37+AJ41)+$W$15*(AJ38+AJ40)+$W$16*AJ39</f>
        <v>6.3615500000000003</v>
      </c>
      <c r="AL39" s="5">
        <f t="shared" si="24"/>
        <v>-1.6205344585091455</v>
      </c>
    </row>
    <row r="40" spans="1:38">
      <c r="A40" s="141">
        <v>34</v>
      </c>
      <c r="B40" s="6">
        <v>1816</v>
      </c>
      <c r="C40" s="5">
        <v>-3.9</v>
      </c>
      <c r="D40" s="5">
        <v>-4.3999999999999995</v>
      </c>
      <c r="E40" s="5">
        <v>-1.2</v>
      </c>
      <c r="F40" s="5">
        <v>4.5</v>
      </c>
      <c r="G40" s="5">
        <v>7.1000000000000005</v>
      </c>
      <c r="H40" s="5">
        <v>9.8000000000000007</v>
      </c>
      <c r="I40" s="5">
        <v>11.5</v>
      </c>
      <c r="J40" s="5">
        <v>11.4</v>
      </c>
      <c r="K40" s="5">
        <v>9.4</v>
      </c>
      <c r="L40" s="5">
        <v>6.9</v>
      </c>
      <c r="M40" s="5">
        <v>-0.8</v>
      </c>
      <c r="N40" s="5">
        <v>-2.8000000000000003</v>
      </c>
      <c r="O40" s="232">
        <v>-0.6</v>
      </c>
      <c r="P40" s="5">
        <v>4.5999999999999996</v>
      </c>
      <c r="Q40" s="83">
        <f t="shared" si="15"/>
        <v>3.9999999999999996</v>
      </c>
      <c r="R40" s="227">
        <v>4.0183333333333335</v>
      </c>
      <c r="S40" s="111">
        <f>$W$5*(P27+P51)+$W$6*(P28+P50)+$W$7*(P29+P49)+$W$8*(P30+P48)+$W$9*(P31+P47)+$W$10*(P32+P46)+$W$11*(P33+P45)+$W$12*(P34+P44)+$W$13*(P37+P43)+$W$14*(P38+P42)+$W$15*(P39+P41)+$W$16*P40</f>
        <v>6.3214099999999993</v>
      </c>
      <c r="T40" s="32">
        <f>$W$5*(Q27+Q51)+$W$6*(Q28+Q50)+$W$7*(Q29+Q49)+$W$8*(Q30+Q48)+$W$9*(Q31+Q47)+$W$10*(Q32+Q46)+$W$11*(Q33+Q45)+$W$12*(Q34+Q44)+$W$13*(Q37+Q43)+$W$14*(Q38+Q42)+$W$15*(Q39+Q41)+$W$16*Q40</f>
        <v>5.7214700000000001</v>
      </c>
      <c r="U40" s="230">
        <f>$W$5*(R27+R51)+$W$6*(R28+R50)+$W$7*(R29+R49)+$W$8*(R30+R48)+$W$9*(R31+R47)+$W$10*(R32+R46)+$W$11*(R33+R45)+$W$12*(R34+R44)+$W$13*(R37+R43)+$W$14*(R38+R42)+$W$15*(R39+R41)+$W$16*R40</f>
        <v>5.871714083333333</v>
      </c>
      <c r="V40" s="111">
        <f t="shared" si="16"/>
        <v>-2.2572033898305137</v>
      </c>
      <c r="X40" s="5">
        <f t="shared" si="17"/>
        <v>10.9</v>
      </c>
      <c r="Y40" s="32">
        <f>$W$5*(X27+X51)+$W$6*(X28+X50)+$W$7*(X29+X49)+$W$8*(X30+X48)+$W$9*(X31+X47)+$W$10*(X32+X46)+$W$11*(X33+X45)+$W$12*(X34+X44)+$W$13*(X37+X43)+$W$14*(X38+X42)+$W$15*(X39+X41)+$W$16*X40</f>
        <v>13.287850000000001</v>
      </c>
      <c r="Z40" s="5">
        <f t="shared" si="18"/>
        <v>-3.2742616033755194</v>
      </c>
      <c r="AB40" s="5">
        <f t="shared" si="19"/>
        <v>-4.0333333333333332</v>
      </c>
      <c r="AC40" s="32">
        <f>$W$5*(AB27+AB51)+$W$6*(AB28+AB50)+$W$7*(AB29+AB49)+$W$8*(AB30+AB48)+$W$9*(AB31+AB47)+$W$10*(AB32+AB46)+$W$11*(AB33+AB45)+$W$12*(AB34+AB44)+$W$13*(AB37+AB43)+$W$14*(AB38+AB42)+$W$15*(AB39+AB41)+$W$16*AB40</f>
        <v>-2.0391933333333334</v>
      </c>
      <c r="AD40" s="5">
        <f t="shared" si="20"/>
        <v>-2.5760900140646972</v>
      </c>
      <c r="AE40" s="32"/>
      <c r="AF40" s="5">
        <f t="shared" si="21"/>
        <v>3.4666666666666668</v>
      </c>
      <c r="AG40" s="32">
        <f>$W$5*(AF27+AF51)+$W$6*(AF28+AF50)+$W$7*(AF29+AF49)+$W$8*(AF30+AF48)+$W$9*(AF31+AF47)+$W$10*(AF32+AF46)+$W$11*(AF33+AF45)+$W$12*(AF34+AF44)+$W$13*(AF37+AF43)+$W$14*(AF38+AF42)+$W$15*(AF39+AF41)+$W$16*AF40</f>
        <v>5.1869066666666672</v>
      </c>
      <c r="AH40" s="5">
        <f t="shared" si="22"/>
        <v>-2.0090014064697623</v>
      </c>
      <c r="AI40" s="5"/>
      <c r="AJ40" s="5">
        <f t="shared" si="23"/>
        <v>5.166666666666667</v>
      </c>
      <c r="AK40" s="32">
        <f>$W$5*(AJ27+AJ51)+$W$6*(AJ28+AJ50)+$W$7*(AJ29+AJ49)+$W$8*(AJ30+AJ48)+$W$9*(AJ31+AJ47)+$W$10*(AJ32+AJ46)+$W$11*(AJ33+AJ45)+$W$12*(AJ34+AJ44)+$W$13*(AJ37+AJ43)+$W$14*(AJ38+AJ42)+$W$15*(AJ39+AJ41)+$W$16*AJ40</f>
        <v>6.3768066666666678</v>
      </c>
      <c r="AL40" s="5">
        <f t="shared" si="24"/>
        <v>-1.6872011251758119</v>
      </c>
    </row>
    <row r="41" spans="1:38">
      <c r="A41" s="141">
        <v>35</v>
      </c>
      <c r="B41" s="6">
        <v>1817</v>
      </c>
      <c r="C41" s="5">
        <v>0.4</v>
      </c>
      <c r="D41" s="5">
        <v>-0.19999999999999996</v>
      </c>
      <c r="E41" s="5">
        <v>-1.2999999999999998</v>
      </c>
      <c r="F41" s="5">
        <v>-1.1000000000000001</v>
      </c>
      <c r="G41" s="5">
        <v>8.9</v>
      </c>
      <c r="H41" s="5">
        <v>14</v>
      </c>
      <c r="I41" s="5">
        <v>13.1</v>
      </c>
      <c r="J41" s="5">
        <v>13</v>
      </c>
      <c r="K41" s="5">
        <v>13.3</v>
      </c>
      <c r="L41" s="5">
        <v>2</v>
      </c>
      <c r="M41" s="5">
        <v>4.3000000000000007</v>
      </c>
      <c r="N41" s="5">
        <v>-2.5</v>
      </c>
      <c r="O41" s="232">
        <v>-0.6</v>
      </c>
      <c r="P41" s="5">
        <v>5.9</v>
      </c>
      <c r="Q41" s="83">
        <f t="shared" si="15"/>
        <v>5.3000000000000007</v>
      </c>
      <c r="R41" s="227">
        <v>5.4608333333333334</v>
      </c>
      <c r="S41" s="111">
        <f>$W$5*(P28+P52)+$W$6*(P29+P51)+$W$7*(P30+P50)+$W$8*(P31+P49)+$W$9*(P32+P48)+$W$10*(P33+P47)+$W$11*(P34+P46)+$W$12*(P37+P45)+$W$13*(P38+P44)+$W$14*(P39+P43)+$W$15*(P40+P42)+$W$16*P41</f>
        <v>6.3272700000000004</v>
      </c>
      <c r="T41" s="32">
        <f>$W$5*(Q28+Q52)+$W$6*(Q29+Q51)+$W$7*(Q30+Q50)+$W$8*(Q31+Q49)+$W$9*(Q32+Q48)+$W$10*(Q33+Q47)+$W$11*(Q34+Q46)+$W$12*(Q37+Q45)+$W$13*(Q38+Q44)+$W$14*(Q39+Q43)+$W$15*(Q40+Q42)+$W$16*Q41</f>
        <v>5.7273300000000003</v>
      </c>
      <c r="U41" s="230">
        <f>$W$5*(R28+R52)+$W$6*(R29+R51)+$W$7*(R30+R50)+$W$8*(R31+R49)+$W$9*(R32+R48)+$W$10*(R33+R47)+$W$11*(R34+R46)+$W$12*(R37+R45)+$W$13*(R38+R44)+$W$14*(R39+R43)+$W$15*(R40+R42)+$W$16*R41</f>
        <v>5.8771061666666657</v>
      </c>
      <c r="V41" s="111">
        <f t="shared" si="16"/>
        <v>-0.95720338983051256</v>
      </c>
      <c r="X41" s="5">
        <f t="shared" si="17"/>
        <v>13.366666666666667</v>
      </c>
      <c r="Y41" s="32">
        <f>$W$5*(X28+X52)+$W$6*(X29+X51)+$W$7*(X30+X50)+$W$8*(X31+X49)+$W$9*(X32+X48)+$W$10*(X33+X47)+$W$11*(X34+X46)+$W$12*(X37+X45)+$W$13*(X38+X44)+$W$14*(X39+X43)+$W$15*(X40+X42)+$W$16*X41</f>
        <v>13.247870000000001</v>
      </c>
      <c r="Z41" s="5">
        <f t="shared" si="18"/>
        <v>-0.80759493670885263</v>
      </c>
      <c r="AB41" s="5">
        <f t="shared" si="19"/>
        <v>-0.86666666666666681</v>
      </c>
      <c r="AC41" s="32">
        <f>$W$5*(AB28+AB52)+$W$6*(AB29+AB51)+$W$7*(AB30+AB50)+$W$8*(AB31+AB49)+$W$9*(AB32+AB48)+$W$10*(AB33+AB47)+$W$11*(AB34+AB46)+$W$12*(AB37+AB45)+$W$13*(AB38+AB44)+$W$14*(AB39+AB43)+$W$15*(AB40+AB42)+$W$16*AB41</f>
        <v>-2.0082500000000003</v>
      </c>
      <c r="AD41" s="5">
        <f t="shared" si="20"/>
        <v>0.59057665260196923</v>
      </c>
      <c r="AE41" s="32"/>
      <c r="AF41" s="5">
        <f t="shared" si="21"/>
        <v>2.1666666666666665</v>
      </c>
      <c r="AG41" s="32">
        <f>$W$5*(AF28+AF52)+$W$6*(AF29+AF51)+$W$7*(AF30+AF50)+$W$8*(AF31+AF49)+$W$9*(AF32+AF48)+$W$10*(AF33+AF47)+$W$11*(AF34+AF46)+$W$12*(AF37+AF45)+$W$13*(AF38+AF44)+$W$14*(AF39+AF43)+$W$15*(AF40+AF42)+$W$16*AF41</f>
        <v>5.1709733333333334</v>
      </c>
      <c r="AH41" s="5">
        <f t="shared" si="22"/>
        <v>-3.3090014064697626</v>
      </c>
      <c r="AI41" s="5"/>
      <c r="AJ41" s="5">
        <f t="shared" si="23"/>
        <v>6.5333333333333341</v>
      </c>
      <c r="AK41" s="32">
        <f>$W$5*(AJ28+AJ52)+$W$6*(AJ29+AJ51)+$W$7*(AJ30+AJ50)+$W$8*(AJ31+AJ49)+$W$9*(AJ32+AJ48)+$W$10*(AJ33+AJ47)+$W$11*(AJ34+AJ46)+$W$12*(AJ37+AJ45)+$W$13*(AJ38+AJ44)+$W$14*(AJ39+AJ43)+$W$15*(AJ40+AJ42)+$W$16*AJ41</f>
        <v>6.4186933333333336</v>
      </c>
      <c r="AL41" s="5">
        <f t="shared" si="24"/>
        <v>-0.32053445850914475</v>
      </c>
    </row>
    <row r="42" spans="1:38">
      <c r="A42" s="141">
        <v>36</v>
      </c>
      <c r="B42" s="6">
        <v>1818</v>
      </c>
      <c r="C42" s="5">
        <v>-0.39999999999999997</v>
      </c>
      <c r="D42" s="5">
        <v>-0.39999999999999997</v>
      </c>
      <c r="E42" s="5">
        <v>0.70000000000000007</v>
      </c>
      <c r="F42" s="5">
        <v>7.6</v>
      </c>
      <c r="G42" s="5">
        <v>9</v>
      </c>
      <c r="H42" s="5">
        <v>14</v>
      </c>
      <c r="I42" s="5">
        <v>14.8</v>
      </c>
      <c r="J42" s="5">
        <v>12.4</v>
      </c>
      <c r="K42" s="5">
        <v>11.1</v>
      </c>
      <c r="L42" s="5">
        <v>6.4</v>
      </c>
      <c r="M42" s="5">
        <v>3.6999999999999997</v>
      </c>
      <c r="N42" s="5">
        <v>-2.2999999999999998</v>
      </c>
      <c r="O42" s="232">
        <v>-0.6</v>
      </c>
      <c r="P42" s="5">
        <v>7</v>
      </c>
      <c r="Q42" s="83">
        <f t="shared" si="15"/>
        <v>6.4</v>
      </c>
      <c r="R42" s="227">
        <v>6.480833333333333</v>
      </c>
      <c r="S42" s="111">
        <f>$W$5*(P29+P53)+$W$6*(P30+P52)+$W$7*(P31+P51)+$W$8*(P32+P50)+$W$9*(P33+P49)+$W$10*(P34+P48)+$W$11*(P37+P47)+$W$12*(P38+P46)+$W$13*(P39+P45)+$W$14*(P40+P44)+$W$15*(P41+P43)+$W$16*P42</f>
        <v>6.3259600000000002</v>
      </c>
      <c r="T42" s="32">
        <f>$W$5*(Q29+Q53)+$W$6*(Q30+Q52)+$W$7*(Q31+Q51)+$W$8*(Q32+Q50)+$W$9*(Q33+Q49)+$W$10*(Q34+Q48)+$W$11*(Q37+Q47)+$W$12*(Q38+Q46)+$W$13*(Q39+Q45)+$W$14*(Q40+Q44)+$W$15*(Q41+Q43)+$W$16*Q42</f>
        <v>5.726020000000001</v>
      </c>
      <c r="U42" s="230">
        <f>$W$5*(R29+R53)+$W$6*(R30+R52)+$W$7*(R31+R51)+$W$8*(R32+R50)+$W$9*(R33+R49)+$W$10*(R34+R48)+$W$11*(R37+R47)+$W$12*(R38+R46)+$W$13*(R39+R45)+$W$14*(R40+R44)+$W$15*(R41+R43)+$W$16*R42</f>
        <v>5.8739058333333336</v>
      </c>
      <c r="V42" s="111">
        <f t="shared" si="16"/>
        <v>0.14279661016948708</v>
      </c>
      <c r="X42" s="5">
        <f t="shared" si="17"/>
        <v>13.733333333333334</v>
      </c>
      <c r="Y42" s="32">
        <f>$W$5*(X29+X53)+$W$6*(X30+X52)+$W$7*(X31+X51)+$W$8*(X32+X50)+$W$9*(X33+X49)+$W$10*(X34+X48)+$W$11*(X37+X47)+$W$12*(X38+X46)+$W$13*(X39+X45)+$W$14*(X40+X44)+$W$15*(X41+X43)+$W$16*X42</f>
        <v>13.230316666666667</v>
      </c>
      <c r="Z42" s="5">
        <f t="shared" si="18"/>
        <v>-0.44092827004218549</v>
      </c>
      <c r="AB42" s="5">
        <f t="shared" si="19"/>
        <v>-1.0999999999999999</v>
      </c>
      <c r="AC42" s="32">
        <f>$W$5*(AB29+AB53)+$W$6*(AB30+AB52)+$W$7*(AB31+AB51)+$W$8*(AB32+AB50)+$W$9*(AB33+AB49)+$W$10*(AB34+AB48)+$W$11*(AB37+AB47)+$W$12*(AB38+AB46)+$W$13*(AB39+AB45)+$W$14*(AB40+AB44)+$W$15*(AB41+AB43)+$W$16*AB42</f>
        <v>-2.0040433333333332</v>
      </c>
      <c r="AD42" s="5">
        <f t="shared" si="20"/>
        <v>0.35724331926863617</v>
      </c>
      <c r="AE42" s="32"/>
      <c r="AF42" s="5">
        <f t="shared" si="21"/>
        <v>5.7666666666666657</v>
      </c>
      <c r="AG42" s="32">
        <f>$W$5*(AF29+AF53)+$W$6*(AF30+AF52)+$W$7*(AF31+AF51)+$W$8*(AF32+AF50)+$W$9*(AF33+AF49)+$W$10*(AF34+AF48)+$W$11*(AF37+AF47)+$W$12*(AF38+AF46)+$W$13*(AF39+AF45)+$W$14*(AF40+AF44)+$W$15*(AF41+AF43)+$W$16*AF42</f>
        <v>5.1578299999999997</v>
      </c>
      <c r="AH42" s="5">
        <f t="shared" si="22"/>
        <v>0.2909985935302366</v>
      </c>
      <c r="AI42" s="5"/>
      <c r="AJ42" s="5">
        <f t="shared" si="23"/>
        <v>7.0666666666666664</v>
      </c>
      <c r="AK42" s="32">
        <f>$W$5*(AJ29+AJ53)+$W$6*(AJ30+AJ52)+$W$7*(AJ31+AJ51)+$W$8*(AJ32+AJ50)+$W$9*(AJ33+AJ49)+$W$10*(AJ34+AJ48)+$W$11*(AJ37+AJ47)+$W$12*(AJ38+AJ46)+$W$13*(AJ39+AJ45)+$W$14*(AJ40+AJ44)+$W$15*(AJ41+AJ43)+$W$16*AJ42</f>
        <v>6.4461899999999996</v>
      </c>
      <c r="AL42" s="5">
        <f t="shared" si="24"/>
        <v>0.21279887482418758</v>
      </c>
    </row>
    <row r="43" spans="1:38">
      <c r="A43" s="141">
        <v>37</v>
      </c>
      <c r="B43" s="6">
        <v>1819</v>
      </c>
      <c r="C43" s="5">
        <v>-0.39999999999999997</v>
      </c>
      <c r="D43" s="5">
        <v>-0.3</v>
      </c>
      <c r="E43" s="5">
        <v>1.2000000000000002</v>
      </c>
      <c r="F43" s="5">
        <v>4.9000000000000004</v>
      </c>
      <c r="G43" s="5">
        <v>8.6</v>
      </c>
      <c r="H43" s="5">
        <v>11.1</v>
      </c>
      <c r="I43" s="5">
        <v>15.1</v>
      </c>
      <c r="J43" s="5">
        <v>13.8</v>
      </c>
      <c r="K43" s="5">
        <v>12</v>
      </c>
      <c r="L43" s="5">
        <v>6</v>
      </c>
      <c r="M43" s="5">
        <v>0.79999999999999993</v>
      </c>
      <c r="N43" s="5">
        <v>-2.1</v>
      </c>
      <c r="O43" s="232">
        <v>-0.6</v>
      </c>
      <c r="P43" s="5">
        <v>6.5</v>
      </c>
      <c r="Q43" s="83">
        <f t="shared" si="15"/>
        <v>5.9</v>
      </c>
      <c r="R43" s="227">
        <v>6.4858333333333329</v>
      </c>
      <c r="S43" s="111">
        <f>$W$5*(P30+P54)+$W$6*(P31+P53)+$W$7*(P32+P52)+$W$8*(P33+P51)+$W$9*(P34+P50)+$W$10*(P37+P49)+$W$11*(P38+P48)+$W$12*(P39+P47)+$W$13*(P40+P46)+$W$14*(P41+P45)+$W$15*(P42+P44)+$W$16*P43</f>
        <v>6.34856</v>
      </c>
      <c r="T43" s="32">
        <f>$W$5*(Q30+Q54)+$W$6*(Q31+Q53)+$W$7*(Q32+Q52)+$W$8*(Q33+Q51)+$W$9*(Q34+Q50)+$W$10*(Q37+Q49)+$W$11*(Q38+Q48)+$W$12*(Q39+Q47)+$W$13*(Q40+Q46)+$W$14*(Q41+Q45)+$W$15*(Q42+Q44)+$W$16*Q43</f>
        <v>5.7486199999999998</v>
      </c>
      <c r="U43" s="230">
        <f>$W$5*(R30+R54)+$W$6*(R31+R53)+$W$7*(R32+R52)+$W$8*(R33+R51)+$W$9*(R34+R50)+$W$10*(R37+R49)+$W$11*(R38+R48)+$W$12*(R39+R47)+$W$13*(R40+R46)+$W$14*(R41+R45)+$W$15*(R42+R44)+$W$16*R43</f>
        <v>5.8921454166666667</v>
      </c>
      <c r="V43" s="111">
        <f t="shared" si="16"/>
        <v>-0.35720338983051292</v>
      </c>
      <c r="X43" s="5">
        <f t="shared" si="17"/>
        <v>13.333333333333334</v>
      </c>
      <c r="Y43" s="32">
        <f>$W$5*(X30+X54)+$W$6*(X31+X53)+$W$7*(X32+X52)+$W$8*(X33+X51)+$W$9*(X34+X50)+$W$10*(X37+X49)+$W$11*(X38+X48)+$W$12*(X39+X47)+$W$13*(X40+X46)+$W$14*(X41+X45)+$W$15*(X42+X44)+$W$16*X43</f>
        <v>13.248523333333335</v>
      </c>
      <c r="Z43" s="5">
        <f t="shared" si="18"/>
        <v>-0.84092827004218584</v>
      </c>
      <c r="AB43" s="5">
        <f t="shared" si="19"/>
        <v>-0.99999999999999989</v>
      </c>
      <c r="AC43" s="32">
        <f>$W$5*(AB30+AB54)+$W$6*(AB31+AB53)+$W$7*(AB32+AB52)+$W$8*(AB33+AB51)+$W$9*(AB34+AB50)+$W$10*(AB37+AB49)+$W$11*(AB38+AB48)+$W$12*(AB39+AB47)+$W$13*(AB40+AB46)+$W$14*(AB41+AB45)+$W$15*(AB42+AB44)+$W$16*AB43</f>
        <v>-2.0136400000000001</v>
      </c>
      <c r="AD43" s="5">
        <f t="shared" si="20"/>
        <v>0.45724331926863615</v>
      </c>
      <c r="AE43" s="32"/>
      <c r="AF43" s="5">
        <f t="shared" si="21"/>
        <v>4.8999999999999995</v>
      </c>
      <c r="AG43" s="32">
        <f>$W$5*(AF30+AF54)+$W$6*(AF31+AF53)+$W$7*(AF32+AF52)+$W$8*(AF33+AF51)+$W$9*(AF34+AF50)+$W$10*(AF37+AF49)+$W$11*(AF38+AF48)+$W$12*(AF39+AF47)+$W$13*(AF40+AF46)+$W$14*(AF41+AF45)+$W$15*(AF42+AF44)+$W$16*AF43</f>
        <v>5.1736066666666671</v>
      </c>
      <c r="AH43" s="5">
        <f t="shared" si="22"/>
        <v>-0.57566807313642965</v>
      </c>
      <c r="AI43" s="5"/>
      <c r="AJ43" s="5">
        <f t="shared" si="23"/>
        <v>6.2666666666666666</v>
      </c>
      <c r="AK43" s="32">
        <f>$W$5*(AJ30+AJ54)+$W$6*(AJ31+AJ53)+$W$7*(AJ32+AJ52)+$W$8*(AJ33+AJ51)+$W$9*(AJ34+AJ50)+$W$10*(AJ37+AJ49)+$W$11*(AJ38+AJ48)+$W$12*(AJ39+AJ47)+$W$13*(AJ40+AJ46)+$W$14*(AJ41+AJ45)+$W$15*(AJ42+AJ44)+$W$16*AJ43</f>
        <v>6.4978199999999999</v>
      </c>
      <c r="AL43" s="5">
        <f t="shared" si="24"/>
        <v>-0.58720112517581224</v>
      </c>
    </row>
    <row r="44" spans="1:38">
      <c r="A44" s="141">
        <v>38</v>
      </c>
      <c r="B44" s="6">
        <v>1820</v>
      </c>
      <c r="C44" s="5">
        <v>-5.8999999999999995</v>
      </c>
      <c r="D44" s="5">
        <v>-0.8</v>
      </c>
      <c r="E44" s="5">
        <v>-1.5</v>
      </c>
      <c r="F44" s="5">
        <v>6.9</v>
      </c>
      <c r="G44" s="5">
        <v>10.6</v>
      </c>
      <c r="H44" s="5">
        <v>10</v>
      </c>
      <c r="I44" s="5">
        <v>13.4</v>
      </c>
      <c r="J44" s="5">
        <v>16.5</v>
      </c>
      <c r="K44" s="5">
        <v>8.5</v>
      </c>
      <c r="L44" s="5">
        <v>5.1000000000000005</v>
      </c>
      <c r="M44" s="5">
        <v>-9.9999999999999978E-2</v>
      </c>
      <c r="N44" s="5">
        <v>-3.6</v>
      </c>
      <c r="O44" s="232">
        <v>-0.6</v>
      </c>
      <c r="P44" s="5">
        <v>5.5</v>
      </c>
      <c r="Q44" s="83">
        <f t="shared" si="15"/>
        <v>4.9000000000000004</v>
      </c>
      <c r="R44" s="227">
        <v>5.0041666666666664</v>
      </c>
      <c r="S44" s="111">
        <f>$W$5*(P31+P55)+$W$6*(P32+P54)+$W$7*(P33+P53)+$W$8*(P34+P52)+$W$9*(P37+P51)+$W$10*(P38+P50)+$W$11*(P39+P49)+$W$12*(P40+P48)+$W$13*(P41+P47)+$W$14*(P42+P46)+$W$15*(P43+P45)+$W$16*P44</f>
        <v>6.3657700000000004</v>
      </c>
      <c r="T44" s="32">
        <f>$W$5*(Q31+Q55)+$W$6*(Q32+Q54)+$W$7*(Q33+Q53)+$W$8*(Q34+Q52)+$W$9*(Q37+Q51)+$W$10*(Q38+Q50)+$W$11*(Q39+Q49)+$W$12*(Q40+Q48)+$W$13*(Q41+Q47)+$W$14*(Q42+Q46)+$W$15*(Q43+Q45)+$W$16*Q44</f>
        <v>5.7658300000000011</v>
      </c>
      <c r="U44" s="230">
        <f>$W$5*(R31+R55)+$W$6*(R32+R54)+$W$7*(R33+R53)+$W$8*(R34+R52)+$W$9*(R37+R51)+$W$10*(R38+R50)+$W$11*(R39+R49)+$W$12*(R40+R48)+$W$13*(R41+R47)+$W$14*(R42+R46)+$W$15*(R43+R45)+$W$16*R44</f>
        <v>5.9039556666666675</v>
      </c>
      <c r="V44" s="111">
        <f t="shared" si="16"/>
        <v>-1.3572033898305129</v>
      </c>
      <c r="X44" s="5">
        <f t="shared" si="17"/>
        <v>13.299999999999999</v>
      </c>
      <c r="Y44" s="32">
        <f>$W$5*(X31+X55)+$W$6*(X32+X54)+$W$7*(X33+X53)+$W$8*(X34+X52)+$W$9*(X37+X51)+$W$10*(X38+X50)+$W$11*(X39+X49)+$W$12*(X40+X48)+$W$13*(X41+X47)+$W$14*(X42+X46)+$W$15*(X43+X45)+$W$16*X44</f>
        <v>13.270020000000001</v>
      </c>
      <c r="Z44" s="5">
        <f t="shared" si="18"/>
        <v>-0.87426160337552083</v>
      </c>
      <c r="AB44" s="5">
        <f t="shared" si="19"/>
        <v>-2.9333333333333336</v>
      </c>
      <c r="AC44" s="32">
        <f>$W$5*(AB31+AB55)+$W$6*(AB32+AB54)+$W$7*(AB33+AB53)+$W$8*(AB34+AB52)+$W$9*(AB37+AB51)+$W$10*(AB38+AB50)+$W$11*(AB39+AB49)+$W$12*(AB40+AB48)+$W$13*(AB41+AB47)+$W$14*(AB42+AB46)+$W$15*(AB43+AB45)+$W$16*AB44</f>
        <v>-2.0140266666666666</v>
      </c>
      <c r="AD44" s="5">
        <f t="shared" si="20"/>
        <v>-1.4760900140646975</v>
      </c>
      <c r="AE44" s="32"/>
      <c r="AF44" s="5">
        <f t="shared" si="21"/>
        <v>5.333333333333333</v>
      </c>
      <c r="AG44" s="32">
        <f>$W$5*(AF31+AF55)+$W$6*(AF32+AF54)+$W$7*(AF33+AF53)+$W$8*(AF34+AF52)+$W$9*(AF37+AF51)+$W$10*(AF38+AF50)+$W$11*(AF39+AF49)+$W$12*(AF40+AF48)+$W$13*(AF41+AF47)+$W$14*(AF42+AF46)+$W$15*(AF43+AF45)+$W$16*AF44</f>
        <v>5.1822099999999995</v>
      </c>
      <c r="AH44" s="5">
        <f t="shared" si="22"/>
        <v>-0.14233473980309608</v>
      </c>
      <c r="AI44" s="5"/>
      <c r="AJ44" s="5">
        <f t="shared" si="23"/>
        <v>4.5000000000000009</v>
      </c>
      <c r="AK44" s="32">
        <f>$W$5*(AJ31+AJ55)+$W$6*(AJ32+AJ54)+$W$7*(AJ33+AJ53)+$W$8*(AJ34+AJ52)+$W$9*(AJ37+AJ51)+$W$10*(AJ38+AJ50)+$W$11*(AJ39+AJ49)+$W$12*(AJ40+AJ48)+$W$13*(AJ41+AJ47)+$W$14*(AJ42+AJ46)+$W$15*(AJ43+AJ45)+$W$16*AJ44</f>
        <v>6.5388200000000003</v>
      </c>
      <c r="AL44" s="5">
        <f t="shared" si="24"/>
        <v>-2.353867791842478</v>
      </c>
    </row>
    <row r="45" spans="1:38">
      <c r="A45" s="141">
        <v>39</v>
      </c>
      <c r="B45" s="6">
        <v>1821</v>
      </c>
      <c r="C45" s="5">
        <v>-0.8</v>
      </c>
      <c r="D45" s="5">
        <v>-2.7</v>
      </c>
      <c r="E45" s="5">
        <v>1.1000000000000001</v>
      </c>
      <c r="F45" s="5">
        <v>7.2</v>
      </c>
      <c r="G45" s="5">
        <v>7.9</v>
      </c>
      <c r="H45" s="5">
        <v>9.4</v>
      </c>
      <c r="I45" s="5">
        <v>12.1</v>
      </c>
      <c r="J45" s="5">
        <v>14.6</v>
      </c>
      <c r="K45" s="5">
        <v>11.4</v>
      </c>
      <c r="L45" s="5">
        <v>6.1000000000000005</v>
      </c>
      <c r="M45" s="5">
        <v>5.9</v>
      </c>
      <c r="N45" s="5">
        <v>2.2999999999999998</v>
      </c>
      <c r="O45" s="232">
        <v>-0.6</v>
      </c>
      <c r="P45" s="5">
        <v>6.8</v>
      </c>
      <c r="Q45" s="83">
        <f t="shared" si="15"/>
        <v>6.2</v>
      </c>
      <c r="R45" s="227">
        <v>6.3291666666666666</v>
      </c>
      <c r="S45" s="111">
        <f>$W$5*(P32+P56)+$W$6*(P33+P55)+$W$7*(P34+P54)+$W$8*(P37+P53)+$W$9*(P38+P52)+$W$10*(P39+P51)+$W$11*(P40+P50)+$W$12*(P41+P49)+$W$13*(P42+P48)+$W$14*(P43+P47)+$W$15*(P44+P46)+$W$16*P45</f>
        <v>6.3849499999999999</v>
      </c>
      <c r="T45" s="32">
        <f>$W$5*(Q32+Q56)+$W$6*(Q33+Q55)+$W$7*(Q34+Q54)+$W$8*(Q37+Q53)+$W$9*(Q38+Q52)+$W$10*(Q39+Q51)+$W$11*(Q40+Q50)+$W$12*(Q41+Q49)+$W$13*(Q42+Q48)+$W$14*(Q43+Q47)+$W$15*(Q44+Q46)+$W$16*Q45</f>
        <v>5.7850100000000007</v>
      </c>
      <c r="U45" s="230">
        <f>$W$5*(R32+R56)+$W$6*(R33+R55)+$W$7*(R34+R54)+$W$8*(R37+R53)+$W$9*(R38+R52)+$W$10*(R39+R51)+$W$11*(R40+R50)+$W$12*(R41+R49)+$W$13*(R42+R48)+$W$14*(R43+R47)+$W$15*(R44+R46)+$W$16*R45</f>
        <v>5.9167432499999997</v>
      </c>
      <c r="V45" s="111">
        <f t="shared" si="16"/>
        <v>-5.7203389830513096E-2</v>
      </c>
      <c r="X45" s="5">
        <f t="shared" si="17"/>
        <v>12.033333333333333</v>
      </c>
      <c r="Y45" s="32">
        <f>$W$5*(X32+X56)+$W$6*(X33+X55)+$W$7*(X34+X54)+$W$8*(X37+X53)+$W$9*(X38+X52)+$W$10*(X39+X51)+$W$11*(X40+X50)+$W$12*(X41+X49)+$W$13*(X42+X48)+$W$14*(X43+X47)+$W$15*(X44+X46)+$W$16*X45</f>
        <v>13.29364</v>
      </c>
      <c r="Z45" s="5">
        <f t="shared" si="18"/>
        <v>-2.1409282700421866</v>
      </c>
      <c r="AB45" s="5">
        <f t="shared" si="19"/>
        <v>-2.3666666666666667</v>
      </c>
      <c r="AC45" s="32">
        <f>$W$5*(AB32+AB56)+$W$6*(AB33+AB55)+$W$7*(AB34+AB54)+$W$8*(AB37+AB53)+$W$9*(AB38+AB52)+$W$10*(AB39+AB51)+$W$11*(AB40+AB50)+$W$12*(AB41+AB49)+$W$13*(AB42+AB48)+$W$14*(AB43+AB47)+$W$15*(AB44+AB46)+$W$16*AB45</f>
        <v>-2.0188133333333336</v>
      </c>
      <c r="AD45" s="5">
        <f t="shared" si="20"/>
        <v>-0.90942334739803066</v>
      </c>
      <c r="AE45" s="32"/>
      <c r="AF45" s="5">
        <f t="shared" si="21"/>
        <v>5.4000000000000012</v>
      </c>
      <c r="AG45" s="32">
        <f>$W$5*(AF32+AF56)+$W$6*(AF33+AF55)+$W$7*(AF34+AF54)+$W$8*(AF37+AF53)+$W$9*(AF38+AF52)+$W$10*(AF39+AF51)+$W$11*(AF40+AF50)+$W$12*(AF41+AF49)+$W$13*(AF42+AF48)+$W$14*(AF43+AF47)+$W$15*(AF44+AF46)+$W$16*AF45</f>
        <v>5.1969999999999992</v>
      </c>
      <c r="AH45" s="5">
        <f t="shared" si="22"/>
        <v>-7.5668073136427871E-2</v>
      </c>
      <c r="AI45" s="5"/>
      <c r="AJ45" s="5">
        <f t="shared" si="23"/>
        <v>7.8</v>
      </c>
      <c r="AK45" s="32">
        <f>$W$5*(AJ32+AJ56)+$W$6*(AJ33+AJ55)+$W$7*(AJ34+AJ54)+$W$8*(AJ37+AJ53)+$W$9*(AJ38+AJ52)+$W$10*(AJ39+AJ51)+$W$11*(AJ40+AJ50)+$W$12*(AJ41+AJ49)+$W$13*(AJ42+AJ48)+$W$14*(AJ43+AJ47)+$W$15*(AJ44+AJ46)+$W$16*AJ45</f>
        <v>6.5680966666666674</v>
      </c>
      <c r="AL45" s="5">
        <f t="shared" si="24"/>
        <v>0.94613220815752097</v>
      </c>
    </row>
    <row r="46" spans="1:38">
      <c r="A46" s="141">
        <v>40</v>
      </c>
      <c r="B46" s="6">
        <v>1822</v>
      </c>
      <c r="C46" s="5">
        <v>-3.5</v>
      </c>
      <c r="D46" s="5">
        <v>0.79999999999999993</v>
      </c>
      <c r="E46" s="5">
        <v>5.6000000000000005</v>
      </c>
      <c r="F46" s="5">
        <v>6.4</v>
      </c>
      <c r="G46" s="5">
        <v>12.4</v>
      </c>
      <c r="H46" s="5">
        <v>17.799999999999997</v>
      </c>
      <c r="I46" s="5">
        <v>15.4</v>
      </c>
      <c r="J46" s="5">
        <v>13.6</v>
      </c>
      <c r="K46" s="5">
        <v>10.6</v>
      </c>
      <c r="L46" s="5">
        <v>9.5</v>
      </c>
      <c r="M46" s="5">
        <v>5.8000000000000007</v>
      </c>
      <c r="N46" s="5">
        <v>-6.1</v>
      </c>
      <c r="O46" s="232">
        <v>-0.6</v>
      </c>
      <c r="P46" s="5">
        <v>8</v>
      </c>
      <c r="Q46" s="83">
        <f t="shared" si="15"/>
        <v>7.4</v>
      </c>
      <c r="R46" s="227">
        <v>7.5266666666666664</v>
      </c>
      <c r="S46" s="111">
        <f>$W$5*(P33+P57)+$W$6*(P34+P56)+$W$7*(P37+P55)+$W$8*(P38+P54)+$W$9*(P39+P53)+$W$10*(P40+P52)+$W$11*(P41+P51)+$W$12*(P42+P50)+$W$13*(P43+P49)+$W$14*(P44+P48)+$W$15*(P45+P47)+$W$16*P46</f>
        <v>6.4073500000000001</v>
      </c>
      <c r="T46" s="32">
        <f>$W$5*(Q33+Q57)+$W$6*(Q34+Q56)+$W$7*(Q37+Q55)+$W$8*(Q38+Q54)+$W$9*(Q39+Q53)+$W$10*(Q40+Q52)+$W$11*(Q41+Q51)+$W$12*(Q42+Q50)+$W$13*(Q43+Q49)+$W$14*(Q44+Q48)+$W$15*(Q45+Q47)+$W$16*Q46</f>
        <v>5.8074100000000008</v>
      </c>
      <c r="U46" s="230">
        <f>$W$5*(R33+R57)+$W$6*(R34+R56)+$W$7*(R37+R55)+$W$8*(R38+R54)+$W$9*(R39+R53)+$W$10*(R40+R52)+$W$11*(R41+R51)+$W$12*(R42+R50)+$W$13*(R43+R49)+$W$14*(R44+R48)+$W$15*(R45+R47)+$W$16*R46</f>
        <v>5.9310989166666674</v>
      </c>
      <c r="V46" s="111">
        <f t="shared" si="16"/>
        <v>1.1427966101694871</v>
      </c>
      <c r="X46" s="5">
        <f t="shared" si="17"/>
        <v>15.6</v>
      </c>
      <c r="Y46" s="32">
        <f>$W$5*(X33+X57)+$W$6*(X34+X56)+$W$7*(X37+X55)+$W$8*(X38+X54)+$W$9*(X39+X53)+$W$10*(X40+X52)+$W$11*(X41+X51)+$W$12*(X42+X50)+$W$13*(X43+X49)+$W$14*(X44+X48)+$W$15*(X45+X47)+$W$16*X46</f>
        <v>13.321539999999999</v>
      </c>
      <c r="Z46" s="5">
        <f t="shared" si="18"/>
        <v>1.4257383966244799</v>
      </c>
      <c r="AB46" s="5">
        <f t="shared" si="19"/>
        <v>-0.13333333333333341</v>
      </c>
      <c r="AC46" s="32">
        <f>$W$5*(AB33+AB57)+$W$6*(AB34+AB56)+$W$7*(AB37+AB55)+$W$8*(AB38+AB54)+$W$9*(AB39+AB53)+$W$10*(AB40+AB52)+$W$11*(AB41+AB51)+$W$12*(AB42+AB50)+$W$13*(AB43+AB49)+$W$14*(AB44+AB48)+$W$15*(AB45+AB47)+$W$16*AB46</f>
        <v>-2.0186733333333335</v>
      </c>
      <c r="AD46" s="5">
        <f t="shared" si="20"/>
        <v>1.3239099859353027</v>
      </c>
      <c r="AE46" s="32"/>
      <c r="AF46" s="5">
        <f t="shared" si="21"/>
        <v>8.1333333333333329</v>
      </c>
      <c r="AG46" s="32">
        <f>$W$5*(AF33+AF57)+$W$6*(AF34+AF56)+$W$7*(AF37+AF55)+$W$8*(AF38+AF54)+$W$9*(AF39+AF53)+$W$10*(AF40+AF52)+$W$11*(AF41+AF51)+$W$12*(AF42+AF50)+$W$13*(AF43+AF49)+$W$14*(AF44+AF48)+$W$15*(AF45+AF47)+$W$16*AF46</f>
        <v>5.2188366666666663</v>
      </c>
      <c r="AH46" s="5">
        <f t="shared" si="22"/>
        <v>2.6576652601969037</v>
      </c>
      <c r="AI46" s="5"/>
      <c r="AJ46" s="5">
        <f t="shared" si="23"/>
        <v>8.6333333333333346</v>
      </c>
      <c r="AK46" s="32">
        <f>$W$5*(AJ33+AJ57)+$W$6*(AJ34+AJ56)+$W$7*(AJ37+AJ55)+$W$8*(AJ38+AJ54)+$W$9*(AJ39+AJ53)+$W$10*(AJ40+AJ52)+$W$11*(AJ41+AJ51)+$W$12*(AJ42+AJ50)+$W$13*(AJ43+AJ49)+$W$14*(AJ44+AJ48)+$W$15*(AJ45+AJ47)+$W$16*AJ46</f>
        <v>6.593346666666668</v>
      </c>
      <c r="AL46" s="5">
        <f t="shared" si="24"/>
        <v>1.7794655414908558</v>
      </c>
    </row>
    <row r="47" spans="1:38">
      <c r="A47" s="141">
        <v>41</v>
      </c>
      <c r="B47" s="6">
        <v>1823</v>
      </c>
      <c r="C47" s="5">
        <v>-4.2</v>
      </c>
      <c r="D47" s="5">
        <v>-0.6</v>
      </c>
      <c r="E47" s="5">
        <v>0</v>
      </c>
      <c r="F47" s="5">
        <v>3.4999999999999996</v>
      </c>
      <c r="G47" s="5">
        <v>11.3</v>
      </c>
      <c r="H47" s="5">
        <v>11.3</v>
      </c>
      <c r="I47" s="5">
        <v>12.700000000000001</v>
      </c>
      <c r="J47" s="5">
        <v>15</v>
      </c>
      <c r="K47" s="5">
        <v>12.1</v>
      </c>
      <c r="L47" s="5">
        <v>6.6000000000000005</v>
      </c>
      <c r="M47" s="5">
        <v>1.4</v>
      </c>
      <c r="N47" s="5">
        <v>-0.5</v>
      </c>
      <c r="O47" s="232">
        <v>-0.6</v>
      </c>
      <c r="P47" s="5">
        <v>6.3</v>
      </c>
      <c r="Q47" s="83">
        <f t="shared" si="15"/>
        <v>5.7</v>
      </c>
      <c r="R47" s="227">
        <v>5.854166666666667</v>
      </c>
      <c r="S47" s="111">
        <f>$W$5*(P34+P58)+$W$6*(P37+P57)+$W$7*(P38+P56)+$W$8*(P39+P55)+$W$9*(P40+P54)+$W$10*(P41+P53)+$W$11*(P42+P52)+$W$12*(P43+P51)+$W$13*(P44+P50)+$W$14*(P45+P49)+$W$15*(P46+P48)+$W$16*P47</f>
        <v>6.4222299999999999</v>
      </c>
      <c r="T47" s="32">
        <f>$W$5*(Q34+Q58)+$W$6*(Q37+Q57)+$W$7*(Q38+Q56)+$W$8*(Q39+Q55)+$W$9*(Q40+Q54)+$W$10*(Q41+Q53)+$W$11*(Q42+Q52)+$W$12*(Q43+Q51)+$W$13*(Q44+Q50)+$W$14*(Q45+Q49)+$W$15*(Q46+Q48)+$W$16*Q47</f>
        <v>5.8222899999999997</v>
      </c>
      <c r="U47" s="230">
        <f>$W$5*(R34+R58)+$W$6*(R37+R57)+$W$7*(R38+R56)+$W$8*(R39+R55)+$W$9*(R40+R54)+$W$10*(R41+R53)+$W$11*(R42+R52)+$W$12*(R43+R51)+$W$13*(R44+R50)+$W$14*(R45+R49)+$W$15*(R46+R48)+$W$16*R47</f>
        <v>5.9372392500000002</v>
      </c>
      <c r="V47" s="111">
        <f t="shared" si="16"/>
        <v>-0.5572033898305131</v>
      </c>
      <c r="X47" s="5">
        <f t="shared" si="17"/>
        <v>13</v>
      </c>
      <c r="Y47" s="32">
        <f>$W$5*(X34+X58)+$W$6*(X37+X57)+$W$7*(X38+X56)+$W$8*(X39+X55)+$W$9*(X40+X54)+$W$10*(X41+X53)+$W$11*(X42+X52)+$W$12*(X43+X51)+$W$13*(X44+X50)+$W$14*(X45+X49)+$W$15*(X46+X48)+$W$16*X47</f>
        <v>13.372256666666667</v>
      </c>
      <c r="Z47" s="5">
        <f t="shared" si="18"/>
        <v>-1.1742616033755198</v>
      </c>
      <c r="AB47" s="5">
        <f t="shared" si="19"/>
        <v>-3.6333333333333333</v>
      </c>
      <c r="AC47" s="32">
        <f>$W$5*(AB34+AB58)+$W$6*(AB37+AB57)+$W$7*(AB38+AB56)+$W$8*(AB39+AB55)+$W$9*(AB40+AB54)+$W$10*(AB41+AB53)+$W$11*(AB42+AB52)+$W$12*(AB43+AB51)+$W$13*(AB44+AB50)+$W$14*(AB45+AB49)+$W$15*(AB46+AB48)+$W$16*AB47</f>
        <v>-2.0280066666666667</v>
      </c>
      <c r="AD47" s="5">
        <f t="shared" si="20"/>
        <v>-2.1760900140646973</v>
      </c>
      <c r="AE47" s="32"/>
      <c r="AF47" s="5">
        <f t="shared" si="21"/>
        <v>4.9333333333333336</v>
      </c>
      <c r="AG47" s="32">
        <f>$W$5*(AF34+AF58)+$W$6*(AF37+AF57)+$W$7*(AF38+AF56)+$W$8*(AF39+AF55)+$W$9*(AF40+AF54)+$W$10*(AF41+AF53)+$W$11*(AF42+AF52)+$W$12*(AF43+AF51)+$W$13*(AF44+AF50)+$W$14*(AF45+AF49)+$W$15*(AF46+AF48)+$W$16*AF47</f>
        <v>5.2345333333333333</v>
      </c>
      <c r="AH47" s="5">
        <f t="shared" si="22"/>
        <v>-0.54233473980309554</v>
      </c>
      <c r="AI47" s="5"/>
      <c r="AJ47" s="5">
        <f t="shared" si="23"/>
        <v>6.6999999999999993</v>
      </c>
      <c r="AK47" s="32">
        <f>$W$5*(AJ34+AJ58)+$W$6*(AJ37+AJ57)+$W$7*(AJ38+AJ56)+$W$8*(AJ39+AJ55)+$W$9*(AJ40+AJ54)+$W$10*(AJ41+AJ53)+$W$11*(AJ42+AJ52)+$W$12*(AJ43+AJ51)+$W$13*(AJ44+AJ50)+$W$14*(AJ45+AJ49)+$W$15*(AJ46+AJ48)+$W$16*AJ47</f>
        <v>6.6146733333333341</v>
      </c>
      <c r="AL47" s="5">
        <f t="shared" si="24"/>
        <v>-0.15386779184247956</v>
      </c>
    </row>
    <row r="48" spans="1:38">
      <c r="A48" s="141">
        <v>42</v>
      </c>
      <c r="B48" s="6">
        <v>1824</v>
      </c>
      <c r="C48" s="5">
        <v>-3.9</v>
      </c>
      <c r="D48" s="5">
        <v>0.6</v>
      </c>
      <c r="E48" s="5">
        <v>-1.2999999999999998</v>
      </c>
      <c r="F48" s="5">
        <v>2.6999999999999997</v>
      </c>
      <c r="G48" s="5">
        <v>8.7000000000000011</v>
      </c>
      <c r="H48" s="5">
        <v>11.6</v>
      </c>
      <c r="I48" s="5">
        <v>15.200000000000001</v>
      </c>
      <c r="J48" s="5">
        <v>13.700000000000001</v>
      </c>
      <c r="K48" s="5">
        <v>12.6</v>
      </c>
      <c r="L48" s="5">
        <v>6.7</v>
      </c>
      <c r="M48" s="5">
        <v>3.9</v>
      </c>
      <c r="N48" s="5">
        <v>2.5</v>
      </c>
      <c r="O48" s="232">
        <v>-0.6</v>
      </c>
      <c r="P48" s="5">
        <v>6.7</v>
      </c>
      <c r="Q48" s="83">
        <f t="shared" si="15"/>
        <v>6.1000000000000005</v>
      </c>
      <c r="R48" s="227">
        <v>6.1933333333333334</v>
      </c>
      <c r="S48" s="111">
        <f t="shared" ref="S48:U79" si="25">$W$5*(P37+P59)+$W$6*(P38+P58)+$W$7*(P39+P57)+$W$8*(P40+P56)+$W$9*(P41+P55)+$W$10*(P42+P54)+$W$11*(P43+P53)+$W$12*(P44+P52)+$W$13*(P45+P51)+$W$14*(P46+P50)+$W$15*(P47+P49)+$W$16*P48</f>
        <v>6.4193299999999995</v>
      </c>
      <c r="T48" s="32">
        <f t="shared" si="25"/>
        <v>5.8193900000000012</v>
      </c>
      <c r="U48" s="230">
        <f t="shared" si="25"/>
        <v>5.9254826666666673</v>
      </c>
      <c r="V48" s="111">
        <f t="shared" si="16"/>
        <v>-0.15720338983051274</v>
      </c>
      <c r="X48" s="5">
        <f t="shared" si="17"/>
        <v>13.5</v>
      </c>
      <c r="Y48" s="32">
        <f t="shared" ref="Y48:Y111" si="26">$W$5*(X37+X59)+$W$6*(X38+X58)+$W$7*(X39+X57)+$W$8*(X40+X56)+$W$9*(X41+X55)+$W$10*(X42+X54)+$W$11*(X43+X53)+$W$12*(X44+X52)+$W$13*(X45+X51)+$W$14*(X46+X50)+$W$15*(X47+X49)+$W$16*X48</f>
        <v>13.414000000000001</v>
      </c>
      <c r="Z48" s="5">
        <f t="shared" si="18"/>
        <v>-0.67426160337551977</v>
      </c>
      <c r="AB48" s="5">
        <f t="shared" si="19"/>
        <v>-1.2666666666666668</v>
      </c>
      <c r="AC48" s="32">
        <f t="shared" ref="AC48:AC111" si="27">$W$5*(AB37+AB59)+$W$6*(AB38+AB58)+$W$7*(AB39+AB57)+$W$8*(AB40+AB56)+$W$9*(AB41+AB55)+$W$10*(AB42+AB54)+$W$11*(AB43+AB53)+$W$12*(AB44+AB52)+$W$13*(AB45+AB51)+$W$14*(AB46+AB50)+$W$15*(AB47+AB49)+$W$16*AB48</f>
        <v>-2.0463966666666664</v>
      </c>
      <c r="AD48" s="5">
        <f t="shared" si="20"/>
        <v>0.19057665260196921</v>
      </c>
      <c r="AE48" s="32"/>
      <c r="AF48" s="5">
        <f t="shared" si="21"/>
        <v>3.3666666666666671</v>
      </c>
      <c r="AG48" s="32">
        <f t="shared" ref="AG48:AG111" si="28">$W$5*(AF37+AF59)+$W$6*(AF38+AF58)+$W$7*(AF39+AF57)+$W$8*(AF40+AF56)+$W$9*(AF41+AF55)+$W$10*(AF42+AF54)+$W$11*(AF43+AF53)+$W$12*(AF44+AF52)+$W$13*(AF45+AF51)+$W$14*(AF46+AF50)+$W$15*(AF47+AF49)+$W$16*AF48</f>
        <v>5.2411500000000002</v>
      </c>
      <c r="AH48" s="5">
        <f t="shared" si="22"/>
        <v>-2.109001406469762</v>
      </c>
      <c r="AI48" s="5"/>
      <c r="AJ48" s="5">
        <f t="shared" si="23"/>
        <v>7.7333333333333334</v>
      </c>
      <c r="AK48" s="32">
        <f>$W$5*(AJ37+AJ59)+$W$6*(AJ38+AJ58)+$W$7*(AJ39+AJ57)+$W$8*(AJ40+AJ56)+$W$9*(AJ41+AJ55)+$W$10*(AJ42+AJ54)+$W$11*(AJ43+AJ53)+$W$12*(AJ44+AJ52)+$W$13*(AJ45+AJ51)+$W$14*(AJ46+AJ50)+$W$15*(AJ47+AJ49)+$W$16*AJ48</f>
        <v>6.5804299999999989</v>
      </c>
      <c r="AL48" s="5">
        <f t="shared" si="24"/>
        <v>0.87946554149085454</v>
      </c>
    </row>
    <row r="49" spans="1:38">
      <c r="A49" s="141">
        <v>43</v>
      </c>
      <c r="B49" s="6">
        <v>1825</v>
      </c>
      <c r="C49" s="5">
        <v>-3.7</v>
      </c>
      <c r="D49" s="5">
        <v>-3.2</v>
      </c>
      <c r="E49" s="5">
        <v>-2</v>
      </c>
      <c r="F49" s="5">
        <v>7</v>
      </c>
      <c r="G49" s="5">
        <v>9.8000000000000007</v>
      </c>
      <c r="H49" s="5">
        <v>11.6</v>
      </c>
      <c r="I49" s="5">
        <v>13.9</v>
      </c>
      <c r="J49" s="5">
        <v>13.8</v>
      </c>
      <c r="K49" s="5">
        <v>11.5</v>
      </c>
      <c r="L49" s="5">
        <v>5.9</v>
      </c>
      <c r="M49" s="5">
        <v>2.2999999999999998</v>
      </c>
      <c r="N49" s="5">
        <v>3.4999999999999996</v>
      </c>
      <c r="O49" s="232">
        <v>-0.6</v>
      </c>
      <c r="P49" s="5">
        <v>6.5</v>
      </c>
      <c r="Q49" s="83">
        <f t="shared" si="15"/>
        <v>5.9</v>
      </c>
      <c r="R49" s="227">
        <v>5.9866666666666664</v>
      </c>
      <c r="S49" s="111">
        <f t="shared" si="25"/>
        <v>6.4235299999999995</v>
      </c>
      <c r="T49" s="32">
        <f t="shared" si="25"/>
        <v>5.8235900000000003</v>
      </c>
      <c r="U49" s="230">
        <f t="shared" si="25"/>
        <v>5.9222459999999995</v>
      </c>
      <c r="V49" s="111">
        <f t="shared" si="16"/>
        <v>-0.35720338983051292</v>
      </c>
      <c r="X49" s="5">
        <f t="shared" si="17"/>
        <v>13.1</v>
      </c>
      <c r="Y49" s="32">
        <f t="shared" si="26"/>
        <v>13.468139999999998</v>
      </c>
      <c r="Z49" s="5">
        <f t="shared" si="18"/>
        <v>-1.0742616033755201</v>
      </c>
      <c r="AB49" s="5">
        <f t="shared" si="19"/>
        <v>-1.4666666666666668</v>
      </c>
      <c r="AC49" s="32">
        <f t="shared" si="27"/>
        <v>-2.0773099999999998</v>
      </c>
      <c r="AD49" s="5">
        <f t="shared" si="20"/>
        <v>-9.4233473980307458E-3</v>
      </c>
      <c r="AE49" s="32"/>
      <c r="AF49" s="5">
        <f t="shared" si="21"/>
        <v>4.9333333333333336</v>
      </c>
      <c r="AG49" s="32">
        <f t="shared" si="28"/>
        <v>5.2642033333333327</v>
      </c>
      <c r="AH49" s="5">
        <f t="shared" si="22"/>
        <v>-0.54233473980309554</v>
      </c>
      <c r="AI49" s="5"/>
      <c r="AJ49" s="5">
        <f t="shared" si="23"/>
        <v>6.5666666666666664</v>
      </c>
      <c r="AK49" s="32">
        <f t="shared" ref="AK49:AK112" si="29">$W$5*(AJ38+AJ60)+$W$6*(AJ39+AJ59)+$W$7*(AJ40+AJ58)+$W$8*(AJ41+AJ57)+$W$9*(AJ42+AJ56)+$W$10*(AJ43+AJ55)+$W$11*(AJ44+AJ54)+$W$12*(AJ45+AJ53)+$W$13*(AJ46+AJ52)+$W$14*(AJ47+AJ51)+$W$15*(AJ48+AJ50)+$W$16*AJ49</f>
        <v>6.5568933333333339</v>
      </c>
      <c r="AL49" s="5">
        <f t="shared" si="24"/>
        <v>-0.28720112517581242</v>
      </c>
    </row>
    <row r="50" spans="1:38">
      <c r="A50" s="141">
        <v>44</v>
      </c>
      <c r="B50" s="6">
        <v>1826</v>
      </c>
      <c r="C50" s="5">
        <v>-7.3</v>
      </c>
      <c r="D50" s="5">
        <v>1.2000000000000002</v>
      </c>
      <c r="E50" s="5">
        <v>1.9</v>
      </c>
      <c r="F50" s="5">
        <v>4.2</v>
      </c>
      <c r="G50" s="5">
        <v>6.9</v>
      </c>
      <c r="H50" s="5">
        <v>11.9</v>
      </c>
      <c r="I50" s="5">
        <v>15.4</v>
      </c>
      <c r="J50" s="5">
        <v>17.2</v>
      </c>
      <c r="K50" s="5">
        <v>12.9</v>
      </c>
      <c r="L50" s="5">
        <v>7.8000000000000007</v>
      </c>
      <c r="M50" s="5">
        <v>-0.7</v>
      </c>
      <c r="N50" s="5">
        <v>-1.2</v>
      </c>
      <c r="O50" s="232">
        <v>-0.6</v>
      </c>
      <c r="P50" s="5">
        <v>6.5</v>
      </c>
      <c r="Q50" s="83">
        <f t="shared" si="15"/>
        <v>5.9</v>
      </c>
      <c r="R50" s="227">
        <v>5.9716666666666667</v>
      </c>
      <c r="S50" s="111">
        <f t="shared" si="25"/>
        <v>6.4110200000000006</v>
      </c>
      <c r="T50" s="32">
        <f t="shared" si="25"/>
        <v>5.8110800000000005</v>
      </c>
      <c r="U50" s="230">
        <f t="shared" si="25"/>
        <v>5.9028243333333332</v>
      </c>
      <c r="V50" s="111">
        <f t="shared" si="16"/>
        <v>-0.35720338983051292</v>
      </c>
      <c r="X50" s="5">
        <f t="shared" si="17"/>
        <v>14.833333333333334</v>
      </c>
      <c r="Y50" s="32">
        <f t="shared" si="26"/>
        <v>13.504446666666666</v>
      </c>
      <c r="Z50" s="5">
        <f t="shared" si="18"/>
        <v>0.65907172995781416</v>
      </c>
      <c r="AB50" s="5">
        <f t="shared" si="19"/>
        <v>-0.8666666666666667</v>
      </c>
      <c r="AC50" s="32">
        <f t="shared" si="27"/>
        <v>-2.0958533333333333</v>
      </c>
      <c r="AD50" s="5">
        <f t="shared" si="20"/>
        <v>0.59057665260196934</v>
      </c>
      <c r="AE50" s="32"/>
      <c r="AF50" s="5">
        <f t="shared" si="21"/>
        <v>4.333333333333333</v>
      </c>
      <c r="AG50" s="32">
        <f t="shared" si="28"/>
        <v>5.2629333333333337</v>
      </c>
      <c r="AH50" s="5">
        <f t="shared" si="22"/>
        <v>-1.1423347398030961</v>
      </c>
      <c r="AI50" s="5"/>
      <c r="AJ50" s="5">
        <f t="shared" si="23"/>
        <v>6.6666666666666679</v>
      </c>
      <c r="AK50" s="32">
        <f t="shared" si="29"/>
        <v>6.4977333333333345</v>
      </c>
      <c r="AL50" s="5">
        <f t="shared" si="24"/>
        <v>-0.187201125175811</v>
      </c>
    </row>
    <row r="51" spans="1:38">
      <c r="A51" s="141">
        <v>45</v>
      </c>
      <c r="B51" s="6">
        <v>1827</v>
      </c>
      <c r="C51" s="5">
        <v>-5.5</v>
      </c>
      <c r="D51" s="5">
        <v>-5.1999999999999993</v>
      </c>
      <c r="E51" s="5">
        <v>1.5</v>
      </c>
      <c r="F51" s="5">
        <v>6.2</v>
      </c>
      <c r="G51" s="5">
        <v>11.8</v>
      </c>
      <c r="H51" s="5">
        <v>12.1</v>
      </c>
      <c r="I51" s="5">
        <v>16.299999999999997</v>
      </c>
      <c r="J51" s="5">
        <v>12.5</v>
      </c>
      <c r="K51" s="5">
        <v>11.700000000000001</v>
      </c>
      <c r="L51" s="5">
        <v>8</v>
      </c>
      <c r="M51" s="5">
        <v>1.4</v>
      </c>
      <c r="N51" s="5">
        <v>1.9</v>
      </c>
      <c r="O51" s="232">
        <v>-0.6</v>
      </c>
      <c r="P51" s="5">
        <v>6.7</v>
      </c>
      <c r="Q51" s="83">
        <f t="shared" si="15"/>
        <v>6.1000000000000005</v>
      </c>
      <c r="R51" s="227">
        <v>5.8583333333333334</v>
      </c>
      <c r="S51" s="111">
        <f t="shared" si="25"/>
        <v>6.3859900000000005</v>
      </c>
      <c r="T51" s="32">
        <f t="shared" si="25"/>
        <v>5.7860500000000004</v>
      </c>
      <c r="U51" s="230">
        <f t="shared" si="25"/>
        <v>5.8725169166666671</v>
      </c>
      <c r="V51" s="111">
        <f t="shared" si="16"/>
        <v>-0.15720338983051274</v>
      </c>
      <c r="X51" s="5">
        <f t="shared" si="17"/>
        <v>13.633333333333333</v>
      </c>
      <c r="Y51" s="32">
        <f t="shared" si="26"/>
        <v>13.529823333333336</v>
      </c>
      <c r="Z51" s="5">
        <f t="shared" si="18"/>
        <v>-0.54092827004218691</v>
      </c>
      <c r="AB51" s="5">
        <f t="shared" si="19"/>
        <v>-3.9666666666666663</v>
      </c>
      <c r="AC51" s="32">
        <f t="shared" si="27"/>
        <v>-2.1377066666666664</v>
      </c>
      <c r="AD51" s="5">
        <f t="shared" si="20"/>
        <v>-2.5094233473980303</v>
      </c>
      <c r="AE51" s="32"/>
      <c r="AF51" s="5">
        <f t="shared" si="21"/>
        <v>6.5</v>
      </c>
      <c r="AG51" s="32">
        <f t="shared" si="28"/>
        <v>5.2464300000000001</v>
      </c>
      <c r="AH51" s="5">
        <f t="shared" si="22"/>
        <v>1.0243319268635709</v>
      </c>
      <c r="AI51" s="5"/>
      <c r="AJ51" s="5">
        <f t="shared" si="23"/>
        <v>7.0333333333333341</v>
      </c>
      <c r="AK51" s="32">
        <f t="shared" si="29"/>
        <v>6.4359600000000015</v>
      </c>
      <c r="AL51" s="5">
        <f t="shared" si="24"/>
        <v>0.17946554149085525</v>
      </c>
    </row>
    <row r="52" spans="1:38">
      <c r="A52" s="141">
        <v>46</v>
      </c>
      <c r="B52" s="6">
        <v>1828</v>
      </c>
      <c r="C52" s="5">
        <v>0.70000000000000007</v>
      </c>
      <c r="D52" s="5">
        <v>-2.1</v>
      </c>
      <c r="E52" s="5">
        <v>0.70000000000000007</v>
      </c>
      <c r="F52" s="5">
        <v>5.1000000000000005</v>
      </c>
      <c r="G52" s="5">
        <v>10.3</v>
      </c>
      <c r="H52" s="5">
        <v>13</v>
      </c>
      <c r="I52" s="5">
        <v>14.700000000000001</v>
      </c>
      <c r="J52" s="5">
        <v>12.3</v>
      </c>
      <c r="K52" s="5">
        <v>11.1</v>
      </c>
      <c r="L52" s="5">
        <v>5.1000000000000005</v>
      </c>
      <c r="M52" s="5">
        <v>3.3</v>
      </c>
      <c r="N52" s="5">
        <v>0.79999999999999993</v>
      </c>
      <c r="O52" s="232">
        <v>-0.6</v>
      </c>
      <c r="P52" s="5">
        <v>6.9</v>
      </c>
      <c r="Q52" s="83">
        <f t="shared" si="15"/>
        <v>6.3000000000000007</v>
      </c>
      <c r="R52" s="227">
        <v>6.4216666666666669</v>
      </c>
      <c r="S52" s="111">
        <f t="shared" si="25"/>
        <v>6.3675699999999997</v>
      </c>
      <c r="T52" s="32">
        <f t="shared" si="25"/>
        <v>5.7676299999999996</v>
      </c>
      <c r="U52" s="230">
        <f t="shared" si="25"/>
        <v>5.8515129999999997</v>
      </c>
      <c r="V52" s="111">
        <f t="shared" si="16"/>
        <v>4.2796610169487437E-2</v>
      </c>
      <c r="X52" s="5">
        <f t="shared" si="17"/>
        <v>13.333333333333334</v>
      </c>
      <c r="Y52" s="32">
        <f t="shared" si="26"/>
        <v>13.566933333333331</v>
      </c>
      <c r="Z52" s="5">
        <f t="shared" si="18"/>
        <v>-0.84092827004218584</v>
      </c>
      <c r="AB52" s="5">
        <f t="shared" si="19"/>
        <v>0.16666666666666666</v>
      </c>
      <c r="AC52" s="32">
        <f t="shared" si="27"/>
        <v>-2.1625333333333332</v>
      </c>
      <c r="AD52" s="5">
        <f t="shared" si="20"/>
        <v>1.6239099859353028</v>
      </c>
      <c r="AE52" s="32"/>
      <c r="AF52" s="5">
        <f t="shared" si="21"/>
        <v>5.3666666666666671</v>
      </c>
      <c r="AG52" s="32">
        <f t="shared" si="28"/>
        <v>5.2226333333333326</v>
      </c>
      <c r="AH52" s="5">
        <f t="shared" si="22"/>
        <v>-0.10900140646976197</v>
      </c>
      <c r="AI52" s="5"/>
      <c r="AJ52" s="5">
        <f t="shared" si="23"/>
        <v>6.5</v>
      </c>
      <c r="AK52" s="32">
        <f t="shared" si="29"/>
        <v>6.3779866666666667</v>
      </c>
      <c r="AL52" s="5">
        <f t="shared" si="24"/>
        <v>-0.35386779184247885</v>
      </c>
    </row>
    <row r="53" spans="1:38">
      <c r="A53" s="141">
        <v>47</v>
      </c>
      <c r="B53" s="6">
        <v>1829</v>
      </c>
      <c r="C53" s="5">
        <v>-6.1</v>
      </c>
      <c r="D53" s="5">
        <v>-5</v>
      </c>
      <c r="E53" s="5">
        <v>9.9999999999999978E-2</v>
      </c>
      <c r="F53" s="5">
        <v>5.3000000000000007</v>
      </c>
      <c r="G53" s="5">
        <v>9</v>
      </c>
      <c r="H53" s="5">
        <v>10.700000000000001</v>
      </c>
      <c r="I53" s="5">
        <v>14.5</v>
      </c>
      <c r="J53" s="5">
        <v>11.9</v>
      </c>
      <c r="K53" s="5">
        <v>9.4</v>
      </c>
      <c r="L53" s="5">
        <v>4.4000000000000004</v>
      </c>
      <c r="M53" s="5">
        <v>-1.5</v>
      </c>
      <c r="N53" s="5">
        <v>-7.8999999999999995</v>
      </c>
      <c r="O53" s="232">
        <v>-0.6</v>
      </c>
      <c r="P53" s="5">
        <v>4.3</v>
      </c>
      <c r="Q53" s="83">
        <f t="shared" si="15"/>
        <v>3.6999999999999997</v>
      </c>
      <c r="R53" s="227">
        <v>3.8008333333333333</v>
      </c>
      <c r="S53" s="111">
        <f t="shared" si="25"/>
        <v>6.3322399999999996</v>
      </c>
      <c r="T53" s="32">
        <f t="shared" si="25"/>
        <v>5.7322999999999995</v>
      </c>
      <c r="U53" s="230">
        <f t="shared" si="25"/>
        <v>5.8140558333333345</v>
      </c>
      <c r="V53" s="111">
        <f t="shared" si="16"/>
        <v>-2.5572033898305135</v>
      </c>
      <c r="X53" s="5">
        <f t="shared" si="17"/>
        <v>12.366666666666667</v>
      </c>
      <c r="Y53" s="32">
        <f t="shared" si="26"/>
        <v>13.580396666666669</v>
      </c>
      <c r="Z53" s="5">
        <f t="shared" si="18"/>
        <v>-1.8075949367088526</v>
      </c>
      <c r="AB53" s="5">
        <f t="shared" si="19"/>
        <v>-3.4333333333333336</v>
      </c>
      <c r="AC53" s="32">
        <f t="shared" si="27"/>
        <v>-2.1831533333333333</v>
      </c>
      <c r="AD53" s="5">
        <f t="shared" si="20"/>
        <v>-1.9760900140646975</v>
      </c>
      <c r="AE53" s="32"/>
      <c r="AF53" s="5">
        <f t="shared" si="21"/>
        <v>4.8</v>
      </c>
      <c r="AG53" s="32">
        <f t="shared" si="28"/>
        <v>5.1831266666666664</v>
      </c>
      <c r="AH53" s="5">
        <f t="shared" si="22"/>
        <v>-0.67566807313642929</v>
      </c>
      <c r="AI53" s="5"/>
      <c r="AJ53" s="5">
        <f t="shared" si="23"/>
        <v>4.1000000000000005</v>
      </c>
      <c r="AK53" s="32">
        <f t="shared" si="29"/>
        <v>6.2991200000000012</v>
      </c>
      <c r="AL53" s="5">
        <f t="shared" si="24"/>
        <v>-2.7538677918424783</v>
      </c>
    </row>
    <row r="54" spans="1:38">
      <c r="A54" s="141">
        <v>48</v>
      </c>
      <c r="B54" s="6">
        <v>1830</v>
      </c>
      <c r="C54" s="5">
        <v>-8.6</v>
      </c>
      <c r="D54" s="5">
        <v>-4</v>
      </c>
      <c r="E54" s="5">
        <v>2.6</v>
      </c>
      <c r="F54" s="5">
        <v>7.4</v>
      </c>
      <c r="G54" s="5">
        <v>10.8</v>
      </c>
      <c r="H54" s="5">
        <v>12.3</v>
      </c>
      <c r="I54" s="5">
        <v>15.200000000000001</v>
      </c>
      <c r="J54" s="5">
        <v>13.8</v>
      </c>
      <c r="K54" s="5">
        <v>8.4</v>
      </c>
      <c r="L54" s="5">
        <v>5.4</v>
      </c>
      <c r="M54" s="5">
        <v>3.4</v>
      </c>
      <c r="N54" s="5">
        <v>-2.2000000000000002</v>
      </c>
      <c r="O54" s="232">
        <v>-0.6</v>
      </c>
      <c r="P54" s="5">
        <v>6</v>
      </c>
      <c r="Q54" s="83">
        <f t="shared" si="15"/>
        <v>5.4</v>
      </c>
      <c r="R54" s="227">
        <v>5.4666666666666668</v>
      </c>
      <c r="S54" s="111">
        <f t="shared" si="25"/>
        <v>6.3005900000000006</v>
      </c>
      <c r="T54" s="32">
        <f t="shared" si="25"/>
        <v>5.7006500000000004</v>
      </c>
      <c r="U54" s="230">
        <f t="shared" si="25"/>
        <v>5.7828805000000001</v>
      </c>
      <c r="V54" s="111">
        <f t="shared" si="16"/>
        <v>-0.85720338983051292</v>
      </c>
      <c r="X54" s="5">
        <f t="shared" si="17"/>
        <v>13.766666666666666</v>
      </c>
      <c r="Y54" s="32">
        <f t="shared" si="26"/>
        <v>13.590489999999999</v>
      </c>
      <c r="Z54" s="5">
        <f t="shared" si="18"/>
        <v>-0.40759493670885405</v>
      </c>
      <c r="AB54" s="5">
        <f t="shared" si="19"/>
        <v>-6.833333333333333</v>
      </c>
      <c r="AC54" s="32">
        <f t="shared" si="27"/>
        <v>-2.2045366666666664</v>
      </c>
      <c r="AD54" s="5">
        <f t="shared" si="20"/>
        <v>-5.3760900140646974</v>
      </c>
      <c r="AE54" s="32"/>
      <c r="AF54" s="5">
        <f t="shared" si="21"/>
        <v>6.9333333333333336</v>
      </c>
      <c r="AG54" s="32">
        <f t="shared" si="28"/>
        <v>5.1277766666666666</v>
      </c>
      <c r="AH54" s="5">
        <f t="shared" si="22"/>
        <v>1.4576652601969045</v>
      </c>
      <c r="AI54" s="5"/>
      <c r="AJ54" s="5">
        <f t="shared" si="23"/>
        <v>5.7333333333333334</v>
      </c>
      <c r="AK54" s="32">
        <f t="shared" si="29"/>
        <v>6.2353666666666667</v>
      </c>
      <c r="AL54" s="5">
        <f t="shared" si="24"/>
        <v>-1.1205344585091455</v>
      </c>
    </row>
    <row r="55" spans="1:38">
      <c r="A55" s="141">
        <v>49</v>
      </c>
      <c r="B55" s="6">
        <v>1831</v>
      </c>
      <c r="C55" s="5">
        <v>-3.5</v>
      </c>
      <c r="D55" s="5">
        <v>-0.19999999999999996</v>
      </c>
      <c r="E55" s="5">
        <v>1.6</v>
      </c>
      <c r="F55" s="5">
        <v>7.3000000000000007</v>
      </c>
      <c r="G55" s="5">
        <v>9.2000000000000011</v>
      </c>
      <c r="H55" s="5">
        <v>11.3</v>
      </c>
      <c r="I55" s="5">
        <v>14.4</v>
      </c>
      <c r="J55" s="5">
        <v>14</v>
      </c>
      <c r="K55" s="5">
        <v>9.3000000000000007</v>
      </c>
      <c r="L55" s="5">
        <v>11.200000000000001</v>
      </c>
      <c r="M55" s="5">
        <v>0.50000000000000011</v>
      </c>
      <c r="N55" s="5">
        <v>-1.2999999999999998</v>
      </c>
      <c r="O55" s="232">
        <v>-0.6</v>
      </c>
      <c r="P55" s="5">
        <v>6.8</v>
      </c>
      <c r="Q55" s="83">
        <f t="shared" si="15"/>
        <v>6.2</v>
      </c>
      <c r="R55" s="227">
        <v>6.2858333333333336</v>
      </c>
      <c r="S55" s="111">
        <f t="shared" si="25"/>
        <v>6.26736</v>
      </c>
      <c r="T55" s="32">
        <f t="shared" si="25"/>
        <v>5.6674199999999999</v>
      </c>
      <c r="U55" s="230">
        <f t="shared" si="25"/>
        <v>5.7491120833333333</v>
      </c>
      <c r="V55" s="111">
        <f t="shared" si="16"/>
        <v>-5.7203389830513096E-2</v>
      </c>
      <c r="X55" s="5">
        <f t="shared" si="17"/>
        <v>13.233333333333334</v>
      </c>
      <c r="Y55" s="32">
        <f t="shared" si="26"/>
        <v>13.618453333333333</v>
      </c>
      <c r="Z55" s="5">
        <f t="shared" si="18"/>
        <v>-0.94092827004218549</v>
      </c>
      <c r="AB55" s="5">
        <f t="shared" si="19"/>
        <v>-1.9666666666666668</v>
      </c>
      <c r="AC55" s="32">
        <f t="shared" si="27"/>
        <v>-2.2171166666666671</v>
      </c>
      <c r="AD55" s="5">
        <f t="shared" si="20"/>
        <v>-0.50942334739803075</v>
      </c>
      <c r="AE55" s="32"/>
      <c r="AF55" s="5">
        <f t="shared" si="21"/>
        <v>6.0333333333333341</v>
      </c>
      <c r="AG55" s="32">
        <f t="shared" si="28"/>
        <v>5.0463166666666668</v>
      </c>
      <c r="AH55" s="5">
        <f t="shared" si="22"/>
        <v>0.55766526019690499</v>
      </c>
      <c r="AI55" s="5"/>
      <c r="AJ55" s="5">
        <f t="shared" si="23"/>
        <v>7</v>
      </c>
      <c r="AK55" s="32">
        <f t="shared" si="29"/>
        <v>6.1639800000000005</v>
      </c>
      <c r="AL55" s="5">
        <f t="shared" si="24"/>
        <v>0.14613220815752115</v>
      </c>
    </row>
    <row r="56" spans="1:38">
      <c r="A56" s="141">
        <v>50</v>
      </c>
      <c r="B56" s="6">
        <v>1832</v>
      </c>
      <c r="C56" s="5">
        <v>-1.2</v>
      </c>
      <c r="D56" s="5">
        <v>-1.2</v>
      </c>
      <c r="E56" s="5">
        <v>0.79999999999999993</v>
      </c>
      <c r="F56" s="5">
        <v>5.3000000000000007</v>
      </c>
      <c r="G56" s="5">
        <v>8</v>
      </c>
      <c r="H56" s="5">
        <v>11.1</v>
      </c>
      <c r="I56" s="5">
        <v>13.700000000000001</v>
      </c>
      <c r="J56" s="5">
        <v>15.6</v>
      </c>
      <c r="K56" s="5">
        <v>10.5</v>
      </c>
      <c r="L56" s="5">
        <v>6</v>
      </c>
      <c r="M56" s="5">
        <v>0.9</v>
      </c>
      <c r="N56" s="5">
        <v>-2.2999999999999998</v>
      </c>
      <c r="O56" s="232">
        <v>-0.6</v>
      </c>
      <c r="P56" s="5">
        <v>6.2</v>
      </c>
      <c r="Q56" s="83">
        <f t="shared" si="15"/>
        <v>5.6000000000000005</v>
      </c>
      <c r="R56" s="227">
        <v>5.7658333333333331</v>
      </c>
      <c r="S56" s="111">
        <f t="shared" si="25"/>
        <v>6.2402499999999996</v>
      </c>
      <c r="T56" s="32">
        <f t="shared" si="25"/>
        <v>5.6403100000000004</v>
      </c>
      <c r="U56" s="230">
        <f t="shared" si="25"/>
        <v>5.725359833333334</v>
      </c>
      <c r="V56" s="111">
        <f t="shared" si="16"/>
        <v>-0.65720338983051274</v>
      </c>
      <c r="X56" s="5">
        <f t="shared" si="17"/>
        <v>13.466666666666667</v>
      </c>
      <c r="Y56" s="32">
        <f t="shared" si="26"/>
        <v>13.629826666666666</v>
      </c>
      <c r="Z56" s="5">
        <f t="shared" si="18"/>
        <v>-0.70759493670885298</v>
      </c>
      <c r="AB56" s="5">
        <f t="shared" si="19"/>
        <v>-1.2333333333333334</v>
      </c>
      <c r="AC56" s="32">
        <f t="shared" si="27"/>
        <v>-2.1917299999999997</v>
      </c>
      <c r="AD56" s="5">
        <f t="shared" si="20"/>
        <v>0.22390998593530265</v>
      </c>
      <c r="AE56" s="32"/>
      <c r="AF56" s="5">
        <f t="shared" si="21"/>
        <v>4.7</v>
      </c>
      <c r="AG56" s="32">
        <f t="shared" si="28"/>
        <v>4.9426933333333336</v>
      </c>
      <c r="AH56" s="5">
        <f t="shared" si="22"/>
        <v>-0.77566807313642894</v>
      </c>
      <c r="AI56" s="5"/>
      <c r="AJ56" s="5">
        <f t="shared" si="23"/>
        <v>5.8</v>
      </c>
      <c r="AK56" s="32">
        <f t="shared" si="29"/>
        <v>6.1214633333333337</v>
      </c>
      <c r="AL56" s="5">
        <f t="shared" si="24"/>
        <v>-1.053867791842479</v>
      </c>
    </row>
    <row r="57" spans="1:38">
      <c r="A57" s="141">
        <v>51</v>
      </c>
      <c r="B57" s="6">
        <v>1833</v>
      </c>
      <c r="C57" s="5">
        <v>-4.0999999999999996</v>
      </c>
      <c r="D57" s="5">
        <v>1.6</v>
      </c>
      <c r="E57" s="5">
        <v>0.20000000000000007</v>
      </c>
      <c r="F57" s="5">
        <v>2.6</v>
      </c>
      <c r="G57" s="5">
        <v>13.6</v>
      </c>
      <c r="H57" s="5">
        <v>14.3</v>
      </c>
      <c r="I57" s="5">
        <v>11.4</v>
      </c>
      <c r="J57" s="5">
        <v>10.6</v>
      </c>
      <c r="K57" s="5">
        <v>9</v>
      </c>
      <c r="L57" s="5">
        <v>6.9</v>
      </c>
      <c r="M57" s="5">
        <v>1.6</v>
      </c>
      <c r="N57" s="5">
        <v>1.4</v>
      </c>
      <c r="O57" s="232">
        <v>-0.6</v>
      </c>
      <c r="P57" s="5">
        <v>6.4</v>
      </c>
      <c r="Q57" s="83">
        <f t="shared" si="15"/>
        <v>5.8000000000000007</v>
      </c>
      <c r="R57" s="227">
        <v>5.8858333333333333</v>
      </c>
      <c r="S57" s="111">
        <f t="shared" si="25"/>
        <v>6.2000800000000007</v>
      </c>
      <c r="T57" s="32">
        <f t="shared" si="25"/>
        <v>5.6001399999999997</v>
      </c>
      <c r="U57" s="230">
        <f t="shared" si="25"/>
        <v>5.6884370000000004</v>
      </c>
      <c r="V57" s="111">
        <f t="shared" si="16"/>
        <v>-0.45720338983051256</v>
      </c>
      <c r="X57" s="5">
        <f t="shared" si="17"/>
        <v>12.100000000000001</v>
      </c>
      <c r="Y57" s="32">
        <f t="shared" si="26"/>
        <v>13.64001333333333</v>
      </c>
      <c r="Z57" s="5">
        <f t="shared" si="18"/>
        <v>-2.0742616033755183</v>
      </c>
      <c r="AB57" s="5">
        <f t="shared" si="19"/>
        <v>-1.5999999999999996</v>
      </c>
      <c r="AC57" s="32">
        <f t="shared" si="27"/>
        <v>-2.189613333333333</v>
      </c>
      <c r="AD57" s="5">
        <f t="shared" si="20"/>
        <v>-0.14275668073136361</v>
      </c>
      <c r="AE57" s="32"/>
      <c r="AF57" s="5">
        <f t="shared" si="21"/>
        <v>5.4666666666666659</v>
      </c>
      <c r="AG57" s="32">
        <f t="shared" si="28"/>
        <v>4.828873333333334</v>
      </c>
      <c r="AH57" s="5">
        <f t="shared" si="22"/>
        <v>-9.0014064697632179E-3</v>
      </c>
      <c r="AI57" s="5"/>
      <c r="AJ57" s="5">
        <f t="shared" si="23"/>
        <v>5.833333333333333</v>
      </c>
      <c r="AK57" s="32">
        <f t="shared" si="29"/>
        <v>6.0781399999999994</v>
      </c>
      <c r="AL57" s="5">
        <f t="shared" si="24"/>
        <v>-1.0205344585091458</v>
      </c>
    </row>
    <row r="58" spans="1:38">
      <c r="A58" s="141">
        <v>52</v>
      </c>
      <c r="B58" s="6">
        <v>1834</v>
      </c>
      <c r="C58" s="5">
        <v>1.7999999999999998</v>
      </c>
      <c r="D58" s="5">
        <v>-1.2</v>
      </c>
      <c r="E58" s="5">
        <v>0</v>
      </c>
      <c r="F58" s="5">
        <v>2.6</v>
      </c>
      <c r="G58" s="5">
        <v>13.1</v>
      </c>
      <c r="H58" s="5">
        <v>15.1</v>
      </c>
      <c r="I58" s="5">
        <v>17.299999999999997</v>
      </c>
      <c r="J58" s="5">
        <v>15.200000000000001</v>
      </c>
      <c r="K58" s="5">
        <v>14.6</v>
      </c>
      <c r="L58" s="5">
        <v>6.5</v>
      </c>
      <c r="M58" s="5">
        <v>2</v>
      </c>
      <c r="N58" s="5">
        <v>-2.2999999999999998</v>
      </c>
      <c r="O58" s="232">
        <v>-0.6</v>
      </c>
      <c r="P58" s="5">
        <v>7.7</v>
      </c>
      <c r="Q58" s="83">
        <f t="shared" si="15"/>
        <v>7.1000000000000005</v>
      </c>
      <c r="R58" s="227">
        <v>7.2158333333333333</v>
      </c>
      <c r="S58" s="111">
        <f t="shared" si="25"/>
        <v>6.1537900000000008</v>
      </c>
      <c r="T58" s="32">
        <f t="shared" si="25"/>
        <v>5.5538500000000006</v>
      </c>
      <c r="U58" s="230">
        <f t="shared" si="25"/>
        <v>5.6454771666666659</v>
      </c>
      <c r="V58" s="111">
        <f t="shared" si="16"/>
        <v>0.84279661016948726</v>
      </c>
      <c r="X58" s="5">
        <f t="shared" si="17"/>
        <v>15.866666666666667</v>
      </c>
      <c r="Y58" s="32">
        <f t="shared" si="26"/>
        <v>13.626486666666667</v>
      </c>
      <c r="Z58" s="5">
        <f t="shared" si="18"/>
        <v>1.6924050632911474</v>
      </c>
      <c r="AB58" s="5">
        <f t="shared" si="19"/>
        <v>0.66666666666666663</v>
      </c>
      <c r="AC58" s="32">
        <f t="shared" si="27"/>
        <v>-2.2105800000000002</v>
      </c>
      <c r="AD58" s="5">
        <f t="shared" si="20"/>
        <v>2.1239099859353026</v>
      </c>
      <c r="AE58" s="32"/>
      <c r="AF58" s="5">
        <f t="shared" si="21"/>
        <v>5.2333333333333334</v>
      </c>
      <c r="AG58" s="32">
        <f t="shared" si="28"/>
        <v>4.6854466666666674</v>
      </c>
      <c r="AH58" s="5">
        <f t="shared" si="22"/>
        <v>-0.24233473980309572</v>
      </c>
      <c r="AI58" s="5"/>
      <c r="AJ58" s="5">
        <f t="shared" si="23"/>
        <v>7.7</v>
      </c>
      <c r="AK58" s="32">
        <f t="shared" si="29"/>
        <v>6.051800000000001</v>
      </c>
      <c r="AL58" s="5">
        <f t="shared" si="24"/>
        <v>0.84613220815752133</v>
      </c>
    </row>
    <row r="59" spans="1:38">
      <c r="A59" s="141">
        <v>53</v>
      </c>
      <c r="B59" s="6">
        <v>1835</v>
      </c>
      <c r="C59" s="5">
        <v>-1</v>
      </c>
      <c r="D59" s="5">
        <v>-1.1000000000000001</v>
      </c>
      <c r="E59" s="5">
        <v>-0.89999999999999991</v>
      </c>
      <c r="F59" s="5">
        <v>3.1999999999999997</v>
      </c>
      <c r="G59" s="5">
        <v>9.8000000000000007</v>
      </c>
      <c r="H59" s="5">
        <v>12.8</v>
      </c>
      <c r="I59" s="5">
        <v>16.5</v>
      </c>
      <c r="J59" s="5">
        <v>13.4</v>
      </c>
      <c r="K59" s="5">
        <v>11.4</v>
      </c>
      <c r="L59" s="5">
        <v>3.9999999999999996</v>
      </c>
      <c r="M59" s="5">
        <v>-2.2999999999999998</v>
      </c>
      <c r="N59" s="5">
        <v>-3.7</v>
      </c>
      <c r="O59" s="232">
        <v>-0.6</v>
      </c>
      <c r="P59" s="5">
        <v>5.8</v>
      </c>
      <c r="Q59" s="83">
        <f t="shared" si="15"/>
        <v>5.2</v>
      </c>
      <c r="R59" s="227">
        <v>5.2874999999999996</v>
      </c>
      <c r="S59" s="111">
        <f t="shared" si="25"/>
        <v>6.1276400000000004</v>
      </c>
      <c r="T59" s="32">
        <f t="shared" si="25"/>
        <v>5.5277000000000003</v>
      </c>
      <c r="U59" s="230">
        <f t="shared" si="25"/>
        <v>5.6225660000000008</v>
      </c>
      <c r="V59" s="111">
        <f t="shared" si="16"/>
        <v>-1.0572033898305131</v>
      </c>
      <c r="X59" s="5">
        <f t="shared" si="17"/>
        <v>14.233333333333334</v>
      </c>
      <c r="Y59" s="32">
        <f t="shared" si="26"/>
        <v>13.633533333333332</v>
      </c>
      <c r="Z59" s="5">
        <f t="shared" si="18"/>
        <v>5.9071729957814512E-2</v>
      </c>
      <c r="AB59" s="5">
        <f t="shared" si="19"/>
        <v>-1.4666666666666668</v>
      </c>
      <c r="AC59" s="32">
        <f t="shared" si="27"/>
        <v>-2.1954133333333332</v>
      </c>
      <c r="AD59" s="5">
        <f t="shared" si="20"/>
        <v>-9.4233473980307458E-3</v>
      </c>
      <c r="AE59" s="32"/>
      <c r="AF59" s="5">
        <f t="shared" si="21"/>
        <v>4.0333333333333341</v>
      </c>
      <c r="AG59" s="32">
        <f t="shared" si="28"/>
        <v>4.5833666666666666</v>
      </c>
      <c r="AH59" s="5">
        <f t="shared" si="22"/>
        <v>-1.442334739803095</v>
      </c>
      <c r="AI59" s="5"/>
      <c r="AJ59" s="5">
        <f t="shared" si="23"/>
        <v>4.3666666666666671</v>
      </c>
      <c r="AK59" s="32">
        <f t="shared" si="29"/>
        <v>6.0518333333333336</v>
      </c>
      <c r="AL59" s="5">
        <f t="shared" si="24"/>
        <v>-2.4872011251758117</v>
      </c>
    </row>
    <row r="60" spans="1:38">
      <c r="A60" s="141">
        <v>54</v>
      </c>
      <c r="B60" s="6">
        <v>1836</v>
      </c>
      <c r="C60" s="5">
        <v>-3.4</v>
      </c>
      <c r="D60" s="5">
        <v>-2.9</v>
      </c>
      <c r="E60" s="5">
        <v>4.9000000000000004</v>
      </c>
      <c r="F60" s="5">
        <v>3.4</v>
      </c>
      <c r="G60" s="5">
        <v>6.6000000000000005</v>
      </c>
      <c r="H60" s="5">
        <v>13.4</v>
      </c>
      <c r="I60" s="5">
        <v>15.1</v>
      </c>
      <c r="J60" s="5">
        <v>14.700000000000001</v>
      </c>
      <c r="K60" s="5">
        <v>9.5</v>
      </c>
      <c r="L60" s="5">
        <v>7.1000000000000005</v>
      </c>
      <c r="M60" s="5">
        <v>0.6</v>
      </c>
      <c r="N60" s="5">
        <v>-1.6</v>
      </c>
      <c r="O60" s="232">
        <v>-0.6</v>
      </c>
      <c r="P60" s="5">
        <v>6.2</v>
      </c>
      <c r="Q60" s="83">
        <f t="shared" si="15"/>
        <v>5.6000000000000005</v>
      </c>
      <c r="R60" s="227">
        <v>5.7374999999999998</v>
      </c>
      <c r="S60" s="111">
        <f t="shared" si="25"/>
        <v>6.0901800000000001</v>
      </c>
      <c r="T60" s="32">
        <f t="shared" si="25"/>
        <v>5.49024</v>
      </c>
      <c r="U60" s="230">
        <f t="shared" si="25"/>
        <v>5.5888965000000006</v>
      </c>
      <c r="V60" s="111">
        <f t="shared" si="16"/>
        <v>-0.65720338983051274</v>
      </c>
      <c r="X60" s="5">
        <f t="shared" si="17"/>
        <v>14.4</v>
      </c>
      <c r="Y60" s="32">
        <f t="shared" si="26"/>
        <v>13.610250000000001</v>
      </c>
      <c r="Z60" s="5">
        <f t="shared" si="18"/>
        <v>0.22573839662448059</v>
      </c>
      <c r="AB60" s="5">
        <f t="shared" si="19"/>
        <v>-3.3333333333333335</v>
      </c>
      <c r="AC60" s="32">
        <f t="shared" si="27"/>
        <v>-2.2230966666666667</v>
      </c>
      <c r="AD60" s="5">
        <f t="shared" si="20"/>
        <v>-1.8760900140646974</v>
      </c>
      <c r="AE60" s="32"/>
      <c r="AF60" s="5">
        <f t="shared" si="21"/>
        <v>4.9666666666666677</v>
      </c>
      <c r="AG60" s="32">
        <f t="shared" si="28"/>
        <v>4.4870666666666672</v>
      </c>
      <c r="AH60" s="5">
        <f t="shared" si="22"/>
        <v>-0.50900140646976144</v>
      </c>
      <c r="AI60" s="5"/>
      <c r="AJ60" s="5">
        <f t="shared" si="23"/>
        <v>5.7333333333333343</v>
      </c>
      <c r="AK60" s="32">
        <f t="shared" si="29"/>
        <v>6.0534133333333342</v>
      </c>
      <c r="AL60" s="5">
        <f t="shared" si="24"/>
        <v>-1.1205344585091446</v>
      </c>
    </row>
    <row r="61" spans="1:38">
      <c r="A61" s="141">
        <v>55</v>
      </c>
      <c r="B61" s="6">
        <v>1837</v>
      </c>
      <c r="C61" s="5">
        <v>-2.2999999999999998</v>
      </c>
      <c r="D61" s="5">
        <v>-1.7999999999999998</v>
      </c>
      <c r="E61" s="5">
        <v>-3.3000000000000003</v>
      </c>
      <c r="F61" s="5">
        <v>2.1999999999999997</v>
      </c>
      <c r="G61" s="5">
        <v>6.1000000000000005</v>
      </c>
      <c r="H61" s="5">
        <v>13.8</v>
      </c>
      <c r="I61" s="5">
        <v>12.8</v>
      </c>
      <c r="J61" s="5">
        <v>16.7</v>
      </c>
      <c r="K61" s="5">
        <v>8.3000000000000007</v>
      </c>
      <c r="L61" s="5">
        <v>5.3000000000000007</v>
      </c>
      <c r="M61" s="5">
        <v>-0.5</v>
      </c>
      <c r="N61" s="5">
        <v>-0.89999999999999991</v>
      </c>
      <c r="O61" s="232">
        <v>-0.6</v>
      </c>
      <c r="P61" s="5">
        <v>5.3</v>
      </c>
      <c r="Q61" s="83">
        <f t="shared" si="15"/>
        <v>4.7</v>
      </c>
      <c r="R61" s="227">
        <v>4.7633333333333336</v>
      </c>
      <c r="S61" s="111">
        <f t="shared" si="25"/>
        <v>6.0590799999999998</v>
      </c>
      <c r="T61" s="32">
        <f t="shared" si="25"/>
        <v>5.4591400000000005</v>
      </c>
      <c r="U61" s="230">
        <f t="shared" si="25"/>
        <v>5.5615645000000002</v>
      </c>
      <c r="V61" s="111">
        <f t="shared" si="16"/>
        <v>-1.5572033898305131</v>
      </c>
      <c r="X61" s="5">
        <f t="shared" si="17"/>
        <v>14.433333333333332</v>
      </c>
      <c r="Y61" s="32">
        <f t="shared" si="26"/>
        <v>13.583596666666667</v>
      </c>
      <c r="Z61" s="5">
        <f t="shared" si="18"/>
        <v>0.25907172995781202</v>
      </c>
      <c r="AB61" s="5">
        <f t="shared" si="19"/>
        <v>-1.8999999999999997</v>
      </c>
      <c r="AC61" s="32">
        <f t="shared" si="27"/>
        <v>-2.2559</v>
      </c>
      <c r="AD61" s="5">
        <f t="shared" si="20"/>
        <v>-0.44275668073136365</v>
      </c>
      <c r="AE61" s="32"/>
      <c r="AF61" s="5">
        <f t="shared" si="21"/>
        <v>1.6666666666666667</v>
      </c>
      <c r="AG61" s="32">
        <f t="shared" si="28"/>
        <v>4.4070833333333335</v>
      </c>
      <c r="AH61" s="5">
        <f t="shared" si="22"/>
        <v>-3.8090014064697622</v>
      </c>
      <c r="AI61" s="5"/>
      <c r="AJ61" s="5">
        <f t="shared" si="23"/>
        <v>4.3666666666666671</v>
      </c>
      <c r="AK61" s="32">
        <f t="shared" si="29"/>
        <v>6.0686966666666677</v>
      </c>
      <c r="AL61" s="5">
        <f t="shared" si="24"/>
        <v>-2.4872011251758117</v>
      </c>
    </row>
    <row r="62" spans="1:38">
      <c r="A62" s="141">
        <v>56</v>
      </c>
      <c r="B62" s="6">
        <v>1838</v>
      </c>
      <c r="C62" s="5">
        <v>-6.1999999999999993</v>
      </c>
      <c r="D62" s="5">
        <v>-3.4</v>
      </c>
      <c r="E62" s="5">
        <v>0</v>
      </c>
      <c r="F62" s="5">
        <v>1.2999999999999998</v>
      </c>
      <c r="G62" s="5">
        <v>9.8000000000000007</v>
      </c>
      <c r="H62" s="5">
        <v>12</v>
      </c>
      <c r="I62" s="5">
        <v>13.6</v>
      </c>
      <c r="J62" s="5">
        <v>12.4</v>
      </c>
      <c r="K62" s="5">
        <v>11.6</v>
      </c>
      <c r="L62" s="5">
        <v>5.4</v>
      </c>
      <c r="M62" s="5">
        <v>2.6999999999999997</v>
      </c>
      <c r="N62" s="5">
        <v>-2.9</v>
      </c>
      <c r="O62" s="232">
        <v>-0.6</v>
      </c>
      <c r="P62" s="5">
        <v>5.3</v>
      </c>
      <c r="Q62" s="83">
        <f t="shared" si="15"/>
        <v>4.7</v>
      </c>
      <c r="R62" s="227">
        <v>4.7525000000000004</v>
      </c>
      <c r="S62" s="111">
        <f t="shared" si="25"/>
        <v>6.0286999999999997</v>
      </c>
      <c r="T62" s="32">
        <f t="shared" si="25"/>
        <v>5.4287600000000005</v>
      </c>
      <c r="U62" s="230">
        <f t="shared" si="25"/>
        <v>5.5342080833333336</v>
      </c>
      <c r="V62" s="111">
        <f t="shared" si="16"/>
        <v>-1.5572033898305131</v>
      </c>
      <c r="X62" s="5">
        <f t="shared" si="17"/>
        <v>12.666666666666666</v>
      </c>
      <c r="Y62" s="32">
        <f t="shared" si="26"/>
        <v>13.537520000000001</v>
      </c>
      <c r="Z62" s="5">
        <f t="shared" si="18"/>
        <v>-1.5075949367088537</v>
      </c>
      <c r="AB62" s="5">
        <f t="shared" si="19"/>
        <v>-3.5</v>
      </c>
      <c r="AC62" s="32">
        <f t="shared" si="27"/>
        <v>-2.2766366666666666</v>
      </c>
      <c r="AD62" s="5">
        <f t="shared" si="20"/>
        <v>-2.042756680731364</v>
      </c>
      <c r="AE62" s="32"/>
      <c r="AF62" s="5">
        <f t="shared" si="21"/>
        <v>3.7000000000000006</v>
      </c>
      <c r="AG62" s="32">
        <f t="shared" si="28"/>
        <v>4.3410433333333334</v>
      </c>
      <c r="AH62" s="5">
        <f t="shared" si="22"/>
        <v>-1.7756680731364285</v>
      </c>
      <c r="AI62" s="5"/>
      <c r="AJ62" s="5">
        <f t="shared" si="23"/>
        <v>6.5666666666666664</v>
      </c>
      <c r="AK62" s="32">
        <f t="shared" si="29"/>
        <v>6.0898566666666669</v>
      </c>
      <c r="AL62" s="5">
        <f t="shared" si="24"/>
        <v>-0.28720112517581242</v>
      </c>
    </row>
    <row r="63" spans="1:38">
      <c r="A63" s="141">
        <v>57</v>
      </c>
      <c r="B63" s="6">
        <v>1839</v>
      </c>
      <c r="C63" s="5">
        <v>-4.8999999999999995</v>
      </c>
      <c r="D63" s="5">
        <v>-1.7000000000000002</v>
      </c>
      <c r="E63" s="5">
        <v>-1.7999999999999998</v>
      </c>
      <c r="F63" s="5">
        <v>0.9</v>
      </c>
      <c r="G63" s="5">
        <v>8.1</v>
      </c>
      <c r="H63" s="5">
        <v>15.799999999999999</v>
      </c>
      <c r="I63" s="5">
        <v>15.700000000000001</v>
      </c>
      <c r="J63" s="5">
        <v>11.9</v>
      </c>
      <c r="K63" s="5">
        <v>11.700000000000001</v>
      </c>
      <c r="L63" s="5">
        <v>8.2000000000000011</v>
      </c>
      <c r="M63" s="5">
        <v>4.9000000000000004</v>
      </c>
      <c r="N63" s="5">
        <v>1</v>
      </c>
      <c r="O63" s="232">
        <v>-0.6</v>
      </c>
      <c r="P63" s="5">
        <v>6.4</v>
      </c>
      <c r="Q63" s="83">
        <f t="shared" si="15"/>
        <v>5.8000000000000007</v>
      </c>
      <c r="R63" s="227">
        <v>5.9441666666666668</v>
      </c>
      <c r="S63" s="111">
        <f t="shared" si="25"/>
        <v>5.9983999999999993</v>
      </c>
      <c r="T63" s="32">
        <f t="shared" si="25"/>
        <v>5.39846</v>
      </c>
      <c r="U63" s="230">
        <f t="shared" si="25"/>
        <v>5.5063512499999998</v>
      </c>
      <c r="V63" s="111">
        <f t="shared" si="16"/>
        <v>-0.45720338983051256</v>
      </c>
      <c r="X63" s="5">
        <f t="shared" si="17"/>
        <v>14.466666666666667</v>
      </c>
      <c r="Y63" s="32">
        <f t="shared" si="26"/>
        <v>13.492213333333332</v>
      </c>
      <c r="Z63" s="5">
        <f t="shared" si="18"/>
        <v>0.29240506329114702</v>
      </c>
      <c r="AB63" s="5">
        <f t="shared" si="19"/>
        <v>-3.1666666666666665</v>
      </c>
      <c r="AC63" s="32">
        <f t="shared" si="27"/>
        <v>-2.2997766666666668</v>
      </c>
      <c r="AD63" s="5">
        <f t="shared" si="20"/>
        <v>-1.7094233473980305</v>
      </c>
      <c r="AE63" s="32"/>
      <c r="AF63" s="5">
        <f t="shared" si="21"/>
        <v>2.4</v>
      </c>
      <c r="AG63" s="32">
        <f t="shared" si="28"/>
        <v>4.2883066666666672</v>
      </c>
      <c r="AH63" s="5">
        <f t="shared" si="22"/>
        <v>-3.0756680731364292</v>
      </c>
      <c r="AI63" s="5"/>
      <c r="AJ63" s="5">
        <f t="shared" si="23"/>
        <v>8.2666666666666675</v>
      </c>
      <c r="AK63" s="32">
        <f t="shared" si="29"/>
        <v>6.1017333333333337</v>
      </c>
      <c r="AL63" s="5">
        <f t="shared" si="24"/>
        <v>1.4127988748241886</v>
      </c>
    </row>
    <row r="64" spans="1:38">
      <c r="A64" s="141">
        <v>58</v>
      </c>
      <c r="B64" s="6">
        <v>1840</v>
      </c>
      <c r="C64" s="5">
        <v>-0.5</v>
      </c>
      <c r="D64" s="5">
        <v>-3.4</v>
      </c>
      <c r="E64" s="5">
        <v>-4.5</v>
      </c>
      <c r="F64" s="5">
        <v>6.1000000000000005</v>
      </c>
      <c r="G64" s="5">
        <v>8.9</v>
      </c>
      <c r="H64" s="5">
        <v>12.4</v>
      </c>
      <c r="I64" s="5">
        <v>12</v>
      </c>
      <c r="J64" s="5">
        <v>13.8</v>
      </c>
      <c r="K64" s="5">
        <v>10.200000000000001</v>
      </c>
      <c r="L64" s="5">
        <v>3.3</v>
      </c>
      <c r="M64" s="5">
        <v>3.6999999999999997</v>
      </c>
      <c r="N64" s="5">
        <v>-4.8</v>
      </c>
      <c r="O64" s="232">
        <v>-0.6</v>
      </c>
      <c r="P64" s="5">
        <v>5.4</v>
      </c>
      <c r="Q64" s="83">
        <f t="shared" si="15"/>
        <v>4.8000000000000007</v>
      </c>
      <c r="R64" s="227">
        <v>4.8449999999999998</v>
      </c>
      <c r="S64" s="111">
        <f t="shared" si="25"/>
        <v>5.9680599999999995</v>
      </c>
      <c r="T64" s="32">
        <f t="shared" si="25"/>
        <v>5.372440000000001</v>
      </c>
      <c r="U64" s="230">
        <f t="shared" si="25"/>
        <v>5.4814373333333339</v>
      </c>
      <c r="V64" s="111">
        <f t="shared" si="16"/>
        <v>-1.4572033898305126</v>
      </c>
      <c r="X64" s="5">
        <f t="shared" si="17"/>
        <v>12.733333333333334</v>
      </c>
      <c r="Y64" s="32">
        <f t="shared" si="26"/>
        <v>13.450776666666666</v>
      </c>
      <c r="Z64" s="5">
        <f t="shared" si="18"/>
        <v>-1.4409282700421855</v>
      </c>
      <c r="AB64" s="5">
        <f t="shared" si="19"/>
        <v>-0.96666666666666667</v>
      </c>
      <c r="AC64" s="32">
        <f t="shared" si="27"/>
        <v>-2.3311366666666666</v>
      </c>
      <c r="AD64" s="5">
        <f t="shared" si="20"/>
        <v>0.49057665260196937</v>
      </c>
      <c r="AE64" s="32"/>
      <c r="AF64" s="5">
        <f t="shared" si="21"/>
        <v>3.5</v>
      </c>
      <c r="AG64" s="32">
        <f t="shared" si="28"/>
        <v>4.2644000000000002</v>
      </c>
      <c r="AH64" s="5">
        <f t="shared" si="22"/>
        <v>-1.9756680731364291</v>
      </c>
      <c r="AI64" s="5"/>
      <c r="AJ64" s="5">
        <f t="shared" si="23"/>
        <v>5.7333333333333334</v>
      </c>
      <c r="AK64" s="32">
        <f t="shared" si="29"/>
        <v>6.1068066666666665</v>
      </c>
      <c r="AL64" s="5">
        <f t="shared" si="24"/>
        <v>-1.1205344585091455</v>
      </c>
    </row>
    <row r="65" spans="1:38">
      <c r="A65" s="141">
        <v>59</v>
      </c>
      <c r="B65" s="6">
        <v>1841</v>
      </c>
      <c r="C65" s="5">
        <v>-4.2</v>
      </c>
      <c r="D65" s="5">
        <v>-2</v>
      </c>
      <c r="E65" s="5">
        <v>3.6999999999999997</v>
      </c>
      <c r="F65" s="5">
        <v>5.6000000000000005</v>
      </c>
      <c r="G65" s="5">
        <v>13.8</v>
      </c>
      <c r="H65" s="5">
        <v>10.6</v>
      </c>
      <c r="I65" s="5">
        <v>12.4</v>
      </c>
      <c r="J65" s="5">
        <v>13.3</v>
      </c>
      <c r="K65" s="5">
        <v>12.4</v>
      </c>
      <c r="L65" s="5">
        <v>7.8000000000000007</v>
      </c>
      <c r="M65" s="5">
        <v>2.1</v>
      </c>
      <c r="N65" s="5">
        <v>0</v>
      </c>
      <c r="O65" s="232">
        <v>-0.6</v>
      </c>
      <c r="P65" s="5">
        <v>6.9</v>
      </c>
      <c r="Q65" s="83">
        <f t="shared" si="15"/>
        <v>6.3000000000000007</v>
      </c>
      <c r="R65" s="227">
        <v>6.4383333333333335</v>
      </c>
      <c r="S65" s="111">
        <f t="shared" si="25"/>
        <v>5.9658800000000003</v>
      </c>
      <c r="T65" s="32">
        <f t="shared" si="25"/>
        <v>5.3768599999999998</v>
      </c>
      <c r="U65" s="230">
        <f t="shared" si="25"/>
        <v>5.4860020833333341</v>
      </c>
      <c r="V65" s="111">
        <f t="shared" si="16"/>
        <v>4.2796610169487437E-2</v>
      </c>
      <c r="X65" s="5">
        <f t="shared" si="17"/>
        <v>12.1</v>
      </c>
      <c r="Y65" s="32">
        <f t="shared" si="26"/>
        <v>13.426913333333335</v>
      </c>
      <c r="Z65" s="5">
        <f t="shared" si="18"/>
        <v>-2.0742616033755201</v>
      </c>
      <c r="AB65" s="5">
        <f t="shared" si="19"/>
        <v>-3.6666666666666665</v>
      </c>
      <c r="AC65" s="32">
        <f t="shared" si="27"/>
        <v>-2.3339433333333335</v>
      </c>
      <c r="AD65" s="5">
        <f t="shared" si="20"/>
        <v>-2.2094233473980305</v>
      </c>
      <c r="AE65" s="32"/>
      <c r="AF65" s="5">
        <f t="shared" si="21"/>
        <v>7.7</v>
      </c>
      <c r="AG65" s="32">
        <f t="shared" si="28"/>
        <v>4.2582166666666668</v>
      </c>
      <c r="AH65" s="5">
        <f t="shared" si="22"/>
        <v>2.2243319268635711</v>
      </c>
      <c r="AI65" s="5"/>
      <c r="AJ65" s="5">
        <f t="shared" si="23"/>
        <v>7.4333333333333345</v>
      </c>
      <c r="AK65" s="32">
        <f t="shared" si="29"/>
        <v>6.1405133333333337</v>
      </c>
      <c r="AL65" s="5">
        <f t="shared" si="24"/>
        <v>0.57946554149085561</v>
      </c>
    </row>
    <row r="66" spans="1:38">
      <c r="A66" s="141">
        <v>60</v>
      </c>
      <c r="B66" s="6">
        <v>1842</v>
      </c>
      <c r="C66" s="5">
        <v>-7.6999999999999993</v>
      </c>
      <c r="D66" s="5">
        <v>-1.4</v>
      </c>
      <c r="E66" s="5">
        <v>0.70000000000000007</v>
      </c>
      <c r="F66" s="5">
        <v>3.4999999999999996</v>
      </c>
      <c r="G66" s="5">
        <v>9.4</v>
      </c>
      <c r="H66" s="5">
        <v>13.700000000000001</v>
      </c>
      <c r="I66" s="5">
        <v>13.8</v>
      </c>
      <c r="J66" s="5">
        <v>16.099999999999998</v>
      </c>
      <c r="K66" s="5">
        <v>9.9</v>
      </c>
      <c r="L66" s="5">
        <v>2.1999999999999997</v>
      </c>
      <c r="M66" s="5">
        <v>-0.89999999999999991</v>
      </c>
      <c r="N66" s="5">
        <v>2.2999999999999998</v>
      </c>
      <c r="O66" s="232">
        <v>-0.6</v>
      </c>
      <c r="P66" s="5">
        <v>5.7</v>
      </c>
      <c r="Q66" s="83">
        <f t="shared" si="15"/>
        <v>5.1000000000000005</v>
      </c>
      <c r="R66" s="227">
        <v>5.2441666666666666</v>
      </c>
      <c r="S66" s="111">
        <f t="shared" si="25"/>
        <v>5.9488900000000013</v>
      </c>
      <c r="T66" s="32">
        <f t="shared" si="25"/>
        <v>5.369530000000001</v>
      </c>
      <c r="U66" s="230">
        <f t="shared" si="25"/>
        <v>5.4779795833333331</v>
      </c>
      <c r="V66" s="111">
        <f t="shared" si="16"/>
        <v>-1.1572033898305127</v>
      </c>
      <c r="X66" s="5">
        <f t="shared" si="17"/>
        <v>14.533333333333331</v>
      </c>
      <c r="Y66" s="32">
        <f t="shared" si="26"/>
        <v>13.408423333333333</v>
      </c>
      <c r="Z66" s="5">
        <f t="shared" si="18"/>
        <v>0.35907172995781167</v>
      </c>
      <c r="AB66" s="5">
        <f t="shared" si="19"/>
        <v>-3.0333333333333332</v>
      </c>
      <c r="AC66" s="32">
        <f t="shared" si="27"/>
        <v>-2.304383333333333</v>
      </c>
      <c r="AD66" s="5">
        <f t="shared" si="20"/>
        <v>-1.5760900140646972</v>
      </c>
      <c r="AE66" s="32"/>
      <c r="AF66" s="5">
        <f t="shared" si="21"/>
        <v>4.5333333333333332</v>
      </c>
      <c r="AG66" s="32">
        <f t="shared" si="28"/>
        <v>4.2462133333333343</v>
      </c>
      <c r="AH66" s="5">
        <f t="shared" si="22"/>
        <v>-0.9423347398030959</v>
      </c>
      <c r="AI66" s="5"/>
      <c r="AJ66" s="5">
        <f t="shared" si="23"/>
        <v>3.7333333333333329</v>
      </c>
      <c r="AK66" s="32">
        <f t="shared" si="29"/>
        <v>6.1526133333333339</v>
      </c>
      <c r="AL66" s="5">
        <f t="shared" si="24"/>
        <v>-3.1205344585091459</v>
      </c>
    </row>
    <row r="67" spans="1:38">
      <c r="A67" s="141">
        <v>61</v>
      </c>
      <c r="B67" s="6">
        <v>1843</v>
      </c>
      <c r="C67" s="5">
        <v>-2.2999999999999998</v>
      </c>
      <c r="D67" s="5">
        <v>1.7999999999999998</v>
      </c>
      <c r="E67" s="5">
        <v>-0.3</v>
      </c>
      <c r="F67" s="5">
        <v>4.3000000000000007</v>
      </c>
      <c r="G67" s="5">
        <v>7.3000000000000007</v>
      </c>
      <c r="H67" s="5">
        <v>9.2000000000000011</v>
      </c>
      <c r="I67" s="5">
        <v>12</v>
      </c>
      <c r="J67" s="5">
        <v>13.8</v>
      </c>
      <c r="K67" s="5">
        <v>10</v>
      </c>
      <c r="L67" s="5">
        <v>6.1000000000000005</v>
      </c>
      <c r="M67" s="5">
        <v>1.9</v>
      </c>
      <c r="N67" s="5">
        <v>9.9999999999999978E-2</v>
      </c>
      <c r="O67" s="232">
        <v>-0.6</v>
      </c>
      <c r="P67" s="5">
        <v>5.9</v>
      </c>
      <c r="Q67" s="83">
        <f t="shared" si="15"/>
        <v>5.3000000000000007</v>
      </c>
      <c r="R67" s="227">
        <v>5.434166666666667</v>
      </c>
      <c r="S67" s="111">
        <f t="shared" si="25"/>
        <v>5.9351000000000003</v>
      </c>
      <c r="T67" s="32">
        <f t="shared" si="25"/>
        <v>5.3693600000000004</v>
      </c>
      <c r="U67" s="230">
        <f t="shared" si="25"/>
        <v>5.4759241666666663</v>
      </c>
      <c r="V67" s="111">
        <f t="shared" si="16"/>
        <v>-0.95720338983051256</v>
      </c>
      <c r="X67" s="5">
        <f t="shared" si="17"/>
        <v>11.666666666666666</v>
      </c>
      <c r="Y67" s="32">
        <f t="shared" si="26"/>
        <v>13.403623333333334</v>
      </c>
      <c r="Z67" s="5">
        <f t="shared" si="18"/>
        <v>-2.5075949367088537</v>
      </c>
      <c r="AB67" s="5">
        <f t="shared" si="19"/>
        <v>0.6</v>
      </c>
      <c r="AC67" s="32">
        <f t="shared" si="27"/>
        <v>-2.3131433333333331</v>
      </c>
      <c r="AD67" s="5">
        <f t="shared" si="20"/>
        <v>2.0572433192686361</v>
      </c>
      <c r="AE67" s="32"/>
      <c r="AF67" s="5">
        <f t="shared" si="21"/>
        <v>3.7666666666666671</v>
      </c>
      <c r="AG67" s="32">
        <f t="shared" si="28"/>
        <v>4.2641100000000005</v>
      </c>
      <c r="AH67" s="5">
        <f t="shared" si="22"/>
        <v>-1.7090014064697621</v>
      </c>
      <c r="AI67" s="5"/>
      <c r="AJ67" s="5">
        <f t="shared" si="23"/>
        <v>6</v>
      </c>
      <c r="AK67" s="32">
        <f t="shared" si="29"/>
        <v>6.1487666666666669</v>
      </c>
      <c r="AL67" s="5">
        <f t="shared" si="24"/>
        <v>-0.85386779184247885</v>
      </c>
    </row>
    <row r="68" spans="1:38">
      <c r="A68" s="141">
        <v>62</v>
      </c>
      <c r="B68" s="6">
        <v>1844</v>
      </c>
      <c r="C68" s="5">
        <v>-5.6</v>
      </c>
      <c r="D68" s="5">
        <v>-4.2</v>
      </c>
      <c r="E68" s="5">
        <v>-1.5</v>
      </c>
      <c r="F68" s="5">
        <v>6.2</v>
      </c>
      <c r="G68" s="5">
        <v>7.5</v>
      </c>
      <c r="H68" s="5">
        <v>13.6</v>
      </c>
      <c r="I68" s="5">
        <v>11.9</v>
      </c>
      <c r="J68" s="5">
        <v>10.6</v>
      </c>
      <c r="K68" s="5">
        <v>11.4</v>
      </c>
      <c r="L68" s="5">
        <v>6.7</v>
      </c>
      <c r="M68" s="5">
        <v>2.5</v>
      </c>
      <c r="N68" s="5">
        <v>-3.8000000000000003</v>
      </c>
      <c r="O68" s="232">
        <v>-0.6</v>
      </c>
      <c r="P68" s="5">
        <v>5.2</v>
      </c>
      <c r="Q68" s="83">
        <f t="shared" si="15"/>
        <v>4.6000000000000005</v>
      </c>
      <c r="R68" s="227">
        <v>4.7116666666666669</v>
      </c>
      <c r="S68" s="111">
        <f t="shared" si="25"/>
        <v>5.9266199999999998</v>
      </c>
      <c r="T68" s="32">
        <f t="shared" si="25"/>
        <v>5.3792400000000002</v>
      </c>
      <c r="U68" s="230">
        <f t="shared" si="25"/>
        <v>5.4816616666666667</v>
      </c>
      <c r="V68" s="111">
        <f t="shared" si="16"/>
        <v>-1.6572033898305127</v>
      </c>
      <c r="X68" s="5">
        <f t="shared" si="17"/>
        <v>12.033333333333333</v>
      </c>
      <c r="Y68" s="32">
        <f t="shared" si="26"/>
        <v>13.421666666666667</v>
      </c>
      <c r="Z68" s="5">
        <f t="shared" si="18"/>
        <v>-2.1409282700421866</v>
      </c>
      <c r="AB68" s="5">
        <f t="shared" si="19"/>
        <v>-3.2333333333333329</v>
      </c>
      <c r="AC68" s="32">
        <f t="shared" si="27"/>
        <v>-2.3108933333333335</v>
      </c>
      <c r="AD68" s="5">
        <f t="shared" si="20"/>
        <v>-1.7760900140646969</v>
      </c>
      <c r="AE68" s="32"/>
      <c r="AF68" s="5">
        <f t="shared" si="21"/>
        <v>4.0666666666666664</v>
      </c>
      <c r="AG68" s="32">
        <f t="shared" si="28"/>
        <v>4.2853466666666664</v>
      </c>
      <c r="AH68" s="5">
        <f t="shared" si="22"/>
        <v>-1.4090014064697627</v>
      </c>
      <c r="AI68" s="5"/>
      <c r="AJ68" s="5">
        <f t="shared" si="23"/>
        <v>6.8666666666666671</v>
      </c>
      <c r="AK68" s="32">
        <f t="shared" si="29"/>
        <v>6.1538266666666663</v>
      </c>
      <c r="AL68" s="5">
        <f t="shared" si="24"/>
        <v>1.2798874824188289E-2</v>
      </c>
    </row>
    <row r="69" spans="1:38">
      <c r="A69" s="141">
        <v>63</v>
      </c>
      <c r="B69" s="6">
        <v>1845</v>
      </c>
      <c r="C69" s="5">
        <v>-0.6</v>
      </c>
      <c r="D69" s="5">
        <v>-8.6999999999999993</v>
      </c>
      <c r="E69" s="5">
        <v>-3.7</v>
      </c>
      <c r="F69" s="5">
        <v>5.2</v>
      </c>
      <c r="G69" s="5">
        <v>5.7</v>
      </c>
      <c r="H69" s="5">
        <v>13.4</v>
      </c>
      <c r="I69" s="5">
        <v>14.6</v>
      </c>
      <c r="J69" s="5">
        <v>11.3</v>
      </c>
      <c r="K69" s="5">
        <v>10.8</v>
      </c>
      <c r="L69" s="5">
        <v>6.8000000000000007</v>
      </c>
      <c r="M69" s="5">
        <v>4.1000000000000005</v>
      </c>
      <c r="N69" s="5">
        <v>-1</v>
      </c>
      <c r="O69" s="232">
        <v>-0.6</v>
      </c>
      <c r="P69" s="5">
        <v>5.4</v>
      </c>
      <c r="Q69" s="83">
        <f t="shared" si="15"/>
        <v>4.8000000000000007</v>
      </c>
      <c r="R69" s="227">
        <v>4.9258333333333333</v>
      </c>
      <c r="S69" s="111">
        <f t="shared" si="25"/>
        <v>5.9257900000000001</v>
      </c>
      <c r="T69" s="32">
        <f t="shared" si="25"/>
        <v>5.4022300000000003</v>
      </c>
      <c r="U69" s="230">
        <f t="shared" si="25"/>
        <v>5.4994952499999998</v>
      </c>
      <c r="V69" s="111">
        <f t="shared" si="16"/>
        <v>-1.4572033898305126</v>
      </c>
      <c r="X69" s="5">
        <f t="shared" si="17"/>
        <v>13.1</v>
      </c>
      <c r="Y69" s="32">
        <f t="shared" si="26"/>
        <v>13.467116666666666</v>
      </c>
      <c r="Z69" s="5">
        <f t="shared" si="18"/>
        <v>-1.0742616033755201</v>
      </c>
      <c r="AB69" s="5">
        <f t="shared" si="19"/>
        <v>-4.3666666666666663</v>
      </c>
      <c r="AC69" s="32">
        <f t="shared" si="27"/>
        <v>-2.2764666666666664</v>
      </c>
      <c r="AD69" s="5">
        <f t="shared" si="20"/>
        <v>-2.9094233473980302</v>
      </c>
      <c r="AE69" s="32"/>
      <c r="AF69" s="5">
        <f t="shared" si="21"/>
        <v>2.4</v>
      </c>
      <c r="AG69" s="32">
        <f t="shared" si="28"/>
        <v>4.3064766666666667</v>
      </c>
      <c r="AH69" s="5">
        <f t="shared" si="22"/>
        <v>-3.0756680731364292</v>
      </c>
      <c r="AI69" s="5"/>
      <c r="AJ69" s="5">
        <f t="shared" si="23"/>
        <v>7.2333333333333343</v>
      </c>
      <c r="AK69" s="32">
        <f t="shared" si="29"/>
        <v>6.1439466666666664</v>
      </c>
      <c r="AL69" s="5">
        <f t="shared" si="24"/>
        <v>0.37946554149085543</v>
      </c>
    </row>
    <row r="70" spans="1:38">
      <c r="A70" s="141">
        <v>64</v>
      </c>
      <c r="B70" s="6">
        <v>1846</v>
      </c>
      <c r="C70" s="5">
        <v>-0.39999999999999997</v>
      </c>
      <c r="D70" s="5">
        <v>0.4</v>
      </c>
      <c r="E70" s="5">
        <v>2.6</v>
      </c>
      <c r="F70" s="5">
        <v>5</v>
      </c>
      <c r="G70" s="5">
        <v>10.5</v>
      </c>
      <c r="H70" s="5">
        <v>15.500000000000002</v>
      </c>
      <c r="I70" s="5">
        <v>16.099999999999998</v>
      </c>
      <c r="J70" s="5">
        <v>15.200000000000001</v>
      </c>
      <c r="K70" s="5">
        <v>12.1</v>
      </c>
      <c r="L70" s="5">
        <v>7.3000000000000007</v>
      </c>
      <c r="M70" s="5">
        <v>1.4</v>
      </c>
      <c r="N70" s="5">
        <v>-6.3</v>
      </c>
      <c r="O70" s="232">
        <v>-0.6</v>
      </c>
      <c r="P70" s="5">
        <v>7.2</v>
      </c>
      <c r="Q70" s="83">
        <f t="shared" si="15"/>
        <v>6.6000000000000005</v>
      </c>
      <c r="R70" s="227">
        <v>6.7541666666666664</v>
      </c>
      <c r="S70" s="111">
        <f t="shared" si="25"/>
        <v>5.9250500000000006</v>
      </c>
      <c r="T70" s="32">
        <f t="shared" si="25"/>
        <v>5.4311300000000013</v>
      </c>
      <c r="U70" s="230">
        <f t="shared" si="25"/>
        <v>5.5209765833333329</v>
      </c>
      <c r="V70" s="111">
        <f t="shared" si="16"/>
        <v>0.34279661016948726</v>
      </c>
      <c r="X70" s="5">
        <f t="shared" si="17"/>
        <v>15.600000000000001</v>
      </c>
      <c r="Y70" s="32">
        <f t="shared" si="26"/>
        <v>13.514509999999998</v>
      </c>
      <c r="Z70" s="5">
        <f t="shared" si="18"/>
        <v>1.4257383966244817</v>
      </c>
      <c r="AB70" s="5">
        <f t="shared" si="19"/>
        <v>-0.33333333333333331</v>
      </c>
      <c r="AC70" s="32">
        <f t="shared" si="27"/>
        <v>-2.2440199999999999</v>
      </c>
      <c r="AD70" s="5">
        <f t="shared" si="20"/>
        <v>1.1239099859353028</v>
      </c>
      <c r="AE70" s="32"/>
      <c r="AF70" s="5">
        <f t="shared" si="21"/>
        <v>6.0333333333333341</v>
      </c>
      <c r="AG70" s="32">
        <f t="shared" si="28"/>
        <v>4.3264266666666673</v>
      </c>
      <c r="AH70" s="5">
        <f t="shared" si="22"/>
        <v>0.55766526019690499</v>
      </c>
      <c r="AI70" s="5"/>
      <c r="AJ70" s="5">
        <f t="shared" si="23"/>
        <v>6.9333333333333327</v>
      </c>
      <c r="AK70" s="32">
        <f t="shared" si="29"/>
        <v>6.1430533333333326</v>
      </c>
      <c r="AL70" s="5">
        <f t="shared" si="24"/>
        <v>7.946554149085383E-2</v>
      </c>
    </row>
    <row r="71" spans="1:38">
      <c r="A71" s="141">
        <v>65</v>
      </c>
      <c r="B71" s="6">
        <v>1847</v>
      </c>
      <c r="C71" s="5">
        <v>-1.1000000000000001</v>
      </c>
      <c r="D71" s="5">
        <v>-5.0999999999999996</v>
      </c>
      <c r="E71" s="5">
        <v>-1.5</v>
      </c>
      <c r="F71" s="5">
        <v>1.1000000000000001</v>
      </c>
      <c r="G71" s="5">
        <v>13</v>
      </c>
      <c r="H71" s="5">
        <v>9.4</v>
      </c>
      <c r="I71" s="5">
        <v>14.8</v>
      </c>
      <c r="J71" s="5">
        <v>14</v>
      </c>
      <c r="K71" s="5">
        <v>8.1</v>
      </c>
      <c r="L71" s="5">
        <v>6.3000000000000007</v>
      </c>
      <c r="M71" s="5">
        <v>3.6</v>
      </c>
      <c r="N71" s="5">
        <v>-2.2999999999999998</v>
      </c>
      <c r="O71" s="232">
        <v>-0.6</v>
      </c>
      <c r="P71" s="5">
        <v>5.6</v>
      </c>
      <c r="Q71" s="83">
        <f t="shared" si="15"/>
        <v>5</v>
      </c>
      <c r="R71" s="227">
        <v>5.1950000000000003</v>
      </c>
      <c r="S71" s="111">
        <f t="shared" si="25"/>
        <v>5.9312100000000001</v>
      </c>
      <c r="T71" s="32">
        <f t="shared" si="25"/>
        <v>5.47281</v>
      </c>
      <c r="U71" s="230">
        <f t="shared" si="25"/>
        <v>5.5539768333333335</v>
      </c>
      <c r="V71" s="111">
        <f t="shared" si="16"/>
        <v>-1.2572033898305133</v>
      </c>
      <c r="X71" s="5">
        <f t="shared" si="17"/>
        <v>12.733333333333334</v>
      </c>
      <c r="Y71" s="32">
        <f t="shared" si="26"/>
        <v>13.586616666666666</v>
      </c>
      <c r="Z71" s="5">
        <f t="shared" si="18"/>
        <v>-1.4409282700421855</v>
      </c>
      <c r="AB71" s="5">
        <f t="shared" si="19"/>
        <v>-4.166666666666667</v>
      </c>
      <c r="AC71" s="32">
        <f t="shared" si="27"/>
        <v>-2.191523333333333</v>
      </c>
      <c r="AD71" s="5">
        <f t="shared" si="20"/>
        <v>-2.7094233473980309</v>
      </c>
      <c r="AE71" s="32"/>
      <c r="AF71" s="5">
        <f t="shared" si="21"/>
        <v>4.2</v>
      </c>
      <c r="AG71" s="32">
        <f t="shared" si="28"/>
        <v>4.3479566666666667</v>
      </c>
      <c r="AH71" s="5">
        <f t="shared" si="22"/>
        <v>-1.2756680731364289</v>
      </c>
      <c r="AI71" s="5"/>
      <c r="AJ71" s="5">
        <f t="shared" si="23"/>
        <v>6</v>
      </c>
      <c r="AK71" s="32">
        <f t="shared" si="29"/>
        <v>6.1567600000000002</v>
      </c>
      <c r="AL71" s="5">
        <f t="shared" si="24"/>
        <v>-0.85386779184247885</v>
      </c>
    </row>
    <row r="72" spans="1:38">
      <c r="A72" s="141">
        <v>66</v>
      </c>
      <c r="B72" s="6">
        <v>1848</v>
      </c>
      <c r="C72" s="5">
        <v>-9.1</v>
      </c>
      <c r="D72" s="5">
        <v>0.79999999999999993</v>
      </c>
      <c r="E72" s="5">
        <v>1.2999999999999998</v>
      </c>
      <c r="F72" s="5">
        <v>6.7</v>
      </c>
      <c r="G72" s="5">
        <v>9.7000000000000011</v>
      </c>
      <c r="H72" s="5">
        <v>13.9</v>
      </c>
      <c r="I72" s="5">
        <v>14.3</v>
      </c>
      <c r="J72" s="5">
        <v>14</v>
      </c>
      <c r="K72" s="5">
        <v>10.3</v>
      </c>
      <c r="L72" s="5">
        <v>7.2</v>
      </c>
      <c r="M72" s="5">
        <v>-0.39999999999999997</v>
      </c>
      <c r="N72" s="5">
        <v>1.2000000000000002</v>
      </c>
      <c r="O72" s="232">
        <v>-0.6</v>
      </c>
      <c r="P72" s="5">
        <v>6.4</v>
      </c>
      <c r="Q72" s="83">
        <f t="shared" si="15"/>
        <v>5.8000000000000007</v>
      </c>
      <c r="R72" s="227">
        <v>5.9833333333333334</v>
      </c>
      <c r="S72" s="111">
        <f t="shared" si="25"/>
        <v>5.9438400000000007</v>
      </c>
      <c r="T72" s="32">
        <f t="shared" si="25"/>
        <v>5.5263</v>
      </c>
      <c r="U72" s="230">
        <f t="shared" si="25"/>
        <v>5.597251916666667</v>
      </c>
      <c r="V72" s="111">
        <f t="shared" si="16"/>
        <v>-0.45720338983051256</v>
      </c>
      <c r="X72" s="5">
        <f t="shared" si="17"/>
        <v>14.066666666666668</v>
      </c>
      <c r="Y72" s="32">
        <f t="shared" si="26"/>
        <v>13.686869999999999</v>
      </c>
      <c r="Z72" s="5">
        <f t="shared" si="18"/>
        <v>-0.10759493670885156</v>
      </c>
      <c r="AB72" s="5">
        <f t="shared" si="19"/>
        <v>-3.5333333333333328</v>
      </c>
      <c r="AC72" s="32">
        <f t="shared" si="27"/>
        <v>-2.1175133333333331</v>
      </c>
      <c r="AD72" s="5">
        <f t="shared" si="20"/>
        <v>-2.0760900140646967</v>
      </c>
      <c r="AE72" s="32"/>
      <c r="AF72" s="5">
        <f t="shared" si="21"/>
        <v>5.9000000000000012</v>
      </c>
      <c r="AG72" s="32">
        <f t="shared" si="28"/>
        <v>4.3743033333333337</v>
      </c>
      <c r="AH72" s="5">
        <f t="shared" si="22"/>
        <v>0.42433192686357213</v>
      </c>
      <c r="AI72" s="5"/>
      <c r="AJ72" s="5">
        <f t="shared" si="23"/>
        <v>5.7</v>
      </c>
      <c r="AK72" s="32">
        <f t="shared" si="29"/>
        <v>6.1698433333333336</v>
      </c>
      <c r="AL72" s="5">
        <f t="shared" si="24"/>
        <v>-1.1538677918424787</v>
      </c>
    </row>
    <row r="73" spans="1:38">
      <c r="A73" s="141">
        <v>67</v>
      </c>
      <c r="B73" s="6">
        <v>1849</v>
      </c>
      <c r="C73" s="5">
        <v>-1.6</v>
      </c>
      <c r="D73" s="5">
        <v>-0.39999999999999997</v>
      </c>
      <c r="E73" s="5">
        <v>-1.4</v>
      </c>
      <c r="F73" s="5">
        <v>3.1</v>
      </c>
      <c r="G73" s="5">
        <v>9.8000000000000007</v>
      </c>
      <c r="H73" s="5">
        <v>14</v>
      </c>
      <c r="I73" s="5">
        <v>14.3</v>
      </c>
      <c r="J73" s="5">
        <v>12.3</v>
      </c>
      <c r="K73" s="5">
        <v>10.6</v>
      </c>
      <c r="L73" s="5">
        <v>7.1000000000000005</v>
      </c>
      <c r="M73" s="5">
        <v>0.4</v>
      </c>
      <c r="N73" s="5">
        <v>-3.9</v>
      </c>
      <c r="O73" s="232">
        <v>-0.6</v>
      </c>
      <c r="P73" s="5">
        <v>6</v>
      </c>
      <c r="Q73" s="83">
        <f t="shared" si="15"/>
        <v>5.4</v>
      </c>
      <c r="R73" s="227">
        <v>5.4450000000000003</v>
      </c>
      <c r="S73" s="111">
        <f t="shared" si="25"/>
        <v>5.9507199999999996</v>
      </c>
      <c r="T73" s="32">
        <f t="shared" si="25"/>
        <v>5.57836</v>
      </c>
      <c r="U73" s="230">
        <f t="shared" si="25"/>
        <v>5.6386315833333329</v>
      </c>
      <c r="V73" s="111">
        <f t="shared" si="16"/>
        <v>-0.85720338983051292</v>
      </c>
      <c r="X73" s="5">
        <f t="shared" si="17"/>
        <v>13.533333333333333</v>
      </c>
      <c r="Y73" s="32">
        <f t="shared" si="26"/>
        <v>13.774236666666667</v>
      </c>
      <c r="Z73" s="5">
        <f t="shared" si="18"/>
        <v>-0.64092827004218655</v>
      </c>
      <c r="AB73" s="5">
        <f t="shared" si="19"/>
        <v>-0.26666666666666661</v>
      </c>
      <c r="AC73" s="32">
        <f t="shared" si="27"/>
        <v>-2.0635166666666662</v>
      </c>
      <c r="AD73" s="5">
        <f t="shared" si="20"/>
        <v>1.1905766526019694</v>
      </c>
      <c r="AE73" s="32"/>
      <c r="AF73" s="5">
        <f t="shared" si="21"/>
        <v>3.8333333333333335</v>
      </c>
      <c r="AG73" s="32">
        <f t="shared" si="28"/>
        <v>4.4068666666666667</v>
      </c>
      <c r="AH73" s="5">
        <f t="shared" si="22"/>
        <v>-1.6423347398030956</v>
      </c>
      <c r="AI73" s="5"/>
      <c r="AJ73" s="5">
        <f t="shared" si="23"/>
        <v>6.0333333333333323</v>
      </c>
      <c r="AK73" s="32">
        <f t="shared" si="29"/>
        <v>6.1893499999999992</v>
      </c>
      <c r="AL73" s="5">
        <f t="shared" si="24"/>
        <v>-0.82053445850914652</v>
      </c>
    </row>
    <row r="74" spans="1:38">
      <c r="A74" s="141">
        <v>68</v>
      </c>
      <c r="B74" s="6">
        <v>1850</v>
      </c>
      <c r="C74" s="5">
        <v>-6.8999999999999995</v>
      </c>
      <c r="D74" s="5">
        <v>1</v>
      </c>
      <c r="E74" s="5">
        <v>0.79999999999999993</v>
      </c>
      <c r="F74" s="5">
        <v>4.5</v>
      </c>
      <c r="G74" s="5">
        <v>7.5</v>
      </c>
      <c r="H74" s="5">
        <v>12.6</v>
      </c>
      <c r="I74" s="5">
        <v>13.4</v>
      </c>
      <c r="J74" s="5">
        <v>13.8</v>
      </c>
      <c r="K74" s="5">
        <v>8.4</v>
      </c>
      <c r="L74" s="5">
        <v>3</v>
      </c>
      <c r="M74" s="5">
        <v>2.2999999999999998</v>
      </c>
      <c r="N74" s="5">
        <v>-0.89999999999999991</v>
      </c>
      <c r="O74" s="232">
        <v>-0.6</v>
      </c>
      <c r="P74" s="5">
        <v>5.6</v>
      </c>
      <c r="Q74" s="83">
        <f t="shared" si="15"/>
        <v>5</v>
      </c>
      <c r="R74" s="227">
        <v>4.7983333333333329</v>
      </c>
      <c r="S74" s="111">
        <f t="shared" si="25"/>
        <v>5.9653800000000006</v>
      </c>
      <c r="T74" s="32">
        <f t="shared" si="25"/>
        <v>5.6409599999999998</v>
      </c>
      <c r="U74" s="230">
        <f t="shared" si="25"/>
        <v>5.6905820833333323</v>
      </c>
      <c r="V74" s="111">
        <f t="shared" si="16"/>
        <v>-1.2572033898305133</v>
      </c>
      <c r="X74" s="5">
        <f t="shared" si="17"/>
        <v>13.266666666666666</v>
      </c>
      <c r="Y74" s="32">
        <f t="shared" si="26"/>
        <v>13.888249999999999</v>
      </c>
      <c r="Z74" s="5">
        <f t="shared" si="18"/>
        <v>-0.90759493670885405</v>
      </c>
      <c r="AB74" s="5">
        <f t="shared" si="19"/>
        <v>-3.2666666666666662</v>
      </c>
      <c r="AC74" s="32">
        <f t="shared" si="27"/>
        <v>-1.9951233333333331</v>
      </c>
      <c r="AD74" s="5">
        <f t="shared" si="20"/>
        <v>-1.8094233473980301</v>
      </c>
      <c r="AE74" s="32"/>
      <c r="AF74" s="5">
        <f t="shared" si="21"/>
        <v>4.2666666666666666</v>
      </c>
      <c r="AG74" s="32">
        <f t="shared" si="28"/>
        <v>4.429546666666667</v>
      </c>
      <c r="AH74" s="5">
        <f t="shared" si="22"/>
        <v>-1.2090014064697625</v>
      </c>
      <c r="AI74" s="5"/>
      <c r="AJ74" s="5">
        <f t="shared" si="23"/>
        <v>4.5666666666666664</v>
      </c>
      <c r="AK74" s="32">
        <f t="shared" si="29"/>
        <v>6.2213700000000003</v>
      </c>
      <c r="AL74" s="5">
        <f t="shared" si="24"/>
        <v>-2.2872011251758124</v>
      </c>
    </row>
    <row r="75" spans="1:38">
      <c r="A75" s="141">
        <v>69</v>
      </c>
      <c r="B75" s="6">
        <v>1851</v>
      </c>
      <c r="C75" s="5">
        <v>0.3</v>
      </c>
      <c r="D75" s="5">
        <v>-1.8</v>
      </c>
      <c r="E75" s="5">
        <v>-0.2</v>
      </c>
      <c r="F75" s="5">
        <v>6.5</v>
      </c>
      <c r="G75" s="5">
        <v>5.9</v>
      </c>
      <c r="H75" s="5">
        <v>13.4</v>
      </c>
      <c r="I75" s="5">
        <v>13.4</v>
      </c>
      <c r="J75" s="5">
        <v>14.1</v>
      </c>
      <c r="K75" s="5">
        <v>7.6</v>
      </c>
      <c r="L75" s="5">
        <v>7.9</v>
      </c>
      <c r="M75" s="5">
        <v>-3.9</v>
      </c>
      <c r="N75" s="5">
        <v>-1.5</v>
      </c>
      <c r="O75" s="231">
        <v>0</v>
      </c>
      <c r="P75" s="5">
        <v>5.0999999999999996</v>
      </c>
      <c r="Q75" s="26">
        <f t="shared" si="15"/>
        <v>5.0999999999999996</v>
      </c>
      <c r="R75" s="227">
        <v>5.1866666666666665</v>
      </c>
      <c r="S75" s="111">
        <f t="shared" si="25"/>
        <v>5.98163</v>
      </c>
      <c r="T75" s="32">
        <f t="shared" si="25"/>
        <v>5.7061100000000007</v>
      </c>
      <c r="U75" s="230">
        <f t="shared" si="25"/>
        <v>5.7451031666666657</v>
      </c>
      <c r="V75" s="111">
        <f t="shared" si="16"/>
        <v>-1.1572033898305136</v>
      </c>
      <c r="X75" s="5">
        <f t="shared" si="17"/>
        <v>13.633333333333333</v>
      </c>
      <c r="Y75" s="32">
        <f t="shared" si="26"/>
        <v>13.984810000000003</v>
      </c>
      <c r="Z75" s="5">
        <f t="shared" si="18"/>
        <v>-0.54092827004218691</v>
      </c>
      <c r="AB75" s="5">
        <f t="shared" si="19"/>
        <v>-0.79999999999999993</v>
      </c>
      <c r="AC75" s="32">
        <f t="shared" si="27"/>
        <v>-1.944163333333333</v>
      </c>
      <c r="AD75" s="5">
        <f t="shared" si="20"/>
        <v>0.65724331926863611</v>
      </c>
      <c r="AE75" s="32"/>
      <c r="AF75" s="5">
        <f t="shared" si="21"/>
        <v>4.0666666666666664</v>
      </c>
      <c r="AG75" s="32">
        <f t="shared" si="28"/>
        <v>4.4932433333333339</v>
      </c>
      <c r="AH75" s="5">
        <f t="shared" si="22"/>
        <v>-1.4090014064697627</v>
      </c>
      <c r="AI75" s="5"/>
      <c r="AJ75" s="5">
        <f t="shared" si="23"/>
        <v>3.8666666666666667</v>
      </c>
      <c r="AK75" s="32">
        <f t="shared" si="29"/>
        <v>6.2650066666666664</v>
      </c>
      <c r="AL75" s="5">
        <f t="shared" si="24"/>
        <v>-2.9872011251758122</v>
      </c>
    </row>
    <row r="76" spans="1:38">
      <c r="A76" s="141">
        <v>70</v>
      </c>
      <c r="B76" s="6">
        <v>1852</v>
      </c>
      <c r="C76" s="5">
        <v>1.3</v>
      </c>
      <c r="D76" s="5">
        <v>-2.2000000000000002</v>
      </c>
      <c r="E76" s="5">
        <v>-1.8</v>
      </c>
      <c r="F76" s="5">
        <v>2.8</v>
      </c>
      <c r="G76" s="5">
        <v>10.4</v>
      </c>
      <c r="H76" s="5">
        <v>13.5</v>
      </c>
      <c r="I76" s="5">
        <v>16.399999999999999</v>
      </c>
      <c r="J76" s="5">
        <v>14.6</v>
      </c>
      <c r="K76" s="5">
        <v>10.7</v>
      </c>
      <c r="L76" s="5">
        <v>6.1</v>
      </c>
      <c r="M76" s="5">
        <v>7.4</v>
      </c>
      <c r="N76" s="5">
        <v>4.4000000000000004</v>
      </c>
      <c r="O76" s="231">
        <v>0</v>
      </c>
      <c r="P76" s="5">
        <v>7</v>
      </c>
      <c r="Q76" s="26">
        <f t="shared" si="15"/>
        <v>7</v>
      </c>
      <c r="R76" s="227">
        <v>6.9816666666666665</v>
      </c>
      <c r="S76" s="111">
        <f t="shared" si="25"/>
        <v>6.0085600000000001</v>
      </c>
      <c r="T76" s="32">
        <f t="shared" si="25"/>
        <v>5.7809800000000005</v>
      </c>
      <c r="U76" s="230">
        <f t="shared" si="25"/>
        <v>5.8109583333333337</v>
      </c>
      <c r="V76" s="111">
        <f t="shared" si="16"/>
        <v>0.74279661016948673</v>
      </c>
      <c r="X76" s="5">
        <f t="shared" si="17"/>
        <v>14.833333333333334</v>
      </c>
      <c r="Y76" s="32">
        <f t="shared" si="26"/>
        <v>14.091753333333333</v>
      </c>
      <c r="Z76" s="5">
        <f t="shared" si="18"/>
        <v>0.65907172995781416</v>
      </c>
      <c r="AB76" s="5">
        <f t="shared" si="19"/>
        <v>-0.80000000000000016</v>
      </c>
      <c r="AC76" s="32">
        <f t="shared" si="27"/>
        <v>-1.9001999999999999</v>
      </c>
      <c r="AD76" s="5">
        <f t="shared" si="20"/>
        <v>0.65724331926863588</v>
      </c>
      <c r="AE76" s="32"/>
      <c r="AF76" s="5">
        <f t="shared" si="21"/>
        <v>3.8000000000000003</v>
      </c>
      <c r="AG76" s="32">
        <f t="shared" si="28"/>
        <v>4.5534300000000005</v>
      </c>
      <c r="AH76" s="5">
        <f t="shared" si="22"/>
        <v>-1.6756680731364288</v>
      </c>
      <c r="AI76" s="5"/>
      <c r="AJ76" s="5">
        <f t="shared" si="23"/>
        <v>8.0666666666666647</v>
      </c>
      <c r="AK76" s="32">
        <f t="shared" si="29"/>
        <v>6.3362633333333331</v>
      </c>
      <c r="AL76" s="5">
        <f t="shared" si="24"/>
        <v>1.2127988748241858</v>
      </c>
    </row>
    <row r="77" spans="1:38">
      <c r="A77" s="141">
        <v>71</v>
      </c>
      <c r="B77" s="6">
        <v>1853</v>
      </c>
      <c r="C77" s="5">
        <v>1.9</v>
      </c>
      <c r="D77" s="5">
        <v>-4.8</v>
      </c>
      <c r="E77" s="5">
        <v>-3.1</v>
      </c>
      <c r="F77" s="5">
        <v>2.6</v>
      </c>
      <c r="G77" s="5">
        <v>8.6999999999999993</v>
      </c>
      <c r="H77" s="5">
        <v>12.5</v>
      </c>
      <c r="I77" s="5">
        <v>16.100000000000001</v>
      </c>
      <c r="J77" s="5">
        <v>15.3</v>
      </c>
      <c r="K77" s="5">
        <v>11.1</v>
      </c>
      <c r="L77" s="5">
        <v>8.6</v>
      </c>
      <c r="M77" s="5">
        <v>1</v>
      </c>
      <c r="N77" s="5">
        <v>-5.3</v>
      </c>
      <c r="O77" s="231">
        <v>0</v>
      </c>
      <c r="P77" s="5">
        <v>5.4</v>
      </c>
      <c r="Q77" s="26">
        <f t="shared" si="15"/>
        <v>5.4</v>
      </c>
      <c r="R77" s="227">
        <v>5.3841666666666663</v>
      </c>
      <c r="S77" s="111">
        <f t="shared" si="25"/>
        <v>6.0178900000000004</v>
      </c>
      <c r="T77" s="32">
        <f t="shared" si="25"/>
        <v>5.8354900000000001</v>
      </c>
      <c r="U77" s="230">
        <f t="shared" si="25"/>
        <v>5.8571523333333335</v>
      </c>
      <c r="V77" s="111">
        <f t="shared" si="16"/>
        <v>-0.85720338983051292</v>
      </c>
      <c r="X77" s="5">
        <f t="shared" si="17"/>
        <v>14.633333333333335</v>
      </c>
      <c r="Y77" s="32">
        <f t="shared" si="26"/>
        <v>14.181600000000003</v>
      </c>
      <c r="Z77" s="5">
        <f t="shared" si="18"/>
        <v>0.45907172995781487</v>
      </c>
      <c r="AB77" s="5">
        <f t="shared" si="19"/>
        <v>0.50000000000000033</v>
      </c>
      <c r="AC77" s="32">
        <f t="shared" si="27"/>
        <v>-1.8666233333333333</v>
      </c>
      <c r="AD77" s="5">
        <f t="shared" si="20"/>
        <v>1.9572433192686365</v>
      </c>
      <c r="AE77" s="32"/>
      <c r="AF77" s="5">
        <f t="shared" si="21"/>
        <v>2.7333333333333329</v>
      </c>
      <c r="AG77" s="32">
        <f t="shared" si="28"/>
        <v>4.6010733333333338</v>
      </c>
      <c r="AH77" s="5">
        <f t="shared" si="22"/>
        <v>-2.7423347398030962</v>
      </c>
      <c r="AI77" s="5"/>
      <c r="AJ77" s="5">
        <f t="shared" si="23"/>
        <v>6.8999999999999995</v>
      </c>
      <c r="AK77" s="32">
        <f t="shared" si="29"/>
        <v>6.3945566666666664</v>
      </c>
      <c r="AL77" s="5">
        <f t="shared" si="24"/>
        <v>4.6132208157520616E-2</v>
      </c>
    </row>
    <row r="78" spans="1:38">
      <c r="A78" s="141">
        <v>72</v>
      </c>
      <c r="B78" s="6">
        <v>1854</v>
      </c>
      <c r="C78" s="5">
        <v>0.2</v>
      </c>
      <c r="D78" s="5">
        <v>-4.8</v>
      </c>
      <c r="E78" s="5">
        <v>0.4</v>
      </c>
      <c r="F78" s="5">
        <v>6.2</v>
      </c>
      <c r="G78" s="5">
        <v>10.5</v>
      </c>
      <c r="H78" s="5">
        <v>11.9</v>
      </c>
      <c r="I78" s="5">
        <v>15.2</v>
      </c>
      <c r="J78" s="5">
        <v>13.5</v>
      </c>
      <c r="K78" s="5">
        <v>11.5</v>
      </c>
      <c r="L78" s="5">
        <v>8</v>
      </c>
      <c r="M78" s="5">
        <v>-0.9</v>
      </c>
      <c r="N78" s="5">
        <v>-1.3</v>
      </c>
      <c r="O78" s="231">
        <v>0</v>
      </c>
      <c r="P78" s="5">
        <v>5.9</v>
      </c>
      <c r="Q78" s="26">
        <f t="shared" si="15"/>
        <v>5.9</v>
      </c>
      <c r="R78" s="227">
        <v>5.9249999999999998</v>
      </c>
      <c r="S78" s="111">
        <f t="shared" si="25"/>
        <v>6.0460400000000014</v>
      </c>
      <c r="T78" s="32">
        <f t="shared" si="25"/>
        <v>5.9045000000000005</v>
      </c>
      <c r="U78" s="230">
        <f t="shared" si="25"/>
        <v>5.919761666666667</v>
      </c>
      <c r="V78" s="111">
        <f t="shared" si="16"/>
        <v>-0.35720338983051292</v>
      </c>
      <c r="X78" s="5">
        <f t="shared" si="17"/>
        <v>13.533333333333333</v>
      </c>
      <c r="Y78" s="32">
        <f t="shared" si="26"/>
        <v>14.252460000000001</v>
      </c>
      <c r="Z78" s="5">
        <f t="shared" si="18"/>
        <v>-0.64092827004218655</v>
      </c>
      <c r="AB78" s="5">
        <f t="shared" si="19"/>
        <v>-3.2999999999999994</v>
      </c>
      <c r="AC78" s="32">
        <f t="shared" si="27"/>
        <v>-1.8611566666666668</v>
      </c>
      <c r="AD78" s="5">
        <f t="shared" si="20"/>
        <v>-1.8427566807313633</v>
      </c>
      <c r="AE78" s="32"/>
      <c r="AF78" s="5">
        <f t="shared" si="21"/>
        <v>5.7</v>
      </c>
      <c r="AG78" s="32">
        <f t="shared" si="28"/>
        <v>4.6947600000000005</v>
      </c>
      <c r="AH78" s="5">
        <f t="shared" si="22"/>
        <v>0.22433192686357106</v>
      </c>
      <c r="AI78" s="5"/>
      <c r="AJ78" s="5">
        <f t="shared" si="23"/>
        <v>6.2</v>
      </c>
      <c r="AK78" s="32">
        <f t="shared" si="29"/>
        <v>6.4942499999999992</v>
      </c>
      <c r="AL78" s="5">
        <f t="shared" si="24"/>
        <v>-0.65386779184247867</v>
      </c>
    </row>
    <row r="79" spans="1:38">
      <c r="A79" s="141">
        <v>73</v>
      </c>
      <c r="B79" s="6">
        <v>1855</v>
      </c>
      <c r="C79" s="5">
        <v>-6</v>
      </c>
      <c r="D79" s="5">
        <v>-2</v>
      </c>
      <c r="E79" s="5">
        <v>0.4</v>
      </c>
      <c r="F79" s="5">
        <v>3.7</v>
      </c>
      <c r="G79" s="5">
        <v>9</v>
      </c>
      <c r="H79" s="5">
        <v>13.1</v>
      </c>
      <c r="I79" s="5">
        <v>14.8</v>
      </c>
      <c r="J79" s="5">
        <v>15.8</v>
      </c>
      <c r="K79" s="5">
        <v>11.5</v>
      </c>
      <c r="L79" s="5">
        <v>10.3</v>
      </c>
      <c r="M79" s="5">
        <v>-0.1</v>
      </c>
      <c r="N79" s="5">
        <v>-4.7</v>
      </c>
      <c r="O79" s="231">
        <v>0</v>
      </c>
      <c r="P79" s="5">
        <v>5.5</v>
      </c>
      <c r="Q79" s="26">
        <f t="shared" si="15"/>
        <v>5.5</v>
      </c>
      <c r="R79" s="227">
        <v>5.4758333333333331</v>
      </c>
      <c r="S79" s="111">
        <f t="shared" si="25"/>
        <v>6.0765799999999999</v>
      </c>
      <c r="T79" s="32">
        <f t="shared" si="25"/>
        <v>5.9705600000000008</v>
      </c>
      <c r="U79" s="230">
        <f t="shared" si="25"/>
        <v>5.9806972500000004</v>
      </c>
      <c r="V79" s="111">
        <f t="shared" si="16"/>
        <v>-0.75720338983051327</v>
      </c>
      <c r="X79" s="5">
        <f t="shared" si="17"/>
        <v>14.566666666666668</v>
      </c>
      <c r="Y79" s="32">
        <f t="shared" si="26"/>
        <v>14.3223</v>
      </c>
      <c r="Z79" s="5">
        <f t="shared" si="18"/>
        <v>0.39240506329114844</v>
      </c>
      <c r="AB79" s="5">
        <f t="shared" si="19"/>
        <v>-3.1</v>
      </c>
      <c r="AC79" s="32">
        <f t="shared" si="27"/>
        <v>-1.8612200000000001</v>
      </c>
      <c r="AD79" s="5">
        <f t="shared" si="20"/>
        <v>-1.642756680731364</v>
      </c>
      <c r="AE79" s="32"/>
      <c r="AF79" s="5">
        <f t="shared" si="21"/>
        <v>4.3666666666666671</v>
      </c>
      <c r="AG79" s="32">
        <f t="shared" si="28"/>
        <v>4.7945000000000011</v>
      </c>
      <c r="AH79" s="5">
        <f t="shared" si="22"/>
        <v>-1.109001406469762</v>
      </c>
      <c r="AI79" s="5"/>
      <c r="AJ79" s="5">
        <f t="shared" si="23"/>
        <v>7.2333333333333334</v>
      </c>
      <c r="AK79" s="32">
        <f t="shared" si="29"/>
        <v>6.5722333333333323</v>
      </c>
      <c r="AL79" s="5">
        <f t="shared" si="24"/>
        <v>0.37946554149085454</v>
      </c>
    </row>
    <row r="80" spans="1:38">
      <c r="A80" s="141">
        <v>74</v>
      </c>
      <c r="B80" s="6">
        <v>1856</v>
      </c>
      <c r="C80" s="5">
        <v>1.5</v>
      </c>
      <c r="D80" s="5">
        <v>1.2</v>
      </c>
      <c r="E80" s="5">
        <v>-0.1</v>
      </c>
      <c r="F80" s="5">
        <v>7.9</v>
      </c>
      <c r="G80" s="5">
        <v>8.5</v>
      </c>
      <c r="H80" s="5">
        <v>14.8</v>
      </c>
      <c r="I80" s="5">
        <v>13.2</v>
      </c>
      <c r="J80" s="5">
        <v>16.600000000000001</v>
      </c>
      <c r="K80" s="5">
        <v>10.199999999999999</v>
      </c>
      <c r="L80" s="5">
        <v>9</v>
      </c>
      <c r="M80" s="5">
        <v>-2.8</v>
      </c>
      <c r="N80" s="5">
        <v>-0.5</v>
      </c>
      <c r="O80" s="231">
        <v>0</v>
      </c>
      <c r="P80" s="5">
        <v>6.6</v>
      </c>
      <c r="Q80" s="26">
        <f t="shared" si="15"/>
        <v>6.6</v>
      </c>
      <c r="R80" s="227">
        <v>6.6183333333333332</v>
      </c>
      <c r="S80" s="111">
        <f t="shared" ref="S80:U111" si="30">$W$5*(P69+P91)+$W$6*(P70+P90)+$W$7*(P71+P89)+$W$8*(P72+P88)+$W$9*(P73+P87)+$W$10*(P74+P86)+$W$11*(P75+P85)+$W$12*(P76+P84)+$W$13*(P77+P83)+$W$14*(P78+P82)+$W$15*(P79+P81)+$W$16*P80</f>
        <v>6.1046700000000005</v>
      </c>
      <c r="T80" s="32">
        <f t="shared" si="30"/>
        <v>6.0282900000000001</v>
      </c>
      <c r="U80" s="230">
        <f t="shared" si="30"/>
        <v>6.0348330000000008</v>
      </c>
      <c r="V80" s="111">
        <f t="shared" si="16"/>
        <v>0.34279661016948637</v>
      </c>
      <c r="X80" s="5">
        <f t="shared" si="17"/>
        <v>14.866666666666667</v>
      </c>
      <c r="Y80" s="32">
        <f t="shared" si="26"/>
        <v>14.367436666666665</v>
      </c>
      <c r="Z80" s="5">
        <f t="shared" si="18"/>
        <v>0.69240506329114737</v>
      </c>
      <c r="AB80" s="5">
        <f t="shared" si="19"/>
        <v>-0.66666666666666663</v>
      </c>
      <c r="AC80" s="32">
        <f t="shared" si="27"/>
        <v>-1.8413233333333332</v>
      </c>
      <c r="AD80" s="5">
        <f t="shared" si="20"/>
        <v>0.79057665260196941</v>
      </c>
      <c r="AE80" s="32"/>
      <c r="AF80" s="5">
        <f t="shared" si="21"/>
        <v>5.4333333333333336</v>
      </c>
      <c r="AG80" s="32">
        <f t="shared" si="28"/>
        <v>4.9022966666666665</v>
      </c>
      <c r="AH80" s="5">
        <f t="shared" si="22"/>
        <v>-4.2334739803095545E-2</v>
      </c>
      <c r="AI80" s="5"/>
      <c r="AJ80" s="5">
        <f t="shared" si="23"/>
        <v>5.4666666666666659</v>
      </c>
      <c r="AK80" s="32">
        <f t="shared" si="29"/>
        <v>6.6341799999999997</v>
      </c>
      <c r="AL80" s="5">
        <f t="shared" si="24"/>
        <v>-1.387201125175813</v>
      </c>
    </row>
    <row r="81" spans="1:38">
      <c r="A81" s="141">
        <v>75</v>
      </c>
      <c r="B81" s="6">
        <v>1857</v>
      </c>
      <c r="C81" s="5">
        <v>-4.3</v>
      </c>
      <c r="D81" s="5">
        <v>-0.8</v>
      </c>
      <c r="E81" s="5">
        <v>0.1</v>
      </c>
      <c r="F81" s="5">
        <v>4.5999999999999996</v>
      </c>
      <c r="G81" s="5">
        <v>10.4</v>
      </c>
      <c r="H81" s="5">
        <v>13.2</v>
      </c>
      <c r="I81" s="5">
        <v>17</v>
      </c>
      <c r="J81" s="5">
        <v>15.5</v>
      </c>
      <c r="K81" s="5">
        <v>13.3</v>
      </c>
      <c r="L81" s="5">
        <v>9.6</v>
      </c>
      <c r="M81" s="5">
        <v>3</v>
      </c>
      <c r="N81" s="5">
        <v>1</v>
      </c>
      <c r="O81" s="231">
        <v>0</v>
      </c>
      <c r="P81" s="5">
        <v>6.9</v>
      </c>
      <c r="Q81" s="26">
        <f t="shared" si="15"/>
        <v>6.9</v>
      </c>
      <c r="R81" s="227">
        <v>6.8724999999999996</v>
      </c>
      <c r="S81" s="111">
        <f t="shared" si="30"/>
        <v>6.1356900000000003</v>
      </c>
      <c r="T81" s="32">
        <f t="shared" si="30"/>
        <v>6.0831300000000006</v>
      </c>
      <c r="U81" s="230">
        <f t="shared" si="30"/>
        <v>6.0872885833333337</v>
      </c>
      <c r="V81" s="111">
        <f t="shared" si="16"/>
        <v>0.64279661016948708</v>
      </c>
      <c r="X81" s="5">
        <f t="shared" si="17"/>
        <v>15.233333333333334</v>
      </c>
      <c r="Y81" s="32">
        <f t="shared" si="26"/>
        <v>14.391776666666667</v>
      </c>
      <c r="Z81" s="5">
        <f t="shared" si="18"/>
        <v>1.0590717299578145</v>
      </c>
      <c r="AB81" s="5">
        <f t="shared" si="19"/>
        <v>-1.8666666666666665</v>
      </c>
      <c r="AC81" s="32">
        <f t="shared" si="27"/>
        <v>-1.8400833333333331</v>
      </c>
      <c r="AD81" s="5">
        <f t="shared" si="20"/>
        <v>-0.40942334739803043</v>
      </c>
      <c r="AE81" s="32"/>
      <c r="AF81" s="5">
        <f t="shared" si="21"/>
        <v>5.0333333333333332</v>
      </c>
      <c r="AG81" s="32">
        <f t="shared" si="28"/>
        <v>5.0268166666666669</v>
      </c>
      <c r="AH81" s="5">
        <f t="shared" si="22"/>
        <v>-0.4423347398030959</v>
      </c>
      <c r="AI81" s="5"/>
      <c r="AJ81" s="5">
        <f t="shared" si="23"/>
        <v>8.6333333333333329</v>
      </c>
      <c r="AK81" s="32">
        <f t="shared" si="29"/>
        <v>6.6920566666666668</v>
      </c>
      <c r="AL81" s="5">
        <f t="shared" si="24"/>
        <v>1.779465541490854</v>
      </c>
    </row>
    <row r="82" spans="1:38">
      <c r="A82" s="141">
        <v>76</v>
      </c>
      <c r="B82" s="6">
        <v>1858</v>
      </c>
      <c r="C82" s="5">
        <v>-4.5</v>
      </c>
      <c r="D82" s="5">
        <v>-4.5</v>
      </c>
      <c r="E82" s="5">
        <v>-0.2</v>
      </c>
      <c r="F82" s="5">
        <v>6.6</v>
      </c>
      <c r="G82" s="5">
        <v>7.8</v>
      </c>
      <c r="H82" s="5">
        <v>16.899999999999999</v>
      </c>
      <c r="I82" s="5">
        <v>13.5</v>
      </c>
      <c r="J82" s="5">
        <v>13</v>
      </c>
      <c r="K82" s="5">
        <v>14</v>
      </c>
      <c r="L82" s="5">
        <v>7.8</v>
      </c>
      <c r="M82" s="5">
        <v>-1.1000000000000001</v>
      </c>
      <c r="N82" s="5">
        <v>-1.3</v>
      </c>
      <c r="O82" s="231">
        <v>0</v>
      </c>
      <c r="P82" s="5">
        <v>5.7</v>
      </c>
      <c r="Q82" s="26">
        <f t="shared" si="15"/>
        <v>5.7</v>
      </c>
      <c r="R82" s="227">
        <v>5.7041666666666666</v>
      </c>
      <c r="S82" s="111">
        <f t="shared" si="30"/>
        <v>6.1503399999999999</v>
      </c>
      <c r="T82" s="32">
        <f t="shared" si="30"/>
        <v>6.1161400000000006</v>
      </c>
      <c r="U82" s="230">
        <f t="shared" si="30"/>
        <v>6.1191784166666663</v>
      </c>
      <c r="V82" s="111">
        <f t="shared" si="16"/>
        <v>-0.5572033898305131</v>
      </c>
      <c r="X82" s="5">
        <f t="shared" si="17"/>
        <v>14.466666666666667</v>
      </c>
      <c r="Y82" s="32">
        <f t="shared" si="26"/>
        <v>14.375186666666666</v>
      </c>
      <c r="Z82" s="5">
        <f t="shared" si="18"/>
        <v>0.29240506329114702</v>
      </c>
      <c r="AB82" s="5">
        <f t="shared" si="19"/>
        <v>-2.6666666666666665</v>
      </c>
      <c r="AC82" s="32">
        <f t="shared" si="27"/>
        <v>-1.8340933333333336</v>
      </c>
      <c r="AD82" s="5">
        <f t="shared" si="20"/>
        <v>-1.2094233473980305</v>
      </c>
      <c r="AE82" s="32"/>
      <c r="AF82" s="5">
        <f t="shared" si="21"/>
        <v>4.7333333333333334</v>
      </c>
      <c r="AG82" s="32">
        <f t="shared" si="28"/>
        <v>5.1255533333333334</v>
      </c>
      <c r="AH82" s="5">
        <f t="shared" si="22"/>
        <v>-0.74233473980309572</v>
      </c>
      <c r="AI82" s="5"/>
      <c r="AJ82" s="5">
        <f t="shared" si="23"/>
        <v>6.8999999999999995</v>
      </c>
      <c r="AK82" s="32">
        <f t="shared" si="29"/>
        <v>6.7337900000000008</v>
      </c>
      <c r="AL82" s="5">
        <f t="shared" si="24"/>
        <v>4.6132208157520616E-2</v>
      </c>
    </row>
    <row r="83" spans="1:38">
      <c r="A83" s="141">
        <v>77</v>
      </c>
      <c r="B83" s="6">
        <v>1859</v>
      </c>
      <c r="C83" s="5">
        <v>-2.2999999999999998</v>
      </c>
      <c r="D83" s="5">
        <v>-0.5</v>
      </c>
      <c r="E83" s="5">
        <v>3.9</v>
      </c>
      <c r="F83" s="5">
        <v>5.9</v>
      </c>
      <c r="G83" s="5">
        <v>9.4</v>
      </c>
      <c r="H83" s="5">
        <v>13.7</v>
      </c>
      <c r="I83" s="5">
        <v>19.399999999999999</v>
      </c>
      <c r="J83" s="5">
        <v>17.100000000000001</v>
      </c>
      <c r="K83" s="5">
        <v>11.5</v>
      </c>
      <c r="L83" s="5">
        <v>8.8000000000000007</v>
      </c>
      <c r="M83" s="5">
        <v>1.2</v>
      </c>
      <c r="N83" s="5">
        <v>-4.4000000000000004</v>
      </c>
      <c r="O83" s="231">
        <v>0</v>
      </c>
      <c r="P83" s="5">
        <v>7</v>
      </c>
      <c r="Q83" s="26">
        <f t="shared" si="15"/>
        <v>7</v>
      </c>
      <c r="R83" s="227">
        <v>6.9950000000000001</v>
      </c>
      <c r="S83" s="111">
        <f t="shared" si="30"/>
        <v>6.1616799999999996</v>
      </c>
      <c r="T83" s="32">
        <f t="shared" si="30"/>
        <v>6.1410999999999989</v>
      </c>
      <c r="U83" s="230">
        <f t="shared" si="30"/>
        <v>6.1434544166666667</v>
      </c>
      <c r="V83" s="111">
        <f t="shared" si="16"/>
        <v>0.74279661016948673</v>
      </c>
      <c r="X83" s="5">
        <f t="shared" si="17"/>
        <v>16.733333333333331</v>
      </c>
      <c r="Y83" s="32">
        <f t="shared" si="26"/>
        <v>14.360896666666667</v>
      </c>
      <c r="Z83" s="5">
        <f t="shared" si="18"/>
        <v>2.559071729957811</v>
      </c>
      <c r="AB83" s="5">
        <f t="shared" si="19"/>
        <v>-1.3666666666666665</v>
      </c>
      <c r="AC83" s="32">
        <f t="shared" si="27"/>
        <v>-1.8229466666666667</v>
      </c>
      <c r="AD83" s="5">
        <f t="shared" si="20"/>
        <v>9.0576652601969565E-2</v>
      </c>
      <c r="AE83" s="32"/>
      <c r="AF83" s="5">
        <f t="shared" si="21"/>
        <v>6.4000000000000012</v>
      </c>
      <c r="AG83" s="32">
        <f t="shared" si="28"/>
        <v>5.2247366666666677</v>
      </c>
      <c r="AH83" s="5">
        <f t="shared" si="22"/>
        <v>0.92433192686357213</v>
      </c>
      <c r="AI83" s="5"/>
      <c r="AJ83" s="5">
        <f t="shared" si="23"/>
        <v>7.166666666666667</v>
      </c>
      <c r="AK83" s="32">
        <f t="shared" si="29"/>
        <v>6.759033333333333</v>
      </c>
      <c r="AL83" s="5">
        <f t="shared" si="24"/>
        <v>0.31279887482418811</v>
      </c>
    </row>
    <row r="84" spans="1:38">
      <c r="A84" s="141">
        <v>78</v>
      </c>
      <c r="B84" s="6">
        <v>1860</v>
      </c>
      <c r="C84" s="5">
        <v>0.7</v>
      </c>
      <c r="D84" s="5">
        <v>-6.3</v>
      </c>
      <c r="E84" s="5">
        <v>-1.6</v>
      </c>
      <c r="F84" s="5">
        <v>4</v>
      </c>
      <c r="G84" s="5">
        <v>10.4</v>
      </c>
      <c r="H84" s="5">
        <v>12.9</v>
      </c>
      <c r="I84" s="5">
        <v>11.4</v>
      </c>
      <c r="J84" s="5">
        <v>13.5</v>
      </c>
      <c r="K84" s="5">
        <v>10.8</v>
      </c>
      <c r="L84" s="5">
        <v>5.8</v>
      </c>
      <c r="M84" s="5">
        <v>-0.5</v>
      </c>
      <c r="N84" s="5">
        <v>-1.7</v>
      </c>
      <c r="O84" s="231">
        <v>0</v>
      </c>
      <c r="P84" s="5">
        <v>5</v>
      </c>
      <c r="Q84" s="26">
        <f t="shared" si="15"/>
        <v>5</v>
      </c>
      <c r="R84" s="227">
        <v>4.9708333333333332</v>
      </c>
      <c r="S84" s="111">
        <f t="shared" si="30"/>
        <v>6.1570999999999998</v>
      </c>
      <c r="T84" s="32">
        <f t="shared" si="30"/>
        <v>6.1461799999999993</v>
      </c>
      <c r="U84" s="230">
        <f t="shared" si="30"/>
        <v>6.148209416666667</v>
      </c>
      <c r="V84" s="111">
        <f t="shared" si="16"/>
        <v>-1.2572033898305133</v>
      </c>
      <c r="X84" s="5">
        <f t="shared" si="17"/>
        <v>12.6</v>
      </c>
      <c r="Y84" s="32">
        <f t="shared" si="26"/>
        <v>14.316443333333332</v>
      </c>
      <c r="Z84" s="5">
        <f t="shared" si="18"/>
        <v>-1.5742616033755201</v>
      </c>
      <c r="AB84" s="5">
        <f t="shared" si="19"/>
        <v>-3.3333333333333335</v>
      </c>
      <c r="AC84" s="32">
        <f t="shared" si="27"/>
        <v>-1.8257333333333334</v>
      </c>
      <c r="AD84" s="5">
        <f t="shared" si="20"/>
        <v>-1.8760900140646974</v>
      </c>
      <c r="AE84" s="32"/>
      <c r="AF84" s="5">
        <f t="shared" si="21"/>
        <v>4.2666666666666666</v>
      </c>
      <c r="AG84" s="32">
        <f t="shared" si="28"/>
        <v>5.3022466666666661</v>
      </c>
      <c r="AH84" s="5">
        <f t="shared" si="22"/>
        <v>-1.2090014064697625</v>
      </c>
      <c r="AI84" s="5"/>
      <c r="AJ84" s="5">
        <f t="shared" si="23"/>
        <v>5.3666666666666671</v>
      </c>
      <c r="AK84" s="32">
        <f t="shared" si="29"/>
        <v>6.7580799999999996</v>
      </c>
      <c r="AL84" s="5">
        <f t="shared" si="24"/>
        <v>-1.4872011251758117</v>
      </c>
    </row>
    <row r="85" spans="1:38">
      <c r="A85" s="141">
        <v>79</v>
      </c>
      <c r="B85" s="6">
        <v>1861</v>
      </c>
      <c r="C85" s="5">
        <v>-4.9000000000000004</v>
      </c>
      <c r="D85" s="5">
        <v>2.6</v>
      </c>
      <c r="E85" s="5">
        <v>1.5</v>
      </c>
      <c r="F85" s="5">
        <v>3.5</v>
      </c>
      <c r="G85" s="5">
        <v>8.6</v>
      </c>
      <c r="H85" s="5">
        <v>14</v>
      </c>
      <c r="I85" s="5">
        <v>14.6</v>
      </c>
      <c r="J85" s="5">
        <v>16.7</v>
      </c>
      <c r="K85" s="5">
        <v>11.2</v>
      </c>
      <c r="L85" s="5">
        <v>9</v>
      </c>
      <c r="M85" s="5">
        <v>2.9</v>
      </c>
      <c r="N85" s="5">
        <v>-2.1</v>
      </c>
      <c r="O85" s="231">
        <v>0</v>
      </c>
      <c r="P85" s="5">
        <v>6.5</v>
      </c>
      <c r="Q85" s="26">
        <f t="shared" si="15"/>
        <v>6.5</v>
      </c>
      <c r="R85" s="227">
        <v>6.5183333333333335</v>
      </c>
      <c r="S85" s="111">
        <f t="shared" si="30"/>
        <v>6.1603200000000005</v>
      </c>
      <c r="T85" s="32">
        <f t="shared" si="30"/>
        <v>6.1559999999999988</v>
      </c>
      <c r="U85" s="230">
        <f t="shared" si="30"/>
        <v>6.1586414999999999</v>
      </c>
      <c r="V85" s="111">
        <f t="shared" si="16"/>
        <v>0.24279661016948673</v>
      </c>
      <c r="X85" s="5">
        <f t="shared" si="17"/>
        <v>15.1</v>
      </c>
      <c r="Y85" s="32">
        <f t="shared" si="26"/>
        <v>14.262560000000001</v>
      </c>
      <c r="Z85" s="5">
        <f t="shared" si="18"/>
        <v>0.92573839662447988</v>
      </c>
      <c r="AB85" s="5">
        <f t="shared" si="19"/>
        <v>-1.3333333333333333</v>
      </c>
      <c r="AC85" s="32">
        <f t="shared" si="27"/>
        <v>-1.8287600000000002</v>
      </c>
      <c r="AD85" s="5">
        <f t="shared" si="20"/>
        <v>0.12390998593530278</v>
      </c>
      <c r="AE85" s="32"/>
      <c r="AF85" s="5">
        <f t="shared" si="21"/>
        <v>4.5333333333333332</v>
      </c>
      <c r="AG85" s="32">
        <f t="shared" si="28"/>
        <v>5.3831433333333338</v>
      </c>
      <c r="AH85" s="5">
        <f t="shared" si="22"/>
        <v>-0.9423347398030959</v>
      </c>
      <c r="AI85" s="5"/>
      <c r="AJ85" s="5">
        <f t="shared" si="23"/>
        <v>7.6999999999999993</v>
      </c>
      <c r="AK85" s="32">
        <f t="shared" si="29"/>
        <v>6.7540733333333334</v>
      </c>
      <c r="AL85" s="5">
        <f t="shared" si="24"/>
        <v>0.84613220815752044</v>
      </c>
    </row>
    <row r="86" spans="1:38">
      <c r="A86" s="141">
        <v>80</v>
      </c>
      <c r="B86" s="6">
        <v>1862</v>
      </c>
      <c r="C86" s="5">
        <v>-2.8</v>
      </c>
      <c r="D86" s="5">
        <v>-2.1</v>
      </c>
      <c r="E86" s="5">
        <v>5.7</v>
      </c>
      <c r="F86" s="5">
        <v>8.1</v>
      </c>
      <c r="G86" s="5">
        <v>12.3</v>
      </c>
      <c r="H86" s="5">
        <v>11.8</v>
      </c>
      <c r="I86" s="5">
        <v>15.5</v>
      </c>
      <c r="J86" s="5">
        <v>13.8</v>
      </c>
      <c r="K86" s="5">
        <v>12.2</v>
      </c>
      <c r="L86" s="5">
        <v>9</v>
      </c>
      <c r="M86" s="5">
        <v>2.1</v>
      </c>
      <c r="N86" s="5">
        <v>-0.2</v>
      </c>
      <c r="O86" s="231">
        <v>0</v>
      </c>
      <c r="P86" s="5">
        <v>7.1</v>
      </c>
      <c r="Q86" s="26">
        <f t="shared" si="15"/>
        <v>7.1</v>
      </c>
      <c r="R86" s="227">
        <v>7.1291666666666664</v>
      </c>
      <c r="S86" s="111">
        <f t="shared" si="30"/>
        <v>6.1539299999999999</v>
      </c>
      <c r="T86" s="32">
        <f t="shared" si="30"/>
        <v>6.1539299999999999</v>
      </c>
      <c r="U86" s="230">
        <f t="shared" si="30"/>
        <v>6.1576877499999991</v>
      </c>
      <c r="V86" s="111">
        <f t="shared" si="16"/>
        <v>0.84279661016948637</v>
      </c>
      <c r="X86" s="5">
        <f t="shared" si="17"/>
        <v>13.700000000000001</v>
      </c>
      <c r="Y86" s="32">
        <f t="shared" si="26"/>
        <v>14.210366666666669</v>
      </c>
      <c r="Z86" s="5">
        <f t="shared" si="18"/>
        <v>-0.4742616033755187</v>
      </c>
      <c r="AB86" s="5">
        <f t="shared" si="19"/>
        <v>-2.3333333333333335</v>
      </c>
      <c r="AC86" s="32">
        <f t="shared" si="27"/>
        <v>-1.7949499999999998</v>
      </c>
      <c r="AD86" s="5">
        <f t="shared" si="20"/>
        <v>-0.87609001406469744</v>
      </c>
      <c r="AE86" s="32"/>
      <c r="AF86" s="5">
        <f t="shared" si="21"/>
        <v>8.7000000000000011</v>
      </c>
      <c r="AG86" s="32">
        <f t="shared" si="28"/>
        <v>5.4328000000000003</v>
      </c>
      <c r="AH86" s="5">
        <f t="shared" si="22"/>
        <v>3.224331926863572</v>
      </c>
      <c r="AI86" s="5"/>
      <c r="AJ86" s="5">
        <f t="shared" si="23"/>
        <v>7.7666666666666666</v>
      </c>
      <c r="AK86" s="32">
        <f t="shared" si="29"/>
        <v>6.730736666666667</v>
      </c>
      <c r="AL86" s="5">
        <f t="shared" si="24"/>
        <v>0.91279887482418776</v>
      </c>
    </row>
    <row r="87" spans="1:38">
      <c r="A87" s="141">
        <v>81</v>
      </c>
      <c r="B87" s="6">
        <v>1863</v>
      </c>
      <c r="C87" s="5">
        <v>1</v>
      </c>
      <c r="D87" s="5">
        <v>-0.7</v>
      </c>
      <c r="E87" s="5">
        <v>1.2</v>
      </c>
      <c r="F87" s="5">
        <v>6.1</v>
      </c>
      <c r="G87" s="5">
        <v>11</v>
      </c>
      <c r="H87" s="5">
        <v>12.6</v>
      </c>
      <c r="I87" s="5">
        <v>13.8</v>
      </c>
      <c r="J87" s="5">
        <v>16.899999999999999</v>
      </c>
      <c r="K87" s="5">
        <v>10.5</v>
      </c>
      <c r="L87" s="5">
        <v>9.1</v>
      </c>
      <c r="M87" s="5">
        <v>2.2000000000000002</v>
      </c>
      <c r="N87" s="5">
        <v>-0.8</v>
      </c>
      <c r="O87" s="231">
        <v>0</v>
      </c>
      <c r="P87" s="5">
        <v>6.9</v>
      </c>
      <c r="Q87" s="26">
        <f t="shared" si="15"/>
        <v>6.9</v>
      </c>
      <c r="R87" s="227">
        <v>6.9375</v>
      </c>
      <c r="S87" s="111">
        <f t="shared" si="30"/>
        <v>6.1394500000000001</v>
      </c>
      <c r="T87" s="32">
        <f t="shared" si="30"/>
        <v>6.1394500000000001</v>
      </c>
      <c r="U87" s="230">
        <f t="shared" si="30"/>
        <v>6.1421154166666669</v>
      </c>
      <c r="V87" s="111">
        <f t="shared" si="16"/>
        <v>0.64279661016948708</v>
      </c>
      <c r="X87" s="5">
        <f t="shared" si="17"/>
        <v>14.433333333333332</v>
      </c>
      <c r="Y87" s="32">
        <f t="shared" si="26"/>
        <v>14.15175</v>
      </c>
      <c r="Z87" s="5">
        <f t="shared" si="18"/>
        <v>0.25907172995781202</v>
      </c>
      <c r="AB87" s="5">
        <f t="shared" si="19"/>
        <v>3.3333333333333361E-2</v>
      </c>
      <c r="AC87" s="32">
        <f t="shared" si="27"/>
        <v>-1.77746</v>
      </c>
      <c r="AD87" s="5">
        <f t="shared" si="20"/>
        <v>1.4905766526019695</v>
      </c>
      <c r="AE87" s="32"/>
      <c r="AF87" s="5">
        <f t="shared" si="21"/>
        <v>6.1000000000000005</v>
      </c>
      <c r="AG87" s="32">
        <f t="shared" si="28"/>
        <v>5.4578900000000008</v>
      </c>
      <c r="AH87" s="5">
        <f t="shared" si="22"/>
        <v>0.62433192686357142</v>
      </c>
      <c r="AI87" s="5"/>
      <c r="AJ87" s="5">
        <f t="shared" si="23"/>
        <v>7.2666666666666666</v>
      </c>
      <c r="AK87" s="32">
        <f t="shared" si="29"/>
        <v>6.6988799999999999</v>
      </c>
      <c r="AL87" s="5">
        <f t="shared" si="24"/>
        <v>0.41279887482418776</v>
      </c>
    </row>
    <row r="88" spans="1:38">
      <c r="A88" s="141">
        <v>82</v>
      </c>
      <c r="B88" s="6">
        <v>1864</v>
      </c>
      <c r="C88" s="5">
        <v>-5.5</v>
      </c>
      <c r="D88" s="5">
        <v>-2</v>
      </c>
      <c r="E88" s="5">
        <v>2.1</v>
      </c>
      <c r="F88" s="5">
        <v>2.7</v>
      </c>
      <c r="G88" s="5">
        <v>9.1</v>
      </c>
      <c r="H88" s="5">
        <v>12</v>
      </c>
      <c r="I88" s="5">
        <v>13.6</v>
      </c>
      <c r="J88" s="5">
        <v>12.6</v>
      </c>
      <c r="K88" s="5">
        <v>10.6</v>
      </c>
      <c r="L88" s="5">
        <v>4.5999999999999996</v>
      </c>
      <c r="M88" s="5">
        <v>-0.2</v>
      </c>
      <c r="N88" s="5">
        <v>-4.4000000000000004</v>
      </c>
      <c r="O88" s="231">
        <v>0</v>
      </c>
      <c r="P88" s="5">
        <v>4.5999999999999996</v>
      </c>
      <c r="Q88" s="26">
        <f t="shared" si="15"/>
        <v>4.5999999999999996</v>
      </c>
      <c r="R88" s="227">
        <v>4.6091666666666669</v>
      </c>
      <c r="S88" s="111">
        <f t="shared" si="30"/>
        <v>6.1046900000000006</v>
      </c>
      <c r="T88" s="32">
        <f t="shared" si="30"/>
        <v>6.1046900000000006</v>
      </c>
      <c r="U88" s="230">
        <f t="shared" si="30"/>
        <v>6.1064271666666672</v>
      </c>
      <c r="V88" s="111">
        <f t="shared" si="16"/>
        <v>-1.6572033898305136</v>
      </c>
      <c r="X88" s="5">
        <f t="shared" si="17"/>
        <v>12.733333333333334</v>
      </c>
      <c r="Y88" s="32">
        <f t="shared" si="26"/>
        <v>14.091683333333334</v>
      </c>
      <c r="Z88" s="5">
        <f t="shared" si="18"/>
        <v>-1.4409282700421855</v>
      </c>
      <c r="AB88" s="5">
        <f t="shared" si="19"/>
        <v>-2.7666666666666671</v>
      </c>
      <c r="AC88" s="32">
        <f t="shared" si="27"/>
        <v>-1.7720933333333333</v>
      </c>
      <c r="AD88" s="5">
        <f t="shared" si="20"/>
        <v>-1.309423347398031</v>
      </c>
      <c r="AE88" s="32"/>
      <c r="AF88" s="5">
        <f t="shared" si="21"/>
        <v>4.6333333333333337</v>
      </c>
      <c r="AG88" s="32">
        <f t="shared" si="28"/>
        <v>5.4662833333333332</v>
      </c>
      <c r="AH88" s="5">
        <f t="shared" si="22"/>
        <v>-0.84233473980309537</v>
      </c>
      <c r="AI88" s="5"/>
      <c r="AJ88" s="5">
        <f t="shared" si="23"/>
        <v>5</v>
      </c>
      <c r="AK88" s="32">
        <f t="shared" si="29"/>
        <v>6.6221466666666666</v>
      </c>
      <c r="AL88" s="5">
        <f t="shared" si="24"/>
        <v>-1.8538677918424789</v>
      </c>
    </row>
    <row r="89" spans="1:38">
      <c r="A89" s="141">
        <v>83</v>
      </c>
      <c r="B89" s="6">
        <v>1865</v>
      </c>
      <c r="C89" s="5">
        <v>-1.3</v>
      </c>
      <c r="D89" s="5">
        <v>-5.8</v>
      </c>
      <c r="E89" s="5">
        <v>-5</v>
      </c>
      <c r="F89" s="5">
        <v>9.9</v>
      </c>
      <c r="G89" s="5">
        <v>13.7</v>
      </c>
      <c r="H89" s="5">
        <v>11.8</v>
      </c>
      <c r="I89" s="5">
        <v>17.100000000000001</v>
      </c>
      <c r="J89" s="5">
        <v>13.6</v>
      </c>
      <c r="K89" s="5">
        <v>13.8</v>
      </c>
      <c r="L89" s="5">
        <v>7.5</v>
      </c>
      <c r="M89" s="5">
        <v>3.3</v>
      </c>
      <c r="N89" s="5">
        <v>-1.5</v>
      </c>
      <c r="O89" s="231">
        <v>0</v>
      </c>
      <c r="P89" s="5">
        <v>6.4</v>
      </c>
      <c r="Q89" s="26">
        <f t="shared" si="15"/>
        <v>6.4</v>
      </c>
      <c r="R89" s="227">
        <v>6.4516666666666671</v>
      </c>
      <c r="S89" s="111">
        <f t="shared" si="30"/>
        <v>6.0783800000000001</v>
      </c>
      <c r="T89" s="32">
        <f t="shared" si="30"/>
        <v>6.0783800000000001</v>
      </c>
      <c r="U89" s="230">
        <f t="shared" si="30"/>
        <v>6.0786916666666659</v>
      </c>
      <c r="V89" s="111">
        <f t="shared" si="16"/>
        <v>0.14279661016948708</v>
      </c>
      <c r="X89" s="5">
        <f t="shared" si="17"/>
        <v>14.166666666666666</v>
      </c>
      <c r="Y89" s="32">
        <f t="shared" si="26"/>
        <v>14.043123333333334</v>
      </c>
      <c r="Z89" s="5">
        <f t="shared" si="18"/>
        <v>-7.5949367088536945E-3</v>
      </c>
      <c r="AB89" s="5">
        <f t="shared" si="19"/>
        <v>-3.8333333333333335</v>
      </c>
      <c r="AC89" s="32">
        <f t="shared" si="27"/>
        <v>-1.7711666666666668</v>
      </c>
      <c r="AD89" s="5">
        <f t="shared" si="20"/>
        <v>-2.3760900140646974</v>
      </c>
      <c r="AE89" s="32"/>
      <c r="AF89" s="5">
        <f t="shared" si="21"/>
        <v>6.2</v>
      </c>
      <c r="AG89" s="32">
        <f t="shared" si="28"/>
        <v>5.4514899999999997</v>
      </c>
      <c r="AH89" s="5">
        <f t="shared" si="22"/>
        <v>0.72433192686357106</v>
      </c>
      <c r="AI89" s="5"/>
      <c r="AJ89" s="5">
        <f t="shared" si="23"/>
        <v>8.2000000000000011</v>
      </c>
      <c r="AK89" s="32">
        <f t="shared" si="29"/>
        <v>6.5552600000000005</v>
      </c>
      <c r="AL89" s="5">
        <f t="shared" si="24"/>
        <v>1.3461322081575222</v>
      </c>
    </row>
    <row r="90" spans="1:38">
      <c r="A90" s="141">
        <v>84</v>
      </c>
      <c r="B90" s="6">
        <v>1866</v>
      </c>
      <c r="C90" s="5">
        <v>1.5</v>
      </c>
      <c r="D90" s="5">
        <v>0.8</v>
      </c>
      <c r="E90" s="5">
        <v>0.5</v>
      </c>
      <c r="F90" s="5">
        <v>6.8</v>
      </c>
      <c r="G90" s="5">
        <v>6.7</v>
      </c>
      <c r="H90" s="5">
        <v>14.6</v>
      </c>
      <c r="I90" s="5">
        <v>13.9</v>
      </c>
      <c r="J90" s="5">
        <v>13.3</v>
      </c>
      <c r="K90" s="5">
        <v>12.7</v>
      </c>
      <c r="L90" s="5">
        <v>6.4</v>
      </c>
      <c r="M90" s="5">
        <v>0.9</v>
      </c>
      <c r="N90" s="5">
        <v>1.7</v>
      </c>
      <c r="O90" s="231">
        <v>0</v>
      </c>
      <c r="P90" s="5">
        <v>6.7</v>
      </c>
      <c r="Q90" s="26">
        <f t="shared" si="15"/>
        <v>6.7</v>
      </c>
      <c r="R90" s="227">
        <v>6.666666666666667</v>
      </c>
      <c r="S90" s="111">
        <f t="shared" si="30"/>
        <v>6.0430299999999999</v>
      </c>
      <c r="T90" s="32">
        <f t="shared" si="30"/>
        <v>6.0430299999999999</v>
      </c>
      <c r="U90" s="230">
        <f t="shared" si="30"/>
        <v>6.0410709166666665</v>
      </c>
      <c r="V90" s="111">
        <f t="shared" si="16"/>
        <v>0.4427966101694869</v>
      </c>
      <c r="X90" s="5">
        <f t="shared" si="17"/>
        <v>13.933333333333332</v>
      </c>
      <c r="Y90" s="32">
        <f t="shared" si="26"/>
        <v>14.01656333333333</v>
      </c>
      <c r="Z90" s="5">
        <f t="shared" si="18"/>
        <v>-0.24092827004218798</v>
      </c>
      <c r="AB90" s="5">
        <f t="shared" si="19"/>
        <v>0.26666666666666666</v>
      </c>
      <c r="AC90" s="32">
        <f t="shared" si="27"/>
        <v>-1.7344699999999997</v>
      </c>
      <c r="AD90" s="5">
        <f t="shared" si="20"/>
        <v>1.7239099859353026</v>
      </c>
      <c r="AE90" s="32"/>
      <c r="AF90" s="5">
        <f t="shared" si="21"/>
        <v>4.666666666666667</v>
      </c>
      <c r="AG90" s="32">
        <f t="shared" si="28"/>
        <v>5.3938700000000006</v>
      </c>
      <c r="AH90" s="5">
        <f t="shared" si="22"/>
        <v>-0.80900140646976215</v>
      </c>
      <c r="AI90" s="5"/>
      <c r="AJ90" s="5">
        <f t="shared" si="23"/>
        <v>6.666666666666667</v>
      </c>
      <c r="AK90" s="32">
        <f t="shared" si="29"/>
        <v>6.4823299999999993</v>
      </c>
      <c r="AL90" s="5">
        <f t="shared" si="24"/>
        <v>-0.18720112517581189</v>
      </c>
    </row>
    <row r="91" spans="1:38">
      <c r="A91" s="141">
        <v>85</v>
      </c>
      <c r="B91" s="6">
        <v>1867</v>
      </c>
      <c r="C91" s="5">
        <v>-2.9</v>
      </c>
      <c r="D91" s="5">
        <v>1.9</v>
      </c>
      <c r="E91" s="5">
        <v>0.4</v>
      </c>
      <c r="F91" s="5">
        <v>5.3</v>
      </c>
      <c r="G91" s="5">
        <v>10.199999999999999</v>
      </c>
      <c r="H91" s="5">
        <v>12.7</v>
      </c>
      <c r="I91" s="5">
        <v>13.3</v>
      </c>
      <c r="J91" s="5">
        <v>15.6</v>
      </c>
      <c r="K91" s="5">
        <v>12.4</v>
      </c>
      <c r="L91" s="5">
        <v>5.2</v>
      </c>
      <c r="M91" s="5">
        <v>-0.9</v>
      </c>
      <c r="N91" s="5">
        <v>-4.7</v>
      </c>
      <c r="O91" s="231">
        <v>0</v>
      </c>
      <c r="P91" s="5">
        <v>5.7</v>
      </c>
      <c r="Q91" s="26">
        <f t="shared" si="15"/>
        <v>5.7</v>
      </c>
      <c r="R91" s="227">
        <v>5.668333333333333</v>
      </c>
      <c r="S91" s="111">
        <f t="shared" si="30"/>
        <v>6.0070499999999996</v>
      </c>
      <c r="T91" s="32">
        <f t="shared" si="30"/>
        <v>6.0070499999999996</v>
      </c>
      <c r="U91" s="230">
        <f t="shared" si="30"/>
        <v>6.0027500833333329</v>
      </c>
      <c r="V91" s="111">
        <f t="shared" si="16"/>
        <v>-0.5572033898305131</v>
      </c>
      <c r="X91" s="5">
        <f t="shared" si="17"/>
        <v>13.866666666666667</v>
      </c>
      <c r="Y91" s="32">
        <f t="shared" si="26"/>
        <v>13.989240000000001</v>
      </c>
      <c r="Z91" s="5">
        <f t="shared" si="18"/>
        <v>-0.30759493670885263</v>
      </c>
      <c r="AB91" s="5">
        <f t="shared" si="19"/>
        <v>0.23333333333333331</v>
      </c>
      <c r="AC91" s="32">
        <f t="shared" si="27"/>
        <v>-1.7236333333333334</v>
      </c>
      <c r="AD91" s="5">
        <f t="shared" si="20"/>
        <v>1.6905766526019694</v>
      </c>
      <c r="AE91" s="32"/>
      <c r="AF91" s="5">
        <f t="shared" si="21"/>
        <v>5.3</v>
      </c>
      <c r="AG91" s="32">
        <f t="shared" si="28"/>
        <v>5.3394733333333324</v>
      </c>
      <c r="AH91" s="5">
        <f t="shared" si="22"/>
        <v>-0.17566807313642929</v>
      </c>
      <c r="AI91" s="5"/>
      <c r="AJ91" s="5">
        <f t="shared" si="23"/>
        <v>5.5666666666666673</v>
      </c>
      <c r="AK91" s="32">
        <f t="shared" si="29"/>
        <v>6.408946666666667</v>
      </c>
      <c r="AL91" s="5">
        <f t="shared" si="24"/>
        <v>-1.2872011251758115</v>
      </c>
    </row>
    <row r="92" spans="1:38">
      <c r="A92" s="141">
        <v>86</v>
      </c>
      <c r="B92" s="6">
        <v>1868</v>
      </c>
      <c r="C92" s="5">
        <v>-5</v>
      </c>
      <c r="D92" s="5">
        <v>0.1</v>
      </c>
      <c r="E92" s="5">
        <v>-0.7</v>
      </c>
      <c r="F92" s="5">
        <v>4.3</v>
      </c>
      <c r="G92" s="5">
        <v>15.3</v>
      </c>
      <c r="H92" s="5">
        <v>14.3</v>
      </c>
      <c r="I92" s="5">
        <v>14.7</v>
      </c>
      <c r="J92" s="5">
        <v>15.1</v>
      </c>
      <c r="K92" s="5">
        <v>14.4</v>
      </c>
      <c r="L92" s="5">
        <v>6.4</v>
      </c>
      <c r="M92" s="5">
        <v>-0.9</v>
      </c>
      <c r="N92" s="5">
        <v>3.5</v>
      </c>
      <c r="O92" s="231">
        <v>0</v>
      </c>
      <c r="P92" s="5">
        <v>6.8</v>
      </c>
      <c r="Q92" s="26">
        <f t="shared" si="15"/>
        <v>6.8</v>
      </c>
      <c r="R92" s="227">
        <v>6.7783333333333333</v>
      </c>
      <c r="S92" s="111">
        <f t="shared" si="30"/>
        <v>5.95573</v>
      </c>
      <c r="T92" s="32">
        <f t="shared" si="30"/>
        <v>5.9593300000000005</v>
      </c>
      <c r="U92" s="230">
        <f t="shared" si="30"/>
        <v>5.952128833333334</v>
      </c>
      <c r="V92" s="111">
        <f t="shared" si="16"/>
        <v>0.54279661016948655</v>
      </c>
      <c r="X92" s="5">
        <f t="shared" si="17"/>
        <v>14.700000000000001</v>
      </c>
      <c r="Y92" s="32">
        <f t="shared" si="26"/>
        <v>13.976936666666667</v>
      </c>
      <c r="Z92" s="5">
        <f t="shared" si="18"/>
        <v>0.5257383966244813</v>
      </c>
      <c r="AB92" s="5">
        <f t="shared" si="19"/>
        <v>-3.1999999999999997</v>
      </c>
      <c r="AC92" s="32">
        <f t="shared" si="27"/>
        <v>-1.7352733333333334</v>
      </c>
      <c r="AD92" s="5">
        <f t="shared" si="20"/>
        <v>-1.7427566807313637</v>
      </c>
      <c r="AE92" s="32"/>
      <c r="AF92" s="5">
        <f t="shared" si="21"/>
        <v>6.3</v>
      </c>
      <c r="AG92" s="32">
        <f t="shared" si="28"/>
        <v>5.2552700000000003</v>
      </c>
      <c r="AH92" s="5">
        <f t="shared" si="22"/>
        <v>0.82433192686357071</v>
      </c>
      <c r="AI92" s="5"/>
      <c r="AJ92" s="5">
        <f t="shared" si="23"/>
        <v>6.6333333333333337</v>
      </c>
      <c r="AK92" s="32">
        <f t="shared" si="29"/>
        <v>6.3399700000000001</v>
      </c>
      <c r="AL92" s="5">
        <f t="shared" si="24"/>
        <v>-0.2205344585091451</v>
      </c>
    </row>
    <row r="93" spans="1:38">
      <c r="A93" s="141">
        <v>87</v>
      </c>
      <c r="B93" s="6">
        <v>1869</v>
      </c>
      <c r="C93" s="5">
        <v>-4.0999999999999996</v>
      </c>
      <c r="D93" s="5">
        <v>3.9</v>
      </c>
      <c r="E93" s="5">
        <v>-3.2</v>
      </c>
      <c r="F93" s="5">
        <v>7.3</v>
      </c>
      <c r="G93" s="5">
        <v>11.6</v>
      </c>
      <c r="H93" s="5">
        <v>9.6999999999999993</v>
      </c>
      <c r="I93" s="5">
        <v>16.899999999999999</v>
      </c>
      <c r="J93" s="5">
        <v>12.4</v>
      </c>
      <c r="K93" s="5">
        <v>13</v>
      </c>
      <c r="L93" s="5">
        <v>3.4</v>
      </c>
      <c r="M93" s="5">
        <v>0.7</v>
      </c>
      <c r="N93" s="5">
        <v>-1.7</v>
      </c>
      <c r="O93" s="231">
        <v>0</v>
      </c>
      <c r="P93" s="5">
        <v>5.8</v>
      </c>
      <c r="Q93" s="26">
        <f t="shared" si="15"/>
        <v>5.8</v>
      </c>
      <c r="R93" s="227">
        <v>5.8416666666666668</v>
      </c>
      <c r="S93" s="111">
        <f t="shared" si="30"/>
        <v>5.9145399999999988</v>
      </c>
      <c r="T93" s="32">
        <f t="shared" si="30"/>
        <v>5.9236399999999989</v>
      </c>
      <c r="U93" s="230">
        <f t="shared" si="30"/>
        <v>5.9137163333333334</v>
      </c>
      <c r="V93" s="111">
        <f t="shared" si="16"/>
        <v>-0.45720338983051345</v>
      </c>
      <c r="X93" s="5">
        <f t="shared" si="17"/>
        <v>13</v>
      </c>
      <c r="Y93" s="32">
        <f t="shared" si="26"/>
        <v>13.976916666666666</v>
      </c>
      <c r="Z93" s="5">
        <f t="shared" si="18"/>
        <v>-1.1742616033755198</v>
      </c>
      <c r="AB93" s="5">
        <f t="shared" si="19"/>
        <v>1.1000000000000001</v>
      </c>
      <c r="AC93" s="32">
        <f t="shared" si="27"/>
        <v>-1.75084</v>
      </c>
      <c r="AD93" s="5">
        <f t="shared" si="20"/>
        <v>2.5572433192686361</v>
      </c>
      <c r="AE93" s="32"/>
      <c r="AF93" s="5">
        <f t="shared" si="21"/>
        <v>5.2333333333333334</v>
      </c>
      <c r="AG93" s="32">
        <f t="shared" si="28"/>
        <v>5.178300000000001</v>
      </c>
      <c r="AH93" s="5">
        <f t="shared" si="22"/>
        <v>-0.24233473980309572</v>
      </c>
      <c r="AI93" s="5"/>
      <c r="AJ93" s="5">
        <f t="shared" si="23"/>
        <v>5.6999999999999993</v>
      </c>
      <c r="AK93" s="32">
        <f t="shared" si="29"/>
        <v>6.2719000000000005</v>
      </c>
      <c r="AL93" s="5">
        <f t="shared" si="24"/>
        <v>-1.1538677918424796</v>
      </c>
    </row>
    <row r="94" spans="1:38">
      <c r="A94" s="141">
        <v>88</v>
      </c>
      <c r="B94" s="6">
        <v>1870</v>
      </c>
      <c r="C94" s="5">
        <v>-3.9</v>
      </c>
      <c r="D94" s="5">
        <v>-4.3</v>
      </c>
      <c r="E94" s="5">
        <v>-2.2999999999999998</v>
      </c>
      <c r="F94" s="5">
        <v>4.2</v>
      </c>
      <c r="G94" s="5">
        <v>11.6</v>
      </c>
      <c r="H94" s="5">
        <v>12.9</v>
      </c>
      <c r="I94" s="5">
        <v>16.7</v>
      </c>
      <c r="J94" s="5">
        <v>11.8</v>
      </c>
      <c r="K94" s="5">
        <v>9</v>
      </c>
      <c r="L94" s="5">
        <v>5.6</v>
      </c>
      <c r="M94" s="5">
        <v>0.9</v>
      </c>
      <c r="N94" s="5">
        <v>-7.2</v>
      </c>
      <c r="O94" s="231">
        <v>0</v>
      </c>
      <c r="P94" s="5">
        <v>4.5999999999999996</v>
      </c>
      <c r="Q94" s="26">
        <f t="shared" si="15"/>
        <v>4.5999999999999996</v>
      </c>
      <c r="R94" s="227">
        <v>4.5958333333333332</v>
      </c>
      <c r="S94" s="111">
        <f t="shared" si="30"/>
        <v>5.8780799999999997</v>
      </c>
      <c r="T94" s="32">
        <f t="shared" si="30"/>
        <v>5.8952299999999997</v>
      </c>
      <c r="U94" s="230">
        <f t="shared" si="30"/>
        <v>5.8826711666666665</v>
      </c>
      <c r="V94" s="111">
        <f t="shared" si="16"/>
        <v>-1.6572033898305136</v>
      </c>
      <c r="X94" s="5">
        <f t="shared" si="17"/>
        <v>13.800000000000002</v>
      </c>
      <c r="Y94" s="32">
        <f t="shared" si="26"/>
        <v>14.000906666666667</v>
      </c>
      <c r="Z94" s="5">
        <f t="shared" si="18"/>
        <v>-0.37426160337551728</v>
      </c>
      <c r="AB94" s="5">
        <f t="shared" si="19"/>
        <v>-3.2999999999999994</v>
      </c>
      <c r="AC94" s="32">
        <f t="shared" si="27"/>
        <v>-1.75536</v>
      </c>
      <c r="AD94" s="5">
        <f t="shared" si="20"/>
        <v>-1.8427566807313633</v>
      </c>
      <c r="AE94" s="32"/>
      <c r="AF94" s="5">
        <f t="shared" si="21"/>
        <v>4.5</v>
      </c>
      <c r="AG94" s="32">
        <f t="shared" si="28"/>
        <v>5.0915533333333336</v>
      </c>
      <c r="AH94" s="5">
        <f t="shared" si="22"/>
        <v>-0.97566807313642911</v>
      </c>
      <c r="AI94" s="5"/>
      <c r="AJ94" s="5">
        <f t="shared" si="23"/>
        <v>5.166666666666667</v>
      </c>
      <c r="AK94" s="32">
        <f t="shared" si="29"/>
        <v>6.2161900000000001</v>
      </c>
      <c r="AL94" s="5">
        <f t="shared" si="24"/>
        <v>-1.6872011251758119</v>
      </c>
    </row>
    <row r="95" spans="1:38">
      <c r="A95" s="141">
        <v>89</v>
      </c>
      <c r="B95" s="6">
        <v>1871</v>
      </c>
      <c r="C95" s="5">
        <v>-6.8</v>
      </c>
      <c r="D95" s="5">
        <v>0.2</v>
      </c>
      <c r="E95" s="5">
        <v>2</v>
      </c>
      <c r="F95" s="5">
        <v>4.7</v>
      </c>
      <c r="G95" s="5">
        <v>7</v>
      </c>
      <c r="H95" s="5">
        <v>9.3000000000000007</v>
      </c>
      <c r="I95" s="5">
        <v>15.4</v>
      </c>
      <c r="J95" s="5">
        <v>14.7</v>
      </c>
      <c r="K95" s="5">
        <v>13.3</v>
      </c>
      <c r="L95" s="5">
        <v>3.4</v>
      </c>
      <c r="M95" s="5">
        <v>-2.9</v>
      </c>
      <c r="N95" s="5">
        <v>-6.3</v>
      </c>
      <c r="O95" s="231">
        <v>0</v>
      </c>
      <c r="P95" s="5">
        <v>4.5</v>
      </c>
      <c r="Q95" s="26">
        <f t="shared" si="15"/>
        <v>4.5</v>
      </c>
      <c r="R95" s="227">
        <v>4.4625000000000004</v>
      </c>
      <c r="S95" s="111">
        <f t="shared" si="30"/>
        <v>5.8395799999999998</v>
      </c>
      <c r="T95" s="32">
        <f t="shared" si="30"/>
        <v>5.8680799999999991</v>
      </c>
      <c r="U95" s="230">
        <f t="shared" si="30"/>
        <v>5.8531997500000008</v>
      </c>
      <c r="V95" s="111">
        <f t="shared" si="16"/>
        <v>-1.7572033898305133</v>
      </c>
      <c r="X95" s="5">
        <f t="shared" si="17"/>
        <v>13.133333333333335</v>
      </c>
      <c r="Y95" s="32">
        <f t="shared" si="26"/>
        <v>14.007143333333334</v>
      </c>
      <c r="Z95" s="5">
        <f t="shared" si="18"/>
        <v>-1.0409282700421851</v>
      </c>
      <c r="AB95" s="5">
        <f t="shared" si="19"/>
        <v>-4.6000000000000005</v>
      </c>
      <c r="AC95" s="32">
        <f t="shared" si="27"/>
        <v>-1.7587666666666666</v>
      </c>
      <c r="AD95" s="5">
        <f t="shared" si="20"/>
        <v>-3.1427566807313645</v>
      </c>
      <c r="AE95" s="32"/>
      <c r="AF95" s="5">
        <f t="shared" si="21"/>
        <v>4.5666666666666664</v>
      </c>
      <c r="AG95" s="32">
        <f t="shared" si="28"/>
        <v>5.0072633333333334</v>
      </c>
      <c r="AH95" s="5">
        <f t="shared" si="22"/>
        <v>-0.90900140646976268</v>
      </c>
      <c r="AI95" s="5"/>
      <c r="AJ95" s="5">
        <f t="shared" si="23"/>
        <v>4.5999999999999996</v>
      </c>
      <c r="AK95" s="32">
        <f t="shared" si="29"/>
        <v>6.1714366666666667</v>
      </c>
      <c r="AL95" s="5">
        <f t="shared" si="24"/>
        <v>-2.2538677918424792</v>
      </c>
    </row>
    <row r="96" spans="1:38">
      <c r="A96" s="141">
        <v>90</v>
      </c>
      <c r="B96" s="6">
        <v>1872</v>
      </c>
      <c r="C96" s="5">
        <v>-0.5</v>
      </c>
      <c r="D96" s="5">
        <v>0.8</v>
      </c>
      <c r="E96" s="5">
        <v>2.7</v>
      </c>
      <c r="F96" s="5">
        <v>6</v>
      </c>
      <c r="G96" s="5">
        <v>9.4</v>
      </c>
      <c r="H96" s="5">
        <v>12.2</v>
      </c>
      <c r="I96" s="5">
        <v>15.3</v>
      </c>
      <c r="J96" s="5">
        <v>13</v>
      </c>
      <c r="K96" s="5">
        <v>12.4</v>
      </c>
      <c r="L96" s="5">
        <v>8.1</v>
      </c>
      <c r="M96" s="5">
        <v>3.7</v>
      </c>
      <c r="N96" s="5">
        <v>2.2999999999999998</v>
      </c>
      <c r="O96" s="231">
        <v>0</v>
      </c>
      <c r="P96" s="5">
        <v>7.1</v>
      </c>
      <c r="Q96" s="26">
        <f t="shared" si="15"/>
        <v>7.1</v>
      </c>
      <c r="R96" s="227">
        <v>7.0866666666666669</v>
      </c>
      <c r="S96" s="111">
        <f t="shared" si="30"/>
        <v>5.8074299999999992</v>
      </c>
      <c r="T96" s="32">
        <f t="shared" si="30"/>
        <v>5.8512299999999993</v>
      </c>
      <c r="U96" s="230">
        <f t="shared" si="30"/>
        <v>5.8346152499999997</v>
      </c>
      <c r="V96" s="111">
        <f t="shared" si="16"/>
        <v>0.84279661016948637</v>
      </c>
      <c r="X96" s="5">
        <f t="shared" si="17"/>
        <v>13.5</v>
      </c>
      <c r="Y96" s="32">
        <f t="shared" si="26"/>
        <v>14.043643333333335</v>
      </c>
      <c r="Z96" s="5">
        <f t="shared" si="18"/>
        <v>-0.67426160337551977</v>
      </c>
      <c r="AB96" s="5">
        <f t="shared" si="19"/>
        <v>-2</v>
      </c>
      <c r="AC96" s="32">
        <f t="shared" si="27"/>
        <v>-1.7467766666666666</v>
      </c>
      <c r="AD96" s="5">
        <f t="shared" si="20"/>
        <v>-0.54275668073136396</v>
      </c>
      <c r="AE96" s="32"/>
      <c r="AF96" s="5">
        <f t="shared" si="21"/>
        <v>6.0333333333333341</v>
      </c>
      <c r="AG96" s="32">
        <f t="shared" si="28"/>
        <v>4.9208266666666676</v>
      </c>
      <c r="AH96" s="5">
        <f t="shared" si="22"/>
        <v>0.55766526019690499</v>
      </c>
      <c r="AI96" s="5"/>
      <c r="AJ96" s="5">
        <f t="shared" si="23"/>
        <v>8.0666666666666664</v>
      </c>
      <c r="AK96" s="32">
        <f t="shared" si="29"/>
        <v>6.1421066666666668</v>
      </c>
      <c r="AL96" s="5">
        <f t="shared" si="24"/>
        <v>1.2127988748241876</v>
      </c>
    </row>
    <row r="97" spans="1:38">
      <c r="A97" s="141">
        <v>91</v>
      </c>
      <c r="B97" s="6">
        <v>1873</v>
      </c>
      <c r="C97" s="5">
        <v>1.2</v>
      </c>
      <c r="D97" s="5">
        <v>-2.5</v>
      </c>
      <c r="E97" s="5">
        <v>3.5</v>
      </c>
      <c r="F97" s="5">
        <v>4</v>
      </c>
      <c r="G97" s="5">
        <v>6.2</v>
      </c>
      <c r="H97" s="5">
        <v>12.7</v>
      </c>
      <c r="I97" s="5">
        <v>16.8</v>
      </c>
      <c r="J97" s="5">
        <v>15.8</v>
      </c>
      <c r="K97" s="5">
        <v>10</v>
      </c>
      <c r="L97" s="5">
        <v>7.7</v>
      </c>
      <c r="M97" s="5">
        <v>1.3</v>
      </c>
      <c r="N97" s="5">
        <v>-1.5</v>
      </c>
      <c r="O97" s="231">
        <v>0</v>
      </c>
      <c r="P97" s="5">
        <v>6.3</v>
      </c>
      <c r="Q97" s="26">
        <f t="shared" si="15"/>
        <v>6.3</v>
      </c>
      <c r="R97" s="227">
        <v>6.2450000000000001</v>
      </c>
      <c r="S97" s="111">
        <f t="shared" si="30"/>
        <v>5.7720700000000003</v>
      </c>
      <c r="T97" s="32">
        <f t="shared" si="30"/>
        <v>5.8357199999999994</v>
      </c>
      <c r="U97" s="230">
        <f t="shared" si="30"/>
        <v>5.8177796666666675</v>
      </c>
      <c r="V97" s="111">
        <f t="shared" si="16"/>
        <v>4.2796610169486549E-2</v>
      </c>
      <c r="X97" s="5">
        <f t="shared" si="17"/>
        <v>15.1</v>
      </c>
      <c r="Y97" s="32">
        <f t="shared" si="26"/>
        <v>14.061903333333333</v>
      </c>
      <c r="Z97" s="5">
        <f t="shared" si="18"/>
        <v>0.92573839662447988</v>
      </c>
      <c r="AB97" s="5">
        <f t="shared" si="19"/>
        <v>0.33333333333333331</v>
      </c>
      <c r="AC97" s="32">
        <f t="shared" si="27"/>
        <v>-1.7370433333333333</v>
      </c>
      <c r="AD97" s="5">
        <f t="shared" si="20"/>
        <v>1.7905766526019693</v>
      </c>
      <c r="AE97" s="32"/>
      <c r="AF97" s="5">
        <f t="shared" si="21"/>
        <v>4.5666666666666664</v>
      </c>
      <c r="AG97" s="32">
        <f t="shared" si="28"/>
        <v>4.8541466666666668</v>
      </c>
      <c r="AH97" s="5">
        <f t="shared" si="22"/>
        <v>-0.90900140646976268</v>
      </c>
      <c r="AI97" s="5"/>
      <c r="AJ97" s="5">
        <f t="shared" si="23"/>
        <v>6.333333333333333</v>
      </c>
      <c r="AK97" s="32">
        <f t="shared" si="29"/>
        <v>6.1024399999999996</v>
      </c>
      <c r="AL97" s="5">
        <f t="shared" si="24"/>
        <v>-0.52053445850914581</v>
      </c>
    </row>
    <row r="98" spans="1:38">
      <c r="A98" s="141">
        <v>92</v>
      </c>
      <c r="B98" s="6">
        <v>1874</v>
      </c>
      <c r="C98" s="5">
        <v>-0.6</v>
      </c>
      <c r="D98" s="5">
        <v>-1.8</v>
      </c>
      <c r="E98" s="5">
        <v>0.2</v>
      </c>
      <c r="F98" s="5">
        <v>6.6</v>
      </c>
      <c r="G98" s="5">
        <v>5.8</v>
      </c>
      <c r="H98" s="5">
        <v>13.6</v>
      </c>
      <c r="I98" s="5">
        <v>17.600000000000001</v>
      </c>
      <c r="J98" s="5">
        <v>12.3</v>
      </c>
      <c r="K98" s="5">
        <v>13.5</v>
      </c>
      <c r="L98" s="5">
        <v>8.6999999999999993</v>
      </c>
      <c r="M98" s="5">
        <v>-0.9</v>
      </c>
      <c r="N98" s="5">
        <v>-4.5</v>
      </c>
      <c r="O98" s="231">
        <v>0</v>
      </c>
      <c r="P98" s="5">
        <v>5.9</v>
      </c>
      <c r="Q98" s="26">
        <f t="shared" si="15"/>
        <v>5.9</v>
      </c>
      <c r="R98" s="227">
        <v>5.8574999999999999</v>
      </c>
      <c r="S98" s="111">
        <f t="shared" si="30"/>
        <v>5.7360900000000008</v>
      </c>
      <c r="T98" s="32">
        <f t="shared" si="30"/>
        <v>5.8244400000000001</v>
      </c>
      <c r="U98" s="230">
        <f t="shared" si="30"/>
        <v>5.8057753333333348</v>
      </c>
      <c r="V98" s="111">
        <f t="shared" si="16"/>
        <v>-0.35720338983051292</v>
      </c>
      <c r="X98" s="5">
        <f t="shared" si="17"/>
        <v>14.5</v>
      </c>
      <c r="Y98" s="32">
        <f t="shared" si="26"/>
        <v>14.08991</v>
      </c>
      <c r="Z98" s="5">
        <f t="shared" si="18"/>
        <v>0.32573839662448023</v>
      </c>
      <c r="AB98" s="5">
        <f t="shared" si="19"/>
        <v>-1.3</v>
      </c>
      <c r="AC98" s="32">
        <f t="shared" si="27"/>
        <v>-1.7098500000000001</v>
      </c>
      <c r="AD98" s="5">
        <f t="shared" si="20"/>
        <v>0.15724331926863599</v>
      </c>
      <c r="AE98" s="32"/>
      <c r="AF98" s="5">
        <f t="shared" si="21"/>
        <v>4.2</v>
      </c>
      <c r="AG98" s="32">
        <f t="shared" si="28"/>
        <v>4.7745199999999999</v>
      </c>
      <c r="AH98" s="5">
        <f t="shared" si="22"/>
        <v>-1.2756680731364289</v>
      </c>
      <c r="AI98" s="5"/>
      <c r="AJ98" s="5">
        <f t="shared" si="23"/>
        <v>7.1000000000000005</v>
      </c>
      <c r="AK98" s="32">
        <f t="shared" si="29"/>
        <v>6.0732133333333334</v>
      </c>
      <c r="AL98" s="5">
        <f t="shared" si="24"/>
        <v>0.24613220815752168</v>
      </c>
    </row>
    <row r="99" spans="1:38">
      <c r="A99" s="141">
        <v>93</v>
      </c>
      <c r="B99" s="6">
        <v>1875</v>
      </c>
      <c r="C99" s="5">
        <v>0</v>
      </c>
      <c r="D99" s="5">
        <v>-6.2</v>
      </c>
      <c r="E99" s="5">
        <v>-1.7</v>
      </c>
      <c r="F99" s="5">
        <v>5.2</v>
      </c>
      <c r="G99" s="5">
        <v>11.7</v>
      </c>
      <c r="H99" s="5">
        <v>13.9</v>
      </c>
      <c r="I99" s="5">
        <v>13.7</v>
      </c>
      <c r="J99" s="5">
        <v>16.100000000000001</v>
      </c>
      <c r="K99" s="5">
        <v>11.5</v>
      </c>
      <c r="L99" s="5">
        <v>4.0999999999999996</v>
      </c>
      <c r="M99" s="5">
        <v>-0.2</v>
      </c>
      <c r="N99" s="5">
        <v>-3.8</v>
      </c>
      <c r="O99" s="231">
        <v>0</v>
      </c>
      <c r="P99" s="5">
        <v>5.4</v>
      </c>
      <c r="Q99" s="26">
        <f t="shared" si="15"/>
        <v>5.4</v>
      </c>
      <c r="R99" s="227">
        <v>5.3641666666666667</v>
      </c>
      <c r="S99" s="111">
        <f t="shared" si="30"/>
        <v>5.7027000000000001</v>
      </c>
      <c r="T99" s="32">
        <f t="shared" si="30"/>
        <v>5.8206500000000005</v>
      </c>
      <c r="U99" s="230">
        <f t="shared" si="30"/>
        <v>5.8022308333333337</v>
      </c>
      <c r="V99" s="111">
        <f t="shared" si="16"/>
        <v>-0.85720338983051292</v>
      </c>
      <c r="X99" s="5">
        <f t="shared" si="17"/>
        <v>14.566666666666668</v>
      </c>
      <c r="Y99" s="32">
        <f t="shared" si="26"/>
        <v>14.100899999999999</v>
      </c>
      <c r="Z99" s="5">
        <f t="shared" si="18"/>
        <v>0.39240506329114844</v>
      </c>
      <c r="AB99" s="5">
        <f t="shared" si="19"/>
        <v>-3.5666666666666664</v>
      </c>
      <c r="AC99" s="32">
        <f t="shared" si="27"/>
        <v>-1.7006033333333332</v>
      </c>
      <c r="AD99" s="5">
        <f t="shared" si="20"/>
        <v>-2.1094233473980304</v>
      </c>
      <c r="AE99" s="32"/>
      <c r="AF99" s="5">
        <f t="shared" si="21"/>
        <v>5.0666666666666664</v>
      </c>
      <c r="AG99" s="32">
        <f t="shared" si="28"/>
        <v>4.73264</v>
      </c>
      <c r="AH99" s="5">
        <f t="shared" si="22"/>
        <v>-0.40900140646976268</v>
      </c>
      <c r="AI99" s="5"/>
      <c r="AJ99" s="5">
        <f t="shared" si="23"/>
        <v>5.1333333333333337</v>
      </c>
      <c r="AK99" s="32">
        <f t="shared" si="29"/>
        <v>6.0674933333333332</v>
      </c>
      <c r="AL99" s="5">
        <f t="shared" si="24"/>
        <v>-1.7205344585091451</v>
      </c>
    </row>
    <row r="100" spans="1:38">
      <c r="A100" s="141">
        <v>94</v>
      </c>
      <c r="B100" s="6">
        <v>1876</v>
      </c>
      <c r="C100" s="5">
        <v>-2.8</v>
      </c>
      <c r="D100" s="5">
        <v>-0.7</v>
      </c>
      <c r="E100" s="5">
        <v>1.3</v>
      </c>
      <c r="F100" s="5">
        <v>5.7</v>
      </c>
      <c r="G100" s="5">
        <v>5.2</v>
      </c>
      <c r="H100" s="5">
        <v>12.8</v>
      </c>
      <c r="I100" s="5">
        <v>15.4</v>
      </c>
      <c r="J100" s="5">
        <v>15.3</v>
      </c>
      <c r="K100" s="5">
        <v>9.8000000000000007</v>
      </c>
      <c r="L100" s="5">
        <v>9</v>
      </c>
      <c r="M100" s="5">
        <v>0.5</v>
      </c>
      <c r="N100" s="5">
        <v>2.2999999999999998</v>
      </c>
      <c r="O100" s="231">
        <v>0</v>
      </c>
      <c r="P100" s="5">
        <v>6.2</v>
      </c>
      <c r="Q100" s="26">
        <f t="shared" si="15"/>
        <v>6.2</v>
      </c>
      <c r="R100" s="227">
        <v>6.184166666666667</v>
      </c>
      <c r="S100" s="111">
        <f t="shared" si="30"/>
        <v>5.6734099999999996</v>
      </c>
      <c r="T100" s="32">
        <f t="shared" si="30"/>
        <v>5.8254099999999998</v>
      </c>
      <c r="U100" s="230">
        <f t="shared" si="30"/>
        <v>5.8077731666666681</v>
      </c>
      <c r="V100" s="111">
        <f t="shared" si="16"/>
        <v>-5.7203389830513096E-2</v>
      </c>
      <c r="X100" s="5">
        <f t="shared" si="17"/>
        <v>14.5</v>
      </c>
      <c r="Y100" s="32">
        <f t="shared" si="26"/>
        <v>14.118393333333334</v>
      </c>
      <c r="Z100" s="5">
        <f t="shared" si="18"/>
        <v>0.32573839662448023</v>
      </c>
      <c r="AB100" s="5">
        <f t="shared" si="19"/>
        <v>-2.4333333333333331</v>
      </c>
      <c r="AC100" s="32">
        <f t="shared" si="27"/>
        <v>-1.6694766666666669</v>
      </c>
      <c r="AD100" s="5">
        <f t="shared" si="20"/>
        <v>-0.97609001406469709</v>
      </c>
      <c r="AE100" s="32"/>
      <c r="AF100" s="5">
        <f t="shared" si="21"/>
        <v>4.0666666666666664</v>
      </c>
      <c r="AG100" s="32">
        <f t="shared" si="28"/>
        <v>4.7027433333333333</v>
      </c>
      <c r="AH100" s="5">
        <f t="shared" si="22"/>
        <v>-1.4090014064697627</v>
      </c>
      <c r="AI100" s="5"/>
      <c r="AJ100" s="5">
        <f t="shared" si="23"/>
        <v>6.4333333333333336</v>
      </c>
      <c r="AK100" s="32">
        <f t="shared" si="29"/>
        <v>6.0596233333333327</v>
      </c>
      <c r="AL100" s="5">
        <f t="shared" si="24"/>
        <v>-0.42053445850914528</v>
      </c>
    </row>
    <row r="101" spans="1:38">
      <c r="A101" s="141">
        <v>95</v>
      </c>
      <c r="B101" s="6">
        <v>1877</v>
      </c>
      <c r="C101" s="5">
        <v>1.1000000000000001</v>
      </c>
      <c r="D101" s="5">
        <v>-0.3</v>
      </c>
      <c r="E101" s="5">
        <v>-0.7</v>
      </c>
      <c r="F101" s="5">
        <v>3.7</v>
      </c>
      <c r="G101" s="5">
        <v>6.5</v>
      </c>
      <c r="H101" s="5">
        <v>15.8</v>
      </c>
      <c r="I101" s="5">
        <v>13.8</v>
      </c>
      <c r="J101" s="5">
        <v>15.8</v>
      </c>
      <c r="K101" s="5">
        <v>8.1999999999999993</v>
      </c>
      <c r="L101" s="5">
        <v>4.4000000000000004</v>
      </c>
      <c r="M101" s="5">
        <v>3.2</v>
      </c>
      <c r="N101" s="5">
        <v>-2.4</v>
      </c>
      <c r="O101" s="231">
        <v>0</v>
      </c>
      <c r="P101" s="5">
        <v>5.8</v>
      </c>
      <c r="Q101" s="26">
        <f t="shared" ref="Q101:Q164" si="31">P101+O101</f>
        <v>5.8</v>
      </c>
      <c r="R101" s="227">
        <v>5.7633333333333336</v>
      </c>
      <c r="S101" s="111">
        <f t="shared" si="30"/>
        <v>5.6331999999999995</v>
      </c>
      <c r="T101" s="32">
        <f t="shared" si="30"/>
        <v>5.8228499999999999</v>
      </c>
      <c r="U101" s="230">
        <f t="shared" si="30"/>
        <v>5.8064288333333334</v>
      </c>
      <c r="V101" s="111">
        <f t="shared" ref="V101:V164" si="32">Q101-$Q$247</f>
        <v>-0.45720338983051345</v>
      </c>
      <c r="X101" s="5">
        <f>AVERAGE(H101,I101,J101)</f>
        <v>15.133333333333335</v>
      </c>
      <c r="Y101" s="32">
        <f t="shared" si="26"/>
        <v>14.107853333333335</v>
      </c>
      <c r="Z101" s="5">
        <f t="shared" ref="Z101:Z164" si="33">X101-$X$247</f>
        <v>0.95907172995781487</v>
      </c>
      <c r="AB101" s="5">
        <f>AVERAGE(N100,C101,D101)</f>
        <v>1.0333333333333334</v>
      </c>
      <c r="AC101" s="32">
        <f t="shared" si="27"/>
        <v>-1.6382899999999998</v>
      </c>
      <c r="AD101" s="5">
        <f t="shared" ref="AD101:AD164" si="34">AB101-$AB$247</f>
        <v>2.4905766526019697</v>
      </c>
      <c r="AE101" s="32"/>
      <c r="AF101" s="5">
        <f>AVERAGE(E101,F101,G101)</f>
        <v>3.1666666666666665</v>
      </c>
      <c r="AG101" s="32">
        <f t="shared" si="28"/>
        <v>4.6811600000000002</v>
      </c>
      <c r="AH101" s="5">
        <f t="shared" ref="AH101:AH164" si="35">AF101-$AF$247</f>
        <v>-2.3090014064697626</v>
      </c>
      <c r="AI101" s="5"/>
      <c r="AJ101" s="5">
        <f>AVERAGE(K101,L101,M101)</f>
        <v>5.2666666666666666</v>
      </c>
      <c r="AK101" s="32">
        <f t="shared" si="29"/>
        <v>6.0429066666666662</v>
      </c>
      <c r="AL101" s="5">
        <f t="shared" ref="AL101:AL164" si="36">AJ101-$AJ$247</f>
        <v>-1.5872011251758122</v>
      </c>
    </row>
    <row r="102" spans="1:38">
      <c r="A102" s="141">
        <v>96</v>
      </c>
      <c r="B102" s="6">
        <v>1878</v>
      </c>
      <c r="C102" s="5">
        <v>-4</v>
      </c>
      <c r="D102" s="5">
        <v>0</v>
      </c>
      <c r="E102" s="5">
        <v>-0.6</v>
      </c>
      <c r="F102" s="5">
        <v>5.4</v>
      </c>
      <c r="G102" s="5">
        <v>10.8</v>
      </c>
      <c r="H102" s="5">
        <v>12.6</v>
      </c>
      <c r="I102" s="5">
        <v>13.5</v>
      </c>
      <c r="J102" s="5">
        <v>14.3</v>
      </c>
      <c r="K102" s="5">
        <v>11.1</v>
      </c>
      <c r="L102" s="5">
        <v>7.2</v>
      </c>
      <c r="M102" s="5">
        <v>0.1</v>
      </c>
      <c r="N102" s="5">
        <v>-3.6</v>
      </c>
      <c r="O102" s="231">
        <v>0</v>
      </c>
      <c r="P102" s="5">
        <v>5.6</v>
      </c>
      <c r="Q102" s="26">
        <f t="shared" si="31"/>
        <v>5.6</v>
      </c>
      <c r="R102" s="227">
        <v>5.5808333333333335</v>
      </c>
      <c r="S102" s="111">
        <f t="shared" si="30"/>
        <v>5.5894500000000011</v>
      </c>
      <c r="T102" s="32">
        <f t="shared" si="30"/>
        <v>5.8190499999999998</v>
      </c>
      <c r="U102" s="230">
        <f t="shared" si="30"/>
        <v>5.8050959166666676</v>
      </c>
      <c r="V102" s="111">
        <f t="shared" si="32"/>
        <v>-0.65720338983051363</v>
      </c>
      <c r="X102" s="5">
        <f>AVERAGE(H102,I102,J102)</f>
        <v>13.466666666666669</v>
      </c>
      <c r="Y102" s="32">
        <f t="shared" si="26"/>
        <v>14.094939999999999</v>
      </c>
      <c r="Z102" s="5">
        <f t="shared" si="33"/>
        <v>-0.70759493670885121</v>
      </c>
      <c r="AB102" s="5">
        <f>AVERAGE(N101,C102,D102)</f>
        <v>-2.1333333333333333</v>
      </c>
      <c r="AC102" s="32">
        <f t="shared" si="27"/>
        <v>-1.6276866666666667</v>
      </c>
      <c r="AD102" s="5">
        <f t="shared" si="34"/>
        <v>-0.67609001406469726</v>
      </c>
      <c r="AE102" s="32"/>
      <c r="AF102" s="5">
        <f>AVERAGE(E102,F102,G102)</f>
        <v>5.2</v>
      </c>
      <c r="AG102" s="32">
        <f t="shared" si="28"/>
        <v>4.6859866666666665</v>
      </c>
      <c r="AH102" s="5">
        <f t="shared" si="35"/>
        <v>-0.27566807313642894</v>
      </c>
      <c r="AI102" s="5"/>
      <c r="AJ102" s="5">
        <f>AVERAGE(K102,L102,M102)</f>
        <v>6.1333333333333337</v>
      </c>
      <c r="AK102" s="32">
        <f t="shared" si="29"/>
        <v>6.0434766666666659</v>
      </c>
      <c r="AL102" s="5">
        <f t="shared" si="36"/>
        <v>-0.7205344585091451</v>
      </c>
    </row>
    <row r="103" spans="1:38">
      <c r="A103" s="141">
        <v>97</v>
      </c>
      <c r="B103" s="6">
        <v>1879</v>
      </c>
      <c r="C103" s="5">
        <v>-2.7</v>
      </c>
      <c r="D103" s="5">
        <v>-1</v>
      </c>
      <c r="E103" s="5">
        <v>0.5</v>
      </c>
      <c r="F103" s="5">
        <v>3.8</v>
      </c>
      <c r="G103" s="5">
        <v>5.6</v>
      </c>
      <c r="H103" s="5">
        <v>13.5</v>
      </c>
      <c r="I103" s="5">
        <v>12.1</v>
      </c>
      <c r="J103" s="5">
        <v>16.2</v>
      </c>
      <c r="K103" s="5">
        <v>11.9</v>
      </c>
      <c r="L103" s="5">
        <v>4.5999999999999996</v>
      </c>
      <c r="M103" s="5">
        <v>-2.1</v>
      </c>
      <c r="N103" s="5">
        <v>-6.2</v>
      </c>
      <c r="O103" s="147">
        <v>0.5</v>
      </c>
      <c r="P103" s="5">
        <v>4.2</v>
      </c>
      <c r="Q103" s="83">
        <f t="shared" si="31"/>
        <v>4.7</v>
      </c>
      <c r="R103" s="228">
        <f>4.553+0.127</f>
        <v>4.68</v>
      </c>
      <c r="S103" s="111">
        <f t="shared" si="30"/>
        <v>5.5497700000000005</v>
      </c>
      <c r="T103" s="32">
        <f t="shared" si="30"/>
        <v>5.8201199999999993</v>
      </c>
      <c r="U103" s="230">
        <f t="shared" si="30"/>
        <v>5.8083446666666685</v>
      </c>
      <c r="V103" s="111">
        <f t="shared" si="32"/>
        <v>-1.5572033898305131</v>
      </c>
      <c r="X103" s="5">
        <f>AVERAGE(H103,I103,J103)</f>
        <v>13.933333333333332</v>
      </c>
      <c r="Y103" s="32">
        <f t="shared" si="26"/>
        <v>14.070013333333335</v>
      </c>
      <c r="Z103" s="5">
        <f t="shared" si="33"/>
        <v>-0.24092827004218798</v>
      </c>
      <c r="AB103" s="5">
        <f>AVERAGE(N102,C103,D103)</f>
        <v>-2.4333333333333336</v>
      </c>
      <c r="AC103" s="32">
        <f t="shared" si="27"/>
        <v>-1.6194200000000001</v>
      </c>
      <c r="AD103" s="5">
        <f t="shared" si="34"/>
        <v>-0.97609001406469753</v>
      </c>
      <c r="AE103" s="32"/>
      <c r="AF103" s="5">
        <f>AVERAGE(E103,F103,G103)</f>
        <v>3.2999999999999994</v>
      </c>
      <c r="AG103" s="32">
        <f t="shared" si="28"/>
        <v>4.7051266666666667</v>
      </c>
      <c r="AH103" s="5">
        <f t="shared" si="35"/>
        <v>-2.1756680731364297</v>
      </c>
      <c r="AI103" s="5"/>
      <c r="AJ103" s="5">
        <f>AVERAGE(K103,L103,M103)</f>
        <v>4.8</v>
      </c>
      <c r="AK103" s="32">
        <f t="shared" si="29"/>
        <v>6.0471566666666661</v>
      </c>
      <c r="AL103" s="5">
        <f t="shared" si="36"/>
        <v>-2.053867791842479</v>
      </c>
    </row>
    <row r="104" spans="1:38">
      <c r="A104" s="141">
        <v>98</v>
      </c>
      <c r="B104" s="6">
        <v>1880</v>
      </c>
      <c r="C104" s="5">
        <v>-5.4</v>
      </c>
      <c r="D104" s="5">
        <v>1.5</v>
      </c>
      <c r="E104" s="5">
        <v>3.4</v>
      </c>
      <c r="F104" s="5">
        <v>6.1</v>
      </c>
      <c r="G104" s="5">
        <v>7.8</v>
      </c>
      <c r="H104" s="5">
        <v>11.8</v>
      </c>
      <c r="I104" s="5">
        <v>16.100000000000001</v>
      </c>
      <c r="J104" s="5">
        <v>13.5</v>
      </c>
      <c r="K104" s="5">
        <v>12.1</v>
      </c>
      <c r="L104" s="5">
        <v>6.5</v>
      </c>
      <c r="M104" s="5">
        <v>2.2000000000000002</v>
      </c>
      <c r="N104" s="5">
        <v>2.2000000000000002</v>
      </c>
      <c r="O104" s="147">
        <v>0.5</v>
      </c>
      <c r="P104" s="5">
        <v>6</v>
      </c>
      <c r="Q104" s="83">
        <f t="shared" si="31"/>
        <v>6.5</v>
      </c>
      <c r="R104" s="228">
        <f>6.36466666666667+0.127</f>
        <v>6.4916666666666698</v>
      </c>
      <c r="S104" s="111">
        <f t="shared" si="30"/>
        <v>5.5059500000000003</v>
      </c>
      <c r="T104" s="32">
        <f t="shared" si="30"/>
        <v>5.8162499999999993</v>
      </c>
      <c r="U104" s="230">
        <f t="shared" si="30"/>
        <v>5.8067269166666682</v>
      </c>
      <c r="V104" s="111">
        <f t="shared" si="32"/>
        <v>0.24279661016948673</v>
      </c>
      <c r="X104" s="5">
        <f t="shared" ref="X104:X167" si="37">AVERAGE(H104,I104,J104)</f>
        <v>13.800000000000002</v>
      </c>
      <c r="Y104" s="32">
        <f t="shared" si="26"/>
        <v>14.037393333333334</v>
      </c>
      <c r="Z104" s="5">
        <f t="shared" si="33"/>
        <v>-0.37426160337551728</v>
      </c>
      <c r="AB104" s="5">
        <f t="shared" ref="AB104:AB167" si="38">AVERAGE(N103,C104,D104)</f>
        <v>-3.3666666666666671</v>
      </c>
      <c r="AC104" s="32">
        <f t="shared" si="27"/>
        <v>-1.6245933333333336</v>
      </c>
      <c r="AD104" s="5">
        <f t="shared" si="34"/>
        <v>-1.9094233473980311</v>
      </c>
      <c r="AE104" s="32"/>
      <c r="AF104" s="5">
        <f t="shared" ref="AF104:AF167" si="39">AVERAGE(E104,F104,G104)</f>
        <v>5.7666666666666666</v>
      </c>
      <c r="AG104" s="32">
        <f t="shared" si="28"/>
        <v>4.7245266666666668</v>
      </c>
      <c r="AH104" s="5">
        <f t="shared" si="35"/>
        <v>0.29099859353023749</v>
      </c>
      <c r="AI104" s="5"/>
      <c r="AJ104" s="5">
        <f t="shared" ref="AJ104:AJ167" si="40">AVERAGE(K104,L104,M104)</f>
        <v>6.9333333333333336</v>
      </c>
      <c r="AK104" s="32">
        <f t="shared" si="29"/>
        <v>6.0623199999999997</v>
      </c>
      <c r="AL104" s="5">
        <f t="shared" si="36"/>
        <v>7.9465541490854719E-2</v>
      </c>
    </row>
    <row r="105" spans="1:38">
      <c r="A105" s="141">
        <v>99</v>
      </c>
      <c r="B105" s="6">
        <v>1881</v>
      </c>
      <c r="C105" s="5">
        <v>-5.9</v>
      </c>
      <c r="D105" s="5">
        <v>0.5</v>
      </c>
      <c r="E105" s="5">
        <v>1.7</v>
      </c>
      <c r="F105" s="5">
        <v>3.3</v>
      </c>
      <c r="G105" s="5">
        <v>8.6</v>
      </c>
      <c r="H105" s="5">
        <v>12.5</v>
      </c>
      <c r="I105" s="5">
        <v>17.399999999999999</v>
      </c>
      <c r="J105" s="5">
        <v>15.3</v>
      </c>
      <c r="K105" s="5">
        <v>9.9</v>
      </c>
      <c r="L105" s="5">
        <v>2</v>
      </c>
      <c r="M105" s="5">
        <v>4.8</v>
      </c>
      <c r="N105" s="5">
        <v>-0.30000000000000004</v>
      </c>
      <c r="O105" s="147">
        <v>0.5</v>
      </c>
      <c r="P105" s="5">
        <v>5.3</v>
      </c>
      <c r="Q105" s="83">
        <f t="shared" si="31"/>
        <v>5.8</v>
      </c>
      <c r="R105" s="228">
        <f>5.698+0.127</f>
        <v>5.8250000000000002</v>
      </c>
      <c r="S105" s="111">
        <f t="shared" si="30"/>
        <v>5.470559999999999</v>
      </c>
      <c r="T105" s="32">
        <f t="shared" si="30"/>
        <v>5.8185099999999998</v>
      </c>
      <c r="U105" s="230">
        <f t="shared" si="30"/>
        <v>5.811064833333333</v>
      </c>
      <c r="V105" s="111">
        <f t="shared" si="32"/>
        <v>-0.45720338983051345</v>
      </c>
      <c r="X105" s="5">
        <f t="shared" si="37"/>
        <v>15.066666666666668</v>
      </c>
      <c r="Y105" s="32">
        <f t="shared" si="26"/>
        <v>14.022950000000002</v>
      </c>
      <c r="Z105" s="5">
        <f t="shared" si="33"/>
        <v>0.89240506329114844</v>
      </c>
      <c r="AB105" s="5">
        <f t="shared" si="38"/>
        <v>-1.0666666666666667</v>
      </c>
      <c r="AC105" s="32">
        <f t="shared" si="27"/>
        <v>-1.6513766666666665</v>
      </c>
      <c r="AD105" s="5">
        <f t="shared" si="34"/>
        <v>0.39057665260196939</v>
      </c>
      <c r="AE105" s="32"/>
      <c r="AF105" s="5">
        <f t="shared" si="39"/>
        <v>4.5333333333333332</v>
      </c>
      <c r="AG105" s="32">
        <f t="shared" si="28"/>
        <v>4.7567000000000004</v>
      </c>
      <c r="AH105" s="5">
        <f t="shared" si="35"/>
        <v>-0.9423347398030959</v>
      </c>
      <c r="AI105" s="5"/>
      <c r="AJ105" s="5">
        <f t="shared" si="40"/>
        <v>5.5666666666666664</v>
      </c>
      <c r="AK105" s="32">
        <f t="shared" si="29"/>
        <v>6.0893766666666664</v>
      </c>
      <c r="AL105" s="5">
        <f t="shared" si="36"/>
        <v>-1.2872011251758124</v>
      </c>
    </row>
    <row r="106" spans="1:38">
      <c r="A106" s="141">
        <v>100</v>
      </c>
      <c r="B106" s="6">
        <v>1882</v>
      </c>
      <c r="C106" s="5">
        <v>0.7</v>
      </c>
      <c r="D106" s="5">
        <v>-0.30000000000000004</v>
      </c>
      <c r="E106" s="5">
        <v>4.5</v>
      </c>
      <c r="F106" s="5">
        <v>4.8</v>
      </c>
      <c r="G106" s="5">
        <v>9.8000000000000007</v>
      </c>
      <c r="H106" s="5">
        <v>11.3</v>
      </c>
      <c r="I106" s="5">
        <v>13.7</v>
      </c>
      <c r="J106" s="5">
        <v>12.1</v>
      </c>
      <c r="K106" s="5">
        <v>9.9</v>
      </c>
      <c r="L106" s="5">
        <v>7.8</v>
      </c>
      <c r="M106" s="5">
        <v>1.8</v>
      </c>
      <c r="N106" s="5">
        <v>0.8</v>
      </c>
      <c r="O106" s="147">
        <v>0.5</v>
      </c>
      <c r="P106" s="5">
        <v>5.9</v>
      </c>
      <c r="Q106" s="83">
        <f t="shared" si="31"/>
        <v>6.4</v>
      </c>
      <c r="R106" s="228">
        <f>6.28466666666667+0.127</f>
        <v>6.4116666666666697</v>
      </c>
      <c r="S106" s="111">
        <f t="shared" si="30"/>
        <v>5.4420500000000009</v>
      </c>
      <c r="T106" s="32">
        <f t="shared" si="30"/>
        <v>5.8240499999999997</v>
      </c>
      <c r="U106" s="230">
        <f t="shared" si="30"/>
        <v>5.8186054166666681</v>
      </c>
      <c r="V106" s="111">
        <f t="shared" si="32"/>
        <v>0.14279661016948708</v>
      </c>
      <c r="X106" s="5">
        <f t="shared" si="37"/>
        <v>12.366666666666667</v>
      </c>
      <c r="Y106" s="32">
        <f t="shared" si="26"/>
        <v>14.005806666666667</v>
      </c>
      <c r="Z106" s="5">
        <f t="shared" si="33"/>
        <v>-1.8075949367088526</v>
      </c>
      <c r="AB106" s="5">
        <f t="shared" si="38"/>
        <v>3.3333333333333291E-2</v>
      </c>
      <c r="AC106" s="32">
        <f t="shared" si="27"/>
        <v>-1.6909533333333333</v>
      </c>
      <c r="AD106" s="5">
        <f t="shared" si="34"/>
        <v>1.4905766526019693</v>
      </c>
      <c r="AE106" s="32"/>
      <c r="AF106" s="5">
        <f t="shared" si="39"/>
        <v>6.3666666666666671</v>
      </c>
      <c r="AG106" s="32">
        <f t="shared" si="28"/>
        <v>4.8081266666666664</v>
      </c>
      <c r="AH106" s="5">
        <f t="shared" si="35"/>
        <v>0.89099859353023803</v>
      </c>
      <c r="AI106" s="5"/>
      <c r="AJ106" s="5">
        <f t="shared" si="40"/>
        <v>6.5</v>
      </c>
      <c r="AK106" s="32">
        <f t="shared" si="29"/>
        <v>6.1211133333333336</v>
      </c>
      <c r="AL106" s="5">
        <f t="shared" si="36"/>
        <v>-0.35386779184247885</v>
      </c>
    </row>
    <row r="107" spans="1:38">
      <c r="A107" s="141">
        <v>101</v>
      </c>
      <c r="B107" s="6">
        <v>1883</v>
      </c>
      <c r="C107" s="5">
        <v>-1.5</v>
      </c>
      <c r="D107" s="5">
        <v>0.3</v>
      </c>
      <c r="E107" s="5">
        <v>-4.2</v>
      </c>
      <c r="F107" s="5">
        <v>3.7</v>
      </c>
      <c r="G107" s="5">
        <v>10</v>
      </c>
      <c r="H107" s="5">
        <v>12.7</v>
      </c>
      <c r="I107" s="5">
        <v>13.9</v>
      </c>
      <c r="J107" s="5">
        <v>14.1</v>
      </c>
      <c r="K107" s="5">
        <v>11.1</v>
      </c>
      <c r="L107" s="5">
        <v>5.5</v>
      </c>
      <c r="M107" s="5">
        <v>2.2000000000000002</v>
      </c>
      <c r="N107" s="5">
        <v>-2.9</v>
      </c>
      <c r="O107" s="147">
        <v>0.5</v>
      </c>
      <c r="P107" s="5">
        <v>4.9000000000000004</v>
      </c>
      <c r="Q107" s="83">
        <f t="shared" si="31"/>
        <v>5.4</v>
      </c>
      <c r="R107" s="228">
        <f>5.28466666666667+0.127</f>
        <v>5.4116666666666697</v>
      </c>
      <c r="S107" s="111">
        <f t="shared" si="30"/>
        <v>5.4125100000000002</v>
      </c>
      <c r="T107" s="32">
        <f t="shared" si="30"/>
        <v>5.8241100000000001</v>
      </c>
      <c r="U107" s="230">
        <f t="shared" si="30"/>
        <v>5.820748</v>
      </c>
      <c r="V107" s="111">
        <f t="shared" si="32"/>
        <v>-0.85720338983051292</v>
      </c>
      <c r="X107" s="5">
        <f t="shared" si="37"/>
        <v>13.566666666666668</v>
      </c>
      <c r="Y107" s="32">
        <f t="shared" si="26"/>
        <v>13.994236666666666</v>
      </c>
      <c r="Z107" s="5">
        <f t="shared" si="33"/>
        <v>-0.60759493670885156</v>
      </c>
      <c r="AB107" s="5">
        <f t="shared" si="38"/>
        <v>-0.13333333333333333</v>
      </c>
      <c r="AC107" s="32">
        <f t="shared" si="27"/>
        <v>-1.7441899999999997</v>
      </c>
      <c r="AD107" s="5">
        <f t="shared" si="34"/>
        <v>1.3239099859353027</v>
      </c>
      <c r="AE107" s="32"/>
      <c r="AF107" s="5">
        <f t="shared" si="39"/>
        <v>3.1666666666666665</v>
      </c>
      <c r="AG107" s="32">
        <f t="shared" si="28"/>
        <v>4.8609399999999994</v>
      </c>
      <c r="AH107" s="5">
        <f t="shared" si="35"/>
        <v>-2.3090014064697626</v>
      </c>
      <c r="AI107" s="5"/>
      <c r="AJ107" s="5">
        <f t="shared" si="40"/>
        <v>6.2666666666666666</v>
      </c>
      <c r="AK107" s="32">
        <f t="shared" si="29"/>
        <v>6.1558400000000004</v>
      </c>
      <c r="AL107" s="5">
        <f t="shared" si="36"/>
        <v>-0.58720112517581224</v>
      </c>
    </row>
    <row r="108" spans="1:38">
      <c r="A108" s="141">
        <v>102</v>
      </c>
      <c r="B108" s="6">
        <v>1884</v>
      </c>
      <c r="C108" s="5">
        <v>0.7</v>
      </c>
      <c r="D108" s="5">
        <v>1.1000000000000001</v>
      </c>
      <c r="E108" s="5">
        <v>3.2</v>
      </c>
      <c r="F108" s="5">
        <v>4.0999999999999996</v>
      </c>
      <c r="G108" s="5">
        <v>11.1</v>
      </c>
      <c r="H108" s="5">
        <v>9.4</v>
      </c>
      <c r="I108" s="5">
        <v>16</v>
      </c>
      <c r="J108" s="5">
        <v>15.2</v>
      </c>
      <c r="K108" s="5">
        <v>12.5</v>
      </c>
      <c r="L108" s="5">
        <v>4.7</v>
      </c>
      <c r="M108" s="5">
        <v>9.9999999999999978E-2</v>
      </c>
      <c r="N108" s="5">
        <v>-1.1000000000000001</v>
      </c>
      <c r="O108" s="147">
        <v>0.5</v>
      </c>
      <c r="P108" s="5">
        <v>5.9</v>
      </c>
      <c r="Q108" s="83">
        <f t="shared" si="31"/>
        <v>6.4</v>
      </c>
      <c r="R108" s="228">
        <f>6.288+0.127</f>
        <v>6.415</v>
      </c>
      <c r="S108" s="111">
        <f t="shared" si="30"/>
        <v>5.3696400000000004</v>
      </c>
      <c r="T108" s="32">
        <f t="shared" si="30"/>
        <v>5.8059400000000005</v>
      </c>
      <c r="U108" s="230">
        <f t="shared" si="30"/>
        <v>5.8039930000000011</v>
      </c>
      <c r="V108" s="111">
        <f t="shared" si="32"/>
        <v>0.14279661016948708</v>
      </c>
      <c r="X108" s="5">
        <f t="shared" si="37"/>
        <v>13.533333333333331</v>
      </c>
      <c r="Y108" s="32">
        <f t="shared" si="26"/>
        <v>13.990170000000001</v>
      </c>
      <c r="Z108" s="5">
        <f t="shared" si="33"/>
        <v>-0.64092827004218833</v>
      </c>
      <c r="AB108" s="5">
        <f t="shared" si="38"/>
        <v>-0.3666666666666667</v>
      </c>
      <c r="AC108" s="32">
        <f t="shared" si="27"/>
        <v>-1.8656299999999999</v>
      </c>
      <c r="AD108" s="5">
        <f t="shared" si="34"/>
        <v>1.0905766526019693</v>
      </c>
      <c r="AE108" s="32"/>
      <c r="AF108" s="5">
        <f t="shared" si="39"/>
        <v>6.1333333333333329</v>
      </c>
      <c r="AG108" s="32">
        <f t="shared" si="28"/>
        <v>4.9027266666666671</v>
      </c>
      <c r="AH108" s="5">
        <f t="shared" si="35"/>
        <v>0.65766526019690374</v>
      </c>
      <c r="AI108" s="5"/>
      <c r="AJ108" s="5">
        <f t="shared" si="40"/>
        <v>5.7666666666666666</v>
      </c>
      <c r="AK108" s="32">
        <f t="shared" si="29"/>
        <v>6.1944999999999997</v>
      </c>
      <c r="AL108" s="5">
        <f t="shared" si="36"/>
        <v>-1.0872011251758122</v>
      </c>
    </row>
    <row r="109" spans="1:38">
      <c r="A109" s="141">
        <v>103</v>
      </c>
      <c r="B109" s="6">
        <v>1885</v>
      </c>
      <c r="C109" s="5">
        <v>-3.3</v>
      </c>
      <c r="D109" s="5">
        <v>2.8</v>
      </c>
      <c r="E109" s="5">
        <v>0</v>
      </c>
      <c r="F109" s="5">
        <v>7.4</v>
      </c>
      <c r="G109" s="5">
        <v>7.6</v>
      </c>
      <c r="H109" s="5">
        <v>14.8</v>
      </c>
      <c r="I109" s="5">
        <v>15.5</v>
      </c>
      <c r="J109" s="5">
        <v>14.1</v>
      </c>
      <c r="K109" s="5">
        <v>11.6</v>
      </c>
      <c r="L109" s="5">
        <v>5.0999999999999996</v>
      </c>
      <c r="M109" s="5">
        <v>2.1</v>
      </c>
      <c r="N109" s="5">
        <v>-2.4</v>
      </c>
      <c r="O109" s="147">
        <v>0.5</v>
      </c>
      <c r="P109" s="5">
        <v>5.8</v>
      </c>
      <c r="Q109" s="83">
        <f t="shared" si="31"/>
        <v>6.3</v>
      </c>
      <c r="R109" s="228">
        <f>6.1655+0.127</f>
        <v>6.2924999999999995</v>
      </c>
      <c r="S109" s="111">
        <f t="shared" si="30"/>
        <v>5.3336399999999999</v>
      </c>
      <c r="T109" s="32">
        <f t="shared" si="30"/>
        <v>5.7897899999999991</v>
      </c>
      <c r="U109" s="230">
        <f t="shared" si="30"/>
        <v>5.7889814166666671</v>
      </c>
      <c r="V109" s="111">
        <f t="shared" si="32"/>
        <v>4.2796610169486549E-2</v>
      </c>
      <c r="X109" s="5">
        <f t="shared" si="37"/>
        <v>14.799999999999999</v>
      </c>
      <c r="Y109" s="32">
        <f t="shared" si="26"/>
        <v>13.978476666666669</v>
      </c>
      <c r="Z109" s="5">
        <f t="shared" si="33"/>
        <v>0.62573839662447917</v>
      </c>
      <c r="AB109" s="5">
        <f t="shared" si="38"/>
        <v>-0.53333333333333355</v>
      </c>
      <c r="AC109" s="32">
        <f t="shared" si="27"/>
        <v>-2.0032433333333337</v>
      </c>
      <c r="AD109" s="5">
        <f t="shared" si="34"/>
        <v>0.92390998593530249</v>
      </c>
      <c r="AE109" s="32"/>
      <c r="AF109" s="5">
        <f t="shared" si="39"/>
        <v>5</v>
      </c>
      <c r="AG109" s="32">
        <f t="shared" si="28"/>
        <v>4.9493199999999993</v>
      </c>
      <c r="AH109" s="5">
        <f t="shared" si="35"/>
        <v>-0.47566807313642911</v>
      </c>
      <c r="AI109" s="5"/>
      <c r="AJ109" s="5">
        <f t="shared" si="40"/>
        <v>6.2666666666666666</v>
      </c>
      <c r="AK109" s="32">
        <f t="shared" si="29"/>
        <v>6.2328033333333339</v>
      </c>
      <c r="AL109" s="5">
        <f t="shared" si="36"/>
        <v>-0.58720112517581224</v>
      </c>
    </row>
    <row r="110" spans="1:38">
      <c r="A110" s="141">
        <v>104</v>
      </c>
      <c r="B110" s="6">
        <v>1886</v>
      </c>
      <c r="C110" s="5">
        <v>-3.1</v>
      </c>
      <c r="D110" s="5">
        <v>-4.7</v>
      </c>
      <c r="E110" s="5">
        <v>-0.8</v>
      </c>
      <c r="F110" s="5">
        <v>7.2</v>
      </c>
      <c r="G110" s="5">
        <v>10.7</v>
      </c>
      <c r="H110" s="5">
        <v>11.3</v>
      </c>
      <c r="I110" s="5">
        <v>15.6</v>
      </c>
      <c r="J110" s="5">
        <v>14.8</v>
      </c>
      <c r="K110" s="5">
        <v>14</v>
      </c>
      <c r="L110" s="5">
        <v>8.4</v>
      </c>
      <c r="M110" s="5">
        <v>2.6</v>
      </c>
      <c r="N110" s="5">
        <v>-1.4</v>
      </c>
      <c r="O110" s="147">
        <v>0.5</v>
      </c>
      <c r="P110" s="5">
        <v>5.7</v>
      </c>
      <c r="Q110" s="83">
        <f t="shared" si="31"/>
        <v>6.2</v>
      </c>
      <c r="R110" s="228">
        <f>6.09466666666667+0.127</f>
        <v>6.2216666666666693</v>
      </c>
      <c r="S110" s="111">
        <f t="shared" si="30"/>
        <v>5.3106299999999997</v>
      </c>
      <c r="T110" s="32">
        <f t="shared" si="30"/>
        <v>5.7820800000000006</v>
      </c>
      <c r="U110" s="230">
        <f t="shared" si="30"/>
        <v>5.781839333333334</v>
      </c>
      <c r="V110" s="111">
        <f t="shared" si="32"/>
        <v>-5.7203389830513096E-2</v>
      </c>
      <c r="X110" s="5">
        <f t="shared" si="37"/>
        <v>13.9</v>
      </c>
      <c r="Y110" s="32">
        <f t="shared" si="26"/>
        <v>13.982229999999999</v>
      </c>
      <c r="Z110" s="5">
        <f t="shared" si="33"/>
        <v>-0.27426160337551941</v>
      </c>
      <c r="AB110" s="5">
        <f t="shared" si="38"/>
        <v>-3.4</v>
      </c>
      <c r="AC110" s="32">
        <f t="shared" si="27"/>
        <v>-2.1301533333333333</v>
      </c>
      <c r="AD110" s="5">
        <f t="shared" si="34"/>
        <v>-1.9427566807313639</v>
      </c>
      <c r="AE110" s="32"/>
      <c r="AF110" s="5">
        <f t="shared" si="39"/>
        <v>5.7</v>
      </c>
      <c r="AG110" s="32">
        <f t="shared" si="28"/>
        <v>4.9999866666666666</v>
      </c>
      <c r="AH110" s="5">
        <f t="shared" si="35"/>
        <v>0.22433192686357106</v>
      </c>
      <c r="AI110" s="5"/>
      <c r="AJ110" s="5">
        <f t="shared" si="40"/>
        <v>8.3333333333333339</v>
      </c>
      <c r="AK110" s="32">
        <f t="shared" si="29"/>
        <v>6.2743399999999987</v>
      </c>
      <c r="AL110" s="5">
        <f t="shared" si="36"/>
        <v>1.4794655414908551</v>
      </c>
    </row>
    <row r="111" spans="1:38">
      <c r="A111" s="141">
        <v>105</v>
      </c>
      <c r="B111" s="6">
        <v>1887</v>
      </c>
      <c r="C111" s="5">
        <v>-3.7</v>
      </c>
      <c r="D111" s="5">
        <v>-3.9000000000000004</v>
      </c>
      <c r="E111" s="5">
        <v>-0.8</v>
      </c>
      <c r="F111" s="5">
        <v>5</v>
      </c>
      <c r="G111" s="5">
        <v>6.9</v>
      </c>
      <c r="H111" s="5">
        <v>13.8</v>
      </c>
      <c r="I111" s="5">
        <v>17.3</v>
      </c>
      <c r="J111" s="5">
        <v>14.3</v>
      </c>
      <c r="K111" s="5">
        <v>10.4</v>
      </c>
      <c r="L111" s="5">
        <v>2.1</v>
      </c>
      <c r="M111" s="5">
        <v>1.7</v>
      </c>
      <c r="N111" s="5">
        <v>-3.5999999999999996</v>
      </c>
      <c r="O111" s="147">
        <v>0.5</v>
      </c>
      <c r="P111" s="5">
        <v>4.5</v>
      </c>
      <c r="Q111" s="83">
        <f t="shared" si="31"/>
        <v>5</v>
      </c>
      <c r="R111" s="228">
        <f>4.83216666666667+0.127</f>
        <v>4.9591666666666701</v>
      </c>
      <c r="S111" s="111">
        <f t="shared" si="30"/>
        <v>5.3033099999999997</v>
      </c>
      <c r="T111" s="32">
        <f t="shared" si="30"/>
        <v>5.786109999999999</v>
      </c>
      <c r="U111" s="230">
        <f t="shared" si="30"/>
        <v>5.7866583333333343</v>
      </c>
      <c r="V111" s="111">
        <f t="shared" si="32"/>
        <v>-1.2572033898305133</v>
      </c>
      <c r="X111" s="5">
        <f t="shared" si="37"/>
        <v>15.133333333333335</v>
      </c>
      <c r="Y111" s="32">
        <f t="shared" si="26"/>
        <v>13.991603333333334</v>
      </c>
      <c r="Z111" s="5">
        <f t="shared" si="33"/>
        <v>0.95907172995781487</v>
      </c>
      <c r="AB111" s="5">
        <f t="shared" si="38"/>
        <v>-3</v>
      </c>
      <c r="AC111" s="32">
        <f t="shared" si="27"/>
        <v>-2.2404266666666666</v>
      </c>
      <c r="AD111" s="5">
        <f t="shared" si="34"/>
        <v>-1.542756680731364</v>
      </c>
      <c r="AE111" s="32"/>
      <c r="AF111" s="5">
        <f t="shared" si="39"/>
        <v>3.7000000000000006</v>
      </c>
      <c r="AG111" s="32">
        <f t="shared" si="28"/>
        <v>5.0464366666666658</v>
      </c>
      <c r="AH111" s="5">
        <f t="shared" si="35"/>
        <v>-1.7756680731364285</v>
      </c>
      <c r="AI111" s="5"/>
      <c r="AJ111" s="5">
        <f t="shared" si="40"/>
        <v>4.7333333333333334</v>
      </c>
      <c r="AK111" s="32">
        <f t="shared" si="29"/>
        <v>6.3501899999999996</v>
      </c>
      <c r="AL111" s="5">
        <f t="shared" si="36"/>
        <v>-2.1205344585091455</v>
      </c>
    </row>
    <row r="112" spans="1:38">
      <c r="A112" s="141">
        <v>106</v>
      </c>
      <c r="B112" s="6">
        <v>1888</v>
      </c>
      <c r="C112" s="5">
        <v>-3.7</v>
      </c>
      <c r="D112" s="5">
        <v>-3.3</v>
      </c>
      <c r="E112" s="5">
        <v>-0.5</v>
      </c>
      <c r="F112" s="5">
        <v>3.1</v>
      </c>
      <c r="G112" s="5">
        <v>10.8</v>
      </c>
      <c r="H112" s="5">
        <v>13.9</v>
      </c>
      <c r="I112" s="5">
        <v>12.6</v>
      </c>
      <c r="J112" s="5">
        <v>13.4</v>
      </c>
      <c r="K112" s="5">
        <v>11.4</v>
      </c>
      <c r="L112" s="5">
        <v>4.0999999999999996</v>
      </c>
      <c r="M112" s="5">
        <v>2</v>
      </c>
      <c r="N112" s="5">
        <v>1.9</v>
      </c>
      <c r="O112" s="147">
        <v>0.5</v>
      </c>
      <c r="P112" s="5">
        <v>5</v>
      </c>
      <c r="Q112" s="83">
        <f t="shared" si="31"/>
        <v>5.5</v>
      </c>
      <c r="R112" s="228">
        <f>5.35133333333333+0.127</f>
        <v>5.4783333333333299</v>
      </c>
      <c r="S112" s="111">
        <f t="shared" ref="S112:U143" si="41">$W$5*(P101+P123)+$W$6*(P102+P122)+$W$7*(P103+P121)+$W$8*(P104+P120)+$W$9*(P105+P119)+$W$10*(P106+P118)+$W$11*(P107+P117)+$W$12*(P108+P116)+$W$13*(P109+P115)+$W$14*(P110+P114)+$W$15*(P111+P113)+$W$16*P112</f>
        <v>5.2991099999999998</v>
      </c>
      <c r="T112" s="32">
        <f t="shared" si="41"/>
        <v>5.7899599999999989</v>
      </c>
      <c r="U112" s="230">
        <f t="shared" si="41"/>
        <v>5.7907979999999997</v>
      </c>
      <c r="V112" s="111">
        <f t="shared" si="32"/>
        <v>-0.75720338983051327</v>
      </c>
      <c r="X112" s="5">
        <f t="shared" si="37"/>
        <v>13.299999999999999</v>
      </c>
      <c r="Y112" s="32">
        <f t="shared" ref="Y112:Y175" si="42">$W$5*(X101+X123)+$W$6*(X102+X122)+$W$7*(X103+X121)+$W$8*(X104+X120)+$W$9*(X105+X119)+$W$10*(X106+X118)+$W$11*(X107+X117)+$W$12*(X108+X116)+$W$13*(X109+X115)+$W$14*(X110+X114)+$W$15*(X111+X113)+$W$16*X112</f>
        <v>14.003896666666668</v>
      </c>
      <c r="Z112" s="5">
        <f t="shared" si="33"/>
        <v>-0.87426160337552083</v>
      </c>
      <c r="AB112" s="5">
        <f t="shared" si="38"/>
        <v>-3.5333333333333332</v>
      </c>
      <c r="AC112" s="32">
        <f t="shared" ref="AC112:AC175" si="43">$W$5*(AB101+AB123)+$W$6*(AB102+AB122)+$W$7*(AB103+AB121)+$W$8*(AB104+AB120)+$W$9*(AB105+AB119)+$W$10*(AB106+AB118)+$W$11*(AB107+AB117)+$W$12*(AB108+AB116)+$W$13*(AB109+AB115)+$W$14*(AB110+AB114)+$W$15*(AB111+AB113)+$W$16*AB112</f>
        <v>-2.3378666666666668</v>
      </c>
      <c r="AD112" s="5">
        <f t="shared" si="34"/>
        <v>-2.0760900140646972</v>
      </c>
      <c r="AE112" s="32"/>
      <c r="AF112" s="5">
        <f t="shared" si="39"/>
        <v>4.4666666666666668</v>
      </c>
      <c r="AG112" s="32">
        <f t="shared" ref="AG112:AG175" si="44">$W$5*(AF101+AF123)+$W$6*(AF102+AF122)+$W$7*(AF103+AF121)+$W$8*(AF104+AF120)+$W$9*(AF105+AF119)+$W$10*(AF106+AF118)+$W$11*(AF107+AF117)+$W$12*(AF108+AF116)+$W$13*(AF109+AF115)+$W$14*(AF110+AF114)+$W$15*(AF111+AF113)+$W$16*AF112</f>
        <v>5.0964833333333335</v>
      </c>
      <c r="AH112" s="5">
        <f t="shared" si="35"/>
        <v>-1.0090014064697623</v>
      </c>
      <c r="AI112" s="5"/>
      <c r="AJ112" s="5">
        <f t="shared" si="40"/>
        <v>5.833333333333333</v>
      </c>
      <c r="AK112" s="32">
        <f t="shared" si="29"/>
        <v>6.4197533333333334</v>
      </c>
      <c r="AL112" s="5">
        <f t="shared" si="36"/>
        <v>-1.0205344585091458</v>
      </c>
    </row>
    <row r="113" spans="1:39">
      <c r="A113" s="141">
        <v>107</v>
      </c>
      <c r="B113" s="6">
        <v>1889</v>
      </c>
      <c r="C113" s="5">
        <v>-4.0999999999999996</v>
      </c>
      <c r="D113" s="5">
        <v>-5.5</v>
      </c>
      <c r="E113" s="5">
        <v>-1.7999999999999998</v>
      </c>
      <c r="F113" s="5">
        <v>4</v>
      </c>
      <c r="G113" s="5">
        <v>12.8</v>
      </c>
      <c r="H113" s="5">
        <v>14.8</v>
      </c>
      <c r="I113" s="5">
        <v>14.1</v>
      </c>
      <c r="J113" s="5">
        <v>13.5</v>
      </c>
      <c r="K113" s="5">
        <v>9</v>
      </c>
      <c r="L113" s="5">
        <v>6.6</v>
      </c>
      <c r="M113" s="5">
        <v>2.4</v>
      </c>
      <c r="N113" s="5">
        <v>-4.3</v>
      </c>
      <c r="O113" s="147">
        <v>0.5</v>
      </c>
      <c r="P113" s="5">
        <v>4.5999999999999996</v>
      </c>
      <c r="Q113" s="83">
        <f t="shared" si="31"/>
        <v>5.0999999999999996</v>
      </c>
      <c r="R113" s="228">
        <f>5.00966666666667+0.127</f>
        <v>5.1366666666666694</v>
      </c>
      <c r="S113" s="111">
        <f t="shared" si="41"/>
        <v>5.3118799999999995</v>
      </c>
      <c r="T113" s="32">
        <f t="shared" si="41"/>
        <v>5.8082300000000009</v>
      </c>
      <c r="U113" s="230">
        <f t="shared" si="41"/>
        <v>5.8095896666666675</v>
      </c>
      <c r="V113" s="111">
        <f t="shared" si="32"/>
        <v>-1.1572033898305136</v>
      </c>
      <c r="X113" s="5">
        <f t="shared" si="37"/>
        <v>14.133333333333333</v>
      </c>
      <c r="Y113" s="32">
        <f t="shared" si="42"/>
        <v>14.022896666666666</v>
      </c>
      <c r="Z113" s="5">
        <f t="shared" si="33"/>
        <v>-4.0928270042186909E-2</v>
      </c>
      <c r="AB113" s="5">
        <f t="shared" si="38"/>
        <v>-2.5666666666666664</v>
      </c>
      <c r="AC113" s="32">
        <f t="shared" si="43"/>
        <v>-2.4371733333333334</v>
      </c>
      <c r="AD113" s="5">
        <f t="shared" si="34"/>
        <v>-1.1094233473980304</v>
      </c>
      <c r="AE113" s="32"/>
      <c r="AF113" s="5">
        <f t="shared" si="39"/>
        <v>5</v>
      </c>
      <c r="AG113" s="32">
        <f t="shared" si="44"/>
        <v>5.1356399999999995</v>
      </c>
      <c r="AH113" s="5">
        <f t="shared" si="35"/>
        <v>-0.47566807313642911</v>
      </c>
      <c r="AI113" s="5"/>
      <c r="AJ113" s="5">
        <f t="shared" si="40"/>
        <v>6</v>
      </c>
      <c r="AK113" s="32">
        <f t="shared" ref="AK113:AK176" si="45">$W$5*(AJ102+AJ124)+$W$6*(AJ103+AJ123)+$W$7*(AJ104+AJ122)+$W$8*(AJ105+AJ121)+$W$9*(AJ106+AJ120)+$W$10*(AJ107+AJ119)+$W$11*(AJ108+AJ118)+$W$12*(AJ109+AJ117)+$W$13*(AJ110+AJ116)+$W$14*(AJ111+AJ115)+$W$15*(AJ112+AJ114)+$W$16*AJ113</f>
        <v>6.5099866666666664</v>
      </c>
      <c r="AL113" s="5">
        <f t="shared" si="36"/>
        <v>-0.85386779184247885</v>
      </c>
    </row>
    <row r="114" spans="1:39">
      <c r="A114" s="141">
        <v>108</v>
      </c>
      <c r="B114" s="6">
        <v>1890</v>
      </c>
      <c r="C114" s="5">
        <v>1.7</v>
      </c>
      <c r="D114" s="5">
        <v>-5.5</v>
      </c>
      <c r="E114" s="5">
        <v>1.8</v>
      </c>
      <c r="F114" s="5">
        <v>4.7</v>
      </c>
      <c r="G114" s="5">
        <v>11.4</v>
      </c>
      <c r="H114" s="5">
        <v>11.4</v>
      </c>
      <c r="I114" s="5">
        <v>13.2</v>
      </c>
      <c r="J114" s="5">
        <v>14.6</v>
      </c>
      <c r="K114" s="5">
        <v>10.6</v>
      </c>
      <c r="L114" s="5">
        <v>4.8</v>
      </c>
      <c r="M114" s="5">
        <v>0.2</v>
      </c>
      <c r="N114" s="5">
        <v>-6.8</v>
      </c>
      <c r="O114" s="147">
        <v>0.5</v>
      </c>
      <c r="P114" s="5">
        <v>4.7</v>
      </c>
      <c r="Q114" s="83">
        <f t="shared" si="31"/>
        <v>5.2</v>
      </c>
      <c r="R114" s="228">
        <f>5.03383333333333+0.127</f>
        <v>5.1608333333333301</v>
      </c>
      <c r="S114" s="111">
        <f t="shared" si="41"/>
        <v>5.3344600000000009</v>
      </c>
      <c r="T114" s="32">
        <f t="shared" si="41"/>
        <v>5.8308099999999996</v>
      </c>
      <c r="U114" s="230">
        <f t="shared" si="41"/>
        <v>5.8327104166666679</v>
      </c>
      <c r="V114" s="111">
        <f t="shared" si="32"/>
        <v>-1.0572033898305131</v>
      </c>
      <c r="X114" s="5">
        <f t="shared" si="37"/>
        <v>13.066666666666668</v>
      </c>
      <c r="Y114" s="32">
        <f t="shared" si="42"/>
        <v>14.051386666666668</v>
      </c>
      <c r="Z114" s="5">
        <f t="shared" si="33"/>
        <v>-1.1075949367088516</v>
      </c>
      <c r="AB114" s="5">
        <f t="shared" si="38"/>
        <v>-2.6999999999999997</v>
      </c>
      <c r="AC114" s="32">
        <f t="shared" si="43"/>
        <v>-2.489103333333333</v>
      </c>
      <c r="AD114" s="5">
        <f t="shared" si="34"/>
        <v>-1.2427566807313637</v>
      </c>
      <c r="AE114" s="32"/>
      <c r="AF114" s="5">
        <f t="shared" si="39"/>
        <v>5.9666666666666659</v>
      </c>
      <c r="AG114" s="32">
        <f t="shared" si="44"/>
        <v>5.1681700000000008</v>
      </c>
      <c r="AH114" s="5">
        <f t="shared" si="35"/>
        <v>0.49099859353023678</v>
      </c>
      <c r="AI114" s="5"/>
      <c r="AJ114" s="5">
        <f t="shared" si="40"/>
        <v>5.1999999999999993</v>
      </c>
      <c r="AK114" s="32">
        <f t="shared" si="45"/>
        <v>6.5893766666666673</v>
      </c>
      <c r="AL114" s="5">
        <f t="shared" si="36"/>
        <v>-1.6538677918424796</v>
      </c>
    </row>
    <row r="115" spans="1:39">
      <c r="A115" s="141">
        <v>109</v>
      </c>
      <c r="B115" s="6">
        <v>1891</v>
      </c>
      <c r="C115" s="5">
        <v>-6.6</v>
      </c>
      <c r="D115" s="5">
        <v>-2.5</v>
      </c>
      <c r="E115" s="5">
        <v>1.1000000000000001</v>
      </c>
      <c r="F115" s="5">
        <v>2.5</v>
      </c>
      <c r="G115" s="5">
        <v>10.6</v>
      </c>
      <c r="H115" s="5">
        <v>13.2</v>
      </c>
      <c r="I115" s="5">
        <v>13.8</v>
      </c>
      <c r="J115" s="5">
        <v>13.2</v>
      </c>
      <c r="K115" s="5">
        <v>12.5</v>
      </c>
      <c r="L115" s="5">
        <v>8.9</v>
      </c>
      <c r="M115" s="5">
        <v>1.2</v>
      </c>
      <c r="N115" s="5">
        <v>0.3</v>
      </c>
      <c r="O115" s="147">
        <v>0.5</v>
      </c>
      <c r="P115" s="5">
        <v>5.2</v>
      </c>
      <c r="Q115" s="83">
        <f t="shared" si="31"/>
        <v>5.7</v>
      </c>
      <c r="R115" s="228">
        <f>5.56716666666667+0.127</f>
        <v>5.6941666666666695</v>
      </c>
      <c r="S115" s="111">
        <f t="shared" si="41"/>
        <v>5.3753300000000008</v>
      </c>
      <c r="T115" s="32">
        <f t="shared" si="41"/>
        <v>5.8661799999999991</v>
      </c>
      <c r="U115" s="230">
        <f t="shared" si="41"/>
        <v>5.8684973333333339</v>
      </c>
      <c r="V115" s="111">
        <f t="shared" si="32"/>
        <v>-0.5572033898305131</v>
      </c>
      <c r="X115" s="5">
        <f t="shared" si="37"/>
        <v>13.4</v>
      </c>
      <c r="Y115" s="32">
        <f t="shared" si="42"/>
        <v>14.07334</v>
      </c>
      <c r="Z115" s="5">
        <f t="shared" si="33"/>
        <v>-0.77426160337551941</v>
      </c>
      <c r="AB115" s="5">
        <f t="shared" si="38"/>
        <v>-5.3</v>
      </c>
      <c r="AC115" s="32">
        <f t="shared" si="43"/>
        <v>-2.4940433333333329</v>
      </c>
      <c r="AD115" s="5">
        <f t="shared" si="34"/>
        <v>-3.8427566807313638</v>
      </c>
      <c r="AE115" s="32"/>
      <c r="AF115" s="5">
        <f t="shared" si="39"/>
        <v>4.7333333333333334</v>
      </c>
      <c r="AG115" s="32">
        <f t="shared" si="44"/>
        <v>5.199603333333334</v>
      </c>
      <c r="AH115" s="5">
        <f t="shared" si="35"/>
        <v>-0.74233473980309572</v>
      </c>
      <c r="AI115" s="5"/>
      <c r="AJ115" s="5">
        <f t="shared" si="40"/>
        <v>7.5333333333333323</v>
      </c>
      <c r="AK115" s="32">
        <f t="shared" si="45"/>
        <v>6.6760866666666665</v>
      </c>
      <c r="AL115" s="5">
        <f t="shared" si="36"/>
        <v>0.67946554149085348</v>
      </c>
    </row>
    <row r="116" spans="1:39">
      <c r="A116" s="141">
        <v>110</v>
      </c>
      <c r="B116" s="6">
        <v>1892</v>
      </c>
      <c r="C116" s="5">
        <v>-3.7</v>
      </c>
      <c r="D116" s="5">
        <v>-9.9999999999999978E-2</v>
      </c>
      <c r="E116" s="5">
        <v>-1.1000000000000001</v>
      </c>
      <c r="F116" s="5">
        <v>5.6</v>
      </c>
      <c r="G116" s="5">
        <v>10</v>
      </c>
      <c r="H116" s="5">
        <v>13.2</v>
      </c>
      <c r="I116" s="5">
        <v>14.2</v>
      </c>
      <c r="J116" s="5">
        <v>17.399999999999999</v>
      </c>
      <c r="K116" s="5">
        <v>12.8</v>
      </c>
      <c r="L116" s="5">
        <v>6.4</v>
      </c>
      <c r="M116" s="5">
        <v>3.6</v>
      </c>
      <c r="N116" s="5">
        <v>-3.5</v>
      </c>
      <c r="O116" s="147">
        <v>0.5</v>
      </c>
      <c r="P116" s="5">
        <v>5.7</v>
      </c>
      <c r="Q116" s="83">
        <f t="shared" si="31"/>
        <v>6.2</v>
      </c>
      <c r="R116" s="228">
        <f>6.10966666666667+0.127</f>
        <v>6.2366666666666699</v>
      </c>
      <c r="S116" s="111">
        <f t="shared" si="41"/>
        <v>5.4225299999999992</v>
      </c>
      <c r="T116" s="32">
        <f t="shared" si="41"/>
        <v>5.9053299999999993</v>
      </c>
      <c r="U116" s="230">
        <f t="shared" si="41"/>
        <v>5.9078591666666673</v>
      </c>
      <c r="V116" s="111">
        <f t="shared" si="32"/>
        <v>-5.7203389830513096E-2</v>
      </c>
      <c r="X116" s="5">
        <f t="shared" si="37"/>
        <v>14.933333333333332</v>
      </c>
      <c r="Y116" s="32">
        <f t="shared" si="42"/>
        <v>14.091766666666665</v>
      </c>
      <c r="Z116" s="5">
        <f t="shared" si="33"/>
        <v>0.75907172995781202</v>
      </c>
      <c r="AB116" s="5">
        <f t="shared" si="38"/>
        <v>-1.1666666666666667</v>
      </c>
      <c r="AC116" s="32">
        <f t="shared" si="43"/>
        <v>-2.443553333333333</v>
      </c>
      <c r="AD116" s="5">
        <f t="shared" si="34"/>
        <v>0.2905766526019693</v>
      </c>
      <c r="AE116" s="32"/>
      <c r="AF116" s="5">
        <f t="shared" si="39"/>
        <v>4.833333333333333</v>
      </c>
      <c r="AG116" s="32">
        <f t="shared" si="44"/>
        <v>5.2111733333333339</v>
      </c>
      <c r="AH116" s="5">
        <f t="shared" si="35"/>
        <v>-0.64233473980309608</v>
      </c>
      <c r="AI116" s="5"/>
      <c r="AJ116" s="5">
        <f t="shared" si="40"/>
        <v>7.6000000000000014</v>
      </c>
      <c r="AK116" s="32">
        <f t="shared" si="45"/>
        <v>6.7596866666666671</v>
      </c>
      <c r="AL116" s="5">
        <f t="shared" si="36"/>
        <v>0.74613220815752257</v>
      </c>
    </row>
    <row r="117" spans="1:39">
      <c r="A117" s="141">
        <v>111</v>
      </c>
      <c r="B117" s="6">
        <v>1893</v>
      </c>
      <c r="C117" s="5">
        <v>-7.9</v>
      </c>
      <c r="D117" s="5">
        <v>0.3</v>
      </c>
      <c r="E117" s="5">
        <v>2.4</v>
      </c>
      <c r="F117" s="5">
        <v>8.5</v>
      </c>
      <c r="G117" s="5">
        <v>9.3000000000000007</v>
      </c>
      <c r="H117" s="5">
        <v>13.4</v>
      </c>
      <c r="I117" s="5">
        <v>15.1</v>
      </c>
      <c r="J117" s="5">
        <v>15.7</v>
      </c>
      <c r="K117" s="5">
        <v>11.6</v>
      </c>
      <c r="L117" s="5">
        <v>9</v>
      </c>
      <c r="M117" s="5">
        <v>0.2</v>
      </c>
      <c r="N117" s="5">
        <v>-1.7000000000000002</v>
      </c>
      <c r="O117" s="147">
        <v>0.5</v>
      </c>
      <c r="P117" s="5">
        <v>5.8</v>
      </c>
      <c r="Q117" s="83">
        <f t="shared" si="31"/>
        <v>6.3</v>
      </c>
      <c r="R117" s="228">
        <f>6.178+0.127</f>
        <v>6.3049999999999997</v>
      </c>
      <c r="S117" s="111">
        <f t="shared" si="41"/>
        <v>5.48705</v>
      </c>
      <c r="T117" s="32">
        <f t="shared" si="41"/>
        <v>5.9584999999999999</v>
      </c>
      <c r="U117" s="230">
        <f t="shared" si="41"/>
        <v>5.960828750000001</v>
      </c>
      <c r="V117" s="111">
        <f t="shared" si="32"/>
        <v>4.2796610169486549E-2</v>
      </c>
      <c r="X117" s="5">
        <f t="shared" si="37"/>
        <v>14.733333333333334</v>
      </c>
      <c r="Y117" s="32">
        <f t="shared" si="42"/>
        <v>14.117419999999999</v>
      </c>
      <c r="Z117" s="5">
        <f t="shared" si="33"/>
        <v>0.55907172995781451</v>
      </c>
      <c r="AB117" s="5">
        <f t="shared" si="38"/>
        <v>-3.6999999999999997</v>
      </c>
      <c r="AC117" s="32">
        <f t="shared" si="43"/>
        <v>-2.3699700000000004</v>
      </c>
      <c r="AD117" s="5">
        <f t="shared" si="34"/>
        <v>-2.2427566807313637</v>
      </c>
      <c r="AE117" s="32"/>
      <c r="AF117" s="5">
        <f t="shared" si="39"/>
        <v>6.7333333333333343</v>
      </c>
      <c r="AG117" s="32">
        <f t="shared" si="44"/>
        <v>5.2293966666666662</v>
      </c>
      <c r="AH117" s="5">
        <f t="shared" si="35"/>
        <v>1.2576652601969052</v>
      </c>
      <c r="AI117" s="5"/>
      <c r="AJ117" s="5">
        <f t="shared" si="40"/>
        <v>6.9333333333333336</v>
      </c>
      <c r="AK117" s="32">
        <f t="shared" si="45"/>
        <v>6.8356200000000005</v>
      </c>
      <c r="AL117" s="5">
        <f t="shared" si="36"/>
        <v>7.9465541490854719E-2</v>
      </c>
    </row>
    <row r="118" spans="1:39">
      <c r="A118" s="141">
        <v>112</v>
      </c>
      <c r="B118" s="6">
        <v>1894</v>
      </c>
      <c r="C118" s="5">
        <v>-2.8</v>
      </c>
      <c r="D118" s="5">
        <v>-1.1000000000000001</v>
      </c>
      <c r="E118" s="5">
        <v>2.2000000000000002</v>
      </c>
      <c r="F118" s="5">
        <v>8.3000000000000007</v>
      </c>
      <c r="G118" s="5">
        <v>8.9</v>
      </c>
      <c r="H118" s="5">
        <v>12</v>
      </c>
      <c r="I118" s="5">
        <v>15.8</v>
      </c>
      <c r="J118" s="5">
        <v>14.4</v>
      </c>
      <c r="K118" s="5">
        <v>9.6999999999999993</v>
      </c>
      <c r="L118" s="5">
        <v>6.7</v>
      </c>
      <c r="M118" s="5">
        <v>3.3</v>
      </c>
      <c r="N118" s="5">
        <v>-2.5</v>
      </c>
      <c r="O118" s="147">
        <v>0.5</v>
      </c>
      <c r="P118" s="5">
        <v>5.7</v>
      </c>
      <c r="Q118" s="83">
        <f t="shared" si="31"/>
        <v>6.2</v>
      </c>
      <c r="R118" s="228">
        <f>6.11716666666667+0.127</f>
        <v>6.2441666666666702</v>
      </c>
      <c r="S118" s="111">
        <f t="shared" si="41"/>
        <v>5.54955</v>
      </c>
      <c r="T118" s="32">
        <f t="shared" si="41"/>
        <v>6.0057</v>
      </c>
      <c r="U118" s="230">
        <f t="shared" si="41"/>
        <v>6.0083394166666668</v>
      </c>
      <c r="V118" s="111">
        <f t="shared" si="32"/>
        <v>-5.7203389830513096E-2</v>
      </c>
      <c r="X118" s="5">
        <f t="shared" si="37"/>
        <v>14.066666666666668</v>
      </c>
      <c r="Y118" s="32">
        <f t="shared" si="42"/>
        <v>14.157076666666665</v>
      </c>
      <c r="Z118" s="5">
        <f t="shared" si="33"/>
        <v>-0.10759493670885156</v>
      </c>
      <c r="AB118" s="5">
        <f t="shared" si="38"/>
        <v>-1.8666666666666665</v>
      </c>
      <c r="AC118" s="32">
        <f t="shared" si="43"/>
        <v>-2.2647166666666667</v>
      </c>
      <c r="AD118" s="5">
        <f t="shared" si="34"/>
        <v>-0.40942334739803043</v>
      </c>
      <c r="AE118" s="32"/>
      <c r="AF118" s="5">
        <f t="shared" si="39"/>
        <v>6.4666666666666659</v>
      </c>
      <c r="AG118" s="32">
        <f t="shared" si="44"/>
        <v>5.2191833333333335</v>
      </c>
      <c r="AH118" s="5">
        <f t="shared" si="35"/>
        <v>0.99099859353023678</v>
      </c>
      <c r="AI118" s="5"/>
      <c r="AJ118" s="5">
        <f t="shared" si="40"/>
        <v>6.5666666666666664</v>
      </c>
      <c r="AK118" s="32">
        <f t="shared" si="45"/>
        <v>6.8879800000000007</v>
      </c>
      <c r="AL118" s="5">
        <f t="shared" si="36"/>
        <v>-0.28720112517581242</v>
      </c>
    </row>
    <row r="119" spans="1:39">
      <c r="A119" s="141">
        <v>113</v>
      </c>
      <c r="B119" s="6">
        <v>1895</v>
      </c>
      <c r="C119" s="5">
        <v>-6.3</v>
      </c>
      <c r="D119" s="5">
        <v>-9.1</v>
      </c>
      <c r="E119" s="5">
        <v>9.9999999999999978E-2</v>
      </c>
      <c r="F119" s="5">
        <v>6.5</v>
      </c>
      <c r="G119" s="5">
        <v>9.1999999999999993</v>
      </c>
      <c r="H119" s="5">
        <v>13.1</v>
      </c>
      <c r="I119" s="5">
        <v>16.2</v>
      </c>
      <c r="J119" s="5">
        <v>14.9</v>
      </c>
      <c r="K119" s="5">
        <v>15.8</v>
      </c>
      <c r="L119" s="5">
        <v>6.3</v>
      </c>
      <c r="M119" s="5">
        <v>5</v>
      </c>
      <c r="N119" s="5">
        <v>-1.7999999999999998</v>
      </c>
      <c r="O119" s="147">
        <v>0.5</v>
      </c>
      <c r="P119" s="5">
        <v>5.3</v>
      </c>
      <c r="Q119" s="83">
        <f t="shared" si="31"/>
        <v>5.8</v>
      </c>
      <c r="R119" s="228">
        <f>5.678+0.127</f>
        <v>5.8049999999999997</v>
      </c>
      <c r="S119" s="111">
        <f t="shared" si="41"/>
        <v>5.6225699999999996</v>
      </c>
      <c r="T119" s="32">
        <f t="shared" si="41"/>
        <v>6.0588699999999998</v>
      </c>
      <c r="U119" s="230">
        <f t="shared" si="41"/>
        <v>6.0613564166666682</v>
      </c>
      <c r="V119" s="111">
        <f t="shared" si="32"/>
        <v>-0.45720338983051345</v>
      </c>
      <c r="X119" s="5">
        <f t="shared" si="37"/>
        <v>14.733333333333333</v>
      </c>
      <c r="Y119" s="32">
        <f t="shared" si="42"/>
        <v>14.178216666666668</v>
      </c>
      <c r="Z119" s="5">
        <f t="shared" si="33"/>
        <v>0.55907172995781274</v>
      </c>
      <c r="AB119" s="5">
        <f t="shared" si="38"/>
        <v>-5.9666666666666659</v>
      </c>
      <c r="AC119" s="32">
        <f t="shared" si="43"/>
        <v>-2.1271199999999997</v>
      </c>
      <c r="AD119" s="5">
        <f t="shared" si="34"/>
        <v>-4.5094233473980303</v>
      </c>
      <c r="AE119" s="32"/>
      <c r="AF119" s="5">
        <f t="shared" si="39"/>
        <v>5.2666666666666666</v>
      </c>
      <c r="AG119" s="32">
        <f t="shared" si="44"/>
        <v>5.2149766666666668</v>
      </c>
      <c r="AH119" s="5">
        <f t="shared" si="35"/>
        <v>-0.20900140646976251</v>
      </c>
      <c r="AI119" s="5"/>
      <c r="AJ119" s="5">
        <f t="shared" si="40"/>
        <v>9.0333333333333332</v>
      </c>
      <c r="AK119" s="32">
        <f t="shared" si="45"/>
        <v>6.9433799999999994</v>
      </c>
      <c r="AL119" s="5">
        <f t="shared" si="36"/>
        <v>2.1794655414908544</v>
      </c>
    </row>
    <row r="120" spans="1:39">
      <c r="A120" s="141">
        <v>114</v>
      </c>
      <c r="B120" s="6">
        <v>1896</v>
      </c>
      <c r="C120" s="5">
        <v>-3.5999999999999996</v>
      </c>
      <c r="D120" s="5">
        <v>-2</v>
      </c>
      <c r="E120" s="5">
        <v>4.0999999999999996</v>
      </c>
      <c r="F120" s="5">
        <v>2.5</v>
      </c>
      <c r="G120" s="5">
        <v>7.3</v>
      </c>
      <c r="H120" s="5">
        <v>13.4</v>
      </c>
      <c r="I120" s="5">
        <v>15.1</v>
      </c>
      <c r="J120" s="5">
        <v>11.8</v>
      </c>
      <c r="K120" s="5">
        <v>10.9</v>
      </c>
      <c r="L120" s="5">
        <v>6.5</v>
      </c>
      <c r="M120" s="5">
        <v>-0.7</v>
      </c>
      <c r="N120" s="5">
        <v>-0.89999999999999991</v>
      </c>
      <c r="O120" s="147">
        <v>0.5</v>
      </c>
      <c r="P120" s="5">
        <v>4.9000000000000004</v>
      </c>
      <c r="Q120" s="83">
        <f t="shared" si="31"/>
        <v>5.4</v>
      </c>
      <c r="R120" s="228">
        <f>5.25133333333333+0.127</f>
        <v>5.3783333333333294</v>
      </c>
      <c r="S120" s="111">
        <f t="shared" si="41"/>
        <v>5.69163</v>
      </c>
      <c r="T120" s="32">
        <f t="shared" si="41"/>
        <v>6.1032299999999999</v>
      </c>
      <c r="U120" s="230">
        <f t="shared" si="41"/>
        <v>6.1057629166666683</v>
      </c>
      <c r="V120" s="111">
        <f t="shared" si="32"/>
        <v>-0.85720338983051292</v>
      </c>
      <c r="X120" s="5">
        <f t="shared" si="37"/>
        <v>13.433333333333332</v>
      </c>
      <c r="Y120" s="32">
        <f t="shared" si="42"/>
        <v>14.196923333333334</v>
      </c>
      <c r="Z120" s="5">
        <f t="shared" si="33"/>
        <v>-0.74092827004218798</v>
      </c>
      <c r="AB120" s="5">
        <f t="shared" si="38"/>
        <v>-2.4666666666666663</v>
      </c>
      <c r="AC120" s="32">
        <f t="shared" si="43"/>
        <v>-1.9889266666666667</v>
      </c>
      <c r="AD120" s="5">
        <f t="shared" si="34"/>
        <v>-1.0094233473980303</v>
      </c>
      <c r="AE120" s="32"/>
      <c r="AF120" s="5">
        <f t="shared" si="39"/>
        <v>4.6333333333333329</v>
      </c>
      <c r="AG120" s="32">
        <f t="shared" si="44"/>
        <v>5.1826633333333341</v>
      </c>
      <c r="AH120" s="5">
        <f t="shared" si="35"/>
        <v>-0.84233473980309626</v>
      </c>
      <c r="AI120" s="5"/>
      <c r="AJ120" s="5">
        <f t="shared" si="40"/>
        <v>5.5666666666666664</v>
      </c>
      <c r="AK120" s="32">
        <f t="shared" si="45"/>
        <v>6.9915699999999994</v>
      </c>
      <c r="AL120" s="5">
        <f t="shared" si="36"/>
        <v>-1.2872011251758124</v>
      </c>
    </row>
    <row r="121" spans="1:39">
      <c r="A121" s="141">
        <v>115</v>
      </c>
      <c r="B121" s="6">
        <v>1897</v>
      </c>
      <c r="C121" s="5">
        <v>-2.2999999999999998</v>
      </c>
      <c r="D121" s="5">
        <v>1.8</v>
      </c>
      <c r="E121" s="5">
        <v>3.5</v>
      </c>
      <c r="F121" s="5">
        <v>4.9000000000000004</v>
      </c>
      <c r="G121" s="5">
        <v>7.2</v>
      </c>
      <c r="H121" s="5">
        <v>14.4</v>
      </c>
      <c r="I121" s="5">
        <v>14.2</v>
      </c>
      <c r="J121" s="5">
        <v>14.3</v>
      </c>
      <c r="K121" s="5">
        <v>9.8000000000000007</v>
      </c>
      <c r="L121" s="5">
        <v>5.8</v>
      </c>
      <c r="M121" s="5">
        <v>2.8</v>
      </c>
      <c r="N121" s="5">
        <v>0</v>
      </c>
      <c r="O121" s="147">
        <v>0.5</v>
      </c>
      <c r="P121" s="5">
        <v>5.9</v>
      </c>
      <c r="Q121" s="83">
        <f t="shared" si="31"/>
        <v>6.4</v>
      </c>
      <c r="R121" s="228">
        <f>6.2305+0.127</f>
        <v>6.3574999999999999</v>
      </c>
      <c r="S121" s="111">
        <f t="shared" si="41"/>
        <v>5.7572399999999995</v>
      </c>
      <c r="T121" s="32">
        <f t="shared" si="41"/>
        <v>6.13924</v>
      </c>
      <c r="U121" s="230">
        <f t="shared" si="41"/>
        <v>6.1420492499999995</v>
      </c>
      <c r="V121" s="111">
        <f t="shared" si="32"/>
        <v>0.14279661016948708</v>
      </c>
      <c r="X121" s="5">
        <f t="shared" si="37"/>
        <v>14.300000000000002</v>
      </c>
      <c r="Y121" s="32">
        <f t="shared" si="42"/>
        <v>14.20933</v>
      </c>
      <c r="Z121" s="5">
        <f t="shared" si="33"/>
        <v>0.12573839662448272</v>
      </c>
      <c r="AB121" s="5">
        <f t="shared" si="38"/>
        <v>-0.46666666666666656</v>
      </c>
      <c r="AC121" s="32">
        <f t="shared" si="43"/>
        <v>-1.8347099999999998</v>
      </c>
      <c r="AD121" s="5">
        <f t="shared" si="34"/>
        <v>0.99057665260196948</v>
      </c>
      <c r="AE121" s="32"/>
      <c r="AF121" s="5">
        <f t="shared" si="39"/>
        <v>5.2</v>
      </c>
      <c r="AG121" s="32">
        <f t="shared" si="44"/>
        <v>5.1520000000000001</v>
      </c>
      <c r="AH121" s="5">
        <f t="shared" si="35"/>
        <v>-0.27566807313642894</v>
      </c>
      <c r="AI121" s="5"/>
      <c r="AJ121" s="5">
        <f t="shared" si="40"/>
        <v>6.1333333333333337</v>
      </c>
      <c r="AK121" s="32">
        <f t="shared" si="45"/>
        <v>7.0045133333333327</v>
      </c>
      <c r="AL121" s="5">
        <f t="shared" si="36"/>
        <v>-0.7205344585091451</v>
      </c>
    </row>
    <row r="122" spans="1:39">
      <c r="A122" s="141">
        <v>116</v>
      </c>
      <c r="B122" s="6">
        <v>1898</v>
      </c>
      <c r="C122" s="5">
        <v>3.1</v>
      </c>
      <c r="D122" s="5">
        <v>-1.7000000000000002</v>
      </c>
      <c r="E122" s="5">
        <v>1</v>
      </c>
      <c r="F122" s="5">
        <v>5.9</v>
      </c>
      <c r="G122" s="5">
        <v>9.3000000000000007</v>
      </c>
      <c r="H122" s="5">
        <v>12.3</v>
      </c>
      <c r="I122" s="5">
        <v>13.1</v>
      </c>
      <c r="J122" s="5">
        <v>17.100000000000001</v>
      </c>
      <c r="K122" s="5">
        <v>13.3</v>
      </c>
      <c r="L122" s="5">
        <v>8.9</v>
      </c>
      <c r="M122" s="5">
        <v>4.9000000000000004</v>
      </c>
      <c r="N122" s="5">
        <v>0.9</v>
      </c>
      <c r="O122" s="147">
        <v>0.5</v>
      </c>
      <c r="P122" s="5">
        <v>6.8</v>
      </c>
      <c r="Q122" s="83">
        <f t="shared" si="31"/>
        <v>7.3</v>
      </c>
      <c r="R122" s="228">
        <f>7.213+0.127</f>
        <v>7.34</v>
      </c>
      <c r="S122" s="111">
        <f t="shared" si="41"/>
        <v>5.813839999999999</v>
      </c>
      <c r="T122" s="32">
        <f t="shared" si="41"/>
        <v>6.1617900000000008</v>
      </c>
      <c r="U122" s="230">
        <f t="shared" si="41"/>
        <v>6.1644155833333327</v>
      </c>
      <c r="V122" s="111">
        <f t="shared" si="32"/>
        <v>1.0427966101694865</v>
      </c>
      <c r="X122" s="5">
        <f t="shared" si="37"/>
        <v>14.166666666666666</v>
      </c>
      <c r="Y122" s="32">
        <f t="shared" si="42"/>
        <v>14.215726666666665</v>
      </c>
      <c r="Z122" s="5">
        <f t="shared" si="33"/>
        <v>-7.5949367088536945E-3</v>
      </c>
      <c r="AB122" s="5">
        <f t="shared" si="38"/>
        <v>0.46666666666666662</v>
      </c>
      <c r="AC122" s="32">
        <f t="shared" si="43"/>
        <v>-1.6971699999999996</v>
      </c>
      <c r="AD122" s="5">
        <f t="shared" si="34"/>
        <v>1.9239099859353026</v>
      </c>
      <c r="AE122" s="32"/>
      <c r="AF122" s="5">
        <f t="shared" si="39"/>
        <v>5.4000000000000012</v>
      </c>
      <c r="AG122" s="32">
        <f t="shared" si="44"/>
        <v>5.1159900000000009</v>
      </c>
      <c r="AH122" s="5">
        <f t="shared" si="35"/>
        <v>-7.5668073136427871E-2</v>
      </c>
      <c r="AI122" s="5"/>
      <c r="AJ122" s="5">
        <f t="shared" si="40"/>
        <v>9.0333333333333332</v>
      </c>
      <c r="AK122" s="32">
        <f t="shared" si="45"/>
        <v>6.9898699999999989</v>
      </c>
      <c r="AL122" s="5">
        <f t="shared" si="36"/>
        <v>2.1794655414908544</v>
      </c>
    </row>
    <row r="123" spans="1:39">
      <c r="A123" s="141">
        <v>117</v>
      </c>
      <c r="B123" s="6">
        <v>1899</v>
      </c>
      <c r="C123" s="5">
        <v>1.1000000000000001</v>
      </c>
      <c r="D123" s="5">
        <v>2</v>
      </c>
      <c r="E123" s="5">
        <v>2</v>
      </c>
      <c r="F123" s="5">
        <v>4.7</v>
      </c>
      <c r="G123" s="5">
        <v>8.3000000000000007</v>
      </c>
      <c r="H123" s="5">
        <v>12.2</v>
      </c>
      <c r="I123" s="5">
        <v>14.3</v>
      </c>
      <c r="J123" s="5">
        <v>15.3</v>
      </c>
      <c r="K123" s="5">
        <v>10.7</v>
      </c>
      <c r="L123" s="5">
        <v>7.9</v>
      </c>
      <c r="M123" s="5">
        <v>4.0999999999999996</v>
      </c>
      <c r="N123" s="5">
        <v>-3.5999999999999996</v>
      </c>
      <c r="O123" s="147">
        <v>0.5</v>
      </c>
      <c r="P123" s="5">
        <v>6.1</v>
      </c>
      <c r="Q123" s="83">
        <f t="shared" si="31"/>
        <v>6.6</v>
      </c>
      <c r="R123" s="228">
        <f>6.45466666666667+0.127</f>
        <v>6.5816666666666697</v>
      </c>
      <c r="S123" s="111">
        <f t="shared" si="41"/>
        <v>5.8715299999999999</v>
      </c>
      <c r="T123" s="32">
        <f t="shared" si="41"/>
        <v>6.1818299999999997</v>
      </c>
      <c r="U123" s="230">
        <f t="shared" si="41"/>
        <v>6.1847293333333324</v>
      </c>
      <c r="V123" s="111">
        <f t="shared" si="32"/>
        <v>0.34279661016948637</v>
      </c>
      <c r="X123" s="5">
        <f t="shared" si="37"/>
        <v>13.933333333333332</v>
      </c>
      <c r="Y123" s="32">
        <f t="shared" si="42"/>
        <v>14.212990000000001</v>
      </c>
      <c r="Z123" s="5">
        <f t="shared" si="33"/>
        <v>-0.24092827004218798</v>
      </c>
      <c r="AB123" s="5">
        <f t="shared" si="38"/>
        <v>1.3333333333333333</v>
      </c>
      <c r="AC123" s="32">
        <f t="shared" si="43"/>
        <v>-1.5765233333333333</v>
      </c>
      <c r="AD123" s="5">
        <f t="shared" si="34"/>
        <v>2.7905766526019695</v>
      </c>
      <c r="AE123" s="32"/>
      <c r="AF123" s="5">
        <f t="shared" si="39"/>
        <v>5</v>
      </c>
      <c r="AG123" s="32">
        <f t="shared" si="44"/>
        <v>5.0904633333333331</v>
      </c>
      <c r="AH123" s="5">
        <f t="shared" si="35"/>
        <v>-0.47566807313642911</v>
      </c>
      <c r="AI123" s="5"/>
      <c r="AJ123" s="5">
        <f t="shared" si="40"/>
        <v>7.5666666666666673</v>
      </c>
      <c r="AK123" s="32">
        <f t="shared" si="45"/>
        <v>6.9754933333333335</v>
      </c>
      <c r="AL123" s="5">
        <f t="shared" si="36"/>
        <v>0.71279887482418847</v>
      </c>
    </row>
    <row r="124" spans="1:39">
      <c r="A124" s="141">
        <v>118</v>
      </c>
      <c r="B124" s="6">
        <v>1900</v>
      </c>
      <c r="C124" s="5">
        <v>-1.1000000000000001</v>
      </c>
      <c r="D124" s="5">
        <v>1.6</v>
      </c>
      <c r="E124" s="5">
        <v>-2.2000000000000002</v>
      </c>
      <c r="F124" s="5">
        <v>4.2</v>
      </c>
      <c r="G124" s="5">
        <v>8.1</v>
      </c>
      <c r="H124" s="5">
        <v>14</v>
      </c>
      <c r="I124" s="5">
        <v>16.600000000000001</v>
      </c>
      <c r="J124" s="5">
        <v>14</v>
      </c>
      <c r="K124" s="5">
        <v>13.9</v>
      </c>
      <c r="L124" s="5">
        <v>7.7</v>
      </c>
      <c r="M124" s="5">
        <v>3.6</v>
      </c>
      <c r="N124" s="5">
        <v>2.4</v>
      </c>
      <c r="O124" s="147">
        <v>0.5</v>
      </c>
      <c r="P124" s="5">
        <v>6.4</v>
      </c>
      <c r="Q124" s="83">
        <f t="shared" si="31"/>
        <v>6.9</v>
      </c>
      <c r="R124" s="228">
        <f>6.7855+0.127</f>
        <v>6.9124999999999996</v>
      </c>
      <c r="S124" s="111">
        <f t="shared" si="41"/>
        <v>5.9226999999999999</v>
      </c>
      <c r="T124" s="32">
        <f t="shared" si="41"/>
        <v>6.1930500000000004</v>
      </c>
      <c r="U124" s="230">
        <f t="shared" si="41"/>
        <v>6.1959657500000009</v>
      </c>
      <c r="V124" s="111">
        <f t="shared" si="32"/>
        <v>0.64279661016948708</v>
      </c>
      <c r="X124" s="5">
        <f t="shared" si="37"/>
        <v>14.866666666666667</v>
      </c>
      <c r="Y124" s="32">
        <f t="shared" si="42"/>
        <v>14.23034</v>
      </c>
      <c r="Z124" s="5">
        <f t="shared" si="33"/>
        <v>0.69240506329114737</v>
      </c>
      <c r="AB124" s="5">
        <f t="shared" si="38"/>
        <v>-1.033333333333333</v>
      </c>
      <c r="AC124" s="32">
        <f t="shared" si="43"/>
        <v>-1.4907766666666664</v>
      </c>
      <c r="AD124" s="5">
        <f t="shared" si="34"/>
        <v>0.42390998593530305</v>
      </c>
      <c r="AE124" s="32"/>
      <c r="AF124" s="5">
        <f t="shared" si="39"/>
        <v>3.3666666666666667</v>
      </c>
      <c r="AG124" s="32">
        <f t="shared" si="44"/>
        <v>5.0648566666666675</v>
      </c>
      <c r="AH124" s="5">
        <f t="shared" si="35"/>
        <v>-2.1090014064697624</v>
      </c>
      <c r="AI124" s="5"/>
      <c r="AJ124" s="5">
        <f t="shared" si="40"/>
        <v>8.4</v>
      </c>
      <c r="AK124" s="32">
        <f t="shared" si="45"/>
        <v>6.9558266666666668</v>
      </c>
      <c r="AL124" s="5">
        <f t="shared" si="36"/>
        <v>1.5461322081575215</v>
      </c>
      <c r="AM124" s="5" t="s">
        <v>21</v>
      </c>
    </row>
    <row r="125" spans="1:39">
      <c r="A125" s="141">
        <v>119</v>
      </c>
      <c r="B125" s="6">
        <v>1901</v>
      </c>
      <c r="C125" s="5">
        <v>-2.9</v>
      </c>
      <c r="D125" s="5">
        <v>-6.3</v>
      </c>
      <c r="E125" s="5">
        <v>0</v>
      </c>
      <c r="F125" s="5">
        <v>5.3</v>
      </c>
      <c r="G125" s="5">
        <v>10.4</v>
      </c>
      <c r="H125" s="5">
        <v>13.7</v>
      </c>
      <c r="I125" s="5">
        <v>15.6</v>
      </c>
      <c r="J125" s="5">
        <v>14</v>
      </c>
      <c r="K125" s="5">
        <v>12.3</v>
      </c>
      <c r="L125" s="5">
        <v>6.7</v>
      </c>
      <c r="M125" s="5">
        <v>-0.8</v>
      </c>
      <c r="N125" s="5">
        <v>-0.5</v>
      </c>
      <c r="O125" s="231">
        <v>0</v>
      </c>
      <c r="P125" s="5">
        <v>5.6</v>
      </c>
      <c r="Q125" s="26">
        <f t="shared" si="31"/>
        <v>5.6</v>
      </c>
      <c r="R125" s="227">
        <v>5.6266666666666669</v>
      </c>
      <c r="S125" s="111">
        <f t="shared" si="41"/>
        <v>5.9582500000000005</v>
      </c>
      <c r="T125" s="32">
        <f t="shared" si="41"/>
        <v>6.187850000000001</v>
      </c>
      <c r="U125" s="230">
        <f t="shared" si="41"/>
        <v>6.1907588333333337</v>
      </c>
      <c r="V125" s="111">
        <f t="shared" si="32"/>
        <v>-0.65720338983051363</v>
      </c>
      <c r="X125" s="5">
        <f t="shared" si="37"/>
        <v>14.433333333333332</v>
      </c>
      <c r="Y125" s="32">
        <f t="shared" si="42"/>
        <v>14.220356666666667</v>
      </c>
      <c r="Z125" s="5">
        <f t="shared" si="33"/>
        <v>0.25907172995781202</v>
      </c>
      <c r="AB125" s="5">
        <f t="shared" si="38"/>
        <v>-2.2666666666666666</v>
      </c>
      <c r="AC125" s="32">
        <f t="shared" si="43"/>
        <v>-1.4313533333333333</v>
      </c>
      <c r="AD125" s="5">
        <f t="shared" si="34"/>
        <v>-0.80942334739803057</v>
      </c>
      <c r="AE125" s="32"/>
      <c r="AF125" s="5">
        <f t="shared" si="39"/>
        <v>5.2333333333333334</v>
      </c>
      <c r="AG125" s="32">
        <f t="shared" si="44"/>
        <v>5.0468233333333341</v>
      </c>
      <c r="AH125" s="5">
        <f t="shared" si="35"/>
        <v>-0.24233473980309572</v>
      </c>
      <c r="AI125" s="5"/>
      <c r="AJ125" s="5">
        <f t="shared" si="40"/>
        <v>6.0666666666666664</v>
      </c>
      <c r="AK125" s="32">
        <f t="shared" si="45"/>
        <v>6.8913399999999996</v>
      </c>
      <c r="AL125" s="5">
        <f t="shared" si="36"/>
        <v>-0.78720112517581242</v>
      </c>
    </row>
    <row r="126" spans="1:39">
      <c r="A126" s="141">
        <v>120</v>
      </c>
      <c r="B126" s="6">
        <v>1902</v>
      </c>
      <c r="C126" s="5">
        <v>-0.1</v>
      </c>
      <c r="D126" s="5">
        <v>-2.1</v>
      </c>
      <c r="E126" s="5">
        <v>1.3</v>
      </c>
      <c r="F126" s="5">
        <v>7</v>
      </c>
      <c r="G126" s="5">
        <v>5.3</v>
      </c>
      <c r="H126" s="5">
        <v>11.7</v>
      </c>
      <c r="I126" s="5">
        <v>15.3</v>
      </c>
      <c r="J126" s="5">
        <v>14.2</v>
      </c>
      <c r="K126" s="5">
        <v>10.9</v>
      </c>
      <c r="L126" s="5">
        <v>5.6</v>
      </c>
      <c r="M126" s="5">
        <v>1.2</v>
      </c>
      <c r="N126" s="5">
        <v>-1.9</v>
      </c>
      <c r="O126" s="231">
        <v>0</v>
      </c>
      <c r="P126" s="5">
        <v>5.7</v>
      </c>
      <c r="Q126" s="26">
        <f t="shared" si="31"/>
        <v>5.7</v>
      </c>
      <c r="R126" s="227">
        <v>5.7</v>
      </c>
      <c r="S126" s="111">
        <f t="shared" si="41"/>
        <v>5.9863299999999997</v>
      </c>
      <c r="T126" s="32">
        <f t="shared" si="41"/>
        <v>6.17598</v>
      </c>
      <c r="U126" s="230">
        <f t="shared" si="41"/>
        <v>6.1794268333333342</v>
      </c>
      <c r="V126" s="111">
        <f t="shared" si="32"/>
        <v>-0.5572033898305131</v>
      </c>
      <c r="X126" s="5">
        <f t="shared" si="37"/>
        <v>13.733333333333334</v>
      </c>
      <c r="Y126" s="32">
        <f t="shared" si="42"/>
        <v>14.198086666666665</v>
      </c>
      <c r="Z126" s="5">
        <f t="shared" si="33"/>
        <v>-0.44092827004218549</v>
      </c>
      <c r="AB126" s="5">
        <f t="shared" si="38"/>
        <v>-0.9</v>
      </c>
      <c r="AC126" s="32">
        <f t="shared" si="43"/>
        <v>-1.4017833333333334</v>
      </c>
      <c r="AD126" s="5">
        <f t="shared" si="34"/>
        <v>0.55724331926863602</v>
      </c>
      <c r="AE126" s="32"/>
      <c r="AF126" s="5">
        <f t="shared" si="39"/>
        <v>4.5333333333333341</v>
      </c>
      <c r="AG126" s="32">
        <f t="shared" si="44"/>
        <v>5.0364733333333334</v>
      </c>
      <c r="AH126" s="5">
        <f t="shared" si="35"/>
        <v>-0.94233473980309501</v>
      </c>
      <c r="AI126" s="5"/>
      <c r="AJ126" s="5">
        <f t="shared" si="40"/>
        <v>5.8999999999999995</v>
      </c>
      <c r="AK126" s="32">
        <f t="shared" si="45"/>
        <v>6.8519299999999994</v>
      </c>
      <c r="AL126" s="5">
        <f t="shared" si="36"/>
        <v>-0.95386779184247938</v>
      </c>
    </row>
    <row r="127" spans="1:39">
      <c r="A127" s="141">
        <v>121</v>
      </c>
      <c r="B127" s="6">
        <v>1903</v>
      </c>
      <c r="C127" s="5">
        <v>0</v>
      </c>
      <c r="D127" s="5">
        <v>2.6</v>
      </c>
      <c r="E127" s="5">
        <v>3.9</v>
      </c>
      <c r="F127" s="5">
        <v>1.4</v>
      </c>
      <c r="G127" s="5">
        <v>10.199999999999999</v>
      </c>
      <c r="H127" s="5">
        <v>12.1</v>
      </c>
      <c r="I127" s="5">
        <v>13.7</v>
      </c>
      <c r="J127" s="5">
        <v>14.5</v>
      </c>
      <c r="K127" s="5">
        <v>12.1</v>
      </c>
      <c r="L127" s="5">
        <v>8.6</v>
      </c>
      <c r="M127" s="5">
        <v>1.6</v>
      </c>
      <c r="N127" s="5">
        <v>-1.8</v>
      </c>
      <c r="O127" s="231">
        <v>0</v>
      </c>
      <c r="P127" s="5">
        <v>6.6</v>
      </c>
      <c r="Q127" s="26">
        <f t="shared" si="31"/>
        <v>6.6</v>
      </c>
      <c r="R127" s="227">
        <v>6.581666666666667</v>
      </c>
      <c r="S127" s="111">
        <f t="shared" si="41"/>
        <v>6.003169999999999</v>
      </c>
      <c r="T127" s="32">
        <f t="shared" si="41"/>
        <v>6.15517</v>
      </c>
      <c r="U127" s="230">
        <f t="shared" si="41"/>
        <v>6.1587224166666665</v>
      </c>
      <c r="V127" s="111">
        <f t="shared" si="32"/>
        <v>0.34279661016948637</v>
      </c>
      <c r="X127" s="5">
        <f t="shared" si="37"/>
        <v>13.433333333333332</v>
      </c>
      <c r="Y127" s="32">
        <f t="shared" si="42"/>
        <v>14.167506666666668</v>
      </c>
      <c r="Z127" s="5">
        <f t="shared" si="33"/>
        <v>-0.74092827004218798</v>
      </c>
      <c r="AB127" s="5">
        <f t="shared" si="38"/>
        <v>0.23333333333333339</v>
      </c>
      <c r="AC127" s="32">
        <f t="shared" si="43"/>
        <v>-1.38859</v>
      </c>
      <c r="AD127" s="5">
        <f t="shared" si="34"/>
        <v>1.6905766526019694</v>
      </c>
      <c r="AE127" s="32"/>
      <c r="AF127" s="5">
        <f t="shared" si="39"/>
        <v>5.166666666666667</v>
      </c>
      <c r="AG127" s="32">
        <f t="shared" si="44"/>
        <v>5.04251</v>
      </c>
      <c r="AH127" s="5">
        <f t="shared" si="35"/>
        <v>-0.30900140646976215</v>
      </c>
      <c r="AI127" s="5"/>
      <c r="AJ127" s="5">
        <f t="shared" si="40"/>
        <v>7.4333333333333336</v>
      </c>
      <c r="AK127" s="32">
        <f t="shared" si="45"/>
        <v>6.7868666666666657</v>
      </c>
      <c r="AL127" s="5">
        <f t="shared" si="36"/>
        <v>0.57946554149085472</v>
      </c>
    </row>
    <row r="128" spans="1:39">
      <c r="A128" s="141">
        <v>122</v>
      </c>
      <c r="B128" s="6">
        <v>1904</v>
      </c>
      <c r="C128" s="5">
        <v>-1.2</v>
      </c>
      <c r="D128" s="5">
        <v>-1.3</v>
      </c>
      <c r="E128" s="5">
        <v>1.7</v>
      </c>
      <c r="F128" s="5">
        <v>7.2</v>
      </c>
      <c r="G128" s="5">
        <v>10.8</v>
      </c>
      <c r="H128" s="5">
        <v>13.9</v>
      </c>
      <c r="I128" s="5">
        <v>18</v>
      </c>
      <c r="J128" s="5">
        <v>15.4</v>
      </c>
      <c r="K128" s="5">
        <v>9</v>
      </c>
      <c r="L128" s="5">
        <v>6.5</v>
      </c>
      <c r="M128" s="5">
        <v>1</v>
      </c>
      <c r="N128" s="5">
        <v>0.1</v>
      </c>
      <c r="O128" s="231">
        <v>0</v>
      </c>
      <c r="P128" s="5">
        <v>6.8</v>
      </c>
      <c r="Q128" s="26">
        <f t="shared" si="31"/>
        <v>6.8</v>
      </c>
      <c r="R128" s="227">
        <v>6.7616666666666667</v>
      </c>
      <c r="S128" s="111">
        <f t="shared" si="41"/>
        <v>6.0101099999999992</v>
      </c>
      <c r="T128" s="32">
        <f t="shared" si="41"/>
        <v>6.1280599999999987</v>
      </c>
      <c r="U128" s="230">
        <f t="shared" si="41"/>
        <v>6.1317389166666665</v>
      </c>
      <c r="V128" s="111">
        <f t="shared" si="32"/>
        <v>0.54279661016948655</v>
      </c>
      <c r="X128" s="5">
        <f t="shared" si="37"/>
        <v>15.766666666666666</v>
      </c>
      <c r="Y128" s="32">
        <f t="shared" si="42"/>
        <v>14.12096</v>
      </c>
      <c r="Z128" s="5">
        <f t="shared" si="33"/>
        <v>1.592405063291146</v>
      </c>
      <c r="AB128" s="5">
        <f t="shared" si="38"/>
        <v>-1.4333333333333333</v>
      </c>
      <c r="AC128" s="32">
        <f t="shared" si="43"/>
        <v>-1.4039133333333331</v>
      </c>
      <c r="AD128" s="5">
        <f t="shared" si="34"/>
        <v>2.3909985935302691E-2</v>
      </c>
      <c r="AE128" s="32"/>
      <c r="AF128" s="5">
        <f t="shared" si="39"/>
        <v>6.5666666666666673</v>
      </c>
      <c r="AG128" s="32">
        <f t="shared" si="44"/>
        <v>5.0532300000000001</v>
      </c>
      <c r="AH128" s="5">
        <f t="shared" si="35"/>
        <v>1.0909985935302382</v>
      </c>
      <c r="AI128" s="5"/>
      <c r="AJ128" s="5">
        <f t="shared" si="40"/>
        <v>5.5</v>
      </c>
      <c r="AK128" s="32">
        <f t="shared" si="45"/>
        <v>6.7111699999999992</v>
      </c>
      <c r="AL128" s="5">
        <f t="shared" si="36"/>
        <v>-1.3538677918424789</v>
      </c>
    </row>
    <row r="129" spans="1:38">
      <c r="A129" s="141">
        <v>123</v>
      </c>
      <c r="B129" s="6">
        <v>1905</v>
      </c>
      <c r="C129" s="5">
        <v>-4.3</v>
      </c>
      <c r="D129" s="5">
        <v>-2.1</v>
      </c>
      <c r="E129" s="5">
        <v>2.2999999999999998</v>
      </c>
      <c r="F129" s="5">
        <v>3.9</v>
      </c>
      <c r="G129" s="5">
        <v>8.1</v>
      </c>
      <c r="H129" s="5">
        <v>14.1</v>
      </c>
      <c r="I129" s="5">
        <v>17.5</v>
      </c>
      <c r="J129" s="5">
        <v>14.4</v>
      </c>
      <c r="K129" s="5">
        <v>11.7</v>
      </c>
      <c r="L129" s="5">
        <v>0.8</v>
      </c>
      <c r="M129" s="5">
        <v>1.6</v>
      </c>
      <c r="N129" s="5">
        <v>-1.5</v>
      </c>
      <c r="O129" s="231">
        <v>0</v>
      </c>
      <c r="P129" s="5">
        <v>5.5</v>
      </c>
      <c r="Q129" s="26">
        <f t="shared" si="31"/>
        <v>5.5</v>
      </c>
      <c r="R129" s="227">
        <v>5.5475000000000003</v>
      </c>
      <c r="S129" s="111">
        <f t="shared" si="41"/>
        <v>6.0183999999999989</v>
      </c>
      <c r="T129" s="32">
        <f t="shared" si="41"/>
        <v>6.106749999999999</v>
      </c>
      <c r="U129" s="230">
        <f t="shared" si="41"/>
        <v>6.1105640833333341</v>
      </c>
      <c r="V129" s="111">
        <f t="shared" si="32"/>
        <v>-0.75720338983051327</v>
      </c>
      <c r="X129" s="5">
        <f t="shared" si="37"/>
        <v>15.333333333333334</v>
      </c>
      <c r="Y129" s="32">
        <f t="shared" si="42"/>
        <v>14.057886666666667</v>
      </c>
      <c r="Z129" s="5">
        <f t="shared" si="33"/>
        <v>1.1590717299578142</v>
      </c>
      <c r="AB129" s="5">
        <f t="shared" si="38"/>
        <v>-2.1</v>
      </c>
      <c r="AC129" s="32">
        <f t="shared" si="43"/>
        <v>-1.3872966666666668</v>
      </c>
      <c r="AD129" s="5">
        <f t="shared" si="34"/>
        <v>-0.64275668073136405</v>
      </c>
      <c r="AE129" s="32"/>
      <c r="AF129" s="5">
        <f t="shared" si="39"/>
        <v>4.7666666666666666</v>
      </c>
      <c r="AG129" s="32">
        <f t="shared" si="44"/>
        <v>5.0726499999999994</v>
      </c>
      <c r="AH129" s="5">
        <f t="shared" si="35"/>
        <v>-0.70900140646976251</v>
      </c>
      <c r="AI129" s="5"/>
      <c r="AJ129" s="5">
        <f t="shared" si="40"/>
        <v>4.7</v>
      </c>
      <c r="AK129" s="32">
        <f t="shared" si="45"/>
        <v>6.6537100000000002</v>
      </c>
      <c r="AL129" s="5">
        <f t="shared" si="36"/>
        <v>-2.1538677918424787</v>
      </c>
    </row>
    <row r="130" spans="1:38">
      <c r="A130" s="141">
        <v>124</v>
      </c>
      <c r="B130" s="6">
        <v>1906</v>
      </c>
      <c r="C130" s="5">
        <v>-1.5</v>
      </c>
      <c r="D130" s="5">
        <v>-2.9</v>
      </c>
      <c r="E130" s="5">
        <v>-0.3</v>
      </c>
      <c r="F130" s="5">
        <v>4.9000000000000004</v>
      </c>
      <c r="G130" s="5">
        <v>9.6</v>
      </c>
      <c r="H130" s="5">
        <v>11.1</v>
      </c>
      <c r="I130" s="5">
        <v>14.7</v>
      </c>
      <c r="J130" s="5">
        <v>15</v>
      </c>
      <c r="K130" s="5">
        <v>9.8000000000000007</v>
      </c>
      <c r="L130" s="5">
        <v>9.5</v>
      </c>
      <c r="M130" s="5">
        <v>4.0999999999999996</v>
      </c>
      <c r="N130" s="5">
        <v>-4.5</v>
      </c>
      <c r="O130" s="231">
        <v>0</v>
      </c>
      <c r="P130" s="5">
        <v>5.8</v>
      </c>
      <c r="Q130" s="26">
        <f t="shared" si="31"/>
        <v>5.8</v>
      </c>
      <c r="R130" s="227">
        <v>5.7783333333333333</v>
      </c>
      <c r="S130" s="111">
        <f t="shared" si="41"/>
        <v>6.0192899999999998</v>
      </c>
      <c r="T130" s="32">
        <f t="shared" si="41"/>
        <v>6.0829399999999998</v>
      </c>
      <c r="U130" s="230">
        <f t="shared" si="41"/>
        <v>6.0870305833333331</v>
      </c>
      <c r="V130" s="111">
        <f t="shared" si="32"/>
        <v>-0.45720338983051345</v>
      </c>
      <c r="X130" s="5">
        <f t="shared" si="37"/>
        <v>13.6</v>
      </c>
      <c r="Y130" s="32">
        <f t="shared" si="42"/>
        <v>14.00304</v>
      </c>
      <c r="Z130" s="5">
        <f t="shared" si="33"/>
        <v>-0.57426160337552012</v>
      </c>
      <c r="AB130" s="5">
        <f t="shared" si="38"/>
        <v>-1.9666666666666668</v>
      </c>
      <c r="AC130" s="32">
        <f t="shared" si="43"/>
        <v>-1.3954466666666667</v>
      </c>
      <c r="AD130" s="5">
        <f t="shared" si="34"/>
        <v>-0.50942334739803075</v>
      </c>
      <c r="AE130" s="32"/>
      <c r="AF130" s="5">
        <f t="shared" si="39"/>
        <v>4.7333333333333334</v>
      </c>
      <c r="AG130" s="32">
        <f t="shared" si="44"/>
        <v>5.0950833333333341</v>
      </c>
      <c r="AH130" s="5">
        <f t="shared" si="35"/>
        <v>-0.74233473980309572</v>
      </c>
      <c r="AI130" s="5"/>
      <c r="AJ130" s="5">
        <f t="shared" si="40"/>
        <v>7.8</v>
      </c>
      <c r="AK130" s="32">
        <f t="shared" si="45"/>
        <v>6.6027533333333324</v>
      </c>
      <c r="AL130" s="5">
        <f t="shared" si="36"/>
        <v>0.94613220815752097</v>
      </c>
    </row>
    <row r="131" spans="1:38">
      <c r="A131" s="141">
        <v>125</v>
      </c>
      <c r="B131" s="6">
        <v>1907</v>
      </c>
      <c r="C131" s="5">
        <v>-3.7</v>
      </c>
      <c r="D131" s="5">
        <v>-4.8</v>
      </c>
      <c r="E131" s="5">
        <v>-0.7</v>
      </c>
      <c r="F131" s="5">
        <v>2.8</v>
      </c>
      <c r="G131" s="5">
        <v>11.6</v>
      </c>
      <c r="H131" s="5">
        <v>12.8</v>
      </c>
      <c r="I131" s="5">
        <v>12.7</v>
      </c>
      <c r="J131" s="5">
        <v>15.4</v>
      </c>
      <c r="K131" s="5">
        <v>12.4</v>
      </c>
      <c r="L131" s="5">
        <v>9.9</v>
      </c>
      <c r="M131" s="5">
        <v>3.3</v>
      </c>
      <c r="N131" s="5">
        <v>0.7</v>
      </c>
      <c r="O131" s="231">
        <v>0</v>
      </c>
      <c r="P131" s="5">
        <v>6</v>
      </c>
      <c r="Q131" s="26">
        <f t="shared" si="31"/>
        <v>6</v>
      </c>
      <c r="R131" s="227">
        <v>6.0316666666666663</v>
      </c>
      <c r="S131" s="111">
        <f t="shared" si="41"/>
        <v>6.0300499999999992</v>
      </c>
      <c r="T131" s="32">
        <f t="shared" si="41"/>
        <v>6.0738499999999993</v>
      </c>
      <c r="U131" s="230">
        <f t="shared" si="41"/>
        <v>6.0781606666666663</v>
      </c>
      <c r="V131" s="111">
        <f t="shared" si="32"/>
        <v>-0.25720338983051327</v>
      </c>
      <c r="X131" s="5">
        <f t="shared" si="37"/>
        <v>13.633333333333333</v>
      </c>
      <c r="Y131" s="32">
        <f t="shared" si="42"/>
        <v>13.9255</v>
      </c>
      <c r="Z131" s="5">
        <f t="shared" si="33"/>
        <v>-0.54092827004218691</v>
      </c>
      <c r="AB131" s="5">
        <f t="shared" si="38"/>
        <v>-4.333333333333333</v>
      </c>
      <c r="AC131" s="32">
        <f t="shared" si="43"/>
        <v>-1.3576166666666667</v>
      </c>
      <c r="AD131" s="5">
        <f t="shared" si="34"/>
        <v>-2.876090014064697</v>
      </c>
      <c r="AE131" s="32"/>
      <c r="AF131" s="5">
        <f t="shared" si="39"/>
        <v>4.5666666666666664</v>
      </c>
      <c r="AG131" s="32">
        <f t="shared" si="44"/>
        <v>5.1458066666666671</v>
      </c>
      <c r="AH131" s="5">
        <f t="shared" si="35"/>
        <v>-0.90900140646976268</v>
      </c>
      <c r="AI131" s="5"/>
      <c r="AJ131" s="5">
        <f t="shared" si="40"/>
        <v>8.5333333333333332</v>
      </c>
      <c r="AK131" s="32">
        <f t="shared" si="45"/>
        <v>6.5400100000000005</v>
      </c>
      <c r="AL131" s="5">
        <f t="shared" si="36"/>
        <v>1.6794655414908544</v>
      </c>
    </row>
    <row r="132" spans="1:38">
      <c r="A132" s="141">
        <v>126</v>
      </c>
      <c r="B132" s="6">
        <v>1908</v>
      </c>
      <c r="C132" s="5">
        <v>-1.8</v>
      </c>
      <c r="D132" s="5">
        <v>-2.2000000000000002</v>
      </c>
      <c r="E132" s="5">
        <v>0.1</v>
      </c>
      <c r="F132" s="5">
        <v>2.5</v>
      </c>
      <c r="G132" s="5">
        <v>11.7</v>
      </c>
      <c r="H132" s="5">
        <v>15</v>
      </c>
      <c r="I132" s="5">
        <v>14.4</v>
      </c>
      <c r="J132" s="5">
        <v>12.6</v>
      </c>
      <c r="K132" s="5">
        <v>10</v>
      </c>
      <c r="L132" s="5">
        <v>7.5</v>
      </c>
      <c r="M132" s="5">
        <v>0.2</v>
      </c>
      <c r="N132" s="5">
        <v>-1.2</v>
      </c>
      <c r="O132" s="231">
        <v>0</v>
      </c>
      <c r="P132" s="5">
        <v>5.7</v>
      </c>
      <c r="Q132" s="26">
        <f t="shared" si="31"/>
        <v>5.7</v>
      </c>
      <c r="R132" s="227">
        <v>5.7458333333333336</v>
      </c>
      <c r="S132" s="111">
        <f t="shared" si="41"/>
        <v>6.0359899999999991</v>
      </c>
      <c r="T132" s="32">
        <f t="shared" si="41"/>
        <v>6.0644899999999993</v>
      </c>
      <c r="U132" s="230">
        <f t="shared" si="41"/>
        <v>6.0687179166666665</v>
      </c>
      <c r="V132" s="111">
        <f t="shared" si="32"/>
        <v>-0.5572033898305131</v>
      </c>
      <c r="X132" s="5">
        <f t="shared" si="37"/>
        <v>14</v>
      </c>
      <c r="Y132" s="32">
        <f t="shared" si="42"/>
        <v>13.851453333333334</v>
      </c>
      <c r="Z132" s="5">
        <f t="shared" si="33"/>
        <v>-0.17426160337551977</v>
      </c>
      <c r="AB132" s="5">
        <f t="shared" si="38"/>
        <v>-1.1000000000000001</v>
      </c>
      <c r="AC132" s="32">
        <f t="shared" si="43"/>
        <v>-1.3148633333333333</v>
      </c>
      <c r="AD132" s="5">
        <f t="shared" si="34"/>
        <v>0.35724331926863595</v>
      </c>
      <c r="AE132" s="32"/>
      <c r="AF132" s="5">
        <f t="shared" si="39"/>
        <v>4.7666666666666666</v>
      </c>
      <c r="AG132" s="32">
        <f t="shared" si="44"/>
        <v>5.187876666666666</v>
      </c>
      <c r="AH132" s="5">
        <f t="shared" si="35"/>
        <v>-0.70900140646976251</v>
      </c>
      <c r="AI132" s="5"/>
      <c r="AJ132" s="5">
        <f t="shared" si="40"/>
        <v>5.8999999999999995</v>
      </c>
      <c r="AK132" s="32">
        <f t="shared" si="45"/>
        <v>6.4932566666666673</v>
      </c>
      <c r="AL132" s="5">
        <f t="shared" si="36"/>
        <v>-0.95386779184247938</v>
      </c>
    </row>
    <row r="133" spans="1:38">
      <c r="A133" s="141">
        <v>127</v>
      </c>
      <c r="B133" s="6">
        <v>1909</v>
      </c>
      <c r="C133" s="5">
        <v>-4.2</v>
      </c>
      <c r="D133" s="5">
        <v>-5.4</v>
      </c>
      <c r="E133" s="5">
        <v>0.2</v>
      </c>
      <c r="F133" s="5">
        <v>6.5</v>
      </c>
      <c r="G133" s="5">
        <v>8.3000000000000007</v>
      </c>
      <c r="H133" s="5">
        <v>11.4</v>
      </c>
      <c r="I133" s="5">
        <v>12.4</v>
      </c>
      <c r="J133" s="5">
        <v>14.2</v>
      </c>
      <c r="K133" s="5">
        <v>10.7</v>
      </c>
      <c r="L133" s="5">
        <v>8.8000000000000007</v>
      </c>
      <c r="M133" s="5">
        <v>-0.9</v>
      </c>
      <c r="N133" s="5">
        <v>0.2</v>
      </c>
      <c r="O133" s="231">
        <v>0</v>
      </c>
      <c r="P133" s="5">
        <v>5.2</v>
      </c>
      <c r="Q133" s="26">
        <f t="shared" si="31"/>
        <v>5.2</v>
      </c>
      <c r="R133" s="227">
        <v>5.1866666666666665</v>
      </c>
      <c r="S133" s="111">
        <f t="shared" si="41"/>
        <v>6.0477400000000001</v>
      </c>
      <c r="T133" s="32">
        <f t="shared" si="41"/>
        <v>6.0648900000000001</v>
      </c>
      <c r="U133" s="230">
        <f t="shared" si="41"/>
        <v>6.0689679999999999</v>
      </c>
      <c r="V133" s="111">
        <f t="shared" si="32"/>
        <v>-1.0572033898305131</v>
      </c>
      <c r="X133" s="5">
        <f t="shared" si="37"/>
        <v>12.666666666666666</v>
      </c>
      <c r="Y133" s="32">
        <f t="shared" si="42"/>
        <v>13.769160000000001</v>
      </c>
      <c r="Z133" s="5">
        <f t="shared" si="33"/>
        <v>-1.5075949367088537</v>
      </c>
      <c r="AB133" s="5">
        <f t="shared" si="38"/>
        <v>-3.6</v>
      </c>
      <c r="AC133" s="32">
        <f t="shared" si="43"/>
        <v>-1.24607</v>
      </c>
      <c r="AD133" s="5">
        <f t="shared" si="34"/>
        <v>-2.142756680731364</v>
      </c>
      <c r="AE133" s="32"/>
      <c r="AF133" s="5">
        <f t="shared" si="39"/>
        <v>5</v>
      </c>
      <c r="AG133" s="32">
        <f t="shared" si="44"/>
        <v>5.2540499999999994</v>
      </c>
      <c r="AH133" s="5">
        <f t="shared" si="35"/>
        <v>-0.47566807313642911</v>
      </c>
      <c r="AI133" s="5"/>
      <c r="AJ133" s="5">
        <f t="shared" si="40"/>
        <v>6.2</v>
      </c>
      <c r="AK133" s="32">
        <f t="shared" si="45"/>
        <v>6.4448500000000006</v>
      </c>
      <c r="AL133" s="5">
        <f t="shared" si="36"/>
        <v>-0.65386779184247867</v>
      </c>
    </row>
    <row r="134" spans="1:38">
      <c r="A134" s="141">
        <v>128</v>
      </c>
      <c r="B134" s="6">
        <v>1910</v>
      </c>
      <c r="C134" s="5">
        <v>-1.4</v>
      </c>
      <c r="D134" s="5">
        <v>-0.1</v>
      </c>
      <c r="E134" s="5">
        <v>1.9</v>
      </c>
      <c r="F134" s="5">
        <v>4.4000000000000004</v>
      </c>
      <c r="G134" s="5">
        <v>8.6</v>
      </c>
      <c r="H134" s="5">
        <v>13.3</v>
      </c>
      <c r="I134" s="5">
        <v>12.8</v>
      </c>
      <c r="J134" s="5">
        <v>13.9</v>
      </c>
      <c r="K134" s="5">
        <v>9</v>
      </c>
      <c r="L134" s="5">
        <v>8</v>
      </c>
      <c r="M134" s="5">
        <v>0.8</v>
      </c>
      <c r="N134" s="5">
        <v>2.1</v>
      </c>
      <c r="O134" s="231">
        <v>0</v>
      </c>
      <c r="P134" s="5">
        <v>6.1</v>
      </c>
      <c r="Q134" s="26">
        <f t="shared" si="31"/>
        <v>6.1</v>
      </c>
      <c r="R134" s="227">
        <v>6.104166666666667</v>
      </c>
      <c r="S134" s="111">
        <f t="shared" si="41"/>
        <v>6.0619099999999992</v>
      </c>
      <c r="T134" s="32">
        <f t="shared" si="41"/>
        <v>6.0710099999999994</v>
      </c>
      <c r="U134" s="230">
        <f t="shared" si="41"/>
        <v>6.0741440000000004</v>
      </c>
      <c r="V134" s="111">
        <f t="shared" si="32"/>
        <v>-0.15720338983051363</v>
      </c>
      <c r="X134" s="5">
        <f t="shared" si="37"/>
        <v>13.333333333333334</v>
      </c>
      <c r="Y134" s="32">
        <f t="shared" si="42"/>
        <v>13.70105</v>
      </c>
      <c r="Z134" s="5">
        <f t="shared" si="33"/>
        <v>-0.84092827004218584</v>
      </c>
      <c r="AB134" s="5">
        <f t="shared" si="38"/>
        <v>-0.43333333333333335</v>
      </c>
      <c r="AC134" s="32">
        <f t="shared" si="43"/>
        <v>-1.1615</v>
      </c>
      <c r="AD134" s="5">
        <f t="shared" si="34"/>
        <v>1.0239099859353027</v>
      </c>
      <c r="AE134" s="32"/>
      <c r="AF134" s="5">
        <f t="shared" si="39"/>
        <v>4.9666666666666668</v>
      </c>
      <c r="AG134" s="32">
        <f t="shared" si="44"/>
        <v>5.3206300000000013</v>
      </c>
      <c r="AH134" s="5">
        <f t="shared" si="35"/>
        <v>-0.50900140646976233</v>
      </c>
      <c r="AI134" s="5"/>
      <c r="AJ134" s="5">
        <f t="shared" si="40"/>
        <v>5.9333333333333336</v>
      </c>
      <c r="AK134" s="32">
        <f t="shared" si="45"/>
        <v>6.3903766666666657</v>
      </c>
      <c r="AL134" s="5">
        <f t="shared" si="36"/>
        <v>-0.92053445850914528</v>
      </c>
    </row>
    <row r="135" spans="1:38">
      <c r="A135" s="141">
        <v>129</v>
      </c>
      <c r="B135" s="6">
        <v>1911</v>
      </c>
      <c r="C135" s="5">
        <v>-4.0999999999999996</v>
      </c>
      <c r="D135" s="5">
        <v>-1.5</v>
      </c>
      <c r="E135" s="5">
        <v>2.2000000000000002</v>
      </c>
      <c r="F135" s="5">
        <v>4.4000000000000004</v>
      </c>
      <c r="G135" s="5">
        <v>9.6</v>
      </c>
      <c r="H135" s="5">
        <v>12.2</v>
      </c>
      <c r="I135" s="5">
        <v>17.7</v>
      </c>
      <c r="J135" s="5">
        <v>17.5</v>
      </c>
      <c r="K135" s="5">
        <v>13.7</v>
      </c>
      <c r="L135" s="5">
        <v>7.7</v>
      </c>
      <c r="M135" s="5">
        <v>4.9000000000000004</v>
      </c>
      <c r="N135" s="5">
        <v>1.9</v>
      </c>
      <c r="O135" s="231">
        <v>0</v>
      </c>
      <c r="P135" s="5">
        <v>7.2</v>
      </c>
      <c r="Q135" s="26">
        <f t="shared" si="31"/>
        <v>7.2</v>
      </c>
      <c r="R135" s="227">
        <v>7.1808333333333332</v>
      </c>
      <c r="S135" s="111">
        <f t="shared" si="41"/>
        <v>6.0730400000000007</v>
      </c>
      <c r="T135" s="32">
        <f t="shared" si="41"/>
        <v>6.0766400000000003</v>
      </c>
      <c r="U135" s="230">
        <f t="shared" si="41"/>
        <v>6.0788875833333327</v>
      </c>
      <c r="V135" s="111">
        <f t="shared" si="32"/>
        <v>0.9427966101694869</v>
      </c>
      <c r="X135" s="5">
        <f t="shared" si="37"/>
        <v>15.799999999999999</v>
      </c>
      <c r="Y135" s="32">
        <f t="shared" si="42"/>
        <v>13.636923333333332</v>
      </c>
      <c r="Z135" s="5">
        <f t="shared" si="33"/>
        <v>1.6257383966244792</v>
      </c>
      <c r="AB135" s="5">
        <f t="shared" si="38"/>
        <v>-1.1666666666666665</v>
      </c>
      <c r="AC135" s="32">
        <f t="shared" si="43"/>
        <v>-1.0798133333333333</v>
      </c>
      <c r="AD135" s="5">
        <f t="shared" si="34"/>
        <v>0.29057665260196952</v>
      </c>
      <c r="AE135" s="32"/>
      <c r="AF135" s="5">
        <f t="shared" si="39"/>
        <v>5.3999999999999995</v>
      </c>
      <c r="AG135" s="32">
        <f t="shared" si="44"/>
        <v>5.3878433333333335</v>
      </c>
      <c r="AH135" s="5">
        <f t="shared" si="35"/>
        <v>-7.5668073136429648E-2</v>
      </c>
      <c r="AI135" s="5"/>
      <c r="AJ135" s="5">
        <f t="shared" si="40"/>
        <v>8.7666666666666657</v>
      </c>
      <c r="AK135" s="32">
        <f t="shared" si="45"/>
        <v>6.3254366666666657</v>
      </c>
      <c r="AL135" s="5">
        <f t="shared" si="36"/>
        <v>1.9127988748241869</v>
      </c>
    </row>
    <row r="136" spans="1:38">
      <c r="A136" s="141">
        <v>130</v>
      </c>
      <c r="B136" s="6">
        <v>1912</v>
      </c>
      <c r="C136" s="5">
        <v>-1.4</v>
      </c>
      <c r="D136" s="5">
        <v>3</v>
      </c>
      <c r="E136" s="5">
        <v>4.0999999999999996</v>
      </c>
      <c r="F136" s="5">
        <v>3.6</v>
      </c>
      <c r="G136" s="5">
        <v>10.3</v>
      </c>
      <c r="H136" s="5">
        <v>13.2</v>
      </c>
      <c r="I136" s="5">
        <v>14.1</v>
      </c>
      <c r="J136" s="5">
        <v>11.3</v>
      </c>
      <c r="K136" s="5">
        <v>5.3</v>
      </c>
      <c r="L136" s="5">
        <v>4.9000000000000004</v>
      </c>
      <c r="M136" s="5">
        <v>-1.1000000000000001</v>
      </c>
      <c r="N136" s="5">
        <v>2.5</v>
      </c>
      <c r="O136" s="231">
        <v>0</v>
      </c>
      <c r="P136" s="5">
        <v>5.8</v>
      </c>
      <c r="Q136" s="26">
        <f t="shared" si="31"/>
        <v>5.8</v>
      </c>
      <c r="R136" s="227">
        <v>5.8150000000000004</v>
      </c>
      <c r="S136" s="111">
        <f t="shared" si="41"/>
        <v>6.08927</v>
      </c>
      <c r="T136" s="32">
        <f t="shared" si="41"/>
        <v>6.08927</v>
      </c>
      <c r="U136" s="230">
        <f t="shared" si="41"/>
        <v>6.0904197500000006</v>
      </c>
      <c r="V136" s="111">
        <f t="shared" si="32"/>
        <v>-0.45720338983051345</v>
      </c>
      <c r="X136" s="5">
        <f t="shared" si="37"/>
        <v>12.866666666666665</v>
      </c>
      <c r="Y136" s="32">
        <f t="shared" si="42"/>
        <v>13.57813</v>
      </c>
      <c r="Z136" s="5">
        <f t="shared" si="33"/>
        <v>-1.3075949367088544</v>
      </c>
      <c r="AB136" s="5">
        <f t="shared" si="38"/>
        <v>1.1666666666666667</v>
      </c>
      <c r="AC136" s="32">
        <f t="shared" si="43"/>
        <v>-0.97392000000000001</v>
      </c>
      <c r="AD136" s="5">
        <f t="shared" si="34"/>
        <v>2.6239099859353026</v>
      </c>
      <c r="AE136" s="32"/>
      <c r="AF136" s="5">
        <f t="shared" si="39"/>
        <v>6</v>
      </c>
      <c r="AG136" s="32">
        <f t="shared" si="44"/>
        <v>5.4644199999999996</v>
      </c>
      <c r="AH136" s="5">
        <f t="shared" si="35"/>
        <v>0.52433192686357089</v>
      </c>
      <c r="AI136" s="5"/>
      <c r="AJ136" s="5">
        <f t="shared" si="40"/>
        <v>3.0333333333333332</v>
      </c>
      <c r="AK136" s="32">
        <f t="shared" si="45"/>
        <v>6.281506666666667</v>
      </c>
      <c r="AL136" s="5">
        <f t="shared" si="36"/>
        <v>-3.8205344585091456</v>
      </c>
    </row>
    <row r="137" spans="1:38">
      <c r="A137" s="141">
        <v>131</v>
      </c>
      <c r="B137" s="6">
        <v>1913</v>
      </c>
      <c r="C137" s="5">
        <v>-0.7</v>
      </c>
      <c r="D137" s="5">
        <v>-1.4</v>
      </c>
      <c r="E137" s="5">
        <v>4.5999999999999996</v>
      </c>
      <c r="F137" s="5">
        <v>4.9000000000000004</v>
      </c>
      <c r="G137" s="5">
        <v>9.3000000000000007</v>
      </c>
      <c r="H137" s="5">
        <v>11.5</v>
      </c>
      <c r="I137" s="5">
        <v>11.3</v>
      </c>
      <c r="J137" s="5">
        <v>12.8</v>
      </c>
      <c r="K137" s="5">
        <v>10.5</v>
      </c>
      <c r="L137" s="5">
        <v>9.6999999999999993</v>
      </c>
      <c r="M137" s="5">
        <v>4.9000000000000004</v>
      </c>
      <c r="N137" s="5">
        <v>-0.5</v>
      </c>
      <c r="O137" s="231">
        <v>0</v>
      </c>
      <c r="P137" s="5">
        <v>6.4</v>
      </c>
      <c r="Q137" s="26">
        <f t="shared" si="31"/>
        <v>6.4</v>
      </c>
      <c r="R137" s="227">
        <v>6.4124999999999996</v>
      </c>
      <c r="S137" s="111">
        <f t="shared" si="41"/>
        <v>6.1066400000000005</v>
      </c>
      <c r="T137" s="32">
        <f t="shared" si="41"/>
        <v>6.1066400000000005</v>
      </c>
      <c r="U137" s="230">
        <f t="shared" si="41"/>
        <v>6.1067407500000002</v>
      </c>
      <c r="V137" s="111">
        <f t="shared" si="32"/>
        <v>0.14279661016948708</v>
      </c>
      <c r="X137" s="5">
        <f t="shared" si="37"/>
        <v>11.866666666666667</v>
      </c>
      <c r="Y137" s="32">
        <f t="shared" si="42"/>
        <v>13.5284</v>
      </c>
      <c r="Z137" s="5">
        <f t="shared" si="33"/>
        <v>-2.3075949367088526</v>
      </c>
      <c r="AB137" s="5">
        <f t="shared" si="38"/>
        <v>0.13333333333333339</v>
      </c>
      <c r="AC137" s="32">
        <f t="shared" si="43"/>
        <v>-0.89246333333333328</v>
      </c>
      <c r="AD137" s="5">
        <f t="shared" si="34"/>
        <v>1.5905766526019693</v>
      </c>
      <c r="AE137" s="32"/>
      <c r="AF137" s="5">
        <f t="shared" si="39"/>
        <v>6.2666666666666666</v>
      </c>
      <c r="AG137" s="32">
        <f t="shared" si="44"/>
        <v>5.524866666666667</v>
      </c>
      <c r="AH137" s="5">
        <f t="shared" si="35"/>
        <v>0.79099859353023749</v>
      </c>
      <c r="AI137" s="5"/>
      <c r="AJ137" s="5">
        <f t="shared" si="40"/>
        <v>8.3666666666666671</v>
      </c>
      <c r="AK137" s="32">
        <f t="shared" si="45"/>
        <v>6.2563466666666665</v>
      </c>
      <c r="AL137" s="5">
        <f t="shared" si="36"/>
        <v>1.5127988748241883</v>
      </c>
    </row>
    <row r="138" spans="1:38">
      <c r="A138" s="141">
        <v>132</v>
      </c>
      <c r="B138" s="6">
        <v>1914</v>
      </c>
      <c r="C138" s="5">
        <v>-6.2</v>
      </c>
      <c r="D138" s="5">
        <v>3.3</v>
      </c>
      <c r="E138" s="5">
        <v>2.1</v>
      </c>
      <c r="F138" s="5">
        <v>7.8</v>
      </c>
      <c r="G138" s="5">
        <v>7.6</v>
      </c>
      <c r="H138" s="5">
        <v>11.3</v>
      </c>
      <c r="I138" s="5">
        <v>13.4</v>
      </c>
      <c r="J138" s="5">
        <v>15.2</v>
      </c>
      <c r="K138" s="5">
        <v>10.199999999999999</v>
      </c>
      <c r="L138" s="5">
        <v>6.2</v>
      </c>
      <c r="M138" s="5">
        <v>1.2</v>
      </c>
      <c r="N138" s="5">
        <v>2.1</v>
      </c>
      <c r="O138" s="231">
        <v>0</v>
      </c>
      <c r="P138" s="5">
        <v>6.2</v>
      </c>
      <c r="Q138" s="26">
        <f t="shared" si="31"/>
        <v>6.2</v>
      </c>
      <c r="R138" s="227">
        <v>6.17</v>
      </c>
      <c r="S138" s="111">
        <f t="shared" si="41"/>
        <v>6.1222700000000012</v>
      </c>
      <c r="T138" s="32">
        <f t="shared" si="41"/>
        <v>6.1222700000000012</v>
      </c>
      <c r="U138" s="230">
        <f t="shared" si="41"/>
        <v>6.1210222500000002</v>
      </c>
      <c r="V138" s="111">
        <f t="shared" si="32"/>
        <v>-5.7203389830513096E-2</v>
      </c>
      <c r="X138" s="5">
        <f t="shared" si="37"/>
        <v>13.300000000000002</v>
      </c>
      <c r="Y138" s="32">
        <f t="shared" si="42"/>
        <v>13.499673333333334</v>
      </c>
      <c r="Z138" s="5">
        <f t="shared" si="33"/>
        <v>-0.87426160337551728</v>
      </c>
      <c r="AB138" s="5">
        <f t="shared" si="38"/>
        <v>-1.1333333333333335</v>
      </c>
      <c r="AC138" s="32">
        <f t="shared" si="43"/>
        <v>-0.80795000000000006</v>
      </c>
      <c r="AD138" s="5">
        <f t="shared" si="34"/>
        <v>0.32390998593530251</v>
      </c>
      <c r="AE138" s="32"/>
      <c r="AF138" s="5">
        <f t="shared" si="39"/>
        <v>5.833333333333333</v>
      </c>
      <c r="AG138" s="32">
        <f t="shared" si="44"/>
        <v>5.5790333333333342</v>
      </c>
      <c r="AH138" s="5">
        <f t="shared" si="35"/>
        <v>0.35766526019690392</v>
      </c>
      <c r="AI138" s="5"/>
      <c r="AJ138" s="5">
        <f t="shared" si="40"/>
        <v>5.8666666666666663</v>
      </c>
      <c r="AK138" s="32">
        <f t="shared" si="45"/>
        <v>6.222929999999999</v>
      </c>
      <c r="AL138" s="5">
        <f t="shared" si="36"/>
        <v>-0.9872011251758126</v>
      </c>
    </row>
    <row r="139" spans="1:38">
      <c r="A139" s="141">
        <v>133</v>
      </c>
      <c r="B139" s="6">
        <v>1915</v>
      </c>
      <c r="C139" s="5">
        <v>-2.7</v>
      </c>
      <c r="D139" s="5">
        <v>-0.5</v>
      </c>
      <c r="E139" s="5">
        <v>-0.4</v>
      </c>
      <c r="F139" s="5">
        <v>4.3</v>
      </c>
      <c r="G139" s="5">
        <v>11.5</v>
      </c>
      <c r="H139" s="5">
        <v>15</v>
      </c>
      <c r="I139" s="5">
        <v>14</v>
      </c>
      <c r="J139" s="5">
        <v>12.6</v>
      </c>
      <c r="K139" s="5">
        <v>9</v>
      </c>
      <c r="L139" s="5">
        <v>3.6</v>
      </c>
      <c r="M139" s="5">
        <v>-0.6</v>
      </c>
      <c r="N139" s="5">
        <v>3.8</v>
      </c>
      <c r="O139" s="231">
        <v>0</v>
      </c>
      <c r="P139" s="5">
        <v>5.8</v>
      </c>
      <c r="Q139" s="26">
        <f t="shared" si="31"/>
        <v>5.8</v>
      </c>
      <c r="R139" s="227">
        <v>5.8075000000000001</v>
      </c>
      <c r="S139" s="111">
        <f t="shared" si="41"/>
        <v>6.1362399999999999</v>
      </c>
      <c r="T139" s="32">
        <f t="shared" si="41"/>
        <v>6.1362399999999999</v>
      </c>
      <c r="U139" s="230">
        <f t="shared" si="41"/>
        <v>6.1339880833333336</v>
      </c>
      <c r="V139" s="111">
        <f t="shared" si="32"/>
        <v>-0.45720338983051345</v>
      </c>
      <c r="X139" s="5">
        <f t="shared" si="37"/>
        <v>13.866666666666667</v>
      </c>
      <c r="Y139" s="32">
        <f t="shared" si="42"/>
        <v>13.475956666666665</v>
      </c>
      <c r="Z139" s="5">
        <f t="shared" si="33"/>
        <v>-0.30759493670885263</v>
      </c>
      <c r="AB139" s="5">
        <f t="shared" si="38"/>
        <v>-0.3666666666666667</v>
      </c>
      <c r="AC139" s="32">
        <f t="shared" si="43"/>
        <v>-0.7483833333333334</v>
      </c>
      <c r="AD139" s="5">
        <f t="shared" si="34"/>
        <v>1.0905766526019693</v>
      </c>
      <c r="AE139" s="32"/>
      <c r="AF139" s="5">
        <f t="shared" si="39"/>
        <v>5.1333333333333337</v>
      </c>
      <c r="AG139" s="32">
        <f t="shared" si="44"/>
        <v>5.6278266666666665</v>
      </c>
      <c r="AH139" s="5">
        <f t="shared" si="35"/>
        <v>-0.34233473980309537</v>
      </c>
      <c r="AI139" s="5"/>
      <c r="AJ139" s="5">
        <f t="shared" si="40"/>
        <v>4</v>
      </c>
      <c r="AK139" s="32">
        <f t="shared" si="45"/>
        <v>6.2147266666666665</v>
      </c>
      <c r="AL139" s="5">
        <f t="shared" si="36"/>
        <v>-2.8538677918424789</v>
      </c>
    </row>
    <row r="140" spans="1:38">
      <c r="A140" s="141">
        <v>134</v>
      </c>
      <c r="B140" s="6">
        <v>1916</v>
      </c>
      <c r="C140" s="5">
        <v>1.7</v>
      </c>
      <c r="D140" s="5">
        <v>-0.4</v>
      </c>
      <c r="E140" s="5">
        <v>2.9</v>
      </c>
      <c r="F140" s="5">
        <v>5.4</v>
      </c>
      <c r="G140" s="5">
        <v>10.9</v>
      </c>
      <c r="H140" s="5">
        <v>10.199999999999999</v>
      </c>
      <c r="I140" s="5">
        <v>13.6</v>
      </c>
      <c r="J140" s="5">
        <v>13.6</v>
      </c>
      <c r="K140" s="5">
        <v>9.5</v>
      </c>
      <c r="L140" s="5">
        <v>7.1</v>
      </c>
      <c r="M140" s="5">
        <v>2.7</v>
      </c>
      <c r="N140" s="5">
        <v>0.6</v>
      </c>
      <c r="O140" s="231">
        <v>0</v>
      </c>
      <c r="P140" s="5">
        <v>6.5</v>
      </c>
      <c r="Q140" s="26">
        <f t="shared" si="31"/>
        <v>6.5</v>
      </c>
      <c r="R140" s="227">
        <v>6.480833333333333</v>
      </c>
      <c r="S140" s="111">
        <f t="shared" si="41"/>
        <v>6.1478200000000003</v>
      </c>
      <c r="T140" s="32">
        <f t="shared" si="41"/>
        <v>6.1478200000000003</v>
      </c>
      <c r="U140" s="230">
        <f t="shared" si="41"/>
        <v>6.1442573333333339</v>
      </c>
      <c r="V140" s="111">
        <f t="shared" si="32"/>
        <v>0.24279661016948673</v>
      </c>
      <c r="X140" s="5">
        <f t="shared" si="37"/>
        <v>12.466666666666667</v>
      </c>
      <c r="Y140" s="32">
        <f t="shared" si="42"/>
        <v>13.458553333333333</v>
      </c>
      <c r="Z140" s="5">
        <f t="shared" si="33"/>
        <v>-1.707594936708853</v>
      </c>
      <c r="AB140" s="5">
        <f t="shared" si="38"/>
        <v>1.7</v>
      </c>
      <c r="AC140" s="32">
        <f t="shared" si="43"/>
        <v>-0.71240666666666663</v>
      </c>
      <c r="AD140" s="5">
        <f t="shared" si="34"/>
        <v>3.1572433192686358</v>
      </c>
      <c r="AE140" s="32"/>
      <c r="AF140" s="5">
        <f t="shared" si="39"/>
        <v>6.4000000000000012</v>
      </c>
      <c r="AG140" s="32">
        <f t="shared" si="44"/>
        <v>5.6657200000000003</v>
      </c>
      <c r="AH140" s="5">
        <f t="shared" si="35"/>
        <v>0.92433192686357213</v>
      </c>
      <c r="AI140" s="5"/>
      <c r="AJ140" s="5">
        <f t="shared" si="40"/>
        <v>6.4333333333333336</v>
      </c>
      <c r="AK140" s="32">
        <f t="shared" si="45"/>
        <v>6.2188666666666661</v>
      </c>
      <c r="AL140" s="5">
        <f t="shared" si="36"/>
        <v>-0.42053445850914528</v>
      </c>
    </row>
    <row r="141" spans="1:38">
      <c r="A141" s="141">
        <v>135</v>
      </c>
      <c r="B141" s="6">
        <v>1917</v>
      </c>
      <c r="C141" s="5">
        <v>-5.7</v>
      </c>
      <c r="D141" s="5">
        <v>-4.4000000000000004</v>
      </c>
      <c r="E141" s="5">
        <v>-1.1000000000000001</v>
      </c>
      <c r="F141" s="5">
        <v>1.4</v>
      </c>
      <c r="G141" s="5">
        <v>13.4</v>
      </c>
      <c r="H141" s="5">
        <v>15.7</v>
      </c>
      <c r="I141" s="5">
        <v>14.7</v>
      </c>
      <c r="J141" s="5">
        <v>14.2</v>
      </c>
      <c r="K141" s="5">
        <v>14.1</v>
      </c>
      <c r="L141" s="5">
        <v>4.5999999999999996</v>
      </c>
      <c r="M141" s="5">
        <v>2</v>
      </c>
      <c r="N141" s="5">
        <v>-4.8</v>
      </c>
      <c r="O141" s="231">
        <v>0</v>
      </c>
      <c r="P141" s="5">
        <v>5.3</v>
      </c>
      <c r="Q141" s="26">
        <f t="shared" si="31"/>
        <v>5.3</v>
      </c>
      <c r="R141" s="227">
        <v>5.3475000000000001</v>
      </c>
      <c r="S141" s="111">
        <f t="shared" si="41"/>
        <v>6.1684499999999991</v>
      </c>
      <c r="T141" s="32">
        <f t="shared" si="41"/>
        <v>6.1684499999999991</v>
      </c>
      <c r="U141" s="230">
        <f t="shared" si="41"/>
        <v>6.1630520833333335</v>
      </c>
      <c r="V141" s="111">
        <f t="shared" si="32"/>
        <v>-0.95720338983051345</v>
      </c>
      <c r="X141" s="5">
        <f t="shared" si="37"/>
        <v>14.866666666666665</v>
      </c>
      <c r="Y141" s="32">
        <f t="shared" si="42"/>
        <v>13.468113333333333</v>
      </c>
      <c r="Z141" s="5">
        <f t="shared" si="33"/>
        <v>0.69240506329114559</v>
      </c>
      <c r="AB141" s="5">
        <f t="shared" si="38"/>
        <v>-3.1666666666666665</v>
      </c>
      <c r="AC141" s="32">
        <f t="shared" si="43"/>
        <v>-0.68969999999999998</v>
      </c>
      <c r="AD141" s="5">
        <f t="shared" si="34"/>
        <v>-1.7094233473980305</v>
      </c>
      <c r="AE141" s="32"/>
      <c r="AF141" s="5">
        <f t="shared" si="39"/>
        <v>4.5666666666666664</v>
      </c>
      <c r="AG141" s="32">
        <f t="shared" si="44"/>
        <v>5.6972399999999999</v>
      </c>
      <c r="AH141" s="5">
        <f t="shared" si="35"/>
        <v>-0.90900140646976268</v>
      </c>
      <c r="AI141" s="5"/>
      <c r="AJ141" s="5">
        <f t="shared" si="40"/>
        <v>6.8999999999999995</v>
      </c>
      <c r="AK141" s="32">
        <f t="shared" si="45"/>
        <v>6.2429933333333327</v>
      </c>
      <c r="AL141" s="5">
        <f t="shared" si="36"/>
        <v>4.6132208157520616E-2</v>
      </c>
    </row>
    <row r="142" spans="1:38">
      <c r="A142" s="141">
        <v>136</v>
      </c>
      <c r="B142" s="6">
        <v>1918</v>
      </c>
      <c r="C142" s="5">
        <v>0.7</v>
      </c>
      <c r="D142" s="5">
        <v>0.3</v>
      </c>
      <c r="E142" s="5">
        <v>2.7</v>
      </c>
      <c r="F142" s="5">
        <v>6.4</v>
      </c>
      <c r="G142" s="5">
        <v>11.3</v>
      </c>
      <c r="H142" s="5">
        <v>9.9</v>
      </c>
      <c r="I142" s="5">
        <v>14.3</v>
      </c>
      <c r="J142" s="5">
        <v>13.7</v>
      </c>
      <c r="K142" s="5">
        <v>12.1</v>
      </c>
      <c r="L142" s="5">
        <v>5.2</v>
      </c>
      <c r="M142" s="5">
        <v>1.7</v>
      </c>
      <c r="N142" s="5">
        <v>2.2000000000000002</v>
      </c>
      <c r="O142" s="231">
        <v>0</v>
      </c>
      <c r="P142" s="5">
        <v>6.7</v>
      </c>
      <c r="Q142" s="26">
        <f t="shared" si="31"/>
        <v>6.7</v>
      </c>
      <c r="R142" s="227">
        <v>6.7033333333333331</v>
      </c>
      <c r="S142" s="111">
        <f t="shared" si="41"/>
        <v>6.1814899999999993</v>
      </c>
      <c r="T142" s="32">
        <f t="shared" si="41"/>
        <v>6.1814899999999993</v>
      </c>
      <c r="U142" s="230">
        <f t="shared" si="41"/>
        <v>6.1747139999999998</v>
      </c>
      <c r="V142" s="111">
        <f t="shared" si="32"/>
        <v>0.4427966101694869</v>
      </c>
      <c r="X142" s="5">
        <f t="shared" si="37"/>
        <v>12.633333333333335</v>
      </c>
      <c r="Y142" s="32">
        <f t="shared" si="42"/>
        <v>13.495006666666667</v>
      </c>
      <c r="Z142" s="5">
        <f t="shared" si="33"/>
        <v>-1.5409282700421851</v>
      </c>
      <c r="AB142" s="5">
        <f t="shared" si="38"/>
        <v>-1.2666666666666666</v>
      </c>
      <c r="AC142" s="32">
        <f t="shared" si="43"/>
        <v>-0.72313666666666654</v>
      </c>
      <c r="AD142" s="5">
        <f t="shared" si="34"/>
        <v>0.19057665260196943</v>
      </c>
      <c r="AE142" s="32"/>
      <c r="AF142" s="5">
        <f t="shared" si="39"/>
        <v>6.8000000000000007</v>
      </c>
      <c r="AG142" s="32">
        <f t="shared" si="44"/>
        <v>5.7142999999999997</v>
      </c>
      <c r="AH142" s="5">
        <f t="shared" si="35"/>
        <v>1.3243319268635716</v>
      </c>
      <c r="AI142" s="5"/>
      <c r="AJ142" s="5">
        <f t="shared" si="40"/>
        <v>6.333333333333333</v>
      </c>
      <c r="AK142" s="32">
        <f t="shared" si="45"/>
        <v>6.2763166666666663</v>
      </c>
      <c r="AL142" s="5">
        <f t="shared" si="36"/>
        <v>-0.52053445850914581</v>
      </c>
    </row>
    <row r="143" spans="1:38">
      <c r="A143" s="141">
        <v>137</v>
      </c>
      <c r="B143" s="6">
        <v>1919</v>
      </c>
      <c r="C143" s="5">
        <v>-1.5</v>
      </c>
      <c r="D143" s="5">
        <v>-1.8</v>
      </c>
      <c r="E143" s="5">
        <v>1.4</v>
      </c>
      <c r="F143" s="5">
        <v>1.9</v>
      </c>
      <c r="G143" s="5">
        <v>8.1</v>
      </c>
      <c r="H143" s="5">
        <v>12.7</v>
      </c>
      <c r="I143" s="5">
        <v>11.4</v>
      </c>
      <c r="J143" s="5">
        <v>15.4</v>
      </c>
      <c r="K143" s="5">
        <v>13.9</v>
      </c>
      <c r="L143" s="5">
        <v>3</v>
      </c>
      <c r="M143" s="5">
        <v>-0.1</v>
      </c>
      <c r="N143" s="5">
        <v>0</v>
      </c>
      <c r="O143" s="231">
        <v>0</v>
      </c>
      <c r="P143" s="5">
        <v>5.4</v>
      </c>
      <c r="Q143" s="26">
        <f t="shared" si="31"/>
        <v>5.4</v>
      </c>
      <c r="R143" s="227">
        <v>5.3641666666666667</v>
      </c>
      <c r="S143" s="111">
        <f t="shared" si="41"/>
        <v>6.1979000000000006</v>
      </c>
      <c r="T143" s="32">
        <f t="shared" si="41"/>
        <v>6.1979000000000006</v>
      </c>
      <c r="U143" s="230">
        <f t="shared" si="41"/>
        <v>6.1896114166666658</v>
      </c>
      <c r="V143" s="111">
        <f t="shared" si="32"/>
        <v>-0.85720338983051292</v>
      </c>
      <c r="X143" s="5">
        <f t="shared" si="37"/>
        <v>13.166666666666666</v>
      </c>
      <c r="Y143" s="32">
        <f t="shared" si="42"/>
        <v>13.529743333333332</v>
      </c>
      <c r="Z143" s="5">
        <f t="shared" si="33"/>
        <v>-1.0075949367088537</v>
      </c>
      <c r="AB143" s="5">
        <f t="shared" si="38"/>
        <v>-0.36666666666666664</v>
      </c>
      <c r="AC143" s="32">
        <f t="shared" si="43"/>
        <v>-0.73410333333333333</v>
      </c>
      <c r="AD143" s="5">
        <f t="shared" si="34"/>
        <v>1.0905766526019693</v>
      </c>
      <c r="AE143" s="32"/>
      <c r="AF143" s="5">
        <f t="shared" si="39"/>
        <v>3.7999999999999994</v>
      </c>
      <c r="AG143" s="32">
        <f t="shared" si="44"/>
        <v>5.7249600000000003</v>
      </c>
      <c r="AH143" s="5">
        <f t="shared" si="35"/>
        <v>-1.6756680731364297</v>
      </c>
      <c r="AI143" s="5"/>
      <c r="AJ143" s="5">
        <f t="shared" si="40"/>
        <v>5.5999999999999988</v>
      </c>
      <c r="AK143" s="32">
        <f t="shared" si="45"/>
        <v>6.325406666666666</v>
      </c>
      <c r="AL143" s="5">
        <f t="shared" si="36"/>
        <v>-1.2538677918424801</v>
      </c>
    </row>
    <row r="144" spans="1:38">
      <c r="A144" s="141">
        <v>138</v>
      </c>
      <c r="B144" s="6">
        <v>1920</v>
      </c>
      <c r="C144" s="5">
        <v>1.5</v>
      </c>
      <c r="D144" s="5">
        <v>2.2000000000000002</v>
      </c>
      <c r="E144" s="5">
        <v>4.8</v>
      </c>
      <c r="F144" s="5">
        <v>6.5</v>
      </c>
      <c r="G144" s="5">
        <v>12.2</v>
      </c>
      <c r="H144" s="5">
        <v>11.8</v>
      </c>
      <c r="I144" s="5">
        <v>14.9</v>
      </c>
      <c r="J144" s="5">
        <v>12.7</v>
      </c>
      <c r="K144" s="5">
        <v>11.3</v>
      </c>
      <c r="L144" s="5">
        <v>5.7</v>
      </c>
      <c r="M144" s="5">
        <v>2.1</v>
      </c>
      <c r="N144" s="5">
        <v>-0.6</v>
      </c>
      <c r="O144" s="231">
        <v>0</v>
      </c>
      <c r="P144" s="5">
        <v>7.1</v>
      </c>
      <c r="Q144" s="26">
        <f t="shared" si="31"/>
        <v>7.1</v>
      </c>
      <c r="R144" s="227">
        <v>7.085</v>
      </c>
      <c r="S144" s="111">
        <f t="shared" ref="S144:U175" si="46">$W$5*(P133+P155)+$W$6*(P134+P154)+$W$7*(P135+P153)+$W$8*(P136+P152)+$W$9*(P137+P151)+$W$10*(P138+P150)+$W$11*(P139+P149)+$W$12*(P140+P148)+$W$13*(P141+P147)+$W$14*(P142+P146)+$W$15*(P143+P145)+$W$16*P144</f>
        <v>6.2049299999999992</v>
      </c>
      <c r="T144" s="32">
        <f t="shared" si="46"/>
        <v>6.2049299999999992</v>
      </c>
      <c r="U144" s="230">
        <f t="shared" si="46"/>
        <v>6.1951970833333334</v>
      </c>
      <c r="V144" s="111">
        <f t="shared" si="32"/>
        <v>0.84279661016948637</v>
      </c>
      <c r="X144" s="5">
        <f t="shared" si="37"/>
        <v>13.133333333333335</v>
      </c>
      <c r="Y144" s="32">
        <f t="shared" si="42"/>
        <v>13.566456666666667</v>
      </c>
      <c r="Z144" s="5">
        <f t="shared" si="33"/>
        <v>-1.0409282700421851</v>
      </c>
      <c r="AB144" s="5">
        <f t="shared" si="38"/>
        <v>1.2333333333333334</v>
      </c>
      <c r="AC144" s="32">
        <f t="shared" si="43"/>
        <v>-0.79953666666666656</v>
      </c>
      <c r="AD144" s="5">
        <f t="shared" si="34"/>
        <v>2.6905766526019694</v>
      </c>
      <c r="AE144" s="32"/>
      <c r="AF144" s="5">
        <f t="shared" si="39"/>
        <v>7.833333333333333</v>
      </c>
      <c r="AG144" s="32">
        <f t="shared" si="44"/>
        <v>5.7134266666666669</v>
      </c>
      <c r="AH144" s="5">
        <f t="shared" si="35"/>
        <v>2.3576652601969039</v>
      </c>
      <c r="AI144" s="5"/>
      <c r="AJ144" s="5">
        <f t="shared" si="40"/>
        <v>6.3666666666666671</v>
      </c>
      <c r="AK144" s="32">
        <f t="shared" si="45"/>
        <v>6.3896533333333334</v>
      </c>
      <c r="AL144" s="5">
        <f t="shared" si="36"/>
        <v>-0.48720112517581171</v>
      </c>
    </row>
    <row r="145" spans="1:38">
      <c r="A145" s="141">
        <v>139</v>
      </c>
      <c r="B145" s="6">
        <v>1921</v>
      </c>
      <c r="C145" s="5">
        <v>2.2000000000000002</v>
      </c>
      <c r="D145" s="5">
        <v>-1.6</v>
      </c>
      <c r="E145" s="5">
        <v>4.3</v>
      </c>
      <c r="F145" s="5">
        <v>4</v>
      </c>
      <c r="G145" s="5">
        <v>11.4</v>
      </c>
      <c r="H145" s="5">
        <v>11.9</v>
      </c>
      <c r="I145" s="5">
        <v>17.600000000000001</v>
      </c>
      <c r="J145" s="5">
        <v>15.2</v>
      </c>
      <c r="K145" s="5">
        <v>12.5</v>
      </c>
      <c r="L145" s="5">
        <v>10.4</v>
      </c>
      <c r="M145" s="5">
        <v>-0.5</v>
      </c>
      <c r="N145" s="5">
        <v>-1.3</v>
      </c>
      <c r="O145" s="231">
        <v>0</v>
      </c>
      <c r="P145" s="5">
        <v>7.2</v>
      </c>
      <c r="Q145" s="26">
        <f t="shared" si="31"/>
        <v>7.2</v>
      </c>
      <c r="R145" s="227">
        <v>7.1675000000000004</v>
      </c>
      <c r="S145" s="111">
        <f t="shared" si="46"/>
        <v>6.2176</v>
      </c>
      <c r="T145" s="32">
        <f t="shared" si="46"/>
        <v>6.2176</v>
      </c>
      <c r="U145" s="230">
        <f t="shared" si="46"/>
        <v>6.2072614166666664</v>
      </c>
      <c r="V145" s="111">
        <f t="shared" si="32"/>
        <v>0.9427966101694869</v>
      </c>
      <c r="X145" s="5">
        <f t="shared" si="37"/>
        <v>14.9</v>
      </c>
      <c r="Y145" s="32">
        <f t="shared" si="42"/>
        <v>13.620379999999999</v>
      </c>
      <c r="Z145" s="5">
        <f t="shared" si="33"/>
        <v>0.72573839662448059</v>
      </c>
      <c r="AB145" s="5">
        <f t="shared" si="38"/>
        <v>0</v>
      </c>
      <c r="AC145" s="32">
        <f t="shared" si="43"/>
        <v>-0.87187333333333328</v>
      </c>
      <c r="AD145" s="5">
        <f t="shared" si="34"/>
        <v>1.457243319268636</v>
      </c>
      <c r="AE145" s="32"/>
      <c r="AF145" s="5">
        <f t="shared" si="39"/>
        <v>6.5666666666666673</v>
      </c>
      <c r="AG145" s="32">
        <f t="shared" si="44"/>
        <v>5.682643333333333</v>
      </c>
      <c r="AH145" s="5">
        <f t="shared" si="35"/>
        <v>1.0909985935302382</v>
      </c>
      <c r="AI145" s="5"/>
      <c r="AJ145" s="5">
        <f t="shared" si="40"/>
        <v>7.4666666666666659</v>
      </c>
      <c r="AK145" s="32">
        <f t="shared" si="45"/>
        <v>6.4785133333333329</v>
      </c>
      <c r="AL145" s="5">
        <f t="shared" si="36"/>
        <v>0.61279887482418705</v>
      </c>
    </row>
    <row r="146" spans="1:38">
      <c r="A146" s="141">
        <v>140</v>
      </c>
      <c r="B146" s="6">
        <v>1922</v>
      </c>
      <c r="C146" s="5">
        <v>-3.6</v>
      </c>
      <c r="D146" s="5">
        <v>-2.2000000000000002</v>
      </c>
      <c r="E146" s="5">
        <v>2.2999999999999998</v>
      </c>
      <c r="F146" s="5">
        <v>3.2</v>
      </c>
      <c r="G146" s="5">
        <v>11.5</v>
      </c>
      <c r="H146" s="5">
        <v>13.6</v>
      </c>
      <c r="I146" s="5">
        <v>13.6</v>
      </c>
      <c r="J146" s="5">
        <v>14.3</v>
      </c>
      <c r="K146" s="5">
        <v>8.6</v>
      </c>
      <c r="L146" s="5">
        <v>3.1</v>
      </c>
      <c r="M146" s="5">
        <v>-0.9</v>
      </c>
      <c r="N146" s="5">
        <v>-0.2</v>
      </c>
      <c r="O146" s="231">
        <v>0</v>
      </c>
      <c r="P146" s="5">
        <v>5.3</v>
      </c>
      <c r="Q146" s="26">
        <f t="shared" si="31"/>
        <v>5.3</v>
      </c>
      <c r="R146" s="227">
        <v>5.2591666666666663</v>
      </c>
      <c r="S146" s="111">
        <f t="shared" si="46"/>
        <v>6.2176999999999989</v>
      </c>
      <c r="T146" s="32">
        <f t="shared" si="46"/>
        <v>6.2176999999999989</v>
      </c>
      <c r="U146" s="230">
        <f t="shared" si="46"/>
        <v>6.206853999999999</v>
      </c>
      <c r="V146" s="111">
        <f t="shared" si="32"/>
        <v>-0.95720338983051345</v>
      </c>
      <c r="X146" s="5">
        <f t="shared" si="37"/>
        <v>13.833333333333334</v>
      </c>
      <c r="Y146" s="32">
        <f t="shared" si="42"/>
        <v>13.671046666666665</v>
      </c>
      <c r="Z146" s="5">
        <f t="shared" si="33"/>
        <v>-0.34092827004218584</v>
      </c>
      <c r="AB146" s="5">
        <f t="shared" si="38"/>
        <v>-2.3666666666666667</v>
      </c>
      <c r="AC146" s="32">
        <f t="shared" si="43"/>
        <v>-0.96439000000000008</v>
      </c>
      <c r="AD146" s="5">
        <f t="shared" si="34"/>
        <v>-0.90942334739803066</v>
      </c>
      <c r="AE146" s="32"/>
      <c r="AF146" s="5">
        <f t="shared" si="39"/>
        <v>5.666666666666667</v>
      </c>
      <c r="AG146" s="32">
        <f t="shared" si="44"/>
        <v>5.6440333333333337</v>
      </c>
      <c r="AH146" s="5">
        <f t="shared" si="35"/>
        <v>0.19099859353023785</v>
      </c>
      <c r="AI146" s="5"/>
      <c r="AJ146" s="5">
        <f t="shared" si="40"/>
        <v>3.5999999999999996</v>
      </c>
      <c r="AK146" s="32">
        <f t="shared" si="45"/>
        <v>6.5732266666666668</v>
      </c>
      <c r="AL146" s="5">
        <f t="shared" si="36"/>
        <v>-3.2538677918424792</v>
      </c>
    </row>
    <row r="147" spans="1:38">
      <c r="A147" s="141">
        <v>141</v>
      </c>
      <c r="B147" s="6">
        <v>1923</v>
      </c>
      <c r="C147" s="5">
        <v>-2.8</v>
      </c>
      <c r="D147" s="5">
        <v>0.3</v>
      </c>
      <c r="E147" s="5">
        <v>2.2999999999999998</v>
      </c>
      <c r="F147" s="5">
        <v>4.8</v>
      </c>
      <c r="G147" s="5">
        <v>10.4</v>
      </c>
      <c r="H147" s="5">
        <v>8.8000000000000007</v>
      </c>
      <c r="I147" s="5">
        <v>17.100000000000001</v>
      </c>
      <c r="J147" s="5">
        <v>15.3</v>
      </c>
      <c r="K147" s="5">
        <v>11.8</v>
      </c>
      <c r="L147" s="5">
        <v>9.6</v>
      </c>
      <c r="M147" s="5">
        <v>1.9</v>
      </c>
      <c r="N147" s="5">
        <v>-3.7</v>
      </c>
      <c r="O147" s="231">
        <v>0</v>
      </c>
      <c r="P147" s="5">
        <v>6.3</v>
      </c>
      <c r="Q147" s="26">
        <f t="shared" si="31"/>
        <v>6.3</v>
      </c>
      <c r="R147" s="227">
        <v>6.2958333333333334</v>
      </c>
      <c r="S147" s="111">
        <f t="shared" si="46"/>
        <v>6.22384</v>
      </c>
      <c r="T147" s="32">
        <f t="shared" si="46"/>
        <v>6.22384</v>
      </c>
      <c r="U147" s="230">
        <f t="shared" si="46"/>
        <v>6.212631</v>
      </c>
      <c r="V147" s="111">
        <f t="shared" si="32"/>
        <v>4.2796610169486549E-2</v>
      </c>
      <c r="X147" s="5">
        <f t="shared" si="37"/>
        <v>13.733333333333334</v>
      </c>
      <c r="Y147" s="32">
        <f t="shared" si="42"/>
        <v>13.720586666666668</v>
      </c>
      <c r="Z147" s="5">
        <f t="shared" si="33"/>
        <v>-0.44092827004218549</v>
      </c>
      <c r="AB147" s="5">
        <f t="shared" si="38"/>
        <v>-0.9</v>
      </c>
      <c r="AC147" s="32">
        <f t="shared" si="43"/>
        <v>-1.0722233333333333</v>
      </c>
      <c r="AD147" s="5">
        <f t="shared" si="34"/>
        <v>0.55724331926863602</v>
      </c>
      <c r="AE147" s="32"/>
      <c r="AF147" s="5">
        <f t="shared" si="39"/>
        <v>5.833333333333333</v>
      </c>
      <c r="AG147" s="32">
        <f t="shared" si="44"/>
        <v>5.6075366666666673</v>
      </c>
      <c r="AH147" s="5">
        <f t="shared" si="35"/>
        <v>0.35766526019690392</v>
      </c>
      <c r="AI147" s="5"/>
      <c r="AJ147" s="5">
        <f t="shared" si="40"/>
        <v>7.7666666666666657</v>
      </c>
      <c r="AK147" s="32">
        <f t="shared" si="45"/>
        <v>6.6652733333333334</v>
      </c>
      <c r="AL147" s="5">
        <f t="shared" si="36"/>
        <v>0.91279887482418687</v>
      </c>
    </row>
    <row r="148" spans="1:38">
      <c r="A148" s="141">
        <v>141</v>
      </c>
      <c r="B148" s="6">
        <v>1924</v>
      </c>
      <c r="C148" s="5">
        <v>-2.4</v>
      </c>
      <c r="D148" s="5">
        <v>-5.4</v>
      </c>
      <c r="E148" s="5">
        <v>0.4</v>
      </c>
      <c r="F148" s="5">
        <v>4.5999999999999996</v>
      </c>
      <c r="G148" s="5">
        <v>11.3</v>
      </c>
      <c r="H148" s="5">
        <v>12.3</v>
      </c>
      <c r="I148" s="5">
        <v>14.5</v>
      </c>
      <c r="J148" s="5">
        <v>11.3</v>
      </c>
      <c r="K148" s="5">
        <v>12</v>
      </c>
      <c r="L148" s="5">
        <v>7.7</v>
      </c>
      <c r="M148" s="5">
        <v>2.4</v>
      </c>
      <c r="N148" s="5">
        <v>1.3</v>
      </c>
      <c r="O148" s="231">
        <v>0</v>
      </c>
      <c r="P148" s="5">
        <v>5.8</v>
      </c>
      <c r="Q148" s="26">
        <f t="shared" si="31"/>
        <v>5.8</v>
      </c>
      <c r="R148" s="227">
        <v>5.8274999999999997</v>
      </c>
      <c r="S148" s="111">
        <f t="shared" si="46"/>
        <v>6.2298999999999998</v>
      </c>
      <c r="T148" s="32">
        <f t="shared" si="46"/>
        <v>6.2298999999999998</v>
      </c>
      <c r="U148" s="230">
        <f t="shared" si="46"/>
        <v>6.218825916666666</v>
      </c>
      <c r="V148" s="111">
        <f t="shared" si="32"/>
        <v>-0.45720338983051345</v>
      </c>
      <c r="X148" s="5">
        <f t="shared" si="37"/>
        <v>12.700000000000001</v>
      </c>
      <c r="Y148" s="32">
        <f t="shared" si="42"/>
        <v>13.798829999999999</v>
      </c>
      <c r="Z148" s="5">
        <f t="shared" si="33"/>
        <v>-1.4742616033755187</v>
      </c>
      <c r="AB148" s="5">
        <f t="shared" si="38"/>
        <v>-3.8333333333333335</v>
      </c>
      <c r="AC148" s="32">
        <f t="shared" si="43"/>
        <v>-1.1864533333333331</v>
      </c>
      <c r="AD148" s="5">
        <f t="shared" si="34"/>
        <v>-2.3760900140646974</v>
      </c>
      <c r="AE148" s="32"/>
      <c r="AF148" s="5">
        <f t="shared" si="39"/>
        <v>5.4333333333333336</v>
      </c>
      <c r="AG148" s="32">
        <f t="shared" si="44"/>
        <v>5.5449266666666661</v>
      </c>
      <c r="AH148" s="5">
        <f t="shared" si="35"/>
        <v>-4.2334739803095545E-2</v>
      </c>
      <c r="AI148" s="5"/>
      <c r="AJ148" s="5">
        <f t="shared" si="40"/>
        <v>7.3666666666666663</v>
      </c>
      <c r="AK148" s="32">
        <f t="shared" si="45"/>
        <v>6.7909199999999998</v>
      </c>
      <c r="AL148" s="5">
        <f t="shared" si="36"/>
        <v>0.5127988748241874</v>
      </c>
    </row>
    <row r="149" spans="1:38">
      <c r="A149" s="141">
        <v>143</v>
      </c>
      <c r="B149" s="6">
        <v>1925</v>
      </c>
      <c r="C149" s="5">
        <v>1.1000000000000001</v>
      </c>
      <c r="D149" s="5">
        <v>1.4</v>
      </c>
      <c r="E149" s="5">
        <v>-2.4</v>
      </c>
      <c r="F149" s="5">
        <v>5.6</v>
      </c>
      <c r="G149" s="5">
        <v>10.199999999999999</v>
      </c>
      <c r="H149" s="5">
        <v>12.7</v>
      </c>
      <c r="I149" s="5">
        <v>14.7</v>
      </c>
      <c r="J149" s="5">
        <v>14</v>
      </c>
      <c r="K149" s="5">
        <v>8.6</v>
      </c>
      <c r="L149" s="5">
        <v>7.3</v>
      </c>
      <c r="M149" s="5">
        <v>-0.6</v>
      </c>
      <c r="N149" s="5">
        <v>-1</v>
      </c>
      <c r="O149" s="231">
        <v>0</v>
      </c>
      <c r="P149" s="5">
        <v>6</v>
      </c>
      <c r="Q149" s="26">
        <f t="shared" si="31"/>
        <v>6</v>
      </c>
      <c r="R149" s="227">
        <v>5.9641666666666664</v>
      </c>
      <c r="S149" s="111">
        <f t="shared" si="46"/>
        <v>6.2331000000000003</v>
      </c>
      <c r="T149" s="32">
        <f t="shared" si="46"/>
        <v>6.2331000000000003</v>
      </c>
      <c r="U149" s="230">
        <f t="shared" si="46"/>
        <v>6.2224424166666665</v>
      </c>
      <c r="V149" s="111">
        <f t="shared" si="32"/>
        <v>-0.25720338983051327</v>
      </c>
      <c r="X149" s="5">
        <f t="shared" si="37"/>
        <v>13.799999999999999</v>
      </c>
      <c r="Y149" s="32">
        <f t="shared" si="42"/>
        <v>13.874606666666667</v>
      </c>
      <c r="Z149" s="5">
        <f t="shared" si="33"/>
        <v>-0.37426160337552083</v>
      </c>
      <c r="AB149" s="5">
        <f t="shared" si="38"/>
        <v>1.2666666666666668</v>
      </c>
      <c r="AC149" s="32">
        <f t="shared" si="43"/>
        <v>-1.2902399999999998</v>
      </c>
      <c r="AD149" s="5">
        <f t="shared" si="34"/>
        <v>2.7239099859353031</v>
      </c>
      <c r="AE149" s="32"/>
      <c r="AF149" s="5">
        <f t="shared" si="39"/>
        <v>4.4666666666666659</v>
      </c>
      <c r="AG149" s="32">
        <f t="shared" si="44"/>
        <v>5.490286666666667</v>
      </c>
      <c r="AH149" s="5">
        <f t="shared" si="35"/>
        <v>-1.0090014064697632</v>
      </c>
      <c r="AI149" s="5"/>
      <c r="AJ149" s="5">
        <f t="shared" si="40"/>
        <v>5.0999999999999996</v>
      </c>
      <c r="AK149" s="32">
        <f t="shared" si="45"/>
        <v>6.8678033333333328</v>
      </c>
      <c r="AL149" s="5">
        <f t="shared" si="36"/>
        <v>-1.7538677918424792</v>
      </c>
    </row>
    <row r="150" spans="1:38">
      <c r="A150" s="141">
        <v>144</v>
      </c>
      <c r="B150" s="6">
        <v>1926</v>
      </c>
      <c r="C150" s="5">
        <v>-1.9</v>
      </c>
      <c r="D150" s="5">
        <v>4.3</v>
      </c>
      <c r="E150" s="5">
        <v>1.3</v>
      </c>
      <c r="F150" s="5">
        <v>7.4</v>
      </c>
      <c r="G150" s="5">
        <v>8.1999999999999993</v>
      </c>
      <c r="H150" s="5">
        <v>10.1</v>
      </c>
      <c r="I150" s="5">
        <v>13.4</v>
      </c>
      <c r="J150" s="5">
        <v>14.2</v>
      </c>
      <c r="K150" s="5">
        <v>13.8</v>
      </c>
      <c r="L150" s="5">
        <v>7.3</v>
      </c>
      <c r="M150" s="5">
        <v>6.2</v>
      </c>
      <c r="N150" s="5">
        <v>-3.5</v>
      </c>
      <c r="O150" s="231">
        <v>0</v>
      </c>
      <c r="P150" s="5">
        <v>6.7</v>
      </c>
      <c r="Q150" s="26">
        <f t="shared" si="31"/>
        <v>6.7</v>
      </c>
      <c r="R150" s="227">
        <v>6.7258333333333331</v>
      </c>
      <c r="S150" s="111">
        <f t="shared" si="46"/>
        <v>6.2409600000000003</v>
      </c>
      <c r="T150" s="32">
        <f t="shared" si="46"/>
        <v>6.2409600000000003</v>
      </c>
      <c r="U150" s="230">
        <f t="shared" si="46"/>
        <v>6.2309689166666669</v>
      </c>
      <c r="V150" s="111">
        <f t="shared" si="32"/>
        <v>0.4427966101694869</v>
      </c>
      <c r="X150" s="5">
        <f t="shared" si="37"/>
        <v>12.566666666666668</v>
      </c>
      <c r="Y150" s="32">
        <f t="shared" si="42"/>
        <v>13.94863</v>
      </c>
      <c r="Z150" s="5">
        <f t="shared" si="33"/>
        <v>-1.6075949367088516</v>
      </c>
      <c r="AB150" s="5">
        <f t="shared" si="38"/>
        <v>0.46666666666666662</v>
      </c>
      <c r="AC150" s="32">
        <f t="shared" si="43"/>
        <v>-1.3758766666666666</v>
      </c>
      <c r="AD150" s="5">
        <f t="shared" si="34"/>
        <v>1.9239099859353026</v>
      </c>
      <c r="AE150" s="32"/>
      <c r="AF150" s="5">
        <f t="shared" si="39"/>
        <v>5.6333333333333329</v>
      </c>
      <c r="AG150" s="32">
        <f t="shared" si="44"/>
        <v>5.4429799999999995</v>
      </c>
      <c r="AH150" s="5">
        <f t="shared" si="35"/>
        <v>0.15766526019690374</v>
      </c>
      <c r="AI150" s="5"/>
      <c r="AJ150" s="5">
        <f t="shared" si="40"/>
        <v>9.1</v>
      </c>
      <c r="AK150" s="32">
        <f t="shared" si="45"/>
        <v>6.9616799999999994</v>
      </c>
      <c r="AL150" s="5">
        <f t="shared" si="36"/>
        <v>2.2461322081575208</v>
      </c>
    </row>
    <row r="151" spans="1:38">
      <c r="A151" s="141">
        <v>145</v>
      </c>
      <c r="B151" s="6">
        <v>1927</v>
      </c>
      <c r="C151" s="5">
        <v>-1.3</v>
      </c>
      <c r="D151" s="5">
        <v>-1.3</v>
      </c>
      <c r="E151" s="5">
        <v>3.2</v>
      </c>
      <c r="F151" s="5">
        <v>4.8</v>
      </c>
      <c r="G151" s="5">
        <v>10</v>
      </c>
      <c r="H151" s="5">
        <v>13.2</v>
      </c>
      <c r="I151" s="5">
        <v>14.8</v>
      </c>
      <c r="J151" s="5">
        <v>14.1</v>
      </c>
      <c r="K151" s="5">
        <v>11.6</v>
      </c>
      <c r="L151" s="5">
        <v>6.3</v>
      </c>
      <c r="M151" s="5">
        <v>2.6</v>
      </c>
      <c r="N151" s="5">
        <v>-2.8</v>
      </c>
      <c r="O151" s="231">
        <v>0</v>
      </c>
      <c r="P151" s="5">
        <v>6.3</v>
      </c>
      <c r="Q151" s="26">
        <f t="shared" si="31"/>
        <v>6.3</v>
      </c>
      <c r="R151" s="227">
        <v>6.2666666666666666</v>
      </c>
      <c r="S151" s="111">
        <f t="shared" si="46"/>
        <v>6.2493400000000001</v>
      </c>
      <c r="T151" s="32">
        <f t="shared" si="46"/>
        <v>6.2493400000000001</v>
      </c>
      <c r="U151" s="230">
        <f t="shared" si="46"/>
        <v>6.2405687500000004</v>
      </c>
      <c r="V151" s="111">
        <f t="shared" si="32"/>
        <v>4.2796610169486549E-2</v>
      </c>
      <c r="X151" s="5">
        <f t="shared" si="37"/>
        <v>14.033333333333333</v>
      </c>
      <c r="Y151" s="32">
        <f t="shared" si="42"/>
        <v>14.021039999999999</v>
      </c>
      <c r="Z151" s="5">
        <f t="shared" si="33"/>
        <v>-0.14092827004218655</v>
      </c>
      <c r="AB151" s="5">
        <f t="shared" si="38"/>
        <v>-2.0333333333333332</v>
      </c>
      <c r="AC151" s="32">
        <f t="shared" si="43"/>
        <v>-1.4704699999999999</v>
      </c>
      <c r="AD151" s="5">
        <f t="shared" si="34"/>
        <v>-0.57609001406469718</v>
      </c>
      <c r="AE151" s="32"/>
      <c r="AF151" s="5">
        <f t="shared" si="39"/>
        <v>6</v>
      </c>
      <c r="AG151" s="32">
        <f t="shared" si="44"/>
        <v>5.3979033333333328</v>
      </c>
      <c r="AH151" s="5">
        <f t="shared" si="35"/>
        <v>0.52433192686357089</v>
      </c>
      <c r="AI151" s="5"/>
      <c r="AJ151" s="5">
        <f t="shared" si="40"/>
        <v>6.833333333333333</v>
      </c>
      <c r="AK151" s="32">
        <f t="shared" si="45"/>
        <v>7.0619300000000003</v>
      </c>
      <c r="AL151" s="5">
        <f t="shared" si="36"/>
        <v>-2.0534458509145814E-2</v>
      </c>
    </row>
    <row r="152" spans="1:38">
      <c r="A152" s="141">
        <v>146</v>
      </c>
      <c r="B152" s="6">
        <v>1928</v>
      </c>
      <c r="C152" s="5">
        <v>0.1</v>
      </c>
      <c r="D152" s="5">
        <v>0</v>
      </c>
      <c r="E152" s="5">
        <v>1.6</v>
      </c>
      <c r="F152" s="5">
        <v>5.7</v>
      </c>
      <c r="G152" s="5">
        <v>6.9</v>
      </c>
      <c r="H152" s="5">
        <v>13</v>
      </c>
      <c r="I152" s="5">
        <v>18.2</v>
      </c>
      <c r="J152" s="5">
        <v>15.4</v>
      </c>
      <c r="K152" s="5">
        <v>10.8</v>
      </c>
      <c r="L152" s="5">
        <v>7.7</v>
      </c>
      <c r="M152" s="5">
        <v>3.6</v>
      </c>
      <c r="N152" s="5">
        <v>-3</v>
      </c>
      <c r="O152" s="231">
        <v>0</v>
      </c>
      <c r="P152" s="5">
        <v>6.7</v>
      </c>
      <c r="Q152" s="26">
        <f t="shared" si="31"/>
        <v>6.7</v>
      </c>
      <c r="R152" s="227">
        <v>6.665</v>
      </c>
      <c r="S152" s="111">
        <f t="shared" si="46"/>
        <v>6.2518000000000002</v>
      </c>
      <c r="T152" s="32">
        <f t="shared" si="46"/>
        <v>6.2518000000000002</v>
      </c>
      <c r="U152" s="230">
        <f t="shared" si="46"/>
        <v>6.244359583333333</v>
      </c>
      <c r="V152" s="111">
        <f t="shared" si="32"/>
        <v>0.4427966101694869</v>
      </c>
      <c r="X152" s="5">
        <f t="shared" si="37"/>
        <v>15.533333333333333</v>
      </c>
      <c r="Y152" s="32">
        <f t="shared" si="42"/>
        <v>14.095976666666667</v>
      </c>
      <c r="Z152" s="5">
        <f t="shared" si="33"/>
        <v>1.3590717299578134</v>
      </c>
      <c r="AB152" s="5">
        <f t="shared" si="38"/>
        <v>-0.89999999999999991</v>
      </c>
      <c r="AC152" s="32">
        <f t="shared" si="43"/>
        <v>-1.5517033333333332</v>
      </c>
      <c r="AD152" s="5">
        <f t="shared" si="34"/>
        <v>0.55724331926863613</v>
      </c>
      <c r="AE152" s="32"/>
      <c r="AF152" s="5">
        <f t="shared" si="39"/>
        <v>4.7333333333333334</v>
      </c>
      <c r="AG152" s="32">
        <f t="shared" si="44"/>
        <v>5.3470800000000001</v>
      </c>
      <c r="AH152" s="5">
        <f t="shared" si="35"/>
        <v>-0.74233473980309572</v>
      </c>
      <c r="AI152" s="5"/>
      <c r="AJ152" s="5">
        <f t="shared" si="40"/>
        <v>7.3666666666666671</v>
      </c>
      <c r="AK152" s="32">
        <f t="shared" si="45"/>
        <v>7.1211466666666663</v>
      </c>
      <c r="AL152" s="5">
        <f t="shared" si="36"/>
        <v>0.51279887482418829</v>
      </c>
    </row>
    <row r="153" spans="1:38">
      <c r="A153" s="141">
        <v>147</v>
      </c>
      <c r="B153" s="6">
        <v>1929</v>
      </c>
      <c r="C153" s="5">
        <v>-6.1</v>
      </c>
      <c r="D153" s="5">
        <v>-8.6</v>
      </c>
      <c r="E153" s="5">
        <v>1.6</v>
      </c>
      <c r="F153" s="5">
        <v>2.1</v>
      </c>
      <c r="G153" s="5">
        <v>10.3</v>
      </c>
      <c r="H153" s="5">
        <v>13</v>
      </c>
      <c r="I153" s="5">
        <v>16</v>
      </c>
      <c r="J153" s="5">
        <v>15.3</v>
      </c>
      <c r="K153" s="5">
        <v>14.4</v>
      </c>
      <c r="L153" s="5">
        <v>8.1</v>
      </c>
      <c r="M153" s="5">
        <v>4</v>
      </c>
      <c r="N153" s="5">
        <v>1.6</v>
      </c>
      <c r="O153" s="231">
        <v>0</v>
      </c>
      <c r="P153" s="5">
        <v>6</v>
      </c>
      <c r="Q153" s="26">
        <f t="shared" si="31"/>
        <v>6</v>
      </c>
      <c r="R153" s="227">
        <v>5.9716666666666667</v>
      </c>
      <c r="S153" s="111">
        <f t="shared" si="46"/>
        <v>6.2539699999999998</v>
      </c>
      <c r="T153" s="32">
        <f t="shared" si="46"/>
        <v>6.2539699999999998</v>
      </c>
      <c r="U153" s="230">
        <f t="shared" si="46"/>
        <v>6.2475534166666673</v>
      </c>
      <c r="V153" s="111">
        <f t="shared" si="32"/>
        <v>-0.25720338983051327</v>
      </c>
      <c r="X153" s="5">
        <f t="shared" si="37"/>
        <v>14.766666666666666</v>
      </c>
      <c r="Y153" s="32">
        <f t="shared" si="42"/>
        <v>14.143976666666667</v>
      </c>
      <c r="Z153" s="5">
        <f t="shared" si="33"/>
        <v>0.59240506329114595</v>
      </c>
      <c r="AB153" s="5">
        <f t="shared" si="38"/>
        <v>-5.8999999999999995</v>
      </c>
      <c r="AC153" s="32">
        <f t="shared" si="43"/>
        <v>-1.6099666666666668</v>
      </c>
      <c r="AD153" s="5">
        <f t="shared" si="34"/>
        <v>-4.4427566807313639</v>
      </c>
      <c r="AE153" s="32"/>
      <c r="AF153" s="5">
        <f t="shared" si="39"/>
        <v>4.666666666666667</v>
      </c>
      <c r="AG153" s="32">
        <f t="shared" si="44"/>
        <v>5.3224366666666674</v>
      </c>
      <c r="AH153" s="5">
        <f t="shared" si="35"/>
        <v>-0.80900140646976215</v>
      </c>
      <c r="AI153" s="5"/>
      <c r="AJ153" s="5">
        <f t="shared" si="40"/>
        <v>8.8333333333333339</v>
      </c>
      <c r="AK153" s="32">
        <f t="shared" si="45"/>
        <v>7.1657700000000002</v>
      </c>
      <c r="AL153" s="5">
        <f t="shared" si="36"/>
        <v>1.9794655414908551</v>
      </c>
    </row>
    <row r="154" spans="1:38">
      <c r="A154" s="141">
        <v>148</v>
      </c>
      <c r="B154" s="6">
        <v>1930</v>
      </c>
      <c r="C154" s="5">
        <v>2.8</v>
      </c>
      <c r="D154" s="5">
        <v>-2.9</v>
      </c>
      <c r="E154" s="5">
        <v>2.9</v>
      </c>
      <c r="F154" s="5">
        <v>6</v>
      </c>
      <c r="G154" s="5">
        <v>8.8000000000000007</v>
      </c>
      <c r="H154" s="5">
        <v>16.3</v>
      </c>
      <c r="I154" s="5">
        <v>13.7</v>
      </c>
      <c r="J154" s="5">
        <v>13.9</v>
      </c>
      <c r="K154" s="5">
        <v>11.9</v>
      </c>
      <c r="L154" s="5">
        <v>6.9</v>
      </c>
      <c r="M154" s="5">
        <v>4.9000000000000004</v>
      </c>
      <c r="N154" s="5">
        <v>-2.4</v>
      </c>
      <c r="O154" s="231">
        <v>0</v>
      </c>
      <c r="P154" s="5">
        <v>6.9</v>
      </c>
      <c r="Q154" s="26">
        <f t="shared" si="31"/>
        <v>6.9</v>
      </c>
      <c r="R154" s="227">
        <v>6.8916666666666666</v>
      </c>
      <c r="S154" s="111">
        <f t="shared" si="46"/>
        <v>6.2455400000000001</v>
      </c>
      <c r="T154" s="32">
        <f t="shared" si="46"/>
        <v>6.2455400000000001</v>
      </c>
      <c r="U154" s="230">
        <f t="shared" si="46"/>
        <v>6.2404475000000001</v>
      </c>
      <c r="V154" s="111">
        <f t="shared" si="32"/>
        <v>0.64279661016948708</v>
      </c>
      <c r="X154" s="5">
        <f t="shared" si="37"/>
        <v>14.633333333333333</v>
      </c>
      <c r="Y154" s="32">
        <f t="shared" si="42"/>
        <v>14.199096666666668</v>
      </c>
      <c r="Z154" s="5">
        <f t="shared" si="33"/>
        <v>0.45907172995781309</v>
      </c>
      <c r="AB154" s="5">
        <f t="shared" si="38"/>
        <v>0.50000000000000011</v>
      </c>
      <c r="AC154" s="32">
        <f t="shared" si="43"/>
        <v>-1.6700499999999998</v>
      </c>
      <c r="AD154" s="5">
        <f t="shared" si="34"/>
        <v>1.957243319268636</v>
      </c>
      <c r="AE154" s="32"/>
      <c r="AF154" s="5">
        <f t="shared" si="39"/>
        <v>5.9000000000000012</v>
      </c>
      <c r="AG154" s="32">
        <f t="shared" si="44"/>
        <v>5.2835033333333339</v>
      </c>
      <c r="AH154" s="5">
        <f t="shared" si="35"/>
        <v>0.42433192686357213</v>
      </c>
      <c r="AI154" s="5"/>
      <c r="AJ154" s="5">
        <f t="shared" si="40"/>
        <v>7.9000000000000012</v>
      </c>
      <c r="AK154" s="32">
        <f t="shared" si="45"/>
        <v>7.1864800000000013</v>
      </c>
      <c r="AL154" s="5">
        <f t="shared" si="36"/>
        <v>1.0461322081575224</v>
      </c>
    </row>
    <row r="155" spans="1:38">
      <c r="A155" s="141">
        <v>149</v>
      </c>
      <c r="B155" s="6">
        <v>1931</v>
      </c>
      <c r="C155" s="5">
        <v>-2.6</v>
      </c>
      <c r="D155" s="5">
        <v>-3.7</v>
      </c>
      <c r="E155" s="5">
        <v>-2.2000000000000002</v>
      </c>
      <c r="F155" s="5">
        <v>3.4</v>
      </c>
      <c r="G155" s="5">
        <v>12.6</v>
      </c>
      <c r="H155" s="5">
        <v>15.2</v>
      </c>
      <c r="I155" s="5">
        <v>14.2</v>
      </c>
      <c r="J155" s="5">
        <v>12.8</v>
      </c>
      <c r="K155" s="5">
        <v>6.6</v>
      </c>
      <c r="L155" s="5">
        <v>5.6</v>
      </c>
      <c r="M155" s="5">
        <v>3.6</v>
      </c>
      <c r="N155" s="5">
        <v>-3.2</v>
      </c>
      <c r="O155" s="231">
        <v>0</v>
      </c>
      <c r="P155" s="5">
        <v>5.2</v>
      </c>
      <c r="Q155" s="26">
        <f t="shared" si="31"/>
        <v>5.2</v>
      </c>
      <c r="R155" s="227">
        <v>5.1849999999999996</v>
      </c>
      <c r="S155" s="111">
        <f t="shared" si="46"/>
        <v>6.2461199999999995</v>
      </c>
      <c r="T155" s="32">
        <f t="shared" si="46"/>
        <v>6.2461199999999995</v>
      </c>
      <c r="U155" s="230">
        <f t="shared" si="46"/>
        <v>6.2427808333333337</v>
      </c>
      <c r="V155" s="111">
        <f t="shared" si="32"/>
        <v>-1.0572033898305131</v>
      </c>
      <c r="X155" s="5">
        <f t="shared" si="37"/>
        <v>14.066666666666668</v>
      </c>
      <c r="Y155" s="32">
        <f t="shared" si="42"/>
        <v>14.237830000000002</v>
      </c>
      <c r="Z155" s="5">
        <f t="shared" si="33"/>
        <v>-0.10759493670885156</v>
      </c>
      <c r="AB155" s="5">
        <f t="shared" si="38"/>
        <v>-2.9</v>
      </c>
      <c r="AC155" s="32">
        <f t="shared" si="43"/>
        <v>-1.7311699999999999</v>
      </c>
      <c r="AD155" s="5">
        <f t="shared" si="34"/>
        <v>-1.4427566807313639</v>
      </c>
      <c r="AE155" s="32"/>
      <c r="AF155" s="5">
        <f t="shared" si="39"/>
        <v>4.5999999999999996</v>
      </c>
      <c r="AG155" s="32">
        <f t="shared" si="44"/>
        <v>5.2784066666666662</v>
      </c>
      <c r="AH155" s="5">
        <f t="shared" si="35"/>
        <v>-0.87566807313642947</v>
      </c>
      <c r="AI155" s="5"/>
      <c r="AJ155" s="5">
        <f t="shared" si="40"/>
        <v>5.2666666666666666</v>
      </c>
      <c r="AK155" s="32">
        <f t="shared" si="45"/>
        <v>7.2106566666666669</v>
      </c>
      <c r="AL155" s="5">
        <f t="shared" si="36"/>
        <v>-1.5872011251758122</v>
      </c>
    </row>
    <row r="156" spans="1:38">
      <c r="A156" s="141">
        <v>150</v>
      </c>
      <c r="B156" s="6">
        <v>1932</v>
      </c>
      <c r="C156" s="5">
        <v>0.3</v>
      </c>
      <c r="D156" s="5">
        <v>-7</v>
      </c>
      <c r="E156" s="5">
        <v>-1</v>
      </c>
      <c r="F156" s="5">
        <v>4.2</v>
      </c>
      <c r="G156" s="5">
        <v>9.4</v>
      </c>
      <c r="H156" s="5">
        <v>12</v>
      </c>
      <c r="I156" s="5">
        <v>14.7</v>
      </c>
      <c r="J156" s="5">
        <v>17.100000000000001</v>
      </c>
      <c r="K156" s="5">
        <v>14.5</v>
      </c>
      <c r="L156" s="5">
        <v>6.5</v>
      </c>
      <c r="M156" s="5">
        <v>3.1</v>
      </c>
      <c r="N156" s="5">
        <v>2.2999999999999998</v>
      </c>
      <c r="O156" s="231">
        <v>0</v>
      </c>
      <c r="P156" s="5">
        <v>6.3</v>
      </c>
      <c r="Q156" s="26">
        <f t="shared" si="31"/>
        <v>6.3</v>
      </c>
      <c r="R156" s="227">
        <v>6.3383333333333329</v>
      </c>
      <c r="S156" s="111">
        <f t="shared" si="46"/>
        <v>6.2452399999999999</v>
      </c>
      <c r="T156" s="32">
        <f t="shared" si="46"/>
        <v>6.2452399999999999</v>
      </c>
      <c r="U156" s="230">
        <f t="shared" si="46"/>
        <v>6.2429986666666668</v>
      </c>
      <c r="V156" s="111">
        <f t="shared" si="32"/>
        <v>4.2796610169486549E-2</v>
      </c>
      <c r="X156" s="5">
        <f t="shared" si="37"/>
        <v>14.6</v>
      </c>
      <c r="Y156" s="32">
        <f t="shared" si="42"/>
        <v>14.265389999999998</v>
      </c>
      <c r="Z156" s="5">
        <f t="shared" si="33"/>
        <v>0.42573839662447988</v>
      </c>
      <c r="AB156" s="5">
        <f t="shared" si="38"/>
        <v>-3.3000000000000003</v>
      </c>
      <c r="AC156" s="32">
        <f t="shared" si="43"/>
        <v>-1.7492366666666666</v>
      </c>
      <c r="AD156" s="5">
        <f t="shared" si="34"/>
        <v>-1.8427566807313642</v>
      </c>
      <c r="AE156" s="32"/>
      <c r="AF156" s="5">
        <f t="shared" si="39"/>
        <v>4.2</v>
      </c>
      <c r="AG156" s="32">
        <f t="shared" si="44"/>
        <v>5.2711600000000001</v>
      </c>
      <c r="AH156" s="5">
        <f t="shared" si="35"/>
        <v>-1.2756680731364289</v>
      </c>
      <c r="AI156" s="5"/>
      <c r="AJ156" s="5">
        <f t="shared" si="40"/>
        <v>8.0333333333333332</v>
      </c>
      <c r="AK156" s="32">
        <f t="shared" si="45"/>
        <v>7.2141533333333339</v>
      </c>
      <c r="AL156" s="5">
        <f t="shared" si="36"/>
        <v>1.1794655414908544</v>
      </c>
    </row>
    <row r="157" spans="1:38">
      <c r="A157" s="141">
        <v>151</v>
      </c>
      <c r="B157" s="6">
        <v>1933</v>
      </c>
      <c r="C157" s="5">
        <v>-4.0999999999999996</v>
      </c>
      <c r="D157" s="5">
        <v>-2.4</v>
      </c>
      <c r="E157" s="5">
        <v>3.1</v>
      </c>
      <c r="F157" s="5">
        <v>4.8</v>
      </c>
      <c r="G157" s="5">
        <v>7.6</v>
      </c>
      <c r="H157" s="5">
        <v>10.199999999999999</v>
      </c>
      <c r="I157" s="5">
        <v>15.8</v>
      </c>
      <c r="J157" s="5">
        <v>15.4</v>
      </c>
      <c r="K157" s="5">
        <v>12.2</v>
      </c>
      <c r="L157" s="5">
        <v>7.5</v>
      </c>
      <c r="M157" s="5">
        <v>1.3</v>
      </c>
      <c r="N157" s="5">
        <v>-6.2</v>
      </c>
      <c r="O157" s="231">
        <v>0</v>
      </c>
      <c r="P157" s="5">
        <v>5.4</v>
      </c>
      <c r="Q157" s="26">
        <f t="shared" si="31"/>
        <v>5.4</v>
      </c>
      <c r="R157" s="227">
        <v>5.4241666666666664</v>
      </c>
      <c r="S157" s="111">
        <f t="shared" si="46"/>
        <v>6.2355200000000011</v>
      </c>
      <c r="T157" s="32">
        <f t="shared" si="46"/>
        <v>6.2355200000000011</v>
      </c>
      <c r="U157" s="230">
        <f t="shared" si="46"/>
        <v>6.234017333333334</v>
      </c>
      <c r="V157" s="111">
        <f t="shared" si="32"/>
        <v>-0.85720338983051292</v>
      </c>
      <c r="X157" s="5">
        <f t="shared" si="37"/>
        <v>13.799999999999999</v>
      </c>
      <c r="Y157" s="32">
        <f t="shared" si="42"/>
        <v>14.27219</v>
      </c>
      <c r="Z157" s="5">
        <f t="shared" si="33"/>
        <v>-0.37426160337552083</v>
      </c>
      <c r="AB157" s="5">
        <f t="shared" si="38"/>
        <v>-1.3999999999999997</v>
      </c>
      <c r="AC157" s="32">
        <f t="shared" si="43"/>
        <v>-1.7594366666666663</v>
      </c>
      <c r="AD157" s="5">
        <f t="shared" si="34"/>
        <v>5.724331926863635E-2</v>
      </c>
      <c r="AE157" s="32"/>
      <c r="AF157" s="5">
        <f t="shared" si="39"/>
        <v>5.166666666666667</v>
      </c>
      <c r="AG157" s="32">
        <f t="shared" si="44"/>
        <v>5.2627233333333336</v>
      </c>
      <c r="AH157" s="5">
        <f t="shared" si="35"/>
        <v>-0.30900140646976215</v>
      </c>
      <c r="AI157" s="5"/>
      <c r="AJ157" s="5">
        <f t="shared" si="40"/>
        <v>7</v>
      </c>
      <c r="AK157" s="32">
        <f t="shared" si="45"/>
        <v>7.1951400000000012</v>
      </c>
      <c r="AL157" s="5">
        <f t="shared" si="36"/>
        <v>0.14613220815752115</v>
      </c>
    </row>
    <row r="158" spans="1:38">
      <c r="A158" s="141">
        <v>152</v>
      </c>
      <c r="B158" s="6">
        <v>1934</v>
      </c>
      <c r="C158" s="5">
        <v>-1.4</v>
      </c>
      <c r="D158" s="5">
        <v>-1.5</v>
      </c>
      <c r="E158" s="5">
        <v>1.9</v>
      </c>
      <c r="F158" s="5">
        <v>8.6</v>
      </c>
      <c r="G158" s="5">
        <v>11.6</v>
      </c>
      <c r="H158" s="5">
        <v>13.2</v>
      </c>
      <c r="I158" s="5">
        <v>16.399999999999999</v>
      </c>
      <c r="J158" s="5">
        <v>13.9</v>
      </c>
      <c r="K158" s="5">
        <v>13.9</v>
      </c>
      <c r="L158" s="5">
        <v>7.1</v>
      </c>
      <c r="M158" s="5">
        <v>2.1</v>
      </c>
      <c r="N158" s="5">
        <v>4</v>
      </c>
      <c r="O158" s="231">
        <v>0</v>
      </c>
      <c r="P158" s="5">
        <v>7.5</v>
      </c>
      <c r="Q158" s="26">
        <f t="shared" si="31"/>
        <v>7.5</v>
      </c>
      <c r="R158" s="227">
        <v>7.4816666666666665</v>
      </c>
      <c r="S158" s="111">
        <f t="shared" si="46"/>
        <v>6.2434399999999997</v>
      </c>
      <c r="T158" s="32">
        <f t="shared" si="46"/>
        <v>6.2434399999999997</v>
      </c>
      <c r="U158" s="230">
        <f t="shared" si="46"/>
        <v>6.2413821666666669</v>
      </c>
      <c r="V158" s="111">
        <f t="shared" si="32"/>
        <v>1.2427966101694867</v>
      </c>
      <c r="X158" s="5">
        <f t="shared" si="37"/>
        <v>14.5</v>
      </c>
      <c r="Y158" s="32">
        <f t="shared" si="42"/>
        <v>14.280583333333333</v>
      </c>
      <c r="Z158" s="5">
        <f t="shared" si="33"/>
        <v>0.32573839662448023</v>
      </c>
      <c r="AB158" s="5">
        <f t="shared" si="38"/>
        <v>-3.0333333333333332</v>
      </c>
      <c r="AC158" s="32">
        <f t="shared" si="43"/>
        <v>-1.7582433333333334</v>
      </c>
      <c r="AD158" s="5">
        <f t="shared" si="34"/>
        <v>-1.5760900140646972</v>
      </c>
      <c r="AE158" s="32"/>
      <c r="AF158" s="5">
        <f t="shared" si="39"/>
        <v>7.3666666666666671</v>
      </c>
      <c r="AG158" s="32">
        <f t="shared" si="44"/>
        <v>5.2892633333333334</v>
      </c>
      <c r="AH158" s="5">
        <f t="shared" si="35"/>
        <v>1.890998593530238</v>
      </c>
      <c r="AI158" s="5"/>
      <c r="AJ158" s="5">
        <f t="shared" si="40"/>
        <v>7.7</v>
      </c>
      <c r="AK158" s="32">
        <f t="shared" si="45"/>
        <v>7.1937500000000005</v>
      </c>
      <c r="AL158" s="5">
        <f t="shared" si="36"/>
        <v>0.84613220815752133</v>
      </c>
    </row>
    <row r="159" spans="1:38">
      <c r="A159" s="141">
        <v>153</v>
      </c>
      <c r="B159" s="6">
        <v>1935</v>
      </c>
      <c r="C159" s="5">
        <v>-5.2</v>
      </c>
      <c r="D159" s="5">
        <v>-1.4</v>
      </c>
      <c r="E159" s="5">
        <v>0.1</v>
      </c>
      <c r="F159" s="5">
        <v>3.9</v>
      </c>
      <c r="G159" s="5">
        <v>8</v>
      </c>
      <c r="H159" s="5">
        <v>15.3</v>
      </c>
      <c r="I159" s="5">
        <v>16.100000000000001</v>
      </c>
      <c r="J159" s="5">
        <v>14.3</v>
      </c>
      <c r="K159" s="5">
        <v>12.3</v>
      </c>
      <c r="L159" s="5">
        <v>6.3</v>
      </c>
      <c r="M159" s="5">
        <v>3.9</v>
      </c>
      <c r="N159" s="5">
        <v>-2</v>
      </c>
      <c r="O159" s="231">
        <v>0</v>
      </c>
      <c r="P159" s="5">
        <v>5.9</v>
      </c>
      <c r="Q159" s="26">
        <f t="shared" si="31"/>
        <v>5.9</v>
      </c>
      <c r="R159" s="227">
        <v>5.9450000000000003</v>
      </c>
      <c r="S159" s="111">
        <f t="shared" si="46"/>
        <v>6.2419300000000009</v>
      </c>
      <c r="T159" s="32">
        <f t="shared" si="46"/>
        <v>6.2419300000000009</v>
      </c>
      <c r="U159" s="230">
        <f t="shared" si="46"/>
        <v>6.2392933333333334</v>
      </c>
      <c r="V159" s="111">
        <f t="shared" si="32"/>
        <v>-0.35720338983051292</v>
      </c>
      <c r="X159" s="5">
        <f t="shared" si="37"/>
        <v>15.233333333333334</v>
      </c>
      <c r="Y159" s="32">
        <f t="shared" si="42"/>
        <v>14.277080000000002</v>
      </c>
      <c r="Z159" s="5">
        <f t="shared" si="33"/>
        <v>1.0590717299578145</v>
      </c>
      <c r="AB159" s="5">
        <f t="shared" si="38"/>
        <v>-0.8666666666666667</v>
      </c>
      <c r="AC159" s="32">
        <f t="shared" si="43"/>
        <v>-1.7609699999999999</v>
      </c>
      <c r="AD159" s="5">
        <f t="shared" si="34"/>
        <v>0.59057665260196934</v>
      </c>
      <c r="AE159" s="32"/>
      <c r="AF159" s="5">
        <f t="shared" si="39"/>
        <v>4</v>
      </c>
      <c r="AG159" s="32">
        <f t="shared" si="44"/>
        <v>5.3228066666666658</v>
      </c>
      <c r="AH159" s="5">
        <f t="shared" si="35"/>
        <v>-1.4756680731364291</v>
      </c>
      <c r="AI159" s="5"/>
      <c r="AJ159" s="5">
        <f t="shared" si="40"/>
        <v>7.5</v>
      </c>
      <c r="AK159" s="32">
        <f t="shared" si="45"/>
        <v>7.1628233333333338</v>
      </c>
      <c r="AL159" s="5">
        <f t="shared" si="36"/>
        <v>0.64613220815752115</v>
      </c>
    </row>
    <row r="160" spans="1:38">
      <c r="A160" s="141">
        <v>154</v>
      </c>
      <c r="B160" s="6">
        <v>1936</v>
      </c>
      <c r="C160" s="5">
        <v>2.1</v>
      </c>
      <c r="D160" s="5">
        <v>-0.6</v>
      </c>
      <c r="E160" s="5">
        <v>4.0999999999999996</v>
      </c>
      <c r="F160" s="5">
        <v>4.8</v>
      </c>
      <c r="G160" s="5">
        <v>9.5</v>
      </c>
      <c r="H160" s="5">
        <v>12.5</v>
      </c>
      <c r="I160" s="5">
        <v>14</v>
      </c>
      <c r="J160" s="5">
        <v>14</v>
      </c>
      <c r="K160" s="5">
        <v>11.1</v>
      </c>
      <c r="L160" s="5">
        <v>2.6</v>
      </c>
      <c r="M160" s="5">
        <v>2</v>
      </c>
      <c r="N160" s="5">
        <v>0.9</v>
      </c>
      <c r="O160" s="231">
        <v>0</v>
      </c>
      <c r="P160" s="5">
        <v>6.4</v>
      </c>
      <c r="Q160" s="26">
        <f t="shared" si="31"/>
        <v>6.4</v>
      </c>
      <c r="R160" s="227">
        <v>6.4141666666666666</v>
      </c>
      <c r="S160" s="111">
        <f t="shared" si="46"/>
        <v>6.2493600000000002</v>
      </c>
      <c r="T160" s="32">
        <f t="shared" si="46"/>
        <v>6.2493600000000002</v>
      </c>
      <c r="U160" s="230">
        <f t="shared" si="46"/>
        <v>6.2454090000000004</v>
      </c>
      <c r="V160" s="111">
        <f t="shared" si="32"/>
        <v>0.14279661016948708</v>
      </c>
      <c r="X160" s="5">
        <f t="shared" si="37"/>
        <v>13.5</v>
      </c>
      <c r="Y160" s="32">
        <f t="shared" si="42"/>
        <v>14.288793333333334</v>
      </c>
      <c r="Z160" s="5">
        <f t="shared" si="33"/>
        <v>-0.67426160337551977</v>
      </c>
      <c r="AB160" s="5">
        <f t="shared" si="38"/>
        <v>-0.16666666666666663</v>
      </c>
      <c r="AC160" s="32">
        <f t="shared" si="43"/>
        <v>-1.777803333333333</v>
      </c>
      <c r="AD160" s="5">
        <f t="shared" si="34"/>
        <v>1.2905766526019695</v>
      </c>
      <c r="AE160" s="32"/>
      <c r="AF160" s="5">
        <f t="shared" si="39"/>
        <v>6.1333333333333329</v>
      </c>
      <c r="AG160" s="32">
        <f t="shared" si="44"/>
        <v>5.3744033333333325</v>
      </c>
      <c r="AH160" s="5">
        <f t="shared" si="35"/>
        <v>0.65766526019690374</v>
      </c>
      <c r="AI160" s="5"/>
      <c r="AJ160" s="5">
        <f t="shared" si="40"/>
        <v>5.2333333333333334</v>
      </c>
      <c r="AK160" s="32">
        <f t="shared" si="45"/>
        <v>7.1511566666666679</v>
      </c>
      <c r="AL160" s="5">
        <f t="shared" si="36"/>
        <v>-1.6205344585091455</v>
      </c>
    </row>
    <row r="161" spans="1:38">
      <c r="A161" s="141">
        <v>155</v>
      </c>
      <c r="B161" s="6">
        <v>1937</v>
      </c>
      <c r="C161" s="5">
        <v>0.4</v>
      </c>
      <c r="D161" s="5">
        <v>0.8</v>
      </c>
      <c r="E161" s="5">
        <v>1.2</v>
      </c>
      <c r="F161" s="5">
        <v>4.9000000000000004</v>
      </c>
      <c r="G161" s="5">
        <v>12.3</v>
      </c>
      <c r="H161" s="5">
        <v>14.1</v>
      </c>
      <c r="I161" s="5">
        <v>15.2</v>
      </c>
      <c r="J161" s="5">
        <v>14.6</v>
      </c>
      <c r="K161" s="5">
        <v>11.4</v>
      </c>
      <c r="L161" s="5">
        <v>8.6</v>
      </c>
      <c r="M161" s="5">
        <v>1.7</v>
      </c>
      <c r="N161" s="5">
        <v>-2.7</v>
      </c>
      <c r="O161" s="231">
        <v>0</v>
      </c>
      <c r="P161" s="5">
        <v>6.9</v>
      </c>
      <c r="Q161" s="26">
        <f t="shared" si="31"/>
        <v>6.9</v>
      </c>
      <c r="R161" s="227">
        <v>6.8650000000000002</v>
      </c>
      <c r="S161" s="111">
        <f t="shared" si="46"/>
        <v>6.2591400000000004</v>
      </c>
      <c r="T161" s="32">
        <f t="shared" si="46"/>
        <v>6.2591400000000004</v>
      </c>
      <c r="U161" s="230">
        <f t="shared" si="46"/>
        <v>6.2539949999999997</v>
      </c>
      <c r="V161" s="111">
        <f t="shared" si="32"/>
        <v>0.64279661016948708</v>
      </c>
      <c r="X161" s="5">
        <f t="shared" si="37"/>
        <v>14.633333333333333</v>
      </c>
      <c r="Y161" s="32">
        <f t="shared" si="42"/>
        <v>14.273856666666664</v>
      </c>
      <c r="Z161" s="5">
        <f t="shared" si="33"/>
        <v>0.45907172995781309</v>
      </c>
      <c r="AB161" s="5">
        <f t="shared" si="38"/>
        <v>0.70000000000000007</v>
      </c>
      <c r="AC161" s="32">
        <f t="shared" si="43"/>
        <v>-1.8108733333333331</v>
      </c>
      <c r="AD161" s="5">
        <f t="shared" si="34"/>
        <v>2.1572433192686362</v>
      </c>
      <c r="AE161" s="32"/>
      <c r="AF161" s="5">
        <f t="shared" si="39"/>
        <v>6.1333333333333337</v>
      </c>
      <c r="AG161" s="32">
        <f t="shared" si="44"/>
        <v>5.446226666666667</v>
      </c>
      <c r="AH161" s="5">
        <f t="shared" si="35"/>
        <v>0.65766526019690463</v>
      </c>
      <c r="AI161" s="5"/>
      <c r="AJ161" s="5">
        <f t="shared" si="40"/>
        <v>7.2333333333333334</v>
      </c>
      <c r="AK161" s="32">
        <f t="shared" si="45"/>
        <v>7.1518066666666655</v>
      </c>
      <c r="AL161" s="5">
        <f t="shared" si="36"/>
        <v>0.37946554149085454</v>
      </c>
    </row>
    <row r="162" spans="1:38">
      <c r="A162" s="141">
        <v>156</v>
      </c>
      <c r="B162" s="6">
        <v>1938</v>
      </c>
      <c r="C162" s="5">
        <v>-1.3</v>
      </c>
      <c r="D162" s="5">
        <v>-1.3</v>
      </c>
      <c r="E162" s="5">
        <v>5.8</v>
      </c>
      <c r="F162" s="5">
        <v>1.1000000000000001</v>
      </c>
      <c r="G162" s="5">
        <v>8.1</v>
      </c>
      <c r="H162" s="5">
        <v>14.7</v>
      </c>
      <c r="I162" s="5">
        <v>14.5</v>
      </c>
      <c r="J162" s="5">
        <v>14.4</v>
      </c>
      <c r="K162" s="5">
        <v>12.6</v>
      </c>
      <c r="L162" s="5">
        <v>7.3</v>
      </c>
      <c r="M162" s="5">
        <v>6.8</v>
      </c>
      <c r="N162" s="5">
        <v>-2.9</v>
      </c>
      <c r="O162" s="231">
        <v>0</v>
      </c>
      <c r="P162" s="5">
        <v>6.6</v>
      </c>
      <c r="Q162" s="26">
        <f t="shared" si="31"/>
        <v>6.6</v>
      </c>
      <c r="R162" s="227">
        <v>6.6449999999999996</v>
      </c>
      <c r="S162" s="111">
        <f t="shared" si="46"/>
        <v>6.2731600000000007</v>
      </c>
      <c r="T162" s="32">
        <f t="shared" si="46"/>
        <v>6.2731600000000007</v>
      </c>
      <c r="U162" s="230">
        <f t="shared" si="46"/>
        <v>6.2656405000000008</v>
      </c>
      <c r="V162" s="111">
        <f t="shared" si="32"/>
        <v>0.34279661016948637</v>
      </c>
      <c r="X162" s="5">
        <f t="shared" si="37"/>
        <v>14.533333333333333</v>
      </c>
      <c r="Y162" s="32">
        <f t="shared" si="42"/>
        <v>14.273686666666666</v>
      </c>
      <c r="Z162" s="5">
        <f t="shared" si="33"/>
        <v>0.35907172995781345</v>
      </c>
      <c r="AB162" s="5">
        <f t="shared" si="38"/>
        <v>-1.7666666666666666</v>
      </c>
      <c r="AC162" s="32">
        <f t="shared" si="43"/>
        <v>-1.8344433333333336</v>
      </c>
      <c r="AD162" s="5">
        <f t="shared" si="34"/>
        <v>-0.30942334739803057</v>
      </c>
      <c r="AE162" s="32"/>
      <c r="AF162" s="5">
        <f t="shared" si="39"/>
        <v>5</v>
      </c>
      <c r="AG162" s="32">
        <f t="shared" si="44"/>
        <v>5.5152266666666661</v>
      </c>
      <c r="AH162" s="5">
        <f t="shared" si="35"/>
        <v>-0.47566807313642911</v>
      </c>
      <c r="AI162" s="5"/>
      <c r="AJ162" s="5">
        <f t="shared" si="40"/>
        <v>8.9</v>
      </c>
      <c r="AK162" s="32">
        <f t="shared" si="45"/>
        <v>7.1444666666666663</v>
      </c>
      <c r="AL162" s="5">
        <f t="shared" si="36"/>
        <v>2.0461322081575215</v>
      </c>
    </row>
    <row r="163" spans="1:38">
      <c r="A163" s="141">
        <v>157</v>
      </c>
      <c r="B163" s="6">
        <v>1939</v>
      </c>
      <c r="C163" s="5">
        <v>0.8</v>
      </c>
      <c r="D163" s="5">
        <v>1</v>
      </c>
      <c r="E163" s="5">
        <v>-1.9</v>
      </c>
      <c r="F163" s="5">
        <v>7.5</v>
      </c>
      <c r="G163" s="5">
        <v>6.5</v>
      </c>
      <c r="H163" s="5">
        <v>13.3</v>
      </c>
      <c r="I163" s="5">
        <v>14.3</v>
      </c>
      <c r="J163" s="5">
        <v>14.8</v>
      </c>
      <c r="K163" s="5">
        <v>10.4</v>
      </c>
      <c r="L163" s="5">
        <v>5</v>
      </c>
      <c r="M163" s="5">
        <v>4.5999999999999996</v>
      </c>
      <c r="N163" s="5">
        <v>-3.2</v>
      </c>
      <c r="O163" s="231">
        <v>0</v>
      </c>
      <c r="P163" s="5">
        <v>6.1</v>
      </c>
      <c r="Q163" s="26">
        <f t="shared" si="31"/>
        <v>6.1</v>
      </c>
      <c r="R163" s="227">
        <v>6.0791666666666666</v>
      </c>
      <c r="S163" s="111">
        <f t="shared" si="46"/>
        <v>6.2982800000000001</v>
      </c>
      <c r="T163" s="32">
        <f t="shared" si="46"/>
        <v>6.2982800000000001</v>
      </c>
      <c r="U163" s="230">
        <f t="shared" si="46"/>
        <v>6.2890034999999997</v>
      </c>
      <c r="V163" s="111">
        <f t="shared" si="32"/>
        <v>-0.15720338983051363</v>
      </c>
      <c r="X163" s="5">
        <f t="shared" si="37"/>
        <v>14.133333333333335</v>
      </c>
      <c r="Y163" s="32">
        <f t="shared" si="42"/>
        <v>14.285299999999999</v>
      </c>
      <c r="Z163" s="5">
        <f t="shared" si="33"/>
        <v>-4.0928270042185133E-2</v>
      </c>
      <c r="AB163" s="5">
        <f t="shared" si="38"/>
        <v>-0.36666666666666653</v>
      </c>
      <c r="AC163" s="32">
        <f t="shared" si="43"/>
        <v>-1.84324</v>
      </c>
      <c r="AD163" s="5">
        <f t="shared" si="34"/>
        <v>1.0905766526019696</v>
      </c>
      <c r="AE163" s="32"/>
      <c r="AF163" s="5">
        <f t="shared" si="39"/>
        <v>4.0333333333333332</v>
      </c>
      <c r="AG163" s="32">
        <f t="shared" si="44"/>
        <v>5.6056233333333338</v>
      </c>
      <c r="AH163" s="5">
        <f t="shared" si="35"/>
        <v>-1.4423347398030959</v>
      </c>
      <c r="AI163" s="5"/>
      <c r="AJ163" s="5">
        <f t="shared" si="40"/>
        <v>6.666666666666667</v>
      </c>
      <c r="AK163" s="32">
        <f t="shared" si="45"/>
        <v>7.1514366666666671</v>
      </c>
      <c r="AL163" s="5">
        <f t="shared" si="36"/>
        <v>-0.18720112517581189</v>
      </c>
    </row>
    <row r="164" spans="1:38">
      <c r="A164" s="141">
        <v>158</v>
      </c>
      <c r="B164" s="6">
        <v>1940</v>
      </c>
      <c r="C164" s="5">
        <v>-7.4</v>
      </c>
      <c r="D164" s="5">
        <v>-1.1000000000000001</v>
      </c>
      <c r="E164" s="5">
        <v>1.2</v>
      </c>
      <c r="F164" s="5">
        <v>6.3</v>
      </c>
      <c r="G164" s="5">
        <v>9.4</v>
      </c>
      <c r="H164" s="5">
        <v>12.6</v>
      </c>
      <c r="I164" s="5">
        <v>13.7</v>
      </c>
      <c r="J164" s="5">
        <v>12.5</v>
      </c>
      <c r="K164" s="5">
        <v>11.5</v>
      </c>
      <c r="L164" s="5">
        <v>6.5</v>
      </c>
      <c r="M164" s="5">
        <v>3.3</v>
      </c>
      <c r="N164" s="5">
        <v>-6.6</v>
      </c>
      <c r="O164" s="231">
        <v>0</v>
      </c>
      <c r="P164" s="5">
        <v>5.2</v>
      </c>
      <c r="Q164" s="26">
        <f t="shared" si="31"/>
        <v>5.2</v>
      </c>
      <c r="R164" s="227">
        <v>5.1591666666666667</v>
      </c>
      <c r="S164" s="111">
        <f t="shared" si="46"/>
        <v>6.3326700000000002</v>
      </c>
      <c r="T164" s="32">
        <f t="shared" si="46"/>
        <v>6.3326700000000002</v>
      </c>
      <c r="U164" s="230">
        <f t="shared" si="46"/>
        <v>6.3218442499999998</v>
      </c>
      <c r="V164" s="111">
        <f t="shared" si="32"/>
        <v>-1.0572033898305131</v>
      </c>
      <c r="X164" s="5">
        <f t="shared" si="37"/>
        <v>12.933333333333332</v>
      </c>
      <c r="Y164" s="32">
        <f t="shared" si="42"/>
        <v>14.291276666666668</v>
      </c>
      <c r="Z164" s="5">
        <f t="shared" si="33"/>
        <v>-1.240928270042188</v>
      </c>
      <c r="AB164" s="5">
        <f t="shared" si="38"/>
        <v>-3.9000000000000004</v>
      </c>
      <c r="AC164" s="32">
        <f t="shared" si="43"/>
        <v>-1.8605766666666665</v>
      </c>
      <c r="AD164" s="5">
        <f t="shared" si="34"/>
        <v>-2.4427566807313643</v>
      </c>
      <c r="AE164" s="32"/>
      <c r="AF164" s="5">
        <f t="shared" si="39"/>
        <v>5.6333333333333329</v>
      </c>
      <c r="AG164" s="32">
        <f t="shared" si="44"/>
        <v>5.7100333333333335</v>
      </c>
      <c r="AH164" s="5">
        <f t="shared" si="35"/>
        <v>0.15766526019690374</v>
      </c>
      <c r="AI164" s="5"/>
      <c r="AJ164" s="5">
        <f t="shared" si="40"/>
        <v>7.1000000000000005</v>
      </c>
      <c r="AK164" s="32">
        <f t="shared" si="45"/>
        <v>7.1723266666666667</v>
      </c>
      <c r="AL164" s="5">
        <f t="shared" si="36"/>
        <v>0.24613220815752168</v>
      </c>
    </row>
    <row r="165" spans="1:38">
      <c r="A165" s="141">
        <v>159</v>
      </c>
      <c r="B165" s="6">
        <v>1941</v>
      </c>
      <c r="C165" s="5">
        <v>-4.8</v>
      </c>
      <c r="D165" s="5">
        <v>-0.6</v>
      </c>
      <c r="E165" s="5">
        <v>2.2999999999999998</v>
      </c>
      <c r="F165" s="5">
        <v>3.2</v>
      </c>
      <c r="G165" s="5">
        <v>6</v>
      </c>
      <c r="H165" s="5">
        <v>13.7</v>
      </c>
      <c r="I165" s="5">
        <v>15.2</v>
      </c>
      <c r="J165" s="5">
        <v>13</v>
      </c>
      <c r="K165" s="5">
        <v>10.3</v>
      </c>
      <c r="L165" s="5">
        <v>5</v>
      </c>
      <c r="M165" s="5">
        <v>0.7</v>
      </c>
      <c r="N165" s="5">
        <v>-2.1</v>
      </c>
      <c r="O165" s="231">
        <v>0</v>
      </c>
      <c r="P165" s="5">
        <v>5.2</v>
      </c>
      <c r="Q165" s="26">
        <f t="shared" ref="Q165:Q228" si="47">P165+O165</f>
        <v>5.2</v>
      </c>
      <c r="R165" s="227">
        <v>5.1591666666666667</v>
      </c>
      <c r="S165" s="111">
        <f t="shared" si="46"/>
        <v>6.3774600000000001</v>
      </c>
      <c r="T165" s="32">
        <f t="shared" si="46"/>
        <v>6.3774600000000001</v>
      </c>
      <c r="U165" s="230">
        <f t="shared" si="46"/>
        <v>6.3648559999999996</v>
      </c>
      <c r="V165" s="111">
        <f t="shared" ref="V165:V228" si="48">Q165-$Q$247</f>
        <v>-1.0572033898305131</v>
      </c>
      <c r="X165" s="5">
        <f t="shared" si="37"/>
        <v>13.966666666666667</v>
      </c>
      <c r="Y165" s="32">
        <f t="shared" si="42"/>
        <v>14.326736666666665</v>
      </c>
      <c r="Z165" s="5">
        <f t="shared" ref="Z165:Z228" si="49">X165-$X$247</f>
        <v>-0.20759493670885298</v>
      </c>
      <c r="AB165" s="5">
        <f t="shared" si="38"/>
        <v>-3.9999999999999996</v>
      </c>
      <c r="AC165" s="32">
        <f t="shared" si="43"/>
        <v>-1.8442966666666667</v>
      </c>
      <c r="AD165" s="5">
        <f t="shared" ref="AD165:AD228" si="50">AB165-$AB$247</f>
        <v>-2.5427566807313635</v>
      </c>
      <c r="AE165" s="32"/>
      <c r="AF165" s="5">
        <f t="shared" si="39"/>
        <v>3.8333333333333335</v>
      </c>
      <c r="AG165" s="32">
        <f t="shared" si="44"/>
        <v>5.8343266666666658</v>
      </c>
      <c r="AH165" s="5">
        <f t="shared" ref="AH165:AH228" si="51">AF165-$AF$247</f>
        <v>-1.6423347398030956</v>
      </c>
      <c r="AI165" s="5"/>
      <c r="AJ165" s="5">
        <f t="shared" si="40"/>
        <v>5.333333333333333</v>
      </c>
      <c r="AK165" s="32">
        <f t="shared" si="45"/>
        <v>7.1760833333333327</v>
      </c>
      <c r="AL165" s="5">
        <f t="shared" ref="AL165:AL228" si="52">AJ165-$AJ$247</f>
        <v>-1.5205344585091458</v>
      </c>
    </row>
    <row r="166" spans="1:38">
      <c r="A166" s="141">
        <v>160</v>
      </c>
      <c r="B166" s="6">
        <v>1942</v>
      </c>
      <c r="C166" s="5">
        <v>-7.7</v>
      </c>
      <c r="D166" s="5">
        <v>-6.3</v>
      </c>
      <c r="E166" s="5">
        <v>2.8</v>
      </c>
      <c r="F166" s="5">
        <v>4.5</v>
      </c>
      <c r="G166" s="5">
        <v>10.199999999999999</v>
      </c>
      <c r="H166" s="5">
        <v>12.6</v>
      </c>
      <c r="I166" s="5">
        <v>14.2</v>
      </c>
      <c r="J166" s="5">
        <v>15.4</v>
      </c>
      <c r="K166" s="5">
        <v>14.5</v>
      </c>
      <c r="L166" s="5">
        <v>11.1</v>
      </c>
      <c r="M166" s="5">
        <v>-0.8</v>
      </c>
      <c r="N166" s="5">
        <v>1.8</v>
      </c>
      <c r="O166" s="231">
        <v>0</v>
      </c>
      <c r="P166" s="5">
        <v>6</v>
      </c>
      <c r="Q166" s="26">
        <f t="shared" si="47"/>
        <v>6</v>
      </c>
      <c r="R166" s="227">
        <v>6.0216666666666665</v>
      </c>
      <c r="S166" s="111">
        <f t="shared" si="46"/>
        <v>6.4329200000000002</v>
      </c>
      <c r="T166" s="32">
        <f t="shared" si="46"/>
        <v>6.4329200000000002</v>
      </c>
      <c r="U166" s="230">
        <f t="shared" si="46"/>
        <v>6.4194005833333341</v>
      </c>
      <c r="V166" s="111">
        <f t="shared" si="48"/>
        <v>-0.25720338983051327</v>
      </c>
      <c r="X166" s="5">
        <f t="shared" si="37"/>
        <v>14.066666666666665</v>
      </c>
      <c r="Y166" s="32">
        <f t="shared" si="42"/>
        <v>14.363503333333332</v>
      </c>
      <c r="Z166" s="5">
        <f t="shared" si="49"/>
        <v>-0.10759493670885512</v>
      </c>
      <c r="AB166" s="5">
        <f t="shared" si="38"/>
        <v>-5.3666666666666671</v>
      </c>
      <c r="AC166" s="32">
        <f t="shared" si="43"/>
        <v>-1.8630366666666667</v>
      </c>
      <c r="AD166" s="5">
        <f t="shared" si="50"/>
        <v>-3.9094233473980311</v>
      </c>
      <c r="AE166" s="32"/>
      <c r="AF166" s="5">
        <f t="shared" si="39"/>
        <v>5.833333333333333</v>
      </c>
      <c r="AG166" s="32">
        <f t="shared" si="44"/>
        <v>5.9668333333333337</v>
      </c>
      <c r="AH166" s="5">
        <f t="shared" si="51"/>
        <v>0.35766526019690392</v>
      </c>
      <c r="AI166" s="5"/>
      <c r="AJ166" s="5">
        <f t="shared" si="40"/>
        <v>8.2666666666666675</v>
      </c>
      <c r="AK166" s="32">
        <f t="shared" si="45"/>
        <v>7.2143300000000012</v>
      </c>
      <c r="AL166" s="5">
        <f t="shared" si="52"/>
        <v>1.4127988748241886</v>
      </c>
    </row>
    <row r="167" spans="1:38">
      <c r="A167" s="141">
        <v>161</v>
      </c>
      <c r="B167" s="6">
        <v>1943</v>
      </c>
      <c r="C167" s="5">
        <v>0</v>
      </c>
      <c r="D167" s="5">
        <v>1.3</v>
      </c>
      <c r="E167" s="5">
        <v>5</v>
      </c>
      <c r="F167" s="5">
        <v>7.1</v>
      </c>
      <c r="G167" s="5">
        <v>10.3</v>
      </c>
      <c r="H167" s="5">
        <v>11.2</v>
      </c>
      <c r="I167" s="5">
        <v>15.4</v>
      </c>
      <c r="J167" s="5">
        <v>17</v>
      </c>
      <c r="K167" s="5">
        <v>12.6</v>
      </c>
      <c r="L167" s="5">
        <v>9.5</v>
      </c>
      <c r="M167" s="5">
        <v>0.1</v>
      </c>
      <c r="N167" s="5">
        <v>-1.1000000000000001</v>
      </c>
      <c r="O167" s="231">
        <v>0</v>
      </c>
      <c r="P167" s="5">
        <v>7.4</v>
      </c>
      <c r="Q167" s="26">
        <f t="shared" si="47"/>
        <v>7.4</v>
      </c>
      <c r="R167" s="227">
        <v>7.3691666666666666</v>
      </c>
      <c r="S167" s="111">
        <f t="shared" si="46"/>
        <v>6.4961500000000001</v>
      </c>
      <c r="T167" s="32">
        <f t="shared" si="46"/>
        <v>6.4961500000000001</v>
      </c>
      <c r="U167" s="230">
        <f t="shared" si="46"/>
        <v>6.4821990833333336</v>
      </c>
      <c r="V167" s="111">
        <f t="shared" si="48"/>
        <v>1.1427966101694871</v>
      </c>
      <c r="X167" s="5">
        <f t="shared" si="37"/>
        <v>14.533333333333333</v>
      </c>
      <c r="Y167" s="32">
        <f t="shared" si="42"/>
        <v>14.401983333333336</v>
      </c>
      <c r="Z167" s="5">
        <f t="shared" si="49"/>
        <v>0.35907172995781345</v>
      </c>
      <c r="AB167" s="5">
        <f t="shared" si="38"/>
        <v>1.0333333333333334</v>
      </c>
      <c r="AC167" s="32">
        <f t="shared" si="43"/>
        <v>-1.8422333333333334</v>
      </c>
      <c r="AD167" s="5">
        <f t="shared" si="50"/>
        <v>2.4905766526019697</v>
      </c>
      <c r="AE167" s="32"/>
      <c r="AF167" s="5">
        <f t="shared" si="39"/>
        <v>7.4666666666666659</v>
      </c>
      <c r="AG167" s="32">
        <f t="shared" si="44"/>
        <v>6.095159999999999</v>
      </c>
      <c r="AH167" s="5">
        <f t="shared" si="51"/>
        <v>1.9909985935302368</v>
      </c>
      <c r="AI167" s="5"/>
      <c r="AJ167" s="5">
        <f t="shared" si="40"/>
        <v>7.4000000000000012</v>
      </c>
      <c r="AK167" s="32">
        <f t="shared" si="45"/>
        <v>7.2711366666666679</v>
      </c>
      <c r="AL167" s="5">
        <f t="shared" si="52"/>
        <v>0.54613220815752239</v>
      </c>
    </row>
    <row r="168" spans="1:38">
      <c r="A168" s="141">
        <v>162</v>
      </c>
      <c r="B168" s="6">
        <v>1944</v>
      </c>
      <c r="C168" s="5">
        <v>0.4</v>
      </c>
      <c r="D168" s="5">
        <v>-4.5999999999999996</v>
      </c>
      <c r="E168" s="5">
        <v>-3.1</v>
      </c>
      <c r="F168" s="5">
        <v>6.7</v>
      </c>
      <c r="G168" s="5">
        <v>9</v>
      </c>
      <c r="H168" s="5">
        <v>11.4</v>
      </c>
      <c r="I168" s="5">
        <v>14.2</v>
      </c>
      <c r="J168" s="5">
        <v>17.8</v>
      </c>
      <c r="K168" s="5">
        <v>10.9</v>
      </c>
      <c r="L168" s="5">
        <v>5.9</v>
      </c>
      <c r="M168" s="5">
        <v>1.6</v>
      </c>
      <c r="N168" s="5">
        <v>-2.2999999999999998</v>
      </c>
      <c r="O168" s="231">
        <v>0</v>
      </c>
      <c r="P168" s="5">
        <v>5.7</v>
      </c>
      <c r="Q168" s="26">
        <f t="shared" si="47"/>
        <v>5.7</v>
      </c>
      <c r="R168" s="227">
        <v>5.6675000000000004</v>
      </c>
      <c r="S168" s="111">
        <f t="shared" si="46"/>
        <v>6.5543800000000001</v>
      </c>
      <c r="T168" s="32">
        <f t="shared" si="46"/>
        <v>6.5543800000000001</v>
      </c>
      <c r="U168" s="230">
        <f t="shared" si="46"/>
        <v>6.5408644166666665</v>
      </c>
      <c r="V168" s="111">
        <f t="shared" si="48"/>
        <v>-0.5572033898305131</v>
      </c>
      <c r="X168" s="5">
        <f t="shared" ref="X168:X231" si="53">AVERAGE(H168,I168,J168)</f>
        <v>14.466666666666669</v>
      </c>
      <c r="Y168" s="32">
        <f t="shared" si="42"/>
        <v>14.440929999999998</v>
      </c>
      <c r="Z168" s="5">
        <f t="shared" si="49"/>
        <v>0.29240506329114879</v>
      </c>
      <c r="AB168" s="5">
        <f t="shared" ref="AB168:AB231" si="54">AVERAGE(N167,C168,D168)</f>
        <v>-1.7666666666666666</v>
      </c>
      <c r="AC168" s="32">
        <f t="shared" si="43"/>
        <v>-1.7958866666666669</v>
      </c>
      <c r="AD168" s="5">
        <f t="shared" si="50"/>
        <v>-0.30942334739803057</v>
      </c>
      <c r="AE168" s="32"/>
      <c r="AF168" s="5">
        <f t="shared" ref="AF168:AF231" si="55">AVERAGE(E168,F168,G168)</f>
        <v>4.2</v>
      </c>
      <c r="AG168" s="32">
        <f t="shared" si="44"/>
        <v>6.2073499999999999</v>
      </c>
      <c r="AH168" s="5">
        <f t="shared" si="51"/>
        <v>-1.2756680731364289</v>
      </c>
      <c r="AI168" s="5"/>
      <c r="AJ168" s="5">
        <f t="shared" ref="AJ168:AJ231" si="56">AVERAGE(K168,L168,M168)</f>
        <v>6.1333333333333337</v>
      </c>
      <c r="AK168" s="32">
        <f t="shared" si="45"/>
        <v>7.3045299999999997</v>
      </c>
      <c r="AL168" s="5">
        <f t="shared" si="52"/>
        <v>-0.7205344585091451</v>
      </c>
    </row>
    <row r="169" spans="1:38">
      <c r="A169" s="141">
        <v>163</v>
      </c>
      <c r="B169" s="6">
        <v>1945</v>
      </c>
      <c r="C169" s="5">
        <v>-6.8</v>
      </c>
      <c r="D169" s="5">
        <v>2</v>
      </c>
      <c r="E169" s="5">
        <v>3.4</v>
      </c>
      <c r="F169" s="5">
        <v>7.8</v>
      </c>
      <c r="G169" s="5">
        <v>13.6</v>
      </c>
      <c r="H169" s="5">
        <v>15.1</v>
      </c>
      <c r="I169" s="5">
        <v>16.100000000000001</v>
      </c>
      <c r="J169" s="5">
        <v>14.2</v>
      </c>
      <c r="K169" s="5">
        <v>12.2</v>
      </c>
      <c r="L169" s="5">
        <v>8</v>
      </c>
      <c r="M169" s="5">
        <v>0.9</v>
      </c>
      <c r="N169" s="5">
        <v>-0.5</v>
      </c>
      <c r="O169" s="231">
        <v>0</v>
      </c>
      <c r="P169" s="5">
        <v>7.2</v>
      </c>
      <c r="Q169" s="26">
        <f t="shared" si="47"/>
        <v>7.2</v>
      </c>
      <c r="R169" s="227">
        <v>7.0583333333333336</v>
      </c>
      <c r="S169" s="111">
        <f t="shared" si="46"/>
        <v>6.6063400000000003</v>
      </c>
      <c r="T169" s="32">
        <f t="shared" si="46"/>
        <v>6.6063400000000003</v>
      </c>
      <c r="U169" s="230">
        <f t="shared" si="46"/>
        <v>6.5938011666666663</v>
      </c>
      <c r="V169" s="111">
        <f t="shared" si="48"/>
        <v>0.9427966101694869</v>
      </c>
      <c r="X169" s="5">
        <f t="shared" si="53"/>
        <v>15.133333333333335</v>
      </c>
      <c r="Y169" s="32">
        <f t="shared" si="42"/>
        <v>14.473360000000001</v>
      </c>
      <c r="Z169" s="5">
        <f t="shared" si="49"/>
        <v>0.95907172995781487</v>
      </c>
      <c r="AB169" s="5">
        <f t="shared" si="54"/>
        <v>-2.3666666666666667</v>
      </c>
      <c r="AC169" s="32">
        <f t="shared" si="43"/>
        <v>-1.7654899999999998</v>
      </c>
      <c r="AD169" s="5">
        <f t="shared" si="50"/>
        <v>-0.90942334739803066</v>
      </c>
      <c r="AE169" s="32"/>
      <c r="AF169" s="5">
        <f t="shared" si="55"/>
        <v>8.2666666666666657</v>
      </c>
      <c r="AG169" s="32">
        <f t="shared" si="44"/>
        <v>6.2970266666666674</v>
      </c>
      <c r="AH169" s="5">
        <f t="shared" si="51"/>
        <v>2.7909985935302366</v>
      </c>
      <c r="AI169" s="5"/>
      <c r="AJ169" s="5">
        <f t="shared" si="56"/>
        <v>7.0333333333333323</v>
      </c>
      <c r="AK169" s="32">
        <f t="shared" si="45"/>
        <v>7.3412733333333327</v>
      </c>
      <c r="AL169" s="5">
        <f t="shared" si="52"/>
        <v>0.17946554149085348</v>
      </c>
    </row>
    <row r="170" spans="1:38">
      <c r="A170" s="141">
        <v>164</v>
      </c>
      <c r="B170" s="6">
        <v>1946</v>
      </c>
      <c r="C170" s="5">
        <v>-2.4</v>
      </c>
      <c r="D170" s="5">
        <v>-0.2</v>
      </c>
      <c r="E170" s="5">
        <v>2.9</v>
      </c>
      <c r="F170" s="5">
        <v>9</v>
      </c>
      <c r="G170" s="5">
        <v>11.4</v>
      </c>
      <c r="H170" s="5">
        <v>12.2</v>
      </c>
      <c r="I170" s="5">
        <v>16</v>
      </c>
      <c r="J170" s="5">
        <v>14.4</v>
      </c>
      <c r="K170" s="5">
        <v>13.1</v>
      </c>
      <c r="L170" s="5">
        <v>5.5</v>
      </c>
      <c r="M170" s="5">
        <v>2.2999999999999998</v>
      </c>
      <c r="N170" s="5">
        <v>-3.5</v>
      </c>
      <c r="O170" s="231">
        <v>0</v>
      </c>
      <c r="P170" s="5">
        <v>6.7</v>
      </c>
      <c r="Q170" s="26">
        <f t="shared" si="47"/>
        <v>6.7</v>
      </c>
      <c r="R170" s="227">
        <v>6.7266666666666666</v>
      </c>
      <c r="S170" s="111">
        <f t="shared" si="46"/>
        <v>6.6467400000000003</v>
      </c>
      <c r="T170" s="32">
        <f t="shared" si="46"/>
        <v>6.6467400000000003</v>
      </c>
      <c r="U170" s="230">
        <f t="shared" si="46"/>
        <v>6.636127833333334</v>
      </c>
      <c r="V170" s="111">
        <f t="shared" si="48"/>
        <v>0.4427966101694869</v>
      </c>
      <c r="X170" s="5">
        <f t="shared" si="53"/>
        <v>14.200000000000001</v>
      </c>
      <c r="Y170" s="32">
        <f t="shared" si="42"/>
        <v>14.498426666666667</v>
      </c>
      <c r="Z170" s="5">
        <f t="shared" si="49"/>
        <v>2.5738396624481297E-2</v>
      </c>
      <c r="AB170" s="5">
        <f t="shared" si="54"/>
        <v>-1.0333333333333334</v>
      </c>
      <c r="AC170" s="32">
        <f t="shared" si="43"/>
        <v>-1.6941266666666668</v>
      </c>
      <c r="AD170" s="5">
        <f t="shared" si="50"/>
        <v>0.4239099859353026</v>
      </c>
      <c r="AE170" s="32"/>
      <c r="AF170" s="5">
        <f t="shared" si="55"/>
        <v>7.7666666666666666</v>
      </c>
      <c r="AG170" s="32">
        <f t="shared" si="44"/>
        <v>6.3524966666666662</v>
      </c>
      <c r="AH170" s="5">
        <f t="shared" si="51"/>
        <v>2.2909985935302375</v>
      </c>
      <c r="AI170" s="5"/>
      <c r="AJ170" s="5">
        <f t="shared" si="56"/>
        <v>6.9666666666666677</v>
      </c>
      <c r="AK170" s="32">
        <f t="shared" si="45"/>
        <v>7.3711133333333336</v>
      </c>
      <c r="AL170" s="5">
        <f t="shared" si="52"/>
        <v>0.11279887482418882</v>
      </c>
    </row>
    <row r="171" spans="1:38">
      <c r="A171" s="141">
        <v>165</v>
      </c>
      <c r="B171" s="6">
        <v>1947</v>
      </c>
      <c r="C171" s="5">
        <v>-5.8</v>
      </c>
      <c r="D171" s="5">
        <v>-3.8</v>
      </c>
      <c r="E171" s="5">
        <v>3.4</v>
      </c>
      <c r="F171" s="5">
        <v>8.9</v>
      </c>
      <c r="G171" s="5">
        <v>12.4</v>
      </c>
      <c r="H171" s="5">
        <v>15.1</v>
      </c>
      <c r="I171" s="5">
        <v>17.100000000000001</v>
      </c>
      <c r="J171" s="5">
        <v>17.2</v>
      </c>
      <c r="K171" s="5">
        <v>16</v>
      </c>
      <c r="L171" s="5">
        <v>7.5</v>
      </c>
      <c r="M171" s="5">
        <v>3.8</v>
      </c>
      <c r="N171" s="5">
        <v>-1.7</v>
      </c>
      <c r="O171" s="231">
        <v>0</v>
      </c>
      <c r="P171" s="5">
        <v>7.5</v>
      </c>
      <c r="Q171" s="26">
        <f t="shared" si="47"/>
        <v>7.5</v>
      </c>
      <c r="R171" s="227">
        <v>7.5108333333333333</v>
      </c>
      <c r="S171" s="111">
        <f t="shared" si="46"/>
        <v>6.6809900000000004</v>
      </c>
      <c r="T171" s="32">
        <f t="shared" si="46"/>
        <v>6.6809900000000004</v>
      </c>
      <c r="U171" s="230">
        <f t="shared" si="46"/>
        <v>6.6726161666666677</v>
      </c>
      <c r="V171" s="111">
        <f t="shared" si="48"/>
        <v>1.2427966101694867</v>
      </c>
      <c r="X171" s="5">
        <f t="shared" si="53"/>
        <v>16.466666666666669</v>
      </c>
      <c r="Y171" s="32">
        <f t="shared" si="42"/>
        <v>14.510896666666667</v>
      </c>
      <c r="Z171" s="5">
        <f t="shared" si="49"/>
        <v>2.2924050632911488</v>
      </c>
      <c r="AB171" s="5">
        <f t="shared" si="54"/>
        <v>-4.3666666666666671</v>
      </c>
      <c r="AC171" s="32">
        <f t="shared" si="43"/>
        <v>-1.6331566666666666</v>
      </c>
      <c r="AD171" s="5">
        <f t="shared" si="50"/>
        <v>-2.9094233473980311</v>
      </c>
      <c r="AE171" s="32"/>
      <c r="AF171" s="5">
        <f t="shared" si="55"/>
        <v>8.2333333333333343</v>
      </c>
      <c r="AG171" s="32">
        <f t="shared" si="44"/>
        <v>6.3817933333333325</v>
      </c>
      <c r="AH171" s="5">
        <f t="shared" si="51"/>
        <v>2.7576652601969052</v>
      </c>
      <c r="AI171" s="5"/>
      <c r="AJ171" s="5">
        <f t="shared" si="56"/>
        <v>9.1</v>
      </c>
      <c r="AK171" s="32">
        <f t="shared" si="45"/>
        <v>7.3924333333333339</v>
      </c>
      <c r="AL171" s="5">
        <f t="shared" si="52"/>
        <v>2.2461322081575208</v>
      </c>
    </row>
    <row r="172" spans="1:38">
      <c r="A172" s="141">
        <v>166</v>
      </c>
      <c r="B172" s="6">
        <v>1948</v>
      </c>
      <c r="C172" s="5">
        <v>2.5</v>
      </c>
      <c r="D172" s="5">
        <v>-1.6</v>
      </c>
      <c r="E172" s="5">
        <v>5.4</v>
      </c>
      <c r="F172" s="5">
        <v>7.3</v>
      </c>
      <c r="G172" s="5">
        <v>11.5</v>
      </c>
      <c r="H172" s="5">
        <v>12.1</v>
      </c>
      <c r="I172" s="5">
        <v>12.4</v>
      </c>
      <c r="J172" s="5">
        <v>14.1</v>
      </c>
      <c r="K172" s="5">
        <v>12</v>
      </c>
      <c r="L172" s="5">
        <v>7.9</v>
      </c>
      <c r="M172" s="5">
        <v>4.7</v>
      </c>
      <c r="N172" s="5">
        <v>1.1000000000000001</v>
      </c>
      <c r="O172" s="231">
        <v>0</v>
      </c>
      <c r="P172" s="5">
        <v>7.4</v>
      </c>
      <c r="Q172" s="26">
        <f t="shared" si="47"/>
        <v>7.4</v>
      </c>
      <c r="R172" s="227">
        <v>7.4466666666666663</v>
      </c>
      <c r="S172" s="111">
        <f t="shared" si="46"/>
        <v>6.7013100000000003</v>
      </c>
      <c r="T172" s="32">
        <f t="shared" si="46"/>
        <v>6.7013100000000003</v>
      </c>
      <c r="U172" s="230">
        <f t="shared" si="46"/>
        <v>6.695186333333333</v>
      </c>
      <c r="V172" s="111">
        <f t="shared" si="48"/>
        <v>1.1427966101694871</v>
      </c>
      <c r="X172" s="5">
        <f t="shared" si="53"/>
        <v>12.866666666666667</v>
      </c>
      <c r="Y172" s="32">
        <f t="shared" si="42"/>
        <v>14.518189999999999</v>
      </c>
      <c r="Z172" s="5">
        <f t="shared" si="49"/>
        <v>-1.3075949367088526</v>
      </c>
      <c r="AB172" s="5">
        <f t="shared" si="54"/>
        <v>-0.26666666666666666</v>
      </c>
      <c r="AC172" s="32">
        <f t="shared" si="43"/>
        <v>-1.5721000000000003</v>
      </c>
      <c r="AD172" s="5">
        <f t="shared" si="50"/>
        <v>1.1905766526019694</v>
      </c>
      <c r="AE172" s="32"/>
      <c r="AF172" s="5">
        <f t="shared" si="55"/>
        <v>8.0666666666666664</v>
      </c>
      <c r="AG172" s="32">
        <f t="shared" si="44"/>
        <v>6.3804333333333343</v>
      </c>
      <c r="AH172" s="5">
        <f t="shared" si="51"/>
        <v>2.5909985935302373</v>
      </c>
      <c r="AI172" s="5"/>
      <c r="AJ172" s="5">
        <f t="shared" si="56"/>
        <v>8.1999999999999993</v>
      </c>
      <c r="AK172" s="32">
        <f t="shared" si="45"/>
        <v>7.4143933333333338</v>
      </c>
      <c r="AL172" s="5">
        <f t="shared" si="52"/>
        <v>1.3461322081575204</v>
      </c>
    </row>
    <row r="173" spans="1:38">
      <c r="A173" s="141">
        <v>167</v>
      </c>
      <c r="B173" s="6">
        <v>1949</v>
      </c>
      <c r="C173" s="5">
        <v>-0.2</v>
      </c>
      <c r="D173" s="5">
        <v>0.4</v>
      </c>
      <c r="E173" s="5">
        <v>-0.4</v>
      </c>
      <c r="F173" s="5">
        <v>8.8000000000000007</v>
      </c>
      <c r="G173" s="5">
        <v>8.8000000000000007</v>
      </c>
      <c r="H173" s="5">
        <v>11.8</v>
      </c>
      <c r="I173" s="5">
        <v>16</v>
      </c>
      <c r="J173" s="5">
        <v>15</v>
      </c>
      <c r="K173" s="5">
        <v>15.1</v>
      </c>
      <c r="L173" s="5">
        <v>10</v>
      </c>
      <c r="M173" s="5">
        <v>1.5</v>
      </c>
      <c r="N173" s="5">
        <v>1.3</v>
      </c>
      <c r="O173" s="231">
        <v>0</v>
      </c>
      <c r="P173" s="5">
        <v>7.4</v>
      </c>
      <c r="Q173" s="26">
        <f t="shared" si="47"/>
        <v>7.4</v>
      </c>
      <c r="R173" s="227">
        <v>7.354166666666667</v>
      </c>
      <c r="S173" s="111">
        <f t="shared" si="46"/>
        <v>6.6974300000000007</v>
      </c>
      <c r="T173" s="32">
        <f t="shared" si="46"/>
        <v>6.6974300000000007</v>
      </c>
      <c r="U173" s="230">
        <f t="shared" si="46"/>
        <v>6.6941208333333337</v>
      </c>
      <c r="V173" s="111">
        <f t="shared" si="48"/>
        <v>1.1427966101694871</v>
      </c>
      <c r="X173" s="5">
        <f t="shared" si="53"/>
        <v>14.266666666666666</v>
      </c>
      <c r="Y173" s="32">
        <f t="shared" si="42"/>
        <v>14.494529999999999</v>
      </c>
      <c r="Z173" s="5">
        <f t="shared" si="49"/>
        <v>9.240506329114595E-2</v>
      </c>
      <c r="AB173" s="5">
        <f t="shared" si="54"/>
        <v>0.4333333333333334</v>
      </c>
      <c r="AC173" s="32">
        <f t="shared" si="43"/>
        <v>-1.5158766666666668</v>
      </c>
      <c r="AD173" s="5">
        <f t="shared" si="50"/>
        <v>1.8905766526019694</v>
      </c>
      <c r="AE173" s="32"/>
      <c r="AF173" s="5">
        <f t="shared" si="55"/>
        <v>5.7333333333333343</v>
      </c>
      <c r="AG173" s="32">
        <f t="shared" si="44"/>
        <v>6.3422066666666677</v>
      </c>
      <c r="AH173" s="5">
        <f t="shared" si="51"/>
        <v>0.25766526019690517</v>
      </c>
      <c r="AI173" s="5"/>
      <c r="AJ173" s="5">
        <f t="shared" si="56"/>
        <v>8.8666666666666671</v>
      </c>
      <c r="AK173" s="32">
        <f t="shared" si="45"/>
        <v>7.4107133333333328</v>
      </c>
      <c r="AL173" s="5">
        <f t="shared" si="52"/>
        <v>2.0127988748241883</v>
      </c>
    </row>
    <row r="174" spans="1:38">
      <c r="A174" s="141">
        <v>168</v>
      </c>
      <c r="B174" s="6">
        <v>1950</v>
      </c>
      <c r="C174" s="5">
        <v>-2.5</v>
      </c>
      <c r="D174" s="5">
        <v>2</v>
      </c>
      <c r="E174" s="5">
        <v>3.2</v>
      </c>
      <c r="F174" s="5">
        <v>4.2</v>
      </c>
      <c r="G174" s="5">
        <v>12.4</v>
      </c>
      <c r="H174" s="5">
        <v>16.3</v>
      </c>
      <c r="I174" s="5">
        <v>17.3</v>
      </c>
      <c r="J174" s="5">
        <v>15.5</v>
      </c>
      <c r="K174" s="5">
        <v>11.2</v>
      </c>
      <c r="L174" s="5">
        <v>6.6</v>
      </c>
      <c r="M174" s="5">
        <v>2.8</v>
      </c>
      <c r="N174" s="5">
        <v>-3.3</v>
      </c>
      <c r="O174" s="231">
        <v>0</v>
      </c>
      <c r="P174" s="5">
        <v>7.1</v>
      </c>
      <c r="Q174" s="26">
        <f t="shared" si="47"/>
        <v>7.1</v>
      </c>
      <c r="R174" s="227">
        <v>7.1349999999999998</v>
      </c>
      <c r="S174" s="111">
        <f t="shared" si="46"/>
        <v>6.6872600000000002</v>
      </c>
      <c r="T174" s="32">
        <f t="shared" si="46"/>
        <v>6.6872600000000002</v>
      </c>
      <c r="U174" s="230">
        <f t="shared" si="46"/>
        <v>6.6857830833333329</v>
      </c>
      <c r="V174" s="111">
        <f t="shared" si="48"/>
        <v>0.84279661016948637</v>
      </c>
      <c r="X174" s="5">
        <f t="shared" si="53"/>
        <v>16.366666666666667</v>
      </c>
      <c r="Y174" s="32">
        <f t="shared" si="42"/>
        <v>14.455836666666666</v>
      </c>
      <c r="Z174" s="5">
        <f t="shared" si="49"/>
        <v>2.1924050632911474</v>
      </c>
      <c r="AB174" s="5">
        <f t="shared" si="54"/>
        <v>0.26666666666666666</v>
      </c>
      <c r="AC174" s="32">
        <f t="shared" si="43"/>
        <v>-1.4482666666666664</v>
      </c>
      <c r="AD174" s="5">
        <f t="shared" si="50"/>
        <v>1.7239099859353026</v>
      </c>
      <c r="AE174" s="32"/>
      <c r="AF174" s="5">
        <f t="shared" si="55"/>
        <v>6.6000000000000005</v>
      </c>
      <c r="AG174" s="32">
        <f t="shared" si="44"/>
        <v>6.287583333333334</v>
      </c>
      <c r="AH174" s="5">
        <f t="shared" si="51"/>
        <v>1.1243319268635714</v>
      </c>
      <c r="AI174" s="5"/>
      <c r="AJ174" s="5">
        <f t="shared" si="56"/>
        <v>6.8666666666666663</v>
      </c>
      <c r="AK174" s="32">
        <f t="shared" si="45"/>
        <v>7.4022233333333327</v>
      </c>
      <c r="AL174" s="5">
        <f t="shared" si="52"/>
        <v>1.2798874824187401E-2</v>
      </c>
    </row>
    <row r="175" spans="1:38">
      <c r="A175" s="141">
        <v>169</v>
      </c>
      <c r="B175" s="6">
        <v>1951</v>
      </c>
      <c r="C175" s="5">
        <v>0</v>
      </c>
      <c r="D175" s="5">
        <v>0</v>
      </c>
      <c r="E175" s="5">
        <v>0.3</v>
      </c>
      <c r="F175" s="5">
        <v>5.3</v>
      </c>
      <c r="G175" s="5">
        <v>9.4</v>
      </c>
      <c r="H175" s="5">
        <v>12.7</v>
      </c>
      <c r="I175" s="5">
        <v>15.4</v>
      </c>
      <c r="J175" s="5">
        <v>15.2</v>
      </c>
      <c r="K175" s="5">
        <v>12.9</v>
      </c>
      <c r="L175" s="5">
        <v>6.2</v>
      </c>
      <c r="M175" s="5">
        <v>5</v>
      </c>
      <c r="N175" s="5">
        <v>2</v>
      </c>
      <c r="O175" s="231">
        <v>0</v>
      </c>
      <c r="P175" s="5">
        <v>7</v>
      </c>
      <c r="Q175" s="26">
        <f t="shared" si="47"/>
        <v>7</v>
      </c>
      <c r="R175" s="227">
        <v>7.043333333333333</v>
      </c>
      <c r="S175" s="111">
        <f t="shared" si="46"/>
        <v>6.6552000000000007</v>
      </c>
      <c r="T175" s="32">
        <f t="shared" si="46"/>
        <v>6.6552000000000007</v>
      </c>
      <c r="U175" s="230">
        <f t="shared" si="46"/>
        <v>6.6559552499999999</v>
      </c>
      <c r="V175" s="111">
        <f t="shared" si="48"/>
        <v>0.74279661016948673</v>
      </c>
      <c r="X175" s="5">
        <f t="shared" si="53"/>
        <v>14.433333333333332</v>
      </c>
      <c r="Y175" s="32">
        <f t="shared" si="42"/>
        <v>14.404056666666667</v>
      </c>
      <c r="Z175" s="5">
        <f t="shared" si="49"/>
        <v>0.25907172995781202</v>
      </c>
      <c r="AB175" s="5">
        <f t="shared" si="54"/>
        <v>-1.0999999999999999</v>
      </c>
      <c r="AC175" s="32">
        <f t="shared" si="43"/>
        <v>-1.4012066666666669</v>
      </c>
      <c r="AD175" s="5">
        <f t="shared" si="50"/>
        <v>0.35724331926863617</v>
      </c>
      <c r="AE175" s="32"/>
      <c r="AF175" s="5">
        <f t="shared" si="55"/>
        <v>5</v>
      </c>
      <c r="AG175" s="32">
        <f t="shared" si="44"/>
        <v>6.1987133333333331</v>
      </c>
      <c r="AH175" s="5">
        <f t="shared" si="51"/>
        <v>-0.47566807313642911</v>
      </c>
      <c r="AI175" s="5"/>
      <c r="AJ175" s="5">
        <f t="shared" si="56"/>
        <v>8.0333333333333332</v>
      </c>
      <c r="AK175" s="32">
        <f t="shared" si="45"/>
        <v>7.3867699999999994</v>
      </c>
      <c r="AL175" s="5">
        <f t="shared" si="52"/>
        <v>1.1794655414908544</v>
      </c>
    </row>
    <row r="176" spans="1:38">
      <c r="A176" s="141">
        <v>170</v>
      </c>
      <c r="B176" s="6">
        <v>1952</v>
      </c>
      <c r="C176" s="5">
        <v>-2.4</v>
      </c>
      <c r="D176" s="5">
        <v>-3.6</v>
      </c>
      <c r="E176" s="5">
        <v>1.7</v>
      </c>
      <c r="F176" s="5">
        <v>8.1999999999999993</v>
      </c>
      <c r="G176" s="5">
        <v>9.6</v>
      </c>
      <c r="H176" s="5">
        <v>14.1</v>
      </c>
      <c r="I176" s="5">
        <v>17.899999999999999</v>
      </c>
      <c r="J176" s="5">
        <v>16.600000000000001</v>
      </c>
      <c r="K176" s="5">
        <v>8.1</v>
      </c>
      <c r="L176" s="5">
        <v>6</v>
      </c>
      <c r="M176" s="5">
        <v>0.3</v>
      </c>
      <c r="N176" s="5">
        <v>-2.6</v>
      </c>
      <c r="O176" s="231">
        <v>0</v>
      </c>
      <c r="P176" s="5">
        <v>6.2</v>
      </c>
      <c r="Q176" s="26">
        <f t="shared" si="47"/>
        <v>6.2</v>
      </c>
      <c r="R176" s="227">
        <v>6.16</v>
      </c>
      <c r="S176" s="111">
        <f t="shared" ref="S176:U207" si="57">$W$5*(P165+P187)+$W$6*(P166+P186)+$W$7*(P167+P185)+$W$8*(P168+P184)+$W$9*(P169+P183)+$W$10*(P170+P182)+$W$11*(P171+P181)+$W$12*(P172+P180)+$W$13*(P173+P179)+$W$14*(P174+P178)+$W$15*(P175+P177)+$W$16*P176</f>
        <v>6.6166200000000002</v>
      </c>
      <c r="T176" s="32">
        <f t="shared" si="57"/>
        <v>6.6166200000000002</v>
      </c>
      <c r="U176" s="230">
        <f t="shared" si="57"/>
        <v>6.6188494999999996</v>
      </c>
      <c r="V176" s="111">
        <f t="shared" si="48"/>
        <v>-5.7203389830513096E-2</v>
      </c>
      <c r="X176" s="5">
        <f t="shared" si="53"/>
        <v>16.2</v>
      </c>
      <c r="Y176" s="32">
        <f t="shared" ref="Y176:Y224" si="58">$W$5*(X165+X187)+$W$6*(X166+X186)+$W$7*(X167+X185)+$W$8*(X168+X184)+$W$9*(X169+X183)+$W$10*(X170+X182)+$W$11*(X171+X181)+$W$12*(X172+X180)+$W$13*(X173+X179)+$W$14*(X174+X178)+$W$15*(X175+X177)+$W$16*X176</f>
        <v>14.346646666666668</v>
      </c>
      <c r="Z176" s="5">
        <f t="shared" si="49"/>
        <v>2.0257383966244795</v>
      </c>
      <c r="AB176" s="5">
        <f t="shared" si="54"/>
        <v>-1.3333333333333333</v>
      </c>
      <c r="AC176" s="32">
        <f t="shared" ref="AC176:AC224" si="59">$W$5*(AB165+AB187)+$W$6*(AB166+AB186)+$W$7*(AB167+AB185)+$W$8*(AB168+AB184)+$W$9*(AB169+AB183)+$W$10*(AB170+AB182)+$W$11*(AB171+AB181)+$W$12*(AB172+AB180)+$W$13*(AB173+AB179)+$W$14*(AB174+AB178)+$W$15*(AB175+AB177)+$W$16*AB176</f>
        <v>-1.3738966666666668</v>
      </c>
      <c r="AD176" s="5">
        <f t="shared" si="50"/>
        <v>0.12390998593530278</v>
      </c>
      <c r="AE176" s="32"/>
      <c r="AF176" s="5">
        <f t="shared" si="55"/>
        <v>6.5</v>
      </c>
      <c r="AG176" s="32">
        <f t="shared" ref="AG176:AG224" si="60">$W$5*(AF165+AF187)+$W$6*(AF166+AF186)+$W$7*(AF167+AF185)+$W$8*(AF168+AF184)+$W$9*(AF169+AF183)+$W$10*(AF170+AF182)+$W$11*(AF171+AF181)+$W$12*(AF172+AF180)+$W$13*(AF173+AF179)+$W$14*(AF174+AF178)+$W$15*(AF175+AF177)+$W$16*AF176</f>
        <v>6.0967033333333331</v>
      </c>
      <c r="AH176" s="5">
        <f t="shared" si="51"/>
        <v>1.0243319268635709</v>
      </c>
      <c r="AI176" s="5"/>
      <c r="AJ176" s="5">
        <f t="shared" si="56"/>
        <v>4.8</v>
      </c>
      <c r="AK176" s="32">
        <f t="shared" si="45"/>
        <v>7.3747466666666668</v>
      </c>
      <c r="AL176" s="5">
        <f t="shared" si="52"/>
        <v>-2.053867791842479</v>
      </c>
    </row>
    <row r="177" spans="1:38">
      <c r="A177" s="141">
        <v>171</v>
      </c>
      <c r="B177" s="6">
        <v>1953</v>
      </c>
      <c r="C177" s="5">
        <v>-4.4000000000000004</v>
      </c>
      <c r="D177" s="5">
        <v>-2.8</v>
      </c>
      <c r="E177" s="5">
        <v>3.7</v>
      </c>
      <c r="F177" s="5">
        <v>7.2</v>
      </c>
      <c r="G177" s="5">
        <v>10.7</v>
      </c>
      <c r="H177" s="5">
        <v>12.3</v>
      </c>
      <c r="I177" s="5">
        <v>15.3</v>
      </c>
      <c r="J177" s="5">
        <v>14.7</v>
      </c>
      <c r="K177" s="5">
        <v>12.7</v>
      </c>
      <c r="L177" s="5">
        <v>8.9</v>
      </c>
      <c r="M177" s="5">
        <v>4.0999999999999996</v>
      </c>
      <c r="N177" s="5">
        <v>3.2</v>
      </c>
      <c r="O177" s="231">
        <v>0</v>
      </c>
      <c r="P177" s="5">
        <v>7.1</v>
      </c>
      <c r="Q177" s="26">
        <f t="shared" si="47"/>
        <v>7.1</v>
      </c>
      <c r="R177" s="227">
        <v>7.1349999999999998</v>
      </c>
      <c r="S177" s="111">
        <f t="shared" si="57"/>
        <v>6.5769399999999996</v>
      </c>
      <c r="T177" s="32">
        <f t="shared" si="57"/>
        <v>6.5769399999999996</v>
      </c>
      <c r="U177" s="230">
        <f t="shared" si="57"/>
        <v>6.5801653333333334</v>
      </c>
      <c r="V177" s="111">
        <f t="shared" si="48"/>
        <v>0.84279661016948637</v>
      </c>
      <c r="X177" s="5">
        <f t="shared" si="53"/>
        <v>14.1</v>
      </c>
      <c r="Y177" s="32">
        <f t="shared" si="58"/>
        <v>14.282893333333334</v>
      </c>
      <c r="Z177" s="5">
        <f t="shared" si="49"/>
        <v>-7.4261603375520124E-2</v>
      </c>
      <c r="AB177" s="5">
        <f t="shared" si="54"/>
        <v>-3.2666666666666671</v>
      </c>
      <c r="AC177" s="32">
        <f t="shared" si="59"/>
        <v>-1.3420533333333333</v>
      </c>
      <c r="AD177" s="5">
        <f t="shared" si="50"/>
        <v>-1.809423347398031</v>
      </c>
      <c r="AE177" s="32"/>
      <c r="AF177" s="5">
        <f t="shared" si="55"/>
        <v>7.2</v>
      </c>
      <c r="AG177" s="32">
        <f t="shared" si="60"/>
        <v>6.0039300000000004</v>
      </c>
      <c r="AH177" s="5">
        <f t="shared" si="51"/>
        <v>1.7243319268635711</v>
      </c>
      <c r="AI177" s="5"/>
      <c r="AJ177" s="5">
        <f t="shared" si="56"/>
        <v>8.5666666666666682</v>
      </c>
      <c r="AK177" s="32">
        <f t="shared" ref="AK177:AK222" si="61">$W$5*(AJ166+AJ188)+$W$6*(AJ167+AJ187)+$W$7*(AJ168+AJ186)+$W$8*(AJ169+AJ185)+$W$9*(AJ170+AJ184)+$W$10*(AJ171+AJ183)+$W$11*(AJ172+AJ182)+$W$12*(AJ173+AJ181)+$W$13*(AJ174+AJ180)+$W$14*(AJ175+AJ179)+$W$15*(AJ176+AJ178)+$W$16*AJ177</f>
        <v>7.3606599999999993</v>
      </c>
      <c r="AL177" s="5">
        <f t="shared" si="52"/>
        <v>1.7127988748241894</v>
      </c>
    </row>
    <row r="178" spans="1:38">
      <c r="A178" s="141">
        <v>172</v>
      </c>
      <c r="B178" s="6">
        <v>1954</v>
      </c>
      <c r="C178" s="5">
        <v>-6.5</v>
      </c>
      <c r="D178" s="5">
        <v>-4.4000000000000004</v>
      </c>
      <c r="E178" s="5">
        <v>3.6</v>
      </c>
      <c r="F178" s="5">
        <v>2.7</v>
      </c>
      <c r="G178" s="5">
        <v>8.3000000000000007</v>
      </c>
      <c r="H178" s="5">
        <v>13</v>
      </c>
      <c r="I178" s="5">
        <v>12.1</v>
      </c>
      <c r="J178" s="5">
        <v>13.5</v>
      </c>
      <c r="K178" s="5">
        <v>11.9</v>
      </c>
      <c r="L178" s="5">
        <v>8.3000000000000007</v>
      </c>
      <c r="M178" s="5">
        <v>3.9</v>
      </c>
      <c r="N178" s="5">
        <v>0.7</v>
      </c>
      <c r="O178" s="231">
        <v>0</v>
      </c>
      <c r="P178" s="5">
        <v>5.6</v>
      </c>
      <c r="Q178" s="26">
        <f t="shared" si="47"/>
        <v>5.6</v>
      </c>
      <c r="R178" s="227">
        <v>5.5875000000000004</v>
      </c>
      <c r="S178" s="111">
        <f t="shared" si="57"/>
        <v>6.5266400000000013</v>
      </c>
      <c r="T178" s="32">
        <f t="shared" si="57"/>
        <v>6.5266400000000013</v>
      </c>
      <c r="U178" s="230">
        <f t="shared" si="57"/>
        <v>6.5298130000000008</v>
      </c>
      <c r="V178" s="111">
        <f t="shared" si="48"/>
        <v>-0.65720338983051363</v>
      </c>
      <c r="X178" s="5">
        <f t="shared" si="53"/>
        <v>12.866666666666667</v>
      </c>
      <c r="Y178" s="32">
        <f t="shared" si="58"/>
        <v>14.210093333333331</v>
      </c>
      <c r="Z178" s="5">
        <f t="shared" si="49"/>
        <v>-1.3075949367088526</v>
      </c>
      <c r="AB178" s="5">
        <f t="shared" si="54"/>
        <v>-2.5666666666666669</v>
      </c>
      <c r="AC178" s="32">
        <f t="shared" si="59"/>
        <v>-1.3182933333333333</v>
      </c>
      <c r="AD178" s="5">
        <f t="shared" si="50"/>
        <v>-1.1094233473980308</v>
      </c>
      <c r="AE178" s="32"/>
      <c r="AF178" s="5">
        <f t="shared" si="55"/>
        <v>4.8666666666666671</v>
      </c>
      <c r="AG178" s="32">
        <f t="shared" si="60"/>
        <v>5.8950300000000002</v>
      </c>
      <c r="AH178" s="5">
        <f t="shared" si="51"/>
        <v>-0.60900140646976197</v>
      </c>
      <c r="AI178" s="5"/>
      <c r="AJ178" s="5">
        <f t="shared" si="56"/>
        <v>8.0333333333333332</v>
      </c>
      <c r="AK178" s="32">
        <f t="shared" si="61"/>
        <v>7.3317833333333331</v>
      </c>
      <c r="AL178" s="5">
        <f t="shared" si="52"/>
        <v>1.1794655414908544</v>
      </c>
    </row>
    <row r="179" spans="1:38">
      <c r="A179" s="141">
        <v>173</v>
      </c>
      <c r="B179" s="6">
        <v>1955</v>
      </c>
      <c r="C179" s="5">
        <v>-0.6</v>
      </c>
      <c r="D179" s="5">
        <v>-2.7</v>
      </c>
      <c r="E179" s="5">
        <v>-1.2</v>
      </c>
      <c r="F179" s="5">
        <v>4.5</v>
      </c>
      <c r="G179" s="5">
        <v>8.6</v>
      </c>
      <c r="H179" s="5">
        <v>12.6</v>
      </c>
      <c r="I179" s="5">
        <v>14</v>
      </c>
      <c r="J179" s="5">
        <v>13.9</v>
      </c>
      <c r="K179" s="5">
        <v>11.1</v>
      </c>
      <c r="L179" s="5">
        <v>5.9</v>
      </c>
      <c r="M179" s="5">
        <v>1.9</v>
      </c>
      <c r="N179" s="5">
        <v>1.9</v>
      </c>
      <c r="O179" s="231">
        <v>0</v>
      </c>
      <c r="P179" s="5">
        <v>5.8</v>
      </c>
      <c r="Q179" s="26">
        <f t="shared" si="47"/>
        <v>5.8</v>
      </c>
      <c r="R179" s="227">
        <v>5.8416666666666668</v>
      </c>
      <c r="S179" s="111">
        <f t="shared" si="57"/>
        <v>6.4819699999999987</v>
      </c>
      <c r="T179" s="32">
        <f t="shared" si="57"/>
        <v>6.4819699999999987</v>
      </c>
      <c r="U179" s="230">
        <f t="shared" si="57"/>
        <v>6.4848930833333327</v>
      </c>
      <c r="V179" s="111">
        <f t="shared" si="48"/>
        <v>-0.45720338983051345</v>
      </c>
      <c r="X179" s="5">
        <f t="shared" si="53"/>
        <v>13.5</v>
      </c>
      <c r="Y179" s="32">
        <f t="shared" si="58"/>
        <v>14.138100000000001</v>
      </c>
      <c r="Z179" s="5">
        <f t="shared" si="49"/>
        <v>-0.67426160337551977</v>
      </c>
      <c r="AB179" s="5">
        <f t="shared" si="54"/>
        <v>-0.8666666666666667</v>
      </c>
      <c r="AC179" s="32">
        <f t="shared" si="59"/>
        <v>-1.3174600000000001</v>
      </c>
      <c r="AD179" s="5">
        <f t="shared" si="50"/>
        <v>0.59057665260196934</v>
      </c>
      <c r="AE179" s="32"/>
      <c r="AF179" s="5">
        <f t="shared" si="55"/>
        <v>3.9666666666666663</v>
      </c>
      <c r="AG179" s="32">
        <f t="shared" si="60"/>
        <v>5.8003866666666672</v>
      </c>
      <c r="AH179" s="5">
        <f t="shared" si="51"/>
        <v>-1.5090014064697628</v>
      </c>
      <c r="AI179" s="5"/>
      <c r="AJ179" s="5">
        <f t="shared" si="56"/>
        <v>6.3</v>
      </c>
      <c r="AK179" s="32">
        <f t="shared" si="61"/>
        <v>7.3265999999999991</v>
      </c>
      <c r="AL179" s="5">
        <f t="shared" si="52"/>
        <v>-0.55386779184247903</v>
      </c>
    </row>
    <row r="180" spans="1:38">
      <c r="A180" s="141">
        <v>174</v>
      </c>
      <c r="B180" s="6">
        <v>1956</v>
      </c>
      <c r="C180" s="5">
        <v>-0.9</v>
      </c>
      <c r="D180" s="5">
        <v>-12.4</v>
      </c>
      <c r="E180" s="5">
        <v>1.4</v>
      </c>
      <c r="F180" s="5">
        <v>3.7</v>
      </c>
      <c r="G180" s="5">
        <v>10.199999999999999</v>
      </c>
      <c r="H180" s="5">
        <v>9.9</v>
      </c>
      <c r="I180" s="5">
        <v>14.8</v>
      </c>
      <c r="J180" s="5">
        <v>13</v>
      </c>
      <c r="K180" s="5">
        <v>13.4</v>
      </c>
      <c r="L180" s="5">
        <v>6.2</v>
      </c>
      <c r="M180" s="5">
        <v>-1</v>
      </c>
      <c r="N180" s="5">
        <v>0.3</v>
      </c>
      <c r="O180" s="231">
        <v>0</v>
      </c>
      <c r="P180" s="5">
        <v>4.9000000000000004</v>
      </c>
      <c r="Q180" s="26">
        <f t="shared" si="47"/>
        <v>4.9000000000000004</v>
      </c>
      <c r="R180" s="227">
        <v>4.8791666666666664</v>
      </c>
      <c r="S180" s="111">
        <f t="shared" si="57"/>
        <v>6.4567999999999994</v>
      </c>
      <c r="T180" s="32">
        <f t="shared" si="57"/>
        <v>6.4567999999999994</v>
      </c>
      <c r="U180" s="230">
        <f t="shared" si="57"/>
        <v>6.4590401666666661</v>
      </c>
      <c r="V180" s="111">
        <f t="shared" si="48"/>
        <v>-1.3572033898305129</v>
      </c>
      <c r="X180" s="5">
        <f t="shared" si="53"/>
        <v>12.566666666666668</v>
      </c>
      <c r="Y180" s="32">
        <f t="shared" si="58"/>
        <v>14.084913333333333</v>
      </c>
      <c r="Z180" s="5">
        <f t="shared" si="49"/>
        <v>-1.6075949367088516</v>
      </c>
      <c r="AB180" s="5">
        <f t="shared" si="54"/>
        <v>-3.8000000000000003</v>
      </c>
      <c r="AC180" s="32">
        <f t="shared" si="59"/>
        <v>-1.3039266666666667</v>
      </c>
      <c r="AD180" s="5">
        <f t="shared" si="50"/>
        <v>-2.3427566807313642</v>
      </c>
      <c r="AE180" s="32"/>
      <c r="AF180" s="5">
        <f t="shared" si="55"/>
        <v>5.0999999999999996</v>
      </c>
      <c r="AG180" s="32">
        <f t="shared" si="60"/>
        <v>5.7371233333333338</v>
      </c>
      <c r="AH180" s="5">
        <f t="shared" si="51"/>
        <v>-0.37566807313642947</v>
      </c>
      <c r="AI180" s="5"/>
      <c r="AJ180" s="5">
        <f t="shared" si="56"/>
        <v>6.2</v>
      </c>
      <c r="AK180" s="32">
        <f t="shared" si="61"/>
        <v>7.3438299999999996</v>
      </c>
      <c r="AL180" s="5">
        <f t="shared" si="52"/>
        <v>-0.65386779184247867</v>
      </c>
    </row>
    <row r="181" spans="1:38">
      <c r="A181" s="141">
        <v>175</v>
      </c>
      <c r="B181" s="6">
        <v>1957</v>
      </c>
      <c r="C181" s="5">
        <v>-0.8</v>
      </c>
      <c r="D181" s="5">
        <v>2.6</v>
      </c>
      <c r="E181" s="5">
        <v>6.2</v>
      </c>
      <c r="F181" s="5">
        <v>4.9000000000000004</v>
      </c>
      <c r="G181" s="5">
        <v>6.3</v>
      </c>
      <c r="H181" s="5">
        <v>14</v>
      </c>
      <c r="I181" s="5">
        <v>14.9</v>
      </c>
      <c r="J181" s="5">
        <v>12.9</v>
      </c>
      <c r="K181" s="5">
        <v>10.6</v>
      </c>
      <c r="L181" s="5">
        <v>8.1</v>
      </c>
      <c r="M181" s="5">
        <v>2.2999999999999998</v>
      </c>
      <c r="N181" s="5">
        <v>-0.3</v>
      </c>
      <c r="O181" s="231">
        <v>0</v>
      </c>
      <c r="P181" s="5">
        <v>6.8</v>
      </c>
      <c r="Q181" s="26">
        <f t="shared" si="47"/>
        <v>6.8</v>
      </c>
      <c r="R181" s="227">
        <v>6.8033333333333337</v>
      </c>
      <c r="S181" s="111">
        <f t="shared" si="57"/>
        <v>6.4281800000000002</v>
      </c>
      <c r="T181" s="32">
        <f t="shared" si="57"/>
        <v>6.4281800000000002</v>
      </c>
      <c r="U181" s="230">
        <f t="shared" si="57"/>
        <v>6.429635583333333</v>
      </c>
      <c r="V181" s="111">
        <f t="shared" si="48"/>
        <v>0.54279661016948655</v>
      </c>
      <c r="X181" s="5">
        <f t="shared" si="53"/>
        <v>13.933333333333332</v>
      </c>
      <c r="Y181" s="32">
        <f t="shared" si="58"/>
        <v>14.033146666666664</v>
      </c>
      <c r="Z181" s="5">
        <f t="shared" si="49"/>
        <v>-0.24092827004218798</v>
      </c>
      <c r="AB181" s="5">
        <f t="shared" si="54"/>
        <v>0.70000000000000007</v>
      </c>
      <c r="AC181" s="32">
        <f t="shared" si="59"/>
        <v>-1.3054866666666667</v>
      </c>
      <c r="AD181" s="5">
        <f t="shared" si="50"/>
        <v>2.1572433192686362</v>
      </c>
      <c r="AE181" s="32"/>
      <c r="AF181" s="5">
        <f t="shared" si="55"/>
        <v>5.8000000000000007</v>
      </c>
      <c r="AG181" s="32">
        <f t="shared" si="60"/>
        <v>5.6711999999999998</v>
      </c>
      <c r="AH181" s="5">
        <f t="shared" si="51"/>
        <v>0.3243319268635716</v>
      </c>
      <c r="AI181" s="5"/>
      <c r="AJ181" s="5">
        <f t="shared" si="56"/>
        <v>7</v>
      </c>
      <c r="AK181" s="32">
        <f t="shared" si="61"/>
        <v>7.3627866666666675</v>
      </c>
      <c r="AL181" s="5">
        <f t="shared" si="52"/>
        <v>0.14613220815752115</v>
      </c>
    </row>
    <row r="182" spans="1:38">
      <c r="A182" s="141">
        <v>176</v>
      </c>
      <c r="B182" s="6">
        <v>1958</v>
      </c>
      <c r="C182" s="5">
        <v>-1.6</v>
      </c>
      <c r="D182" s="5">
        <v>1.5</v>
      </c>
      <c r="E182" s="5">
        <v>-2.7</v>
      </c>
      <c r="F182" s="5">
        <v>2.4</v>
      </c>
      <c r="G182" s="5">
        <v>12.7</v>
      </c>
      <c r="H182" s="5">
        <v>12.2</v>
      </c>
      <c r="I182" s="5">
        <v>15.3</v>
      </c>
      <c r="J182" s="5">
        <v>15.8</v>
      </c>
      <c r="K182" s="5">
        <v>13.4</v>
      </c>
      <c r="L182" s="5">
        <v>6.5</v>
      </c>
      <c r="M182" s="5">
        <v>1.2</v>
      </c>
      <c r="N182" s="5">
        <v>0.7</v>
      </c>
      <c r="O182" s="231">
        <v>0</v>
      </c>
      <c r="P182" s="5">
        <v>6.4</v>
      </c>
      <c r="Q182" s="26">
        <f t="shared" si="47"/>
        <v>6.4</v>
      </c>
      <c r="R182" s="227">
        <v>6.434166666666667</v>
      </c>
      <c r="S182" s="111">
        <f t="shared" si="57"/>
        <v>6.4083600000000001</v>
      </c>
      <c r="T182" s="32">
        <f t="shared" si="57"/>
        <v>6.4083600000000001</v>
      </c>
      <c r="U182" s="230">
        <f t="shared" si="57"/>
        <v>6.4076950833333335</v>
      </c>
      <c r="V182" s="111">
        <f t="shared" si="48"/>
        <v>0.14279661016948708</v>
      </c>
      <c r="X182" s="5">
        <f t="shared" si="53"/>
        <v>14.433333333333332</v>
      </c>
      <c r="Y182" s="32">
        <f t="shared" si="58"/>
        <v>13.996863333333332</v>
      </c>
      <c r="Z182" s="5">
        <f t="shared" si="49"/>
        <v>0.25907172995781202</v>
      </c>
      <c r="AB182" s="5">
        <f t="shared" si="54"/>
        <v>-0.13333333333333339</v>
      </c>
      <c r="AC182" s="32">
        <f t="shared" si="59"/>
        <v>-1.3253100000000002</v>
      </c>
      <c r="AD182" s="5">
        <f t="shared" si="50"/>
        <v>1.3239099859353027</v>
      </c>
      <c r="AE182" s="32"/>
      <c r="AF182" s="5">
        <f t="shared" si="55"/>
        <v>4.1333333333333329</v>
      </c>
      <c r="AG182" s="32">
        <f t="shared" si="60"/>
        <v>5.6244933333333327</v>
      </c>
      <c r="AH182" s="5">
        <f t="shared" si="51"/>
        <v>-1.3423347398030963</v>
      </c>
      <c r="AI182" s="5"/>
      <c r="AJ182" s="5">
        <f t="shared" si="56"/>
        <v>7.0333333333333323</v>
      </c>
      <c r="AK182" s="32">
        <f t="shared" si="61"/>
        <v>7.3958199999999996</v>
      </c>
      <c r="AL182" s="5">
        <f t="shared" si="52"/>
        <v>0.17946554149085348</v>
      </c>
    </row>
    <row r="183" spans="1:38">
      <c r="A183" s="141">
        <v>177</v>
      </c>
      <c r="B183" s="6">
        <v>1959</v>
      </c>
      <c r="C183" s="5">
        <v>-1.8</v>
      </c>
      <c r="D183" s="5">
        <v>1.4</v>
      </c>
      <c r="E183" s="5">
        <v>5.3</v>
      </c>
      <c r="F183" s="5">
        <v>7.3</v>
      </c>
      <c r="G183" s="5">
        <v>9.8000000000000007</v>
      </c>
      <c r="H183" s="5">
        <v>13</v>
      </c>
      <c r="I183" s="5">
        <v>16.5</v>
      </c>
      <c r="J183" s="5">
        <v>14</v>
      </c>
      <c r="K183" s="5">
        <v>12.6</v>
      </c>
      <c r="L183" s="5">
        <v>7.7</v>
      </c>
      <c r="M183" s="5">
        <v>2.4</v>
      </c>
      <c r="N183" s="5">
        <v>1.3</v>
      </c>
      <c r="O183" s="231">
        <v>0</v>
      </c>
      <c r="P183" s="5">
        <v>7.5</v>
      </c>
      <c r="Q183" s="26">
        <f t="shared" si="47"/>
        <v>7.5</v>
      </c>
      <c r="R183" s="227">
        <v>7.4558333333333335</v>
      </c>
      <c r="S183" s="111">
        <f t="shared" si="57"/>
        <v>6.3883700000000001</v>
      </c>
      <c r="T183" s="32">
        <f t="shared" si="57"/>
        <v>6.3883700000000001</v>
      </c>
      <c r="U183" s="230">
        <f t="shared" si="57"/>
        <v>6.3856474166666679</v>
      </c>
      <c r="V183" s="111">
        <f t="shared" si="48"/>
        <v>1.2427966101694867</v>
      </c>
      <c r="X183" s="5">
        <f t="shared" si="53"/>
        <v>14.5</v>
      </c>
      <c r="Y183" s="32">
        <f t="shared" si="58"/>
        <v>13.967496666666666</v>
      </c>
      <c r="Z183" s="5">
        <f t="shared" si="49"/>
        <v>0.32573839662448023</v>
      </c>
      <c r="AB183" s="5">
        <f t="shared" si="54"/>
        <v>9.9999999999999936E-2</v>
      </c>
      <c r="AC183" s="32">
        <f t="shared" si="59"/>
        <v>-1.3514899999999999</v>
      </c>
      <c r="AD183" s="5">
        <f t="shared" si="50"/>
        <v>1.5572433192686359</v>
      </c>
      <c r="AE183" s="32"/>
      <c r="AF183" s="5">
        <f t="shared" si="55"/>
        <v>7.4666666666666659</v>
      </c>
      <c r="AG183" s="32">
        <f t="shared" si="60"/>
        <v>5.5708299999999991</v>
      </c>
      <c r="AH183" s="5">
        <f t="shared" si="51"/>
        <v>1.9909985935302368</v>
      </c>
      <c r="AI183" s="5"/>
      <c r="AJ183" s="5">
        <f t="shared" si="56"/>
        <v>7.5666666666666664</v>
      </c>
      <c r="AK183" s="32">
        <f t="shared" si="61"/>
        <v>7.4276633333333324</v>
      </c>
      <c r="AL183" s="5">
        <f t="shared" si="52"/>
        <v>0.71279887482418758</v>
      </c>
    </row>
    <row r="184" spans="1:38">
      <c r="A184" s="141">
        <v>178</v>
      </c>
      <c r="B184" s="6">
        <v>1960</v>
      </c>
      <c r="C184" s="5">
        <v>-1.9</v>
      </c>
      <c r="D184" s="5">
        <v>0</v>
      </c>
      <c r="E184" s="5">
        <v>3</v>
      </c>
      <c r="F184" s="5">
        <v>5.0999999999999996</v>
      </c>
      <c r="G184" s="5">
        <v>10.5</v>
      </c>
      <c r="H184" s="5">
        <v>13.5</v>
      </c>
      <c r="I184" s="5">
        <v>12.6</v>
      </c>
      <c r="J184" s="5">
        <v>14.2</v>
      </c>
      <c r="K184" s="5">
        <v>10.5</v>
      </c>
      <c r="L184" s="5">
        <v>7.8</v>
      </c>
      <c r="M184" s="5">
        <v>4.5</v>
      </c>
      <c r="N184" s="5">
        <v>-1.7</v>
      </c>
      <c r="O184" s="231">
        <v>0</v>
      </c>
      <c r="P184" s="5">
        <v>6.5</v>
      </c>
      <c r="Q184" s="26">
        <f t="shared" si="47"/>
        <v>6.5</v>
      </c>
      <c r="R184" s="227">
        <v>6.5225</v>
      </c>
      <c r="S184" s="111">
        <f t="shared" si="57"/>
        <v>6.3766600000000002</v>
      </c>
      <c r="T184" s="32">
        <f t="shared" si="57"/>
        <v>6.3766600000000002</v>
      </c>
      <c r="U184" s="230">
        <f t="shared" si="57"/>
        <v>6.3715425833333335</v>
      </c>
      <c r="V184" s="111">
        <f t="shared" si="48"/>
        <v>0.24279661016948673</v>
      </c>
      <c r="X184" s="5">
        <f t="shared" si="53"/>
        <v>13.433333333333332</v>
      </c>
      <c r="Y184" s="32">
        <f t="shared" si="58"/>
        <v>13.968393333333331</v>
      </c>
      <c r="Z184" s="5">
        <f t="shared" si="49"/>
        <v>-0.74092827004218798</v>
      </c>
      <c r="AB184" s="5">
        <f t="shared" si="54"/>
        <v>-0.19999999999999996</v>
      </c>
      <c r="AC184" s="32">
        <f t="shared" si="59"/>
        <v>-1.4073166666666665</v>
      </c>
      <c r="AD184" s="5">
        <f t="shared" si="50"/>
        <v>1.2572433192686361</v>
      </c>
      <c r="AE184" s="32"/>
      <c r="AF184" s="5">
        <f t="shared" si="55"/>
        <v>6.2</v>
      </c>
      <c r="AG184" s="32">
        <f t="shared" si="60"/>
        <v>5.5379166666666668</v>
      </c>
      <c r="AH184" s="5">
        <f t="shared" si="51"/>
        <v>0.72433192686357106</v>
      </c>
      <c r="AI184" s="5"/>
      <c r="AJ184" s="5">
        <f t="shared" si="56"/>
        <v>7.6000000000000005</v>
      </c>
      <c r="AK184" s="32">
        <f t="shared" si="61"/>
        <v>7.4624466666666667</v>
      </c>
      <c r="AL184" s="5">
        <f t="shared" si="52"/>
        <v>0.74613220815752168</v>
      </c>
    </row>
    <row r="185" spans="1:38">
      <c r="A185" s="141">
        <v>179</v>
      </c>
      <c r="B185" s="6">
        <v>1961</v>
      </c>
      <c r="C185" s="5">
        <v>-1.8</v>
      </c>
      <c r="D185" s="5">
        <v>3.4</v>
      </c>
      <c r="E185" s="5">
        <v>4.3</v>
      </c>
      <c r="F185" s="5">
        <v>9</v>
      </c>
      <c r="G185" s="5">
        <v>7.3</v>
      </c>
      <c r="H185" s="5">
        <v>13.7</v>
      </c>
      <c r="I185" s="5">
        <v>13.5</v>
      </c>
      <c r="J185" s="5">
        <v>14.6</v>
      </c>
      <c r="K185" s="5">
        <v>16.3</v>
      </c>
      <c r="L185" s="5">
        <v>9.4</v>
      </c>
      <c r="M185" s="5">
        <v>2.9</v>
      </c>
      <c r="N185" s="5">
        <v>-0.6</v>
      </c>
      <c r="O185" s="231">
        <v>0</v>
      </c>
      <c r="P185" s="5">
        <v>7.7</v>
      </c>
      <c r="Q185" s="26">
        <f t="shared" si="47"/>
        <v>7.7</v>
      </c>
      <c r="R185" s="227">
        <v>7.666666666666667</v>
      </c>
      <c r="S185" s="111">
        <f t="shared" si="57"/>
        <v>6.3653500000000003</v>
      </c>
      <c r="T185" s="32">
        <f t="shared" si="57"/>
        <v>6.3653500000000003</v>
      </c>
      <c r="U185" s="230">
        <f t="shared" si="57"/>
        <v>6.3583281666666673</v>
      </c>
      <c r="V185" s="111">
        <f t="shared" si="48"/>
        <v>1.4427966101694869</v>
      </c>
      <c r="X185" s="5">
        <f t="shared" si="53"/>
        <v>13.933333333333332</v>
      </c>
      <c r="Y185" s="32">
        <f t="shared" si="58"/>
        <v>13.957493333333332</v>
      </c>
      <c r="Z185" s="5">
        <f t="shared" si="49"/>
        <v>-0.24092827004218798</v>
      </c>
      <c r="AB185" s="5">
        <f t="shared" si="54"/>
        <v>-3.3333333333333361E-2</v>
      </c>
      <c r="AC185" s="32">
        <f t="shared" si="59"/>
        <v>-1.4555966666666666</v>
      </c>
      <c r="AD185" s="5">
        <f t="shared" si="50"/>
        <v>1.4239099859353026</v>
      </c>
      <c r="AE185" s="32"/>
      <c r="AF185" s="5">
        <f t="shared" si="55"/>
        <v>6.8666666666666671</v>
      </c>
      <c r="AG185" s="32">
        <f t="shared" si="60"/>
        <v>5.5213866666666664</v>
      </c>
      <c r="AH185" s="5">
        <f t="shared" si="51"/>
        <v>1.390998593530238</v>
      </c>
      <c r="AI185" s="5"/>
      <c r="AJ185" s="5">
        <f t="shared" si="56"/>
        <v>9.5333333333333332</v>
      </c>
      <c r="AK185" s="32">
        <f t="shared" si="61"/>
        <v>7.4854900000000004</v>
      </c>
      <c r="AL185" s="5">
        <f t="shared" si="52"/>
        <v>2.6794655414908544</v>
      </c>
    </row>
    <row r="186" spans="1:38">
      <c r="A186" s="141">
        <v>180</v>
      </c>
      <c r="B186" s="6">
        <v>1962</v>
      </c>
      <c r="C186" s="5">
        <v>-0.6</v>
      </c>
      <c r="D186" s="5">
        <v>-3.3</v>
      </c>
      <c r="E186" s="5">
        <v>-2.2000000000000002</v>
      </c>
      <c r="F186" s="5">
        <v>6.3</v>
      </c>
      <c r="G186" s="5">
        <v>7.4</v>
      </c>
      <c r="H186" s="5">
        <v>11.8</v>
      </c>
      <c r="I186" s="5">
        <v>14</v>
      </c>
      <c r="J186" s="5">
        <v>16.2</v>
      </c>
      <c r="K186" s="5">
        <v>11.7</v>
      </c>
      <c r="L186" s="5">
        <v>8.1</v>
      </c>
      <c r="M186" s="5">
        <v>0.9</v>
      </c>
      <c r="N186" s="5">
        <v>-3.9</v>
      </c>
      <c r="O186" s="231">
        <v>0</v>
      </c>
      <c r="P186" s="5">
        <v>5.5</v>
      </c>
      <c r="Q186" s="26">
        <f t="shared" si="47"/>
        <v>5.5</v>
      </c>
      <c r="R186" s="227">
        <v>5.5358333333333336</v>
      </c>
      <c r="S186" s="111">
        <f t="shared" si="57"/>
        <v>6.3518700000000008</v>
      </c>
      <c r="T186" s="32">
        <f t="shared" si="57"/>
        <v>6.3518700000000008</v>
      </c>
      <c r="U186" s="230">
        <f t="shared" si="57"/>
        <v>6.3426000000000009</v>
      </c>
      <c r="V186" s="111">
        <f t="shared" si="48"/>
        <v>-0.75720338983051327</v>
      </c>
      <c r="X186" s="5">
        <f t="shared" si="53"/>
        <v>14</v>
      </c>
      <c r="Y186" s="32">
        <f t="shared" si="58"/>
        <v>13.946493333333333</v>
      </c>
      <c r="Z186" s="5">
        <f t="shared" si="49"/>
        <v>-0.17426160337551977</v>
      </c>
      <c r="AB186" s="5">
        <f t="shared" si="54"/>
        <v>-1.5</v>
      </c>
      <c r="AC186" s="32">
        <f t="shared" si="59"/>
        <v>-1.5131666666666668</v>
      </c>
      <c r="AD186" s="5">
        <f t="shared" si="50"/>
        <v>-4.2756680731363961E-2</v>
      </c>
      <c r="AE186" s="32"/>
      <c r="AF186" s="5">
        <f t="shared" si="55"/>
        <v>3.8333333333333335</v>
      </c>
      <c r="AG186" s="32">
        <f t="shared" si="60"/>
        <v>5.4876966666666673</v>
      </c>
      <c r="AH186" s="5">
        <f t="shared" si="51"/>
        <v>-1.6423347398030956</v>
      </c>
      <c r="AI186" s="5"/>
      <c r="AJ186" s="5">
        <f t="shared" si="56"/>
        <v>6.8999999999999986</v>
      </c>
      <c r="AK186" s="32">
        <f t="shared" si="61"/>
        <v>7.5184800000000003</v>
      </c>
      <c r="AL186" s="5">
        <f t="shared" si="52"/>
        <v>4.6132208157519727E-2</v>
      </c>
    </row>
    <row r="187" spans="1:38">
      <c r="A187" s="141">
        <v>181</v>
      </c>
      <c r="B187" s="6">
        <v>1963</v>
      </c>
      <c r="C187" s="5">
        <v>-8.3000000000000007</v>
      </c>
      <c r="D187" s="5">
        <v>-5.8</v>
      </c>
      <c r="E187" s="5">
        <v>1.5</v>
      </c>
      <c r="F187" s="5">
        <v>6.7</v>
      </c>
      <c r="G187" s="5">
        <v>8.8000000000000007</v>
      </c>
      <c r="H187" s="5">
        <v>13.1</v>
      </c>
      <c r="I187" s="5">
        <v>15.9</v>
      </c>
      <c r="J187" s="5">
        <v>13.7</v>
      </c>
      <c r="K187" s="5">
        <v>12.3</v>
      </c>
      <c r="L187" s="5">
        <v>7.3</v>
      </c>
      <c r="M187" s="5">
        <v>6.4</v>
      </c>
      <c r="N187" s="5">
        <v>-3.4</v>
      </c>
      <c r="O187" s="231">
        <v>0</v>
      </c>
      <c r="P187" s="5">
        <v>5.7</v>
      </c>
      <c r="Q187" s="26">
        <f t="shared" si="47"/>
        <v>5.7</v>
      </c>
      <c r="R187" s="227">
        <v>5.67</v>
      </c>
      <c r="S187" s="111">
        <f t="shared" si="57"/>
        <v>6.3419000000000008</v>
      </c>
      <c r="T187" s="32">
        <f t="shared" si="57"/>
        <v>6.3419000000000008</v>
      </c>
      <c r="U187" s="230">
        <f t="shared" si="57"/>
        <v>6.3305670000000012</v>
      </c>
      <c r="V187" s="111">
        <f t="shared" si="48"/>
        <v>-0.5572033898305131</v>
      </c>
      <c r="X187" s="5">
        <f t="shared" si="53"/>
        <v>14.233333333333334</v>
      </c>
      <c r="Y187" s="32">
        <f t="shared" si="58"/>
        <v>13.943713333333333</v>
      </c>
      <c r="Z187" s="5">
        <f t="shared" si="49"/>
        <v>5.9071729957814512E-2</v>
      </c>
      <c r="AB187" s="5">
        <f t="shared" si="54"/>
        <v>-6</v>
      </c>
      <c r="AC187" s="32">
        <f t="shared" si="59"/>
        <v>-1.5447433333333334</v>
      </c>
      <c r="AD187" s="5">
        <f t="shared" si="50"/>
        <v>-4.5427566807313635</v>
      </c>
      <c r="AE187" s="32"/>
      <c r="AF187" s="5">
        <f t="shared" si="55"/>
        <v>5.666666666666667</v>
      </c>
      <c r="AG187" s="32">
        <f t="shared" si="60"/>
        <v>5.4684766666666667</v>
      </c>
      <c r="AH187" s="5">
        <f t="shared" si="51"/>
        <v>0.19099859353023785</v>
      </c>
      <c r="AI187" s="5"/>
      <c r="AJ187" s="5">
        <f t="shared" si="56"/>
        <v>8.6666666666666661</v>
      </c>
      <c r="AK187" s="32">
        <f t="shared" si="61"/>
        <v>7.5218599999999993</v>
      </c>
      <c r="AL187" s="5">
        <f t="shared" si="52"/>
        <v>1.8127988748241872</v>
      </c>
    </row>
    <row r="188" spans="1:38">
      <c r="A188" s="141">
        <v>182</v>
      </c>
      <c r="B188" s="6">
        <v>1964</v>
      </c>
      <c r="C188" s="5">
        <v>-2.7</v>
      </c>
      <c r="D188" s="5">
        <v>-0.3</v>
      </c>
      <c r="E188" s="5">
        <v>-0.9</v>
      </c>
      <c r="F188" s="5">
        <v>6.9</v>
      </c>
      <c r="G188" s="5">
        <v>11.3</v>
      </c>
      <c r="H188" s="5">
        <v>14.3</v>
      </c>
      <c r="I188" s="5">
        <v>16.899999999999999</v>
      </c>
      <c r="J188" s="5">
        <v>14.1</v>
      </c>
      <c r="K188" s="5">
        <v>12.3</v>
      </c>
      <c r="L188" s="5">
        <v>4.5999999999999996</v>
      </c>
      <c r="M188" s="5">
        <v>2.5</v>
      </c>
      <c r="N188" s="5">
        <v>-1</v>
      </c>
      <c r="O188" s="231">
        <v>0</v>
      </c>
      <c r="P188" s="5">
        <v>6.5</v>
      </c>
      <c r="Q188" s="26">
        <f t="shared" si="47"/>
        <v>6.5</v>
      </c>
      <c r="R188" s="227">
        <v>6.496666666666667</v>
      </c>
      <c r="S188" s="111">
        <f t="shared" si="57"/>
        <v>6.3354200000000001</v>
      </c>
      <c r="T188" s="32">
        <f t="shared" si="57"/>
        <v>6.3354200000000001</v>
      </c>
      <c r="U188" s="230">
        <f t="shared" si="57"/>
        <v>6.3226596666666675</v>
      </c>
      <c r="V188" s="111">
        <f t="shared" si="48"/>
        <v>0.24279661016948673</v>
      </c>
      <c r="X188" s="5">
        <f t="shared" si="53"/>
        <v>15.1</v>
      </c>
      <c r="Y188" s="32">
        <f t="shared" si="58"/>
        <v>13.93089</v>
      </c>
      <c r="Z188" s="5">
        <f t="shared" si="49"/>
        <v>0.92573839662447988</v>
      </c>
      <c r="AB188" s="5">
        <f t="shared" si="54"/>
        <v>-2.1333333333333333</v>
      </c>
      <c r="AC188" s="32">
        <f t="shared" si="59"/>
        <v>-1.5564966666666664</v>
      </c>
      <c r="AD188" s="5">
        <f t="shared" si="50"/>
        <v>-0.67609001406469726</v>
      </c>
      <c r="AE188" s="32"/>
      <c r="AF188" s="5">
        <f t="shared" si="55"/>
        <v>5.7666666666666666</v>
      </c>
      <c r="AG188" s="32">
        <f t="shared" si="60"/>
        <v>5.4328200000000004</v>
      </c>
      <c r="AH188" s="5">
        <f t="shared" si="51"/>
        <v>0.29099859353023749</v>
      </c>
      <c r="AI188" s="5"/>
      <c r="AJ188" s="5">
        <f t="shared" si="56"/>
        <v>6.4666666666666659</v>
      </c>
      <c r="AK188" s="32">
        <f t="shared" si="61"/>
        <v>7.5370666666666661</v>
      </c>
      <c r="AL188" s="5">
        <f t="shared" si="52"/>
        <v>-0.38720112517581295</v>
      </c>
    </row>
    <row r="189" spans="1:38">
      <c r="A189" s="141">
        <v>183</v>
      </c>
      <c r="B189" s="6">
        <v>1965</v>
      </c>
      <c r="C189" s="5">
        <v>-0.5</v>
      </c>
      <c r="D189" s="5">
        <v>-6.2</v>
      </c>
      <c r="E189" s="5">
        <v>1</v>
      </c>
      <c r="F189" s="5">
        <v>3.7</v>
      </c>
      <c r="G189" s="5">
        <v>7.9</v>
      </c>
      <c r="H189" s="5">
        <v>13.7</v>
      </c>
      <c r="I189" s="5">
        <v>13.2</v>
      </c>
      <c r="J189" s="5">
        <v>13.4</v>
      </c>
      <c r="K189" s="5">
        <v>10.7</v>
      </c>
      <c r="L189" s="5">
        <v>7.5</v>
      </c>
      <c r="M189" s="5">
        <v>0.8</v>
      </c>
      <c r="N189" s="5">
        <v>0.4</v>
      </c>
      <c r="O189" s="231">
        <v>0</v>
      </c>
      <c r="P189" s="5">
        <v>5.5</v>
      </c>
      <c r="Q189" s="26">
        <f t="shared" si="47"/>
        <v>5.5</v>
      </c>
      <c r="R189" s="227">
        <v>5.4616666666666669</v>
      </c>
      <c r="S189" s="111">
        <f t="shared" si="57"/>
        <v>6.3251799999999996</v>
      </c>
      <c r="T189" s="32">
        <f t="shared" si="57"/>
        <v>6.3251799999999996</v>
      </c>
      <c r="U189" s="230">
        <f t="shared" si="57"/>
        <v>6.3107235000000008</v>
      </c>
      <c r="V189" s="111">
        <f t="shared" si="48"/>
        <v>-0.75720338983051327</v>
      </c>
      <c r="X189" s="5">
        <f t="shared" si="53"/>
        <v>13.433333333333332</v>
      </c>
      <c r="Y189" s="32">
        <f t="shared" si="58"/>
        <v>13.936436666666665</v>
      </c>
      <c r="Z189" s="5">
        <f t="shared" si="49"/>
        <v>-0.74092827004218798</v>
      </c>
      <c r="AB189" s="5">
        <f t="shared" si="54"/>
        <v>-2.5666666666666669</v>
      </c>
      <c r="AC189" s="32">
        <f t="shared" si="59"/>
        <v>-1.5518733333333334</v>
      </c>
      <c r="AD189" s="5">
        <f t="shared" si="50"/>
        <v>-1.1094233473980308</v>
      </c>
      <c r="AE189" s="32"/>
      <c r="AF189" s="5">
        <f t="shared" si="55"/>
        <v>4.2</v>
      </c>
      <c r="AG189" s="32">
        <f t="shared" si="60"/>
        <v>5.3943666666666665</v>
      </c>
      <c r="AH189" s="5">
        <f t="shared" si="51"/>
        <v>-1.2756680731364289</v>
      </c>
      <c r="AI189" s="5"/>
      <c r="AJ189" s="5">
        <f t="shared" si="56"/>
        <v>6.333333333333333</v>
      </c>
      <c r="AK189" s="32">
        <f t="shared" si="61"/>
        <v>7.51647</v>
      </c>
      <c r="AL189" s="5">
        <f t="shared" si="52"/>
        <v>-0.52053445850914581</v>
      </c>
    </row>
    <row r="190" spans="1:38">
      <c r="A190" s="141">
        <v>184</v>
      </c>
      <c r="B190" s="6">
        <v>1966</v>
      </c>
      <c r="C190" s="5">
        <v>-4.0999999999999996</v>
      </c>
      <c r="D190" s="5">
        <v>4.7</v>
      </c>
      <c r="E190" s="5">
        <v>0</v>
      </c>
      <c r="F190" s="5">
        <v>7.7</v>
      </c>
      <c r="G190" s="5">
        <v>9.9</v>
      </c>
      <c r="H190" s="5">
        <v>14</v>
      </c>
      <c r="I190" s="5">
        <v>12.9</v>
      </c>
      <c r="J190" s="5">
        <v>12.7</v>
      </c>
      <c r="K190" s="5">
        <v>12.9</v>
      </c>
      <c r="L190" s="5">
        <v>10.3</v>
      </c>
      <c r="M190" s="5">
        <v>0.3</v>
      </c>
      <c r="N190" s="5">
        <v>-1.1000000000000001</v>
      </c>
      <c r="O190" s="231">
        <v>0</v>
      </c>
      <c r="P190" s="5">
        <v>6.7</v>
      </c>
      <c r="Q190" s="26">
        <f t="shared" si="47"/>
        <v>6.7</v>
      </c>
      <c r="R190" s="227">
        <v>6.6725000000000003</v>
      </c>
      <c r="S190" s="111">
        <f t="shared" si="57"/>
        <v>6.3277999999999999</v>
      </c>
      <c r="T190" s="32">
        <f t="shared" si="57"/>
        <v>6.3277999999999999</v>
      </c>
      <c r="U190" s="230">
        <f t="shared" si="57"/>
        <v>6.3123667499999998</v>
      </c>
      <c r="V190" s="111">
        <f t="shared" si="48"/>
        <v>0.4427966101694869</v>
      </c>
      <c r="X190" s="5">
        <f t="shared" si="53"/>
        <v>13.199999999999998</v>
      </c>
      <c r="Y190" s="32">
        <f t="shared" si="58"/>
        <v>13.939729999999997</v>
      </c>
      <c r="Z190" s="5">
        <f t="shared" si="49"/>
        <v>-0.97426160337552226</v>
      </c>
      <c r="AB190" s="5">
        <f t="shared" si="54"/>
        <v>0.33333333333333348</v>
      </c>
      <c r="AC190" s="32">
        <f t="shared" si="59"/>
        <v>-1.5254200000000002</v>
      </c>
      <c r="AD190" s="5">
        <f t="shared" si="50"/>
        <v>1.7905766526019695</v>
      </c>
      <c r="AE190" s="32"/>
      <c r="AF190" s="5">
        <f t="shared" si="55"/>
        <v>5.8666666666666671</v>
      </c>
      <c r="AG190" s="32">
        <f t="shared" si="60"/>
        <v>5.3732966666666666</v>
      </c>
      <c r="AH190" s="5">
        <f t="shared" si="51"/>
        <v>0.39099859353023803</v>
      </c>
      <c r="AI190" s="5"/>
      <c r="AJ190" s="5">
        <f t="shared" si="56"/>
        <v>7.8333333333333348</v>
      </c>
      <c r="AK190" s="32">
        <f t="shared" si="61"/>
        <v>7.4862433333333334</v>
      </c>
      <c r="AL190" s="5">
        <f t="shared" si="52"/>
        <v>0.97946554149085596</v>
      </c>
    </row>
    <row r="191" spans="1:38">
      <c r="A191" s="141">
        <v>185</v>
      </c>
      <c r="B191" s="6">
        <v>1967</v>
      </c>
      <c r="C191" s="5">
        <v>-1.5</v>
      </c>
      <c r="D191" s="5">
        <v>0.5</v>
      </c>
      <c r="E191" s="5">
        <v>2.6</v>
      </c>
      <c r="F191" s="5">
        <v>4</v>
      </c>
      <c r="G191" s="5">
        <v>10</v>
      </c>
      <c r="H191" s="5">
        <v>12.1</v>
      </c>
      <c r="I191" s="5">
        <v>17</v>
      </c>
      <c r="J191" s="5">
        <v>14.9</v>
      </c>
      <c r="K191" s="5">
        <v>11.9</v>
      </c>
      <c r="L191" s="5">
        <v>10.9</v>
      </c>
      <c r="M191" s="5">
        <v>3.4</v>
      </c>
      <c r="N191" s="5">
        <v>-3.1</v>
      </c>
      <c r="O191" s="231">
        <v>0</v>
      </c>
      <c r="P191" s="5">
        <v>6.9</v>
      </c>
      <c r="Q191" s="26">
        <f t="shared" si="47"/>
        <v>6.9</v>
      </c>
      <c r="R191" s="227">
        <v>6.8825000000000003</v>
      </c>
      <c r="S191" s="111">
        <f t="shared" si="57"/>
        <v>6.3243800000000006</v>
      </c>
      <c r="T191" s="32">
        <f t="shared" si="57"/>
        <v>6.3243800000000006</v>
      </c>
      <c r="U191" s="230">
        <f t="shared" si="57"/>
        <v>6.308251499999999</v>
      </c>
      <c r="V191" s="111">
        <f t="shared" si="48"/>
        <v>0.64279661016948708</v>
      </c>
      <c r="X191" s="5">
        <f t="shared" si="53"/>
        <v>14.666666666666666</v>
      </c>
      <c r="Y191" s="32">
        <f t="shared" si="58"/>
        <v>13.929600000000001</v>
      </c>
      <c r="Z191" s="5">
        <f t="shared" si="49"/>
        <v>0.49240506329114631</v>
      </c>
      <c r="AB191" s="5">
        <f t="shared" si="54"/>
        <v>-0.70000000000000007</v>
      </c>
      <c r="AC191" s="32">
        <f t="shared" si="59"/>
        <v>-1.4848233333333334</v>
      </c>
      <c r="AD191" s="5">
        <f t="shared" si="50"/>
        <v>0.75724331926863597</v>
      </c>
      <c r="AE191" s="32"/>
      <c r="AF191" s="5">
        <f t="shared" si="55"/>
        <v>5.5333333333333341</v>
      </c>
      <c r="AG191" s="32">
        <f t="shared" si="60"/>
        <v>5.3505166666666666</v>
      </c>
      <c r="AH191" s="5">
        <f t="shared" si="51"/>
        <v>5.7665260196904988E-2</v>
      </c>
      <c r="AI191" s="5"/>
      <c r="AJ191" s="5">
        <f t="shared" si="56"/>
        <v>8.7333333333333325</v>
      </c>
      <c r="AK191" s="32">
        <f t="shared" si="61"/>
        <v>7.4478466666666661</v>
      </c>
      <c r="AL191" s="5">
        <f t="shared" si="52"/>
        <v>1.8794655414908537</v>
      </c>
    </row>
    <row r="192" spans="1:38">
      <c r="A192" s="141">
        <v>186</v>
      </c>
      <c r="B192" s="6">
        <v>1968</v>
      </c>
      <c r="C192" s="5">
        <v>-3.8</v>
      </c>
      <c r="D192" s="5">
        <v>-0.3</v>
      </c>
      <c r="E192" s="5">
        <v>2</v>
      </c>
      <c r="F192" s="5">
        <v>7.2</v>
      </c>
      <c r="G192" s="5">
        <v>9.1</v>
      </c>
      <c r="H192" s="5">
        <v>13</v>
      </c>
      <c r="I192" s="5">
        <v>13.7</v>
      </c>
      <c r="J192" s="5">
        <v>13</v>
      </c>
      <c r="K192" s="5">
        <v>11</v>
      </c>
      <c r="L192" s="5">
        <v>9.6999999999999993</v>
      </c>
      <c r="M192" s="5">
        <v>2.7</v>
      </c>
      <c r="N192" s="5">
        <v>-3.2</v>
      </c>
      <c r="O192" s="231">
        <v>0</v>
      </c>
      <c r="P192" s="5">
        <v>6.2</v>
      </c>
      <c r="Q192" s="26">
        <f t="shared" si="47"/>
        <v>6.2</v>
      </c>
      <c r="R192" s="227">
        <v>6.1608333333333336</v>
      </c>
      <c r="S192" s="111">
        <f t="shared" si="57"/>
        <v>6.3296200000000002</v>
      </c>
      <c r="T192" s="32">
        <f t="shared" si="57"/>
        <v>6.3296200000000002</v>
      </c>
      <c r="U192" s="230">
        <f t="shared" si="57"/>
        <v>6.3137422499999998</v>
      </c>
      <c r="V192" s="111">
        <f t="shared" si="48"/>
        <v>-5.7203389830513096E-2</v>
      </c>
      <c r="X192" s="5">
        <f t="shared" si="53"/>
        <v>13.233333333333334</v>
      </c>
      <c r="Y192" s="32">
        <f t="shared" si="58"/>
        <v>13.924943333333333</v>
      </c>
      <c r="Z192" s="5">
        <f t="shared" si="49"/>
        <v>-0.94092827004218549</v>
      </c>
      <c r="AB192" s="5">
        <f t="shared" si="54"/>
        <v>-2.4</v>
      </c>
      <c r="AC192" s="32">
        <f t="shared" si="59"/>
        <v>-1.4079900000000001</v>
      </c>
      <c r="AD192" s="5">
        <f t="shared" si="50"/>
        <v>-0.94275668073136387</v>
      </c>
      <c r="AE192" s="32"/>
      <c r="AF192" s="5">
        <f t="shared" si="55"/>
        <v>6.0999999999999988</v>
      </c>
      <c r="AG192" s="32">
        <f t="shared" si="60"/>
        <v>5.3248433333333329</v>
      </c>
      <c r="AH192" s="5">
        <f t="shared" si="51"/>
        <v>0.62433192686356964</v>
      </c>
      <c r="AI192" s="5"/>
      <c r="AJ192" s="5">
        <f t="shared" si="56"/>
        <v>7.8</v>
      </c>
      <c r="AK192" s="32">
        <f t="shared" si="61"/>
        <v>7.398556666666666</v>
      </c>
      <c r="AL192" s="5">
        <f t="shared" si="52"/>
        <v>0.94613220815752097</v>
      </c>
    </row>
    <row r="193" spans="1:38">
      <c r="A193" s="141">
        <v>187</v>
      </c>
      <c r="B193" s="6">
        <v>1969</v>
      </c>
      <c r="C193" s="5">
        <v>-0.1</v>
      </c>
      <c r="D193" s="5">
        <v>-3.4</v>
      </c>
      <c r="E193" s="5">
        <v>0.3</v>
      </c>
      <c r="F193" s="5">
        <v>4.8</v>
      </c>
      <c r="G193" s="5">
        <v>11.7</v>
      </c>
      <c r="H193" s="5">
        <v>10.7</v>
      </c>
      <c r="I193" s="5">
        <v>15.5</v>
      </c>
      <c r="J193" s="5">
        <v>13.2</v>
      </c>
      <c r="K193" s="5">
        <v>12.6</v>
      </c>
      <c r="L193" s="5">
        <v>9.4</v>
      </c>
      <c r="M193" s="5">
        <v>3.2</v>
      </c>
      <c r="N193" s="5">
        <v>-6.4</v>
      </c>
      <c r="O193" s="231">
        <v>0</v>
      </c>
      <c r="P193" s="5">
        <v>6</v>
      </c>
      <c r="Q193" s="26">
        <f t="shared" si="47"/>
        <v>6</v>
      </c>
      <c r="R193" s="227">
        <v>5.9649999999999999</v>
      </c>
      <c r="S193" s="111">
        <f t="shared" si="57"/>
        <v>6.3232100000000004</v>
      </c>
      <c r="T193" s="32">
        <f t="shared" si="57"/>
        <v>6.3232100000000004</v>
      </c>
      <c r="U193" s="230">
        <f t="shared" si="57"/>
        <v>6.3076194166666681</v>
      </c>
      <c r="V193" s="111">
        <f t="shared" si="48"/>
        <v>-0.25720338983051327</v>
      </c>
      <c r="X193" s="5">
        <f t="shared" si="53"/>
        <v>13.133333333333333</v>
      </c>
      <c r="Y193" s="32">
        <f t="shared" si="58"/>
        <v>13.907829999999999</v>
      </c>
      <c r="Z193" s="5">
        <f t="shared" si="49"/>
        <v>-1.0409282700421869</v>
      </c>
      <c r="AB193" s="5">
        <f t="shared" si="54"/>
        <v>-2.2333333333333334</v>
      </c>
      <c r="AC193" s="32">
        <f t="shared" si="59"/>
        <v>-1.3239300000000003</v>
      </c>
      <c r="AD193" s="5">
        <f t="shared" si="50"/>
        <v>-0.77609001406469735</v>
      </c>
      <c r="AE193" s="32"/>
      <c r="AF193" s="5">
        <f t="shared" si="55"/>
        <v>5.5999999999999988</v>
      </c>
      <c r="AG193" s="32">
        <f t="shared" si="60"/>
        <v>5.2900999999999989</v>
      </c>
      <c r="AH193" s="5">
        <f t="shared" si="51"/>
        <v>0.12433192686356964</v>
      </c>
      <c r="AI193" s="5"/>
      <c r="AJ193" s="5">
        <f t="shared" si="56"/>
        <v>8.4</v>
      </c>
      <c r="AK193" s="32">
        <f t="shared" si="61"/>
        <v>7.3334200000000003</v>
      </c>
      <c r="AL193" s="5">
        <f t="shared" si="52"/>
        <v>1.5461322081575215</v>
      </c>
    </row>
    <row r="194" spans="1:38">
      <c r="A194" s="141">
        <v>188</v>
      </c>
      <c r="B194" s="6">
        <v>1970</v>
      </c>
      <c r="C194" s="5">
        <v>-0.9</v>
      </c>
      <c r="D194" s="5">
        <v>-2.9</v>
      </c>
      <c r="E194" s="5">
        <v>-1.4</v>
      </c>
      <c r="F194" s="5">
        <v>2.6</v>
      </c>
      <c r="G194" s="5">
        <v>7.8</v>
      </c>
      <c r="H194" s="5">
        <v>14.4</v>
      </c>
      <c r="I194" s="5">
        <v>14.3</v>
      </c>
      <c r="J194" s="5">
        <v>14.8</v>
      </c>
      <c r="K194" s="5">
        <v>12.3</v>
      </c>
      <c r="L194" s="5">
        <v>7</v>
      </c>
      <c r="M194" s="5">
        <v>5.0999999999999996</v>
      </c>
      <c r="N194" s="5">
        <v>-2.5</v>
      </c>
      <c r="O194" s="231">
        <v>0</v>
      </c>
      <c r="P194" s="5">
        <v>5.9</v>
      </c>
      <c r="Q194" s="26">
        <f t="shared" si="47"/>
        <v>5.9</v>
      </c>
      <c r="R194" s="227">
        <v>5.8875000000000002</v>
      </c>
      <c r="S194" s="111">
        <f t="shared" si="57"/>
        <v>6.3260200000000006</v>
      </c>
      <c r="T194" s="32">
        <f t="shared" si="57"/>
        <v>6.3260200000000006</v>
      </c>
      <c r="U194" s="230">
        <f t="shared" si="57"/>
        <v>6.3115634166666679</v>
      </c>
      <c r="V194" s="111">
        <f t="shared" si="48"/>
        <v>-0.35720338983051292</v>
      </c>
      <c r="X194" s="5">
        <f t="shared" si="53"/>
        <v>14.5</v>
      </c>
      <c r="Y194" s="32">
        <f t="shared" si="58"/>
        <v>13.893373333333333</v>
      </c>
      <c r="Z194" s="5">
        <f t="shared" si="49"/>
        <v>0.32573839662448023</v>
      </c>
      <c r="AB194" s="5">
        <f t="shared" si="54"/>
        <v>-3.4000000000000004</v>
      </c>
      <c r="AC194" s="32">
        <f t="shared" si="59"/>
        <v>-1.2339100000000001</v>
      </c>
      <c r="AD194" s="5">
        <f t="shared" si="50"/>
        <v>-1.9427566807313643</v>
      </c>
      <c r="AE194" s="32"/>
      <c r="AF194" s="5">
        <f t="shared" si="55"/>
        <v>3</v>
      </c>
      <c r="AG194" s="32">
        <f t="shared" si="60"/>
        <v>5.2899333333333338</v>
      </c>
      <c r="AH194" s="5">
        <f t="shared" si="51"/>
        <v>-2.4756680731364291</v>
      </c>
      <c r="AI194" s="5"/>
      <c r="AJ194" s="5">
        <f t="shared" si="56"/>
        <v>8.1333333333333329</v>
      </c>
      <c r="AK194" s="32">
        <f t="shared" si="61"/>
        <v>7.2649200000000009</v>
      </c>
      <c r="AL194" s="5">
        <f t="shared" si="52"/>
        <v>1.279465541490854</v>
      </c>
    </row>
    <row r="195" spans="1:38">
      <c r="A195" s="141">
        <v>189</v>
      </c>
      <c r="B195" s="6">
        <v>1971</v>
      </c>
      <c r="C195" s="5">
        <v>0.3</v>
      </c>
      <c r="D195" s="5">
        <v>-2.7</v>
      </c>
      <c r="E195" s="5">
        <v>-2.2999999999999998</v>
      </c>
      <c r="F195" s="5">
        <v>8</v>
      </c>
      <c r="G195" s="5">
        <v>11.2</v>
      </c>
      <c r="H195" s="5">
        <v>11.1</v>
      </c>
      <c r="I195" s="5">
        <v>16.5</v>
      </c>
      <c r="J195" s="5">
        <v>16.100000000000001</v>
      </c>
      <c r="K195" s="5">
        <v>10.3</v>
      </c>
      <c r="L195" s="5">
        <v>8.4</v>
      </c>
      <c r="M195" s="5">
        <v>1.3</v>
      </c>
      <c r="N195" s="5">
        <v>2.1</v>
      </c>
      <c r="O195" s="231">
        <v>0</v>
      </c>
      <c r="P195" s="5">
        <v>6.7</v>
      </c>
      <c r="Q195" s="26">
        <f t="shared" si="47"/>
        <v>6.7</v>
      </c>
      <c r="R195" s="227">
        <v>6.6791666666666663</v>
      </c>
      <c r="S195" s="111">
        <f t="shared" si="57"/>
        <v>6.3326000000000011</v>
      </c>
      <c r="T195" s="32">
        <f t="shared" si="57"/>
        <v>6.3326000000000011</v>
      </c>
      <c r="U195" s="230">
        <f t="shared" si="57"/>
        <v>6.3199097499999999</v>
      </c>
      <c r="V195" s="111">
        <f t="shared" si="48"/>
        <v>0.4427966101694869</v>
      </c>
      <c r="X195" s="5">
        <f t="shared" si="53"/>
        <v>14.566666666666668</v>
      </c>
      <c r="Y195" s="32">
        <f t="shared" si="58"/>
        <v>13.887129999999999</v>
      </c>
      <c r="Z195" s="5">
        <f t="shared" si="49"/>
        <v>0.39240506329114844</v>
      </c>
      <c r="AB195" s="5">
        <f t="shared" si="54"/>
        <v>-1.6333333333333335</v>
      </c>
      <c r="AC195" s="32">
        <f t="shared" si="59"/>
        <v>-1.1305533333333335</v>
      </c>
      <c r="AD195" s="5">
        <f t="shared" si="50"/>
        <v>-0.17609001406469749</v>
      </c>
      <c r="AE195" s="32"/>
      <c r="AF195" s="5">
        <f t="shared" si="55"/>
        <v>5.6333333333333329</v>
      </c>
      <c r="AG195" s="32">
        <f t="shared" si="60"/>
        <v>5.2687266666666659</v>
      </c>
      <c r="AH195" s="5">
        <f t="shared" si="51"/>
        <v>0.15766526019690374</v>
      </c>
      <c r="AI195" s="5"/>
      <c r="AJ195" s="5">
        <f t="shared" si="56"/>
        <v>6.6666666666666679</v>
      </c>
      <c r="AK195" s="32">
        <f t="shared" si="61"/>
        <v>7.2099900000000012</v>
      </c>
      <c r="AL195" s="5">
        <f t="shared" si="52"/>
        <v>-0.187201125175811</v>
      </c>
    </row>
    <row r="196" spans="1:38">
      <c r="A196" s="141">
        <v>190</v>
      </c>
      <c r="B196" s="6">
        <v>1972</v>
      </c>
      <c r="C196" s="5">
        <v>-1.9</v>
      </c>
      <c r="D196" s="5">
        <v>2.6</v>
      </c>
      <c r="E196" s="5">
        <v>4.8</v>
      </c>
      <c r="F196" s="5">
        <v>4.0999999999999996</v>
      </c>
      <c r="G196" s="5">
        <v>8.8000000000000007</v>
      </c>
      <c r="H196" s="5">
        <v>11.8</v>
      </c>
      <c r="I196" s="5">
        <v>14.3</v>
      </c>
      <c r="J196" s="5">
        <v>13.9</v>
      </c>
      <c r="K196" s="5">
        <v>8.5</v>
      </c>
      <c r="L196" s="5">
        <v>5</v>
      </c>
      <c r="M196" s="5">
        <v>3.1</v>
      </c>
      <c r="N196" s="5">
        <v>1.5</v>
      </c>
      <c r="O196" s="231">
        <v>0</v>
      </c>
      <c r="P196" s="5">
        <v>6.4</v>
      </c>
      <c r="Q196" s="26">
        <f t="shared" si="47"/>
        <v>6.4</v>
      </c>
      <c r="R196" s="227">
        <v>6.3925000000000001</v>
      </c>
      <c r="S196" s="111">
        <f t="shared" si="57"/>
        <v>6.3506700000000018</v>
      </c>
      <c r="T196" s="32">
        <f t="shared" si="57"/>
        <v>6.3506700000000018</v>
      </c>
      <c r="U196" s="230">
        <f t="shared" si="57"/>
        <v>6.3396023333333336</v>
      </c>
      <c r="V196" s="111">
        <f t="shared" si="48"/>
        <v>0.14279661016948708</v>
      </c>
      <c r="X196" s="5">
        <f t="shared" si="53"/>
        <v>13.333333333333334</v>
      </c>
      <c r="Y196" s="32">
        <f t="shared" si="58"/>
        <v>13.897966666666667</v>
      </c>
      <c r="Z196" s="5">
        <f t="shared" si="49"/>
        <v>-0.84092827004218584</v>
      </c>
      <c r="AB196" s="5">
        <f t="shared" si="54"/>
        <v>0.93333333333333346</v>
      </c>
      <c r="AC196" s="32">
        <f t="shared" si="59"/>
        <v>-1.0223266666666666</v>
      </c>
      <c r="AD196" s="5">
        <f t="shared" si="50"/>
        <v>2.3905766526019696</v>
      </c>
      <c r="AE196" s="32"/>
      <c r="AF196" s="5">
        <f t="shared" si="55"/>
        <v>5.8999999999999995</v>
      </c>
      <c r="AG196" s="32">
        <f t="shared" si="60"/>
        <v>5.2709299999999999</v>
      </c>
      <c r="AH196" s="5">
        <f t="shared" si="51"/>
        <v>0.42433192686357035</v>
      </c>
      <c r="AI196" s="5"/>
      <c r="AJ196" s="5">
        <f t="shared" si="56"/>
        <v>5.5333333333333341</v>
      </c>
      <c r="AK196" s="32">
        <f t="shared" si="61"/>
        <v>7.1566600000000005</v>
      </c>
      <c r="AL196" s="5">
        <f t="shared" si="52"/>
        <v>-1.3205344585091447</v>
      </c>
    </row>
    <row r="197" spans="1:38">
      <c r="A197" s="141">
        <v>191</v>
      </c>
      <c r="B197" s="6">
        <v>1973</v>
      </c>
      <c r="C197" s="5">
        <v>-2.2999999999999998</v>
      </c>
      <c r="D197" s="5">
        <v>-3.1</v>
      </c>
      <c r="E197" s="5">
        <v>0.3</v>
      </c>
      <c r="F197" s="5">
        <v>1.8</v>
      </c>
      <c r="G197" s="5">
        <v>11</v>
      </c>
      <c r="H197" s="5">
        <v>13.2</v>
      </c>
      <c r="I197" s="5">
        <v>13.9</v>
      </c>
      <c r="J197" s="5">
        <v>16.5</v>
      </c>
      <c r="K197" s="5">
        <v>13</v>
      </c>
      <c r="L197" s="5">
        <v>5.6</v>
      </c>
      <c r="M197" s="5">
        <v>2</v>
      </c>
      <c r="N197" s="5">
        <v>-1</v>
      </c>
      <c r="O197" s="231">
        <v>0</v>
      </c>
      <c r="P197" s="5">
        <v>5.9</v>
      </c>
      <c r="Q197" s="26">
        <f t="shared" si="47"/>
        <v>5.9</v>
      </c>
      <c r="R197" s="227">
        <v>5.9108333333333336</v>
      </c>
      <c r="S197" s="111">
        <f t="shared" si="57"/>
        <v>6.3588199999999997</v>
      </c>
      <c r="T197" s="32">
        <f t="shared" si="57"/>
        <v>6.3588199999999997</v>
      </c>
      <c r="U197" s="230">
        <f t="shared" si="57"/>
        <v>6.3498749166666677</v>
      </c>
      <c r="V197" s="111">
        <f t="shared" si="48"/>
        <v>-0.35720338983051292</v>
      </c>
      <c r="X197" s="5">
        <f t="shared" si="53"/>
        <v>14.533333333333333</v>
      </c>
      <c r="Y197" s="32">
        <f t="shared" si="58"/>
        <v>13.896356666666669</v>
      </c>
      <c r="Z197" s="5">
        <f t="shared" si="49"/>
        <v>0.35907172995781345</v>
      </c>
      <c r="AB197" s="5">
        <f t="shared" si="54"/>
        <v>-1.3</v>
      </c>
      <c r="AC197" s="32">
        <f t="shared" si="59"/>
        <v>-0.93111333333333335</v>
      </c>
      <c r="AD197" s="5">
        <f t="shared" si="50"/>
        <v>0.15724331926863599</v>
      </c>
      <c r="AE197" s="32"/>
      <c r="AF197" s="5">
        <f t="shared" si="55"/>
        <v>4.3666666666666663</v>
      </c>
      <c r="AG197" s="32">
        <f t="shared" si="60"/>
        <v>5.2620399999999989</v>
      </c>
      <c r="AH197" s="5">
        <f t="shared" si="51"/>
        <v>-1.1090014064697629</v>
      </c>
      <c r="AI197" s="5"/>
      <c r="AJ197" s="5">
        <f t="shared" si="56"/>
        <v>6.8666666666666671</v>
      </c>
      <c r="AK197" s="32">
        <f t="shared" si="61"/>
        <v>7.1189333333333336</v>
      </c>
      <c r="AL197" s="5">
        <f t="shared" si="52"/>
        <v>1.2798874824188289E-2</v>
      </c>
    </row>
    <row r="198" spans="1:38">
      <c r="A198" s="141">
        <v>192</v>
      </c>
      <c r="B198" s="6">
        <v>1974</v>
      </c>
      <c r="C198" s="5">
        <v>2.6</v>
      </c>
      <c r="D198" s="5">
        <v>0.9</v>
      </c>
      <c r="E198" s="5">
        <v>4.7</v>
      </c>
      <c r="F198" s="5">
        <v>5.2</v>
      </c>
      <c r="G198" s="5">
        <v>8.3000000000000007</v>
      </c>
      <c r="H198" s="5">
        <v>11</v>
      </c>
      <c r="I198" s="5">
        <v>13.9</v>
      </c>
      <c r="J198" s="5">
        <v>15.7</v>
      </c>
      <c r="K198" s="5">
        <v>11.3</v>
      </c>
      <c r="L198" s="5">
        <v>1.5</v>
      </c>
      <c r="M198" s="5">
        <v>2.6</v>
      </c>
      <c r="N198" s="5">
        <v>1.6</v>
      </c>
      <c r="O198" s="231">
        <v>0</v>
      </c>
      <c r="P198" s="5">
        <v>6.6</v>
      </c>
      <c r="Q198" s="26">
        <f t="shared" si="47"/>
        <v>6.6</v>
      </c>
      <c r="R198" s="227">
        <v>6.6083333333333334</v>
      </c>
      <c r="S198" s="111">
        <f t="shared" si="57"/>
        <v>6.3783400000000015</v>
      </c>
      <c r="T198" s="32">
        <f t="shared" si="57"/>
        <v>6.3783400000000015</v>
      </c>
      <c r="U198" s="230">
        <f t="shared" si="57"/>
        <v>6.3712970833333333</v>
      </c>
      <c r="V198" s="111">
        <f t="shared" si="48"/>
        <v>0.34279661016948637</v>
      </c>
      <c r="X198" s="5">
        <f t="shared" si="53"/>
        <v>13.533333333333331</v>
      </c>
      <c r="Y198" s="32">
        <f t="shared" si="58"/>
        <v>13.901026666666667</v>
      </c>
      <c r="Z198" s="5">
        <f t="shared" si="49"/>
        <v>-0.64092827004218833</v>
      </c>
      <c r="AB198" s="5">
        <f t="shared" si="54"/>
        <v>0.83333333333333337</v>
      </c>
      <c r="AC198" s="32">
        <f t="shared" si="59"/>
        <v>-0.86513666666666678</v>
      </c>
      <c r="AD198" s="5">
        <f t="shared" si="50"/>
        <v>2.2905766526019695</v>
      </c>
      <c r="AE198" s="32"/>
      <c r="AF198" s="5">
        <f t="shared" si="55"/>
        <v>6.0666666666666673</v>
      </c>
      <c r="AG198" s="32">
        <f t="shared" si="60"/>
        <v>5.2803700000000005</v>
      </c>
      <c r="AH198" s="5">
        <f t="shared" si="51"/>
        <v>0.5909985935302382</v>
      </c>
      <c r="AI198" s="5"/>
      <c r="AJ198" s="5">
        <f t="shared" si="56"/>
        <v>5.1333333333333337</v>
      </c>
      <c r="AK198" s="32">
        <f t="shared" si="61"/>
        <v>7.104543333333333</v>
      </c>
      <c r="AL198" s="5">
        <f t="shared" si="52"/>
        <v>-1.7205344585091451</v>
      </c>
    </row>
    <row r="199" spans="1:38">
      <c r="A199" s="141">
        <v>193</v>
      </c>
      <c r="B199" s="6">
        <v>1975</v>
      </c>
      <c r="C199" s="5">
        <v>2.4</v>
      </c>
      <c r="D199" s="5">
        <v>0.3</v>
      </c>
      <c r="E199" s="5">
        <v>1.1000000000000001</v>
      </c>
      <c r="F199" s="5">
        <v>4.2</v>
      </c>
      <c r="G199" s="5">
        <v>10.1</v>
      </c>
      <c r="H199" s="5">
        <v>11</v>
      </c>
      <c r="I199" s="5">
        <v>15</v>
      </c>
      <c r="J199" s="5">
        <v>14.9</v>
      </c>
      <c r="K199" s="5">
        <v>14.5</v>
      </c>
      <c r="L199" s="5">
        <v>6.1</v>
      </c>
      <c r="M199" s="5">
        <v>1.3</v>
      </c>
      <c r="N199" s="5">
        <v>-1.7</v>
      </c>
      <c r="O199" s="231">
        <v>0</v>
      </c>
      <c r="P199" s="5">
        <v>6.6</v>
      </c>
      <c r="Q199" s="26">
        <f t="shared" si="47"/>
        <v>6.6</v>
      </c>
      <c r="R199" s="227">
        <v>6.5958333333333332</v>
      </c>
      <c r="S199" s="111">
        <f t="shared" si="57"/>
        <v>6.3955700000000011</v>
      </c>
      <c r="T199" s="32">
        <f t="shared" si="57"/>
        <v>6.3955700000000011</v>
      </c>
      <c r="U199" s="230">
        <f t="shared" si="57"/>
        <v>6.3910307499999996</v>
      </c>
      <c r="V199" s="111">
        <f t="shared" si="48"/>
        <v>0.34279661016948637</v>
      </c>
      <c r="X199" s="5">
        <f t="shared" si="53"/>
        <v>13.633333333333333</v>
      </c>
      <c r="Y199" s="32">
        <f t="shared" si="58"/>
        <v>13.91056</v>
      </c>
      <c r="Z199" s="5">
        <f t="shared" si="49"/>
        <v>-0.54092827004218691</v>
      </c>
      <c r="AB199" s="5">
        <f t="shared" si="54"/>
        <v>1.4333333333333333</v>
      </c>
      <c r="AC199" s="32">
        <f t="shared" si="59"/>
        <v>-0.80675666666666668</v>
      </c>
      <c r="AD199" s="5">
        <f t="shared" si="50"/>
        <v>2.8905766526019692</v>
      </c>
      <c r="AE199" s="32"/>
      <c r="AF199" s="5">
        <f t="shared" si="55"/>
        <v>5.1333333333333337</v>
      </c>
      <c r="AG199" s="32">
        <f t="shared" si="60"/>
        <v>5.2938566666666667</v>
      </c>
      <c r="AH199" s="5">
        <f t="shared" si="51"/>
        <v>-0.34233473980309537</v>
      </c>
      <c r="AI199" s="5"/>
      <c r="AJ199" s="5">
        <f t="shared" si="56"/>
        <v>7.3000000000000007</v>
      </c>
      <c r="AK199" s="32">
        <f t="shared" si="61"/>
        <v>7.1117399999999993</v>
      </c>
      <c r="AL199" s="5">
        <f t="shared" si="52"/>
        <v>0.44613220815752186</v>
      </c>
    </row>
    <row r="200" spans="1:38">
      <c r="A200" s="141">
        <v>194</v>
      </c>
      <c r="B200" s="6">
        <v>1976</v>
      </c>
      <c r="C200" s="5">
        <v>-1.3</v>
      </c>
      <c r="D200" s="5">
        <v>0.2</v>
      </c>
      <c r="E200" s="5">
        <v>0</v>
      </c>
      <c r="F200" s="5">
        <v>4.8</v>
      </c>
      <c r="G200" s="5">
        <v>10.8</v>
      </c>
      <c r="H200" s="5">
        <v>15.3</v>
      </c>
      <c r="I200" s="5">
        <v>16.5</v>
      </c>
      <c r="J200" s="5">
        <v>12.5</v>
      </c>
      <c r="K200" s="5">
        <v>10.7</v>
      </c>
      <c r="L200" s="5">
        <v>9.4</v>
      </c>
      <c r="M200" s="5">
        <v>2.1</v>
      </c>
      <c r="N200" s="5">
        <v>-2</v>
      </c>
      <c r="O200" s="231">
        <v>0</v>
      </c>
      <c r="P200" s="5">
        <v>6.6</v>
      </c>
      <c r="Q200" s="26">
        <f t="shared" si="47"/>
        <v>6.6</v>
      </c>
      <c r="R200" s="227">
        <v>6.5733333333333333</v>
      </c>
      <c r="S200" s="111">
        <f t="shared" si="57"/>
        <v>6.4057399999999998</v>
      </c>
      <c r="T200" s="32">
        <f t="shared" si="57"/>
        <v>6.4057399999999998</v>
      </c>
      <c r="U200" s="230">
        <f t="shared" si="57"/>
        <v>6.4034478333333347</v>
      </c>
      <c r="V200" s="111">
        <f t="shared" si="48"/>
        <v>0.34279661016948637</v>
      </c>
      <c r="X200" s="5">
        <f t="shared" si="53"/>
        <v>14.766666666666666</v>
      </c>
      <c r="Y200" s="32">
        <f t="shared" si="58"/>
        <v>13.920636666666665</v>
      </c>
      <c r="Z200" s="5">
        <f t="shared" si="49"/>
        <v>0.59240506329114595</v>
      </c>
      <c r="AB200" s="5">
        <f t="shared" si="54"/>
        <v>-0.93333333333333324</v>
      </c>
      <c r="AC200" s="32">
        <f t="shared" si="59"/>
        <v>-0.80864666666666651</v>
      </c>
      <c r="AD200" s="5">
        <f t="shared" si="50"/>
        <v>0.5239099859353028</v>
      </c>
      <c r="AE200" s="32"/>
      <c r="AF200" s="5">
        <f t="shared" si="55"/>
        <v>5.2</v>
      </c>
      <c r="AG200" s="32">
        <f t="shared" si="60"/>
        <v>5.2935566666666665</v>
      </c>
      <c r="AH200" s="5">
        <f t="shared" si="51"/>
        <v>-0.27566807313642894</v>
      </c>
      <c r="AI200" s="5"/>
      <c r="AJ200" s="5">
        <f t="shared" si="56"/>
        <v>7.4000000000000012</v>
      </c>
      <c r="AK200" s="32">
        <f t="shared" si="61"/>
        <v>7.1582199999999991</v>
      </c>
      <c r="AL200" s="5">
        <f t="shared" si="52"/>
        <v>0.54613220815752239</v>
      </c>
    </row>
    <row r="201" spans="1:38">
      <c r="A201" s="141">
        <v>195</v>
      </c>
      <c r="B201" s="6">
        <v>1977</v>
      </c>
      <c r="C201" s="5">
        <v>-0.5</v>
      </c>
      <c r="D201" s="5">
        <v>1.9</v>
      </c>
      <c r="E201" s="5">
        <v>5.5</v>
      </c>
      <c r="F201" s="5">
        <v>3</v>
      </c>
      <c r="G201" s="5">
        <v>9.3000000000000007</v>
      </c>
      <c r="H201" s="5">
        <v>13</v>
      </c>
      <c r="I201" s="5">
        <v>14.8</v>
      </c>
      <c r="J201" s="5">
        <v>13.4</v>
      </c>
      <c r="K201" s="5">
        <v>9.9</v>
      </c>
      <c r="L201" s="5">
        <v>9.6</v>
      </c>
      <c r="M201" s="5">
        <v>2.5</v>
      </c>
      <c r="N201" s="5">
        <v>1.5</v>
      </c>
      <c r="O201" s="231">
        <v>0</v>
      </c>
      <c r="P201" s="5">
        <v>7</v>
      </c>
      <c r="Q201" s="26">
        <f t="shared" si="47"/>
        <v>7</v>
      </c>
      <c r="R201" s="227">
        <v>6.9841666666666669</v>
      </c>
      <c r="S201" s="111">
        <f t="shared" si="57"/>
        <v>6.4262199999999998</v>
      </c>
      <c r="T201" s="32">
        <f t="shared" si="57"/>
        <v>6.4262199999999998</v>
      </c>
      <c r="U201" s="230">
        <f t="shared" si="57"/>
        <v>6.4266016666666657</v>
      </c>
      <c r="V201" s="111">
        <f t="shared" si="48"/>
        <v>0.74279661016948673</v>
      </c>
      <c r="X201" s="5">
        <f t="shared" si="53"/>
        <v>13.733333333333334</v>
      </c>
      <c r="Y201" s="32">
        <f t="shared" si="58"/>
        <v>13.951973333333331</v>
      </c>
      <c r="Z201" s="5">
        <f t="shared" si="49"/>
        <v>-0.44092827004218549</v>
      </c>
      <c r="AB201" s="5">
        <f t="shared" si="54"/>
        <v>-0.20000000000000004</v>
      </c>
      <c r="AC201" s="32">
        <f t="shared" si="59"/>
        <v>-0.81600333333333319</v>
      </c>
      <c r="AD201" s="5">
        <f t="shared" si="50"/>
        <v>1.2572433192686361</v>
      </c>
      <c r="AE201" s="32"/>
      <c r="AF201" s="5">
        <f t="shared" si="55"/>
        <v>5.9333333333333336</v>
      </c>
      <c r="AG201" s="32">
        <f t="shared" si="60"/>
        <v>5.3123300000000002</v>
      </c>
      <c r="AH201" s="5">
        <f t="shared" si="51"/>
        <v>0.45766526019690446</v>
      </c>
      <c r="AI201" s="5"/>
      <c r="AJ201" s="5">
        <f t="shared" si="56"/>
        <v>7.333333333333333</v>
      </c>
      <c r="AK201" s="32">
        <f t="shared" si="61"/>
        <v>7.2147733333333344</v>
      </c>
      <c r="AL201" s="5">
        <f t="shared" si="52"/>
        <v>0.47946554149085419</v>
      </c>
    </row>
    <row r="202" spans="1:38">
      <c r="A202" s="141">
        <v>196</v>
      </c>
      <c r="B202" s="6">
        <v>1978</v>
      </c>
      <c r="C202" s="5">
        <v>-1.6</v>
      </c>
      <c r="D202" s="5">
        <v>-2.7</v>
      </c>
      <c r="E202" s="5">
        <v>2.2999999999999998</v>
      </c>
      <c r="F202" s="5">
        <v>4.5</v>
      </c>
      <c r="G202" s="5">
        <v>7.9</v>
      </c>
      <c r="H202" s="5">
        <v>12.1</v>
      </c>
      <c r="I202" s="5">
        <v>13.3</v>
      </c>
      <c r="J202" s="5">
        <v>12.9</v>
      </c>
      <c r="K202" s="5">
        <v>10.7</v>
      </c>
      <c r="L202" s="5">
        <v>6.7</v>
      </c>
      <c r="M202" s="5">
        <v>2.8</v>
      </c>
      <c r="N202" s="5">
        <v>0.8</v>
      </c>
      <c r="O202" s="231">
        <v>0</v>
      </c>
      <c r="P202" s="5">
        <v>5.8</v>
      </c>
      <c r="Q202" s="26">
        <f t="shared" si="47"/>
        <v>5.8</v>
      </c>
      <c r="R202" s="227">
        <v>5.8066666666666666</v>
      </c>
      <c r="S202" s="111">
        <f t="shared" si="57"/>
        <v>6.44787</v>
      </c>
      <c r="T202" s="32">
        <f t="shared" si="57"/>
        <v>6.44787</v>
      </c>
      <c r="U202" s="230">
        <f t="shared" si="57"/>
        <v>6.4502035833333329</v>
      </c>
      <c r="V202" s="111">
        <f t="shared" si="48"/>
        <v>-0.45720338983051345</v>
      </c>
      <c r="X202" s="5">
        <f t="shared" si="53"/>
        <v>12.766666666666666</v>
      </c>
      <c r="Y202" s="32">
        <f t="shared" si="58"/>
        <v>13.989156666666666</v>
      </c>
      <c r="Z202" s="5">
        <f t="shared" si="49"/>
        <v>-1.407594936708854</v>
      </c>
      <c r="AB202" s="5">
        <f t="shared" si="54"/>
        <v>-0.93333333333333346</v>
      </c>
      <c r="AC202" s="32">
        <f t="shared" si="59"/>
        <v>-0.85210666666666657</v>
      </c>
      <c r="AD202" s="5">
        <f t="shared" si="50"/>
        <v>0.52390998593530258</v>
      </c>
      <c r="AE202" s="32"/>
      <c r="AF202" s="5">
        <f t="shared" si="55"/>
        <v>4.8999999999999995</v>
      </c>
      <c r="AG202" s="32">
        <f t="shared" si="60"/>
        <v>5.3322966666666671</v>
      </c>
      <c r="AH202" s="5">
        <f t="shared" si="51"/>
        <v>-0.57566807313642965</v>
      </c>
      <c r="AI202" s="5"/>
      <c r="AJ202" s="5">
        <f t="shared" si="56"/>
        <v>6.7333333333333334</v>
      </c>
      <c r="AK202" s="32">
        <f t="shared" si="61"/>
        <v>7.280476666666666</v>
      </c>
      <c r="AL202" s="5">
        <f t="shared" si="52"/>
        <v>-0.12053445850914546</v>
      </c>
    </row>
    <row r="203" spans="1:38">
      <c r="A203" s="141">
        <v>197</v>
      </c>
      <c r="B203" s="6">
        <v>1979</v>
      </c>
      <c r="C203" s="5">
        <v>-4.7</v>
      </c>
      <c r="D203" s="5">
        <v>-1</v>
      </c>
      <c r="E203" s="5">
        <v>2.8</v>
      </c>
      <c r="F203" s="5">
        <v>3</v>
      </c>
      <c r="G203" s="5">
        <v>10.3</v>
      </c>
      <c r="H203" s="5">
        <v>13.5</v>
      </c>
      <c r="I203" s="5">
        <v>13.7</v>
      </c>
      <c r="J203" s="5">
        <v>13.4</v>
      </c>
      <c r="K203" s="5">
        <v>11.7</v>
      </c>
      <c r="L203" s="5">
        <v>9.1999999999999993</v>
      </c>
      <c r="M203" s="5">
        <v>1.4</v>
      </c>
      <c r="N203" s="5">
        <v>2.6</v>
      </c>
      <c r="O203" s="231">
        <v>0</v>
      </c>
      <c r="P203" s="5">
        <v>6.3</v>
      </c>
      <c r="Q203" s="26">
        <f t="shared" si="47"/>
        <v>6.3</v>
      </c>
      <c r="R203" s="227">
        <v>6.3166666666666664</v>
      </c>
      <c r="S203" s="111">
        <f t="shared" si="57"/>
        <v>6.4733199999999993</v>
      </c>
      <c r="T203" s="32">
        <f t="shared" si="57"/>
        <v>6.4733199999999993</v>
      </c>
      <c r="U203" s="230">
        <f t="shared" si="57"/>
        <v>6.4775882500000002</v>
      </c>
      <c r="V203" s="111">
        <f t="shared" si="48"/>
        <v>4.2796610169486549E-2</v>
      </c>
      <c r="X203" s="5">
        <f t="shared" si="53"/>
        <v>13.533333333333333</v>
      </c>
      <c r="Y203" s="32">
        <f t="shared" si="58"/>
        <v>14.028529999999998</v>
      </c>
      <c r="Z203" s="5">
        <f t="shared" si="49"/>
        <v>-0.64092827004218655</v>
      </c>
      <c r="AB203" s="5">
        <f t="shared" si="54"/>
        <v>-1.6333333333333335</v>
      </c>
      <c r="AC203" s="32">
        <f t="shared" si="59"/>
        <v>-0.87396666666666667</v>
      </c>
      <c r="AD203" s="5">
        <f t="shared" si="50"/>
        <v>-0.17609001406469749</v>
      </c>
      <c r="AE203" s="32"/>
      <c r="AF203" s="5">
        <f t="shared" si="55"/>
        <v>5.3666666666666671</v>
      </c>
      <c r="AG203" s="32">
        <f t="shared" si="60"/>
        <v>5.3582000000000001</v>
      </c>
      <c r="AH203" s="5">
        <f t="shared" si="51"/>
        <v>-0.10900140646976197</v>
      </c>
      <c r="AI203" s="5"/>
      <c r="AJ203" s="5">
        <f t="shared" si="56"/>
        <v>7.4333333333333327</v>
      </c>
      <c r="AK203" s="32">
        <f t="shared" si="61"/>
        <v>7.3520933333333325</v>
      </c>
      <c r="AL203" s="5">
        <f t="shared" si="52"/>
        <v>0.57946554149085383</v>
      </c>
    </row>
    <row r="204" spans="1:38">
      <c r="A204" s="141">
        <v>198</v>
      </c>
      <c r="B204" s="6">
        <v>1980</v>
      </c>
      <c r="C204" s="5">
        <v>-3.5</v>
      </c>
      <c r="D204" s="5">
        <v>1.4</v>
      </c>
      <c r="E204" s="5">
        <v>2</v>
      </c>
      <c r="F204" s="5">
        <v>2.1</v>
      </c>
      <c r="G204" s="5">
        <v>7.3</v>
      </c>
      <c r="H204" s="5">
        <v>11.4</v>
      </c>
      <c r="I204" s="5">
        <v>12.4</v>
      </c>
      <c r="J204" s="5">
        <v>15.6</v>
      </c>
      <c r="K204" s="5">
        <v>13</v>
      </c>
      <c r="L204" s="5">
        <v>6.7</v>
      </c>
      <c r="M204" s="5">
        <v>1.4</v>
      </c>
      <c r="N204" s="5">
        <v>-1.8</v>
      </c>
      <c r="O204" s="231">
        <v>0</v>
      </c>
      <c r="P204" s="5">
        <v>5.7</v>
      </c>
      <c r="Q204" s="26">
        <f t="shared" si="47"/>
        <v>5.7</v>
      </c>
      <c r="R204" s="227">
        <v>5.6749999999999998</v>
      </c>
      <c r="S204" s="111">
        <f t="shared" si="57"/>
        <v>6.4998500000000003</v>
      </c>
      <c r="T204" s="32">
        <f t="shared" si="57"/>
        <v>6.4998500000000003</v>
      </c>
      <c r="U204" s="230">
        <f t="shared" si="57"/>
        <v>6.5058927500000001</v>
      </c>
      <c r="V204" s="111">
        <f t="shared" si="48"/>
        <v>-0.5572033898305131</v>
      </c>
      <c r="X204" s="5">
        <f t="shared" si="53"/>
        <v>13.133333333333333</v>
      </c>
      <c r="Y204" s="32">
        <f t="shared" si="58"/>
        <v>14.085079999999998</v>
      </c>
      <c r="Z204" s="5">
        <f t="shared" si="49"/>
        <v>-1.0409282700421869</v>
      </c>
      <c r="AB204" s="5">
        <f t="shared" si="54"/>
        <v>0.16666666666666666</v>
      </c>
      <c r="AC204" s="32">
        <f t="shared" si="59"/>
        <v>-0.91192666666666677</v>
      </c>
      <c r="AD204" s="5">
        <f t="shared" si="50"/>
        <v>1.6239099859353028</v>
      </c>
      <c r="AE204" s="32"/>
      <c r="AF204" s="5">
        <f t="shared" si="55"/>
        <v>3.7999999999999994</v>
      </c>
      <c r="AG204" s="32">
        <f t="shared" si="60"/>
        <v>5.3738033333333339</v>
      </c>
      <c r="AH204" s="5">
        <f t="shared" si="51"/>
        <v>-1.6756680731364297</v>
      </c>
      <c r="AI204" s="5"/>
      <c r="AJ204" s="5">
        <f t="shared" si="56"/>
        <v>7.0333333333333323</v>
      </c>
      <c r="AK204" s="32">
        <f t="shared" si="61"/>
        <v>7.4350999999999994</v>
      </c>
      <c r="AL204" s="5">
        <f t="shared" si="52"/>
        <v>0.17946554149085348</v>
      </c>
    </row>
    <row r="205" spans="1:38">
      <c r="A205" s="141">
        <v>199</v>
      </c>
      <c r="B205" s="6">
        <v>1981</v>
      </c>
      <c r="C205" s="5">
        <v>-3.8</v>
      </c>
      <c r="D205" s="5">
        <v>-3.2</v>
      </c>
      <c r="E205" s="5">
        <v>5.6</v>
      </c>
      <c r="F205" s="5">
        <v>6.7</v>
      </c>
      <c r="G205" s="5">
        <v>9.9</v>
      </c>
      <c r="H205" s="5">
        <v>13.3</v>
      </c>
      <c r="I205" s="5">
        <v>13.9</v>
      </c>
      <c r="J205" s="5">
        <v>15.2</v>
      </c>
      <c r="K205" s="5">
        <v>12.2</v>
      </c>
      <c r="L205" s="5">
        <v>7.2</v>
      </c>
      <c r="M205" s="5">
        <v>2.5</v>
      </c>
      <c r="N205" s="5">
        <v>-2.1</v>
      </c>
      <c r="O205" s="231">
        <v>0</v>
      </c>
      <c r="P205" s="5">
        <v>6.4</v>
      </c>
      <c r="Q205" s="26">
        <f t="shared" si="47"/>
        <v>6.4</v>
      </c>
      <c r="R205" s="227">
        <v>6.4649999999999999</v>
      </c>
      <c r="S205" s="111">
        <f t="shared" si="57"/>
        <v>6.5387700000000004</v>
      </c>
      <c r="T205" s="32">
        <f t="shared" si="57"/>
        <v>6.5387700000000004</v>
      </c>
      <c r="U205" s="230">
        <f t="shared" si="57"/>
        <v>6.5463077500000004</v>
      </c>
      <c r="V205" s="111">
        <f t="shared" si="48"/>
        <v>0.14279661016948708</v>
      </c>
      <c r="X205" s="5">
        <f t="shared" si="53"/>
        <v>14.133333333333335</v>
      </c>
      <c r="Y205" s="32">
        <f t="shared" si="58"/>
        <v>14.155256666666666</v>
      </c>
      <c r="Z205" s="5">
        <f t="shared" si="49"/>
        <v>-4.0928270042185133E-2</v>
      </c>
      <c r="AB205" s="5">
        <f t="shared" si="54"/>
        <v>-2.9333333333333336</v>
      </c>
      <c r="AC205" s="32">
        <f t="shared" si="59"/>
        <v>-0.93810333333333351</v>
      </c>
      <c r="AD205" s="5">
        <f t="shared" si="50"/>
        <v>-1.4760900140646975</v>
      </c>
      <c r="AE205" s="32"/>
      <c r="AF205" s="5">
        <f t="shared" si="55"/>
        <v>7.4000000000000012</v>
      </c>
      <c r="AG205" s="32">
        <f t="shared" si="60"/>
        <v>5.4070100000000005</v>
      </c>
      <c r="AH205" s="5">
        <f t="shared" si="51"/>
        <v>1.9243319268635721</v>
      </c>
      <c r="AI205" s="5"/>
      <c r="AJ205" s="5">
        <f t="shared" si="56"/>
        <v>7.3</v>
      </c>
      <c r="AK205" s="32">
        <f t="shared" si="61"/>
        <v>7.5136833333333328</v>
      </c>
      <c r="AL205" s="5">
        <f t="shared" si="52"/>
        <v>0.44613220815752097</v>
      </c>
    </row>
    <row r="206" spans="1:38">
      <c r="A206" s="141">
        <v>200</v>
      </c>
      <c r="B206" s="6">
        <v>1982</v>
      </c>
      <c r="C206" s="5">
        <v>-0.2</v>
      </c>
      <c r="D206" s="5">
        <v>-1.4</v>
      </c>
      <c r="E206" s="5">
        <v>1.7</v>
      </c>
      <c r="F206" s="5">
        <v>3.4</v>
      </c>
      <c r="G206" s="5">
        <v>10.6</v>
      </c>
      <c r="H206" s="5">
        <v>14.3</v>
      </c>
      <c r="I206" s="5">
        <v>16.7</v>
      </c>
      <c r="J206" s="5">
        <v>14.5</v>
      </c>
      <c r="K206" s="5">
        <v>14.6</v>
      </c>
      <c r="L206" s="5">
        <v>7.8</v>
      </c>
      <c r="M206" s="5">
        <v>5.3</v>
      </c>
      <c r="N206" s="5">
        <v>0.6</v>
      </c>
      <c r="O206" s="231">
        <v>0</v>
      </c>
      <c r="P206" s="5">
        <f>ROUND(AVERAGE(C206:N206),1)</f>
        <v>7.3</v>
      </c>
      <c r="Q206" s="26">
        <f t="shared" si="47"/>
        <v>7.3</v>
      </c>
      <c r="R206" s="227">
        <v>7.3208333333333337</v>
      </c>
      <c r="S206" s="111">
        <f t="shared" si="57"/>
        <v>6.5794299999999994</v>
      </c>
      <c r="T206" s="32">
        <f t="shared" si="57"/>
        <v>6.5794299999999994</v>
      </c>
      <c r="U206" s="230">
        <f t="shared" si="57"/>
        <v>6.5874423333333336</v>
      </c>
      <c r="V206" s="111">
        <f t="shared" si="48"/>
        <v>1.0427966101694865</v>
      </c>
      <c r="X206" s="5">
        <f t="shared" si="53"/>
        <v>15.166666666666666</v>
      </c>
      <c r="Y206" s="32">
        <f t="shared" si="58"/>
        <v>14.210646666666666</v>
      </c>
      <c r="Z206" s="5">
        <f t="shared" si="49"/>
        <v>0.99240506329114631</v>
      </c>
      <c r="AB206" s="5">
        <f t="shared" si="54"/>
        <v>-1.2333333333333334</v>
      </c>
      <c r="AC206" s="32">
        <f t="shared" si="59"/>
        <v>-0.93764000000000003</v>
      </c>
      <c r="AD206" s="5">
        <f t="shared" si="50"/>
        <v>0.22390998593530265</v>
      </c>
      <c r="AE206" s="32"/>
      <c r="AF206" s="5">
        <f t="shared" si="55"/>
        <v>5.2333333333333334</v>
      </c>
      <c r="AG206" s="32">
        <f t="shared" si="60"/>
        <v>5.4637266666666671</v>
      </c>
      <c r="AH206" s="5">
        <f t="shared" si="51"/>
        <v>-0.24233473980309572</v>
      </c>
      <c r="AI206" s="5"/>
      <c r="AJ206" s="5">
        <f t="shared" si="56"/>
        <v>9.2333333333333325</v>
      </c>
      <c r="AK206" s="32">
        <f t="shared" si="61"/>
        <v>7.5728500000000007</v>
      </c>
      <c r="AL206" s="5">
        <f t="shared" si="52"/>
        <v>2.3794655414908537</v>
      </c>
    </row>
    <row r="207" spans="1:38">
      <c r="A207" s="141">
        <v>201</v>
      </c>
      <c r="B207" s="6">
        <v>1983</v>
      </c>
      <c r="C207" s="5">
        <v>2.2000000000000002</v>
      </c>
      <c r="D207" s="5">
        <v>-4.2</v>
      </c>
      <c r="E207" s="5">
        <v>2.8</v>
      </c>
      <c r="F207" s="5">
        <v>7</v>
      </c>
      <c r="G207" s="5">
        <v>9</v>
      </c>
      <c r="H207" s="5">
        <v>13.8</v>
      </c>
      <c r="I207" s="5">
        <v>19.7</v>
      </c>
      <c r="J207" s="5">
        <v>15.3</v>
      </c>
      <c r="K207" s="5">
        <v>12.3</v>
      </c>
      <c r="L207" s="5">
        <v>8.1</v>
      </c>
      <c r="M207" s="5">
        <v>1.9</v>
      </c>
      <c r="N207" s="5">
        <v>0.8</v>
      </c>
      <c r="O207" s="231">
        <v>0</v>
      </c>
      <c r="P207" s="5">
        <f t="shared" ref="P207:P239" si="62">ROUND(AVERAGE(C207:N207),1)</f>
        <v>7.4</v>
      </c>
      <c r="Q207" s="26">
        <f t="shared" si="47"/>
        <v>7.4</v>
      </c>
      <c r="R207" s="227">
        <v>7.4074999999999998</v>
      </c>
      <c r="S207" s="111">
        <f t="shared" si="57"/>
        <v>6.6297000000000006</v>
      </c>
      <c r="T207" s="32">
        <f t="shared" si="57"/>
        <v>6.6297000000000006</v>
      </c>
      <c r="U207" s="230">
        <f t="shared" si="57"/>
        <v>6.6383021666666675</v>
      </c>
      <c r="V207" s="111">
        <f t="shared" si="48"/>
        <v>1.1427966101694871</v>
      </c>
      <c r="X207" s="5">
        <f t="shared" si="53"/>
        <v>16.266666666666666</v>
      </c>
      <c r="Y207" s="32">
        <f t="shared" si="58"/>
        <v>14.285763333333334</v>
      </c>
      <c r="Z207" s="5">
        <f t="shared" si="49"/>
        <v>2.092405063291146</v>
      </c>
      <c r="AB207" s="5">
        <f t="shared" si="54"/>
        <v>-0.46666666666666662</v>
      </c>
      <c r="AC207" s="32">
        <f t="shared" si="59"/>
        <v>-0.91912000000000005</v>
      </c>
      <c r="AD207" s="5">
        <f t="shared" si="50"/>
        <v>0.99057665260196948</v>
      </c>
      <c r="AE207" s="32"/>
      <c r="AF207" s="5">
        <f t="shared" si="55"/>
        <v>6.2666666666666666</v>
      </c>
      <c r="AG207" s="32">
        <f t="shared" si="60"/>
        <v>5.513746666666667</v>
      </c>
      <c r="AH207" s="5">
        <f t="shared" si="51"/>
        <v>0.79099859353023749</v>
      </c>
      <c r="AI207" s="5"/>
      <c r="AJ207" s="5">
        <f t="shared" si="56"/>
        <v>7.4333333333333327</v>
      </c>
      <c r="AK207" s="32">
        <f t="shared" si="61"/>
        <v>7.6415199999999999</v>
      </c>
      <c r="AL207" s="5">
        <f t="shared" si="52"/>
        <v>0.57946554149085383</v>
      </c>
    </row>
    <row r="208" spans="1:38">
      <c r="A208" s="141">
        <v>202</v>
      </c>
      <c r="B208" s="6">
        <v>1984</v>
      </c>
      <c r="C208" s="5">
        <v>-0.7</v>
      </c>
      <c r="D208" s="5">
        <v>-3.9</v>
      </c>
      <c r="E208" s="5">
        <v>-0.4</v>
      </c>
      <c r="F208" s="5">
        <v>3.9</v>
      </c>
      <c r="G208" s="5">
        <v>7.7</v>
      </c>
      <c r="H208" s="5">
        <v>12.1</v>
      </c>
      <c r="I208" s="5">
        <v>14.7</v>
      </c>
      <c r="J208" s="5">
        <v>14.5</v>
      </c>
      <c r="K208" s="5">
        <v>10.3</v>
      </c>
      <c r="L208" s="5">
        <v>9</v>
      </c>
      <c r="M208" s="5">
        <v>6.7</v>
      </c>
      <c r="N208" s="5">
        <v>0.5</v>
      </c>
      <c r="O208" s="231">
        <v>0</v>
      </c>
      <c r="P208" s="5">
        <f t="shared" si="62"/>
        <v>6.2</v>
      </c>
      <c r="Q208" s="26">
        <f t="shared" si="47"/>
        <v>6.2</v>
      </c>
      <c r="R208" s="227">
        <v>6.2016666666666671</v>
      </c>
      <c r="S208" s="111">
        <f t="shared" ref="S208:U224" si="63">$W$5*(P197+P219)+$W$6*(P198+P218)+$W$7*(P199+P217)+$W$8*(P200+P216)+$W$9*(P201+P215)+$W$10*(P202+P214)+$W$11*(P203+P213)+$W$12*(P204+P212)+$W$13*(P205+P211)+$W$14*(P206+P210)+$W$15*(P207+P209)+$W$16*P208</f>
        <v>6.6823199999999998</v>
      </c>
      <c r="T208" s="32">
        <f t="shared" si="63"/>
        <v>6.6823199999999998</v>
      </c>
      <c r="U208" s="230">
        <f t="shared" si="63"/>
        <v>6.690942166666666</v>
      </c>
      <c r="V208" s="111">
        <f t="shared" si="48"/>
        <v>-5.7203389830513096E-2</v>
      </c>
      <c r="X208" s="5">
        <f t="shared" si="53"/>
        <v>13.766666666666666</v>
      </c>
      <c r="Y208" s="32">
        <f t="shared" si="58"/>
        <v>14.359046666666664</v>
      </c>
      <c r="Z208" s="5">
        <f t="shared" si="49"/>
        <v>-0.40759493670885405</v>
      </c>
      <c r="AB208" s="5">
        <f t="shared" si="54"/>
        <v>-1.2666666666666666</v>
      </c>
      <c r="AC208" s="32">
        <f t="shared" si="59"/>
        <v>-0.88011666666666666</v>
      </c>
      <c r="AD208" s="5">
        <f t="shared" si="50"/>
        <v>0.19057665260196943</v>
      </c>
      <c r="AE208" s="32"/>
      <c r="AF208" s="5">
        <f t="shared" si="55"/>
        <v>3.7333333333333329</v>
      </c>
      <c r="AG208" s="32">
        <f t="shared" si="60"/>
        <v>5.5674633333333334</v>
      </c>
      <c r="AH208" s="5">
        <f t="shared" si="51"/>
        <v>-1.7423347398030962</v>
      </c>
      <c r="AI208" s="5"/>
      <c r="AJ208" s="5">
        <f t="shared" si="56"/>
        <v>8.6666666666666661</v>
      </c>
      <c r="AK208" s="32">
        <f t="shared" si="61"/>
        <v>7.6936</v>
      </c>
      <c r="AL208" s="5">
        <f t="shared" si="52"/>
        <v>1.8127988748241872</v>
      </c>
    </row>
    <row r="209" spans="1:39">
      <c r="A209" s="141">
        <v>203</v>
      </c>
      <c r="B209" s="6">
        <v>1985</v>
      </c>
      <c r="C209" s="5">
        <v>-6.5</v>
      </c>
      <c r="D209" s="5">
        <v>-3</v>
      </c>
      <c r="E209" s="5">
        <v>0.3</v>
      </c>
      <c r="F209" s="5">
        <v>5.4</v>
      </c>
      <c r="G209" s="5">
        <v>10.7</v>
      </c>
      <c r="H209" s="5">
        <v>11.2</v>
      </c>
      <c r="I209" s="5">
        <v>16.399999999999999</v>
      </c>
      <c r="J209" s="5">
        <v>15.2</v>
      </c>
      <c r="K209" s="5">
        <v>13.5</v>
      </c>
      <c r="L209" s="5">
        <v>7.7</v>
      </c>
      <c r="M209" s="5">
        <v>-1.5</v>
      </c>
      <c r="N209" s="5">
        <v>3.7</v>
      </c>
      <c r="O209" s="231">
        <v>0</v>
      </c>
      <c r="P209" s="5">
        <f t="shared" si="62"/>
        <v>6.1</v>
      </c>
      <c r="Q209" s="26">
        <f t="shared" si="47"/>
        <v>6.1</v>
      </c>
      <c r="R209" s="227">
        <v>6.105833333333333</v>
      </c>
      <c r="S209" s="111">
        <f t="shared" si="63"/>
        <v>6.7334800000000001</v>
      </c>
      <c r="T209" s="32">
        <f t="shared" si="63"/>
        <v>6.7334800000000001</v>
      </c>
      <c r="U209" s="230">
        <f t="shared" si="63"/>
        <v>6.7413121666666669</v>
      </c>
      <c r="V209" s="111">
        <f t="shared" si="48"/>
        <v>-0.15720338983051363</v>
      </c>
      <c r="X209" s="5">
        <f t="shared" si="53"/>
        <v>14.266666666666666</v>
      </c>
      <c r="Y209" s="32">
        <f t="shared" si="58"/>
        <v>14.421133333333334</v>
      </c>
      <c r="Z209" s="5">
        <f t="shared" si="49"/>
        <v>9.240506329114595E-2</v>
      </c>
      <c r="AB209" s="5">
        <f t="shared" si="54"/>
        <v>-3</v>
      </c>
      <c r="AC209" s="32">
        <f t="shared" si="59"/>
        <v>-0.81639666666666666</v>
      </c>
      <c r="AD209" s="5">
        <f t="shared" si="50"/>
        <v>-1.542756680731364</v>
      </c>
      <c r="AE209" s="32"/>
      <c r="AF209" s="5">
        <f t="shared" si="55"/>
        <v>5.4666666666666659</v>
      </c>
      <c r="AG209" s="32">
        <f t="shared" si="60"/>
        <v>5.6340400000000006</v>
      </c>
      <c r="AH209" s="5">
        <f t="shared" si="51"/>
        <v>-9.0014064697632179E-3</v>
      </c>
      <c r="AI209" s="5"/>
      <c r="AJ209" s="5">
        <f t="shared" si="56"/>
        <v>6.5666666666666664</v>
      </c>
      <c r="AK209" s="32">
        <f t="shared" si="61"/>
        <v>7.7064266666666654</v>
      </c>
      <c r="AL209" s="5">
        <f t="shared" si="52"/>
        <v>-0.28720112517581242</v>
      </c>
    </row>
    <row r="210" spans="1:39">
      <c r="A210" s="141">
        <v>204</v>
      </c>
      <c r="B210" s="6">
        <v>1986</v>
      </c>
      <c r="C210" s="5">
        <v>-1.8</v>
      </c>
      <c r="D210" s="5">
        <v>-8.1999999999999993</v>
      </c>
      <c r="E210" s="5">
        <v>1.6</v>
      </c>
      <c r="F210" s="5">
        <v>4.3</v>
      </c>
      <c r="G210" s="5">
        <v>12.4</v>
      </c>
      <c r="H210" s="5">
        <v>13.1</v>
      </c>
      <c r="I210" s="5">
        <v>14.7</v>
      </c>
      <c r="J210" s="5">
        <v>14.9</v>
      </c>
      <c r="K210" s="5">
        <v>11.5</v>
      </c>
      <c r="L210" s="5">
        <v>9</v>
      </c>
      <c r="M210" s="5">
        <v>5</v>
      </c>
      <c r="N210" s="5">
        <v>0.6</v>
      </c>
      <c r="O210" s="231">
        <v>0</v>
      </c>
      <c r="P210" s="5">
        <f t="shared" si="62"/>
        <v>6.4</v>
      </c>
      <c r="Q210" s="26">
        <f t="shared" si="47"/>
        <v>6.4</v>
      </c>
      <c r="R210" s="227">
        <v>6.4266666666666667</v>
      </c>
      <c r="S210" s="111">
        <f t="shared" si="63"/>
        <v>6.791570000000001</v>
      </c>
      <c r="T210" s="32">
        <f t="shared" si="63"/>
        <v>6.791570000000001</v>
      </c>
      <c r="U210" s="230">
        <f t="shared" si="63"/>
        <v>6.7984885000000004</v>
      </c>
      <c r="V210" s="111">
        <f t="shared" si="48"/>
        <v>0.14279661016948708</v>
      </c>
      <c r="X210" s="5">
        <f t="shared" si="53"/>
        <v>14.233333333333333</v>
      </c>
      <c r="Y210" s="32">
        <f t="shared" si="58"/>
        <v>14.490583333333333</v>
      </c>
      <c r="Z210" s="5">
        <f t="shared" si="49"/>
        <v>5.9071729957812735E-2</v>
      </c>
      <c r="AB210" s="5">
        <f t="shared" si="54"/>
        <v>-2.0999999999999996</v>
      </c>
      <c r="AC210" s="32">
        <f t="shared" si="59"/>
        <v>-0.73140666666666654</v>
      </c>
      <c r="AD210" s="5">
        <f t="shared" si="50"/>
        <v>-0.64275668073136361</v>
      </c>
      <c r="AE210" s="32"/>
      <c r="AF210" s="5">
        <f t="shared" si="55"/>
        <v>6.1000000000000005</v>
      </c>
      <c r="AG210" s="32">
        <f t="shared" si="60"/>
        <v>5.7066533333333327</v>
      </c>
      <c r="AH210" s="5">
        <f t="shared" si="51"/>
        <v>0.62433192686357142</v>
      </c>
      <c r="AI210" s="5"/>
      <c r="AJ210" s="5">
        <f t="shared" si="56"/>
        <v>8.5</v>
      </c>
      <c r="AK210" s="32">
        <f t="shared" si="61"/>
        <v>7.7165766666666675</v>
      </c>
      <c r="AL210" s="5">
        <f t="shared" si="52"/>
        <v>1.6461322081575211</v>
      </c>
    </row>
    <row r="211" spans="1:39">
      <c r="A211" s="141">
        <v>205</v>
      </c>
      <c r="B211" s="6">
        <v>1987</v>
      </c>
      <c r="C211" s="5">
        <v>-7.1</v>
      </c>
      <c r="D211" s="5">
        <v>-0.2</v>
      </c>
      <c r="E211" s="5">
        <v>-2.8</v>
      </c>
      <c r="F211" s="5">
        <v>7.3</v>
      </c>
      <c r="G211" s="5">
        <v>6.6</v>
      </c>
      <c r="H211" s="5">
        <v>11.9</v>
      </c>
      <c r="I211" s="5">
        <v>15.2</v>
      </c>
      <c r="J211" s="5">
        <v>14.4</v>
      </c>
      <c r="K211" s="5">
        <v>15.1</v>
      </c>
      <c r="L211" s="5">
        <v>9.1</v>
      </c>
      <c r="M211" s="5">
        <v>3</v>
      </c>
      <c r="N211" s="5">
        <v>1.8</v>
      </c>
      <c r="O211" s="231">
        <v>0</v>
      </c>
      <c r="P211" s="5">
        <f t="shared" si="62"/>
        <v>6.2</v>
      </c>
      <c r="Q211" s="26">
        <f t="shared" si="47"/>
        <v>6.2</v>
      </c>
      <c r="R211" s="227">
        <v>6.2074999999999996</v>
      </c>
      <c r="S211" s="104">
        <f t="shared" si="63"/>
        <v>6.8508199999999997</v>
      </c>
      <c r="T211" s="32">
        <f t="shared" si="63"/>
        <v>6.8508199999999997</v>
      </c>
      <c r="U211" s="230">
        <f t="shared" si="63"/>
        <v>6.8563246666666675</v>
      </c>
      <c r="V211" s="111">
        <f t="shared" si="48"/>
        <v>-5.7203389830513096E-2</v>
      </c>
      <c r="X211" s="5">
        <f t="shared" si="53"/>
        <v>13.833333333333334</v>
      </c>
      <c r="Y211" s="32">
        <f t="shared" si="58"/>
        <v>14.562680000000002</v>
      </c>
      <c r="Z211" s="5">
        <f t="shared" si="49"/>
        <v>-0.34092827004218584</v>
      </c>
      <c r="AB211" s="5">
        <f t="shared" si="54"/>
        <v>-2.2333333333333334</v>
      </c>
      <c r="AC211" s="32">
        <f t="shared" si="59"/>
        <v>-0.61973</v>
      </c>
      <c r="AD211" s="5">
        <f t="shared" si="50"/>
        <v>-0.77609001406469735</v>
      </c>
      <c r="AE211" s="32"/>
      <c r="AF211" s="5">
        <f t="shared" si="55"/>
        <v>3.6999999999999997</v>
      </c>
      <c r="AG211" s="32">
        <f t="shared" si="60"/>
        <v>5.7934466666666671</v>
      </c>
      <c r="AH211" s="5">
        <f t="shared" si="51"/>
        <v>-1.7756680731364294</v>
      </c>
      <c r="AI211" s="5"/>
      <c r="AJ211" s="5">
        <f t="shared" si="56"/>
        <v>9.0666666666666664</v>
      </c>
      <c r="AK211" s="32">
        <f t="shared" si="61"/>
        <v>7.6824699999999995</v>
      </c>
      <c r="AL211" s="5">
        <f t="shared" si="52"/>
        <v>2.2127988748241876</v>
      </c>
    </row>
    <row r="212" spans="1:39">
      <c r="A212" s="141">
        <v>206</v>
      </c>
      <c r="B212" s="6">
        <v>1988</v>
      </c>
      <c r="C212" s="5">
        <v>2.9</v>
      </c>
      <c r="D212" s="5">
        <v>-0.9</v>
      </c>
      <c r="E212" s="5">
        <v>-0.3</v>
      </c>
      <c r="F212" s="5">
        <v>6.5</v>
      </c>
      <c r="G212" s="5">
        <v>11.6</v>
      </c>
      <c r="H212" s="5">
        <v>12.4</v>
      </c>
      <c r="I212" s="5">
        <v>15.6</v>
      </c>
      <c r="J212" s="5">
        <v>15.5</v>
      </c>
      <c r="K212" s="5">
        <v>11.6</v>
      </c>
      <c r="L212" s="5">
        <v>9.5</v>
      </c>
      <c r="M212" s="5">
        <v>1.2</v>
      </c>
      <c r="N212" s="5">
        <v>0</v>
      </c>
      <c r="O212" s="231">
        <v>0</v>
      </c>
      <c r="P212" s="5">
        <f t="shared" si="62"/>
        <v>7.1</v>
      </c>
      <c r="Q212" s="26">
        <f t="shared" si="47"/>
        <v>7.1</v>
      </c>
      <c r="R212" s="227">
        <v>7.1483333333333334</v>
      </c>
      <c r="S212" s="104">
        <f t="shared" si="63"/>
        <v>6.9091899999999988</v>
      </c>
      <c r="T212" s="32">
        <f t="shared" si="63"/>
        <v>6.9091899999999988</v>
      </c>
      <c r="U212" s="230">
        <f t="shared" si="63"/>
        <v>6.9132470833333324</v>
      </c>
      <c r="V212" s="111">
        <f t="shared" si="48"/>
        <v>0.84279661016948637</v>
      </c>
      <c r="X212" s="5">
        <f t="shared" si="53"/>
        <v>14.5</v>
      </c>
      <c r="Y212" s="32">
        <f t="shared" si="58"/>
        <v>14.624626666666668</v>
      </c>
      <c r="Z212" s="5">
        <f t="shared" si="49"/>
        <v>0.32573839662448023</v>
      </c>
      <c r="AB212" s="5">
        <f t="shared" si="54"/>
        <v>1.2666666666666668</v>
      </c>
      <c r="AC212" s="32">
        <f t="shared" si="59"/>
        <v>-0.49693333333333317</v>
      </c>
      <c r="AD212" s="5">
        <f t="shared" si="50"/>
        <v>2.7239099859353031</v>
      </c>
      <c r="AE212" s="32"/>
      <c r="AF212" s="5">
        <f t="shared" si="55"/>
        <v>5.9333333333333336</v>
      </c>
      <c r="AG212" s="32">
        <f t="shared" si="60"/>
        <v>5.8875066666666669</v>
      </c>
      <c r="AH212" s="5">
        <f t="shared" si="51"/>
        <v>0.45766526019690446</v>
      </c>
      <c r="AI212" s="5"/>
      <c r="AJ212" s="5">
        <f t="shared" si="56"/>
        <v>7.4333333333333336</v>
      </c>
      <c r="AK212" s="32">
        <f t="shared" si="61"/>
        <v>7.6427166666666659</v>
      </c>
      <c r="AL212" s="5">
        <f t="shared" si="52"/>
        <v>0.57946554149085472</v>
      </c>
    </row>
    <row r="213" spans="1:39">
      <c r="A213" s="141">
        <v>207</v>
      </c>
      <c r="B213" s="6">
        <v>1989</v>
      </c>
      <c r="C213" s="5">
        <v>1.3</v>
      </c>
      <c r="D213" s="5">
        <v>3.1</v>
      </c>
      <c r="E213" s="5">
        <v>6.2</v>
      </c>
      <c r="F213" s="5">
        <v>5.0999999999999996</v>
      </c>
      <c r="G213" s="5">
        <v>11.2</v>
      </c>
      <c r="H213" s="5">
        <v>11.9</v>
      </c>
      <c r="I213" s="5">
        <v>15.6</v>
      </c>
      <c r="J213" s="5">
        <v>15.2</v>
      </c>
      <c r="K213" s="5">
        <v>11.7</v>
      </c>
      <c r="L213" s="5">
        <v>9.6</v>
      </c>
      <c r="M213" s="5">
        <v>2</v>
      </c>
      <c r="N213" s="5">
        <v>2.5</v>
      </c>
      <c r="O213" s="231">
        <v>0</v>
      </c>
      <c r="P213" s="5">
        <f t="shared" si="62"/>
        <v>8</v>
      </c>
      <c r="Q213" s="26">
        <f t="shared" si="47"/>
        <v>8</v>
      </c>
      <c r="R213" s="227">
        <v>7.9550000000000001</v>
      </c>
      <c r="S213" s="104">
        <f t="shared" si="63"/>
        <v>6.9688600000000003</v>
      </c>
      <c r="T213" s="32">
        <f t="shared" si="63"/>
        <v>6.9688600000000003</v>
      </c>
      <c r="U213" s="230">
        <f t="shared" si="63"/>
        <v>6.9711090833333333</v>
      </c>
      <c r="V213" s="111">
        <f t="shared" si="48"/>
        <v>1.7427966101694867</v>
      </c>
      <c r="X213" s="5">
        <f t="shared" si="53"/>
        <v>14.233333333333334</v>
      </c>
      <c r="Y213" s="32">
        <f t="shared" si="58"/>
        <v>14.694020000000002</v>
      </c>
      <c r="Z213" s="5">
        <f t="shared" si="49"/>
        <v>5.9071729957814512E-2</v>
      </c>
      <c r="AB213" s="5">
        <f t="shared" si="54"/>
        <v>1.4666666666666668</v>
      </c>
      <c r="AC213" s="32">
        <f t="shared" si="59"/>
        <v>-0.38110999999999995</v>
      </c>
      <c r="AD213" s="5">
        <f t="shared" si="50"/>
        <v>2.9239099859353028</v>
      </c>
      <c r="AE213" s="32"/>
      <c r="AF213" s="5">
        <f t="shared" si="55"/>
        <v>7.5</v>
      </c>
      <c r="AG213" s="32">
        <f t="shared" si="60"/>
        <v>5.9842966666666673</v>
      </c>
      <c r="AH213" s="5">
        <f t="shared" si="51"/>
        <v>2.0243319268635709</v>
      </c>
      <c r="AI213" s="5"/>
      <c r="AJ213" s="5">
        <f t="shared" si="56"/>
        <v>7.7666666666666657</v>
      </c>
      <c r="AK213" s="32">
        <f t="shared" si="61"/>
        <v>7.5990833333333327</v>
      </c>
      <c r="AL213" s="5">
        <f t="shared" si="52"/>
        <v>0.91279887482418687</v>
      </c>
    </row>
    <row r="214" spans="1:39">
      <c r="A214" s="141">
        <v>208</v>
      </c>
      <c r="B214" s="6">
        <v>1990</v>
      </c>
      <c r="C214" s="5">
        <v>1.7</v>
      </c>
      <c r="D214" s="5">
        <v>5.0999999999999996</v>
      </c>
      <c r="E214" s="5">
        <v>5.5</v>
      </c>
      <c r="F214" s="5">
        <v>3.7</v>
      </c>
      <c r="G214" s="5">
        <v>12</v>
      </c>
      <c r="H214" s="5">
        <v>12.4</v>
      </c>
      <c r="I214" s="5">
        <v>15.2</v>
      </c>
      <c r="J214" s="5">
        <v>16.5</v>
      </c>
      <c r="K214" s="5">
        <v>10.4</v>
      </c>
      <c r="L214" s="5">
        <v>10</v>
      </c>
      <c r="M214" s="5">
        <v>1.8</v>
      </c>
      <c r="N214" s="5">
        <v>-1.7</v>
      </c>
      <c r="O214" s="231">
        <v>0</v>
      </c>
      <c r="P214" s="5">
        <f t="shared" si="62"/>
        <v>7.7</v>
      </c>
      <c r="Q214" s="26">
        <f t="shared" si="47"/>
        <v>7.7</v>
      </c>
      <c r="R214" s="227">
        <v>7.7024999999999997</v>
      </c>
      <c r="S214" s="104">
        <f t="shared" si="63"/>
        <v>7.0253899999999989</v>
      </c>
      <c r="T214" s="32">
        <f t="shared" si="63"/>
        <v>7.0253899999999989</v>
      </c>
      <c r="U214" s="230">
        <f t="shared" si="63"/>
        <v>7.0255135000000015</v>
      </c>
      <c r="V214" s="111">
        <f t="shared" si="48"/>
        <v>1.4427966101694869</v>
      </c>
      <c r="X214" s="5">
        <f t="shared" si="53"/>
        <v>14.700000000000001</v>
      </c>
      <c r="Y214" s="32">
        <f t="shared" si="58"/>
        <v>14.763766666666667</v>
      </c>
      <c r="Z214" s="5">
        <f t="shared" si="49"/>
        <v>0.5257383966244813</v>
      </c>
      <c r="AB214" s="5">
        <f t="shared" si="54"/>
        <v>3.1</v>
      </c>
      <c r="AC214" s="32">
        <f t="shared" si="59"/>
        <v>-0.26116333333333319</v>
      </c>
      <c r="AD214" s="5">
        <f t="shared" si="50"/>
        <v>4.5572433192686361</v>
      </c>
      <c r="AE214" s="32"/>
      <c r="AF214" s="5">
        <f t="shared" si="55"/>
        <v>7.0666666666666664</v>
      </c>
      <c r="AG214" s="32">
        <f t="shared" si="60"/>
        <v>6.0835866666666671</v>
      </c>
      <c r="AH214" s="5">
        <f t="shared" si="51"/>
        <v>1.5909985935302373</v>
      </c>
      <c r="AI214" s="5"/>
      <c r="AJ214" s="5">
        <f t="shared" si="56"/>
        <v>7.3999999999999995</v>
      </c>
      <c r="AK214" s="32">
        <f t="shared" si="61"/>
        <v>7.5447566666666663</v>
      </c>
      <c r="AL214" s="5">
        <f t="shared" si="52"/>
        <v>0.54613220815752062</v>
      </c>
    </row>
    <row r="215" spans="1:39">
      <c r="A215" s="141">
        <v>209</v>
      </c>
      <c r="B215" s="6">
        <v>1991</v>
      </c>
      <c r="C215" s="5">
        <v>-1.4</v>
      </c>
      <c r="D215" s="5">
        <v>-2.7</v>
      </c>
      <c r="E215" s="5">
        <v>5</v>
      </c>
      <c r="F215" s="5">
        <v>4.2</v>
      </c>
      <c r="G215" s="5">
        <v>6.1</v>
      </c>
      <c r="H215" s="5">
        <v>11.9</v>
      </c>
      <c r="I215" s="5">
        <v>16.8</v>
      </c>
      <c r="J215" s="5">
        <v>16.600000000000001</v>
      </c>
      <c r="K215" s="5">
        <v>14.1</v>
      </c>
      <c r="L215" s="5">
        <v>5.8</v>
      </c>
      <c r="M215" s="5">
        <v>2.5</v>
      </c>
      <c r="N215" s="5">
        <v>-2.2000000000000002</v>
      </c>
      <c r="O215" s="231">
        <v>0</v>
      </c>
      <c r="P215" s="5">
        <f t="shared" si="62"/>
        <v>6.4</v>
      </c>
      <c r="Q215" s="26">
        <f t="shared" si="47"/>
        <v>6.4</v>
      </c>
      <c r="R215" s="227">
        <v>6.3991666666666669</v>
      </c>
      <c r="S215" s="104">
        <f t="shared" si="63"/>
        <v>7.0780000000000003</v>
      </c>
      <c r="T215" s="32">
        <f t="shared" si="63"/>
        <v>7.0780000000000003</v>
      </c>
      <c r="U215" s="230">
        <f t="shared" si="63"/>
        <v>7.0761347499999996</v>
      </c>
      <c r="V215" s="111">
        <f t="shared" si="48"/>
        <v>0.14279661016948708</v>
      </c>
      <c r="X215" s="5">
        <f t="shared" si="53"/>
        <v>15.100000000000001</v>
      </c>
      <c r="Y215" s="32">
        <f t="shared" si="58"/>
        <v>14.827496666666669</v>
      </c>
      <c r="Z215" s="5">
        <f t="shared" si="49"/>
        <v>0.92573839662448165</v>
      </c>
      <c r="AB215" s="5">
        <f t="shared" si="54"/>
        <v>-1.9333333333333333</v>
      </c>
      <c r="AC215" s="32">
        <f t="shared" si="59"/>
        <v>-0.15919999999999992</v>
      </c>
      <c r="AD215" s="5">
        <f t="shared" si="50"/>
        <v>-0.47609001406469731</v>
      </c>
      <c r="AE215" s="32"/>
      <c r="AF215" s="5">
        <f t="shared" si="55"/>
        <v>5.0999999999999996</v>
      </c>
      <c r="AG215" s="32">
        <f t="shared" si="60"/>
        <v>6.1769733333333336</v>
      </c>
      <c r="AH215" s="5">
        <f t="shared" si="51"/>
        <v>-0.37566807313642947</v>
      </c>
      <c r="AI215" s="5"/>
      <c r="AJ215" s="5">
        <f t="shared" si="56"/>
        <v>7.4666666666666659</v>
      </c>
      <c r="AK215" s="32">
        <f t="shared" si="61"/>
        <v>7.4867399999999984</v>
      </c>
      <c r="AL215" s="5">
        <f t="shared" si="52"/>
        <v>0.61279887482418705</v>
      </c>
    </row>
    <row r="216" spans="1:39">
      <c r="A216" s="141">
        <v>210</v>
      </c>
      <c r="B216" s="6">
        <v>1992</v>
      </c>
      <c r="C216" s="5">
        <v>-0.4</v>
      </c>
      <c r="D216" s="5">
        <v>0.9</v>
      </c>
      <c r="E216" s="5">
        <v>2.8</v>
      </c>
      <c r="F216" s="5">
        <v>5.3</v>
      </c>
      <c r="G216" s="5">
        <v>12.5</v>
      </c>
      <c r="H216" s="5">
        <v>13.6</v>
      </c>
      <c r="I216" s="5">
        <v>16.399999999999999</v>
      </c>
      <c r="J216" s="5">
        <v>19.100000000000001</v>
      </c>
      <c r="K216" s="5">
        <v>12.4</v>
      </c>
      <c r="L216" s="5">
        <v>5.0999999999999996</v>
      </c>
      <c r="M216" s="5">
        <v>4.9000000000000004</v>
      </c>
      <c r="N216" s="5">
        <v>0.1</v>
      </c>
      <c r="O216" s="231">
        <v>0</v>
      </c>
      <c r="P216" s="5">
        <f t="shared" si="62"/>
        <v>7.7</v>
      </c>
      <c r="Q216" s="26">
        <f t="shared" si="47"/>
        <v>7.7</v>
      </c>
      <c r="R216" s="227">
        <v>7.7133333333333329</v>
      </c>
      <c r="S216" s="104">
        <f t="shared" si="63"/>
        <v>7.1301600000000009</v>
      </c>
      <c r="T216" s="32">
        <f t="shared" si="63"/>
        <v>7.1301600000000009</v>
      </c>
      <c r="U216" s="230">
        <f t="shared" si="63"/>
        <v>7.1267702499999999</v>
      </c>
      <c r="V216" s="111">
        <f t="shared" si="48"/>
        <v>1.4427966101694869</v>
      </c>
      <c r="X216" s="5">
        <f t="shared" si="53"/>
        <v>16.366666666666667</v>
      </c>
      <c r="Y216" s="32">
        <f t="shared" si="58"/>
        <v>14.912176666666667</v>
      </c>
      <c r="Z216" s="5">
        <f t="shared" si="49"/>
        <v>2.1924050632911474</v>
      </c>
      <c r="AB216" s="5">
        <f t="shared" si="54"/>
        <v>-0.56666666666666676</v>
      </c>
      <c r="AC216" s="32">
        <f t="shared" si="59"/>
        <v>-9.6343333333333267E-2</v>
      </c>
      <c r="AD216" s="5">
        <f t="shared" si="50"/>
        <v>0.89057665260196928</v>
      </c>
      <c r="AE216" s="32"/>
      <c r="AF216" s="5">
        <f t="shared" si="55"/>
        <v>6.8666666666666671</v>
      </c>
      <c r="AG216" s="32">
        <f t="shared" si="60"/>
        <v>6.2780533333333333</v>
      </c>
      <c r="AH216" s="5">
        <f t="shared" si="51"/>
        <v>1.390998593530238</v>
      </c>
      <c r="AI216" s="5"/>
      <c r="AJ216" s="5">
        <f t="shared" si="56"/>
        <v>7.4666666666666659</v>
      </c>
      <c r="AK216" s="32">
        <f t="shared" si="61"/>
        <v>7.43405</v>
      </c>
      <c r="AL216" s="5">
        <f t="shared" si="52"/>
        <v>0.61279887482418705</v>
      </c>
    </row>
    <row r="217" spans="1:39">
      <c r="A217" s="141">
        <v>211</v>
      </c>
      <c r="B217" s="6">
        <v>1993</v>
      </c>
      <c r="C217" s="5">
        <v>2.2000000000000002</v>
      </c>
      <c r="D217" s="5">
        <v>-1.8</v>
      </c>
      <c r="E217" s="5">
        <v>1.4</v>
      </c>
      <c r="F217" s="5">
        <v>8.1999999999999993</v>
      </c>
      <c r="G217" s="5">
        <v>12.5</v>
      </c>
      <c r="H217" s="5">
        <v>13.8</v>
      </c>
      <c r="I217" s="5">
        <v>13.9</v>
      </c>
      <c r="J217" s="5">
        <v>15</v>
      </c>
      <c r="K217" s="5">
        <v>11.2</v>
      </c>
      <c r="L217" s="5">
        <v>6.1</v>
      </c>
      <c r="M217" s="5">
        <v>-0.9</v>
      </c>
      <c r="N217" s="5">
        <v>1.8</v>
      </c>
      <c r="O217" s="231">
        <v>0</v>
      </c>
      <c r="P217" s="5">
        <f t="shared" si="62"/>
        <v>7</v>
      </c>
      <c r="Q217" s="26">
        <f t="shared" si="47"/>
        <v>7</v>
      </c>
      <c r="R217" s="227">
        <v>6.9316666666666666</v>
      </c>
      <c r="S217" s="104">
        <f t="shared" si="63"/>
        <v>7.1688300000000007</v>
      </c>
      <c r="T217" s="32">
        <f t="shared" si="63"/>
        <v>7.1688300000000007</v>
      </c>
      <c r="U217" s="230">
        <f t="shared" si="63"/>
        <v>7.1632821666666668</v>
      </c>
      <c r="V217" s="111">
        <f t="shared" si="48"/>
        <v>0.74279661016948673</v>
      </c>
      <c r="X217" s="5">
        <f t="shared" si="53"/>
        <v>14.233333333333334</v>
      </c>
      <c r="Y217" s="32">
        <f t="shared" si="58"/>
        <v>14.970503333333335</v>
      </c>
      <c r="Z217" s="5">
        <f t="shared" si="49"/>
        <v>5.9071729957814512E-2</v>
      </c>
      <c r="AB217" s="5">
        <f t="shared" si="54"/>
        <v>0.16666666666666674</v>
      </c>
      <c r="AC217" s="32">
        <f t="shared" si="59"/>
        <v>-3.0720000000000049E-2</v>
      </c>
      <c r="AD217" s="5">
        <f t="shared" si="50"/>
        <v>1.6239099859353028</v>
      </c>
      <c r="AE217" s="32"/>
      <c r="AF217" s="5">
        <f t="shared" si="55"/>
        <v>7.3666666666666671</v>
      </c>
      <c r="AG217" s="32">
        <f t="shared" si="60"/>
        <v>6.344616666666667</v>
      </c>
      <c r="AH217" s="5">
        <f t="shared" si="51"/>
        <v>1.890998593530238</v>
      </c>
      <c r="AI217" s="5"/>
      <c r="AJ217" s="5">
        <f t="shared" si="56"/>
        <v>5.4666666666666659</v>
      </c>
      <c r="AK217" s="32">
        <f t="shared" si="61"/>
        <v>7.3913300000000008</v>
      </c>
      <c r="AL217" s="5">
        <f t="shared" si="52"/>
        <v>-1.387201125175813</v>
      </c>
    </row>
    <row r="218" spans="1:39">
      <c r="A218" s="141">
        <v>212</v>
      </c>
      <c r="B218" s="6">
        <v>1994</v>
      </c>
      <c r="C218" s="5">
        <v>0.5</v>
      </c>
      <c r="D218" s="5">
        <v>0.1</v>
      </c>
      <c r="E218" s="5">
        <v>6.1</v>
      </c>
      <c r="F218" s="5">
        <v>4.5999999999999996</v>
      </c>
      <c r="G218" s="5">
        <v>10.5</v>
      </c>
      <c r="H218" s="5">
        <v>14.5</v>
      </c>
      <c r="I218" s="5">
        <v>18.899999999999999</v>
      </c>
      <c r="J218" s="5">
        <v>17</v>
      </c>
      <c r="K218" s="5">
        <v>11.7</v>
      </c>
      <c r="L218" s="5">
        <v>7.5</v>
      </c>
      <c r="M218" s="5">
        <v>6.2</v>
      </c>
      <c r="N218" s="5">
        <v>1.2</v>
      </c>
      <c r="O218" s="231">
        <v>0</v>
      </c>
      <c r="P218" s="5">
        <f t="shared" si="62"/>
        <v>8.1999999999999993</v>
      </c>
      <c r="Q218" s="26">
        <f t="shared" si="47"/>
        <v>8.1999999999999993</v>
      </c>
      <c r="R218" s="227">
        <v>8.2283333333333335</v>
      </c>
      <c r="S218" s="104">
        <f t="shared" si="63"/>
        <v>7.1994400000000001</v>
      </c>
      <c r="T218" s="32">
        <f t="shared" si="63"/>
        <v>7.1994400000000001</v>
      </c>
      <c r="U218" s="230">
        <f t="shared" si="63"/>
        <v>7.1921292500000007</v>
      </c>
      <c r="V218" s="111">
        <f t="shared" si="48"/>
        <v>1.942796610169486</v>
      </c>
      <c r="X218" s="5">
        <f t="shared" si="53"/>
        <v>16.8</v>
      </c>
      <c r="Y218" s="32">
        <f t="shared" si="58"/>
        <v>15.021933333333333</v>
      </c>
      <c r="Z218" s="5">
        <f t="shared" si="49"/>
        <v>2.6257383966244809</v>
      </c>
      <c r="AB218" s="5">
        <f t="shared" si="54"/>
        <v>0.79999999999999993</v>
      </c>
      <c r="AC218" s="32">
        <f t="shared" si="59"/>
        <v>-3.0833333333332713E-3</v>
      </c>
      <c r="AD218" s="5">
        <f t="shared" si="50"/>
        <v>2.2572433192686359</v>
      </c>
      <c r="AE218" s="32"/>
      <c r="AF218" s="5">
        <f t="shared" si="55"/>
        <v>7.0666666666666664</v>
      </c>
      <c r="AG218" s="32">
        <f t="shared" si="60"/>
        <v>6.4253599999999995</v>
      </c>
      <c r="AH218" s="5">
        <f t="shared" si="51"/>
        <v>1.5909985935302373</v>
      </c>
      <c r="AI218" s="5"/>
      <c r="AJ218" s="5">
        <f t="shared" si="56"/>
        <v>8.4666666666666668</v>
      </c>
      <c r="AK218" s="32">
        <f t="shared" si="61"/>
        <v>7.3569233333333335</v>
      </c>
      <c r="AL218" s="5">
        <f t="shared" si="52"/>
        <v>1.6127988748241879</v>
      </c>
    </row>
    <row r="219" spans="1:39">
      <c r="A219" s="141">
        <v>213</v>
      </c>
      <c r="B219" s="6">
        <v>1995</v>
      </c>
      <c r="C219" s="5">
        <v>-2</v>
      </c>
      <c r="D219" s="5">
        <v>3</v>
      </c>
      <c r="E219" s="5">
        <v>0.5</v>
      </c>
      <c r="F219" s="5">
        <v>6.1</v>
      </c>
      <c r="G219" s="5">
        <v>10.4</v>
      </c>
      <c r="H219" s="5">
        <v>11.1</v>
      </c>
      <c r="I219" s="5">
        <v>18.100000000000001</v>
      </c>
      <c r="J219" s="5">
        <v>14.6</v>
      </c>
      <c r="K219" s="5">
        <v>9.8000000000000007</v>
      </c>
      <c r="L219" s="5">
        <v>11.3</v>
      </c>
      <c r="M219" s="5">
        <v>2</v>
      </c>
      <c r="N219" s="5">
        <v>-1.8</v>
      </c>
      <c r="O219" s="231">
        <v>0</v>
      </c>
      <c r="P219" s="5">
        <f t="shared" si="62"/>
        <v>6.9</v>
      </c>
      <c r="Q219" s="26">
        <f t="shared" si="47"/>
        <v>6.9</v>
      </c>
      <c r="R219" s="227">
        <v>6.9083333333333332</v>
      </c>
      <c r="S219" s="104">
        <f t="shared" si="63"/>
        <v>7.2353000000000005</v>
      </c>
      <c r="T219" s="32">
        <f t="shared" si="63"/>
        <v>7.2353000000000005</v>
      </c>
      <c r="U219" s="230">
        <f t="shared" si="63"/>
        <v>7.2268499999999998</v>
      </c>
      <c r="V219" s="111">
        <f t="shared" si="48"/>
        <v>0.64279661016948708</v>
      </c>
      <c r="X219" s="5">
        <f t="shared" si="53"/>
        <v>14.600000000000001</v>
      </c>
      <c r="Y219" s="32">
        <f t="shared" si="58"/>
        <v>15.074809999999999</v>
      </c>
      <c r="Z219" s="5">
        <f t="shared" si="49"/>
        <v>0.42573839662448165</v>
      </c>
      <c r="AB219" s="5">
        <f t="shared" si="54"/>
        <v>0.73333333333333339</v>
      </c>
      <c r="AC219" s="32">
        <f t="shared" si="59"/>
        <v>-6.5433333333333593E-3</v>
      </c>
      <c r="AD219" s="5">
        <f t="shared" si="50"/>
        <v>2.1905766526019694</v>
      </c>
      <c r="AE219" s="32"/>
      <c r="AF219" s="5">
        <f t="shared" si="55"/>
        <v>5.666666666666667</v>
      </c>
      <c r="AG219" s="32">
        <f t="shared" si="60"/>
        <v>6.4879200000000008</v>
      </c>
      <c r="AH219" s="5">
        <f t="shared" si="51"/>
        <v>0.19099859353023785</v>
      </c>
      <c r="AI219" s="5"/>
      <c r="AJ219" s="5">
        <f t="shared" si="56"/>
        <v>7.7</v>
      </c>
      <c r="AK219" s="32">
        <f t="shared" si="61"/>
        <v>7.37012</v>
      </c>
      <c r="AL219" s="5">
        <f t="shared" si="52"/>
        <v>0.84613220815752133</v>
      </c>
    </row>
    <row r="220" spans="1:39">
      <c r="A220" s="141">
        <v>214</v>
      </c>
      <c r="B220" s="6">
        <v>1996</v>
      </c>
      <c r="C220" s="5">
        <v>-1.6</v>
      </c>
      <c r="D220" s="5">
        <v>-3.2</v>
      </c>
      <c r="E220" s="5">
        <v>-1.2</v>
      </c>
      <c r="F220" s="5">
        <v>6.2</v>
      </c>
      <c r="G220" s="5">
        <v>9.8000000000000007</v>
      </c>
      <c r="H220" s="5">
        <v>14.1</v>
      </c>
      <c r="I220" s="5">
        <v>14</v>
      </c>
      <c r="J220" s="5">
        <v>13.9</v>
      </c>
      <c r="K220" s="5">
        <v>8</v>
      </c>
      <c r="L220" s="5">
        <v>7.3</v>
      </c>
      <c r="M220" s="5">
        <v>2.7</v>
      </c>
      <c r="N220" s="5">
        <v>-2.1</v>
      </c>
      <c r="O220" s="231">
        <v>0</v>
      </c>
      <c r="P220" s="5">
        <f t="shared" si="62"/>
        <v>5.7</v>
      </c>
      <c r="Q220" s="26">
        <f t="shared" si="47"/>
        <v>5.7</v>
      </c>
      <c r="R220" s="227">
        <v>5.6608333333333336</v>
      </c>
      <c r="S220" s="104">
        <f t="shared" si="63"/>
        <v>7.2801499999999999</v>
      </c>
      <c r="T220" s="32">
        <f t="shared" si="63"/>
        <v>7.2801499999999999</v>
      </c>
      <c r="U220" s="230">
        <f t="shared" si="63"/>
        <v>7.2704071666666659</v>
      </c>
      <c r="V220" s="111">
        <f t="shared" si="48"/>
        <v>-0.5572033898305131</v>
      </c>
      <c r="X220" s="5">
        <f t="shared" si="53"/>
        <v>14</v>
      </c>
      <c r="Y220" s="32">
        <f t="shared" si="58"/>
        <v>15.140820000000001</v>
      </c>
      <c r="Z220" s="5">
        <f t="shared" si="49"/>
        <v>-0.17426160337551977</v>
      </c>
      <c r="AB220" s="5">
        <f t="shared" si="54"/>
        <v>-2.2000000000000002</v>
      </c>
      <c r="AC220" s="32">
        <f t="shared" si="59"/>
        <v>9.5233333333333559E-3</v>
      </c>
      <c r="AD220" s="5">
        <f t="shared" si="50"/>
        <v>-0.74275668073136414</v>
      </c>
      <c r="AE220" s="32"/>
      <c r="AF220" s="5">
        <f t="shared" si="55"/>
        <v>4.9333333333333336</v>
      </c>
      <c r="AG220" s="32">
        <f t="shared" si="60"/>
        <v>6.5800800000000006</v>
      </c>
      <c r="AH220" s="5">
        <f t="shared" si="51"/>
        <v>-0.54233473980309554</v>
      </c>
      <c r="AI220" s="5"/>
      <c r="AJ220" s="5">
        <f t="shared" si="56"/>
        <v>6</v>
      </c>
      <c r="AK220" s="32">
        <f t="shared" si="61"/>
        <v>7.3693566666666657</v>
      </c>
      <c r="AL220" s="5">
        <f t="shared" si="52"/>
        <v>-0.85386779184247885</v>
      </c>
    </row>
    <row r="221" spans="1:39">
      <c r="A221" s="141">
        <v>215</v>
      </c>
      <c r="B221" s="6">
        <v>1997</v>
      </c>
      <c r="C221" s="5">
        <v>-1</v>
      </c>
      <c r="D221" s="5">
        <v>2.7</v>
      </c>
      <c r="E221" s="5">
        <v>4.5</v>
      </c>
      <c r="F221" s="5">
        <v>3.7</v>
      </c>
      <c r="G221" s="5">
        <v>11</v>
      </c>
      <c r="H221" s="5">
        <v>12.8</v>
      </c>
      <c r="I221" s="5">
        <v>13.9</v>
      </c>
      <c r="J221" s="5">
        <v>17</v>
      </c>
      <c r="K221" s="5">
        <v>13.3</v>
      </c>
      <c r="L221" s="5">
        <v>6.2</v>
      </c>
      <c r="M221" s="5">
        <v>3.7</v>
      </c>
      <c r="N221" s="5">
        <v>1.1000000000000001</v>
      </c>
      <c r="O221" s="231">
        <v>0</v>
      </c>
      <c r="P221" s="5">
        <f t="shared" si="62"/>
        <v>7.4</v>
      </c>
      <c r="Q221" s="26">
        <f t="shared" si="47"/>
        <v>7.4</v>
      </c>
      <c r="R221" s="227">
        <v>7.4058333333333337</v>
      </c>
      <c r="S221" s="104">
        <f t="shared" si="63"/>
        <v>7.3243400000000003</v>
      </c>
      <c r="T221" s="32">
        <f t="shared" si="63"/>
        <v>7.3243400000000003</v>
      </c>
      <c r="U221" s="230">
        <f t="shared" si="63"/>
        <v>7.3138817500000002</v>
      </c>
      <c r="V221" s="111">
        <f t="shared" si="48"/>
        <v>1.1427966101694871</v>
      </c>
      <c r="X221" s="5">
        <f t="shared" si="53"/>
        <v>14.566666666666668</v>
      </c>
      <c r="Y221" s="32">
        <f t="shared" si="58"/>
        <v>15.204630000000002</v>
      </c>
      <c r="Z221" s="5">
        <f t="shared" si="49"/>
        <v>0.39240506329114844</v>
      </c>
      <c r="AB221" s="5">
        <f t="shared" si="54"/>
        <v>-0.1333333333333333</v>
      </c>
      <c r="AC221" s="32">
        <f t="shared" si="59"/>
        <v>2.1183333333333325E-2</v>
      </c>
      <c r="AD221" s="5">
        <f t="shared" si="50"/>
        <v>1.3239099859353027</v>
      </c>
      <c r="AE221" s="32"/>
      <c r="AF221" s="5">
        <f t="shared" si="55"/>
        <v>6.3999999999999995</v>
      </c>
      <c r="AG221" s="32">
        <f t="shared" si="60"/>
        <v>6.646440000000001</v>
      </c>
      <c r="AH221" s="5">
        <f t="shared" si="51"/>
        <v>0.92433192686357035</v>
      </c>
      <c r="AI221" s="5"/>
      <c r="AJ221" s="5">
        <f t="shared" si="56"/>
        <v>7.7333333333333334</v>
      </c>
      <c r="AK221" s="32">
        <f t="shared" si="61"/>
        <v>7.4038633333333337</v>
      </c>
      <c r="AL221" s="5">
        <f t="shared" si="52"/>
        <v>0.87946554149085454</v>
      </c>
    </row>
    <row r="222" spans="1:39">
      <c r="A222" s="141">
        <v>216</v>
      </c>
      <c r="B222" s="6">
        <v>1998</v>
      </c>
      <c r="C222" s="5">
        <v>0.5</v>
      </c>
      <c r="D222" s="5">
        <v>3.4</v>
      </c>
      <c r="E222" s="5">
        <v>1.8</v>
      </c>
      <c r="F222" s="5">
        <v>6.4</v>
      </c>
      <c r="G222" s="5">
        <v>11.5</v>
      </c>
      <c r="H222" s="5">
        <v>14.9</v>
      </c>
      <c r="I222" s="5">
        <v>15.2</v>
      </c>
      <c r="J222" s="5">
        <v>16.100000000000001</v>
      </c>
      <c r="K222" s="5">
        <v>10.9</v>
      </c>
      <c r="L222" s="5">
        <v>7.3</v>
      </c>
      <c r="M222" s="5">
        <v>-1</v>
      </c>
      <c r="N222" s="5">
        <v>0.2</v>
      </c>
      <c r="O222" s="231">
        <v>0</v>
      </c>
      <c r="P222" s="5">
        <f t="shared" si="62"/>
        <v>7.3</v>
      </c>
      <c r="Q222" s="26">
        <f t="shared" si="47"/>
        <v>7.3</v>
      </c>
      <c r="R222" s="227">
        <v>7.2683333333333335</v>
      </c>
      <c r="S222" s="104">
        <f t="shared" si="63"/>
        <v>7.3683699999999996</v>
      </c>
      <c r="T222" s="32">
        <f t="shared" si="63"/>
        <v>7.3683699999999996</v>
      </c>
      <c r="U222" s="230">
        <f t="shared" si="63"/>
        <v>7.3574229166666667</v>
      </c>
      <c r="V222" s="111">
        <f t="shared" si="48"/>
        <v>1.0427966101694865</v>
      </c>
      <c r="W222" s="4" t="s">
        <v>47</v>
      </c>
      <c r="X222" s="5">
        <f t="shared" si="53"/>
        <v>15.4</v>
      </c>
      <c r="Y222" s="32">
        <f t="shared" si="58"/>
        <v>15.27106</v>
      </c>
      <c r="Z222" s="5">
        <f t="shared" si="49"/>
        <v>1.2257383966244806</v>
      </c>
      <c r="AB222" s="5">
        <f t="shared" si="54"/>
        <v>1.6666666666666667</v>
      </c>
      <c r="AC222" s="32">
        <f t="shared" si="59"/>
        <v>-7.2666666666673652E-4</v>
      </c>
      <c r="AD222" s="5">
        <f t="shared" si="50"/>
        <v>3.1239099859353026</v>
      </c>
      <c r="AE222" s="32"/>
      <c r="AF222" s="5">
        <f t="shared" si="55"/>
        <v>6.5666666666666673</v>
      </c>
      <c r="AG222" s="32">
        <f t="shared" si="60"/>
        <v>6.7163700000000004</v>
      </c>
      <c r="AH222" s="5">
        <f t="shared" si="51"/>
        <v>1.0909985935302382</v>
      </c>
      <c r="AI222" s="5"/>
      <c r="AJ222" s="5">
        <f t="shared" si="56"/>
        <v>5.7333333333333334</v>
      </c>
      <c r="AK222" s="32">
        <f t="shared" si="61"/>
        <v>7.4551766666666657</v>
      </c>
      <c r="AL222" s="5">
        <f t="shared" si="52"/>
        <v>-1.1205344585091455</v>
      </c>
    </row>
    <row r="223" spans="1:39">
      <c r="A223" s="141">
        <v>217</v>
      </c>
      <c r="B223" s="6">
        <v>1999</v>
      </c>
      <c r="C223" s="5">
        <v>2</v>
      </c>
      <c r="D223" s="5">
        <v>-3.2</v>
      </c>
      <c r="E223" s="5">
        <v>3.6</v>
      </c>
      <c r="F223" s="5">
        <v>6</v>
      </c>
      <c r="G223" s="5">
        <v>12.2</v>
      </c>
      <c r="H223" s="5">
        <v>12.5</v>
      </c>
      <c r="I223" s="5">
        <v>16.100000000000001</v>
      </c>
      <c r="J223" s="5">
        <v>15.5</v>
      </c>
      <c r="K223" s="5">
        <v>14.6</v>
      </c>
      <c r="L223" s="5">
        <v>7.8</v>
      </c>
      <c r="M223" s="5">
        <v>0.5</v>
      </c>
      <c r="N223" s="5">
        <v>-0.1</v>
      </c>
      <c r="O223" s="231">
        <v>0</v>
      </c>
      <c r="P223" s="5">
        <f t="shared" si="62"/>
        <v>7.3</v>
      </c>
      <c r="Q223" s="26">
        <f t="shared" si="47"/>
        <v>7.3</v>
      </c>
      <c r="R223" s="227">
        <v>7.2975000000000003</v>
      </c>
      <c r="S223" s="104">
        <f t="shared" si="63"/>
        <v>7.4051200000000001</v>
      </c>
      <c r="T223" s="32">
        <f t="shared" si="63"/>
        <v>7.4051200000000001</v>
      </c>
      <c r="U223" s="230">
        <f t="shared" si="63"/>
        <v>7.3936745833333335</v>
      </c>
      <c r="V223" s="111">
        <f t="shared" si="48"/>
        <v>1.0427966101694865</v>
      </c>
      <c r="X223" s="5">
        <f t="shared" si="53"/>
        <v>14.700000000000001</v>
      </c>
      <c r="Y223" s="32">
        <f t="shared" si="58"/>
        <v>15.338883333333335</v>
      </c>
      <c r="Z223" s="5">
        <f t="shared" si="49"/>
        <v>0.5257383966244813</v>
      </c>
      <c r="AB223" s="5">
        <f t="shared" si="54"/>
        <v>-0.33333333333333331</v>
      </c>
      <c r="AC223" s="32">
        <f t="shared" si="59"/>
        <v>-3.7236666666666633E-2</v>
      </c>
      <c r="AD223" s="5">
        <f t="shared" si="50"/>
        <v>1.1239099859353028</v>
      </c>
      <c r="AE223" s="32"/>
      <c r="AF223" s="5">
        <f t="shared" si="55"/>
        <v>7.2666666666666657</v>
      </c>
      <c r="AG223" s="32">
        <f t="shared" si="60"/>
        <v>6.784040000000001</v>
      </c>
      <c r="AH223" s="5">
        <f t="shared" si="51"/>
        <v>1.7909985935302366</v>
      </c>
      <c r="AI223" s="5"/>
      <c r="AJ223" s="5">
        <f t="shared" si="56"/>
        <v>7.6333333333333329</v>
      </c>
      <c r="AK223" s="32">
        <f>$W$5*(AJ212+AJ234)+$W$6*(AJ213+AJ233)+$W$7*(AJ214+AJ232)+$W$8*(AJ215+AJ231)+$W$9*(AJ216+AJ230)+$W$10*(AJ217+AJ229)+$W$11*(AJ218+AJ228)+$W$12*(AJ219+AJ227)+$W$13*(AJ220+AJ226)+$W$14*(AJ221+AJ225)+$W$15*(AJ222+AJ224)+$W$16*AJ223</f>
        <v>7.5073466666666677</v>
      </c>
      <c r="AL223" s="5">
        <f t="shared" si="52"/>
        <v>0.77946554149085401</v>
      </c>
    </row>
    <row r="224" spans="1:39">
      <c r="A224" s="141">
        <v>218</v>
      </c>
      <c r="B224" s="6">
        <v>2000</v>
      </c>
      <c r="C224" s="5">
        <v>-2</v>
      </c>
      <c r="D224" s="5">
        <v>1.9</v>
      </c>
      <c r="E224" s="5">
        <v>2.5</v>
      </c>
      <c r="F224" s="5">
        <v>8.3000000000000007</v>
      </c>
      <c r="G224" s="5">
        <v>12.6</v>
      </c>
      <c r="H224" s="5">
        <v>15.7</v>
      </c>
      <c r="I224" s="5">
        <v>12.9</v>
      </c>
      <c r="J224" s="5">
        <v>17.2</v>
      </c>
      <c r="K224" s="5">
        <v>12.6</v>
      </c>
      <c r="L224" s="5">
        <v>8.6</v>
      </c>
      <c r="M224" s="5">
        <v>4.5999999999999996</v>
      </c>
      <c r="N224" s="5">
        <v>3.3</v>
      </c>
      <c r="O224" s="231">
        <v>0</v>
      </c>
      <c r="P224" s="5">
        <f t="shared" si="62"/>
        <v>8.1999999999999993</v>
      </c>
      <c r="Q224" s="26">
        <f t="shared" si="47"/>
        <v>8.1999999999999993</v>
      </c>
      <c r="R224" s="227">
        <v>8.1833333333333336</v>
      </c>
      <c r="S224" s="104">
        <f t="shared" si="63"/>
        <v>7.4478299999999997</v>
      </c>
      <c r="T224" s="32">
        <f t="shared" si="63"/>
        <v>7.4478299999999997</v>
      </c>
      <c r="U224" s="230">
        <f t="shared" si="63"/>
        <v>7.4359760833333315</v>
      </c>
      <c r="V224" s="111">
        <f t="shared" si="48"/>
        <v>1.942796610169486</v>
      </c>
      <c r="X224" s="5">
        <f t="shared" si="53"/>
        <v>15.266666666666666</v>
      </c>
      <c r="Y224" s="32">
        <f t="shared" si="58"/>
        <v>15.396553333333332</v>
      </c>
      <c r="Z224" s="5">
        <f t="shared" si="49"/>
        <v>1.092405063291146</v>
      </c>
      <c r="AB224" s="5">
        <f t="shared" si="54"/>
        <v>-6.6666666666666721E-2</v>
      </c>
      <c r="AC224" s="32">
        <f t="shared" si="59"/>
        <v>-9.2370000000000022E-2</v>
      </c>
      <c r="AD224" s="5">
        <f t="shared" si="50"/>
        <v>1.3905766526019694</v>
      </c>
      <c r="AE224" s="32"/>
      <c r="AF224" s="5">
        <f t="shared" si="55"/>
        <v>7.8</v>
      </c>
      <c r="AG224" s="32">
        <f t="shared" si="60"/>
        <v>6.8513000000000002</v>
      </c>
      <c r="AH224" s="5">
        <f t="shared" si="51"/>
        <v>2.3243319268635707</v>
      </c>
      <c r="AI224" s="5"/>
      <c r="AJ224" s="5">
        <f t="shared" si="56"/>
        <v>8.6</v>
      </c>
      <c r="AK224" s="32">
        <f>$W$5*(AJ213+AJ235)+$W$6*(AJ214+AJ234)+$W$7*(AJ215+AJ233)+$W$8*(AJ216+AJ232)+$W$9*(AJ217+AJ231)+$W$10*(AJ218+AJ230)+$W$11*(AJ219+AJ229)+$W$12*(AJ220+AJ228)+$W$13*(AJ221+AJ227)+$W$14*(AJ222+AJ226)+$W$15*(AJ223+AJ225)+$W$16*AJ224</f>
        <v>7.5972933333333339</v>
      </c>
      <c r="AL224" s="5">
        <f t="shared" si="52"/>
        <v>1.7461322081575208</v>
      </c>
      <c r="AM224" s="4" t="s">
        <v>21</v>
      </c>
    </row>
    <row r="225" spans="1:39">
      <c r="A225" s="141">
        <v>219</v>
      </c>
      <c r="B225" s="6">
        <v>2001</v>
      </c>
      <c r="C225" s="5">
        <v>0</v>
      </c>
      <c r="D225" s="5">
        <v>0.8</v>
      </c>
      <c r="E225" s="5">
        <v>4.3</v>
      </c>
      <c r="F225" s="5">
        <v>4.3</v>
      </c>
      <c r="G225" s="5">
        <v>13.1</v>
      </c>
      <c r="H225" s="5">
        <v>12.3</v>
      </c>
      <c r="I225" s="5">
        <v>16.3</v>
      </c>
      <c r="J225" s="5">
        <v>17</v>
      </c>
      <c r="K225" s="5">
        <v>8.6999999999999993</v>
      </c>
      <c r="L225" s="5">
        <v>12.8</v>
      </c>
      <c r="M225" s="5">
        <v>0</v>
      </c>
      <c r="N225" s="5">
        <v>-3.7</v>
      </c>
      <c r="O225" s="231">
        <v>0</v>
      </c>
      <c r="P225" s="5">
        <f t="shared" si="62"/>
        <v>7.2</v>
      </c>
      <c r="Q225" s="26">
        <f t="shared" si="47"/>
        <v>7.2</v>
      </c>
      <c r="R225" s="227">
        <v>7.17</v>
      </c>
      <c r="S225" s="104">
        <f t="shared" ref="S225:T231" si="64">($W$5*(P214+P236)+$W$6*(P215+P235)+$W$7*(P216+P234)+$W$8*(P217+P233)+$W$9*(P218+P232)+$W$10*(P219+P231)+$W$11*(P220+P230)+$W$12*(P221+P229)+$W$13*(P222+P228)+$W$14*(P223+P227)+$W$15*(P224+P226)+$W$16*P225)</f>
        <v>7.4816399999999996</v>
      </c>
      <c r="T225" s="32">
        <f t="shared" si="64"/>
        <v>7.4816399999999996</v>
      </c>
      <c r="U225" s="230">
        <f t="shared" ref="U225:U231" si="65">$W$5*(R214+R236)+$W$6*(R215+R235)+$W$7*(R216+R234)+$W$8*(R217+R233)+$W$9*(R218+R232)+$W$10*(R219+R231)+$W$11*(R220+R230)+$W$12*(R221+R229)+$W$13*(R222+R228)+$W$14*(R223+R227)+$W$15*(R224+R226)+$W$16*R225</f>
        <v>7.4700725000000006</v>
      </c>
      <c r="V225" s="111">
        <f t="shared" si="48"/>
        <v>0.9427966101694869</v>
      </c>
      <c r="X225" s="5">
        <f t="shared" si="53"/>
        <v>15.200000000000001</v>
      </c>
      <c r="Y225" s="32">
        <f t="shared" ref="Y225:Y232" si="66">($W$5*(X214+X236)+$W$6*(X215+X235)+$W$7*(X216+X234)+$W$8*(X217+X233)+$W$9*(X218+X232)+$W$10*(X219+X231)+$W$11*(X220+X230)+$W$12*(X221+X229)+$W$13*(X222+X228)+$W$14*(X223+X227)+$W$15*(X224+X226)+$W$16*X225)</f>
        <v>15.456606666666666</v>
      </c>
      <c r="Z225" s="5">
        <f t="shared" si="49"/>
        <v>1.0257383966244813</v>
      </c>
      <c r="AB225" s="5">
        <f t="shared" si="54"/>
        <v>1.3666666666666665</v>
      </c>
      <c r="AC225" s="32">
        <f t="shared" ref="AC225:AC232" si="67">($W$5*(AB214+AB236)+$W$6*(AB215+AB235)+$W$7*(AB216+AB234)+$W$8*(AB217+AB233)+$W$9*(AB218+AB232)+$W$10*(AB219+AB231)+$W$11*(AB220+AB230)+$W$12*(AB221+AB229)+$W$13*(AB222+AB228)+$W$14*(AB223+AB227)+$W$15*(AB224+AB226)+$W$16*AB225)</f>
        <v>-0.15665666666666667</v>
      </c>
      <c r="AD225" s="5">
        <f t="shared" si="50"/>
        <v>2.8239099859353027</v>
      </c>
      <c r="AE225" s="32"/>
      <c r="AF225" s="5">
        <f t="shared" si="55"/>
        <v>7.2333333333333334</v>
      </c>
      <c r="AG225" s="32">
        <f t="shared" ref="AG225:AG232" si="68">($W$5*(AF214+AF236)+$W$6*(AF215+AF235)+$W$7*(AF216+AF234)+$W$8*(AF217+AF233)+$W$9*(AF218+AF232)+$W$10*(AF219+AF231)+$W$11*(AF220+AF230)+$W$12*(AF221+AF229)+$W$13*(AF222+AF228)+$W$14*(AF223+AF227)+$W$15*(AF224+AF226)+$W$16*AF225)</f>
        <v>6.9092666666666664</v>
      </c>
      <c r="AH225" s="5">
        <f t="shared" si="51"/>
        <v>1.7576652601969043</v>
      </c>
      <c r="AI225" s="5"/>
      <c r="AJ225" s="5">
        <f t="shared" si="56"/>
        <v>7.166666666666667</v>
      </c>
      <c r="AK225" s="32">
        <f t="shared" ref="AK225:AK232" si="69">($W$5*(AJ214+AJ236)+$W$6*(AJ215+AJ235)+$W$7*(AJ216+AJ234)+$W$8*(AJ217+AJ233)+$W$9*(AJ218+AJ232)+$W$10*(AJ219+AJ231)+$W$11*(AJ220+AJ230)+$W$12*(AJ221+AJ229)+$W$13*(AJ222+AJ228)+$W$14*(AJ223+AJ227)+$W$15*(AJ224+AJ226)+$W$16*AJ225)</f>
        <v>7.6877633333333337</v>
      </c>
      <c r="AL225" s="5">
        <f t="shared" si="52"/>
        <v>0.31279887482418811</v>
      </c>
    </row>
    <row r="226" spans="1:39">
      <c r="A226" s="141">
        <v>220</v>
      </c>
      <c r="B226" s="6">
        <v>2002</v>
      </c>
      <c r="C226" s="5">
        <v>0.8</v>
      </c>
      <c r="D226" s="5">
        <v>3.2</v>
      </c>
      <c r="E226" s="5">
        <v>4.8</v>
      </c>
      <c r="F226" s="5">
        <v>5.6</v>
      </c>
      <c r="G226" s="5">
        <v>11.3</v>
      </c>
      <c r="H226" s="5">
        <v>16.7</v>
      </c>
      <c r="I226" s="5">
        <v>15.5</v>
      </c>
      <c r="J226" s="5">
        <v>15.4</v>
      </c>
      <c r="K226" s="5">
        <v>9.9</v>
      </c>
      <c r="L226" s="5">
        <v>7.6</v>
      </c>
      <c r="M226" s="5">
        <v>5.4</v>
      </c>
      <c r="N226" s="5">
        <v>1.2</v>
      </c>
      <c r="O226" s="231">
        <v>0</v>
      </c>
      <c r="P226" s="5">
        <f t="shared" si="62"/>
        <v>8.1</v>
      </c>
      <c r="Q226" s="26">
        <f t="shared" si="47"/>
        <v>8.1</v>
      </c>
      <c r="R226" s="227">
        <v>8.1</v>
      </c>
      <c r="S226" s="104">
        <f t="shared" si="64"/>
        <v>7.5102500000000001</v>
      </c>
      <c r="T226" s="32">
        <f t="shared" si="64"/>
        <v>7.5102500000000001</v>
      </c>
      <c r="U226" s="230">
        <f t="shared" si="65"/>
        <v>7.4988431666666662</v>
      </c>
      <c r="V226" s="111">
        <f t="shared" si="48"/>
        <v>1.8427966101694864</v>
      </c>
      <c r="X226" s="5">
        <f t="shared" si="53"/>
        <v>15.866666666666667</v>
      </c>
      <c r="Y226" s="32">
        <f t="shared" si="66"/>
        <v>15.507493333333333</v>
      </c>
      <c r="Z226" s="5">
        <f t="shared" si="49"/>
        <v>1.6924050632911474</v>
      </c>
      <c r="AB226" s="5">
        <f t="shared" si="54"/>
        <v>9.9999999999999936E-2</v>
      </c>
      <c r="AC226" s="32">
        <f t="shared" si="67"/>
        <v>-0.23352333333333333</v>
      </c>
      <c r="AD226" s="5">
        <f t="shared" si="50"/>
        <v>1.5572433192686359</v>
      </c>
      <c r="AE226" s="32"/>
      <c r="AF226" s="5">
        <f t="shared" si="55"/>
        <v>7.2333333333333334</v>
      </c>
      <c r="AG226" s="32">
        <f t="shared" si="68"/>
        <v>6.9472700000000005</v>
      </c>
      <c r="AH226" s="5">
        <f t="shared" si="51"/>
        <v>1.7576652601969043</v>
      </c>
      <c r="AI226" s="5"/>
      <c r="AJ226" s="5">
        <f t="shared" si="56"/>
        <v>7.6333333333333329</v>
      </c>
      <c r="AK226" s="32">
        <f t="shared" si="69"/>
        <v>7.7772333333333332</v>
      </c>
      <c r="AL226" s="5">
        <f t="shared" si="52"/>
        <v>0.77946554149085401</v>
      </c>
    </row>
    <row r="227" spans="1:39">
      <c r="A227" s="141">
        <v>221</v>
      </c>
      <c r="B227" s="6">
        <v>2003</v>
      </c>
      <c r="C227" s="5">
        <v>-2.2999999999999998</v>
      </c>
      <c r="D227" s="5">
        <v>-3.8</v>
      </c>
      <c r="E227" s="5">
        <v>4.8</v>
      </c>
      <c r="F227" s="5">
        <v>6.3</v>
      </c>
      <c r="G227" s="5">
        <v>12.7</v>
      </c>
      <c r="H227" s="5">
        <v>19.3</v>
      </c>
      <c r="I227" s="5">
        <v>17.2</v>
      </c>
      <c r="J227" s="5">
        <v>20.7</v>
      </c>
      <c r="K227" s="5">
        <v>12.5</v>
      </c>
      <c r="L227" s="5">
        <v>4.3</v>
      </c>
      <c r="M227" s="5">
        <v>5.8</v>
      </c>
      <c r="N227" s="5">
        <v>1.3</v>
      </c>
      <c r="O227" s="231">
        <v>0</v>
      </c>
      <c r="P227" s="5">
        <f t="shared" si="62"/>
        <v>8.1999999999999993</v>
      </c>
      <c r="Q227" s="26">
        <f t="shared" si="47"/>
        <v>8.1999999999999993</v>
      </c>
      <c r="R227" s="227">
        <v>8.2174999999999994</v>
      </c>
      <c r="S227" s="104">
        <f t="shared" si="64"/>
        <v>7.5505800000000001</v>
      </c>
      <c r="T227" s="32">
        <f t="shared" si="64"/>
        <v>7.5505800000000001</v>
      </c>
      <c r="U227" s="230">
        <f t="shared" si="65"/>
        <v>7.5395722499999991</v>
      </c>
      <c r="V227" s="111">
        <f t="shared" si="48"/>
        <v>1.942796610169486</v>
      </c>
      <c r="X227" s="5">
        <f t="shared" si="53"/>
        <v>19.066666666666666</v>
      </c>
      <c r="Y227" s="32">
        <f t="shared" si="66"/>
        <v>15.539813333333333</v>
      </c>
      <c r="Z227" s="5">
        <f t="shared" si="49"/>
        <v>4.8924050632911467</v>
      </c>
      <c r="AB227" s="5">
        <f t="shared" si="54"/>
        <v>-1.6333333333333331</v>
      </c>
      <c r="AC227" s="32">
        <f t="shared" si="67"/>
        <v>-0.2560033333333333</v>
      </c>
      <c r="AD227" s="5">
        <f t="shared" si="50"/>
        <v>-0.17609001406469704</v>
      </c>
      <c r="AE227" s="32"/>
      <c r="AF227" s="5">
        <f t="shared" si="55"/>
        <v>7.9333333333333327</v>
      </c>
      <c r="AG227" s="32">
        <f t="shared" si="68"/>
        <v>7.00535</v>
      </c>
      <c r="AH227" s="5">
        <f t="shared" si="51"/>
        <v>2.4576652601969036</v>
      </c>
      <c r="AI227" s="5"/>
      <c r="AJ227" s="5">
        <f t="shared" si="56"/>
        <v>7.5333333333333341</v>
      </c>
      <c r="AK227" s="32">
        <f t="shared" si="69"/>
        <v>7.8780466666666662</v>
      </c>
      <c r="AL227" s="5">
        <f t="shared" si="52"/>
        <v>0.67946554149085525</v>
      </c>
    </row>
    <row r="228" spans="1:39">
      <c r="A228" s="141">
        <v>222</v>
      </c>
      <c r="B228" s="6">
        <v>2004</v>
      </c>
      <c r="C228" s="5">
        <v>-2.2000000000000002</v>
      </c>
      <c r="D228" s="5">
        <v>0.2</v>
      </c>
      <c r="E228" s="5">
        <v>1.9</v>
      </c>
      <c r="F228" s="5">
        <v>7.1</v>
      </c>
      <c r="G228" s="5">
        <v>9</v>
      </c>
      <c r="H228" s="5">
        <v>13.4</v>
      </c>
      <c r="I228" s="5">
        <v>15.3</v>
      </c>
      <c r="J228" s="5">
        <v>16.399999999999999</v>
      </c>
      <c r="K228" s="5">
        <v>12.6</v>
      </c>
      <c r="L228" s="5">
        <v>10.199999999999999</v>
      </c>
      <c r="M228" s="5">
        <v>1.6</v>
      </c>
      <c r="N228" s="5">
        <v>0.4</v>
      </c>
      <c r="O228" s="231">
        <v>0</v>
      </c>
      <c r="P228" s="5">
        <f t="shared" si="62"/>
        <v>7.2</v>
      </c>
      <c r="Q228" s="26">
        <f t="shared" si="47"/>
        <v>7.2</v>
      </c>
      <c r="R228" s="227">
        <v>7.16</v>
      </c>
      <c r="S228" s="104">
        <f t="shared" si="64"/>
        <v>7.5815400000000004</v>
      </c>
      <c r="T228" s="32">
        <f t="shared" si="64"/>
        <v>7.5815400000000004</v>
      </c>
      <c r="U228" s="230">
        <f t="shared" si="65"/>
        <v>7.5711195000000018</v>
      </c>
      <c r="V228" s="111">
        <f t="shared" si="48"/>
        <v>0.9427966101694869</v>
      </c>
      <c r="X228" s="5">
        <f t="shared" si="53"/>
        <v>15.033333333333333</v>
      </c>
      <c r="Y228" s="32">
        <f t="shared" si="66"/>
        <v>15.575313333333334</v>
      </c>
      <c r="Z228" s="5">
        <f t="shared" si="49"/>
        <v>0.85907172995781345</v>
      </c>
      <c r="AB228" s="5">
        <f t="shared" si="54"/>
        <v>-0.23333333333333339</v>
      </c>
      <c r="AC228" s="32">
        <f t="shared" si="67"/>
        <v>-0.30364000000000002</v>
      </c>
      <c r="AD228" s="5">
        <f t="shared" si="50"/>
        <v>1.2239099859353026</v>
      </c>
      <c r="AE228" s="32"/>
      <c r="AF228" s="5">
        <f t="shared" si="55"/>
        <v>6</v>
      </c>
      <c r="AG228" s="32">
        <f t="shared" si="68"/>
        <v>7.0447766666666674</v>
      </c>
      <c r="AH228" s="5">
        <f t="shared" si="51"/>
        <v>0.52433192686357089</v>
      </c>
      <c r="AI228" s="5"/>
      <c r="AJ228" s="5">
        <f t="shared" si="56"/>
        <v>8.1333333333333329</v>
      </c>
      <c r="AK228" s="32">
        <f t="shared" si="69"/>
        <v>7.9670300000000003</v>
      </c>
      <c r="AL228" s="5">
        <f t="shared" si="52"/>
        <v>1.279465541490854</v>
      </c>
    </row>
    <row r="229" spans="1:39">
      <c r="A229" s="141">
        <v>223</v>
      </c>
      <c r="B229" s="6">
        <v>2005</v>
      </c>
      <c r="C229" s="5">
        <v>-0.9</v>
      </c>
      <c r="D229" s="5">
        <v>-3.9</v>
      </c>
      <c r="E229" s="5">
        <v>2.2999999999999998</v>
      </c>
      <c r="F229" s="5">
        <v>7</v>
      </c>
      <c r="G229" s="5">
        <v>11.3</v>
      </c>
      <c r="H229" s="5">
        <v>15.4</v>
      </c>
      <c r="I229" s="5">
        <v>15.7</v>
      </c>
      <c r="J229" s="5">
        <v>13.4</v>
      </c>
      <c r="K229" s="5">
        <v>13.2</v>
      </c>
      <c r="L229" s="5">
        <v>10.6</v>
      </c>
      <c r="M229" s="5">
        <v>2.2999999999999998</v>
      </c>
      <c r="N229" s="5">
        <v>-2.8</v>
      </c>
      <c r="O229" s="231">
        <v>0</v>
      </c>
      <c r="P229" s="5">
        <f t="shared" si="62"/>
        <v>7</v>
      </c>
      <c r="Q229" s="26">
        <f t="shared" ref="Q229:Q242" si="70">P229+O229</f>
        <v>7</v>
      </c>
      <c r="R229" s="227">
        <v>6.9541666666666666</v>
      </c>
      <c r="S229" s="104">
        <f t="shared" si="64"/>
        <v>7.6111899999999997</v>
      </c>
      <c r="T229" s="32">
        <f t="shared" si="64"/>
        <v>7.6111899999999997</v>
      </c>
      <c r="U229" s="230">
        <f t="shared" si="65"/>
        <v>7.602169166666668</v>
      </c>
      <c r="V229" s="111">
        <f t="shared" ref="V229:V242" si="71">Q229-$Q$247</f>
        <v>0.74279661016948673</v>
      </c>
      <c r="X229" s="5">
        <f t="shared" si="53"/>
        <v>14.833333333333334</v>
      </c>
      <c r="Y229" s="32">
        <f t="shared" si="66"/>
        <v>15.606673333333331</v>
      </c>
      <c r="Z229" s="5">
        <f t="shared" ref="Z229:Z243" si="72">X229-$X$247</f>
        <v>0.65907172995781416</v>
      </c>
      <c r="AB229" s="5">
        <f t="shared" si="54"/>
        <v>-1.4666666666666668</v>
      </c>
      <c r="AC229" s="32">
        <f t="shared" si="67"/>
        <v>-0.32858333333333334</v>
      </c>
      <c r="AD229" s="5">
        <f t="shared" ref="AD229:AD243" si="73">AB229-$AB$247</f>
        <v>-9.4233473980307458E-3</v>
      </c>
      <c r="AE229" s="32"/>
      <c r="AF229" s="5">
        <f t="shared" si="55"/>
        <v>6.8666666666666671</v>
      </c>
      <c r="AG229" s="32">
        <f t="shared" si="68"/>
        <v>7.0725699999999998</v>
      </c>
      <c r="AH229" s="5">
        <f t="shared" ref="AH229:AH243" si="74">AF229-$AF$247</f>
        <v>1.390998593530238</v>
      </c>
      <c r="AI229" s="5"/>
      <c r="AJ229" s="5">
        <f t="shared" si="56"/>
        <v>8.6999999999999993</v>
      </c>
      <c r="AK229" s="32">
        <f t="shared" si="69"/>
        <v>8.0592199999999998</v>
      </c>
      <c r="AL229" s="5">
        <f t="shared" ref="AL229:AL241" si="75">AJ229-$AJ$247</f>
        <v>1.8461322081575204</v>
      </c>
      <c r="AM229" s="4" t="s">
        <v>21</v>
      </c>
    </row>
    <row r="230" spans="1:39">
      <c r="A230" s="141">
        <v>224</v>
      </c>
      <c r="B230" s="7">
        <v>2006</v>
      </c>
      <c r="C230" s="5">
        <v>-2.2999999999999998</v>
      </c>
      <c r="D230" s="5">
        <v>-2.5</v>
      </c>
      <c r="E230" s="5">
        <v>-0.3</v>
      </c>
      <c r="F230" s="5">
        <v>6.1</v>
      </c>
      <c r="G230" s="5">
        <v>10.9</v>
      </c>
      <c r="H230" s="5">
        <v>15</v>
      </c>
      <c r="I230" s="5">
        <v>19.8</v>
      </c>
      <c r="J230" s="5">
        <v>12.1</v>
      </c>
      <c r="K230" s="5">
        <v>15.5</v>
      </c>
      <c r="L230" s="5">
        <v>11.7</v>
      </c>
      <c r="M230" s="5">
        <v>6.4</v>
      </c>
      <c r="N230" s="5">
        <v>2.7</v>
      </c>
      <c r="O230" s="231">
        <v>0</v>
      </c>
      <c r="P230" s="5">
        <f t="shared" si="62"/>
        <v>7.9</v>
      </c>
      <c r="Q230" s="26">
        <f t="shared" si="70"/>
        <v>7.9</v>
      </c>
      <c r="R230" s="227">
        <v>7.9225000000000003</v>
      </c>
      <c r="S230" s="104">
        <f t="shared" si="64"/>
        <v>7.6330000000000009</v>
      </c>
      <c r="T230" s="222">
        <f t="shared" si="64"/>
        <v>7.6330000000000009</v>
      </c>
      <c r="U230" s="230">
        <f t="shared" si="65"/>
        <v>7.6248393333333331</v>
      </c>
      <c r="V230" s="111">
        <f t="shared" si="71"/>
        <v>1.6427966101694871</v>
      </c>
      <c r="X230" s="5">
        <f t="shared" si="53"/>
        <v>15.633333333333333</v>
      </c>
      <c r="Y230" s="32">
        <f t="shared" si="66"/>
        <v>15.627073333333332</v>
      </c>
      <c r="Z230" s="5">
        <f t="shared" si="72"/>
        <v>1.4590717299578131</v>
      </c>
      <c r="AA230" s="4" t="s">
        <v>21</v>
      </c>
      <c r="AB230" s="5">
        <f t="shared" si="54"/>
        <v>-2.5333333333333332</v>
      </c>
      <c r="AC230" s="32">
        <f t="shared" si="67"/>
        <v>-0.35645333333333329</v>
      </c>
      <c r="AD230" s="5">
        <f t="shared" si="73"/>
        <v>-1.0760900140646972</v>
      </c>
      <c r="AE230" s="32"/>
      <c r="AF230" s="5">
        <f t="shared" si="55"/>
        <v>5.5666666666666664</v>
      </c>
      <c r="AG230" s="32">
        <f t="shared" si="68"/>
        <v>7.107263333333333</v>
      </c>
      <c r="AH230" s="5">
        <f t="shared" si="74"/>
        <v>9.0998593530237315E-2</v>
      </c>
      <c r="AI230" s="5"/>
      <c r="AJ230" s="5">
        <f t="shared" si="56"/>
        <v>11.200000000000001</v>
      </c>
      <c r="AK230" s="32">
        <f t="shared" si="69"/>
        <v>8.1202966666666683</v>
      </c>
      <c r="AL230" s="5">
        <f t="shared" si="75"/>
        <v>4.3461322081575222</v>
      </c>
    </row>
    <row r="231" spans="1:39">
      <c r="A231" s="141">
        <v>225</v>
      </c>
      <c r="B231" s="6">
        <v>2007</v>
      </c>
      <c r="C231" s="5">
        <v>2.2000000000000002</v>
      </c>
      <c r="D231" s="5">
        <v>2.9</v>
      </c>
      <c r="E231" s="5">
        <v>3.6</v>
      </c>
      <c r="F231" s="5">
        <v>11.2</v>
      </c>
      <c r="G231" s="5">
        <v>12.1</v>
      </c>
      <c r="H231" s="5">
        <v>15.1</v>
      </c>
      <c r="I231" s="5">
        <v>15.5</v>
      </c>
      <c r="J231" s="5">
        <v>14.9</v>
      </c>
      <c r="K231" s="5">
        <v>10.3</v>
      </c>
      <c r="L231" s="5">
        <v>6.8</v>
      </c>
      <c r="M231" s="5">
        <v>1</v>
      </c>
      <c r="N231" s="5">
        <v>-0.1</v>
      </c>
      <c r="O231" s="231">
        <v>0</v>
      </c>
      <c r="P231" s="5">
        <f t="shared" si="62"/>
        <v>8</v>
      </c>
      <c r="Q231" s="26">
        <f t="shared" si="70"/>
        <v>8</v>
      </c>
      <c r="R231" s="227">
        <v>7.958333333333333</v>
      </c>
      <c r="S231" s="104">
        <f t="shared" si="64"/>
        <v>7.6702000000000004</v>
      </c>
      <c r="T231" s="222">
        <f t="shared" si="64"/>
        <v>7.6702000000000004</v>
      </c>
      <c r="U231" s="230">
        <f t="shared" si="65"/>
        <v>7.6627291666666677</v>
      </c>
      <c r="V231" s="111">
        <f t="shared" si="71"/>
        <v>1.7427966101694867</v>
      </c>
      <c r="X231" s="5">
        <f t="shared" si="53"/>
        <v>15.166666666666666</v>
      </c>
      <c r="Y231" s="32">
        <f t="shared" si="66"/>
        <v>15.664893333333334</v>
      </c>
      <c r="Z231" s="5">
        <f t="shared" si="72"/>
        <v>0.99240506329114631</v>
      </c>
      <c r="AA231" s="4">
        <v>2018</v>
      </c>
      <c r="AB231" s="5">
        <f t="shared" si="54"/>
        <v>2.6</v>
      </c>
      <c r="AC231" s="32">
        <f t="shared" si="67"/>
        <v>-0.37839666666666671</v>
      </c>
      <c r="AD231" s="5">
        <f t="shared" si="73"/>
        <v>4.0572433192686361</v>
      </c>
      <c r="AE231" s="32"/>
      <c r="AF231" s="5">
        <f t="shared" si="55"/>
        <v>8.9666666666666668</v>
      </c>
      <c r="AG231" s="32">
        <f t="shared" si="68"/>
        <v>7.1546633333333336</v>
      </c>
      <c r="AH231" s="5">
        <f t="shared" si="74"/>
        <v>3.4909985935302377</v>
      </c>
      <c r="AI231" s="5"/>
      <c r="AJ231" s="5">
        <f t="shared" si="56"/>
        <v>6.0333333333333341</v>
      </c>
      <c r="AK231" s="32">
        <f t="shared" si="69"/>
        <v>8.1925133333333324</v>
      </c>
      <c r="AL231" s="5">
        <f t="shared" si="75"/>
        <v>-0.82053445850914475</v>
      </c>
    </row>
    <row r="232" spans="1:39">
      <c r="A232" s="141">
        <v>226</v>
      </c>
      <c r="B232" s="6">
        <v>2008</v>
      </c>
      <c r="C232" s="5">
        <v>2.5</v>
      </c>
      <c r="D232" s="5">
        <v>2.7</v>
      </c>
      <c r="E232" s="5">
        <v>1.6</v>
      </c>
      <c r="F232" s="5">
        <v>5.3</v>
      </c>
      <c r="G232" s="5">
        <v>12.7</v>
      </c>
      <c r="H232" s="5">
        <v>15</v>
      </c>
      <c r="I232" s="5">
        <v>15.5</v>
      </c>
      <c r="J232" s="5">
        <v>15.7</v>
      </c>
      <c r="K232" s="5">
        <v>10.199999999999999</v>
      </c>
      <c r="L232" s="5">
        <v>8.5</v>
      </c>
      <c r="M232" s="5">
        <v>3.6</v>
      </c>
      <c r="N232" s="5">
        <v>-0.4</v>
      </c>
      <c r="O232" s="231">
        <v>0</v>
      </c>
      <c r="P232" s="5">
        <f t="shared" si="62"/>
        <v>7.7</v>
      </c>
      <c r="Q232" s="26">
        <f t="shared" si="70"/>
        <v>7.7</v>
      </c>
      <c r="R232" s="227">
        <v>7.7341666666666669</v>
      </c>
      <c r="S232" s="104">
        <f>($W$5*(P221)+$W$6*(P222+P242)+$W$7*(P223+P241)+$W$8*(P224+P240)+$W$9*(P225+P239)+$W$10*(P226+P238)+$W$11*(P227+P237)+$W$12*(P228+P236)+$W$13*(P229+P235)+$W$14*(P230+P234)+$W$15*(P231+P233)+$W$16*P232)/(1-$W$5)</f>
        <v>7.708259468170831</v>
      </c>
      <c r="T232" s="222">
        <f>($W$5*(Q221)+$W$6*(Q222+Q242)+$W$7*(Q223+Q241)+$W$8*(Q224+Q240)+$W$9*(Q225+Q239)+$W$10*(Q226+Q238)+$W$11*(Q227+Q237)+$W$12*(Q228+Q236)+$W$13*(Q229+Q235)+$W$14*(Q230+Q234)+$W$15*(Q231+Q233)+$W$16*Q232)/(1-$W$5)</f>
        <v>7.708259468170831</v>
      </c>
      <c r="U232" s="230">
        <f>($W$5*(R221)+$W$6*(R222+R242)+$W$7*(R223+R241)+$W$8*(R224+R240)+$W$9*(R225+R239)+$W$10*(R226+R238)+$W$11*(R227+R237)+$W$12*(R228+R236)+$W$13*(R229+R235)+$W$14*(R230+R234)+$W$15*(R231+R233)+$W$16*R232)/(1-$W$5)</f>
        <v>7.701975557346227</v>
      </c>
      <c r="V232" s="111">
        <f t="shared" si="71"/>
        <v>1.4427966101694869</v>
      </c>
      <c r="X232" s="5">
        <f t="shared" ref="X232:X243" si="76">AVERAGE(H232,I232,J232)</f>
        <v>15.4</v>
      </c>
      <c r="Y232" s="32">
        <f t="shared" si="66"/>
        <v>15.713760000000001</v>
      </c>
      <c r="Z232" s="5">
        <f t="shared" si="72"/>
        <v>1.2257383966244806</v>
      </c>
      <c r="AA232" s="4">
        <v>2019</v>
      </c>
      <c r="AB232" s="5">
        <f t="shared" ref="AB232:AB243" si="77">AVERAGE(N231,C232,D232)</f>
        <v>1.7</v>
      </c>
      <c r="AC232" s="32">
        <f t="shared" si="67"/>
        <v>-0.36057000000000006</v>
      </c>
      <c r="AD232" s="5">
        <f t="shared" si="73"/>
        <v>3.1572433192686358</v>
      </c>
      <c r="AE232" s="32"/>
      <c r="AF232" s="5">
        <f t="shared" ref="AF232:AF243" si="78">AVERAGE(E232,F232,G232)</f>
        <v>6.5333333333333341</v>
      </c>
      <c r="AG232" s="32">
        <f t="shared" si="68"/>
        <v>7.1904033333333341</v>
      </c>
      <c r="AH232" s="5">
        <f t="shared" si="74"/>
        <v>1.057665260196905</v>
      </c>
      <c r="AI232" s="5"/>
      <c r="AJ232" s="5">
        <f t="shared" ref="AJ232:AJ243" si="79">AVERAGE(K232,L232,M232)</f>
        <v>7.4333333333333336</v>
      </c>
      <c r="AK232" s="32">
        <f t="shared" si="69"/>
        <v>8.2640766666666661</v>
      </c>
      <c r="AL232" s="5">
        <f t="shared" si="75"/>
        <v>0.57946554149085472</v>
      </c>
    </row>
    <row r="233" spans="1:39" ht="11.25" customHeight="1">
      <c r="A233" s="141">
        <v>227</v>
      </c>
      <c r="B233" s="6">
        <v>2009</v>
      </c>
      <c r="C233" s="5">
        <v>-2.7</v>
      </c>
      <c r="D233" s="5">
        <v>-1.7</v>
      </c>
      <c r="E233" s="5">
        <v>0.9</v>
      </c>
      <c r="F233" s="5">
        <v>10.1</v>
      </c>
      <c r="G233" s="5">
        <v>12.7</v>
      </c>
      <c r="H233" s="5">
        <v>12.9</v>
      </c>
      <c r="I233" s="5">
        <v>16.3</v>
      </c>
      <c r="J233" s="5">
        <v>17.7</v>
      </c>
      <c r="K233" s="5">
        <v>13.3</v>
      </c>
      <c r="L233" s="5">
        <v>7.3</v>
      </c>
      <c r="M233" s="5">
        <v>6.8</v>
      </c>
      <c r="N233" s="5">
        <v>-0.9</v>
      </c>
      <c r="O233" s="231">
        <v>0</v>
      </c>
      <c r="P233" s="5">
        <f t="shared" si="62"/>
        <v>7.7</v>
      </c>
      <c r="Q233" s="26">
        <f t="shared" si="70"/>
        <v>7.7</v>
      </c>
      <c r="R233" s="227">
        <v>7.7324999999999999</v>
      </c>
      <c r="S233" s="104">
        <f>($W$5*(P222)+$W$6*(P223)+$W$7*(P224+P242)+$W$8*(P225+P241)+$W$9*(P226+P240)+$W$10*(P227+P239)+$W$11*(P228+P238)+$W$12*(P229+P237)+$W$13*(P230+P236)+$W$14*(P231+P235)+$W$15*(P232+P234)+$W$16*P233)/(1-$W$5-$W$6)</f>
        <v>7.739509064982685</v>
      </c>
      <c r="T233" s="222">
        <f>($W$5*(Q222)+$W$6*(Q223)+$W$7*(Q224+Q242)+$W$8*(Q225+Q241)+$W$9*(Q226+Q240)+$W$10*(Q227+Q239)+$W$11*(Q228+Q238)+$W$12*(Q229+Q237)+$W$13*(Q230+Q236)+$W$14*(Q231+Q235)+$W$15*(Q232+Q234)+$W$16*Q233)/(1-$W$5-$W$6)</f>
        <v>7.739509064982685</v>
      </c>
      <c r="U233" s="230">
        <f>($W$5*(R222)+$W$6*(R223)+$W$7*(R224+R242)+$W$8*(R225+R241)+$W$9*(R226+R240)+$W$10*(R227+R239)+$W$11*(R228+R238)+$W$12*(R229+R237)+$W$13*(R230+R236)+$W$14*(R231+R235)+$W$15*(R232+R234)+$W$16*R233)/(1-$W$5-$W$6)</f>
        <v>7.7341389115230532</v>
      </c>
      <c r="V233" s="111">
        <f t="shared" si="71"/>
        <v>1.4427966101694869</v>
      </c>
      <c r="X233" s="5">
        <f t="shared" si="76"/>
        <v>15.633333333333335</v>
      </c>
      <c r="Y233" s="32">
        <f>($W$5*(X222)+$W$6*(X223+X243)+$W$7*(X224+X242)+$W$8*(X225+X241)+$W$9*(X226+X240)+$W$10*(X227+X239)+$W$11*(X228+X238)+$W$12*(X229+X237)+$W$13*(X230+X236)+$W$14*(X231+X235)+$W$15*(X232+X234)+$W$16*X233)/(1-$W$5)</f>
        <v>15.758232608111738</v>
      </c>
      <c r="Z233" s="5">
        <f t="shared" si="72"/>
        <v>1.4590717299578149</v>
      </c>
      <c r="AB233" s="5">
        <f t="shared" si="77"/>
        <v>-1.5999999999999999</v>
      </c>
      <c r="AC233" s="32">
        <f>($W$5*(AB222)+$W$6*(AB223+AB243)+$W$7*(AB224+AB242)+$W$8*(AB225+AB241)+$W$9*(AB226+AB240)+$W$10*(AB227+AB239)+$W$11*(AB228+AB238)+$W$12*(AB229+AB237)+$W$13*(AB230+AB236)+$W$14*(AB231+AB235)+$W$15*(AB232+AB234)+$W$16*AB233)/(1-$W$5)</f>
        <v>-0.34496373892022564</v>
      </c>
      <c r="AD233" s="5">
        <f t="shared" si="73"/>
        <v>-0.14275668073136383</v>
      </c>
      <c r="AE233" s="32"/>
      <c r="AF233" s="5">
        <f t="shared" si="78"/>
        <v>7.8999999999999995</v>
      </c>
      <c r="AG233" s="32">
        <f>($W$5*(AF222)+$W$6*(AF223+AF243)+$W$7*(AF224+AF242)+$W$8*(AF225+AF241)+$W$9*(AF226+AF240)+$W$10*(AF227+AF239)+$W$11*(AF228+AF238)+$W$12*(AF229+AF237)+$W$13*(AF230+AF236)+$W$14*(AF231+AF235)+$W$15*(AF232+AF234)+$W$16*AF233)/(1-$W$5)</f>
        <v>7.217297878055331</v>
      </c>
      <c r="AH233" s="5">
        <f t="shared" si="74"/>
        <v>2.4243319268635704</v>
      </c>
      <c r="AI233" s="5"/>
      <c r="AJ233" s="5">
        <f t="shared" si="79"/>
        <v>9.1333333333333346</v>
      </c>
      <c r="AK233" s="32">
        <f>($W$5*(AJ222)+$W$6*(AJ223+AJ243)+$W$7*(AJ224+AJ242)+$W$8*(AJ225+AJ241)+$W$9*(AJ226+AJ240)+$W$10*(AJ227+AJ239)+$W$11*(AJ228+AJ238)+$W$12*(AJ229+AJ237)+$W$13*(AJ230+AJ236)+$W$14*(AJ231+AJ235)+$W$15*(AJ232+AJ234)+$W$16*AJ233)/(1-$W$5)</f>
        <v>8.3147696749932862</v>
      </c>
      <c r="AL233" s="5">
        <f t="shared" si="75"/>
        <v>2.2794655414908558</v>
      </c>
    </row>
    <row r="234" spans="1:39" ht="11.25" customHeight="1">
      <c r="A234" s="141">
        <v>228</v>
      </c>
      <c r="B234" s="6">
        <v>2010</v>
      </c>
      <c r="C234" s="5">
        <v>-4.5999999999999996</v>
      </c>
      <c r="D234" s="5">
        <v>-1.2</v>
      </c>
      <c r="E234" s="5">
        <v>2</v>
      </c>
      <c r="F234" s="5">
        <v>7.1</v>
      </c>
      <c r="G234" s="5">
        <v>8.5</v>
      </c>
      <c r="H234" s="5">
        <v>14.3</v>
      </c>
      <c r="I234" s="5">
        <v>17.7</v>
      </c>
      <c r="J234" s="5">
        <v>14.6</v>
      </c>
      <c r="K234" s="5">
        <v>10.7</v>
      </c>
      <c r="L234" s="5">
        <v>6.8</v>
      </c>
      <c r="M234" s="5">
        <v>3.1</v>
      </c>
      <c r="N234" s="5">
        <v>-2.5</v>
      </c>
      <c r="O234" s="231">
        <v>0</v>
      </c>
      <c r="P234" s="5">
        <f t="shared" si="62"/>
        <v>6.4</v>
      </c>
      <c r="Q234" s="26">
        <f t="shared" si="70"/>
        <v>6.4</v>
      </c>
      <c r="R234" s="227">
        <v>6.3658333333333337</v>
      </c>
      <c r="S234" s="104">
        <f>($W$5*(P223)+$W$6*(P224)+$W$7*(P225)+$W$8*(P226+P242)+$W$9*(P227+P241)+$W$10*(P228+P240)+$W$11*(P229+P239)+$W$12*(P230+P238)+$W$13*(P231+P237)+$W$14*(P232+P236)+$W$15*(P233+P235)+$W$16*P234)/(1-$W$5-$W$6-$W$7)</f>
        <v>7.7770736253494883</v>
      </c>
      <c r="T234" s="222">
        <f>($W$5*(Q223)+$W$6*(Q224)+$W$7*(Q225)+$W$8*(Q226+Q242)+$W$9*(Q227+Q241)+$W$10*(Q228+Q240)+$W$11*(Q229+Q239)+$W$12*(Q230+Q238)+$W$13*(Q231+Q237)+$W$14*(Q232+Q236)+$W$15*(Q233+Q235)+$W$16*Q234)/(1-$W$5-$W$6-$W$7)</f>
        <v>7.7770736253494883</v>
      </c>
      <c r="U234" s="230">
        <f>($W$5*(R223)+$W$6*(R224)+$W$7*(R225)+$W$8*(R226+R242)+$W$9*(R227+R241)+$W$10*(R228+R240)+$W$11*(R229+R239)+$W$12*(R230+R238)+$W$13*(R231+R237)+$W$14*(R232+R236)+$W$15*(R233+R235)+$W$16*R234)/(1-$W$5-$W$6-$W$7)</f>
        <v>7.7727965896931419</v>
      </c>
      <c r="V234" s="111">
        <f t="shared" si="71"/>
        <v>0.14279661016948708</v>
      </c>
      <c r="X234" s="5">
        <f t="shared" si="76"/>
        <v>15.533333333333333</v>
      </c>
      <c r="Y234" s="32">
        <f>($W$5*(X223)+$W$6*(X224)+$W$7*(X225+X243)+$W$8*(X226+X242)+$W$9*(X227+X241)+$W$10*(X228+X240)+$W$11*(X229+X239)+$W$12*(X230+X238)+$W$13*(X231+X237)+$W$14*(X232+X236)+$W$15*(X233+X235)+$W$16*X234)/(1-$W$5-$W$6)</f>
        <v>15.809458817138589</v>
      </c>
      <c r="Z234" s="5">
        <f t="shared" si="72"/>
        <v>1.3590717299578134</v>
      </c>
      <c r="AB234" s="5">
        <f t="shared" si="77"/>
        <v>-2.2333333333333334</v>
      </c>
      <c r="AC234" s="32">
        <f>($W$5*(AB223)+$W$6*(AB224)+$W$7*(AB225+AB243)+$W$8*(AB226+AB242)+$W$9*(AB227+AB241)+$W$10*(AB228+AB240)+$W$11*(AB229+AB239)+$W$12*(AB230+AB238)+$W$13*(AB231+AB237)+$W$14*(AB232+AB236)+$W$15*(AB233+AB235)+$W$16*AB234)/(1-$W$5-$W$6)</f>
        <v>-0.31948122496095616</v>
      </c>
      <c r="AD234" s="5">
        <f t="shared" si="73"/>
        <v>-0.77609001406469735</v>
      </c>
      <c r="AE234" s="32"/>
      <c r="AF234" s="5">
        <f t="shared" si="78"/>
        <v>5.8666666666666671</v>
      </c>
      <c r="AG234" s="32">
        <f>($W$5*(AF223)+$W$6*(AF224)+$W$7*(AF225+AF243)+$W$8*(AF226+AF242)+$W$9*(AF227+AF241)+$W$10*(AF228+AF240)+$W$11*(AF229+AF239)+$W$12*(AF230+AF238)+$W$13*(AF231+AF237)+$W$14*(AF232+AF236)+$W$15*(AF233+AF235)+$W$16*AF234)/(1-$W$5-$W$6)</f>
        <v>7.2423643647721878</v>
      </c>
      <c r="AH234" s="5">
        <f t="shared" si="74"/>
        <v>0.39099859353023803</v>
      </c>
      <c r="AI234" s="5"/>
      <c r="AJ234" s="5">
        <f t="shared" si="79"/>
        <v>6.8666666666666671</v>
      </c>
      <c r="AK234" s="32">
        <f>($W$5*(AJ223)+$W$6*(AJ224)+$W$7*(AJ225+AJ243)+$W$8*(AJ226+AJ242)+$W$9*(AJ227+AJ241)+$W$10*(AJ228+AJ240)+$W$11*(AJ229+AJ239)+$W$12*(AJ230+AJ238)+$W$13*(AJ231+AJ237)+$W$14*(AJ232+AJ236)+$W$15*(AJ233+AJ235)+$W$16*AJ234)/(1-$W$5-$W$6)</f>
        <v>8.3721463977727986</v>
      </c>
      <c r="AL234" s="5">
        <f t="shared" si="75"/>
        <v>1.2798874824188289E-2</v>
      </c>
    </row>
    <row r="235" spans="1:39" ht="11.25" customHeight="1">
      <c r="A235" s="141">
        <v>229</v>
      </c>
      <c r="B235" s="6">
        <v>2011</v>
      </c>
      <c r="C235" s="5">
        <v>-1</v>
      </c>
      <c r="D235" s="5">
        <v>0.7</v>
      </c>
      <c r="E235" s="5">
        <v>4.2</v>
      </c>
      <c r="F235" s="5">
        <v>10.199999999999999</v>
      </c>
      <c r="G235" s="5">
        <v>12.4</v>
      </c>
      <c r="H235" s="5">
        <v>13.9</v>
      </c>
      <c r="I235" s="5">
        <v>13.6</v>
      </c>
      <c r="J235" s="5">
        <v>17.3</v>
      </c>
      <c r="K235" s="5">
        <v>14.4</v>
      </c>
      <c r="L235" s="5">
        <v>8.1</v>
      </c>
      <c r="M235" s="5">
        <v>6.6</v>
      </c>
      <c r="N235" s="5">
        <v>1.4</v>
      </c>
      <c r="O235" s="231">
        <v>0</v>
      </c>
      <c r="P235" s="5">
        <f t="shared" si="62"/>
        <v>8.5</v>
      </c>
      <c r="Q235" s="26">
        <f t="shared" si="70"/>
        <v>8.5</v>
      </c>
      <c r="R235" s="227">
        <v>8.4816666666666674</v>
      </c>
      <c r="S235" s="104">
        <f>($W$5*(P224)+$W$6*(P225)+$W$7*(P226)+$W$8*(P227)+$W$9*(P228+P242)+$W$10*(P229+P241)+$W$11*(P230+P240)+$W$12*(P231+P239)+$W$13*(P232+P238)+$W$14*(P233+P237)+$W$15*(P234+P236)+$W$16*P235)/(1-$W$5-$W$6-$W$7-$W$8)</f>
        <v>7.8197879109225878</v>
      </c>
      <c r="T235" s="222">
        <f>($W$5*(Q224)+$W$6*(Q225)+$W$7*(Q226)+$W$8*(Q227)+$W$9*(Q228+Q242)+$W$10*(Q229+Q241)+$W$11*(Q230+Q240)+$W$12*(Q231+Q239)+$W$13*(Q232+Q238)+$W$14*(Q233+Q237)+$W$15*(Q234+Q236)+$W$16*Q235)/(1-$W$5-$W$6-$W$7-$W$8)</f>
        <v>7.8197879109225878</v>
      </c>
      <c r="U235" s="230">
        <f>($W$5*(R224)+$W$6*(R225)+$W$7*(R226)+$W$8*(R227)+$W$9*(R228+R242)+$W$10*(R229+R241)+$W$11*(R230+R240)+$W$12*(R231+R239)+$W$13*(R232+R238)+$W$14*(R233+R237)+$W$15*(R234+R236)+$W$16*R235)/(1-$W$5-$W$6-$W$7-$W$8)</f>
        <v>7.816360286320255</v>
      </c>
      <c r="V235" s="111">
        <f t="shared" si="71"/>
        <v>2.2427966101694867</v>
      </c>
      <c r="X235" s="5">
        <f t="shared" si="76"/>
        <v>14.933333333333332</v>
      </c>
      <c r="Y235" s="32">
        <f>($W$5*(X224)+$W$6*(X225)+$W$7*(X226)+$W$8*(X227+X243)+$W$9*(X228+X242)+$W$10*(X229+X241)+$W$11*(X230+X240)+$W$12*(X231+X239)+$W$13*(X232+X238)+$W$14*(X233+X237)+$W$15*(X234+X236)+$W$16*X235)/(1-$W$5-$W$6-$W$7)</f>
        <v>15.877874426150287</v>
      </c>
      <c r="Z235" s="5">
        <f t="shared" si="72"/>
        <v>0.75907172995781202</v>
      </c>
      <c r="AB235" s="5">
        <f t="shared" si="77"/>
        <v>-0.93333333333333324</v>
      </c>
      <c r="AC235" s="32">
        <f>($W$5*(AB224)+$W$6*(AB225)+$W$7*(AB226)+$W$8*(AB227+AB243)+$W$9*(AB228+AB242)+$W$10*(AB229+AB241)+$W$11*(AB230+AB240)+$W$12*(AB231+AB239)+$W$13*(AB232+AB238)+$W$14*(AB233+AB237)+$W$15*(AB234+AB236)+$W$16*AB235)/(1-$W$5-$W$6-$W$7)</f>
        <v>-0.26507887197542374</v>
      </c>
      <c r="AD235" s="5">
        <f t="shared" si="73"/>
        <v>0.5239099859353028</v>
      </c>
      <c r="AE235" s="5"/>
      <c r="AF235" s="5">
        <f t="shared" si="78"/>
        <v>8.9333333333333318</v>
      </c>
      <c r="AG235" s="32">
        <f>($W$5*(AF224)+$W$6*(AF225)+$W$7*(AF226)+$W$8*(AF227+AF243)+$W$9*(AF228+AF242)+$W$10*(AF229+AF241)+$W$11*(AF230+AF240)+$W$12*(AF231+AF239)+$W$13*(AF232+AF238)+$W$14*(AF233+AF237)+$W$15*(AF234+AF236)+$W$16*AF235)/(1-$W$5-$W$6-$W$7)</f>
        <v>7.26350143246695</v>
      </c>
      <c r="AH235" s="5">
        <f t="shared" si="74"/>
        <v>3.4576652601969027</v>
      </c>
      <c r="AI235" s="5"/>
      <c r="AJ235" s="5">
        <f t="shared" si="79"/>
        <v>9.7000000000000011</v>
      </c>
      <c r="AK235" s="32">
        <f>($W$5*(AJ224)+$W$6*(AJ225)+$W$7*(AJ226)+$W$8*(AJ227+AJ243)+$W$9*(AJ228+AJ242)+$W$10*(AJ229+AJ241)+$W$11*(AJ230+AJ240)+$W$12*(AJ231+AJ239)+$W$13*(AJ232+AJ238)+$W$14*(AJ233+AJ237)+$W$15*(AJ234+AJ236)+$W$16*AJ235)/(1-$W$5-$W$6-$W$7)</f>
        <v>8.4143522833178004</v>
      </c>
      <c r="AL235" s="5">
        <f t="shared" si="75"/>
        <v>2.8461322081575222</v>
      </c>
    </row>
    <row r="236" spans="1:39" ht="11.25" customHeight="1">
      <c r="A236" s="141">
        <v>230</v>
      </c>
      <c r="B236" s="6">
        <v>2012</v>
      </c>
      <c r="C236" s="5">
        <v>-0.8</v>
      </c>
      <c r="D236" s="5">
        <v>-6.3</v>
      </c>
      <c r="E236" s="5">
        <v>6.1</v>
      </c>
      <c r="F236" s="5">
        <v>6.6</v>
      </c>
      <c r="G236" s="5">
        <v>12.4</v>
      </c>
      <c r="H236" s="5">
        <v>15.2</v>
      </c>
      <c r="I236" s="5">
        <v>15.7</v>
      </c>
      <c r="J236" s="5">
        <v>17.399999999999999</v>
      </c>
      <c r="K236" s="5">
        <v>12.4</v>
      </c>
      <c r="L236" s="5">
        <v>8.1999999999999993</v>
      </c>
      <c r="M236" s="5">
        <v>5.0999999999999996</v>
      </c>
      <c r="N236" s="5">
        <v>0.2</v>
      </c>
      <c r="O236" s="231">
        <v>0</v>
      </c>
      <c r="P236" s="5">
        <f t="shared" si="62"/>
        <v>7.7</v>
      </c>
      <c r="Q236" s="26">
        <f t="shared" si="70"/>
        <v>7.7</v>
      </c>
      <c r="R236" s="227">
        <v>7.6866666666666665</v>
      </c>
      <c r="S236" s="104">
        <f>($W$5*(P225)+$W$6*(P226)+$W$7*(P227)+$W$8*(P228)+$W$9*(P229)+$W$10*(P230+P242)+$W$11*(P231+P241)+$W$12*(P232+P240)+$W$13*(P233+P239)+$W$14*(P234+P238)+$W$15*(P235+P237)+$W$16*P236)/(1-$W$5-$W$6-$W$7-$W$8-$W$9)</f>
        <v>7.8627466023673831</v>
      </c>
      <c r="T236" s="222">
        <f>($W$5*(Q225)+$W$6*(Q226)+$W$7*(Q227)+$W$8*(Q228)+$W$9*(Q229)+$W$10*(Q230+Q242)+$W$11*(Q231+Q241)+$W$12*(Q232+Q240)+$W$13*(Q233+Q239)+$W$14*(Q234+Q238)+$W$15*(Q235+Q237)+$W$16*Q236)/(1-$W$5-$W$6-$W$7-$W$8-$W$9)</f>
        <v>7.8627466023673831</v>
      </c>
      <c r="U236" s="230">
        <f>($W$5*(R225)+$W$6*(R226)+$W$7*(R227)+$W$8*(R228)+$W$9*(R229)+$W$10*(R230+R242)+$W$11*(R231+R241)+$W$12*(R232+R240)+$W$13*(R233+R239)+$W$14*(R234+R238)+$W$15*(R235+R237)+$W$16*R236)/(1-$W$5-$W$6-$W$7-$W$8-$W$9)</f>
        <v>7.8601815724097612</v>
      </c>
      <c r="V236" s="111">
        <f t="shared" si="71"/>
        <v>1.4427966101694869</v>
      </c>
      <c r="X236" s="5">
        <f t="shared" si="76"/>
        <v>16.099999999999998</v>
      </c>
      <c r="Y236" s="32">
        <f>($W$5*(X225)+$W$6*(X226)+$W$7*(X227)+$W$8*(X228)+$W$9*(X229+X243)+$W$10*(X230+X242)+$W$11*(X231+X241)+$W$12*(X232+X240)+$W$13*(X233+X239)+$W$14*(X234+X238)+$W$15*(X235+X237)+$W$16*X236)/(1-$W$5-$W$6-$W$7-$W$8)</f>
        <v>15.954305408271473</v>
      </c>
      <c r="Z236" s="5">
        <f t="shared" si="72"/>
        <v>1.9257383966244781</v>
      </c>
      <c r="AB236" s="5">
        <f t="shared" si="77"/>
        <v>-1.9000000000000001</v>
      </c>
      <c r="AC236" s="32">
        <f>($W$5*(AB225)+$W$6*(AB226)+$W$7*(AB227)+$W$8*(AB228)+$W$9*(AB229+AB243)+$W$10*(AB230+AB242)+$W$11*(AB231+AB241)+$W$12*(AB232+AB240)+$W$13*(AB233+AB239)+$W$14*(AB234+AB238)+$W$15*(AB235+AB237)+$W$16*AB236)/(1-$W$5-$W$6-$W$7-$W$8)</f>
        <v>-0.198780487804878</v>
      </c>
      <c r="AD236" s="5">
        <f t="shared" si="73"/>
        <v>-0.44275668073136409</v>
      </c>
      <c r="AE236" s="5"/>
      <c r="AF236" s="5">
        <f t="shared" si="78"/>
        <v>8.3666666666666671</v>
      </c>
      <c r="AG236" s="32">
        <f>($W$5*(AF225)+$W$6*(AF226)+$W$7*(AF227)+$W$8*(AF228)+$W$9*(AF229+AF243)+$W$10*(AF230+AF242)+$W$11*(AF231+AF241)+$W$12*(AF232+AF240)+$W$13*(AF233+AF239)+$W$14*(AF234+AF238)+$W$15*(AF235+AF237)+$W$16*AF236)/(1-$W$5-$W$6-$W$7-$W$8)</f>
        <v>7.2821067515022975</v>
      </c>
      <c r="AH236" s="5">
        <f t="shared" si="74"/>
        <v>2.890998593530238</v>
      </c>
      <c r="AI236" s="5"/>
      <c r="AJ236" s="5">
        <f t="shared" si="79"/>
        <v>8.5666666666666682</v>
      </c>
      <c r="AK236" s="32">
        <f>($W$5*(AJ225)+$W$6*(AJ226)+$W$7*(AJ227)+$W$8*(AJ228)+$W$9*(AJ229+AJ243)+$W$10*(AJ230+AJ242)+$W$11*(AJ231+AJ241)+$W$12*(AJ232+AJ240)+$W$13*(AJ233+AJ239)+$W$14*(AJ234+AJ238)+$W$15*(AJ235+AJ237)+$W$16*AJ236)/(1-$W$5-$W$6-$W$7-$W$8)</f>
        <v>8.4514881583598456</v>
      </c>
      <c r="AL236" s="5">
        <f t="shared" si="75"/>
        <v>1.7127988748241894</v>
      </c>
    </row>
    <row r="237" spans="1:39" ht="11.25" customHeight="1">
      <c r="A237" s="141">
        <v>231</v>
      </c>
      <c r="B237" s="6">
        <v>2013</v>
      </c>
      <c r="C237" s="5">
        <v>-1.4</v>
      </c>
      <c r="D237" s="4">
        <v>-4.4000000000000004</v>
      </c>
      <c r="E237" s="4">
        <v>0.1</v>
      </c>
      <c r="F237" s="4">
        <v>6.4</v>
      </c>
      <c r="G237" s="4">
        <v>8.6</v>
      </c>
      <c r="H237" s="4">
        <v>13.3</v>
      </c>
      <c r="I237" s="4">
        <v>18.399999999999999</v>
      </c>
      <c r="J237" s="158">
        <v>16.600000000000001</v>
      </c>
      <c r="K237" s="158">
        <v>11.6</v>
      </c>
      <c r="L237" s="158">
        <v>9.6</v>
      </c>
      <c r="M237" s="158">
        <v>1.7</v>
      </c>
      <c r="N237" s="147">
        <v>3.2</v>
      </c>
      <c r="O237" s="147">
        <v>0</v>
      </c>
      <c r="P237" s="5">
        <f t="shared" si="62"/>
        <v>7</v>
      </c>
      <c r="Q237" s="83">
        <f t="shared" si="70"/>
        <v>7</v>
      </c>
      <c r="R237" s="228">
        <f>6.8925+0.1</f>
        <v>6.9924999999999997</v>
      </c>
      <c r="S237" s="104">
        <f>($W$5*(P226)+$W$6*(P227)+$W$7*(P228)+$W$8*(P229)+$W$9*(P230)+$W$10*(P231)+$W$11*(P232+P242)+$W$12*(P233+P241)+$W$13*(P234+P240)+$W$14*(P235+P239)+$W$15*(P236+P238)+$W$16*P237)/(1-$W$5-$W$6-$W$7-$W$8-$W$9-$W$10)</f>
        <v>7.9157786180818146</v>
      </c>
      <c r="T237" s="222">
        <f>($W$5*(Q226)+$W$6*(Q227)+$W$7*(Q228)+$W$8*(Q229)+$W$9*(Q230)+$W$10*(Q231)+$W$11*(Q232+Q242)+$W$12*(Q233+Q241)+$W$13*(Q234+Q240)+$W$14*(Q235+Q239)+$W$15*(Q236+Q238)+$W$16*Q237)/(1-$W$5-$W$6-$W$7-$W$8-$W$9-$W$10)</f>
        <v>7.9157786180818146</v>
      </c>
      <c r="U237" s="230">
        <f>($W$5*(R226)+$W$6*(R227)+$W$7*(R228)+$W$8*(R229)+$W$9*(R230)+$W$10*(R231)+$W$11*(R232+R242)+$W$12*(R233+R241)+$W$13*(R234+R240)+$W$14*(R235+R239)+$W$15*(R236+R238)+$W$16*R237)/(1-$W$5-$W$6-$W$7-$W$8-$W$9-$W$10)</f>
        <v>7.9140347962262698</v>
      </c>
      <c r="V237" s="111">
        <f t="shared" si="71"/>
        <v>0.74279661016948673</v>
      </c>
      <c r="W237" s="4" t="s">
        <v>81</v>
      </c>
      <c r="X237" s="5">
        <f t="shared" si="76"/>
        <v>16.099999999999998</v>
      </c>
      <c r="Y237" s="32">
        <f>($W$5*(X226)+$W$6*(X227)+$W$7*(X228)+$W$8*(X229)+$W$9*(X230)+$W$10*(X231+X243)+$W$11*(X232+X242)+$W$12*(X233+X241)+$W$13*(X234+X240)+$W$14*(X235+X239)+$W$15*(X236+X238)+$W$16*X237)/(1-$W$5-$W$6-$W$7-$W$8-$W$9)</f>
        <v>16.042174484875055</v>
      </c>
      <c r="Z237" s="5">
        <f t="shared" si="72"/>
        <v>1.9257383966244781</v>
      </c>
      <c r="AB237" s="5">
        <f t="shared" si="77"/>
        <v>-1.8666666666666669</v>
      </c>
      <c r="AC237" s="32">
        <f>($W$5*(AB226)+$W$6*(AB227)+$W$7*(AB228)+$W$8*(AB229)+$W$9*(AB230)+$W$10*(AB231+AB243)+$W$11*(AB232+AB242)+$W$12*(AB233+AB241)+$W$13*(AB234+AB240)+$W$14*(AB235+AB239)+$W$15*(AB236+AB238)+$W$16*AB237)/(1-$W$5-$W$6-$W$7-$W$8-$W$9)</f>
        <v>-0.12948998977056853</v>
      </c>
      <c r="AD237" s="5">
        <f t="shared" si="73"/>
        <v>-0.40942334739803088</v>
      </c>
      <c r="AE237" s="5"/>
      <c r="AF237" s="5">
        <f t="shared" si="78"/>
        <v>5.0333333333333332</v>
      </c>
      <c r="AG237" s="32">
        <f>($W$5*(AF226)+$W$6*(AF227)+$W$7*(AF228)+$W$8*(AF229)+$W$9*(AF230)+$W$10*(AF231+AF243)+$W$11*(AF232+AF242)+$W$12*(AF233+AF241)+$W$13*(AF234+AF240)+$W$14*(AF235+AF239)+$W$15*(AF236+AF238)+$W$16*AF237)/(1-$W$5-$W$6-$W$7-$W$8-$W$9)</f>
        <v>7.3047311120853422</v>
      </c>
      <c r="AH237" s="5">
        <f t="shared" si="74"/>
        <v>-0.4423347398030959</v>
      </c>
      <c r="AI237" s="5"/>
      <c r="AJ237" s="5">
        <f t="shared" si="79"/>
        <v>7.6333333333333329</v>
      </c>
      <c r="AK237" s="32">
        <f>($W$5*(AJ226)+$W$6*(AJ227)+$W$7*(AJ228)+$W$8*(AJ229)+$W$9*(AJ230)+$W$10*(AJ231+AJ243)+$W$11*(AJ232+AJ242)+$W$12*(AJ233+AJ241)+$W$13*(AJ234+AJ240)+$W$14*(AJ235+AJ239)+$W$15*(AJ236+AJ238)+$W$16*AJ237)/(1-$W$5-$W$6-$W$7-$W$8-$W$9)</f>
        <v>8.4956488382288473</v>
      </c>
      <c r="AL237" s="5">
        <f t="shared" si="75"/>
        <v>0.77946554149085401</v>
      </c>
    </row>
    <row r="238" spans="1:39" ht="11.25" customHeight="1">
      <c r="A238" s="141">
        <v>232</v>
      </c>
      <c r="B238" s="6">
        <v>2014</v>
      </c>
      <c r="C238" s="147">
        <v>2.6</v>
      </c>
      <c r="D238" s="158">
        <v>3.1</v>
      </c>
      <c r="E238" s="158">
        <v>5.7</v>
      </c>
      <c r="F238" s="158">
        <v>8.4</v>
      </c>
      <c r="G238" s="158">
        <v>9.8000000000000007</v>
      </c>
      <c r="H238" s="158">
        <v>15.1</v>
      </c>
      <c r="I238" s="158">
        <v>15.8</v>
      </c>
      <c r="J238" s="158">
        <v>13.8</v>
      </c>
      <c r="K238" s="158">
        <v>12.8</v>
      </c>
      <c r="L238" s="158">
        <v>10.5</v>
      </c>
      <c r="M238" s="4">
        <v>6.4</v>
      </c>
      <c r="N238" s="5">
        <v>0.8</v>
      </c>
      <c r="O238" s="147">
        <v>0</v>
      </c>
      <c r="P238" s="5">
        <f t="shared" si="62"/>
        <v>8.6999999999999993</v>
      </c>
      <c r="Q238" s="83">
        <f t="shared" si="70"/>
        <v>8.6999999999999993</v>
      </c>
      <c r="R238" s="228">
        <f>8.50166666666667+0.2</f>
        <v>8.7016666666666698</v>
      </c>
      <c r="S238" s="104">
        <f>($W$5*(P227)+$W$6*(P228)+$W$7*(P229)+$W$8*(P230)+$W$9*(P231)+$W$10*(P232)+$W$11*(P233)+$W$12*(P234+P242)+$W$13*(P235+P241)+$W$14*(P236+P240)+$W$15*(P237+P239)+$W$16*P238)/(1-$W$5-$W$6-$W$7-$W$8-$W$9-$W$10-$W$11)</f>
        <v>7.9651159965990521</v>
      </c>
      <c r="T238" s="222">
        <f>($W$5*(Q227)+$W$6*(Q228)+$W$7*(Q229)+$W$8*(Q230)+$W$9*(Q231)+$W$10*(Q232)+$W$11*(Q233)+$W$12*(Q234+Q242)+$W$13*(Q235+Q241)+$W$14*(Q236+Q240)+$W$15*(Q237+Q239)+$W$16*Q238)/(1-$W$5-$W$6-$W$7-$W$8-$W$9-$W$10-$W$11)</f>
        <v>7.9651159965990521</v>
      </c>
      <c r="U238" s="230">
        <f>($W$5*(R227)+$W$6*(R228)+$W$7*(R229)+$W$8*(R230)+$W$9*(R231)+$W$10*(R232)+$W$11*(R233)+$W$12*(R234+R242)+$W$13*(R235+R241)+$W$14*(R236+R240)+$W$15*(R237+R239)+$W$16*R238)/(1-$W$5-$W$6-$W$7-$W$8-$W$9-$W$10-$W$11)</f>
        <v>7.9638797117292199</v>
      </c>
      <c r="V238" s="111">
        <f t="shared" si="71"/>
        <v>2.442796610169486</v>
      </c>
      <c r="W238" s="4" t="s">
        <v>81</v>
      </c>
      <c r="X238" s="5">
        <f t="shared" si="76"/>
        <v>14.9</v>
      </c>
      <c r="Y238" s="32">
        <f>($W$5*(X227)+$W$6*(X228)+$W$7*(X229)+$W$8*(X230)+$W$9*(X231)+$W$10*(X232)+$W$11*(X233+X243)+$W$12*(X234+X242)+$W$13*(X235+X241)+$W$14*(X236+X240)+$W$15*(X237+X239)+$W$16*X238)/(1-$W$5-$W$6-$W$7-$W$8-$W$9-$W$10)</f>
        <v>16.134062870020241</v>
      </c>
      <c r="Z238" s="5">
        <f t="shared" si="72"/>
        <v>0.72573839662448059</v>
      </c>
      <c r="AB238" s="5">
        <f t="shared" si="77"/>
        <v>2.9666666666666668</v>
      </c>
      <c r="AC238" s="32">
        <f>($W$5*(AB227)+$W$6*(AB228)+$W$7*(AB229)+$W$8*(AB230)+$W$9*(AB231)+$W$10*(AB232)+$W$11*(AB233+AB243)+$W$12*(AB234+AB242)+$W$13*(AB235+AB241)+$W$14*(AB236+AB240)+$W$15*(AB237+AB239)+$W$16*AB238)/(1-$W$5-$W$6-$W$7-$W$8-$W$9-$W$10)</f>
        <v>-4.5395515832091997E-2</v>
      </c>
      <c r="AD238" s="5">
        <f t="shared" si="73"/>
        <v>4.4239099859353033</v>
      </c>
      <c r="AE238" s="5"/>
      <c r="AF238" s="5">
        <f t="shared" si="78"/>
        <v>7.9666666666666677</v>
      </c>
      <c r="AG238" s="32">
        <f>($W$5*(AF227)+$W$6*(AF228)+$W$7*(AF229)+$W$8*(AF230)+$W$9*(AF231)+$W$10*(AF232)+$W$11*(AF233+AF243)+$W$12*(AF234+AF242)+$W$13*(AF235+AF241)+$W$14*(AF236+AF240)+$W$15*(AF237+AF239)+$W$16*AF238)/(1-$W$5-$W$6-$W$7-$W$8-$W$9-$W$10)</f>
        <v>7.3260341469004242</v>
      </c>
      <c r="AH238" s="5">
        <f t="shared" si="74"/>
        <v>2.4909985935302386</v>
      </c>
      <c r="AI238" s="5"/>
      <c r="AJ238" s="5">
        <f t="shared" si="79"/>
        <v>9.9</v>
      </c>
      <c r="AK238" s="32">
        <f>($W$5*(AJ227)+$W$6*(AJ228)+$W$7*(AJ229)+$W$8*(AJ230)+$W$9*(AJ231)+$W$10*(AJ232)+$W$11*(AJ233+AJ243)+$W$12*(AJ234+AJ242)+$W$13*(AJ235+AJ241)+$W$14*(AJ236+AJ240)+$W$15*(AJ237+AJ239)+$W$16*AJ238)/(1-$W$5-$W$6-$W$7-$W$8-$W$9-$W$10)</f>
        <v>8.53496046751461</v>
      </c>
      <c r="AL238" s="5">
        <f t="shared" si="75"/>
        <v>3.0461322081575215</v>
      </c>
    </row>
    <row r="239" spans="1:39" ht="11.25" customHeight="1">
      <c r="A239" s="141">
        <v>233</v>
      </c>
      <c r="B239" s="6">
        <v>2015</v>
      </c>
      <c r="C239" s="5">
        <v>0.1</v>
      </c>
      <c r="D239" s="5">
        <v>-1.4</v>
      </c>
      <c r="E239" s="5">
        <v>3.7</v>
      </c>
      <c r="F239" s="5">
        <v>7.3</v>
      </c>
      <c r="G239" s="5">
        <v>11.1</v>
      </c>
      <c r="H239" s="5">
        <v>15</v>
      </c>
      <c r="I239" s="5">
        <v>19.5</v>
      </c>
      <c r="J239" s="5">
        <v>18.899999999999999</v>
      </c>
      <c r="K239" s="5">
        <v>10.6</v>
      </c>
      <c r="L239" s="5">
        <v>7.1</v>
      </c>
      <c r="M239" s="5">
        <v>7.3</v>
      </c>
      <c r="N239" s="5">
        <v>6.6</v>
      </c>
      <c r="O239" s="231">
        <v>0</v>
      </c>
      <c r="P239" s="5">
        <f t="shared" si="62"/>
        <v>8.8000000000000007</v>
      </c>
      <c r="Q239" s="26">
        <f t="shared" si="70"/>
        <v>8.8000000000000007</v>
      </c>
      <c r="R239" s="227">
        <v>8.8149999999999995</v>
      </c>
      <c r="S239" s="104">
        <f>($W$5*(P228)+$W$6*(P229)+$W$7*(P230)+$W$8*(P231)+$W$9*(P232)+$W$10*(P233)+$W$11*(P234)+$W$12*(P235)+$W$13*(P236+P242)+$W$14*(P237+P241)+$W$15*(P238+P240)+$W$16*P239)/(1-$W$5-$W$6-$W$7-$W$8-$W$9-$W$10-$W$11-$W$12)</f>
        <v>8.0154299175500583</v>
      </c>
      <c r="T239" s="222">
        <f>($W$5*(Q228)+$W$6*(Q229)+$W$7*(Q230)+$W$8*(Q231)+$W$9*(Q232)+$W$10*(Q233)+$W$11*(Q234)+$W$12*(Q235)+$W$13*(Q236+Q242)+$W$14*(Q237+Q241)+$W$15*(Q238+Q240)+$W$16*Q239)/(1-$W$5-$W$6-$W$7-$W$8-$W$9-$W$10-$W$11-$W$12)</f>
        <v>8.0154299175500583</v>
      </c>
      <c r="U239" s="230">
        <f>($W$5*(R228)+$W$6*(R229)+$W$7*(R230)+$W$8*(R231)+$W$9*(R232)+$W$10*(R233)+$W$11*(R234)+$W$12*(R235)+$W$13*(R236+R242)+$W$14*(R237+R241)+$W$15*(R238+R240)+$W$16*R239)/(1-$W$5-$W$6-$W$7-$W$8-$W$9-$W$10-$W$11-$W$12)</f>
        <v>8.0144806526196408</v>
      </c>
      <c r="V239" s="111">
        <f t="shared" si="71"/>
        <v>2.5427966101694874</v>
      </c>
      <c r="X239" s="5">
        <f t="shared" si="76"/>
        <v>17.8</v>
      </c>
      <c r="Y239" s="32">
        <f>($W$5*(X228)+$W$6*(X229)+$W$7*(X230)+$W$8*(X231)+$W$9*(X232)+$W$10*(X233)+$W$11*(X234)+$W$12*(X235+X243)+$W$13*(X236+X242)+$W$14*(X237+X241)+$W$15*(X238+X240)+$W$16*X239)/(1-$W$5-$W$6-$W$7-$W$8-$W$9-$W$10-$W$11)</f>
        <v>16.214223247904773</v>
      </c>
      <c r="Z239" s="5">
        <f t="shared" si="72"/>
        <v>3.6257383966244809</v>
      </c>
      <c r="AB239" s="5">
        <f t="shared" si="77"/>
        <v>-0.16666666666666663</v>
      </c>
      <c r="AC239" s="32">
        <f>($W$5*(AB228)+$W$6*(AB229)+$W$7*(AB230)+$W$8*(AB231)+$W$9*(AB232)+$W$10*(AB233)+$W$11*(AB234)+$W$12*(AB235+AB243)+$W$13*(AB236+AB242)+$W$14*(AB237+AB241)+$W$15*(AB238+AB240)+$W$16*AB239)/(1-$W$5-$W$6-$W$7-$W$8-$W$9-$W$10-$W$11)</f>
        <v>4.9139641281023501E-2</v>
      </c>
      <c r="AD239" s="5">
        <f t="shared" si="73"/>
        <v>1.2905766526019695</v>
      </c>
      <c r="AE239" s="5"/>
      <c r="AF239" s="5">
        <f t="shared" si="78"/>
        <v>7.3666666666666671</v>
      </c>
      <c r="AG239" s="32">
        <f>($W$5*(AF228)+$W$6*(AF229)+$W$7*(AF230)+$W$8*(AF231)+$W$9*(AF232)+$W$10*(AF233)+$W$11*(AF234)+$W$12*(AF235+AF243)+$W$13*(AF236+AF242)+$W$14*(AF237+AF241)+$W$15*(AF238+AF240)+$W$16*AF239)/(1-$W$5-$W$6-$W$7-$W$8-$W$9-$W$10-$W$11)</f>
        <v>7.3430462771772138</v>
      </c>
      <c r="AH239" s="5">
        <f t="shared" si="74"/>
        <v>1.890998593530238</v>
      </c>
      <c r="AI239" s="5"/>
      <c r="AJ239" s="5">
        <f t="shared" si="79"/>
        <v>8.3333333333333339</v>
      </c>
      <c r="AK239" s="32">
        <f>($W$5*(AJ228)+$W$6*(AJ229)+$W$7*(AJ230)+$W$8*(AJ231)+$W$9*(AJ232)+$W$10*(AJ233)+$W$11*(AJ234)+$W$12*(AJ235+AJ243)+$W$13*(AJ236+AJ242)+$W$14*(AJ237+AJ241)+$W$15*(AJ238+AJ240)+$W$16*AJ239)/(1-$W$5-$W$6-$W$7-$W$8-$W$9-$W$10-$W$11)</f>
        <v>8.5731406129802821</v>
      </c>
      <c r="AL239" s="5">
        <f t="shared" si="75"/>
        <v>1.4794655414908551</v>
      </c>
    </row>
    <row r="240" spans="1:39" ht="11.25" customHeight="1">
      <c r="A240" s="141">
        <v>234</v>
      </c>
      <c r="B240" s="6">
        <v>2016</v>
      </c>
      <c r="C240" s="5">
        <v>0.8</v>
      </c>
      <c r="D240" s="5">
        <v>2</v>
      </c>
      <c r="E240" s="5">
        <v>2</v>
      </c>
      <c r="F240" s="5">
        <v>6.7</v>
      </c>
      <c r="G240" s="5">
        <v>10.5</v>
      </c>
      <c r="H240" s="5">
        <v>14.2</v>
      </c>
      <c r="I240" s="5">
        <v>17</v>
      </c>
      <c r="J240" s="5">
        <v>16.5</v>
      </c>
      <c r="K240" s="5">
        <v>15.1</v>
      </c>
      <c r="L240" s="5">
        <v>7</v>
      </c>
      <c r="M240" s="5">
        <v>3.3</v>
      </c>
      <c r="N240" s="5">
        <v>2.6</v>
      </c>
      <c r="O240" s="231">
        <v>0</v>
      </c>
      <c r="P240" s="5">
        <f>ROUND(AVERAGE(C240:N240),1)</f>
        <v>8.1</v>
      </c>
      <c r="Q240" s="26">
        <f t="shared" si="70"/>
        <v>8.1</v>
      </c>
      <c r="R240" s="227">
        <v>8.149166666666666</v>
      </c>
      <c r="S240" s="104">
        <f>($W$5*(P229)+$W$6*(P230)+$W$7*(P231)+$W$8*(P232)+$W$9*(P233)+$W$10*(P234)+$W$11*(P235)+$W$12*(P236)+$W$13*(P237)+$W$14*(P238+P242)+$W$15*(P239+P241)+$W$16*P240)/(1-$W$5-$W$6-$W$7-$W$8-$W$9-$W$10-$W$11-$W$12-$W$13)</f>
        <v>8.0722844827586222</v>
      </c>
      <c r="T240" s="222">
        <f>($W$5*(Q229)+$W$6*(Q230)+$W$7*(Q231)+$W$8*(Q232)+$W$9*(Q233)+$W$10*(Q234)+$W$11*(Q235)+$W$12*(Q236)+$W$13*(Q237)+$W$14*(Q238+Q242)+$W$15*(Q239+Q241)+$W$16*Q240)/(1-$W$5-$W$6-$W$7-$W$8-$W$9-$W$10-$W$11-$W$12-$W$13)</f>
        <v>8.0722844827586222</v>
      </c>
      <c r="U240" s="230">
        <f>($W$5*(R229)+$W$6*(R230)+$W$7*(R231)+$W$8*(R232)+$W$9*(R233)+$W$10*(R234)+$W$11*(R235)+$W$12*(R236)+$W$13*(R237)+$W$14*(R238+R242)+$W$15*(R239+R241)+$W$16*R240)/(1-$W$5-$W$6-$W$7-$W$8-$W$9-$W$10-$W$11-$W$12-$W$13)</f>
        <v>8.0718836206896558</v>
      </c>
      <c r="V240" s="111">
        <f t="shared" si="71"/>
        <v>1.8427966101694864</v>
      </c>
      <c r="X240" s="5">
        <f t="shared" si="76"/>
        <v>15.9</v>
      </c>
      <c r="Y240" s="32">
        <f>($W$5*(X229)+$W$6*(X230)+$W$7*(X231)+$W$8*(X232)+$W$9*(X233)+$W$10*(X234)+$W$11*(X235)+$W$12*(X236)+$W$13*(X237+X243)+$W$14*(X238+X242)+$W$15*(X239+X241)+$W$16*X240)/(1-$W$5-$W$6-$W$7-$W$8-$W$9-$W$10-$W$11-$W$12)</f>
        <v>16.325389346944114</v>
      </c>
      <c r="Z240" s="5">
        <f t="shared" si="72"/>
        <v>1.7257383966244806</v>
      </c>
      <c r="AB240" s="5">
        <f t="shared" si="77"/>
        <v>3.1333333333333329</v>
      </c>
      <c r="AC240" s="32">
        <f>($W$5*(AB229)+$W$6*(AB230)+$W$7*(AB231)+$W$8*(AB232)+$W$9*(AB233)+$W$10*(AB234)+$W$11*(AB235)+$W$12*(AB236)+$W$13*(AB237+AB243)+$W$14*(AB238+AB242)+$W$15*(AB239+AB241)+$W$16*AB240)/(1-$W$5-$W$6-$W$7-$W$8-$W$9-$W$10-$W$11-$W$12)</f>
        <v>0.12951620643022291</v>
      </c>
      <c r="AD240" s="5">
        <f t="shared" si="73"/>
        <v>4.5905766526019693</v>
      </c>
      <c r="AE240" s="5"/>
      <c r="AF240" s="5">
        <f t="shared" si="78"/>
        <v>6.3999999999999995</v>
      </c>
      <c r="AG240" s="32">
        <f>($W$5*(AF229)+$W$6*(AF230)+$W$7*(AF231)+$W$8*(AF232)+$W$9*(AF233)+$W$10*(AF234)+$W$11*(AF235)+$W$12*(AF236)+$W$13*(AF237+AF243)+$W$14*(AF238+AF242)+$W$15*(AF239+AF241)+$W$16*AF240)/(1-$W$5-$W$6-$W$7-$W$8-$W$9-$W$10-$W$11-$W$12)</f>
        <v>7.3714871526414516</v>
      </c>
      <c r="AH240" s="5">
        <f t="shared" si="74"/>
        <v>0.92433192686357035</v>
      </c>
      <c r="AI240" s="5"/>
      <c r="AJ240" s="5">
        <f t="shared" si="79"/>
        <v>8.4666666666666668</v>
      </c>
      <c r="AK240" s="32">
        <f>($W$5*(AJ229)+$W$6*(AJ230)+$W$7*(AJ231)+$W$8*(AJ232)+$W$9*(AJ233)+$W$10*(AJ234)+$W$11*(AJ235)+$W$12*(AJ236)+$W$13*(AJ237+AJ243)+$W$14*(AJ238+AJ242)+$W$15*(AJ239+AJ241)+$W$16*AJ240)/(1-$W$5-$W$6-$W$7-$W$8-$W$9-$W$10-$W$11-$W$12)</f>
        <v>8.60644331021245</v>
      </c>
      <c r="AL240" s="5">
        <f t="shared" si="75"/>
        <v>1.6127988748241879</v>
      </c>
    </row>
    <row r="241" spans="1:38" ht="11.25" customHeight="1">
      <c r="A241" s="141">
        <v>235</v>
      </c>
      <c r="B241" s="6">
        <v>2017</v>
      </c>
      <c r="C241" s="5">
        <v>-3.6</v>
      </c>
      <c r="D241" s="5">
        <v>2.5</v>
      </c>
      <c r="E241" s="5">
        <v>6.1</v>
      </c>
      <c r="F241" s="5">
        <v>5.4</v>
      </c>
      <c r="G241" s="5">
        <v>12.3</v>
      </c>
      <c r="H241" s="5">
        <v>16.899999999999999</v>
      </c>
      <c r="I241" s="5">
        <v>16.7</v>
      </c>
      <c r="J241" s="5">
        <v>17.7</v>
      </c>
      <c r="K241" s="5">
        <v>10.5</v>
      </c>
      <c r="L241" s="5">
        <v>9.9</v>
      </c>
      <c r="M241" s="5">
        <v>2.4</v>
      </c>
      <c r="N241" s="5">
        <v>-0.5</v>
      </c>
      <c r="O241" s="231">
        <v>0</v>
      </c>
      <c r="P241" s="5">
        <f>ROUND(AVERAGE(C241:N241),1)</f>
        <v>8</v>
      </c>
      <c r="Q241" s="26">
        <f t="shared" si="70"/>
        <v>8</v>
      </c>
      <c r="R241" s="227">
        <v>8.0158333333333331</v>
      </c>
      <c r="S241" s="104">
        <f>($W$5*(P230)+$W$6*(P231)+$W$7*(P232)+$W$8*(P233)+$W$9*(P234)+$W$10*(P235)+$W$11*(P236)+$W$12*(P237)+$W$13*(P238)+$W$14*(P239)+$W$15*(P240+P242)+$W$16*P241)/(1-$W$5-$W$6-$W$7-$W$8-$W$9-$W$10-$W$11-$W$12-$W$13-$W$14)</f>
        <v>8.1280973094892879</v>
      </c>
      <c r="T241" s="222">
        <f>($W$5*(Q230)+$W$6*(Q231)+$W$7*(Q232)+$W$8*(Q233)+$W$9*(Q234)+$W$10*(Q235)+$W$11*(Q236)+$W$12*(Q237)+$W$13*(Q238)+$W$14*(Q239)+$W$15*(Q240+Q242)+$W$16*Q241)/(1-$W$5-$W$6-$W$7-$W$8-$W$9-$W$10-$W$11-$W$12-$W$13-$W$14)</f>
        <v>8.1280973094892879</v>
      </c>
      <c r="U241" s="230">
        <f>($W$5*(R230)+$W$6*(R231)+$W$7*(R232)+$W$8*(R233)+$W$9*(R234)+$W$10*(R235)+$W$11*(R236)+$W$12*(R237)+$W$13*(R238)+$W$14*(R239)+$W$15*(R240+R242)+$W$16*R241)/(1-$W$5-$W$6-$W$7-$W$8-$W$9-$W$10-$W$11-$W$12-$W$13-$W$14)</f>
        <v>8.1280700553138949</v>
      </c>
      <c r="V241" s="111">
        <f t="shared" si="71"/>
        <v>1.7427966101694867</v>
      </c>
      <c r="X241" s="5">
        <f t="shared" si="76"/>
        <v>17.099999999999998</v>
      </c>
      <c r="Y241" s="32">
        <f>($W$5*(X230)+$W$6*(X231)+$W$7*(X232)+$W$8*(X233)+$W$9*(X234)+$W$10*(X235)+$W$11*(X236)+$W$12*(X237)+$W$13*(X238)+$W$14*(X239+X243)+$W$15*(X240+X242)+$W$16*X241)/(1-$W$5-$W$6-$W$7-$W$8-$W$9-$W$10-$W$11-$W$12-$W$13)</f>
        <v>16.434396551724138</v>
      </c>
      <c r="Z241" s="5">
        <f t="shared" si="72"/>
        <v>2.9257383966244781</v>
      </c>
      <c r="AB241" s="5">
        <f t="shared" si="77"/>
        <v>0.5</v>
      </c>
      <c r="AC241" s="32">
        <f>($W$5*(AB230)+$W$6*(AB231)+$W$7*(AB232)+$W$8*(AB233)+$W$9*(AB234)+$W$10*(AB235)+$W$11*(AB236)+$W$12*(AB237)+$W$13*(AB238)+$W$14*(AB239+AB243)+$W$15*(AB240+AB242)+$W$16*AB241)/(1-$W$5-$W$6-$W$7-$W$8-$W$9-$W$10-$W$11-$W$12-$W$13)</f>
        <v>0.21222222222222217</v>
      </c>
      <c r="AD241" s="5">
        <f t="shared" si="73"/>
        <v>1.957243319268636</v>
      </c>
      <c r="AE241" s="5"/>
      <c r="AF241" s="5">
        <f t="shared" si="78"/>
        <v>7.9333333333333336</v>
      </c>
      <c r="AG241" s="32">
        <f>($W$5*(AF230)+$W$6*(AF231)+$W$7*(AF232)+$W$8*(AF233)+$W$9*(AF234)+$W$10*(AF235)+$W$11*(AF236)+$W$12*(AF237)+$W$13*(AF238)+$W$14*(AF239+AF243)+$W$15*(AF240+AF242)+$W$16*AF241)/(1-$W$5-$W$6-$W$7-$W$8-$W$9-$W$10-$W$11-$W$12-$W$13)</f>
        <v>7.3917385057471279</v>
      </c>
      <c r="AH241" s="5">
        <f t="shared" si="74"/>
        <v>2.4576652601969045</v>
      </c>
      <c r="AI241" s="5"/>
      <c r="AJ241" s="5">
        <f t="shared" si="79"/>
        <v>7.5999999999999988</v>
      </c>
      <c r="AK241" s="32">
        <f>($W$5*(AJ230)+$W$6*(AJ231)+$W$7*(AJ232)+$W$8*(AJ233)+$W$9*(AJ234)+$W$10*(AJ235)+$W$11*(AJ236)+$W$12*(AJ237)+$W$13*(AJ238)+$W$14*(AJ239+AJ243)+$W$15*(AJ240+AJ242)+$W$16*AJ241)/(1-$W$5-$W$6-$W$7-$W$8-$W$9-$W$10-$W$11-$W$12-$W$13)</f>
        <v>8.6352490421455936</v>
      </c>
      <c r="AL241" s="5">
        <f t="shared" si="75"/>
        <v>0.74613220815751991</v>
      </c>
    </row>
    <row r="242" spans="1:38" ht="11.25" customHeight="1">
      <c r="A242" s="141">
        <v>236</v>
      </c>
      <c r="B242" s="6">
        <v>2018</v>
      </c>
      <c r="C242" s="5">
        <v>2.7</v>
      </c>
      <c r="D242" s="5">
        <v>-5.0999999999999996</v>
      </c>
      <c r="E242" s="5">
        <v>1.4</v>
      </c>
      <c r="F242" s="5">
        <v>12.2</v>
      </c>
      <c r="G242" s="5">
        <v>13.2</v>
      </c>
      <c r="H242" s="5">
        <v>15.4</v>
      </c>
      <c r="I242" s="5">
        <v>18.100000000000001</v>
      </c>
      <c r="J242" s="5">
        <v>18.600000000000001</v>
      </c>
      <c r="K242" s="5">
        <v>14.3</v>
      </c>
      <c r="L242" s="5">
        <v>10.3</v>
      </c>
      <c r="M242" s="5">
        <v>4.8</v>
      </c>
      <c r="N242" s="5">
        <v>1.5</v>
      </c>
      <c r="O242" s="231">
        <v>0</v>
      </c>
      <c r="P242" s="5">
        <f>ROUND(AVERAGE(C242:N242),1)</f>
        <v>9</v>
      </c>
      <c r="Q242" s="26">
        <f t="shared" si="70"/>
        <v>9</v>
      </c>
      <c r="R242" s="227">
        <v>8.9425000000000008</v>
      </c>
      <c r="S242" s="104">
        <f>($W$5*(P231)+$W$6*(P232)+$W$7*(P233)+$W$8*(P234)+$W$9*(P235)+$W$10*(P236)+$W$11*(P237)+$W$12*(P238)+$W$13*(P239)+$W$14*(P240)+$W$15*(P241)+$W$16*P242)/(1-$W$5-$W$6-$W$7-$W$8-$W$9-$W$10-$W$11-$W$12-$W$13-$W$14-$W$15)</f>
        <v>8.1732433431952671</v>
      </c>
      <c r="T242" s="222">
        <f>($W$5*(Q231)+$W$6*(Q232)+$W$7*(Q233)+$W$8*(Q234)+$W$9*(Q235)+$W$10*(Q236)+$W$11*(Q237)+$W$12*(Q238)+$W$13*(Q239)+$W$14*(Q240)+$W$15*(Q241)+$W$16*Q242)/(1-$W$5-$W$6-$W$7-$W$8-$W$9-$W$10-$W$11-$W$12-$W$13-$W$14-$W$15)</f>
        <v>8.1732433431952671</v>
      </c>
      <c r="U242" s="230">
        <f>($W$5*(R231)+$W$6*(R232)+$W$7*(R233)+$W$8*(R234)+$W$9*(R235)+$W$10*(R236)+$W$11*(R237)+$W$12*(R238)+$W$13*(R239)+$W$14*(R240)+$W$15*(R241)+$W$16*R242)/(1-$W$5-$W$6-$W$7-$W$8-$W$9-$W$10-$W$11-$W$12-$W$13-$W$14-$W$15)</f>
        <v>8.1728067985700203</v>
      </c>
      <c r="V242" s="111">
        <f t="shared" si="71"/>
        <v>2.7427966101694867</v>
      </c>
      <c r="X242" s="5">
        <f t="shared" si="76"/>
        <v>17.366666666666667</v>
      </c>
      <c r="Y242" s="32">
        <f>($W$5*(X231)+$W$6*(X232)+$W$7*(X233)+$W$8*(X234)+$W$9*(X235)+$W$10*(X236)+$W$11*(X237)+$W$12*(X238)+$W$13*(X239)+$W$14*(X240)+$W$15*(X241+X243)+$W$16*X242)/(1-$W$5-$W$6-$W$7-$W$8-$W$9-$W$10-$W$11-$W$12-$W$13-$W$14)</f>
        <v>16.532635196820792</v>
      </c>
      <c r="Z242" s="5">
        <f t="shared" si="72"/>
        <v>3.1924050632911474</v>
      </c>
      <c r="AB242" s="5">
        <f t="shared" si="77"/>
        <v>-0.96666666666666645</v>
      </c>
      <c r="AC242" s="32">
        <f>($W$5*(AB231)+$W$6*(AB232)+$W$7*(AB233)+$W$8*(AB234)+$W$9*(AB235)+$W$10*(AB236)+$W$11*(AB237)+$W$12*(AB238)+$W$13*(AB239)+$W$14*(AB240)+$W$15*(AB241+AB243)+$W$16*AB242)/(1-$W$5-$W$6-$W$7-$W$8-$W$9-$W$10-$W$11-$W$12-$W$13-$W$14)</f>
        <v>0.29333548144567972</v>
      </c>
      <c r="AD242" s="5">
        <f t="shared" si="73"/>
        <v>0.49057665260196959</v>
      </c>
      <c r="AE242" s="5"/>
      <c r="AF242" s="5">
        <f t="shared" si="78"/>
        <v>8.9333333333333318</v>
      </c>
      <c r="AG242" s="32">
        <f>($W$5*(AF231)+$W$6*(AF232)+$W$7*(AF233)+$W$8*(AF234)+$W$9*(AF235)+$W$10*(AF236)+$W$11*(AF237)+$W$12*(AF238)+$W$13*(AF239)+$W$14*(AF240)+$W$15*(AF241+AF243)+$W$16*AF242)/(1-$W$5-$W$6-$W$7-$W$8-$W$9-$W$10-$W$11-$W$12-$W$13-$W$14)</f>
        <v>7.4208205789162784</v>
      </c>
      <c r="AH242" s="5">
        <f t="shared" si="74"/>
        <v>3.4576652601969027</v>
      </c>
      <c r="AI242"/>
      <c r="AJ242" s="5">
        <f t="shared" si="79"/>
        <v>9.8000000000000007</v>
      </c>
      <c r="AK242" s="32">
        <f>($W$5*(AJ231)+$W$6*(AJ232)+$W$7*(AJ233)+$W$8*(AJ234)+$W$9*(AJ235)+$W$10*(AJ236)+$W$11*(AJ237)+$W$12*(AJ238)+$W$13*(AJ239)+$W$14*(AJ240)+$W$15*(AJ241+AJ243)+$W$16*AJ242)/(1-$W$5-$W$6-$W$7-$W$8-$W$9-$W$10-$W$11-$W$12-$W$13-$W$14)</f>
        <v>8.6455292411793145</v>
      </c>
      <c r="AL242" s="5">
        <f>AJ242-$AJ$247</f>
        <v>2.9461322081575219</v>
      </c>
    </row>
    <row r="243" spans="1:38" ht="11.25" customHeight="1">
      <c r="A243" s="141">
        <v>237</v>
      </c>
      <c r="B243" s="6">
        <v>2019</v>
      </c>
      <c r="C243" s="5">
        <v>-3</v>
      </c>
      <c r="D243" s="4">
        <v>3.6</v>
      </c>
      <c r="E243" s="4">
        <v>4.7</v>
      </c>
      <c r="F243" s="4">
        <v>7.6</v>
      </c>
      <c r="G243" s="4">
        <v>7.9</v>
      </c>
      <c r="H243" s="4">
        <v>18.3</v>
      </c>
      <c r="I243" s="4">
        <v>17.8</v>
      </c>
      <c r="J243" s="4">
        <v>17</v>
      </c>
      <c r="K243" s="4">
        <v>12.6</v>
      </c>
      <c r="L243" s="4">
        <v>10.7</v>
      </c>
      <c r="M243" s="5">
        <v>4</v>
      </c>
      <c r="N243" s="5" t="s">
        <v>21</v>
      </c>
      <c r="O243" s="5"/>
      <c r="P243" s="110" t="s">
        <v>21</v>
      </c>
      <c r="Q243" s="109"/>
      <c r="R243" s="109"/>
      <c r="X243" s="5">
        <f t="shared" si="76"/>
        <v>17.7</v>
      </c>
      <c r="Y243" s="32">
        <f>($W$5*(X232)+$W$6*(X233)+$W$7*(X234)+$W$8*(X235)+$W$9*(X236)+$W$10*(X237)+$W$11*(X238)+$W$12*(X239)+$W$13*(X240)+$W$14*(X241)+$W$15*(X242)+$W$16*X243)/(1-$W$5-$W$6-$W$7-$W$8-$W$9-$W$10-$W$11-$W$12-$W$13-$W$14-$W$15)</f>
        <v>16.631169871794874</v>
      </c>
      <c r="Z243" s="5">
        <f t="shared" si="72"/>
        <v>3.5257383966244795</v>
      </c>
      <c r="AB243" s="5">
        <f t="shared" si="77"/>
        <v>0.70000000000000007</v>
      </c>
      <c r="AC243" s="32">
        <f>($W$5*(AB232)+$W$6*(AB233)+$W$7*(AB234)+$W$8*(AB235)+$W$9*(AB236)+$W$10*(AB237)+$W$11*(AB238)+$W$12*(AB239)+$W$13*(AB240)+$W$14*(AB241)+$W$15*(AB242)+$W$16*AB243)/(1-$W$5-$W$6-$W$7-$W$8-$W$9-$W$10-$W$11-$W$12-$W$13-$W$14-$W$15)</f>
        <v>0.31948964497041421</v>
      </c>
      <c r="AD243" s="5">
        <f t="shared" si="73"/>
        <v>2.1572433192686362</v>
      </c>
      <c r="AE243" s="5"/>
      <c r="AF243" s="5">
        <f t="shared" si="78"/>
        <v>6.7333333333333343</v>
      </c>
      <c r="AG243" s="32">
        <f>($W$5*(AF232)+$W$6*(AF233)+$W$7*(AF234)+$W$8*(AF235)+$W$9*(AF236)+$W$10*(AF237)+$W$11*(AF238)+$W$12*(AF239)+$W$13*(AF240)+$W$14*(AF241)+$W$15*(AF242)+$W$16*AF243)/(1-$W$5-$W$6-$W$7-$W$8-$W$9-$W$10-$W$11-$W$12-$W$13-$W$14-$W$15)</f>
        <v>7.4194588264299801</v>
      </c>
      <c r="AH243" s="5">
        <f t="shared" si="74"/>
        <v>1.2576652601969052</v>
      </c>
      <c r="AI243"/>
      <c r="AJ243" s="5">
        <f t="shared" si="79"/>
        <v>9.1</v>
      </c>
      <c r="AK243" s="32">
        <f>($W$5*(AJ232)+$W$6*(AJ233)+$W$7*(AJ234)+$W$8*(AJ235)+$W$9*(AJ236)+$W$10*(AJ237)+$W$11*(AJ238)+$W$12*(AJ239)+$W$13*(AJ240)+$W$14*(AJ241)+$W$15*(AJ242)+$W$16*AJ243)/(1-$W$5-$W$6-$W$7-$W$8-$W$9-$W$10-$W$11-$W$12-$W$13-$W$14-$W$15)</f>
        <v>8.7016210552268269</v>
      </c>
      <c r="AL243" s="5">
        <f>AJ243-$AJ$247</f>
        <v>2.2461322081575208</v>
      </c>
    </row>
    <row r="244" spans="1:38" ht="11.25" customHeight="1">
      <c r="A244" s="141">
        <v>238</v>
      </c>
      <c r="B244" s="6">
        <v>2020</v>
      </c>
      <c r="C244" s="5"/>
      <c r="N244" s="5"/>
      <c r="O244" s="5"/>
      <c r="P244" s="110"/>
      <c r="Q244" s="109"/>
      <c r="R244" s="109"/>
      <c r="X244" s="5"/>
      <c r="Y244" s="32"/>
      <c r="AB244" s="5"/>
      <c r="AC244" s="32"/>
      <c r="AD244" s="32"/>
      <c r="AE244" s="5"/>
      <c r="AF244" s="5"/>
      <c r="AG244" s="32"/>
      <c r="AH244"/>
      <c r="AI244"/>
      <c r="AJ244" s="5"/>
      <c r="AK244" s="32"/>
    </row>
    <row r="245" spans="1:38" ht="11.25" customHeight="1">
      <c r="C245" s="5"/>
      <c r="N245" s="5"/>
      <c r="O245" s="5"/>
      <c r="P245" s="5"/>
      <c r="Q245" s="26"/>
      <c r="R245" s="26"/>
      <c r="X245" s="5"/>
      <c r="Y245" s="32"/>
      <c r="AB245" s="5"/>
      <c r="AC245" s="32"/>
      <c r="AD245" s="32"/>
      <c r="AE245" s="5"/>
      <c r="AF245" s="5"/>
      <c r="AG245" s="32"/>
      <c r="AH245"/>
      <c r="AI245"/>
    </row>
    <row r="246" spans="1:38" ht="13.2">
      <c r="B246" s="6" t="s">
        <v>21</v>
      </c>
      <c r="C246" s="5"/>
      <c r="P246" s="5"/>
      <c r="T246" s="27" t="s">
        <v>257</v>
      </c>
      <c r="AB246" s="5"/>
      <c r="AC246" s="5"/>
      <c r="AD246" s="5"/>
      <c r="AE246" s="5"/>
      <c r="AF246" s="5"/>
      <c r="AG246"/>
      <c r="AH246"/>
      <c r="AI246"/>
    </row>
    <row r="247" spans="1:38" s="45" customFormat="1">
      <c r="B247" s="43" t="s">
        <v>55</v>
      </c>
      <c r="C247" s="44">
        <f t="shared" ref="C247:N247" si="80">AVERAGE(C5:C243)</f>
        <v>-2.0367088607594943</v>
      </c>
      <c r="D247" s="44">
        <f t="shared" si="80"/>
        <v>-1.3270042194092819</v>
      </c>
      <c r="E247" s="44">
        <f t="shared" si="80"/>
        <v>1.2092827004219413</v>
      </c>
      <c r="F247" s="44">
        <f t="shared" si="80"/>
        <v>5.3227848101265813</v>
      </c>
      <c r="G247" s="44">
        <f t="shared" si="80"/>
        <v>9.894936708860758</v>
      </c>
      <c r="H247" s="44">
        <f t="shared" si="80"/>
        <v>12.96962025316456</v>
      </c>
      <c r="I247" s="44">
        <f t="shared" si="80"/>
        <v>14.93966244725738</v>
      </c>
      <c r="J247" s="44">
        <f t="shared" si="80"/>
        <v>14.613502109704633</v>
      </c>
      <c r="K247" s="44">
        <f t="shared" si="80"/>
        <v>11.522362869198309</v>
      </c>
      <c r="L247" s="44">
        <f t="shared" si="80"/>
        <v>7.0059071729957791</v>
      </c>
      <c r="M247" s="44">
        <f t="shared" si="80"/>
        <v>2.0333333333333332</v>
      </c>
      <c r="N247" s="44">
        <f t="shared" si="80"/>
        <v>-0.99491525423728777</v>
      </c>
      <c r="O247" s="44"/>
      <c r="P247" s="44">
        <f>AVERAGE(P5:P243)</f>
        <v>6.3771186440678003</v>
      </c>
      <c r="Q247" s="223">
        <f>AVERAGE(Q5:Q242)</f>
        <v>6.2572033898305133</v>
      </c>
      <c r="R247" s="229">
        <f>AVERAGE(R5:R242)</f>
        <v>6.2864336158192051</v>
      </c>
      <c r="T247" s="182">
        <f>SUM(C243:N243)</f>
        <v>101.2</v>
      </c>
      <c r="U247" s="182"/>
      <c r="V247" s="46"/>
      <c r="W247" s="45" t="s">
        <v>55</v>
      </c>
      <c r="X247" s="44">
        <f>AVERAGE(X5:X243)</f>
        <v>14.17426160337552</v>
      </c>
      <c r="Y247" s="44"/>
      <c r="Z247" s="5">
        <f>AVERAGE(Z5:Z243)</f>
        <v>7.6450800683048751E-15</v>
      </c>
      <c r="AA247" s="44"/>
      <c r="AB247" s="44">
        <f>AVERAGE(AB5:AB243)</f>
        <v>-1.457243319268636</v>
      </c>
      <c r="AC247" s="44"/>
      <c r="AD247" s="5">
        <f>AVERAGE(AD5:AD244)</f>
        <v>4.1223470956545896E-16</v>
      </c>
      <c r="AE247" s="44"/>
      <c r="AF247" s="44">
        <f>AVERAGE(AF5:AF243)</f>
        <v>5.4756680731364291</v>
      </c>
      <c r="AG247" s="47"/>
      <c r="AH247" s="5">
        <f>AVERAGE(AH5:AH243)</f>
        <v>-1.4128407773288911E-15</v>
      </c>
      <c r="AI247" s="47"/>
      <c r="AJ247" s="44">
        <f>AVERAGE(AJ5:AJ243)</f>
        <v>6.8538677918424789</v>
      </c>
      <c r="AL247" s="5">
        <f>AVERAGE(AL5:AL243)</f>
        <v>-3.4140529128557556E-15</v>
      </c>
    </row>
    <row r="248" spans="1:38" s="45" customFormat="1">
      <c r="B248" s="43" t="s">
        <v>53</v>
      </c>
      <c r="C248" s="44">
        <f t="shared" ref="C248:N248" si="81">MAX(C5:C243)</f>
        <v>5.5</v>
      </c>
      <c r="D248" s="44">
        <f t="shared" si="81"/>
        <v>5.0999999999999996</v>
      </c>
      <c r="E248" s="44">
        <f t="shared" si="81"/>
        <v>6.2</v>
      </c>
      <c r="F248" s="44">
        <f t="shared" si="81"/>
        <v>12.2</v>
      </c>
      <c r="G248" s="44">
        <f t="shared" si="81"/>
        <v>15.3</v>
      </c>
      <c r="H248" s="44">
        <f t="shared" si="81"/>
        <v>19.3</v>
      </c>
      <c r="I248" s="44">
        <f t="shared" si="81"/>
        <v>19.8</v>
      </c>
      <c r="J248" s="44">
        <f t="shared" si="81"/>
        <v>20.7</v>
      </c>
      <c r="K248" s="44">
        <f t="shared" si="81"/>
        <v>16.3</v>
      </c>
      <c r="L248" s="44">
        <f t="shared" si="81"/>
        <v>12.8</v>
      </c>
      <c r="M248" s="44">
        <f t="shared" si="81"/>
        <v>7.4</v>
      </c>
      <c r="N248" s="44">
        <f t="shared" si="81"/>
        <v>6.6</v>
      </c>
      <c r="O248" s="44"/>
      <c r="P248" s="44">
        <f>MAX(P5:P243)</f>
        <v>9</v>
      </c>
      <c r="Q248" s="145">
        <f>MAX(Q5:Q242)</f>
        <v>9</v>
      </c>
      <c r="R248" s="145"/>
      <c r="T248" s="46">
        <f>T247/12</f>
        <v>8.4333333333333336</v>
      </c>
      <c r="U248" s="46"/>
      <c r="V248" s="46"/>
      <c r="W248" s="45" t="s">
        <v>53</v>
      </c>
      <c r="X248" s="44">
        <f>MAX(X5:X243)</f>
        <v>19.066666666666666</v>
      </c>
      <c r="Z248" s="44">
        <f>MAX(Z5:Z243)</f>
        <v>4.8924050632911467</v>
      </c>
      <c r="AB248" s="44">
        <f>MAX(AB5:AB243)</f>
        <v>3.1333333333333329</v>
      </c>
      <c r="AD248" s="44">
        <f>MAX(AD5:AD244)</f>
        <v>4.5905766526019693</v>
      </c>
      <c r="AF248" s="44">
        <f>MAX(AF5:AF243)</f>
        <v>8.9666666666666668</v>
      </c>
      <c r="AH248" s="44">
        <f>MAX(AH5:AH243)</f>
        <v>3.4909985935302377</v>
      </c>
      <c r="AJ248" s="44">
        <f>MAX(AJ5:AJ243)</f>
        <v>11.200000000000001</v>
      </c>
      <c r="AL248" s="44">
        <f>MAX(AL5:AL243)</f>
        <v>4.3461322081575222</v>
      </c>
    </row>
    <row r="249" spans="1:38" s="45" customFormat="1">
      <c r="B249" s="43" t="s">
        <v>54</v>
      </c>
      <c r="C249" s="44">
        <f t="shared" ref="C249:N249" si="82">MIN(C5:C243)</f>
        <v>-9.1</v>
      </c>
      <c r="D249" s="44">
        <f t="shared" si="82"/>
        <v>-12.4</v>
      </c>
      <c r="E249" s="44">
        <f t="shared" si="82"/>
        <v>-6.5</v>
      </c>
      <c r="F249" s="44">
        <f t="shared" si="82"/>
        <v>-1.1000000000000001</v>
      </c>
      <c r="G249" s="44">
        <f t="shared" si="82"/>
        <v>5.2</v>
      </c>
      <c r="H249" s="44">
        <f t="shared" si="82"/>
        <v>8.8000000000000007</v>
      </c>
      <c r="I249" s="44">
        <f t="shared" si="82"/>
        <v>11.200000000000001</v>
      </c>
      <c r="J249" s="44">
        <f t="shared" si="82"/>
        <v>10.6</v>
      </c>
      <c r="K249" s="44">
        <f t="shared" si="82"/>
        <v>5.3</v>
      </c>
      <c r="L249" s="44">
        <f t="shared" si="82"/>
        <v>0.8</v>
      </c>
      <c r="M249" s="44">
        <f t="shared" si="82"/>
        <v>-3.9</v>
      </c>
      <c r="N249" s="44">
        <f t="shared" si="82"/>
        <v>-11.1</v>
      </c>
      <c r="O249" s="44"/>
      <c r="P249" s="44">
        <f>MIN(P5:P243)</f>
        <v>4.2</v>
      </c>
      <c r="Q249" s="145">
        <f>MIN(Q5:Q242)</f>
        <v>3.6999999999999997</v>
      </c>
      <c r="R249" s="145"/>
      <c r="T249" s="46"/>
      <c r="U249" s="46"/>
      <c r="V249" s="46"/>
      <c r="W249" s="45" t="s">
        <v>54</v>
      </c>
      <c r="X249" s="44">
        <f>MIN(X5:X243)</f>
        <v>10.9</v>
      </c>
      <c r="Z249" s="44">
        <f>MIN(Z5:Z243)</f>
        <v>-3.2742616033755194</v>
      </c>
      <c r="AB249" s="44">
        <f>MIN(AB5:AB243)</f>
        <v>-6.833333333333333</v>
      </c>
      <c r="AD249" s="44">
        <f>MIN(AD5:AD244)</f>
        <v>-5.3760900140646974</v>
      </c>
      <c r="AF249" s="44">
        <f>MIN(AF5:AF243)</f>
        <v>0.96666666666666645</v>
      </c>
      <c r="AH249" s="44">
        <f>MIN(AH5:AH243)</f>
        <v>-4.5090014064697623</v>
      </c>
      <c r="AJ249" s="44">
        <f>MIN(AJ5:AJ243)</f>
        <v>3.0333333333333332</v>
      </c>
      <c r="AL249" s="44">
        <f>MIN(AL5:AL243)</f>
        <v>-3.8205344585091456</v>
      </c>
    </row>
    <row r="250" spans="1:38">
      <c r="B250" s="6" t="s">
        <v>53</v>
      </c>
      <c r="C250" s="6">
        <f>1780+MATCH(C248,C5:C242,0)</f>
        <v>1796</v>
      </c>
      <c r="D250" s="6">
        <f t="shared" ref="D250:Q250" si="83">1780+MATCH(D248,D5:D242,0)</f>
        <v>1990</v>
      </c>
      <c r="E250" s="6">
        <f t="shared" si="83"/>
        <v>1957</v>
      </c>
      <c r="F250" s="6">
        <f t="shared" si="83"/>
        <v>2018</v>
      </c>
      <c r="G250" s="6">
        <f t="shared" si="83"/>
        <v>1868</v>
      </c>
      <c r="H250" s="6">
        <f t="shared" si="83"/>
        <v>2003</v>
      </c>
      <c r="I250" s="6">
        <f t="shared" si="83"/>
        <v>2006</v>
      </c>
      <c r="J250" s="6">
        <f t="shared" si="83"/>
        <v>2003</v>
      </c>
      <c r="K250" s="6">
        <f t="shared" si="83"/>
        <v>1961</v>
      </c>
      <c r="L250" s="6">
        <f t="shared" si="83"/>
        <v>2001</v>
      </c>
      <c r="M250" s="6">
        <f t="shared" si="83"/>
        <v>1852</v>
      </c>
      <c r="N250" s="6">
        <f t="shared" si="83"/>
        <v>2015</v>
      </c>
      <c r="O250" s="6"/>
      <c r="P250" s="6">
        <f t="shared" si="83"/>
        <v>2018</v>
      </c>
      <c r="Q250" s="146">
        <f t="shared" si="83"/>
        <v>2018</v>
      </c>
      <c r="R250" s="146"/>
      <c r="X250" s="6">
        <f>1780+MATCH(X248,X5:X242,0)</f>
        <v>2003</v>
      </c>
      <c r="Z250" s="6">
        <f>1780+MATCH(Z248,Z5:Z242,0)</f>
        <v>2003</v>
      </c>
      <c r="AB250" s="6">
        <f>1780+MATCH(AB248,AB5:AB243,0)</f>
        <v>2016</v>
      </c>
      <c r="AD250" s="6">
        <f>1780+MATCH(AD248,AD5:AD244,0)</f>
        <v>2016</v>
      </c>
      <c r="AF250" s="6">
        <f>1780+MATCH(AF248,AF5:AF242,0)</f>
        <v>2007</v>
      </c>
      <c r="AH250" s="6">
        <f>1780+MATCH(AH248,AH5:AH242,0)</f>
        <v>2007</v>
      </c>
      <c r="AJ250" s="6">
        <f>1780+MATCH(AJ248,AJ5:AJ242,0)</f>
        <v>2006</v>
      </c>
      <c r="AL250" s="6">
        <f>1780+MATCH(AL248,AL5:AL242,0)</f>
        <v>2006</v>
      </c>
    </row>
    <row r="251" spans="1:38">
      <c r="B251" s="6" t="s">
        <v>54</v>
      </c>
      <c r="C251" s="6">
        <f>1780+MATCH(C249,C5:C242,0)</f>
        <v>1848</v>
      </c>
      <c r="D251" s="6">
        <f t="shared" ref="D251:Q251" si="84">1780+MATCH(D249,D5:D242,0)</f>
        <v>1956</v>
      </c>
      <c r="E251" s="6">
        <f t="shared" si="84"/>
        <v>1785</v>
      </c>
      <c r="F251" s="6">
        <f t="shared" si="84"/>
        <v>1817</v>
      </c>
      <c r="G251" s="6">
        <f t="shared" si="84"/>
        <v>1876</v>
      </c>
      <c r="H251" s="6">
        <f t="shared" si="84"/>
        <v>1923</v>
      </c>
      <c r="I251" s="6">
        <f t="shared" si="84"/>
        <v>1786</v>
      </c>
      <c r="J251" s="6">
        <f t="shared" si="84"/>
        <v>1833</v>
      </c>
      <c r="K251" s="6">
        <f t="shared" si="84"/>
        <v>1912</v>
      </c>
      <c r="L251" s="6">
        <f t="shared" si="84"/>
        <v>1905</v>
      </c>
      <c r="M251" s="6">
        <f t="shared" si="84"/>
        <v>1851</v>
      </c>
      <c r="N251" s="6">
        <f t="shared" si="84"/>
        <v>1788</v>
      </c>
      <c r="O251" s="6"/>
      <c r="P251" s="6">
        <f t="shared" si="84"/>
        <v>1879</v>
      </c>
      <c r="Q251" s="146">
        <f t="shared" si="84"/>
        <v>1829</v>
      </c>
      <c r="R251" s="146"/>
      <c r="X251" s="6">
        <f>1780+MATCH(X249,X5:X242,0)</f>
        <v>1816</v>
      </c>
      <c r="Z251" s="6">
        <f>1780+MATCH(Z249,Z5:Z242,0)</f>
        <v>1816</v>
      </c>
      <c r="AB251" s="6">
        <f>1780+MATCH(AB249,AB5:AB243,0)</f>
        <v>1830</v>
      </c>
      <c r="AD251" s="6">
        <f>1780+MATCH(AD249,AD5:AD244,0)</f>
        <v>1830</v>
      </c>
      <c r="AF251" s="6">
        <f>1780+MATCH(AF249,AF5:AF242,0)</f>
        <v>1785</v>
      </c>
      <c r="AH251" s="6">
        <f>1780+MATCH(AH249,AH5:AH242,0)</f>
        <v>1785</v>
      </c>
      <c r="AJ251" s="6">
        <f>1780+MATCH(AJ249,AJ5:AJ242,0)</f>
        <v>1912</v>
      </c>
      <c r="AL251" s="6">
        <f>1780+MATCH(AL249,AL5:AL242,0)</f>
        <v>1912</v>
      </c>
    </row>
    <row r="253" spans="1:38">
      <c r="X253" s="45" t="s">
        <v>120</v>
      </c>
      <c r="AB253" s="45" t="s">
        <v>121</v>
      </c>
      <c r="AF253" s="45" t="s">
        <v>122</v>
      </c>
      <c r="AJ253" s="45" t="s">
        <v>123</v>
      </c>
      <c r="AK253" s="45" t="s">
        <v>13</v>
      </c>
    </row>
    <row r="254" spans="1:38">
      <c r="B254" s="6" t="s">
        <v>60</v>
      </c>
      <c r="W254" s="4" t="s">
        <v>112</v>
      </c>
      <c r="X254" s="5">
        <f>AVERAGE(X5:X14)</f>
        <v>13.9</v>
      </c>
      <c r="AB254" s="5">
        <f>AVERAGE(AB5:AB14)</f>
        <v>-2.0566666666666671</v>
      </c>
      <c r="AF254" s="5">
        <f>AVERAGE(AF5:AF14)</f>
        <v>4.7633333333333336</v>
      </c>
      <c r="AJ254" s="5">
        <f>AVERAGE(AJ5:AJ14)</f>
        <v>5.7466666666666679</v>
      </c>
      <c r="AK254" s="5">
        <f>AVERAGE(Q5:Q14)</f>
        <v>5.58</v>
      </c>
    </row>
    <row r="255" spans="1:38">
      <c r="B255" s="6" t="s">
        <v>55</v>
      </c>
      <c r="C255" s="5">
        <f t="shared" ref="C255:Q255" si="85">AVERAGE(C5:C34)</f>
        <v>-1.8100000000000003</v>
      </c>
      <c r="D255" s="5">
        <f t="shared" si="85"/>
        <v>-1.5566666666666671</v>
      </c>
      <c r="E255" s="5">
        <f t="shared" si="85"/>
        <v>0.26333333333333336</v>
      </c>
      <c r="F255" s="5">
        <f t="shared" si="85"/>
        <v>5.366666666666668</v>
      </c>
      <c r="G255" s="5">
        <f t="shared" si="85"/>
        <v>10.566666666666668</v>
      </c>
      <c r="H255" s="5">
        <f t="shared" si="85"/>
        <v>12.793333333333333</v>
      </c>
      <c r="I255" s="5">
        <f t="shared" si="85"/>
        <v>14.893333333333334</v>
      </c>
      <c r="J255" s="5">
        <f t="shared" si="85"/>
        <v>14.803333333333335</v>
      </c>
      <c r="K255" s="5">
        <f t="shared" si="85"/>
        <v>11.46</v>
      </c>
      <c r="L255" s="5">
        <f t="shared" si="85"/>
        <v>6.416666666666667</v>
      </c>
      <c r="M255" s="5">
        <f t="shared" si="85"/>
        <v>1.3966666666666667</v>
      </c>
      <c r="N255" s="5">
        <f t="shared" si="85"/>
        <v>-1.7166666666666666</v>
      </c>
      <c r="O255" s="5"/>
      <c r="P255" s="5">
        <f t="shared" si="85"/>
        <v>6.6199999999999992</v>
      </c>
      <c r="Q255" s="26">
        <f t="shared" si="85"/>
        <v>6.0699999999999976</v>
      </c>
      <c r="R255" s="26"/>
      <c r="T255" s="5"/>
      <c r="U255" s="5"/>
      <c r="W255" s="4" t="s">
        <v>113</v>
      </c>
      <c r="X255" s="5">
        <f>AVERAGE(X15:X24)</f>
        <v>14.069999999999999</v>
      </c>
      <c r="AB255" s="5">
        <f>AVERAGE(AB15:AB24)</f>
        <v>-1.4533333333333334</v>
      </c>
      <c r="AF255" s="5">
        <f>AVERAGE(AF15:AF24)</f>
        <v>5.9000000000000012</v>
      </c>
      <c r="AJ255" s="5">
        <f>AVERAGE(AJ15:AJ24)</f>
        <v>6.6766666666666676</v>
      </c>
      <c r="AK255" s="5">
        <f>AVERAGE(Q15:Q24)</f>
        <v>6.3100000000000005</v>
      </c>
    </row>
    <row r="256" spans="1:38">
      <c r="B256" s="6" t="s">
        <v>53</v>
      </c>
      <c r="C256" s="5">
        <f t="shared" ref="C256:Q256" si="86">MAX(C5:C34)</f>
        <v>5.5</v>
      </c>
      <c r="D256" s="5">
        <f t="shared" si="86"/>
        <v>3.1</v>
      </c>
      <c r="E256" s="5">
        <f t="shared" si="86"/>
        <v>5.3000000000000007</v>
      </c>
      <c r="F256" s="5">
        <f t="shared" si="86"/>
        <v>11.5</v>
      </c>
      <c r="G256" s="5">
        <f t="shared" si="86"/>
        <v>14.3</v>
      </c>
      <c r="H256" s="5">
        <f t="shared" si="86"/>
        <v>15.4</v>
      </c>
      <c r="I256" s="5">
        <f t="shared" si="86"/>
        <v>18.2</v>
      </c>
      <c r="J256" s="5">
        <f t="shared" si="86"/>
        <v>19</v>
      </c>
      <c r="K256" s="5">
        <f t="shared" si="86"/>
        <v>15.799999999999999</v>
      </c>
      <c r="L256" s="5">
        <f t="shared" si="86"/>
        <v>11.6</v>
      </c>
      <c r="M256" s="5">
        <f t="shared" si="86"/>
        <v>4.5</v>
      </c>
      <c r="N256" s="5">
        <f t="shared" si="86"/>
        <v>3.9</v>
      </c>
      <c r="O256" s="5"/>
      <c r="P256" s="5">
        <f t="shared" si="86"/>
        <v>8.1999999999999993</v>
      </c>
      <c r="Q256" s="26">
        <f t="shared" si="86"/>
        <v>7.6</v>
      </c>
      <c r="R256" s="26"/>
      <c r="T256" s="5"/>
      <c r="U256" s="5"/>
      <c r="W256" s="4" t="s">
        <v>114</v>
      </c>
      <c r="X256" s="5">
        <f>AVERAGE(X25:X34)</f>
        <v>14.520000000000001</v>
      </c>
      <c r="AB256" s="5">
        <f>AVERAGE(AB25:AB34)</f>
        <v>-1.6266666666666665</v>
      </c>
      <c r="AF256" s="5">
        <f>AVERAGE(AF25:AF34)</f>
        <v>5.5333333333333332</v>
      </c>
      <c r="AJ256" s="5">
        <f>AVERAGE(AJ25:AJ34)</f>
        <v>6.85</v>
      </c>
      <c r="AK256" s="5">
        <f>AVERAGE(Q25:Q34)</f>
        <v>6.3200000000000012</v>
      </c>
    </row>
    <row r="257" spans="2:37">
      <c r="B257" s="6" t="s">
        <v>54</v>
      </c>
      <c r="C257" s="5">
        <f t="shared" ref="C257:Q257" si="87">MIN(C5:C34)</f>
        <v>-7.6999999999999993</v>
      </c>
      <c r="D257" s="5">
        <f t="shared" si="87"/>
        <v>-7</v>
      </c>
      <c r="E257" s="5">
        <f t="shared" si="87"/>
        <v>-6.5</v>
      </c>
      <c r="F257" s="5">
        <f t="shared" si="87"/>
        <v>0.8</v>
      </c>
      <c r="G257" s="5">
        <f t="shared" si="87"/>
        <v>6.6000000000000005</v>
      </c>
      <c r="H257" s="5">
        <f t="shared" si="87"/>
        <v>10.200000000000001</v>
      </c>
      <c r="I257" s="5">
        <f t="shared" si="87"/>
        <v>11.200000000000001</v>
      </c>
      <c r="J257" s="5">
        <f t="shared" si="87"/>
        <v>11.700000000000001</v>
      </c>
      <c r="K257" s="5">
        <f t="shared" si="87"/>
        <v>8.6</v>
      </c>
      <c r="L257" s="5">
        <f t="shared" si="87"/>
        <v>1.9</v>
      </c>
      <c r="M257" s="5">
        <f t="shared" si="87"/>
        <v>-3</v>
      </c>
      <c r="N257" s="5">
        <f t="shared" si="87"/>
        <v>-11.1</v>
      </c>
      <c r="O257" s="5"/>
      <c r="P257" s="5">
        <f t="shared" si="87"/>
        <v>4.7</v>
      </c>
      <c r="Q257" s="26">
        <f t="shared" si="87"/>
        <v>4.2</v>
      </c>
      <c r="R257" s="26"/>
      <c r="T257" s="5"/>
      <c r="U257" s="5"/>
      <c r="W257" s="4" t="s">
        <v>115</v>
      </c>
      <c r="X257" s="5">
        <f>AVERAGE(X35:X44)</f>
        <v>12.549999999999999</v>
      </c>
      <c r="AB257" s="5">
        <f>AVERAGE(AB35:AB44)</f>
        <v>-2.3333333333333335</v>
      </c>
      <c r="AF257" s="5">
        <f>AVERAGE(AF35:AF44)</f>
        <v>4.8375000000000004</v>
      </c>
      <c r="AJ257" s="5">
        <f>AVERAGE(AJ35:AJ44)</f>
        <v>5.6875</v>
      </c>
      <c r="AK257" s="5">
        <f>AVERAGE(Q35:Q44)</f>
        <v>5.1749999999999998</v>
      </c>
    </row>
    <row r="258" spans="2:37">
      <c r="C258" s="6" t="s">
        <v>21</v>
      </c>
      <c r="P258" s="6" t="s">
        <v>21</v>
      </c>
      <c r="W258" s="4" t="s">
        <v>116</v>
      </c>
      <c r="X258" s="5">
        <f>AVERAGE(X45:X54)</f>
        <v>13.516666666666662</v>
      </c>
      <c r="AB258" s="5">
        <f>AVERAGE(AB45:AB54)</f>
        <v>-2.38</v>
      </c>
      <c r="AF258" s="5">
        <f>AVERAGE(AF45:AF54)</f>
        <v>5.4700000000000006</v>
      </c>
      <c r="AJ258" s="5">
        <f>AVERAGE(AJ45:AJ54)</f>
        <v>6.746666666666667</v>
      </c>
      <c r="AK258" s="5">
        <f>AVERAGE(Q45:Q54)</f>
        <v>5.870000000000001</v>
      </c>
    </row>
    <row r="259" spans="2:37">
      <c r="B259" s="6" t="s">
        <v>61</v>
      </c>
      <c r="W259" s="4" t="s">
        <v>117</v>
      </c>
      <c r="X259" s="5">
        <f>AVERAGE(X55:X64)</f>
        <v>13.760000000000002</v>
      </c>
      <c r="AB259" s="5">
        <f>AVERAGE(AB55:AB64)</f>
        <v>-1.8466666666666665</v>
      </c>
      <c r="AF259" s="5">
        <f>AVERAGE(AF55:AF64)</f>
        <v>4.17</v>
      </c>
      <c r="AJ259" s="5">
        <f>AVERAGE(AJ55:AJ64)</f>
        <v>6.1366666666666676</v>
      </c>
      <c r="AK259" s="5">
        <f>AVERAGE(Q55:Q64)</f>
        <v>5.55</v>
      </c>
    </row>
    <row r="260" spans="2:37">
      <c r="B260" s="6" t="s">
        <v>55</v>
      </c>
      <c r="C260" s="5">
        <f t="shared" ref="C260:Q260" si="88">AVERAGE(C35:C64)</f>
        <v>-3.4250000000000003</v>
      </c>
      <c r="D260" s="5">
        <f t="shared" si="88"/>
        <v>-1.703571428571429</v>
      </c>
      <c r="E260" s="5">
        <f t="shared" si="88"/>
        <v>0.2857142857142857</v>
      </c>
      <c r="F260" s="5">
        <f t="shared" si="88"/>
        <v>4.7285714285714286</v>
      </c>
      <c r="G260" s="5">
        <f t="shared" si="88"/>
        <v>9.4607142857142872</v>
      </c>
      <c r="H260" s="5">
        <f t="shared" si="88"/>
        <v>12.317857142857141</v>
      </c>
      <c r="I260" s="5">
        <f t="shared" si="88"/>
        <v>14.078571428571427</v>
      </c>
      <c r="J260" s="5">
        <f t="shared" si="88"/>
        <v>13.585714285714285</v>
      </c>
      <c r="K260" s="5">
        <f t="shared" si="88"/>
        <v>10.717857142857143</v>
      </c>
      <c r="L260" s="5">
        <f t="shared" si="88"/>
        <v>6.2285714285714295</v>
      </c>
      <c r="M260" s="5">
        <f t="shared" si="88"/>
        <v>1.7321428571428574</v>
      </c>
      <c r="N260" s="5">
        <f t="shared" si="88"/>
        <v>-1.4821428571428572</v>
      </c>
      <c r="O260" s="5"/>
      <c r="P260" s="5">
        <f t="shared" si="88"/>
        <v>6.1571428571428584</v>
      </c>
      <c r="Q260" s="26">
        <f t="shared" si="88"/>
        <v>5.5571428571428569</v>
      </c>
      <c r="R260" s="26"/>
      <c r="T260" s="5"/>
      <c r="U260" s="5"/>
      <c r="W260" s="4" t="s">
        <v>119</v>
      </c>
      <c r="X260" s="5">
        <f>AVERAGE(X65:X74)</f>
        <v>13.263333333333332</v>
      </c>
      <c r="AB260" s="5">
        <f>AVERAGE(AB65:AB74)</f>
        <v>-2.5266666666666664</v>
      </c>
      <c r="AF260" s="5">
        <f>AVERAGE(AF65:AF74)</f>
        <v>4.67</v>
      </c>
      <c r="AJ260" s="5">
        <f>AVERAGE(AJ65:AJ74)</f>
        <v>6.05</v>
      </c>
      <c r="AK260" s="5">
        <f>AVERAGE(Q65:Q74)</f>
        <v>5.39</v>
      </c>
    </row>
    <row r="261" spans="2:37">
      <c r="B261" s="6" t="s">
        <v>53</v>
      </c>
      <c r="C261" s="5">
        <f t="shared" ref="C261:Q261" si="89">MAX(C35:C64)</f>
        <v>1.7999999999999998</v>
      </c>
      <c r="D261" s="5">
        <f t="shared" si="89"/>
        <v>1.6</v>
      </c>
      <c r="E261" s="5">
        <f t="shared" si="89"/>
        <v>5.6000000000000005</v>
      </c>
      <c r="F261" s="5">
        <f t="shared" si="89"/>
        <v>7.6</v>
      </c>
      <c r="G261" s="5">
        <f t="shared" si="89"/>
        <v>13.6</v>
      </c>
      <c r="H261" s="5">
        <f t="shared" si="89"/>
        <v>17.799999999999997</v>
      </c>
      <c r="I261" s="5">
        <f t="shared" si="89"/>
        <v>17.299999999999997</v>
      </c>
      <c r="J261" s="5">
        <f t="shared" si="89"/>
        <v>17.2</v>
      </c>
      <c r="K261" s="5">
        <f t="shared" si="89"/>
        <v>14.6</v>
      </c>
      <c r="L261" s="5">
        <f t="shared" si="89"/>
        <v>11.200000000000001</v>
      </c>
      <c r="M261" s="5">
        <f t="shared" si="89"/>
        <v>5.9</v>
      </c>
      <c r="N261" s="5">
        <f t="shared" si="89"/>
        <v>3.4999999999999996</v>
      </c>
      <c r="O261" s="5"/>
      <c r="P261" s="5">
        <f t="shared" si="89"/>
        <v>8</v>
      </c>
      <c r="Q261" s="26">
        <f t="shared" si="89"/>
        <v>7.4</v>
      </c>
      <c r="R261" s="26"/>
      <c r="W261" s="4" t="s">
        <v>118</v>
      </c>
      <c r="X261" s="5">
        <f>AVERAGE(X75:X84)</f>
        <v>14.51</v>
      </c>
      <c r="AB261" s="5">
        <f>AVERAGE(AB75:AB84)</f>
        <v>-1.7399999999999998</v>
      </c>
      <c r="AF261" s="5">
        <f>AVERAGE(AF75:AF84)</f>
        <v>4.6533333333333333</v>
      </c>
      <c r="AJ261" s="5">
        <f>AVERAGE(AJ75:AJ84)</f>
        <v>6.58</v>
      </c>
      <c r="AK261" s="5">
        <f>AVERAGE(Q75:Q84)</f>
        <v>6.01</v>
      </c>
    </row>
    <row r="262" spans="2:37">
      <c r="B262" s="6" t="s">
        <v>54</v>
      </c>
      <c r="C262" s="5">
        <f t="shared" ref="C262:Q262" si="90">MIN(C35:C64)</f>
        <v>-8.6</v>
      </c>
      <c r="D262" s="5">
        <f t="shared" si="90"/>
        <v>-8.4</v>
      </c>
      <c r="E262" s="5">
        <f t="shared" si="90"/>
        <v>-4.5</v>
      </c>
      <c r="F262" s="5">
        <f t="shared" si="90"/>
        <v>-1.1000000000000001</v>
      </c>
      <c r="G262" s="5">
        <f t="shared" si="90"/>
        <v>6.1000000000000005</v>
      </c>
      <c r="H262" s="5">
        <f t="shared" si="90"/>
        <v>9.4</v>
      </c>
      <c r="I262" s="5">
        <f t="shared" si="90"/>
        <v>11.4</v>
      </c>
      <c r="J262" s="5">
        <f t="shared" si="90"/>
        <v>10.6</v>
      </c>
      <c r="K262" s="5">
        <f t="shared" si="90"/>
        <v>8.3000000000000007</v>
      </c>
      <c r="L262" s="5">
        <f t="shared" si="90"/>
        <v>2</v>
      </c>
      <c r="M262" s="5">
        <f t="shared" si="90"/>
        <v>-2.2999999999999998</v>
      </c>
      <c r="N262" s="5">
        <f t="shared" si="90"/>
        <v>-7.8999999999999995</v>
      </c>
      <c r="O262" s="5"/>
      <c r="P262" s="5">
        <f t="shared" si="90"/>
        <v>4.3</v>
      </c>
      <c r="Q262" s="26">
        <f t="shared" si="90"/>
        <v>3.6999999999999997</v>
      </c>
      <c r="R262" s="26"/>
      <c r="W262" s="4" t="s">
        <v>124</v>
      </c>
      <c r="X262" s="5">
        <f>AVERAGE(X85:X94)</f>
        <v>13.943333333333333</v>
      </c>
      <c r="AB262" s="5">
        <f>AVERAGE(AB85:AB94)</f>
        <v>-1.5133333333333332</v>
      </c>
      <c r="AF262" s="5">
        <f>AVERAGE(AF85:AF94)</f>
        <v>5.6166666666666663</v>
      </c>
      <c r="AJ262" s="5">
        <f>AVERAGE(AJ85:AJ94)</f>
        <v>6.5666666666666673</v>
      </c>
      <c r="AK262" s="5">
        <f>AVERAGE(Q85:Q94)</f>
        <v>6.11</v>
      </c>
    </row>
    <row r="263" spans="2:37">
      <c r="W263" s="4" t="s">
        <v>125</v>
      </c>
      <c r="X263" s="5">
        <f>AVERAGE(X95:X104)</f>
        <v>14.163333333333336</v>
      </c>
      <c r="AB263" s="5">
        <f>AVERAGE(AB95:AB104)</f>
        <v>-2.0466666666666669</v>
      </c>
      <c r="AF263" s="5">
        <f>AVERAGE(AF95:AF104)</f>
        <v>4.5933333333333328</v>
      </c>
      <c r="AJ263" s="5">
        <f>AVERAGE(AJ95:AJ104)</f>
        <v>6.08</v>
      </c>
      <c r="AK263" s="5">
        <f>AVERAGE(Q95:Q104)</f>
        <v>5.8</v>
      </c>
    </row>
    <row r="264" spans="2:37">
      <c r="B264" s="6" t="s">
        <v>62</v>
      </c>
      <c r="W264" s="4" t="s">
        <v>126</v>
      </c>
      <c r="X264" s="5">
        <f>AVERAGE(X105:X114)</f>
        <v>13.886666666666667</v>
      </c>
      <c r="AB264" s="5">
        <f>AVERAGE(AB105:AB114)</f>
        <v>-1.7266666666666666</v>
      </c>
      <c r="AF264" s="5">
        <f>AVERAGE(AF105:AF114)</f>
        <v>5.0033333333333339</v>
      </c>
      <c r="AJ264" s="5">
        <f>AVERAGE(AJ105:AJ114)</f>
        <v>6.0466666666666669</v>
      </c>
      <c r="AK264" s="5">
        <f>AVERAGE(Q105:Q114)</f>
        <v>5.73</v>
      </c>
    </row>
    <row r="265" spans="2:37">
      <c r="B265" s="6" t="s">
        <v>55</v>
      </c>
      <c r="C265" s="5">
        <f t="shared" ref="C265:Q265" si="91">AVERAGE(C65:C94)</f>
        <v>-2.6199999999999997</v>
      </c>
      <c r="D265" s="5">
        <f t="shared" si="91"/>
        <v>-1.6633333333333331</v>
      </c>
      <c r="E265" s="5">
        <f t="shared" si="91"/>
        <v>-4.3333333333333328E-2</v>
      </c>
      <c r="F265" s="5">
        <f t="shared" si="91"/>
        <v>5.1400000000000006</v>
      </c>
      <c r="G265" s="5">
        <f t="shared" si="91"/>
        <v>9.8433333333333355</v>
      </c>
      <c r="H265" s="5">
        <f t="shared" si="91"/>
        <v>12.940000000000001</v>
      </c>
      <c r="I265" s="5">
        <f t="shared" si="91"/>
        <v>14.603333333333332</v>
      </c>
      <c r="J265" s="5">
        <f t="shared" si="91"/>
        <v>14.173333333333337</v>
      </c>
      <c r="K265" s="5">
        <f t="shared" si="91"/>
        <v>11.199999999999998</v>
      </c>
      <c r="L265" s="5">
        <f t="shared" si="91"/>
        <v>6.9533333333333331</v>
      </c>
      <c r="M265" s="5">
        <f t="shared" si="91"/>
        <v>1.0433333333333332</v>
      </c>
      <c r="N265" s="5">
        <f t="shared" si="91"/>
        <v>-1.5766666666666669</v>
      </c>
      <c r="O265" s="5"/>
      <c r="P265" s="5">
        <f t="shared" si="91"/>
        <v>6.0366666666666671</v>
      </c>
      <c r="Q265" s="26">
        <f t="shared" si="91"/>
        <v>5.8366666666666669</v>
      </c>
      <c r="R265" s="26"/>
      <c r="W265" s="4" t="s">
        <v>127</v>
      </c>
      <c r="X265" s="5">
        <f>AVERAGE(X115:X124)</f>
        <v>14.256666666666666</v>
      </c>
      <c r="AB265" s="5">
        <f>AVERAGE(AB115:AB124)</f>
        <v>-2.0166666666666666</v>
      </c>
      <c r="AF265" s="5">
        <f>AVERAGE(AF115:AF124)</f>
        <v>5.1633333333333331</v>
      </c>
      <c r="AJ265" s="5">
        <f>AVERAGE(AJ115:AJ124)</f>
        <v>7.4366666666666674</v>
      </c>
      <c r="AK265" s="5">
        <f>AVERAGE(Q115:Q124)</f>
        <v>6.2799999999999994</v>
      </c>
    </row>
    <row r="266" spans="2:37">
      <c r="B266" s="6" t="s">
        <v>53</v>
      </c>
      <c r="C266" s="5">
        <f t="shared" ref="C266:Q266" si="92">MAX(C65:C94)</f>
        <v>1.9</v>
      </c>
      <c r="D266" s="5">
        <f t="shared" si="92"/>
        <v>3.9</v>
      </c>
      <c r="E266" s="5">
        <f t="shared" si="92"/>
        <v>5.7</v>
      </c>
      <c r="F266" s="5">
        <f t="shared" si="92"/>
        <v>9.9</v>
      </c>
      <c r="G266" s="5">
        <f t="shared" si="92"/>
        <v>15.3</v>
      </c>
      <c r="H266" s="5">
        <f t="shared" si="92"/>
        <v>16.899999999999999</v>
      </c>
      <c r="I266" s="5">
        <f t="shared" si="92"/>
        <v>19.399999999999999</v>
      </c>
      <c r="J266" s="5">
        <f t="shared" si="92"/>
        <v>17.100000000000001</v>
      </c>
      <c r="K266" s="5">
        <f t="shared" si="92"/>
        <v>14.4</v>
      </c>
      <c r="L266" s="5">
        <f t="shared" si="92"/>
        <v>10.3</v>
      </c>
      <c r="M266" s="5">
        <f t="shared" si="92"/>
        <v>7.4</v>
      </c>
      <c r="N266" s="5">
        <f t="shared" si="92"/>
        <v>4.4000000000000004</v>
      </c>
      <c r="O266" s="5"/>
      <c r="P266" s="5">
        <f t="shared" si="92"/>
        <v>7.2</v>
      </c>
      <c r="Q266" s="26">
        <f t="shared" si="92"/>
        <v>7.1</v>
      </c>
      <c r="R266" s="26"/>
      <c r="W266" s="4" t="s">
        <v>128</v>
      </c>
      <c r="X266" s="5">
        <f>AVERAGE(X125:X134)</f>
        <v>13.993333333333331</v>
      </c>
      <c r="AB266" s="5">
        <f>AVERAGE(AB125:AB134)</f>
        <v>-1.7899999999999998</v>
      </c>
      <c r="AF266" s="5">
        <f>AVERAGE(AF125:AF134)</f>
        <v>5.0299999999999994</v>
      </c>
      <c r="AJ266" s="5">
        <f>AVERAGE(AJ125:AJ134)</f>
        <v>6.3966666666666665</v>
      </c>
      <c r="AK266" s="5">
        <f>AVERAGE(Q125:Q134)</f>
        <v>5.9</v>
      </c>
    </row>
    <row r="267" spans="2:37">
      <c r="B267" s="6" t="s">
        <v>54</v>
      </c>
      <c r="C267" s="5">
        <f t="shared" ref="C267:Q267" si="93">MIN(C65:C94)</f>
        <v>-9.1</v>
      </c>
      <c r="D267" s="5">
        <f t="shared" si="93"/>
        <v>-8.6999999999999993</v>
      </c>
      <c r="E267" s="5">
        <f t="shared" si="93"/>
        <v>-5</v>
      </c>
      <c r="F267" s="5">
        <f t="shared" si="93"/>
        <v>1.1000000000000001</v>
      </c>
      <c r="G267" s="5">
        <f t="shared" si="93"/>
        <v>5.7</v>
      </c>
      <c r="H267" s="5">
        <f t="shared" si="93"/>
        <v>9.2000000000000011</v>
      </c>
      <c r="I267" s="5">
        <f t="shared" si="93"/>
        <v>11.4</v>
      </c>
      <c r="J267" s="5">
        <f t="shared" si="93"/>
        <v>10.6</v>
      </c>
      <c r="K267" s="5">
        <f t="shared" si="93"/>
        <v>7.6</v>
      </c>
      <c r="L267" s="5">
        <f t="shared" si="93"/>
        <v>2.1999999999999997</v>
      </c>
      <c r="M267" s="5">
        <f t="shared" si="93"/>
        <v>-3.9</v>
      </c>
      <c r="N267" s="5">
        <f t="shared" si="93"/>
        <v>-7.2</v>
      </c>
      <c r="O267" s="5"/>
      <c r="P267" s="5">
        <f t="shared" si="93"/>
        <v>4.5999999999999996</v>
      </c>
      <c r="Q267" s="26">
        <f t="shared" si="93"/>
        <v>4.5999999999999996</v>
      </c>
      <c r="R267" s="26"/>
      <c r="W267" s="4" t="s">
        <v>129</v>
      </c>
      <c r="X267" s="5">
        <f>AVERAGE(X135:X144)</f>
        <v>13.396666666666667</v>
      </c>
      <c r="AB267" s="5">
        <f>AVERAGE(AB135:AB144)</f>
        <v>-0.32333333333333325</v>
      </c>
      <c r="AF267" s="5">
        <f>AVERAGE(AF135:AF144)</f>
        <v>5.8033333333333328</v>
      </c>
      <c r="AJ267" s="5">
        <f>AVERAGE(AJ135:AJ144)</f>
        <v>6.166666666666667</v>
      </c>
      <c r="AK267" s="5">
        <f>AVERAGE(Q135:Q144)</f>
        <v>6.24</v>
      </c>
    </row>
    <row r="268" spans="2:37">
      <c r="W268" s="4" t="s">
        <v>130</v>
      </c>
      <c r="X268" s="5">
        <f>AVERAGE(X145:X154)</f>
        <v>14.05</v>
      </c>
      <c r="AB268" s="5">
        <f>AVERAGE(AB145:AB154)</f>
        <v>-1.3699999999999999</v>
      </c>
      <c r="AF268" s="5">
        <f>AVERAGE(AF145:AF154)</f>
        <v>5.4899999999999993</v>
      </c>
      <c r="AJ268" s="5">
        <f>AVERAGE(AJ145:AJ154)</f>
        <v>7.1333333333333346</v>
      </c>
      <c r="AK268" s="5">
        <f>AVERAGE(Q145:Q154)</f>
        <v>6.32</v>
      </c>
    </row>
    <row r="269" spans="2:37">
      <c r="B269" s="6" t="s">
        <v>63</v>
      </c>
      <c r="W269" s="4" t="s">
        <v>131</v>
      </c>
      <c r="X269" s="5">
        <f>AVERAGE(X155:X164)</f>
        <v>14.193333333333333</v>
      </c>
      <c r="AB269" s="5">
        <f>AVERAGE(AB155:AB164)</f>
        <v>-1.7</v>
      </c>
      <c r="AF269" s="5">
        <f>AVERAGE(AF155:AF164)</f>
        <v>5.2266666666666666</v>
      </c>
      <c r="AJ269" s="5">
        <f>AVERAGE(AJ155:AJ164)</f>
        <v>7.0633333333333326</v>
      </c>
      <c r="AK269" s="5">
        <f>AVERAGE(Q155:Q164)</f>
        <v>6.15</v>
      </c>
    </row>
    <row r="270" spans="2:37">
      <c r="B270" s="6" t="s">
        <v>55</v>
      </c>
      <c r="C270" s="5">
        <f t="shared" ref="C270:Q270" si="94">AVERAGE(C95:C124)</f>
        <v>-2.4266666666666667</v>
      </c>
      <c r="D270" s="5">
        <f t="shared" si="94"/>
        <v>-1.31</v>
      </c>
      <c r="E270" s="5">
        <f t="shared" si="94"/>
        <v>0.89333333333333309</v>
      </c>
      <c r="F270" s="5">
        <f t="shared" si="94"/>
        <v>5.0699999999999985</v>
      </c>
      <c r="G270" s="5">
        <f t="shared" si="94"/>
        <v>8.7966666666666686</v>
      </c>
      <c r="H270" s="5">
        <f t="shared" si="94"/>
        <v>12.843333333333334</v>
      </c>
      <c r="I270" s="5">
        <f t="shared" si="94"/>
        <v>14.913333333333336</v>
      </c>
      <c r="J270" s="5">
        <f t="shared" si="94"/>
        <v>14.55</v>
      </c>
      <c r="K270" s="5">
        <f t="shared" si="94"/>
        <v>11.506666666666666</v>
      </c>
      <c r="L270" s="5">
        <f t="shared" si="94"/>
        <v>6.2966666666666669</v>
      </c>
      <c r="M270" s="5">
        <f t="shared" si="94"/>
        <v>1.7599999999999996</v>
      </c>
      <c r="N270" s="5">
        <f t="shared" si="94"/>
        <v>-1.7333333333333334</v>
      </c>
      <c r="O270" s="5"/>
      <c r="P270" s="5">
        <f t="shared" si="94"/>
        <v>5.5700000000000021</v>
      </c>
      <c r="Q270" s="26">
        <f t="shared" si="94"/>
        <v>5.9366666666666683</v>
      </c>
      <c r="R270" s="26"/>
      <c r="W270" s="4" t="s">
        <v>132</v>
      </c>
      <c r="X270" s="5">
        <f>AVERAGE(X165:X174)</f>
        <v>14.633333333333336</v>
      </c>
      <c r="AB270" s="5">
        <f>AVERAGE(AB165:AB174)</f>
        <v>-1.7433333333333334</v>
      </c>
      <c r="AF270" s="5">
        <f>AVERAGE(AF165:AF174)</f>
        <v>6.6</v>
      </c>
      <c r="AJ270" s="5">
        <f>AVERAGE(AJ165:AJ174)</f>
        <v>7.416666666666667</v>
      </c>
      <c r="AK270" s="5">
        <f>AVERAGE(Q165:Q174)</f>
        <v>6.76</v>
      </c>
    </row>
    <row r="271" spans="2:37">
      <c r="B271" s="6" t="s">
        <v>53</v>
      </c>
      <c r="C271" s="5">
        <f t="shared" ref="C271:Q271" si="95">MAX(C95:C124)</f>
        <v>3.1</v>
      </c>
      <c r="D271" s="5">
        <f t="shared" si="95"/>
        <v>2.8</v>
      </c>
      <c r="E271" s="5">
        <f t="shared" si="95"/>
        <v>4.5</v>
      </c>
      <c r="F271" s="5">
        <f t="shared" si="95"/>
        <v>8.5</v>
      </c>
      <c r="G271" s="5">
        <f t="shared" si="95"/>
        <v>12.8</v>
      </c>
      <c r="H271" s="5">
        <f t="shared" si="95"/>
        <v>15.8</v>
      </c>
      <c r="I271" s="5">
        <f t="shared" si="95"/>
        <v>17.600000000000001</v>
      </c>
      <c r="J271" s="5">
        <f t="shared" si="95"/>
        <v>17.399999999999999</v>
      </c>
      <c r="K271" s="5">
        <f t="shared" si="95"/>
        <v>15.8</v>
      </c>
      <c r="L271" s="5">
        <f t="shared" si="95"/>
        <v>9</v>
      </c>
      <c r="M271" s="5">
        <f t="shared" si="95"/>
        <v>5</v>
      </c>
      <c r="N271" s="5">
        <f t="shared" si="95"/>
        <v>2.4</v>
      </c>
      <c r="O271" s="5"/>
      <c r="P271" s="5">
        <f t="shared" si="95"/>
        <v>7.1</v>
      </c>
      <c r="Q271" s="26">
        <f t="shared" si="95"/>
        <v>7.3</v>
      </c>
      <c r="R271" s="26"/>
      <c r="W271" s="4" t="s">
        <v>133</v>
      </c>
      <c r="X271" s="5">
        <f>AVERAGE(X175:X184)</f>
        <v>13.996666666666666</v>
      </c>
      <c r="AB271" s="5">
        <f>AVERAGE(AB175:AB184)</f>
        <v>-1.2466666666666668</v>
      </c>
      <c r="AF271" s="5">
        <f>AVERAGE(AF175:AF184)</f>
        <v>5.623333333333334</v>
      </c>
      <c r="AJ271" s="5">
        <f>AVERAGE(AJ175:AJ184)</f>
        <v>7.1133333333333324</v>
      </c>
      <c r="AK271" s="5">
        <f>AVERAGE(Q175:Q184)</f>
        <v>6.38</v>
      </c>
    </row>
    <row r="272" spans="2:37">
      <c r="B272" s="6" t="s">
        <v>54</v>
      </c>
      <c r="C272" s="5">
        <f t="shared" ref="C272:Q272" si="96">MIN(C95:C124)</f>
        <v>-7.9</v>
      </c>
      <c r="D272" s="5">
        <f t="shared" si="96"/>
        <v>-9.1</v>
      </c>
      <c r="E272" s="5">
        <f t="shared" si="96"/>
        <v>-4.2</v>
      </c>
      <c r="F272" s="5">
        <f t="shared" si="96"/>
        <v>2.5</v>
      </c>
      <c r="G272" s="5">
        <f t="shared" si="96"/>
        <v>5.2</v>
      </c>
      <c r="H272" s="5">
        <f t="shared" si="96"/>
        <v>9.3000000000000007</v>
      </c>
      <c r="I272" s="5">
        <f t="shared" si="96"/>
        <v>12.1</v>
      </c>
      <c r="J272" s="5">
        <f t="shared" si="96"/>
        <v>11.8</v>
      </c>
      <c r="K272" s="5">
        <f t="shared" si="96"/>
        <v>8.1999999999999993</v>
      </c>
      <c r="L272" s="5">
        <f t="shared" si="96"/>
        <v>2</v>
      </c>
      <c r="M272" s="5">
        <f t="shared" si="96"/>
        <v>-2.9</v>
      </c>
      <c r="N272" s="5">
        <f t="shared" si="96"/>
        <v>-6.8</v>
      </c>
      <c r="O272" s="5"/>
      <c r="P272" s="5">
        <f t="shared" si="96"/>
        <v>4.2</v>
      </c>
      <c r="Q272" s="26">
        <f t="shared" si="96"/>
        <v>4.5</v>
      </c>
      <c r="R272" s="26"/>
      <c r="W272" s="4" t="s">
        <v>134</v>
      </c>
      <c r="X272" s="5">
        <f>AVERAGE(X185:X194)</f>
        <v>13.943333333333333</v>
      </c>
      <c r="AB272" s="5">
        <f>AVERAGE(AB185:AB194)</f>
        <v>-2.0633333333333335</v>
      </c>
      <c r="AF272" s="5">
        <f>AVERAGE(AF185:AF194)</f>
        <v>5.2433333333333341</v>
      </c>
      <c r="AJ272" s="5">
        <f>AVERAGE(AJ185:AJ194)</f>
        <v>7.8799999999999981</v>
      </c>
      <c r="AK272" s="5">
        <f>AVERAGE(Q185:Q194)</f>
        <v>6.26</v>
      </c>
    </row>
    <row r="273" spans="2:37">
      <c r="W273" s="4" t="s">
        <v>135</v>
      </c>
      <c r="X273" s="5">
        <f>AVERAGE(X195:X204)</f>
        <v>13.753333333333334</v>
      </c>
      <c r="AB273" s="5">
        <f>AVERAGE(AB195:AB204)</f>
        <v>-0.32666666666666672</v>
      </c>
      <c r="AF273" s="5">
        <f>AVERAGE(AF195:AF204)</f>
        <v>5.2299999999999995</v>
      </c>
      <c r="AJ273" s="5">
        <f>AVERAGE(AJ195:AJ204)</f>
        <v>6.7433333333333341</v>
      </c>
      <c r="AK273" s="5">
        <f>AVERAGE(Q195:Q204)</f>
        <v>6.36</v>
      </c>
    </row>
    <row r="274" spans="2:37">
      <c r="B274" s="6" t="s">
        <v>64</v>
      </c>
      <c r="W274" s="4" t="s">
        <v>136</v>
      </c>
      <c r="X274" s="5">
        <f>AVERAGE(X205:X214)</f>
        <v>14.509999999999996</v>
      </c>
      <c r="AB274" s="5">
        <f>AVERAGE(AB205:AB214)</f>
        <v>-0.74</v>
      </c>
      <c r="AF274" s="5">
        <f>AVERAGE(AF205:AF214)</f>
        <v>5.8400000000000007</v>
      </c>
      <c r="AJ274" s="5">
        <f>AVERAGE(AJ205:AJ214)</f>
        <v>7.9366666666666674</v>
      </c>
      <c r="AK274" s="5">
        <f>AVERAGE(Q205:Q214)</f>
        <v>6.88</v>
      </c>
    </row>
    <row r="275" spans="2:37">
      <c r="B275" s="6" t="s">
        <v>55</v>
      </c>
      <c r="C275" s="5">
        <f t="shared" ref="C275:Q275" si="97">AVERAGE(C125:C154)</f>
        <v>-1.7133333333333327</v>
      </c>
      <c r="D275" s="5">
        <f t="shared" si="97"/>
        <v>-1.3933333333333335</v>
      </c>
      <c r="E275" s="5">
        <f t="shared" si="97"/>
        <v>1.7066666666666663</v>
      </c>
      <c r="F275" s="5">
        <f t="shared" si="97"/>
        <v>4.6899999999999995</v>
      </c>
      <c r="G275" s="5">
        <f t="shared" si="97"/>
        <v>9.9266666666666676</v>
      </c>
      <c r="H275" s="5">
        <f t="shared" si="97"/>
        <v>12.583333333333334</v>
      </c>
      <c r="I275" s="5">
        <f t="shared" si="97"/>
        <v>14.669999999999998</v>
      </c>
      <c r="J275" s="5">
        <f t="shared" si="97"/>
        <v>14.186666666666666</v>
      </c>
      <c r="K275" s="5">
        <f t="shared" si="97"/>
        <v>11.116666666666667</v>
      </c>
      <c r="L275" s="5">
        <f t="shared" si="97"/>
        <v>6.8</v>
      </c>
      <c r="M275" s="5">
        <f t="shared" si="97"/>
        <v>1.78</v>
      </c>
      <c r="N275" s="5">
        <f t="shared" si="97"/>
        <v>-0.53666666666666685</v>
      </c>
      <c r="O275" s="5"/>
      <c r="P275" s="5">
        <f t="shared" si="97"/>
        <v>6.1533333333333342</v>
      </c>
      <c r="Q275" s="26">
        <f t="shared" si="97"/>
        <v>6.1533333333333342</v>
      </c>
      <c r="R275" s="26"/>
      <c r="W275" s="4" t="s">
        <v>137</v>
      </c>
      <c r="X275" s="5">
        <f>AVERAGE(X215:X224)</f>
        <v>15.10333333333333</v>
      </c>
      <c r="AB275" s="5">
        <f>AVERAGE(AB215:AB224)</f>
        <v>-0.18666666666666665</v>
      </c>
      <c r="AF275" s="5">
        <f>AVERAGE(AF215:AF224)</f>
        <v>6.503333333333333</v>
      </c>
      <c r="AJ275" s="5">
        <f>AVERAGE(AJ215:AJ224)</f>
        <v>7.2266666666666666</v>
      </c>
      <c r="AK275" s="5">
        <f>AVERAGE(Q215:Q224)</f>
        <v>7.2099999999999991</v>
      </c>
    </row>
    <row r="276" spans="2:37">
      <c r="B276" s="6" t="s">
        <v>53</v>
      </c>
      <c r="C276" s="5">
        <f t="shared" ref="C276:Q276" si="98">MAX(C125:C154)</f>
        <v>2.8</v>
      </c>
      <c r="D276" s="5">
        <f t="shared" si="98"/>
        <v>4.3</v>
      </c>
      <c r="E276" s="5">
        <f t="shared" si="98"/>
        <v>4.8</v>
      </c>
      <c r="F276" s="5">
        <f t="shared" si="98"/>
        <v>7.8</v>
      </c>
      <c r="G276" s="5">
        <f t="shared" si="98"/>
        <v>13.4</v>
      </c>
      <c r="H276" s="5">
        <f t="shared" si="98"/>
        <v>16.3</v>
      </c>
      <c r="I276" s="5">
        <f t="shared" si="98"/>
        <v>18.2</v>
      </c>
      <c r="J276" s="5">
        <f t="shared" si="98"/>
        <v>17.5</v>
      </c>
      <c r="K276" s="5">
        <f t="shared" si="98"/>
        <v>14.4</v>
      </c>
      <c r="L276" s="5">
        <f t="shared" si="98"/>
        <v>10.4</v>
      </c>
      <c r="M276" s="5">
        <f t="shared" si="98"/>
        <v>6.2</v>
      </c>
      <c r="N276" s="5">
        <f t="shared" si="98"/>
        <v>3.8</v>
      </c>
      <c r="O276" s="5"/>
      <c r="P276" s="5">
        <f t="shared" si="98"/>
        <v>7.2</v>
      </c>
      <c r="Q276" s="26">
        <f t="shared" si="98"/>
        <v>7.2</v>
      </c>
      <c r="R276" s="26"/>
      <c r="W276" s="4" t="s">
        <v>156</v>
      </c>
      <c r="X276" s="5">
        <f>AVERAGE(X225:X234)</f>
        <v>15.736666666666668</v>
      </c>
      <c r="AB276" s="5">
        <f>AVERAGE(AB225:AB234)</f>
        <v>-0.39333333333333337</v>
      </c>
      <c r="AF276" s="5">
        <f>AVERAGE(AF225:AF234)</f>
        <v>7.01</v>
      </c>
      <c r="AJ276" s="5">
        <f>AVERAGE(AJ225:AJ234)</f>
        <v>7.9833333333333343</v>
      </c>
      <c r="AK276" s="5">
        <f>AVERAGE(Q225:Q234)</f>
        <v>7.5400000000000009</v>
      </c>
    </row>
    <row r="277" spans="2:37">
      <c r="B277" s="6" t="s">
        <v>54</v>
      </c>
      <c r="C277" s="5">
        <f t="shared" ref="C277:Q277" si="99">MIN(C125:C154)</f>
        <v>-6.2</v>
      </c>
      <c r="D277" s="5">
        <f t="shared" si="99"/>
        <v>-8.6</v>
      </c>
      <c r="E277" s="5">
        <f t="shared" si="99"/>
        <v>-2.4</v>
      </c>
      <c r="F277" s="5">
        <f t="shared" si="99"/>
        <v>1.4</v>
      </c>
      <c r="G277" s="5">
        <f t="shared" si="99"/>
        <v>5.3</v>
      </c>
      <c r="H277" s="5">
        <f t="shared" si="99"/>
        <v>8.8000000000000007</v>
      </c>
      <c r="I277" s="5">
        <f t="shared" si="99"/>
        <v>11.3</v>
      </c>
      <c r="J277" s="5">
        <f t="shared" si="99"/>
        <v>11.3</v>
      </c>
      <c r="K277" s="5">
        <f t="shared" si="99"/>
        <v>5.3</v>
      </c>
      <c r="L277" s="5">
        <f t="shared" si="99"/>
        <v>0.8</v>
      </c>
      <c r="M277" s="5">
        <f t="shared" si="99"/>
        <v>-1.1000000000000001</v>
      </c>
      <c r="N277" s="5">
        <f t="shared" si="99"/>
        <v>-4.8</v>
      </c>
      <c r="O277" s="5"/>
      <c r="P277" s="5">
        <f t="shared" si="99"/>
        <v>5.2</v>
      </c>
      <c r="Q277" s="26">
        <f t="shared" si="99"/>
        <v>5.2</v>
      </c>
      <c r="R277" s="26"/>
      <c r="W277" s="4" t="s">
        <v>259</v>
      </c>
      <c r="X277" s="5">
        <f>AVERAGE(X235:X243)</f>
        <v>16.43333333333333</v>
      </c>
      <c r="AB277" s="5">
        <f>AVERAGE(AB235:AB243)</f>
        <v>0.16296296296296295</v>
      </c>
      <c r="AF277" s="5">
        <f>AVERAGE(AF235:AF243)</f>
        <v>7.5185185185185173</v>
      </c>
      <c r="AJ277" s="5">
        <f>AVERAGE(AJ235:AJ243)</f>
        <v>8.7888888888888896</v>
      </c>
      <c r="AK277" s="5">
        <f>AVERAGE(Q235:Q242)</f>
        <v>8.2250000000000014</v>
      </c>
    </row>
    <row r="278" spans="2:37">
      <c r="W278" s="4" t="s">
        <v>262</v>
      </c>
    </row>
    <row r="279" spans="2:37">
      <c r="B279" s="6" t="s">
        <v>65</v>
      </c>
    </row>
    <row r="280" spans="2:37">
      <c r="B280" s="6" t="s">
        <v>55</v>
      </c>
      <c r="C280" s="5">
        <f t="shared" ref="C280:Q280" si="100">AVERAGE(C155:C184)</f>
        <v>-2.2199999999999998</v>
      </c>
      <c r="D280" s="5">
        <f t="shared" si="100"/>
        <v>-1.6333333333333335</v>
      </c>
      <c r="E280" s="5">
        <f t="shared" si="100"/>
        <v>1.9499999999999997</v>
      </c>
      <c r="F280" s="5">
        <f t="shared" si="100"/>
        <v>5.6099999999999994</v>
      </c>
      <c r="G280" s="5">
        <f t="shared" si="100"/>
        <v>9.8900000000000023</v>
      </c>
      <c r="H280" s="5">
        <f t="shared" si="100"/>
        <v>13.063333333333333</v>
      </c>
      <c r="I280" s="5">
        <f t="shared" si="100"/>
        <v>15.053333333333333</v>
      </c>
      <c r="J280" s="5">
        <f t="shared" si="100"/>
        <v>14.706666666666667</v>
      </c>
      <c r="K280" s="5">
        <f t="shared" si="100"/>
        <v>12.053333333333333</v>
      </c>
      <c r="L280" s="5">
        <f t="shared" si="100"/>
        <v>7.0533333333333328</v>
      </c>
      <c r="M280" s="5">
        <f t="shared" si="100"/>
        <v>2.4866666666666668</v>
      </c>
      <c r="N280" s="5">
        <f t="shared" si="100"/>
        <v>-0.81333333333333357</v>
      </c>
      <c r="O280" s="5"/>
      <c r="P280" s="5">
        <f t="shared" si="100"/>
        <v>6.4300000000000015</v>
      </c>
      <c r="Q280" s="26">
        <f t="shared" si="100"/>
        <v>6.4300000000000015</v>
      </c>
      <c r="R280" s="26"/>
    </row>
    <row r="281" spans="2:37">
      <c r="B281" s="6" t="s">
        <v>53</v>
      </c>
      <c r="C281" s="5">
        <f t="shared" ref="C281:Q281" si="101">MAX(C155:C184)</f>
        <v>2.5</v>
      </c>
      <c r="D281" s="5">
        <f t="shared" si="101"/>
        <v>2.6</v>
      </c>
      <c r="E281" s="5">
        <f t="shared" si="101"/>
        <v>6.2</v>
      </c>
      <c r="F281" s="5">
        <f t="shared" si="101"/>
        <v>9</v>
      </c>
      <c r="G281" s="5">
        <f t="shared" si="101"/>
        <v>13.6</v>
      </c>
      <c r="H281" s="5">
        <f t="shared" si="101"/>
        <v>16.3</v>
      </c>
      <c r="I281" s="5">
        <f t="shared" si="101"/>
        <v>17.899999999999999</v>
      </c>
      <c r="J281" s="5">
        <f t="shared" si="101"/>
        <v>17.8</v>
      </c>
      <c r="K281" s="5">
        <f t="shared" si="101"/>
        <v>16</v>
      </c>
      <c r="L281" s="5">
        <f t="shared" si="101"/>
        <v>11.1</v>
      </c>
      <c r="M281" s="5">
        <f t="shared" si="101"/>
        <v>6.8</v>
      </c>
      <c r="N281" s="5">
        <f t="shared" si="101"/>
        <v>4</v>
      </c>
      <c r="O281" s="5"/>
      <c r="P281" s="5">
        <f t="shared" si="101"/>
        <v>7.5</v>
      </c>
      <c r="Q281" s="26">
        <f t="shared" si="101"/>
        <v>7.5</v>
      </c>
      <c r="R281" s="26"/>
    </row>
    <row r="282" spans="2:37">
      <c r="B282" s="6" t="s">
        <v>54</v>
      </c>
      <c r="C282" s="5">
        <f t="shared" ref="C282:Q282" si="102">MIN(C155:C184)</f>
        <v>-7.7</v>
      </c>
      <c r="D282" s="5">
        <f t="shared" si="102"/>
        <v>-12.4</v>
      </c>
      <c r="E282" s="5">
        <f t="shared" si="102"/>
        <v>-3.1</v>
      </c>
      <c r="F282" s="5">
        <f t="shared" si="102"/>
        <v>1.1000000000000001</v>
      </c>
      <c r="G282" s="5">
        <f t="shared" si="102"/>
        <v>6</v>
      </c>
      <c r="H282" s="5">
        <f t="shared" si="102"/>
        <v>9.9</v>
      </c>
      <c r="I282" s="5">
        <f t="shared" si="102"/>
        <v>12.1</v>
      </c>
      <c r="J282" s="5">
        <f t="shared" si="102"/>
        <v>12.5</v>
      </c>
      <c r="K282" s="5">
        <f t="shared" si="102"/>
        <v>6.6</v>
      </c>
      <c r="L282" s="5">
        <f t="shared" si="102"/>
        <v>2.6</v>
      </c>
      <c r="M282" s="5">
        <f t="shared" si="102"/>
        <v>-1</v>
      </c>
      <c r="N282" s="5">
        <f t="shared" si="102"/>
        <v>-6.6</v>
      </c>
      <c r="O282" s="5"/>
      <c r="P282" s="5">
        <f t="shared" si="102"/>
        <v>4.9000000000000004</v>
      </c>
      <c r="Q282" s="26">
        <f t="shared" si="102"/>
        <v>4.9000000000000004</v>
      </c>
      <c r="R282" s="26"/>
    </row>
    <row r="284" spans="2:37">
      <c r="B284" s="6" t="s">
        <v>17</v>
      </c>
    </row>
    <row r="285" spans="2:37" ht="10.5" customHeight="1">
      <c r="B285" s="6" t="s">
        <v>55</v>
      </c>
      <c r="C285" s="5">
        <f t="shared" ref="C285:Q285" si="103">AVERAGE(C185:C214)</f>
        <v>-1.5599999999999998</v>
      </c>
      <c r="D285" s="5">
        <f t="shared" si="103"/>
        <v>-1.0866666666666664</v>
      </c>
      <c r="E285" s="5">
        <f t="shared" si="103"/>
        <v>1.6200000000000006</v>
      </c>
      <c r="F285" s="5">
        <f t="shared" si="103"/>
        <v>5.0966666666666667</v>
      </c>
      <c r="G285" s="5">
        <f t="shared" si="103"/>
        <v>9.5966666666666676</v>
      </c>
      <c r="H285" s="5">
        <f t="shared" si="103"/>
        <v>12.686666666666666</v>
      </c>
      <c r="I285" s="5">
        <f t="shared" si="103"/>
        <v>14.963333333333333</v>
      </c>
      <c r="J285" s="5">
        <f t="shared" si="103"/>
        <v>14.556666666666665</v>
      </c>
      <c r="K285" s="5">
        <f t="shared" si="103"/>
        <v>12.026666666666667</v>
      </c>
      <c r="L285" s="5">
        <f t="shared" si="103"/>
        <v>7.9799999999999986</v>
      </c>
      <c r="M285" s="5">
        <f t="shared" si="103"/>
        <v>2.5533333333333328</v>
      </c>
      <c r="N285" s="5">
        <f t="shared" si="103"/>
        <v>-0.483333333333333</v>
      </c>
      <c r="O285" s="5"/>
      <c r="P285" s="5">
        <f t="shared" si="103"/>
        <v>6.4999999999999991</v>
      </c>
      <c r="Q285" s="26">
        <f t="shared" si="103"/>
        <v>6.4999999999999991</v>
      </c>
      <c r="R285" s="26"/>
    </row>
    <row r="286" spans="2:37">
      <c r="B286" s="6" t="s">
        <v>53</v>
      </c>
      <c r="C286" s="5">
        <f t="shared" ref="C286:Q286" si="104">MAX(C185:C214)</f>
        <v>2.9</v>
      </c>
      <c r="D286" s="5">
        <f t="shared" si="104"/>
        <v>5.0999999999999996</v>
      </c>
      <c r="E286" s="5">
        <f t="shared" si="104"/>
        <v>6.2</v>
      </c>
      <c r="F286" s="5">
        <f t="shared" si="104"/>
        <v>9</v>
      </c>
      <c r="G286" s="5">
        <f t="shared" si="104"/>
        <v>12.4</v>
      </c>
      <c r="H286" s="5">
        <f t="shared" si="104"/>
        <v>15.3</v>
      </c>
      <c r="I286" s="5">
        <f t="shared" si="104"/>
        <v>19.7</v>
      </c>
      <c r="J286" s="5">
        <f t="shared" si="104"/>
        <v>16.5</v>
      </c>
      <c r="K286" s="5">
        <f t="shared" si="104"/>
        <v>16.3</v>
      </c>
      <c r="L286" s="5">
        <f t="shared" si="104"/>
        <v>10.9</v>
      </c>
      <c r="M286" s="5">
        <f t="shared" si="104"/>
        <v>6.7</v>
      </c>
      <c r="N286" s="5">
        <f t="shared" si="104"/>
        <v>3.7</v>
      </c>
      <c r="O286" s="5"/>
      <c r="P286" s="5">
        <f t="shared" si="104"/>
        <v>8</v>
      </c>
      <c r="Q286" s="26">
        <f t="shared" si="104"/>
        <v>8</v>
      </c>
      <c r="R286" s="26"/>
    </row>
    <row r="287" spans="2:37">
      <c r="B287" s="6" t="s">
        <v>54</v>
      </c>
      <c r="C287" s="5">
        <f t="shared" ref="C287:Q287" si="105">MIN(C185:C214)</f>
        <v>-8.3000000000000007</v>
      </c>
      <c r="D287" s="5">
        <f t="shared" si="105"/>
        <v>-8.1999999999999993</v>
      </c>
      <c r="E287" s="5">
        <f t="shared" si="105"/>
        <v>-2.8</v>
      </c>
      <c r="F287" s="5">
        <f t="shared" si="105"/>
        <v>1.8</v>
      </c>
      <c r="G287" s="5">
        <f t="shared" si="105"/>
        <v>6.6</v>
      </c>
      <c r="H287" s="5">
        <f t="shared" si="105"/>
        <v>10.7</v>
      </c>
      <c r="I287" s="5">
        <f t="shared" si="105"/>
        <v>12.4</v>
      </c>
      <c r="J287" s="5">
        <f t="shared" si="105"/>
        <v>12.5</v>
      </c>
      <c r="K287" s="5">
        <f t="shared" si="105"/>
        <v>8.5</v>
      </c>
      <c r="L287" s="5">
        <f t="shared" si="105"/>
        <v>1.5</v>
      </c>
      <c r="M287" s="5">
        <f t="shared" si="105"/>
        <v>-1.5</v>
      </c>
      <c r="N287" s="5">
        <f t="shared" si="105"/>
        <v>-6.4</v>
      </c>
      <c r="O287" s="5"/>
      <c r="P287" s="5">
        <f t="shared" si="105"/>
        <v>5.5</v>
      </c>
      <c r="Q287" s="26">
        <f t="shared" si="105"/>
        <v>5.5</v>
      </c>
      <c r="R287" s="26"/>
    </row>
    <row r="289" spans="2:37">
      <c r="B289" s="6" t="s">
        <v>258</v>
      </c>
    </row>
    <row r="290" spans="2:37">
      <c r="B290" s="6" t="s">
        <v>55</v>
      </c>
      <c r="C290" s="5">
        <f t="shared" ref="C290:M290" si="106">AVERAGE(C215:C243)</f>
        <v>-0.56206896551724139</v>
      </c>
      <c r="D290" s="5">
        <f t="shared" si="106"/>
        <v>-0.25862068965517243</v>
      </c>
      <c r="E290" s="5">
        <f t="shared" si="106"/>
        <v>2.9965517241379311</v>
      </c>
      <c r="F290" s="5">
        <f t="shared" si="106"/>
        <v>6.89310344827586</v>
      </c>
      <c r="G290" s="5">
        <f t="shared" si="106"/>
        <v>11.089655172413794</v>
      </c>
      <c r="H290" s="5">
        <f t="shared" si="106"/>
        <v>14.537931034482757</v>
      </c>
      <c r="I290" s="5">
        <f t="shared" si="106"/>
        <v>16.331034482758621</v>
      </c>
      <c r="J290" s="5">
        <f t="shared" si="106"/>
        <v>16.334482758620688</v>
      </c>
      <c r="K290" s="5">
        <f t="shared" si="106"/>
        <v>12.062068965517243</v>
      </c>
      <c r="L290" s="5">
        <f t="shared" si="106"/>
        <v>8.3103448275862064</v>
      </c>
      <c r="M290" s="5">
        <f t="shared" si="106"/>
        <v>3.5448275862068961</v>
      </c>
      <c r="N290" s="5">
        <f>AVERAGE(N215:N242)</f>
        <v>0.44642857142857145</v>
      </c>
      <c r="O290" s="5"/>
      <c r="P290" s="5">
        <f>AVERAGE(P215:P242)</f>
        <v>7.617857142857142</v>
      </c>
      <c r="Q290" s="147">
        <f>AVERAGE(Q215:Q242)</f>
        <v>7.617857142857142</v>
      </c>
      <c r="R290" s="147"/>
    </row>
    <row r="291" spans="2:37">
      <c r="B291" s="6" t="s">
        <v>53</v>
      </c>
      <c r="C291" s="5">
        <f t="shared" ref="C291:M291" si="107">MAX(C215:C243)</f>
        <v>2.7</v>
      </c>
      <c r="D291" s="5">
        <f t="shared" si="107"/>
        <v>3.6</v>
      </c>
      <c r="E291" s="5">
        <f t="shared" si="107"/>
        <v>6.1</v>
      </c>
      <c r="F291" s="5">
        <f t="shared" si="107"/>
        <v>12.2</v>
      </c>
      <c r="G291" s="5">
        <f t="shared" si="107"/>
        <v>13.2</v>
      </c>
      <c r="H291" s="5">
        <f t="shared" si="107"/>
        <v>19.3</v>
      </c>
      <c r="I291" s="5">
        <f t="shared" si="107"/>
        <v>19.8</v>
      </c>
      <c r="J291" s="5">
        <f t="shared" si="107"/>
        <v>20.7</v>
      </c>
      <c r="K291" s="5">
        <f t="shared" si="107"/>
        <v>15.5</v>
      </c>
      <c r="L291" s="5">
        <f t="shared" si="107"/>
        <v>12.8</v>
      </c>
      <c r="M291" s="5">
        <f t="shared" si="107"/>
        <v>7.3</v>
      </c>
      <c r="N291" s="5">
        <f>MAX(N215:N242)</f>
        <v>6.6</v>
      </c>
      <c r="O291" s="5"/>
      <c r="P291" s="5">
        <f>MAX(P215:P242)</f>
        <v>9</v>
      </c>
      <c r="Q291" s="147">
        <f>MAX(Q215:Q242)</f>
        <v>9</v>
      </c>
      <c r="R291" s="147"/>
      <c r="X291" s="45" t="s">
        <v>120</v>
      </c>
      <c r="AB291" s="45" t="s">
        <v>121</v>
      </c>
      <c r="AF291" s="45" t="s">
        <v>122</v>
      </c>
      <c r="AJ291" s="45" t="s">
        <v>123</v>
      </c>
      <c r="AK291" s="45" t="s">
        <v>13</v>
      </c>
    </row>
    <row r="292" spans="2:37">
      <c r="B292" s="6" t="s">
        <v>54</v>
      </c>
      <c r="C292" s="5">
        <f t="shared" ref="C292:M292" si="108">MIN(C215:C243)</f>
        <v>-4.5999999999999996</v>
      </c>
      <c r="D292" s="5">
        <f t="shared" si="108"/>
        <v>-6.3</v>
      </c>
      <c r="E292" s="5">
        <f t="shared" si="108"/>
        <v>-1.2</v>
      </c>
      <c r="F292" s="5">
        <f t="shared" si="108"/>
        <v>3.7</v>
      </c>
      <c r="G292" s="5">
        <f t="shared" si="108"/>
        <v>6.1</v>
      </c>
      <c r="H292" s="5">
        <f t="shared" si="108"/>
        <v>11.1</v>
      </c>
      <c r="I292" s="5">
        <f t="shared" si="108"/>
        <v>12.9</v>
      </c>
      <c r="J292" s="5">
        <f t="shared" si="108"/>
        <v>12.1</v>
      </c>
      <c r="K292" s="5">
        <f t="shared" si="108"/>
        <v>8</v>
      </c>
      <c r="L292" s="5">
        <f t="shared" si="108"/>
        <v>4.3</v>
      </c>
      <c r="M292" s="5">
        <f t="shared" si="108"/>
        <v>-1</v>
      </c>
      <c r="N292" s="5">
        <f>MIN(N215:N242)</f>
        <v>-3.7</v>
      </c>
      <c r="O292" s="5"/>
      <c r="P292" s="5">
        <f>MIN(P215:P242)</f>
        <v>5.7</v>
      </c>
      <c r="Q292" s="147">
        <f>MIN(Q215:Q242)</f>
        <v>5.7</v>
      </c>
      <c r="R292" s="147"/>
      <c r="W292" s="4" t="s">
        <v>60</v>
      </c>
      <c r="X292" s="5">
        <f>AVERAGE(X5:X34)</f>
        <v>14.163333333333332</v>
      </c>
      <c r="AB292" s="5">
        <f>AVERAGE(AB5:AB34)</f>
        <v>-1.7122222222222225</v>
      </c>
      <c r="AF292" s="5">
        <f>AVERAGE(AF5:AF34)</f>
        <v>5.3988888888888873</v>
      </c>
      <c r="AJ292" s="5">
        <f>AVERAGE(AJ5:AJ34)</f>
        <v>6.424444444444446</v>
      </c>
      <c r="AK292" s="5">
        <f>AVERAGE(Q5:Q34)</f>
        <v>6.0699999999999976</v>
      </c>
    </row>
    <row r="293" spans="2:37">
      <c r="W293" s="4" t="s">
        <v>159</v>
      </c>
      <c r="X293" s="5">
        <f>AVERAGE(X15:X44)</f>
        <v>13.796428571428569</v>
      </c>
      <c r="AB293" s="5">
        <f>AVERAGE(AB15:AB44)</f>
        <v>-1.7666666666666668</v>
      </c>
      <c r="AF293" s="5">
        <f>AVERAGE(AF15:AF44)</f>
        <v>5.465476190476191</v>
      </c>
      <c r="AJ293" s="5">
        <f>AVERAGE(AJ15:AJ44)</f>
        <v>6.4559523809523807</v>
      </c>
      <c r="AK293" s="5">
        <f>AVERAGE(Q15:Q44)</f>
        <v>5.9892857142857157</v>
      </c>
    </row>
    <row r="294" spans="2:37">
      <c r="B294" s="6" t="s">
        <v>261</v>
      </c>
      <c r="W294" s="4" t="s">
        <v>160</v>
      </c>
      <c r="X294" s="5">
        <f>AVERAGE(X25:X54)</f>
        <v>13.598809523809525</v>
      </c>
      <c r="AB294" s="5">
        <f>AVERAGE(AB25:AB54)</f>
        <v>-2.0976190476190477</v>
      </c>
      <c r="AF294" s="5">
        <f>AVERAGE(AF25:AF54)</f>
        <v>5.3119047619047626</v>
      </c>
      <c r="AJ294" s="5">
        <f>AVERAGE(AJ25:AJ54)</f>
        <v>6.4809523809523792</v>
      </c>
      <c r="AK294" s="5">
        <f>AVERAGE(Q25:Q54)</f>
        <v>5.8321428571428582</v>
      </c>
    </row>
    <row r="295" spans="2:37">
      <c r="B295" s="6" t="s">
        <v>55</v>
      </c>
      <c r="W295" s="4" t="s">
        <v>61</v>
      </c>
      <c r="X295" s="5">
        <f>AVERAGE(X35:X64)</f>
        <v>13.327380952380953</v>
      </c>
      <c r="AB295" s="5">
        <f>AVERAGE(AB35:AB64)</f>
        <v>-2.1761904761904769</v>
      </c>
      <c r="AF295" s="5">
        <f>AVERAGE(AF35:AF64)</f>
        <v>4.8250000000000002</v>
      </c>
      <c r="AJ295" s="5">
        <f>AVERAGE(AJ35:AJ64)</f>
        <v>6.2261904761904754</v>
      </c>
      <c r="AK295" s="5">
        <f>AVERAGE(Q35:Q64)</f>
        <v>5.5571428571428569</v>
      </c>
    </row>
    <row r="296" spans="2:37">
      <c r="B296" s="6" t="s">
        <v>53</v>
      </c>
      <c r="W296" s="4" t="s">
        <v>161</v>
      </c>
      <c r="X296" s="5">
        <f>AVERAGE(X45:X74)</f>
        <v>13.513333333333337</v>
      </c>
      <c r="AB296" s="5">
        <f>AVERAGE(AB45:AB74)</f>
        <v>-2.2511111111111108</v>
      </c>
      <c r="AF296" s="5">
        <f>AVERAGE(AF45:AF74)</f>
        <v>4.7700000000000014</v>
      </c>
      <c r="AJ296" s="5">
        <f>AVERAGE(AJ45:AJ74)</f>
        <v>6.3111111111111091</v>
      </c>
      <c r="AK296" s="5">
        <f>AVERAGE(Q45:Q74)</f>
        <v>5.6033333333333335</v>
      </c>
    </row>
    <row r="297" spans="2:37">
      <c r="B297" s="6" t="s">
        <v>54</v>
      </c>
      <c r="W297" s="4" t="s">
        <v>162</v>
      </c>
      <c r="X297" s="5">
        <f>AVERAGE(X55:X84)</f>
        <v>13.844444444444445</v>
      </c>
      <c r="AB297" s="5">
        <f>AVERAGE(AB55:AB84)</f>
        <v>-2.0377777777777775</v>
      </c>
      <c r="AF297" s="5">
        <f>AVERAGE(AF55:AF84)</f>
        <v>4.4977777777777783</v>
      </c>
      <c r="AJ297" s="5">
        <f>AVERAGE(AJ55:AJ84)</f>
        <v>6.2555555555555555</v>
      </c>
      <c r="AK297" s="5">
        <f>AVERAGE(Q55:Q84)</f>
        <v>5.6499999999999995</v>
      </c>
    </row>
    <row r="298" spans="2:37">
      <c r="W298" s="4" t="s">
        <v>62</v>
      </c>
      <c r="X298" s="5">
        <f>AVERAGE(X65:X94)</f>
        <v>13.905555555555559</v>
      </c>
      <c r="AB298" s="5">
        <f>AVERAGE(AB65:AB94)</f>
        <v>-1.9266666666666667</v>
      </c>
      <c r="AF298" s="5">
        <f>AVERAGE(AF65:AF94)</f>
        <v>4.9800000000000013</v>
      </c>
      <c r="AJ298" s="5">
        <f>AVERAGE(AJ65:AJ94)</f>
        <v>6.3988888888888882</v>
      </c>
      <c r="AK298" s="5">
        <f>AVERAGE(Q65:Q94)</f>
        <v>5.8366666666666669</v>
      </c>
    </row>
    <row r="299" spans="2:37" ht="13.2">
      <c r="C299"/>
      <c r="D299"/>
      <c r="E299"/>
      <c r="F299"/>
      <c r="G299"/>
      <c r="H299"/>
      <c r="I299"/>
      <c r="J299"/>
      <c r="K299"/>
      <c r="W299" s="4" t="s">
        <v>163</v>
      </c>
      <c r="X299" s="5">
        <f>AVERAGE(X75:X104)</f>
        <v>14.205555555555557</v>
      </c>
      <c r="AB299" s="5">
        <f>AVERAGE(AB75:AB104)</f>
        <v>-1.7666666666666664</v>
      </c>
      <c r="AF299" s="5">
        <f>AVERAGE(AF75:AF104)</f>
        <v>4.9544444444444444</v>
      </c>
      <c r="AJ299" s="5">
        <f>AVERAGE(AJ75:AJ104)</f>
        <v>6.4088888888888897</v>
      </c>
      <c r="AK299" s="5">
        <f>AVERAGE(Q75:Q104)</f>
        <v>5.9733333333333327</v>
      </c>
    </row>
    <row r="300" spans="2:37" ht="13.2">
      <c r="B300" s="6" t="s">
        <v>17</v>
      </c>
      <c r="C300"/>
      <c r="D300"/>
      <c r="E300"/>
      <c r="F300"/>
      <c r="G300"/>
      <c r="H300"/>
      <c r="I300"/>
      <c r="J300"/>
      <c r="K300"/>
      <c r="W300" s="4" t="s">
        <v>164</v>
      </c>
      <c r="X300" s="5">
        <f>AVERAGE(X85:X114)</f>
        <v>13.997777777777777</v>
      </c>
      <c r="AB300" s="5">
        <f>AVERAGE(AB85:AB114)</f>
        <v>-1.7622222222222226</v>
      </c>
      <c r="AF300" s="5">
        <f>AVERAGE(AF85:AF114)</f>
        <v>5.0711111111111107</v>
      </c>
      <c r="AJ300" s="5">
        <f>AVERAGE(AJ85:AJ114)</f>
        <v>6.2311111111111126</v>
      </c>
      <c r="AK300" s="5">
        <f>AVERAGE(Q85:Q114)</f>
        <v>5.879999999999999</v>
      </c>
    </row>
    <row r="301" spans="2:37">
      <c r="B301" s="6" t="s">
        <v>260</v>
      </c>
      <c r="C301" s="5">
        <v>0</v>
      </c>
      <c r="D301" s="239">
        <v>0</v>
      </c>
      <c r="E301" s="239">
        <v>0</v>
      </c>
      <c r="F301" s="239">
        <v>0</v>
      </c>
      <c r="G301" s="239">
        <v>0</v>
      </c>
      <c r="H301" s="239">
        <v>0</v>
      </c>
      <c r="I301" s="239">
        <v>0</v>
      </c>
      <c r="J301" s="239">
        <v>0</v>
      </c>
      <c r="K301" s="239">
        <v>0</v>
      </c>
      <c r="L301" s="5">
        <v>0</v>
      </c>
      <c r="M301" s="5">
        <v>9.9233333333333338</v>
      </c>
      <c r="N301" s="5">
        <v>10.729999999999999</v>
      </c>
      <c r="P301" s="5">
        <f>AVERAGE(C301:N301)</f>
        <v>1.721111111111111</v>
      </c>
      <c r="W301" s="4" t="s">
        <v>63</v>
      </c>
      <c r="X301" s="5">
        <f>AVERAGE(X95:X124)</f>
        <v>14.102222222222226</v>
      </c>
      <c r="AB301" s="5">
        <f>AVERAGE(AB95:AB124)</f>
        <v>-1.93</v>
      </c>
      <c r="AF301" s="5">
        <f>AVERAGE(AF95:AF124)</f>
        <v>4.92</v>
      </c>
      <c r="AJ301" s="5">
        <f>AVERAGE(AJ95:AJ124)</f>
        <v>6.52111111111111</v>
      </c>
      <c r="AK301" s="5">
        <f>AVERAGE(Q95:Q124)</f>
        <v>5.9366666666666683</v>
      </c>
    </row>
    <row r="302" spans="2:37">
      <c r="B302" s="6" t="s">
        <v>264</v>
      </c>
      <c r="C302" s="239">
        <v>0</v>
      </c>
      <c r="D302" s="239">
        <v>0</v>
      </c>
      <c r="E302" s="239">
        <v>0</v>
      </c>
      <c r="F302" s="239">
        <v>0</v>
      </c>
      <c r="G302" s="239">
        <v>0</v>
      </c>
      <c r="H302" s="239">
        <v>0</v>
      </c>
      <c r="I302" s="239">
        <v>0</v>
      </c>
      <c r="J302" s="239">
        <v>0</v>
      </c>
      <c r="K302" s="239">
        <v>0</v>
      </c>
      <c r="L302" s="5">
        <v>0</v>
      </c>
      <c r="M302" s="5">
        <v>-12.290000000000001</v>
      </c>
      <c r="N302" s="5">
        <v>-10.599999999999998</v>
      </c>
      <c r="P302" s="5">
        <f>AVERAGE(C302:N302)</f>
        <v>-1.9075</v>
      </c>
      <c r="W302" s="4" t="s">
        <v>165</v>
      </c>
      <c r="X302" s="5">
        <f>AVERAGE(X105:X134)</f>
        <v>14.045555555555556</v>
      </c>
      <c r="AB302" s="5">
        <f>AVERAGE(AB105:AB134)</f>
        <v>-1.8444444444444443</v>
      </c>
      <c r="AF302" s="5">
        <f>AVERAGE(AF105:AF134)</f>
        <v>5.0655555555555569</v>
      </c>
      <c r="AJ302" s="5">
        <f>AVERAGE(AJ105:AJ134)</f>
        <v>6.626666666666666</v>
      </c>
      <c r="AK302" s="5">
        <f>AVERAGE(Q105:Q134)</f>
        <v>5.97</v>
      </c>
    </row>
    <row r="303" spans="2:37" ht="13.2">
      <c r="C303"/>
      <c r="D303"/>
      <c r="E303"/>
      <c r="F303"/>
      <c r="G303"/>
      <c r="H303"/>
      <c r="I303"/>
      <c r="J303"/>
      <c r="K303"/>
      <c r="W303" s="4" t="s">
        <v>166</v>
      </c>
      <c r="X303" s="5">
        <f>AVERAGE(X115:X144)</f>
        <v>13.882222222222223</v>
      </c>
      <c r="AB303" s="5">
        <f>AVERAGE(AB115:AB144)</f>
        <v>-1.3766666666666663</v>
      </c>
      <c r="AF303" s="5">
        <f>AVERAGE(AF115:AF144)</f>
        <v>5.3322222222222235</v>
      </c>
      <c r="AJ303" s="5">
        <f>AVERAGE(AJ115:AJ144)</f>
        <v>6.6666666666666687</v>
      </c>
      <c r="AK303" s="5">
        <f>AVERAGE(Q115:Q144)</f>
        <v>6.14</v>
      </c>
    </row>
    <row r="304" spans="2:37" ht="13.2">
      <c r="B304" s="6" t="s">
        <v>76</v>
      </c>
      <c r="C304"/>
      <c r="D304"/>
      <c r="E304"/>
      <c r="F304"/>
      <c r="G304"/>
      <c r="H304"/>
      <c r="I304"/>
      <c r="J304"/>
      <c r="K304"/>
      <c r="W304" s="4" t="s">
        <v>64</v>
      </c>
      <c r="X304" s="5">
        <f>AVERAGE(X125:X154)</f>
        <v>13.813333333333334</v>
      </c>
      <c r="AB304" s="5">
        <f>AVERAGE(AB125:AB154)</f>
        <v>-1.161111111111111</v>
      </c>
      <c r="AF304" s="5">
        <f>AVERAGE(AF125:AF154)</f>
        <v>5.4411111111111099</v>
      </c>
      <c r="AJ304" s="5">
        <f>AVERAGE(AJ125:AJ154)</f>
        <v>6.565555555555556</v>
      </c>
      <c r="AK304" s="5">
        <f>AVERAGE(Q125:Q154)</f>
        <v>6.1533333333333342</v>
      </c>
    </row>
    <row r="305" spans="2:37">
      <c r="B305" s="6" t="s">
        <v>260</v>
      </c>
      <c r="C305" s="239">
        <v>18.843333333333337</v>
      </c>
      <c r="D305" s="239">
        <v>22.529999999999998</v>
      </c>
      <c r="E305" s="239">
        <v>25.643333333333331</v>
      </c>
      <c r="F305" s="239">
        <v>27.09333333333333</v>
      </c>
      <c r="G305" s="239">
        <v>26.466666666666661</v>
      </c>
      <c r="H305" s="239">
        <v>24.040000000000006</v>
      </c>
      <c r="I305" s="239">
        <v>20.346666666666671</v>
      </c>
      <c r="J305" s="239">
        <v>15.729999999999997</v>
      </c>
      <c r="K305" s="239">
        <v>11.129999999999999</v>
      </c>
      <c r="L305" s="5">
        <v>0</v>
      </c>
      <c r="M305" s="5">
        <v>11.978571428571426</v>
      </c>
      <c r="N305" s="5">
        <v>12.842857142857145</v>
      </c>
      <c r="P305" s="5">
        <f>AVERAGE(C305:N305)</f>
        <v>18.053730158730158</v>
      </c>
      <c r="W305" s="4" t="s">
        <v>167</v>
      </c>
      <c r="X305" s="5">
        <f>AVERAGE(X135:X164)</f>
        <v>13.88</v>
      </c>
      <c r="AB305" s="5">
        <f>AVERAGE(AB135:AB164)</f>
        <v>-1.131111111111111</v>
      </c>
      <c r="AF305" s="5">
        <f>AVERAGE(AF135:AF164)</f>
        <v>5.5066666666666659</v>
      </c>
      <c r="AJ305" s="5">
        <f>AVERAGE(AJ135:AJ164)</f>
        <v>6.7877777777777757</v>
      </c>
      <c r="AK305" s="5">
        <f>AVERAGE(Q135:Q164)</f>
        <v>6.2366666666666664</v>
      </c>
    </row>
    <row r="306" spans="2:37">
      <c r="B306" s="6" t="s">
        <v>264</v>
      </c>
      <c r="C306" s="239">
        <v>-4.3866666666666667</v>
      </c>
      <c r="D306" s="239">
        <v>-0.47666666666666663</v>
      </c>
      <c r="E306" s="239">
        <v>2.7666666666666671</v>
      </c>
      <c r="F306" s="239">
        <v>5.6433333333333335</v>
      </c>
      <c r="G306" s="239">
        <v>5.5266666666666664</v>
      </c>
      <c r="H306" s="239">
        <v>2.9733333333333336</v>
      </c>
      <c r="I306" s="239">
        <v>-1.4200000000000002</v>
      </c>
      <c r="J306" s="239">
        <v>-7.3233333333333341</v>
      </c>
      <c r="K306" s="239">
        <v>-11.85</v>
      </c>
      <c r="L306" s="5">
        <v>0</v>
      </c>
      <c r="M306" s="5">
        <v>-11.346428571428572</v>
      </c>
      <c r="N306" s="5">
        <v>-10.639285714285718</v>
      </c>
      <c r="P306" s="5">
        <f>AVERAGE(C306:N306)</f>
        <v>-2.5443650793650794</v>
      </c>
      <c r="W306" s="4" t="s">
        <v>152</v>
      </c>
      <c r="X306" s="5">
        <f>AVERAGE(X145:X174)</f>
        <v>14.292222222222222</v>
      </c>
      <c r="AB306" s="5">
        <f>AVERAGE(AB145:AB174)</f>
        <v>-1.6044444444444443</v>
      </c>
      <c r="AF306" s="5">
        <f>AVERAGE(AF145:AF174)</f>
        <v>5.7722222222222221</v>
      </c>
      <c r="AJ306" s="5">
        <f>AVERAGE(AJ145:AJ174)</f>
        <v>7.2044444444444453</v>
      </c>
      <c r="AK306" s="5">
        <f>AVERAGE(Q145:Q174)</f>
        <v>6.4099999999999993</v>
      </c>
    </row>
    <row r="307" spans="2:37" ht="13.2">
      <c r="C307"/>
      <c r="D307"/>
      <c r="E307"/>
      <c r="F307"/>
      <c r="G307"/>
      <c r="H307"/>
      <c r="I307"/>
      <c r="J307"/>
      <c r="K307"/>
      <c r="W307" s="4" t="s">
        <v>65</v>
      </c>
      <c r="X307" s="5">
        <f>AVERAGE(X155:X184)</f>
        <v>14.274444444444445</v>
      </c>
      <c r="AB307" s="5">
        <f>AVERAGE(AB155:AB184)</f>
        <v>-1.5633333333333335</v>
      </c>
      <c r="AF307" s="5">
        <f>AVERAGE(AF155:AF184)</f>
        <v>5.8166666666666655</v>
      </c>
      <c r="AJ307" s="5">
        <f>AVERAGE(AJ155:AJ184)</f>
        <v>7.1977777777777776</v>
      </c>
      <c r="AK307" s="5">
        <f>AVERAGE(Q155:Q184)</f>
        <v>6.4300000000000015</v>
      </c>
    </row>
    <row r="308" spans="2:37" ht="13.2">
      <c r="C308"/>
      <c r="D308"/>
      <c r="E308"/>
      <c r="F308"/>
      <c r="G308"/>
      <c r="H308"/>
      <c r="I308"/>
      <c r="J308"/>
      <c r="K308"/>
      <c r="W308" s="4" t="s">
        <v>148</v>
      </c>
      <c r="X308" s="5">
        <f>AVERAGE(X165:X194)</f>
        <v>14.191111111111114</v>
      </c>
      <c r="AB308" s="5">
        <f>AVERAGE(AB165:AB194)</f>
        <v>-1.6844444444444446</v>
      </c>
      <c r="AF308" s="5">
        <f>AVERAGE(AF165:AF194)</f>
        <v>5.822222222222222</v>
      </c>
      <c r="AJ308" s="5">
        <f>AVERAGE(AJ165:AJ194)</f>
        <v>7.47</v>
      </c>
      <c r="AK308" s="5">
        <f>AVERAGE(Q165:Q194)</f>
        <v>6.466666666666665</v>
      </c>
    </row>
    <row r="309" spans="2:37" ht="13.2">
      <c r="C309"/>
      <c r="D309"/>
      <c r="E309"/>
      <c r="F309"/>
      <c r="G309"/>
      <c r="H309"/>
      <c r="I309"/>
      <c r="J309"/>
      <c r="K309"/>
      <c r="W309" s="4" t="s">
        <v>139</v>
      </c>
      <c r="X309" s="5">
        <f>AVERAGE(X175:X204)</f>
        <v>13.897777777777778</v>
      </c>
      <c r="AB309" s="5">
        <f>AVERAGE(AB175:AB204)</f>
        <v>-1.2122222222222223</v>
      </c>
      <c r="AF309" s="5">
        <f>AVERAGE(AF175:AF204)</f>
        <v>5.3655555555555559</v>
      </c>
      <c r="AJ309" s="5">
        <f>AVERAGE(AJ175:AJ204)</f>
        <v>7.2455555555555557</v>
      </c>
      <c r="AK309" s="5">
        <f>AVERAGE(Q175:Q204)</f>
        <v>6.3333333333333339</v>
      </c>
    </row>
    <row r="310" spans="2:37" ht="13.2">
      <c r="C310"/>
      <c r="D310"/>
      <c r="E310"/>
      <c r="F310"/>
      <c r="G310"/>
      <c r="H310"/>
      <c r="I310"/>
      <c r="J310"/>
      <c r="K310"/>
      <c r="W310" s="4" t="s">
        <v>17</v>
      </c>
      <c r="X310" s="5">
        <f>AVERAGE(X185:X214)</f>
        <v>14.068888888888889</v>
      </c>
      <c r="AB310" s="5">
        <f>AVERAGE(AB185:AB214)</f>
        <v>-1.0433333333333332</v>
      </c>
      <c r="AF310" s="5">
        <f>AVERAGE(AF185:AF214)</f>
        <v>5.4377777777777778</v>
      </c>
      <c r="AJ310" s="5">
        <f>AVERAGE(AJ185:AJ214)</f>
        <v>7.52</v>
      </c>
      <c r="AK310" s="5">
        <f>AVERAGE(Q185:Q214)</f>
        <v>6.4999999999999991</v>
      </c>
    </row>
    <row r="311" spans="2:37" ht="13.2">
      <c r="C311"/>
      <c r="D311"/>
      <c r="E311"/>
      <c r="F311"/>
      <c r="G311"/>
      <c r="H311"/>
      <c r="I311"/>
      <c r="J311"/>
      <c r="K311"/>
      <c r="W311" s="4" t="s">
        <v>73</v>
      </c>
      <c r="X311" s="5">
        <f>AVERAGE(X195:X224)</f>
        <v>14.455555555555554</v>
      </c>
      <c r="AB311" s="5">
        <f>AVERAGE(AB195:AB224)</f>
        <v>-0.41777777777777769</v>
      </c>
      <c r="AF311" s="5">
        <f>AVERAGE(AF195:AF224)</f>
        <v>5.8577777777777786</v>
      </c>
      <c r="AJ311" s="5">
        <f>AVERAGE(AJ195:AJ224)</f>
        <v>7.3022222222222206</v>
      </c>
      <c r="AK311" s="5">
        <f>AVERAGE(Q195:Q224)</f>
        <v>6.8166666666666664</v>
      </c>
    </row>
    <row r="312" spans="2:37" ht="13.2">
      <c r="C312"/>
      <c r="D312"/>
      <c r="E312"/>
      <c r="F312"/>
      <c r="G312"/>
      <c r="H312"/>
      <c r="I312"/>
      <c r="J312"/>
      <c r="K312"/>
      <c r="W312" s="4" t="s">
        <v>68</v>
      </c>
      <c r="X312" s="5">
        <f>AVERAGE(X205:X234)</f>
        <v>15.116666666666665</v>
      </c>
      <c r="AB312" s="5">
        <f>AVERAGE(AB205:AB234)</f>
        <v>-0.44000000000000011</v>
      </c>
      <c r="AF312" s="5">
        <f>AVERAGE(AF205:AF234)</f>
        <v>6.4511111111111124</v>
      </c>
      <c r="AJ312" s="5">
        <f>AVERAGE(AJ205:AJ234)</f>
        <v>7.7155555555555537</v>
      </c>
      <c r="AK312" s="5">
        <f>AVERAGE(Q205:Q234)</f>
        <v>7.2099999999999982</v>
      </c>
    </row>
    <row r="313" spans="2:37" ht="13.2">
      <c r="C313"/>
      <c r="D313"/>
      <c r="E313"/>
      <c r="F313"/>
      <c r="G313"/>
      <c r="H313"/>
      <c r="I313"/>
      <c r="J313"/>
      <c r="K313"/>
      <c r="W313" s="4" t="s">
        <v>258</v>
      </c>
      <c r="X313" s="5">
        <f>AVERAGE(X215:X244)</f>
        <v>15.73448275862069</v>
      </c>
      <c r="AB313" s="5">
        <f>AVERAGE(AB215:AB244)</f>
        <v>-0.14942528735632185</v>
      </c>
      <c r="AF313" s="5">
        <f>AVERAGE(AF215:AF244)</f>
        <v>6.9931034482758641</v>
      </c>
      <c r="AJ313" s="5">
        <f>AVERAGE(AJ215:AJ244)</f>
        <v>7.9724137931034482</v>
      </c>
      <c r="AK313" s="5">
        <f>AVERAGE(Q215:Q244)</f>
        <v>7.617857142857142</v>
      </c>
    </row>
    <row r="314" spans="2:37" ht="13.2">
      <c r="C314"/>
      <c r="D314"/>
      <c r="E314"/>
      <c r="F314"/>
      <c r="G314"/>
      <c r="H314"/>
      <c r="I314"/>
      <c r="J314"/>
      <c r="K314"/>
      <c r="W314" s="4" t="s">
        <v>263</v>
      </c>
      <c r="X314" s="5"/>
      <c r="AB314" s="5"/>
      <c r="AF314" s="5"/>
      <c r="AJ314" s="5"/>
      <c r="AK314" s="5"/>
    </row>
    <row r="315" spans="2:37" ht="13.2">
      <c r="C315"/>
      <c r="D315"/>
      <c r="E315"/>
      <c r="F315"/>
      <c r="G315"/>
      <c r="H315"/>
      <c r="I315"/>
      <c r="J315"/>
      <c r="K315"/>
    </row>
    <row r="316" spans="2:37" ht="13.2">
      <c r="C316"/>
      <c r="D316"/>
      <c r="E316"/>
      <c r="F316"/>
      <c r="G316"/>
      <c r="H316"/>
      <c r="I316"/>
      <c r="J316"/>
      <c r="K316"/>
    </row>
    <row r="317" spans="2:37" ht="13.2">
      <c r="C317"/>
      <c r="D317"/>
      <c r="E317"/>
      <c r="F317"/>
      <c r="G317"/>
      <c r="H317"/>
      <c r="I317"/>
      <c r="J317"/>
      <c r="K317"/>
    </row>
    <row r="318" spans="2:37" ht="13.2">
      <c r="C318"/>
      <c r="D318"/>
      <c r="E318"/>
      <c r="F318"/>
      <c r="G318"/>
      <c r="H318"/>
      <c r="I318"/>
      <c r="J318"/>
      <c r="K318"/>
    </row>
    <row r="319" spans="2:37" ht="13.2">
      <c r="C319"/>
      <c r="D319"/>
      <c r="E319"/>
      <c r="F319"/>
      <c r="G319"/>
      <c r="H319"/>
      <c r="I319"/>
      <c r="J319"/>
      <c r="K319"/>
    </row>
    <row r="320" spans="2:37" ht="13.2">
      <c r="C320"/>
      <c r="D320"/>
      <c r="E320"/>
      <c r="F320"/>
      <c r="G320"/>
      <c r="H320"/>
      <c r="I320"/>
      <c r="J320"/>
      <c r="K320"/>
      <c r="P320" s="4" t="s">
        <v>219</v>
      </c>
      <c r="Q320" s="4">
        <f>INDEX(LINEST(Q125:Q224,$B125:$B224),1)</f>
        <v>1.0125412541254125E-2</v>
      </c>
      <c r="R320" s="4"/>
      <c r="X320" s="4">
        <f>INDEX(LINEST(X125:X224,$B125:$B224),1)</f>
        <v>8.4824482448244889E-3</v>
      </c>
      <c r="AB320" s="4">
        <f>INDEX(LINEST(AB125:AB224,$B125:$B224),1)</f>
        <v>1.0758875887588759E-2</v>
      </c>
      <c r="AF320" s="4">
        <f>INDEX(LINEST(AF125:AF224,$B125:$B224),1)</f>
        <v>6.9512951295129478E-3</v>
      </c>
      <c r="AJ320" s="4">
        <f>INDEX(LINEST(AJ125:AJ224,$B125:$B224),1)</f>
        <v>1.2715471547154709E-2</v>
      </c>
    </row>
    <row r="321" spans="3:36" ht="13.2">
      <c r="C321"/>
      <c r="D321"/>
      <c r="E321"/>
      <c r="F321"/>
      <c r="G321"/>
      <c r="H321"/>
      <c r="I321"/>
      <c r="J321"/>
      <c r="K321"/>
      <c r="Q321" s="4">
        <f>INDEX(LINEST(Q125:Q224,$B125:$B224),2)</f>
        <v>-13.303617161716168</v>
      </c>
      <c r="R321" s="4"/>
      <c r="X321" s="4">
        <f>INDEX(LINEST(X125:X224,$B125:$B224),2)</f>
        <v>-2.3876819681968318</v>
      </c>
      <c r="AB321" s="4">
        <f>INDEX(LINEST(AB125:AB224,$B125:$B224),2)</f>
        <v>-22.134187418741874</v>
      </c>
      <c r="AF321" s="4">
        <f>INDEX(LINEST(AF125:AF224,$B125:$B224),2)</f>
        <v>-7.8995011501150056</v>
      </c>
      <c r="AJ321" s="4">
        <f>INDEX(LINEST(AJ125:AJ224,$B125:$B224),2)</f>
        <v>-17.693860586058594</v>
      </c>
    </row>
    <row r="322" spans="3:36" ht="13.2">
      <c r="C322"/>
      <c r="D322"/>
      <c r="E322"/>
      <c r="F322"/>
      <c r="G322"/>
      <c r="H322"/>
      <c r="I322"/>
      <c r="J322"/>
      <c r="K322"/>
      <c r="P322" s="4" t="s">
        <v>207</v>
      </c>
      <c r="Q322" s="4">
        <f>Q320*$B125+Q321</f>
        <v>5.9447920792079252</v>
      </c>
      <c r="R322" s="4"/>
      <c r="X322" s="4">
        <f>X320*$B125+X321</f>
        <v>13.737452145214521</v>
      </c>
      <c r="AB322" s="4">
        <f>AB320*$B125+AB321</f>
        <v>-1.6815643564356435</v>
      </c>
      <c r="AF322" s="4">
        <f>AF320*$B125+AF321</f>
        <v>5.3149108910891076</v>
      </c>
      <c r="AJ322" s="4">
        <f>AJ320*$B125+AJ321</f>
        <v>6.4782508250825082</v>
      </c>
    </row>
    <row r="323" spans="3:36" ht="13.2">
      <c r="C323"/>
      <c r="D323"/>
      <c r="E323"/>
      <c r="F323"/>
      <c r="G323"/>
      <c r="H323"/>
      <c r="I323"/>
      <c r="J323"/>
      <c r="K323"/>
      <c r="P323" s="4" t="s">
        <v>208</v>
      </c>
      <c r="Q323" s="4">
        <f>Q320*$B224+Q321</f>
        <v>6.9472079207920814</v>
      </c>
      <c r="R323" s="4"/>
      <c r="X323" s="4">
        <f>X320*$B224+X321</f>
        <v>14.577214521452147</v>
      </c>
      <c r="AB323" s="4">
        <f>AB320*$B224+AB321</f>
        <v>-0.61643564356435476</v>
      </c>
      <c r="AF323" s="4">
        <f>AF320*$B224+AF321</f>
        <v>6.0030891089108902</v>
      </c>
      <c r="AJ323" s="4">
        <f>AJ320*$B224+AJ321</f>
        <v>7.7370825082508254</v>
      </c>
    </row>
    <row r="324" spans="3:36" ht="13.2">
      <c r="C324"/>
      <c r="D324"/>
      <c r="E324"/>
      <c r="F324"/>
      <c r="G324"/>
      <c r="H324"/>
      <c r="I324"/>
      <c r="J324"/>
      <c r="K324"/>
      <c r="P324" s="4" t="s">
        <v>249</v>
      </c>
      <c r="Q324" s="5">
        <f>Q323-Q322</f>
        <v>1.0024158415841562</v>
      </c>
      <c r="R324" s="5"/>
      <c r="X324" s="5">
        <f>X323-X322</f>
        <v>0.83976237623762628</v>
      </c>
      <c r="AB324" s="5">
        <f>AB323-AB322</f>
        <v>1.0651287128712887</v>
      </c>
      <c r="AC324" s="5"/>
      <c r="AF324" s="5">
        <f>AF323-AF322</f>
        <v>0.68817821782178257</v>
      </c>
      <c r="AG324" s="5"/>
      <c r="AH324" s="193"/>
      <c r="AJ324" s="5">
        <f>AJ323-AJ322</f>
        <v>1.2588316831683173</v>
      </c>
    </row>
    <row r="325" spans="3:36" ht="13.2">
      <c r="C325"/>
      <c r="D325"/>
      <c r="E325"/>
      <c r="F325"/>
      <c r="G325"/>
      <c r="H325"/>
      <c r="I325"/>
      <c r="J325"/>
      <c r="K325"/>
    </row>
    <row r="326" spans="3:36" ht="13.2">
      <c r="C326"/>
      <c r="D326"/>
      <c r="E326"/>
      <c r="F326"/>
      <c r="G326"/>
      <c r="H326"/>
      <c r="I326"/>
      <c r="J326"/>
      <c r="K326"/>
      <c r="P326" s="4" t="s">
        <v>206</v>
      </c>
      <c r="Q326" s="4">
        <f>INDEX(LINEST(Q175:Q224,$B175:$B224),1)</f>
        <v>2.2554621848739489E-2</v>
      </c>
      <c r="R326" s="4"/>
      <c r="X326" s="214">
        <f>INDEX(LINEST(X175:X224,$B175:$B224),1)</f>
        <v>2.3587034813925597E-2</v>
      </c>
      <c r="AB326" s="214">
        <f>INDEX(LINEST(AB175:AB224,$B175:$B224),1)</f>
        <v>3.9076430572228892E-2</v>
      </c>
      <c r="AF326" s="214">
        <f>INDEX(LINEST(AF175:AF224,$B175:$B224),1)</f>
        <v>2.2684273709483792E-2</v>
      </c>
      <c r="AJ326" s="214">
        <f>INDEX(LINEST(AJ175:AJ224,$B175:$B224),1)</f>
        <v>4.241696678671465E-3</v>
      </c>
    </row>
    <row r="327" spans="3:36">
      <c r="Q327" s="4">
        <f>INDEX(LINEST(Q175:Q224,$B175:$B224),2)</f>
        <v>-37.938655462184855</v>
      </c>
      <c r="R327" s="4"/>
      <c r="X327" s="214">
        <f>INDEX(LINEST(X175:X224,$B175:$B224),2)</f>
        <v>-32.334853941576682</v>
      </c>
      <c r="AB327" s="214">
        <f>INDEX(LINEST(AB175:AB224,$B175:$B224),2)</f>
        <v>-78.108155262104844</v>
      </c>
      <c r="AF327" s="214">
        <f>INDEX(LINEST(AF175:AF224,$B175:$B224),2)</f>
        <v>-39.124782713085239</v>
      </c>
      <c r="AJ327" s="214">
        <f>INDEX(LINEST(AJ175:AJ224,$B175:$B224),2)</f>
        <v>-0.99947178871548115</v>
      </c>
    </row>
    <row r="328" spans="3:36">
      <c r="P328" s="4" t="s">
        <v>207</v>
      </c>
      <c r="Q328" s="4">
        <f>Q326*$B175+Q327</f>
        <v>6.0654117647058854</v>
      </c>
      <c r="R328" s="4"/>
      <c r="X328" s="214">
        <f>X326*$B175+X327</f>
        <v>13.683450980392159</v>
      </c>
      <c r="AB328" s="214">
        <f>AB326*$B175+AB327</f>
        <v>-1.8700392156862762</v>
      </c>
      <c r="AF328" s="214">
        <f>AF326*$B175+AF327</f>
        <v>5.1322352941176419</v>
      </c>
      <c r="AJ328" s="214">
        <f>AJ326*$B175+AJ327</f>
        <v>7.2760784313725475</v>
      </c>
    </row>
    <row r="329" spans="3:36">
      <c r="P329" s="4" t="s">
        <v>208</v>
      </c>
      <c r="Q329" s="4">
        <f>Q326*$B224+Q327</f>
        <v>7.1705882352941259</v>
      </c>
      <c r="R329" s="4"/>
      <c r="X329" s="214">
        <f>X326*$B224+X327</f>
        <v>14.839215686274514</v>
      </c>
      <c r="AB329" s="214">
        <f>AB326*$B224+AB327</f>
        <v>4.4705882352943149E-2</v>
      </c>
      <c r="AF329" s="214">
        <f>AF326*$B224+AF327</f>
        <v>6.2437647058823487</v>
      </c>
      <c r="AJ329" s="214">
        <f>AJ326*$B224+AJ327</f>
        <v>7.4839215686274487</v>
      </c>
    </row>
    <row r="330" spans="3:36">
      <c r="P330" s="4" t="s">
        <v>209</v>
      </c>
      <c r="Q330" s="5">
        <f>Q329-Q328</f>
        <v>1.1051764705882405</v>
      </c>
      <c r="R330" s="5"/>
      <c r="X330" s="5">
        <f>X329-X328</f>
        <v>1.1557647058823548</v>
      </c>
      <c r="AB330" s="5">
        <f>AB329-AB328</f>
        <v>1.9147450980392193</v>
      </c>
      <c r="AC330" s="5"/>
      <c r="AF330" s="5">
        <f>AF329-AF328</f>
        <v>1.1115294117647068</v>
      </c>
      <c r="AG330" s="5"/>
      <c r="AH330" s="193"/>
      <c r="AJ330" s="5">
        <f>AJ329-AJ328</f>
        <v>0.20784313725490122</v>
      </c>
    </row>
    <row r="332" spans="3:36">
      <c r="P332" s="4" t="s">
        <v>210</v>
      </c>
      <c r="Q332" s="4">
        <f>INDEX(LINEST(Q185:Q214,$B185:$B214),1)</f>
        <v>2.7274749721913238E-2</v>
      </c>
      <c r="R332" s="4"/>
      <c r="X332" s="214">
        <f>INDEX(LINEST(X185:X214,$B185:$B214),1)</f>
        <v>1.7159807193177626E-2</v>
      </c>
      <c r="Y332" s="214"/>
      <c r="Z332" s="214"/>
      <c r="AA332" s="214"/>
      <c r="AB332" s="214">
        <f>INDEX(LINEST(AB185:AB214,$B185:$B214),1)</f>
        <v>7.3170189098998875E-2</v>
      </c>
      <c r="AC332" s="214"/>
      <c r="AD332" s="214"/>
      <c r="AE332" s="214"/>
      <c r="AF332" s="214">
        <f>INDEX(LINEST(AF185:AF214,$B185:$B214),1)</f>
        <v>2.0882461994809039E-2</v>
      </c>
      <c r="AG332" s="214"/>
      <c r="AH332" s="214"/>
      <c r="AI332" s="214"/>
      <c r="AJ332" s="214">
        <f>INDEX(LINEST(AJ185:AJ214,$B185:$B214),1)</f>
        <v>6.5850945494994265E-3</v>
      </c>
    </row>
    <row r="333" spans="3:36">
      <c r="Q333" s="4">
        <f>INDEX(LINEST(Q185:Q214,$B185:$B214),2)</f>
        <v>-47.381268075639603</v>
      </c>
      <c r="R333" s="4"/>
      <c r="X333" s="214">
        <f>INDEX(LINEST(X185:X214,$B185:$B214),2)</f>
        <v>-19.830310221233514</v>
      </c>
      <c r="Y333" s="214"/>
      <c r="Z333" s="214"/>
      <c r="AA333" s="214"/>
      <c r="AB333" s="214">
        <f>INDEX(LINEST(AB185:AB214,$B185:$B214),2)</f>
        <v>-145.59104189840559</v>
      </c>
      <c r="AC333" s="214"/>
      <c r="AD333" s="214"/>
      <c r="AE333" s="214"/>
      <c r="AF333" s="214">
        <f>INDEX(LINEST(AF185:AF214,$B185:$B214),2)</f>
        <v>-35.815525892967479</v>
      </c>
      <c r="AG333" s="214"/>
      <c r="AH333" s="214"/>
      <c r="AI333" s="214"/>
      <c r="AJ333" s="214">
        <f>INDEX(LINEST(AJ185:AJ214,$B185:$B214),2)</f>
        <v>-5.4888542825361171</v>
      </c>
    </row>
    <row r="334" spans="3:36">
      <c r="P334" s="4" t="s">
        <v>207</v>
      </c>
      <c r="Q334" s="4">
        <f>Q332*$B185+Q333</f>
        <v>6.1045161290322554</v>
      </c>
      <c r="R334" s="4"/>
      <c r="X334" s="214">
        <f>X332*$B185+X333</f>
        <v>13.820071684587813</v>
      </c>
      <c r="Y334" s="214"/>
      <c r="Z334" s="214"/>
      <c r="AA334" s="214"/>
      <c r="AB334" s="214">
        <f>AB332*$B185+AB333</f>
        <v>-2.1043010752688076</v>
      </c>
      <c r="AC334" s="214"/>
      <c r="AD334" s="214"/>
      <c r="AE334" s="214"/>
      <c r="AF334" s="214">
        <f>AF332*$B185+AF333</f>
        <v>5.1349820788530494</v>
      </c>
      <c r="AG334" s="214"/>
      <c r="AH334" s="214"/>
      <c r="AI334" s="214"/>
      <c r="AJ334" s="214">
        <f>AJ332*$B185+AJ333</f>
        <v>7.4245161290322592</v>
      </c>
    </row>
    <row r="335" spans="3:36">
      <c r="P335" s="4" t="s">
        <v>208</v>
      </c>
      <c r="Q335" s="4">
        <f>Q332*$B214+Q333</f>
        <v>6.8954838709677446</v>
      </c>
      <c r="R335" s="4"/>
      <c r="X335" s="214">
        <f>X332*$B214+X333</f>
        <v>14.317706093189958</v>
      </c>
      <c r="Y335" s="214"/>
      <c r="Z335" s="214"/>
      <c r="AA335" s="214"/>
      <c r="AB335" s="214">
        <f>AB332*$B214+AB333</f>
        <v>1.7634408602162921E-2</v>
      </c>
      <c r="AC335" s="214"/>
      <c r="AD335" s="214"/>
      <c r="AE335" s="214"/>
      <c r="AF335" s="214">
        <f>AF332*$B214+AF333</f>
        <v>5.7405734767025081</v>
      </c>
      <c r="AG335" s="214"/>
      <c r="AH335" s="214"/>
      <c r="AI335" s="214"/>
      <c r="AJ335" s="214">
        <f>AJ332*$B214+AJ333</f>
        <v>7.6154838709677417</v>
      </c>
    </row>
    <row r="336" spans="3:36">
      <c r="P336" s="4" t="s">
        <v>209</v>
      </c>
      <c r="Q336" s="5">
        <f>Q335-Q334</f>
        <v>0.79096774193548924</v>
      </c>
      <c r="R336" s="5"/>
      <c r="X336" s="5">
        <f>X335-X334</f>
        <v>0.49763440860214558</v>
      </c>
      <c r="AB336" s="5">
        <f>AB335-AB334</f>
        <v>2.1219354838709705</v>
      </c>
      <c r="AC336" s="5"/>
      <c r="AF336" s="5">
        <f>AF335-AF334</f>
        <v>0.6055913978494587</v>
      </c>
      <c r="AG336" s="5"/>
      <c r="AH336" s="193"/>
      <c r="AJ336" s="5">
        <f>AJ335-AJ334</f>
        <v>0.19096774193548249</v>
      </c>
    </row>
    <row r="338" spans="16:36">
      <c r="P338" s="4" t="s">
        <v>217</v>
      </c>
      <c r="Q338" s="4">
        <f>INDEX(LINEST(Q195:Q224,$B195:$B224),1)</f>
        <v>4.1757508342602896E-2</v>
      </c>
      <c r="R338" s="4"/>
      <c r="X338" s="214">
        <f>INDEX(LINEST(X195:X224,$B195:$B224),1)</f>
        <v>5.1093807934742344E-2</v>
      </c>
      <c r="Y338" s="214"/>
      <c r="Z338" s="214"/>
      <c r="AA338" s="214"/>
      <c r="AB338" s="214">
        <f>INDEX(LINEST(AB195:AB224,$B195:$B224),1)</f>
        <v>2.7289581015943653E-2</v>
      </c>
      <c r="AC338" s="214"/>
      <c r="AD338" s="214"/>
      <c r="AE338" s="214"/>
      <c r="AF338" s="214">
        <f>INDEX(LINEST(AF195:AF224,$B195:$B224),1)</f>
        <v>5.981460882461994E-2</v>
      </c>
      <c r="AG338" s="214"/>
      <c r="AH338" s="214"/>
      <c r="AI338" s="214"/>
      <c r="AJ338" s="214">
        <f>INDEX(LINEST(AJ195:AJ224,$B195:$B224),1)</f>
        <v>2.7111605487578763E-2</v>
      </c>
    </row>
    <row r="339" spans="16:36">
      <c r="Q339" s="4">
        <f>INDEX(LINEST(Q195:Q224,$B195:$B224),2)</f>
        <v>-76.092866147571385</v>
      </c>
      <c r="R339" s="4"/>
      <c r="X339" s="214">
        <f>INDEX(LINEST(X195:X224,$B195:$B224),2)</f>
        <v>-86.991200098875382</v>
      </c>
      <c r="Y339" s="214"/>
      <c r="Z339" s="214"/>
      <c r="AA339" s="214"/>
      <c r="AB339" s="214">
        <f>INDEX(LINEST(AB195:AB224,$B195:$B224),2)</f>
        <v>-54.601240884933901</v>
      </c>
      <c r="AC339" s="214"/>
      <c r="AD339" s="214"/>
      <c r="AE339" s="214"/>
      <c r="AF339" s="214">
        <f>INDEX(LINEST(AF195:AF224,$B195:$B224),2)</f>
        <v>-112.90412804350511</v>
      </c>
      <c r="AG339" s="214"/>
      <c r="AH339" s="214"/>
      <c r="AI339" s="214"/>
      <c r="AJ339" s="214">
        <f>INDEX(LINEST(AJ195:AJ224,$B195:$B224),2)</f>
        <v>-46.527870473365411</v>
      </c>
    </row>
    <row r="340" spans="16:36">
      <c r="P340" s="4" t="s">
        <v>207</v>
      </c>
      <c r="Q340" s="4">
        <f>Q338*$B195+Q339</f>
        <v>6.2111827956989174</v>
      </c>
      <c r="R340" s="4"/>
      <c r="X340" s="214">
        <f>X338*$B195+X339</f>
        <v>13.714695340501777</v>
      </c>
      <c r="Y340" s="214"/>
      <c r="Z340" s="214"/>
      <c r="AA340" s="214"/>
      <c r="AB340" s="214">
        <f>AB338*$B195+AB339</f>
        <v>-0.81347670250896442</v>
      </c>
      <c r="AC340" s="214"/>
      <c r="AD340" s="214"/>
      <c r="AE340" s="214"/>
      <c r="AF340" s="214">
        <f>AF338*$B195+AF339</f>
        <v>4.9904659498207877</v>
      </c>
      <c r="AG340" s="214"/>
      <c r="AH340" s="214"/>
      <c r="AI340" s="214"/>
      <c r="AJ340" s="214">
        <f>AJ338*$B195+AJ339</f>
        <v>6.9091039426523295</v>
      </c>
    </row>
    <row r="341" spans="16:36">
      <c r="P341" s="4" t="s">
        <v>208</v>
      </c>
      <c r="Q341" s="4">
        <f>Q338*$B224+Q339</f>
        <v>7.4221505376344084</v>
      </c>
      <c r="R341" s="4"/>
      <c r="X341" s="214">
        <f>X338*$B224+X339</f>
        <v>15.196415770609306</v>
      </c>
      <c r="Y341" s="214"/>
      <c r="Z341" s="214"/>
      <c r="AA341" s="214"/>
      <c r="AB341" s="214">
        <f>AB338*$B224+AB339</f>
        <v>-2.2078853046593849E-2</v>
      </c>
      <c r="AC341" s="214"/>
      <c r="AD341" s="214"/>
      <c r="AE341" s="214"/>
      <c r="AF341" s="214">
        <f>AF338*$B224+AF339</f>
        <v>6.725089605734766</v>
      </c>
      <c r="AG341" s="214"/>
      <c r="AH341" s="214"/>
      <c r="AI341" s="214"/>
      <c r="AJ341" s="214">
        <f>AJ338*$B224+AJ339</f>
        <v>7.695340501792117</v>
      </c>
    </row>
    <row r="342" spans="16:36">
      <c r="P342" s="4" t="s">
        <v>209</v>
      </c>
      <c r="Q342" s="5">
        <f>Q341-Q340</f>
        <v>1.2109677419354909</v>
      </c>
      <c r="R342" s="5"/>
      <c r="X342" s="5">
        <f>X341-X340</f>
        <v>1.4817204301075293</v>
      </c>
      <c r="AB342" s="5">
        <f>AB341-AB340</f>
        <v>0.79139784946237057</v>
      </c>
      <c r="AC342" s="5"/>
      <c r="AF342" s="5">
        <f>AF341-AF340</f>
        <v>1.7346236559139783</v>
      </c>
      <c r="AG342" s="5"/>
      <c r="AH342" s="193"/>
      <c r="AJ342" s="5">
        <f>AJ341-AJ340</f>
        <v>0.78623655913978752</v>
      </c>
    </row>
    <row r="344" spans="16:36">
      <c r="P344" s="4" t="s">
        <v>220</v>
      </c>
      <c r="Q344" s="4">
        <f>INDEX(LINEST(Q205:Q234,$B205:$B234),1)</f>
        <v>3.3259176863181306E-2</v>
      </c>
      <c r="R344" s="4"/>
      <c r="X344" s="214">
        <f>INDEX(LINEST(X205:X234,$B205:$B234),1)</f>
        <v>4.6236559139784958E-2</v>
      </c>
      <c r="Y344" s="214"/>
      <c r="Z344" s="214"/>
      <c r="AA344" s="214"/>
      <c r="AB344" s="214">
        <f>INDEX(LINEST(AB205:AB234,$B205:$B234),1)</f>
        <v>3.3192436040044508E-2</v>
      </c>
      <c r="AC344" s="214"/>
      <c r="AD344" s="214"/>
      <c r="AE344" s="214"/>
      <c r="AF344" s="214">
        <f>INDEX(LINEST(AF205:AF234,$B205:$B234),1)</f>
        <v>5.7634408602150543E-2</v>
      </c>
      <c r="AG344" s="214"/>
      <c r="AH344" s="214"/>
      <c r="AI344" s="214"/>
      <c r="AJ344" s="214">
        <f>INDEX(LINEST(AJ205:AJ234,$B205:$B234),1)</f>
        <v>3.4260289210233884E-3</v>
      </c>
    </row>
    <row r="345" spans="16:36">
      <c r="Q345" s="4">
        <f>INDEX(LINEST(Q205:Q234,$B205:$B234),2)</f>
        <v>-59.158687430478288</v>
      </c>
      <c r="R345" s="4"/>
      <c r="X345" s="214">
        <f>INDEX(LINEST(X205:X234,$B205:$B234),2)</f>
        <v>-77.148387096774229</v>
      </c>
      <c r="Y345" s="214"/>
      <c r="Z345" s="214"/>
      <c r="AA345" s="214"/>
      <c r="AB345" s="214">
        <f>INDEX(LINEST(AB205:AB234,$B205:$B234),2)</f>
        <v>-66.67550611790881</v>
      </c>
      <c r="AC345" s="214"/>
      <c r="AD345" s="214"/>
      <c r="AE345" s="214"/>
      <c r="AF345" s="214">
        <f>INDEX(LINEST(AF205:AF234,$B205:$B234),2)</f>
        <v>-108.55835125448029</v>
      </c>
      <c r="AG345" s="214"/>
      <c r="AH345" s="214"/>
      <c r="AI345" s="214"/>
      <c r="AJ345" s="214">
        <f>INDEX(LINEST(AJ205:AJ234,$B205:$B234),2)</f>
        <v>0.87891484365338179</v>
      </c>
    </row>
    <row r="346" spans="16:36">
      <c r="P346" s="4" t="s">
        <v>207</v>
      </c>
      <c r="Q346" s="4">
        <f>Q344*$B205+Q345</f>
        <v>6.7277419354838841</v>
      </c>
      <c r="R346" s="4"/>
      <c r="X346" s="214">
        <f>X344*$B205+X345</f>
        <v>14.446236559139777</v>
      </c>
      <c r="Y346" s="214"/>
      <c r="Z346" s="214"/>
      <c r="AA346" s="214"/>
      <c r="AB346" s="214">
        <f>AB344*$B205+AB345</f>
        <v>-0.92129032258064569</v>
      </c>
      <c r="AC346" s="214"/>
      <c r="AD346" s="214"/>
      <c r="AE346" s="214"/>
      <c r="AF346" s="214">
        <f>AF344*$B205+AF345</f>
        <v>5.6154121863799418</v>
      </c>
      <c r="AG346" s="214"/>
      <c r="AH346" s="214"/>
      <c r="AI346" s="214"/>
      <c r="AJ346" s="214">
        <f>AJ344*$B205+AJ345</f>
        <v>7.665878136200714</v>
      </c>
    </row>
    <row r="347" spans="16:36">
      <c r="P347" s="4" t="s">
        <v>208</v>
      </c>
      <c r="Q347" s="4">
        <f>Q344*$B234+Q345</f>
        <v>7.6922580645161318</v>
      </c>
      <c r="R347" s="4"/>
      <c r="X347" s="214">
        <f>X344*$B234+X345</f>
        <v>15.787096774193543</v>
      </c>
      <c r="Y347" s="214"/>
      <c r="Z347" s="214"/>
      <c r="AA347" s="214"/>
      <c r="AB347" s="214">
        <f>AB344*$B234+AB345</f>
        <v>4.1290322580650241E-2</v>
      </c>
      <c r="AC347" s="214"/>
      <c r="AD347" s="214"/>
      <c r="AE347" s="214"/>
      <c r="AF347" s="214">
        <f>AF344*$B234+AF345</f>
        <v>7.2868100358423078</v>
      </c>
      <c r="AG347" s="214"/>
      <c r="AH347" s="214"/>
      <c r="AI347" s="214"/>
      <c r="AJ347" s="214">
        <f>AJ344*$B234+AJ345</f>
        <v>7.7652329749103925</v>
      </c>
    </row>
    <row r="348" spans="16:36">
      <c r="P348" s="4" t="s">
        <v>209</v>
      </c>
      <c r="Q348" s="5">
        <f>Q347-Q346</f>
        <v>0.9645161290322477</v>
      </c>
      <c r="R348" s="5"/>
      <c r="X348" s="5">
        <f>X347-X346</f>
        <v>1.3408602150537661</v>
      </c>
      <c r="AB348" s="5">
        <f>AB347-AB346</f>
        <v>0.96258064516129593</v>
      </c>
      <c r="AC348" s="5"/>
      <c r="AF348" s="5">
        <f>AF347-AF346</f>
        <v>1.671397849462366</v>
      </c>
      <c r="AG348" s="5"/>
      <c r="AH348" s="193"/>
      <c r="AJ348" s="5">
        <f>AJ347-AJ346</f>
        <v>9.9354838709678539E-2</v>
      </c>
    </row>
    <row r="350" spans="16:36">
      <c r="P350" s="4" t="s">
        <v>221</v>
      </c>
      <c r="Q350" s="4">
        <f>INDEX(LINEST(Q215:Q242,$B215:$B242),1)</f>
        <v>4.9124247400109476E-2</v>
      </c>
      <c r="R350" s="4"/>
      <c r="X350" s="214">
        <f>INDEX(LINEST(X215:X242,$B215:$B242),1)</f>
        <v>5.3931764276591805E-2</v>
      </c>
      <c r="Y350" s="214"/>
      <c r="Z350" s="214"/>
      <c r="AA350" s="214"/>
      <c r="AB350" s="214">
        <f>INDEX(LINEST(AB215:AB242,$B215:$B242),1)</f>
        <v>1.7706622879036672E-2</v>
      </c>
      <c r="AC350" s="214"/>
      <c r="AD350" s="214"/>
      <c r="AE350" s="214"/>
      <c r="AF350" s="214">
        <f>INDEX(LINEST(AF215:AF242,$B215:$B242),1)</f>
        <v>5.553731070972448E-2</v>
      </c>
      <c r="AG350" s="214"/>
      <c r="AH350" s="214"/>
      <c r="AI350" s="214"/>
      <c r="AJ350" s="214">
        <f>INDEX(LINEST(AJ215:AJ242,$B215:$B242),1)</f>
        <v>7.3335157817916469E-2</v>
      </c>
    </row>
    <row r="351" spans="16:36">
      <c r="Q351" s="4">
        <f>INDEX(LINEST(Q215:Q242,$B215:$B242),2)</f>
        <v>-90.851696770662301</v>
      </c>
      <c r="R351" s="4"/>
      <c r="X351" s="214">
        <f>INDEX(LINEST(X215:X242,$B215:$B242),2)</f>
        <v>-92.441935778142565</v>
      </c>
      <c r="Y351" s="214"/>
      <c r="Z351" s="214"/>
      <c r="AA351" s="214"/>
      <c r="AB351" s="214">
        <f>INDEX(LINEST(AB215:AB242,$B215:$B242),2)</f>
        <v>-35.672687465790915</v>
      </c>
      <c r="AC351" s="214"/>
      <c r="AD351" s="214"/>
      <c r="AE351" s="214"/>
      <c r="AF351" s="214">
        <f>INDEX(LINEST(AF215:AF242,$B215:$B242),2)</f>
        <v>-104.32215836526176</v>
      </c>
      <c r="AG351" s="214"/>
      <c r="AH351" s="214"/>
      <c r="AI351" s="214"/>
      <c r="AJ351" s="214">
        <f>INDEX(LINEST(AJ215:AJ242,$B215:$B242),2)</f>
        <v>-139.06818098887072</v>
      </c>
    </row>
    <row r="352" spans="16:36">
      <c r="P352" s="4" t="s">
        <v>207</v>
      </c>
      <c r="Q352" s="4">
        <f>Q350*$B215+Q351</f>
        <v>6.9546798029556669</v>
      </c>
      <c r="R352" s="4"/>
      <c r="X352" s="214">
        <f>X350*$B215+X351</f>
        <v>14.936206896551724</v>
      </c>
      <c r="Y352" s="214"/>
      <c r="Z352" s="214"/>
      <c r="AA352" s="214"/>
      <c r="AB352" s="214">
        <f>AB350*$B215+AB351</f>
        <v>-0.41880131362890438</v>
      </c>
      <c r="AC352" s="214"/>
      <c r="AD352" s="214"/>
      <c r="AE352" s="214"/>
      <c r="AF352" s="214">
        <f>AF350*$B215+AF351</f>
        <v>6.2526272577996878</v>
      </c>
      <c r="AG352" s="214"/>
      <c r="AH352" s="214"/>
      <c r="AI352" s="214"/>
      <c r="AJ352" s="214">
        <f>AJ350*$B215+AJ351</f>
        <v>6.942118226600968</v>
      </c>
    </row>
    <row r="353" spans="16:36">
      <c r="P353" s="4" t="s">
        <v>208</v>
      </c>
      <c r="Q353" s="4">
        <f>Q350*$B242+Q351</f>
        <v>8.2810344827586277</v>
      </c>
      <c r="R353" s="4"/>
      <c r="X353" s="214">
        <f>X350*$B242+X351</f>
        <v>16.392364532019698</v>
      </c>
      <c r="Y353" s="214"/>
      <c r="Z353" s="214"/>
      <c r="AA353" s="214"/>
      <c r="AB353" s="214">
        <f>AB350*$B242+AB351</f>
        <v>5.9277504105089918E-2</v>
      </c>
      <c r="AC353" s="214"/>
      <c r="AD353" s="214"/>
      <c r="AE353" s="214"/>
      <c r="AF353" s="214">
        <f>AF350*$B242+AF351</f>
        <v>7.7521346469622472</v>
      </c>
      <c r="AG353" s="214"/>
      <c r="AH353" s="214"/>
      <c r="AI353" s="214"/>
      <c r="AJ353" s="214">
        <f>AJ350*$B242+AJ351</f>
        <v>8.9221674876847032</v>
      </c>
    </row>
    <row r="354" spans="16:36">
      <c r="P354" s="4" t="s">
        <v>209</v>
      </c>
      <c r="Q354" s="5">
        <f>Q353-Q352</f>
        <v>1.3263546798029608</v>
      </c>
      <c r="R354" s="5"/>
      <c r="X354" s="5">
        <f>X353-X352</f>
        <v>1.4561576354679744</v>
      </c>
      <c r="AB354" s="5">
        <f>AB353-AB352</f>
        <v>0.4780788177339943</v>
      </c>
      <c r="AC354" s="5"/>
      <c r="AF354" s="5">
        <f>AF353-AF352</f>
        <v>1.4995073891625594</v>
      </c>
      <c r="AG354" s="5"/>
      <c r="AH354" s="193"/>
      <c r="AJ354" s="5">
        <f>AJ353-AJ352</f>
        <v>1.9800492610837352</v>
      </c>
    </row>
    <row r="356" spans="16:36">
      <c r="P356" s="4" t="s">
        <v>230</v>
      </c>
      <c r="Q356" s="4">
        <f>INDEX(LINEST(Q175:Q242,$B175:$B242),1)</f>
        <v>3.106271710501203E-2</v>
      </c>
      <c r="R356" s="4"/>
      <c r="X356" s="214">
        <f>INDEX(LINEST(X175:X242,$B175:$B242),1)</f>
        <v>3.9813082922981011E-2</v>
      </c>
      <c r="Y356" s="214"/>
      <c r="Z356" s="214"/>
      <c r="AA356" s="214"/>
      <c r="AB356" s="214">
        <f>INDEX(LINEST(AB175:AB242,$B175:$B242),1)</f>
        <v>2.8999503759972508E-2</v>
      </c>
      <c r="AC356" s="214"/>
      <c r="AD356" s="214"/>
      <c r="AE356" s="214"/>
      <c r="AF356" s="214">
        <f>INDEX(LINEST(AF175:AF242,$B175:$B242),1)</f>
        <v>3.7174103905027289E-2</v>
      </c>
      <c r="AG356" s="214"/>
      <c r="AH356" s="214"/>
      <c r="AI356" s="214"/>
      <c r="AJ356" s="214">
        <f>INDEX(LINEST(AJ175:AJ242,$B175:$B242),1)</f>
        <v>1.9079156646435336E-2</v>
      </c>
    </row>
    <row r="357" spans="16:36">
      <c r="Q357" s="4">
        <f>INDEX(LINEST(Q175:Q242,$B175:$B242),2)</f>
        <v>-54.701315036072849</v>
      </c>
      <c r="R357" s="4"/>
      <c r="X357" s="214">
        <f>INDEX(LINEST(X175:X242,$B175:$B242),2)</f>
        <v>-64.293866982224444</v>
      </c>
      <c r="Y357" s="214"/>
      <c r="Z357" s="214"/>
      <c r="AA357" s="214"/>
      <c r="AB357" s="214">
        <f>INDEX(LINEST(AB175:AB242,$B175:$B242),2)</f>
        <v>-58.267162270488974</v>
      </c>
      <c r="AC357" s="214"/>
      <c r="AD357" s="214"/>
      <c r="AE357" s="214"/>
      <c r="AF357" s="214">
        <f>INDEX(LINEST(AF175:AF242,$B175:$B242),2)</f>
        <v>-67.662695474036454</v>
      </c>
      <c r="AG357" s="214"/>
      <c r="AH357" s="214"/>
      <c r="AI357" s="214"/>
      <c r="AJ357" s="214">
        <f>INDEX(LINEST(AJ175:AJ242,$B175:$B242),2)</f>
        <v>-30.232684404066617</v>
      </c>
    </row>
    <row r="358" spans="16:36">
      <c r="P358" s="4" t="s">
        <v>207</v>
      </c>
      <c r="Q358" s="4">
        <f>Q356*$B175+Q357</f>
        <v>5.9020460358056255</v>
      </c>
      <c r="R358" s="4"/>
      <c r="X358" s="214">
        <f>X356*$B175+X357</f>
        <v>13.381457800511512</v>
      </c>
      <c r="Y358" s="214"/>
      <c r="Z358" s="214"/>
      <c r="AA358" s="214"/>
      <c r="AB358" s="214">
        <f>AB356*$B175+AB357</f>
        <v>-1.6891304347826122</v>
      </c>
      <c r="AC358" s="214"/>
      <c r="AD358" s="214"/>
      <c r="AE358" s="214"/>
      <c r="AF358" s="214">
        <f>AF356*$B175+AF357</f>
        <v>4.8639812446717912</v>
      </c>
      <c r="AG358" s="214"/>
      <c r="AH358" s="214"/>
      <c r="AI358" s="214"/>
      <c r="AJ358" s="214">
        <f>AJ356*$B175+AJ357</f>
        <v>6.9907502131287202</v>
      </c>
    </row>
    <row r="359" spans="16:36">
      <c r="P359" s="4" t="s">
        <v>208</v>
      </c>
      <c r="Q359" s="4">
        <f>Q356*$B242+Q357</f>
        <v>7.9832480818414311</v>
      </c>
      <c r="R359" s="4"/>
      <c r="X359" s="214">
        <f>X356*$B242+X357</f>
        <v>16.048934356351239</v>
      </c>
      <c r="Y359" s="214"/>
      <c r="Z359" s="214"/>
      <c r="AA359" s="214"/>
      <c r="AB359" s="214">
        <f>AB356*$B242+AB357</f>
        <v>0.25383631713554422</v>
      </c>
      <c r="AC359" s="214"/>
      <c r="AD359" s="214"/>
      <c r="AE359" s="214"/>
      <c r="AF359" s="214">
        <f>AF356*$B242+AF357</f>
        <v>7.3546462063086153</v>
      </c>
      <c r="AG359" s="214"/>
      <c r="AH359" s="214"/>
      <c r="AI359" s="214"/>
      <c r="AJ359" s="214">
        <f>AJ356*$B242+AJ357</f>
        <v>8.2690537084398912</v>
      </c>
    </row>
    <row r="360" spans="16:36">
      <c r="P360" s="4" t="s">
        <v>209</v>
      </c>
      <c r="Q360" s="5">
        <f>Q359-Q358</f>
        <v>2.0812020460358056</v>
      </c>
      <c r="R360" s="5"/>
      <c r="X360" s="5">
        <f>X359-X358</f>
        <v>2.6674765558397269</v>
      </c>
      <c r="AB360" s="5">
        <f>AB359-AB358</f>
        <v>1.9429667519181564</v>
      </c>
      <c r="AC360" s="5"/>
      <c r="AF360" s="5">
        <f>AF359-AF358</f>
        <v>2.4906649616368242</v>
      </c>
      <c r="AG360" s="5"/>
      <c r="AH360" s="193"/>
      <c r="AJ360" s="5">
        <f>AJ359-AJ358</f>
        <v>1.2783034953111709</v>
      </c>
    </row>
    <row r="362" spans="16:36">
      <c r="P362" s="194" t="s">
        <v>222</v>
      </c>
      <c r="Q362" s="4">
        <f>INDEX(LINEST(Q125:Q242,$B125:$B242),1)</f>
        <v>1.5552609570555738E-2</v>
      </c>
      <c r="R362" s="4"/>
      <c r="X362" s="214">
        <f>INDEX(LINEST(X125:X242,$B125:$B242),1)</f>
        <v>1.7305957585120098E-2</v>
      </c>
      <c r="Y362" s="214"/>
      <c r="Z362" s="214"/>
      <c r="AA362" s="214"/>
      <c r="AB362" s="214">
        <f>INDEX(LINEST(AB125:AB242,$B125:$B242),1)</f>
        <v>1.3100137925661358E-2</v>
      </c>
      <c r="AC362" s="214"/>
      <c r="AD362" s="214"/>
      <c r="AE362" s="214"/>
      <c r="AF362" s="214">
        <f>INDEX(LINEST(AF125:AF242,$B125:$B242),1)</f>
        <v>1.5040592508189711E-2</v>
      </c>
      <c r="AG362" s="214"/>
      <c r="AH362" s="214"/>
      <c r="AI362" s="214"/>
      <c r="AJ362" s="214">
        <f>INDEX(LINEST(AJ125:AJ242,$B125:$B242),1)</f>
        <v>1.5960178073837098E-2</v>
      </c>
    </row>
    <row r="363" spans="16:36">
      <c r="Q363" s="4">
        <f>INDEX(LINEST(Q125:Q242,$B125:$B242),2)</f>
        <v>-23.81601641960566</v>
      </c>
      <c r="R363" s="4"/>
      <c r="X363" s="214">
        <f>INDEX(LINEST(X125:X242,$B125:$B242),2)</f>
        <v>-19.476278125330968</v>
      </c>
      <c r="Y363" s="214"/>
      <c r="Z363" s="214"/>
      <c r="AA363" s="214"/>
      <c r="AB363" s="214">
        <f>INDEX(LINEST(AB125:AB242,$B125:$B242),2)</f>
        <v>-26.670285237084844</v>
      </c>
      <c r="AC363" s="214"/>
      <c r="AD363" s="214"/>
      <c r="AE363" s="214"/>
      <c r="AF363" s="214">
        <f>INDEX(LINEST(AF125:AF242,$B125:$B242),2)</f>
        <v>-23.565826330532204</v>
      </c>
      <c r="AG363" s="214"/>
      <c r="AH363" s="214"/>
      <c r="AI363" s="214"/>
      <c r="AJ363" s="214">
        <f>INDEX(LINEST(AJ125:AJ242,$B125:$B242),2)</f>
        <v>-23.980748596700742</v>
      </c>
    </row>
    <row r="364" spans="16:36">
      <c r="P364" s="4" t="s">
        <v>207</v>
      </c>
      <c r="Q364" s="4">
        <f>Q362*$B125+Q363</f>
        <v>5.7494943740207987</v>
      </c>
      <c r="R364" s="4"/>
      <c r="X364" s="214">
        <f>X362*$B125+X363</f>
        <v>13.42234724398234</v>
      </c>
      <c r="Y364" s="214"/>
      <c r="Z364" s="214"/>
      <c r="AA364" s="214"/>
      <c r="AB364" s="214">
        <f>AB362*$B125+AB363</f>
        <v>-1.7669230404026024</v>
      </c>
      <c r="AC364" s="214"/>
      <c r="AD364" s="214"/>
      <c r="AE364" s="214"/>
      <c r="AF364" s="214">
        <f>AF362*$B125+AF363</f>
        <v>5.0263400275364383</v>
      </c>
      <c r="AG364" s="214"/>
      <c r="AH364" s="214"/>
      <c r="AI364" s="214"/>
      <c r="AJ364" s="214">
        <f>AJ362*$B125+AJ363</f>
        <v>6.3595499216635822</v>
      </c>
    </row>
    <row r="365" spans="16:36">
      <c r="P365" s="4" t="s">
        <v>208</v>
      </c>
      <c r="Q365" s="4">
        <f>Q362*$B242+Q363</f>
        <v>7.5691496937758203</v>
      </c>
      <c r="R365" s="4"/>
      <c r="X365" s="214">
        <f>X362*$B242+X363</f>
        <v>15.447144281441393</v>
      </c>
      <c r="Y365" s="214"/>
      <c r="Z365" s="214"/>
      <c r="AA365" s="214"/>
      <c r="AB365" s="214">
        <f>AB362*$B242+AB363</f>
        <v>-0.23420690310022252</v>
      </c>
      <c r="AC365" s="214"/>
      <c r="AD365" s="214"/>
      <c r="AE365" s="214"/>
      <c r="AF365" s="214">
        <f>AF362*$B242+AF363</f>
        <v>6.786089350994633</v>
      </c>
      <c r="AG365" s="214"/>
      <c r="AH365" s="214"/>
      <c r="AI365" s="214"/>
      <c r="AJ365" s="214">
        <f>AJ362*$B242+AJ363</f>
        <v>8.2268907563025238</v>
      </c>
    </row>
    <row r="366" spans="16:36">
      <c r="P366" s="4" t="s">
        <v>209</v>
      </c>
      <c r="Q366" s="5">
        <f>Q365-Q364</f>
        <v>1.8196553197550216</v>
      </c>
      <c r="R366" s="5"/>
      <c r="X366" s="5">
        <f>X365-X364</f>
        <v>2.0247970374590523</v>
      </c>
      <c r="AB366" s="5">
        <f>AB365-AB364</f>
        <v>1.5327161373023799</v>
      </c>
      <c r="AC366" s="5"/>
      <c r="AF366" s="5">
        <f>AF365-AF364</f>
        <v>1.7597493234581947</v>
      </c>
      <c r="AG366" s="5"/>
      <c r="AH366" s="193"/>
      <c r="AJ366" s="5">
        <f>AJ365-AJ364</f>
        <v>1.8673408346389415</v>
      </c>
    </row>
    <row r="368" spans="16:36">
      <c r="P368" s="194" t="s">
        <v>232</v>
      </c>
      <c r="Q368" s="4">
        <f>INDEX(LINEST(Q37:Q242,$B37:$B242),1)</f>
        <v>9.7744923417997336E-3</v>
      </c>
      <c r="R368" s="4"/>
      <c r="X368" s="214">
        <f>INDEX(LINEST(X37:X242,$B37:$B242),1)</f>
        <v>9.031082374985842E-3</v>
      </c>
      <c r="Y368" s="214"/>
      <c r="Z368" s="214"/>
      <c r="AA368" s="214"/>
      <c r="AB368" s="214">
        <f>INDEX(LINEST(AB37:AB242,$B37:$B242),1)</f>
        <v>1.0084847070505316E-2</v>
      </c>
      <c r="AC368" s="214"/>
      <c r="AD368" s="214"/>
      <c r="AE368" s="214"/>
      <c r="AF368" s="214">
        <f>INDEX(LINEST(AF37:AF242,$B37:$B242),1)</f>
        <v>1.0077937588155957E-2</v>
      </c>
      <c r="AG368" s="214"/>
      <c r="AH368" s="214"/>
      <c r="AI368" s="214"/>
      <c r="AJ368" s="214">
        <f>INDEX(LINEST(AJ37:AJ242,$B37:$B242),1)</f>
        <v>1.0048629485872738E-2</v>
      </c>
    </row>
    <row r="369" spans="16:36">
      <c r="Q369" s="4">
        <f>INDEX(LINEST(Q37:Q242,$B37:$B242),2)</f>
        <v>-12.438574061299908</v>
      </c>
      <c r="R369" s="4"/>
      <c r="X369" s="214">
        <f>INDEX(LINEST(X37:X242,$B37:$B242),2)</f>
        <v>-3.1403004252077142</v>
      </c>
      <c r="Y369" s="214"/>
      <c r="Z369" s="214"/>
      <c r="AA369" s="214"/>
      <c r="AB369" s="214">
        <f>INDEX(LINEST(AB37:AB242,$B37:$B242),2)</f>
        <v>-20.748107087824778</v>
      </c>
      <c r="AC369" s="214"/>
      <c r="AD369" s="214"/>
      <c r="AE369" s="214"/>
      <c r="AF369" s="214">
        <f>INDEX(LINEST(AF37:AF242,$B37:$B242),2)</f>
        <v>-13.823545113543155</v>
      </c>
      <c r="AG369" s="214"/>
      <c r="AH369" s="214"/>
      <c r="AI369" s="214"/>
      <c r="AJ369" s="214">
        <f>INDEX(LINEST(AJ37:AJ242,$B37:$B242),2)</f>
        <v>-12.342648162066249</v>
      </c>
    </row>
    <row r="370" spans="16:36">
      <c r="P370" s="4" t="s">
        <v>207</v>
      </c>
      <c r="Q370" s="4">
        <f>Q368*$B37+Q369</f>
        <v>5.2825805543830082</v>
      </c>
      <c r="R370" s="4"/>
      <c r="X370" s="214">
        <f>X368*$B37+X369</f>
        <v>13.233051920641616</v>
      </c>
      <c r="Y370" s="214"/>
      <c r="Z370" s="214"/>
      <c r="AA370" s="214"/>
      <c r="AB370" s="214">
        <f>AB368*$B37+AB369</f>
        <v>-2.464279348998641</v>
      </c>
      <c r="AC370" s="214"/>
      <c r="AD370" s="214"/>
      <c r="AE370" s="214"/>
      <c r="AF370" s="214">
        <f>AF368*$B37+AF369</f>
        <v>4.4477557337835947</v>
      </c>
      <c r="AG370" s="214"/>
      <c r="AH370" s="214"/>
      <c r="AI370" s="214"/>
      <c r="AJ370" s="214">
        <f>AJ368*$B37+AJ369</f>
        <v>5.8755170958210261</v>
      </c>
    </row>
    <row r="371" spans="16:36">
      <c r="P371" s="4" t="s">
        <v>208</v>
      </c>
      <c r="Q371" s="4">
        <f>Q368*$B242+Q369</f>
        <v>7.2863514844519539</v>
      </c>
      <c r="R371" s="4"/>
      <c r="X371" s="214">
        <f>X368*$B242+X369</f>
        <v>15.084423807513714</v>
      </c>
      <c r="Y371" s="214"/>
      <c r="Z371" s="214"/>
      <c r="AA371" s="214"/>
      <c r="AB371" s="214">
        <f>AB368*$B242+AB369</f>
        <v>-0.39688569954504871</v>
      </c>
      <c r="AC371" s="214"/>
      <c r="AD371" s="214"/>
      <c r="AE371" s="214"/>
      <c r="AF371" s="214">
        <f>AF368*$B242+AF369</f>
        <v>6.5137329393555667</v>
      </c>
      <c r="AG371" s="214"/>
      <c r="AH371" s="214"/>
      <c r="AI371" s="214"/>
      <c r="AJ371" s="214">
        <f>AJ368*$B242+AJ369</f>
        <v>7.9354861404249366</v>
      </c>
    </row>
    <row r="372" spans="16:36">
      <c r="P372" s="4" t="s">
        <v>209</v>
      </c>
      <c r="Q372" s="5">
        <f>Q371-Q370</f>
        <v>2.0037709300689457</v>
      </c>
      <c r="R372" s="5"/>
      <c r="X372" s="5">
        <f>X371-X370</f>
        <v>1.8513718868720979</v>
      </c>
      <c r="AB372" s="5">
        <f>AB371-AB370</f>
        <v>2.0673936494535923</v>
      </c>
      <c r="AC372" s="5"/>
      <c r="AF372" s="5">
        <f>AF371-AF370</f>
        <v>2.0659772055719721</v>
      </c>
      <c r="AG372" s="5"/>
      <c r="AH372" s="193"/>
      <c r="AJ372" s="5">
        <f>AJ371-AJ370</f>
        <v>2.0599690446039105</v>
      </c>
    </row>
    <row r="374" spans="16:36">
      <c r="P374" s="215" t="s">
        <v>233</v>
      </c>
      <c r="Q374" s="4">
        <f>INDEX(LINEST(Q37:Q124,$B37:$B124),1)</f>
        <v>7.6626395688774527E-3</v>
      </c>
      <c r="R374" s="4"/>
      <c r="X374" s="214">
        <f>INDEX(LINEST(X37:X124,$B37:$B124),1)</f>
        <v>1.5055827550984478E-2</v>
      </c>
      <c r="Y374" s="214"/>
      <c r="Z374" s="214"/>
      <c r="AA374" s="214"/>
      <c r="AB374" s="214">
        <f>INDEX(LINEST(AB37:AB124,$B37:$B124),1)</f>
        <v>5.7503551594989127E-3</v>
      </c>
      <c r="AC374" s="214"/>
      <c r="AD374" s="214"/>
      <c r="AE374" s="214"/>
      <c r="AF374" s="214">
        <f>INDEX(LINEST(AF37:AF124,$B37:$B124),1)</f>
        <v>1.9563124464325532E-3</v>
      </c>
      <c r="AG374" s="214"/>
      <c r="AH374" s="214"/>
      <c r="AI374" s="214"/>
      <c r="AJ374" s="214">
        <f>INDEX(LINEST(AJ37:AJ124,$B37:$B124),1)</f>
        <v>7.4436734645955847E-3</v>
      </c>
    </row>
    <row r="375" spans="16:36">
      <c r="Q375" s="4">
        <f>INDEX(LINEST(Q37:Q124,$B37:$B124),2)</f>
        <v>-8.4438721778028096</v>
      </c>
      <c r="R375" s="4"/>
      <c r="X375" s="214">
        <f>INDEX(LINEST(X37:X124,$B37:$B124),2)</f>
        <v>-14.162507484766314</v>
      </c>
      <c r="Y375" s="214"/>
      <c r="Z375" s="214"/>
      <c r="AA375" s="214"/>
      <c r="AB375" s="214">
        <f>INDEX(LINEST(AB37:AB124,$B37:$B124),2)</f>
        <v>-12.682731323306701</v>
      </c>
      <c r="AC375" s="214"/>
      <c r="AD375" s="214"/>
      <c r="AE375" s="214"/>
      <c r="AF375" s="214">
        <f>INDEX(LINEST(AF37:AF124,$B37:$B124),2)</f>
        <v>1.2783332159252376</v>
      </c>
      <c r="AG375" s="214"/>
      <c r="AH375" s="214"/>
      <c r="AI375" s="214"/>
      <c r="AJ375" s="214">
        <f>INDEX(LINEST(AJ37:AJ124,$B37:$B124),2)</f>
        <v>-7.4335737264156432</v>
      </c>
    </row>
    <row r="376" spans="16:36">
      <c r="P376" s="4" t="s">
        <v>207</v>
      </c>
      <c r="Q376" s="4">
        <f>Q374*$B37+Q375</f>
        <v>5.4484933605720123</v>
      </c>
      <c r="R376" s="4"/>
      <c r="X376" s="214">
        <f>X374*$B37+X375</f>
        <v>13.133707865168544</v>
      </c>
      <c r="Y376" s="214"/>
      <c r="Z376" s="214"/>
      <c r="AA376" s="214"/>
      <c r="AB376" s="214">
        <f>AB374*$B37+AB375</f>
        <v>-2.2573374191351725</v>
      </c>
      <c r="AC376" s="214"/>
      <c r="AD376" s="214"/>
      <c r="AE376" s="214"/>
      <c r="AF376" s="214">
        <f>AF374*$B37+AF375</f>
        <v>4.8251276813074568</v>
      </c>
      <c r="AG376" s="214"/>
      <c r="AH376" s="214"/>
      <c r="AI376" s="214"/>
      <c r="AJ376" s="214">
        <f>AJ374*$B37+AJ375</f>
        <v>6.0618062648961519</v>
      </c>
    </row>
    <row r="377" spans="16:36">
      <c r="P377" s="4" t="s">
        <v>208</v>
      </c>
      <c r="Q377" s="4">
        <f>Q374*$B124+Q375</f>
        <v>6.1151430030643503</v>
      </c>
      <c r="R377" s="4"/>
      <c r="X377" s="214">
        <f>X374*$B124+X375</f>
        <v>14.443564862104195</v>
      </c>
      <c r="Y377" s="214"/>
      <c r="Z377" s="214"/>
      <c r="AA377" s="214"/>
      <c r="AB377" s="214">
        <f>AB374*$B124+AB375</f>
        <v>-1.7570565202587662</v>
      </c>
      <c r="AC377" s="214"/>
      <c r="AD377" s="214"/>
      <c r="AE377" s="214"/>
      <c r="AF377" s="214">
        <f>AF374*$B124+AF375</f>
        <v>4.9953268641470885</v>
      </c>
      <c r="AG377" s="214"/>
      <c r="AH377" s="214"/>
      <c r="AI377" s="214"/>
      <c r="AJ377" s="214">
        <f>AJ374*$B124+AJ375</f>
        <v>6.7094058563159678</v>
      </c>
    </row>
    <row r="378" spans="16:36">
      <c r="P378" s="4" t="s">
        <v>209</v>
      </c>
      <c r="Q378" s="5">
        <f>Q377-Q376</f>
        <v>0.66664964249233805</v>
      </c>
      <c r="R378" s="5"/>
      <c r="X378" s="5">
        <f>X377-X376</f>
        <v>1.3098569969356504</v>
      </c>
      <c r="AB378" s="5">
        <f>AB377-AB376</f>
        <v>0.50028089887640625</v>
      </c>
      <c r="AC378" s="5"/>
      <c r="AF378" s="5">
        <f>AF377-AF376</f>
        <v>0.17019918283963165</v>
      </c>
      <c r="AG378" s="5"/>
      <c r="AH378" s="193"/>
      <c r="AJ378" s="5">
        <f>AJ377-AJ376</f>
        <v>0.64759959141981582</v>
      </c>
    </row>
    <row r="380" spans="16:36">
      <c r="P380" s="215" t="s">
        <v>248</v>
      </c>
      <c r="Q380" s="4">
        <f>INDEX(LINEST(Q104:Q242,$B104:$B242),1)</f>
        <v>1.3108717994548456E-2</v>
      </c>
      <c r="R380" s="4"/>
      <c r="X380" s="214">
        <f>INDEX(LINEST(X104:X242,$B104:$B242),1)</f>
        <v>1.2763304884043071E-2</v>
      </c>
      <c r="Y380" s="214"/>
      <c r="Z380" s="214"/>
      <c r="AA380" s="214"/>
      <c r="AB380" s="214">
        <f>INDEX(LINEST(AB104:AB242,$B104:$B242),1)</f>
        <v>1.3286414346783444E-2</v>
      </c>
      <c r="AC380" s="214"/>
      <c r="AD380" s="214"/>
      <c r="AE380" s="214"/>
      <c r="AF380" s="214">
        <f>INDEX(LINEST(AF104:AF242,$B104:$B242),1)</f>
        <v>1.3539925823316494E-2</v>
      </c>
      <c r="AG380" s="214"/>
      <c r="AH380" s="214"/>
      <c r="AI380" s="214"/>
      <c r="AJ380" s="214">
        <f>INDEX(LINEST(AJ104:AJ242,$B104:$B242),1)</f>
        <v>1.3076544975199965E-2</v>
      </c>
    </row>
    <row r="381" spans="16:36">
      <c r="Q381" s="4">
        <f>INDEX(LINEST(Q104:Q242,$B104:$B242),2)</f>
        <v>-18.984862594396525</v>
      </c>
      <c r="R381" s="4"/>
      <c r="X381" s="214">
        <f>INDEX(LINEST(X104:X242,$B104:$B242),2)</f>
        <v>-10.497743569119848</v>
      </c>
      <c r="Y381" s="214"/>
      <c r="Z381" s="214"/>
      <c r="AA381" s="214"/>
      <c r="AB381" s="214">
        <f>INDEX(LINEST(AB104:AB242,$B104:$B242),2)</f>
        <v>-27.038147221353352</v>
      </c>
      <c r="AC381" s="214"/>
      <c r="AD381" s="214"/>
      <c r="AE381" s="214"/>
      <c r="AF381" s="214">
        <f>INDEX(LINEST(AF104:AF242,$B104:$B242),2)</f>
        <v>-20.602504878085096</v>
      </c>
      <c r="AG381" s="214"/>
      <c r="AH381" s="214"/>
      <c r="AI381" s="214"/>
      <c r="AJ381" s="214">
        <f>INDEX(LINEST(AJ104:AJ242,$B104:$B242),2)</f>
        <v>-18.274915173451305</v>
      </c>
    </row>
    <row r="382" spans="16:36">
      <c r="P382" s="4" t="s">
        <v>207</v>
      </c>
      <c r="Q382" s="4">
        <f>Q380*$B104+Q381</f>
        <v>5.6595272353545738</v>
      </c>
      <c r="R382" s="4"/>
      <c r="X382" s="214">
        <f>X380*$B104+X381</f>
        <v>13.497269612881126</v>
      </c>
      <c r="Y382" s="214"/>
      <c r="Z382" s="214"/>
      <c r="AA382" s="214"/>
      <c r="AB382" s="214">
        <f>AB380*$B104+AB381</f>
        <v>-2.0596882494004767</v>
      </c>
      <c r="AC382" s="214"/>
      <c r="AD382" s="214"/>
      <c r="AE382" s="214"/>
      <c r="AF382" s="214">
        <f>AF380*$B104+AF381</f>
        <v>4.8525556697499148</v>
      </c>
      <c r="AG382" s="214"/>
      <c r="AH382" s="214"/>
      <c r="AI382" s="214"/>
      <c r="AJ382" s="214">
        <f>AJ380*$B104+AJ381</f>
        <v>6.308989379924629</v>
      </c>
    </row>
    <row r="383" spans="16:36">
      <c r="P383" s="4" t="s">
        <v>208</v>
      </c>
      <c r="Q383" s="4">
        <f>Q380*$B242+Q381</f>
        <v>7.4685303186022587</v>
      </c>
      <c r="R383" s="4"/>
      <c r="X383" s="214">
        <f>X380*$B242+X381</f>
        <v>15.258605686879068</v>
      </c>
      <c r="Y383" s="214"/>
      <c r="Z383" s="214"/>
      <c r="AA383" s="214"/>
      <c r="AB383" s="214">
        <f>AB380*$B242+AB381</f>
        <v>-0.22616306954436283</v>
      </c>
      <c r="AC383" s="214"/>
      <c r="AD383" s="214"/>
      <c r="AE383" s="214"/>
      <c r="AF383" s="214">
        <f>AF380*$B242+AF381</f>
        <v>6.7210654333675883</v>
      </c>
      <c r="AG383" s="214"/>
      <c r="AH383" s="214"/>
      <c r="AI383" s="214"/>
      <c r="AJ383" s="214">
        <f>AJ380*$B242+AJ381</f>
        <v>8.1135525865022231</v>
      </c>
    </row>
    <row r="384" spans="16:36">
      <c r="P384" s="4" t="s">
        <v>209</v>
      </c>
      <c r="Q384" s="5">
        <f>Q383-Q382</f>
        <v>1.8090030832476849</v>
      </c>
      <c r="R384" s="5"/>
      <c r="X384" s="5">
        <f>X383-X382</f>
        <v>1.761336073997942</v>
      </c>
      <c r="AB384" s="5">
        <f>AB383-AB382</f>
        <v>1.8335251798561139</v>
      </c>
      <c r="AC384" s="5"/>
      <c r="AF384" s="5">
        <f>AF383-AF382</f>
        <v>1.8685097636176735</v>
      </c>
      <c r="AG384" s="5"/>
      <c r="AH384" s="193"/>
      <c r="AJ384" s="5">
        <f>AJ383-AJ382</f>
        <v>1.8045632065775941</v>
      </c>
    </row>
  </sheetData>
  <autoFilter ref="P1:P237" xr:uid="{00000000-0009-0000-0000-000044000000}">
    <filterColumn colId="0">
      <customFilters and="1">
        <customFilter operator="notEqual" val=" "/>
      </customFilters>
    </filterColumn>
  </autoFilter>
  <mergeCells count="1">
    <mergeCell ref="B1:P1"/>
  </mergeCells>
  <conditionalFormatting sqref="C5:C236">
    <cfRule type="cellIs" dxfId="1086" priority="137" stopIfTrue="1" operator="equal">
      <formula>"b246"</formula>
    </cfRule>
  </conditionalFormatting>
  <conditionalFormatting sqref="V5:V34 V37:V240">
    <cfRule type="cellIs" dxfId="1085" priority="138" stopIfTrue="1" operator="lessThan">
      <formula>0</formula>
    </cfRule>
    <cfRule type="cellIs" dxfId="1084" priority="139" stopIfTrue="1" operator="greaterThan">
      <formula>0</formula>
    </cfRule>
  </conditionalFormatting>
  <conditionalFormatting sqref="V241">
    <cfRule type="cellIs" dxfId="1083" priority="135" stopIfTrue="1" operator="lessThan">
      <formula>0</formula>
    </cfRule>
    <cfRule type="cellIs" dxfId="1082" priority="136" stopIfTrue="1" operator="greaterThan">
      <formula>0</formula>
    </cfRule>
  </conditionalFormatting>
  <conditionalFormatting sqref="AH330">
    <cfRule type="cellIs" dxfId="1081" priority="133" operator="lessThan">
      <formula>0</formula>
    </cfRule>
    <cfRule type="cellIs" dxfId="1080" priority="134" operator="greaterThan">
      <formula>0</formula>
    </cfRule>
  </conditionalFormatting>
  <conditionalFormatting sqref="Q330:R330">
    <cfRule type="cellIs" dxfId="1079" priority="131" operator="lessThan">
      <formula>0</formula>
    </cfRule>
    <cfRule type="cellIs" dxfId="1078" priority="132" operator="greaterThan">
      <formula>0</formula>
    </cfRule>
  </conditionalFormatting>
  <conditionalFormatting sqref="X330">
    <cfRule type="cellIs" dxfId="1077" priority="129" operator="lessThan">
      <formula>0</formula>
    </cfRule>
    <cfRule type="cellIs" dxfId="1076" priority="130" operator="greaterThan">
      <formula>0</formula>
    </cfRule>
  </conditionalFormatting>
  <conditionalFormatting sqref="AB330">
    <cfRule type="cellIs" dxfId="1075" priority="127" operator="lessThan">
      <formula>0</formula>
    </cfRule>
    <cfRule type="cellIs" dxfId="1074" priority="128" operator="greaterThan">
      <formula>0</formula>
    </cfRule>
  </conditionalFormatting>
  <conditionalFormatting sqref="AF330">
    <cfRule type="cellIs" dxfId="1073" priority="125" operator="lessThan">
      <formula>0</formula>
    </cfRule>
    <cfRule type="cellIs" dxfId="1072" priority="126" operator="greaterThan">
      <formula>0</formula>
    </cfRule>
  </conditionalFormatting>
  <conditionalFormatting sqref="AJ330">
    <cfRule type="cellIs" dxfId="1071" priority="123" operator="lessThan">
      <formula>0</formula>
    </cfRule>
    <cfRule type="cellIs" dxfId="1070" priority="124" operator="greaterThan">
      <formula>0</formula>
    </cfRule>
  </conditionalFormatting>
  <conditionalFormatting sqref="AH336">
    <cfRule type="cellIs" dxfId="1069" priority="121" operator="lessThan">
      <formula>0</formula>
    </cfRule>
    <cfRule type="cellIs" dxfId="1068" priority="122" operator="greaterThan">
      <formula>0</formula>
    </cfRule>
  </conditionalFormatting>
  <conditionalFormatting sqref="Q336:R336">
    <cfRule type="cellIs" dxfId="1067" priority="119" operator="lessThan">
      <formula>0</formula>
    </cfRule>
    <cfRule type="cellIs" dxfId="1066" priority="120" operator="greaterThan">
      <formula>0</formula>
    </cfRule>
  </conditionalFormatting>
  <conditionalFormatting sqref="X360">
    <cfRule type="cellIs" dxfId="1065" priority="69" operator="lessThan">
      <formula>0</formula>
    </cfRule>
    <cfRule type="cellIs" dxfId="1064" priority="70" operator="greaterThan">
      <formula>0</formula>
    </cfRule>
  </conditionalFormatting>
  <conditionalFormatting sqref="X336">
    <cfRule type="cellIs" dxfId="1063" priority="117" operator="lessThan">
      <formula>0</formula>
    </cfRule>
    <cfRule type="cellIs" dxfId="1062" priority="118" operator="greaterThan">
      <formula>0</formula>
    </cfRule>
  </conditionalFormatting>
  <conditionalFormatting sqref="AB336">
    <cfRule type="cellIs" dxfId="1061" priority="115" operator="lessThan">
      <formula>0</formula>
    </cfRule>
    <cfRule type="cellIs" dxfId="1060" priority="116" operator="greaterThan">
      <formula>0</formula>
    </cfRule>
  </conditionalFormatting>
  <conditionalFormatting sqref="AF336">
    <cfRule type="cellIs" dxfId="1059" priority="113" operator="lessThan">
      <formula>0</formula>
    </cfRule>
    <cfRule type="cellIs" dxfId="1058" priority="114" operator="greaterThan">
      <formula>0</formula>
    </cfRule>
  </conditionalFormatting>
  <conditionalFormatting sqref="AJ336">
    <cfRule type="cellIs" dxfId="1057" priority="111" operator="lessThan">
      <formula>0</formula>
    </cfRule>
    <cfRule type="cellIs" dxfId="1056" priority="112" operator="greaterThan">
      <formula>0</formula>
    </cfRule>
  </conditionalFormatting>
  <conditionalFormatting sqref="AH342">
    <cfRule type="cellIs" dxfId="1055" priority="109" operator="lessThan">
      <formula>0</formula>
    </cfRule>
    <cfRule type="cellIs" dxfId="1054" priority="110" operator="greaterThan">
      <formula>0</formula>
    </cfRule>
  </conditionalFormatting>
  <conditionalFormatting sqref="Q342:R342">
    <cfRule type="cellIs" dxfId="1053" priority="107" operator="lessThan">
      <formula>0</formula>
    </cfRule>
    <cfRule type="cellIs" dxfId="1052" priority="108" operator="greaterThan">
      <formula>0</formula>
    </cfRule>
  </conditionalFormatting>
  <conditionalFormatting sqref="X342">
    <cfRule type="cellIs" dxfId="1051" priority="105" operator="lessThan">
      <formula>0</formula>
    </cfRule>
    <cfRule type="cellIs" dxfId="1050" priority="106" operator="greaterThan">
      <formula>0</formula>
    </cfRule>
  </conditionalFormatting>
  <conditionalFormatting sqref="AB342">
    <cfRule type="cellIs" dxfId="1049" priority="103" operator="lessThan">
      <formula>0</formula>
    </cfRule>
    <cfRule type="cellIs" dxfId="1048" priority="104" operator="greaterThan">
      <formula>0</formula>
    </cfRule>
  </conditionalFormatting>
  <conditionalFormatting sqref="AF342">
    <cfRule type="cellIs" dxfId="1047" priority="101" operator="lessThan">
      <formula>0</formula>
    </cfRule>
    <cfRule type="cellIs" dxfId="1046" priority="102" operator="greaterThan">
      <formula>0</formula>
    </cfRule>
  </conditionalFormatting>
  <conditionalFormatting sqref="AJ342">
    <cfRule type="cellIs" dxfId="1045" priority="99" operator="lessThan">
      <formula>0</formula>
    </cfRule>
    <cfRule type="cellIs" dxfId="1044" priority="100" operator="greaterThan">
      <formula>0</formula>
    </cfRule>
  </conditionalFormatting>
  <conditionalFormatting sqref="AH348">
    <cfRule type="cellIs" dxfId="1043" priority="97" operator="lessThan">
      <formula>0</formula>
    </cfRule>
    <cfRule type="cellIs" dxfId="1042" priority="98" operator="greaterThan">
      <formula>0</formula>
    </cfRule>
  </conditionalFormatting>
  <conditionalFormatting sqref="Q348:R348">
    <cfRule type="cellIs" dxfId="1041" priority="95" operator="lessThan">
      <formula>0</formula>
    </cfRule>
    <cfRule type="cellIs" dxfId="1040" priority="96" operator="greaterThan">
      <formula>0</formula>
    </cfRule>
  </conditionalFormatting>
  <conditionalFormatting sqref="X348">
    <cfRule type="cellIs" dxfId="1039" priority="93" operator="lessThan">
      <formula>0</formula>
    </cfRule>
    <cfRule type="cellIs" dxfId="1038" priority="94" operator="greaterThan">
      <formula>0</formula>
    </cfRule>
  </conditionalFormatting>
  <conditionalFormatting sqref="AB348">
    <cfRule type="cellIs" dxfId="1037" priority="91" operator="lessThan">
      <formula>0</formula>
    </cfRule>
    <cfRule type="cellIs" dxfId="1036" priority="92" operator="greaterThan">
      <formula>0</formula>
    </cfRule>
  </conditionalFormatting>
  <conditionalFormatting sqref="AF348">
    <cfRule type="cellIs" dxfId="1035" priority="89" operator="lessThan">
      <formula>0</formula>
    </cfRule>
    <cfRule type="cellIs" dxfId="1034" priority="90" operator="greaterThan">
      <formula>0</formula>
    </cfRule>
  </conditionalFormatting>
  <conditionalFormatting sqref="AJ348">
    <cfRule type="cellIs" dxfId="1033" priority="87" operator="lessThan">
      <formula>0</formula>
    </cfRule>
    <cfRule type="cellIs" dxfId="1032" priority="88" operator="greaterThan">
      <formula>0</formula>
    </cfRule>
  </conditionalFormatting>
  <conditionalFormatting sqref="AH354">
    <cfRule type="cellIs" dxfId="1031" priority="85" operator="lessThan">
      <formula>0</formula>
    </cfRule>
    <cfRule type="cellIs" dxfId="1030" priority="86" operator="greaterThan">
      <formula>0</formula>
    </cfRule>
  </conditionalFormatting>
  <conditionalFormatting sqref="Q354:R354">
    <cfRule type="cellIs" dxfId="1029" priority="83" operator="lessThan">
      <formula>0</formula>
    </cfRule>
    <cfRule type="cellIs" dxfId="1028" priority="84" operator="greaterThan">
      <formula>0</formula>
    </cfRule>
  </conditionalFormatting>
  <conditionalFormatting sqref="X354">
    <cfRule type="cellIs" dxfId="1027" priority="81" operator="lessThan">
      <formula>0</formula>
    </cfRule>
    <cfRule type="cellIs" dxfId="1026" priority="82" operator="greaterThan">
      <formula>0</formula>
    </cfRule>
  </conditionalFormatting>
  <conditionalFormatting sqref="AB354">
    <cfRule type="cellIs" dxfId="1025" priority="79" operator="lessThan">
      <formula>0</formula>
    </cfRule>
    <cfRule type="cellIs" dxfId="1024" priority="80" operator="greaterThan">
      <formula>0</formula>
    </cfRule>
  </conditionalFormatting>
  <conditionalFormatting sqref="AF354">
    <cfRule type="cellIs" dxfId="1023" priority="77" operator="lessThan">
      <formula>0</formula>
    </cfRule>
    <cfRule type="cellIs" dxfId="1022" priority="78" operator="greaterThan">
      <formula>0</formula>
    </cfRule>
  </conditionalFormatting>
  <conditionalFormatting sqref="AJ354">
    <cfRule type="cellIs" dxfId="1021" priority="75" operator="lessThan">
      <formula>0</formula>
    </cfRule>
    <cfRule type="cellIs" dxfId="1020" priority="76" operator="greaterThan">
      <formula>0</formula>
    </cfRule>
  </conditionalFormatting>
  <conditionalFormatting sqref="AH360">
    <cfRule type="cellIs" dxfId="1019" priority="73" operator="lessThan">
      <formula>0</formula>
    </cfRule>
    <cfRule type="cellIs" dxfId="1018" priority="74" operator="greaterThan">
      <formula>0</formula>
    </cfRule>
  </conditionalFormatting>
  <conditionalFormatting sqref="Q360:R360">
    <cfRule type="cellIs" dxfId="1017" priority="71" operator="lessThan">
      <formula>0</formula>
    </cfRule>
    <cfRule type="cellIs" dxfId="1016" priority="72" operator="greaterThan">
      <formula>0</formula>
    </cfRule>
  </conditionalFormatting>
  <conditionalFormatting sqref="AB360">
    <cfRule type="cellIs" dxfId="1015" priority="67" operator="lessThan">
      <formula>0</formula>
    </cfRule>
    <cfRule type="cellIs" dxfId="1014" priority="68" operator="greaterThan">
      <formula>0</formula>
    </cfRule>
  </conditionalFormatting>
  <conditionalFormatting sqref="AF360">
    <cfRule type="cellIs" dxfId="1013" priority="65" operator="lessThan">
      <formula>0</formula>
    </cfRule>
    <cfRule type="cellIs" dxfId="1012" priority="66" operator="greaterThan">
      <formula>0</formula>
    </cfRule>
  </conditionalFormatting>
  <conditionalFormatting sqref="AJ360">
    <cfRule type="cellIs" dxfId="1011" priority="63" operator="lessThan">
      <formula>0</formula>
    </cfRule>
    <cfRule type="cellIs" dxfId="1010" priority="64" operator="greaterThan">
      <formula>0</formula>
    </cfRule>
  </conditionalFormatting>
  <conditionalFormatting sqref="AH324">
    <cfRule type="cellIs" dxfId="1009" priority="61" operator="lessThan">
      <formula>0</formula>
    </cfRule>
    <cfRule type="cellIs" dxfId="1008" priority="62" operator="greaterThan">
      <formula>0</formula>
    </cfRule>
  </conditionalFormatting>
  <conditionalFormatting sqref="Q324:R324">
    <cfRule type="cellIs" dxfId="1007" priority="59" operator="lessThan">
      <formula>0</formula>
    </cfRule>
    <cfRule type="cellIs" dxfId="1006" priority="60" operator="greaterThan">
      <formula>0</formula>
    </cfRule>
  </conditionalFormatting>
  <conditionalFormatting sqref="X324">
    <cfRule type="cellIs" dxfId="1005" priority="57" operator="lessThan">
      <formula>0</formula>
    </cfRule>
    <cfRule type="cellIs" dxfId="1004" priority="58" operator="greaterThan">
      <formula>0</formula>
    </cfRule>
  </conditionalFormatting>
  <conditionalFormatting sqref="AB324">
    <cfRule type="cellIs" dxfId="1003" priority="55" operator="lessThan">
      <formula>0</formula>
    </cfRule>
    <cfRule type="cellIs" dxfId="1002" priority="56" operator="greaterThan">
      <formula>0</formula>
    </cfRule>
  </conditionalFormatting>
  <conditionalFormatting sqref="AF324">
    <cfRule type="cellIs" dxfId="1001" priority="53" operator="lessThan">
      <formula>0</formula>
    </cfRule>
    <cfRule type="cellIs" dxfId="1000" priority="54" operator="greaterThan">
      <formula>0</formula>
    </cfRule>
  </conditionalFormatting>
  <conditionalFormatting sqref="AJ324">
    <cfRule type="cellIs" dxfId="999" priority="51" operator="lessThan">
      <formula>0</formula>
    </cfRule>
    <cfRule type="cellIs" dxfId="998" priority="52" operator="greaterThan">
      <formula>0</formula>
    </cfRule>
  </conditionalFormatting>
  <conditionalFormatting sqref="AH366">
    <cfRule type="cellIs" dxfId="997" priority="49" operator="lessThan">
      <formula>0</formula>
    </cfRule>
    <cfRule type="cellIs" dxfId="996" priority="50" operator="greaterThan">
      <formula>0</formula>
    </cfRule>
  </conditionalFormatting>
  <conditionalFormatting sqref="Q366:R366">
    <cfRule type="cellIs" dxfId="995" priority="47" operator="lessThan">
      <formula>0</formula>
    </cfRule>
    <cfRule type="cellIs" dxfId="994" priority="48" operator="greaterThan">
      <formula>0</formula>
    </cfRule>
  </conditionalFormatting>
  <conditionalFormatting sqref="X366">
    <cfRule type="cellIs" dxfId="993" priority="45" operator="lessThan">
      <formula>0</formula>
    </cfRule>
    <cfRule type="cellIs" dxfId="992" priority="46" operator="greaterThan">
      <formula>0</formula>
    </cfRule>
  </conditionalFormatting>
  <conditionalFormatting sqref="AB366">
    <cfRule type="cellIs" dxfId="991" priority="43" operator="lessThan">
      <formula>0</formula>
    </cfRule>
    <cfRule type="cellIs" dxfId="990" priority="44" operator="greaterThan">
      <formula>0</formula>
    </cfRule>
  </conditionalFormatting>
  <conditionalFormatting sqref="AF366">
    <cfRule type="cellIs" dxfId="989" priority="41" operator="lessThan">
      <formula>0</formula>
    </cfRule>
    <cfRule type="cellIs" dxfId="988" priority="42" operator="greaterThan">
      <formula>0</formula>
    </cfRule>
  </conditionalFormatting>
  <conditionalFormatting sqref="AJ366">
    <cfRule type="cellIs" dxfId="987" priority="39" operator="lessThan">
      <formula>0</formula>
    </cfRule>
    <cfRule type="cellIs" dxfId="986" priority="40" operator="greaterThan">
      <formula>0</formula>
    </cfRule>
  </conditionalFormatting>
  <conditionalFormatting sqref="AH372">
    <cfRule type="cellIs" dxfId="985" priority="37" operator="lessThan">
      <formula>0</formula>
    </cfRule>
    <cfRule type="cellIs" dxfId="984" priority="38" operator="greaterThan">
      <formula>0</formula>
    </cfRule>
  </conditionalFormatting>
  <conditionalFormatting sqref="Q372:R372">
    <cfRule type="cellIs" dxfId="983" priority="35" operator="lessThan">
      <formula>0</formula>
    </cfRule>
    <cfRule type="cellIs" dxfId="982" priority="36" operator="greaterThan">
      <formula>0</formula>
    </cfRule>
  </conditionalFormatting>
  <conditionalFormatting sqref="X372">
    <cfRule type="cellIs" dxfId="981" priority="33" operator="lessThan">
      <formula>0</formula>
    </cfRule>
    <cfRule type="cellIs" dxfId="980" priority="34" operator="greaterThan">
      <formula>0</formula>
    </cfRule>
  </conditionalFormatting>
  <conditionalFormatting sqref="AB372">
    <cfRule type="cellIs" dxfId="979" priority="31" operator="lessThan">
      <formula>0</formula>
    </cfRule>
    <cfRule type="cellIs" dxfId="978" priority="32" operator="greaterThan">
      <formula>0</formula>
    </cfRule>
  </conditionalFormatting>
  <conditionalFormatting sqref="AF372">
    <cfRule type="cellIs" dxfId="977" priority="29" operator="lessThan">
      <formula>0</formula>
    </cfRule>
    <cfRule type="cellIs" dxfId="976" priority="30" operator="greaterThan">
      <formula>0</formula>
    </cfRule>
  </conditionalFormatting>
  <conditionalFormatting sqref="AJ372">
    <cfRule type="cellIs" dxfId="975" priority="27" operator="lessThan">
      <formula>0</formula>
    </cfRule>
    <cfRule type="cellIs" dxfId="974" priority="28" operator="greaterThan">
      <formula>0</formula>
    </cfRule>
  </conditionalFormatting>
  <conditionalFormatting sqref="AH378">
    <cfRule type="cellIs" dxfId="973" priority="25" operator="lessThan">
      <formula>0</formula>
    </cfRule>
    <cfRule type="cellIs" dxfId="972" priority="26" operator="greaterThan">
      <formula>0</formula>
    </cfRule>
  </conditionalFormatting>
  <conditionalFormatting sqref="Q378:R378">
    <cfRule type="cellIs" dxfId="971" priority="23" operator="lessThan">
      <formula>0</formula>
    </cfRule>
    <cfRule type="cellIs" dxfId="970" priority="24" operator="greaterThan">
      <formula>0</formula>
    </cfRule>
  </conditionalFormatting>
  <conditionalFormatting sqref="X378">
    <cfRule type="cellIs" dxfId="969" priority="21" operator="lessThan">
      <formula>0</formula>
    </cfRule>
    <cfRule type="cellIs" dxfId="968" priority="22" operator="greaterThan">
      <formula>0</formula>
    </cfRule>
  </conditionalFormatting>
  <conditionalFormatting sqref="AB378">
    <cfRule type="cellIs" dxfId="967" priority="19" operator="lessThan">
      <formula>0</formula>
    </cfRule>
    <cfRule type="cellIs" dxfId="966" priority="20" operator="greaterThan">
      <formula>0</formula>
    </cfRule>
  </conditionalFormatting>
  <conditionalFormatting sqref="AF378">
    <cfRule type="cellIs" dxfId="965" priority="17" operator="lessThan">
      <formula>0</formula>
    </cfRule>
    <cfRule type="cellIs" dxfId="964" priority="18" operator="greaterThan">
      <formula>0</formula>
    </cfRule>
  </conditionalFormatting>
  <conditionalFormatting sqref="AJ378">
    <cfRule type="cellIs" dxfId="963" priority="15" operator="lessThan">
      <formula>0</formula>
    </cfRule>
    <cfRule type="cellIs" dxfId="962" priority="16" operator="greaterThan">
      <formula>0</formula>
    </cfRule>
  </conditionalFormatting>
  <conditionalFormatting sqref="V242">
    <cfRule type="cellIs" dxfId="961" priority="13" stopIfTrue="1" operator="lessThan">
      <formula>0</formula>
    </cfRule>
    <cfRule type="cellIs" dxfId="960" priority="14" stopIfTrue="1" operator="greaterThan">
      <formula>0</formula>
    </cfRule>
  </conditionalFormatting>
  <conditionalFormatting sqref="AH384">
    <cfRule type="cellIs" dxfId="959" priority="11" operator="lessThan">
      <formula>0</formula>
    </cfRule>
    <cfRule type="cellIs" dxfId="958" priority="12" operator="greaterThan">
      <formula>0</formula>
    </cfRule>
  </conditionalFormatting>
  <conditionalFormatting sqref="Q384:R384">
    <cfRule type="cellIs" dxfId="957" priority="9" operator="lessThan">
      <formula>0</formula>
    </cfRule>
    <cfRule type="cellIs" dxfId="956" priority="10" operator="greaterThan">
      <formula>0</formula>
    </cfRule>
  </conditionalFormatting>
  <conditionalFormatting sqref="X384">
    <cfRule type="cellIs" dxfId="955" priority="7" operator="lessThan">
      <formula>0</formula>
    </cfRule>
    <cfRule type="cellIs" dxfId="954" priority="8" operator="greaterThan">
      <formula>0</formula>
    </cfRule>
  </conditionalFormatting>
  <conditionalFormatting sqref="AB384">
    <cfRule type="cellIs" dxfId="953" priority="5" operator="lessThan">
      <formula>0</formula>
    </cfRule>
    <cfRule type="cellIs" dxfId="952" priority="6" operator="greaterThan">
      <formula>0</formula>
    </cfRule>
  </conditionalFormatting>
  <conditionalFormatting sqref="AF384">
    <cfRule type="cellIs" dxfId="951" priority="3" operator="lessThan">
      <formula>0</formula>
    </cfRule>
    <cfRule type="cellIs" dxfId="950" priority="4" operator="greaterThan">
      <formula>0</formula>
    </cfRule>
  </conditionalFormatting>
  <conditionalFormatting sqref="AJ384">
    <cfRule type="cellIs" dxfId="949" priority="1" operator="lessThan">
      <formula>0</formula>
    </cfRule>
    <cfRule type="cellIs" dxfId="948" priority="2" operator="greaterThan">
      <formula>0</formula>
    </cfRule>
  </conditionalFormatting>
  <pageMargins left="0.78740157499999996" right="0.78740157499999996" top="0.984251969" bottom="0.984251969" header="0.4921259845" footer="0.4921259845"/>
  <pageSetup paperSize="9" orientation="portrait" verticalDpi="4" r:id="rId1"/>
  <headerFooter alignWithMargins="0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243"/>
  <sheetViews>
    <sheetView topLeftCell="A5" zoomScaleNormal="100" workbookViewId="0">
      <selection activeCell="O231" sqref="O231"/>
    </sheetView>
  </sheetViews>
  <sheetFormatPr baseColWidth="10" defaultColWidth="6.5546875" defaultRowHeight="10.199999999999999"/>
  <cols>
    <col min="1" max="1" width="6.5546875" style="6" customWidth="1"/>
    <col min="2" max="16" width="6.5546875" style="4" customWidth="1"/>
    <col min="17" max="17" width="11.6640625" style="4" customWidth="1"/>
    <col min="18" max="16384" width="6.5546875" style="4"/>
  </cols>
  <sheetData>
    <row r="1" spans="1:17">
      <c r="A1" s="379" t="s">
        <v>20</v>
      </c>
      <c r="B1" s="379"/>
      <c r="C1" s="379"/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</row>
    <row r="4" spans="1:17" ht="30.6">
      <c r="B4" s="4" t="s">
        <v>1</v>
      </c>
      <c r="C4" s="4" t="s">
        <v>2</v>
      </c>
      <c r="D4" s="4" t="s">
        <v>14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15</v>
      </c>
      <c r="O4" s="4" t="s">
        <v>18</v>
      </c>
      <c r="Q4" s="14" t="s">
        <v>19</v>
      </c>
    </row>
    <row r="5" spans="1:17">
      <c r="A5" s="6">
        <v>1781</v>
      </c>
      <c r="B5" s="5">
        <v>-1.8</v>
      </c>
      <c r="C5" s="5">
        <v>-1</v>
      </c>
      <c r="D5" s="5">
        <v>2.4</v>
      </c>
      <c r="E5" s="5">
        <v>8.6999999999999993</v>
      </c>
      <c r="F5" s="5">
        <v>12.2</v>
      </c>
      <c r="G5" s="5">
        <v>14.5</v>
      </c>
      <c r="H5" s="5">
        <v>15.4</v>
      </c>
      <c r="I5" s="5">
        <v>16.600000000000001</v>
      </c>
      <c r="J5" s="5">
        <v>12.6</v>
      </c>
      <c r="K5" s="5">
        <v>4.4000000000000004</v>
      </c>
      <c r="L5" s="5">
        <v>1.5</v>
      </c>
      <c r="M5" s="5">
        <v>1.2</v>
      </c>
      <c r="N5" s="5">
        <v>7.2</v>
      </c>
      <c r="O5" s="4">
        <f>($Q$5*(N16)+$Q$6*(N15)+$Q$7*(N14)+$Q$8*(N13)+$Q$9*(N12)+$Q$10*(N11)+$Q$11*(N10)+$Q$12*(N9)+$Q$13*(N8)+$Q$14*(N7)+$Q$15*(N6)+$Q$16*N5)/(1-$Q$5-$Q$6-$Q$7-$Q$8-$Q$9-$Q$10-$Q$11-$Q$12-$Q$13-$Q$14-$Q$15)</f>
        <v>5.976035502958581</v>
      </c>
      <c r="Q5" s="4">
        <v>7.1999999999999998E-3</v>
      </c>
    </row>
    <row r="6" spans="1:17">
      <c r="A6" s="6">
        <v>1782</v>
      </c>
      <c r="B6" s="5">
        <v>-1</v>
      </c>
      <c r="C6" s="5">
        <v>-5.4</v>
      </c>
      <c r="D6" s="5">
        <v>0</v>
      </c>
      <c r="E6" s="5">
        <v>3.8</v>
      </c>
      <c r="F6" s="5">
        <v>9.4</v>
      </c>
      <c r="G6" s="5">
        <v>15.6</v>
      </c>
      <c r="H6" s="5">
        <v>17.600000000000001</v>
      </c>
      <c r="I6" s="5">
        <v>14.4</v>
      </c>
      <c r="J6" s="5">
        <v>10.8</v>
      </c>
      <c r="K6" s="5">
        <v>3.6</v>
      </c>
      <c r="L6" s="5">
        <v>-2.8</v>
      </c>
      <c r="M6" s="5">
        <v>-2.2999999999999998</v>
      </c>
      <c r="N6" s="5">
        <v>5.3</v>
      </c>
      <c r="O6" s="4">
        <f>($Q$5*(N17)+$Q$6*(N16)+$Q$7*(N15)+$Q$8*(N14)+$Q$9*(N13)+$Q$10*(N12)+$Q$11*(N11)+$Q$12*(N10)+$Q$13*(N9)+$Q$14*(N8)+$Q$15*(N5+N7)+$Q$16*N6)/(1-$Q$5-$Q$6-$Q$7-$Q$8-$Q$9-$Q$10-$Q$11-$Q$12-$Q$13-$Q$14)</f>
        <v>5.9938456581279205</v>
      </c>
      <c r="Q6" s="4">
        <v>1.0999999999999999E-2</v>
      </c>
    </row>
    <row r="7" spans="1:17">
      <c r="A7" s="6">
        <v>1783</v>
      </c>
      <c r="B7" s="5">
        <v>0.7</v>
      </c>
      <c r="C7" s="5">
        <v>0.3</v>
      </c>
      <c r="D7" s="5">
        <v>-0.4</v>
      </c>
      <c r="E7" s="5">
        <v>6.4</v>
      </c>
      <c r="F7" s="5">
        <v>10.8</v>
      </c>
      <c r="G7" s="5">
        <v>13.1</v>
      </c>
      <c r="H7" s="5">
        <v>16.3</v>
      </c>
      <c r="I7" s="5">
        <v>14.4</v>
      </c>
      <c r="J7" s="5">
        <v>11.8</v>
      </c>
      <c r="K7" s="5">
        <v>8.1999999999999993</v>
      </c>
      <c r="L7" s="5">
        <v>1.2</v>
      </c>
      <c r="M7" s="5">
        <v>-2.4</v>
      </c>
      <c r="N7" s="5">
        <v>6.7</v>
      </c>
      <c r="O7" s="4">
        <f>($Q$5*(N18)+$Q$6*(N17)+$Q$7*(N16)+$Q$8*(N15)+$Q$9*(N14)+$Q$10*(N13)+$Q$11*(N12)+$Q$12*(N11)+$Q$13*(N10)+$Q$14*(N5+N9)+$Q$15*(N6+N8)+$Q$16*N7)/(1-$Q$5-$Q$6-$Q$7-$Q$8-$Q$9-$Q$10-$Q$11-$Q$12-$Q$13)</f>
        <v>6.0267959770114947</v>
      </c>
      <c r="Q7" s="4">
        <v>1.61E-2</v>
      </c>
    </row>
    <row r="8" spans="1:17">
      <c r="A8" s="6">
        <v>1784</v>
      </c>
      <c r="B8" s="5">
        <v>-5.3</v>
      </c>
      <c r="C8" s="5">
        <v>-4.5999999999999996</v>
      </c>
      <c r="D8" s="5">
        <v>0</v>
      </c>
      <c r="E8" s="5">
        <v>2.1</v>
      </c>
      <c r="F8" s="5">
        <v>12.8</v>
      </c>
      <c r="G8" s="5">
        <v>13.2</v>
      </c>
      <c r="H8" s="5">
        <v>15.2</v>
      </c>
      <c r="I8" s="5">
        <v>13.6</v>
      </c>
      <c r="J8" s="5">
        <v>14.3</v>
      </c>
      <c r="K8" s="5">
        <v>2.2999999999999998</v>
      </c>
      <c r="L8" s="5">
        <v>1.2</v>
      </c>
      <c r="M8" s="5">
        <v>-4.7</v>
      </c>
      <c r="N8" s="5">
        <v>5</v>
      </c>
      <c r="O8" s="4">
        <f>($Q$5*(N19)+$Q$6*(N18)+$Q$7*(N17)+$Q$8*(N16)+$Q$9*(N15)+$Q$10*(N14)+$Q$11*(N13)+$Q$12*(N12)+$Q$13*(N5+N11)+$Q$14*(N6+N10)+$Q$15*(N7+N9)+$Q$16*N8)/(1-$Q$5-$Q$6-$Q$7-$Q$8-$Q$9-$Q$10-$Q$11-$Q$12)</f>
        <v>6.0689438555162933</v>
      </c>
      <c r="Q8" s="4">
        <v>2.2700000000000001E-2</v>
      </c>
    </row>
    <row r="9" spans="1:17">
      <c r="A9" s="6">
        <v>1785</v>
      </c>
      <c r="B9" s="5">
        <v>0.6</v>
      </c>
      <c r="C9" s="5">
        <v>-6.5</v>
      </c>
      <c r="D9" s="5">
        <v>-6</v>
      </c>
      <c r="E9" s="5">
        <v>1.3</v>
      </c>
      <c r="F9" s="5">
        <v>9.1</v>
      </c>
      <c r="G9" s="5">
        <v>11.7</v>
      </c>
      <c r="H9" s="5">
        <v>13.1</v>
      </c>
      <c r="I9" s="5">
        <v>13.1</v>
      </c>
      <c r="J9" s="5">
        <v>14.1</v>
      </c>
      <c r="K9" s="5">
        <v>6</v>
      </c>
      <c r="L9" s="5">
        <v>2.2999999999999998</v>
      </c>
      <c r="M9" s="5">
        <v>-1.9</v>
      </c>
      <c r="N9" s="5">
        <v>4.7</v>
      </c>
      <c r="O9" s="4">
        <f>($Q$5*(N20)+$Q$6*(N19)+$Q$7*(N18)+$Q$8*(N17)+$Q$9*(N16)+$Q$10*(N15)+$Q$11*(N14)+$Q$12*(N5+N13)+$Q$13*(N6+N12)+$Q$14*(N7+N11)+$Q$15*(N8+N10)+$Q$16*N9)/(1-$Q$5-$Q$6-$Q$7-$Q$8-$Q$9-$Q$10-$Q$11)</f>
        <v>6.1214502611441759</v>
      </c>
      <c r="Q9" s="4">
        <v>3.0599999999999999E-2</v>
      </c>
    </row>
    <row r="10" spans="1:17">
      <c r="A10" s="6">
        <v>1786</v>
      </c>
      <c r="B10" s="5">
        <v>-0.1</v>
      </c>
      <c r="C10" s="5">
        <v>-3</v>
      </c>
      <c r="D10" s="5">
        <v>-0.5</v>
      </c>
      <c r="E10" s="5">
        <v>7.1</v>
      </c>
      <c r="F10" s="5">
        <v>9.1</v>
      </c>
      <c r="G10" s="5">
        <v>13.9</v>
      </c>
      <c r="H10" s="5">
        <v>11.8</v>
      </c>
      <c r="I10" s="5">
        <v>12.3</v>
      </c>
      <c r="J10" s="5">
        <v>9.4</v>
      </c>
      <c r="K10" s="5">
        <v>3.5</v>
      </c>
      <c r="L10" s="5">
        <v>-0.5</v>
      </c>
      <c r="M10" s="5">
        <v>-1</v>
      </c>
      <c r="N10" s="5">
        <v>5.2</v>
      </c>
      <c r="O10" s="4">
        <f>($Q$5*(N21)+$Q$6*(N20)+$Q$7*(N19)+$Q$8*(N18)+$Q$9*(N17)+$Q$10*(N16)+$Q$11*(N5+N15)+$Q$12*(N6+N14)+$Q$13*(N7+N13)+$Q$14*(N8+N12)+$Q$15*(N9+N11)+$Q$16*N10)/(1-$Q$5-$Q$6-$Q$7-$Q$8-$Q$9-$Q$10)</f>
        <v>6.1931935372980398</v>
      </c>
      <c r="Q10" s="4">
        <v>3.9699999999999999E-2</v>
      </c>
    </row>
    <row r="11" spans="1:17">
      <c r="A11" s="6">
        <v>1787</v>
      </c>
      <c r="B11" s="5">
        <v>-3.5</v>
      </c>
      <c r="C11" s="5">
        <v>0.8</v>
      </c>
      <c r="D11" s="5">
        <v>3.3</v>
      </c>
      <c r="E11" s="5">
        <v>3.8</v>
      </c>
      <c r="F11" s="5">
        <v>7.2</v>
      </c>
      <c r="G11" s="5">
        <v>14.1</v>
      </c>
      <c r="H11" s="5">
        <v>14.3</v>
      </c>
      <c r="I11" s="5">
        <v>16.100000000000001</v>
      </c>
      <c r="J11" s="5">
        <v>12</v>
      </c>
      <c r="K11" s="5">
        <v>9.3000000000000007</v>
      </c>
      <c r="L11" s="5">
        <v>1.8</v>
      </c>
      <c r="M11" s="5">
        <v>3.9</v>
      </c>
      <c r="N11" s="5">
        <v>6.9</v>
      </c>
      <c r="O11" s="4">
        <f>($Q$5*(N22)+$Q$6*(N21)+$Q$7*(N20)+$Q$8*(N19)+$Q$9*(N18)+$Q$10*(N5+N17)+$Q$11*(N6+N16)+$Q$12*(N7+N15)+$Q$13*(N8+N14)+$Q$14*(N9+N13)+$Q$15*(N10+N12)+$Q$16*N11)/(1-$Q$5-$Q$6-$Q$7-$Q$8-$Q$9)</f>
        <v>6.2684787373958795</v>
      </c>
      <c r="Q11" s="4">
        <v>4.9399999999999999E-2</v>
      </c>
    </row>
    <row r="12" spans="1:17">
      <c r="A12" s="6">
        <v>1788</v>
      </c>
      <c r="B12" s="5">
        <v>-1.9</v>
      </c>
      <c r="C12" s="5">
        <v>2.1</v>
      </c>
      <c r="D12" s="5">
        <v>2.2999999999999998</v>
      </c>
      <c r="E12" s="5">
        <v>5.6</v>
      </c>
      <c r="F12" s="5">
        <v>11.6</v>
      </c>
      <c r="G12" s="5">
        <v>14.8</v>
      </c>
      <c r="H12" s="5">
        <v>17.600000000000001</v>
      </c>
      <c r="I12" s="5">
        <v>14</v>
      </c>
      <c r="J12" s="5">
        <v>13.5</v>
      </c>
      <c r="K12" s="5">
        <v>5.6</v>
      </c>
      <c r="L12" s="5">
        <v>-0.6</v>
      </c>
      <c r="M12" s="5">
        <v>-10.5</v>
      </c>
      <c r="N12" s="5">
        <v>6.2</v>
      </c>
      <c r="O12" s="4">
        <f>($Q$5*(N23)+$Q$6*(N22)+$Q$7*(N21)+$Q$8*(N20)+$Q$9*(N5+N19)+$Q$10*(N6+N18)+$Q$11*(N7+N17)+$Q$12*(N8+N16)+$Q$13*(N9+N15)+$Q$14*(N10+N14)+$Q$15*(N11+N13)+$Q$16*N12)/(1-$Q$5-$Q$6-$Q$7-$Q$8)</f>
        <v>6.3470519618239667</v>
      </c>
      <c r="Q12" s="4">
        <v>5.9200000000000003E-2</v>
      </c>
    </row>
    <row r="13" spans="1:17">
      <c r="A13" s="6">
        <v>1789</v>
      </c>
      <c r="B13" s="5">
        <v>-1</v>
      </c>
      <c r="C13" s="5">
        <v>-0.5</v>
      </c>
      <c r="D13" s="5">
        <v>-3.4</v>
      </c>
      <c r="E13" s="5">
        <v>7.4</v>
      </c>
      <c r="F13" s="5">
        <v>13.1</v>
      </c>
      <c r="G13" s="5">
        <v>11</v>
      </c>
      <c r="H13" s="5">
        <v>14.7</v>
      </c>
      <c r="I13" s="5">
        <v>14.4</v>
      </c>
      <c r="J13" s="5">
        <v>11</v>
      </c>
      <c r="K13" s="5">
        <v>6.5</v>
      </c>
      <c r="L13" s="5">
        <v>0.4</v>
      </c>
      <c r="M13" s="5">
        <v>1.2</v>
      </c>
      <c r="N13" s="5">
        <v>6.2</v>
      </c>
      <c r="O13" s="4">
        <f>($Q$5*(N24)+$Q$6*(N23)+$Q$7*(N22)+$Q$8*(N5+N21)+$Q$9*(N6+N20)+$Q$10*(N7+N19)+$Q$11*(N8+N18)+$Q$12*(N9+N17)+$Q$13*(N10+N16)+$Q$14*(N11+N15)+$Q$15*(N12+N14)+$Q$16*N13)/(1-$Q$5-$Q$6-$Q$7)</f>
        <v>6.4375996686341512</v>
      </c>
      <c r="Q13" s="4">
        <v>6.8099999999999994E-2</v>
      </c>
    </row>
    <row r="14" spans="1:17">
      <c r="A14" s="6">
        <v>1790</v>
      </c>
      <c r="B14" s="5">
        <v>-0.6</v>
      </c>
      <c r="C14" s="5">
        <v>0.9</v>
      </c>
      <c r="D14" s="5">
        <v>1.6</v>
      </c>
      <c r="E14" s="5">
        <v>3.8</v>
      </c>
      <c r="F14" s="5">
        <v>12</v>
      </c>
      <c r="G14" s="5">
        <v>14.4</v>
      </c>
      <c r="H14" s="5">
        <v>13.5</v>
      </c>
      <c r="I14" s="5">
        <v>15.7</v>
      </c>
      <c r="J14" s="5">
        <v>10.9</v>
      </c>
      <c r="K14" s="5">
        <v>8.5</v>
      </c>
      <c r="L14" s="5">
        <v>2.8</v>
      </c>
      <c r="M14" s="5">
        <v>-1.1000000000000001</v>
      </c>
      <c r="N14" s="5">
        <v>6.9</v>
      </c>
      <c r="O14" s="4">
        <f>($Q$5*(N25)+$Q$6*(N24)+$Q$7*(N5+N23)+$Q$8*(N6+N22)+$Q$9*(N7+N21)+$Q$10*(N8+N20)+$Q$11*(N9+N19)+$Q$12*(N10+N18)+$Q$13*(N11+N17)+$Q$14*(N12+N16)+$Q$15*(N13+N15)+$Q$16*N14)/(1-$Q$5-$Q$6)</f>
        <v>6.5267060501120397</v>
      </c>
      <c r="Q14" s="4">
        <v>7.5300000000000006E-2</v>
      </c>
    </row>
    <row r="15" spans="1:17">
      <c r="A15" s="6">
        <v>1791</v>
      </c>
      <c r="B15" s="5">
        <v>0.9</v>
      </c>
      <c r="C15" s="5">
        <v>-1.8</v>
      </c>
      <c r="D15" s="5">
        <v>2</v>
      </c>
      <c r="E15" s="5">
        <v>8.9</v>
      </c>
      <c r="F15" s="5">
        <v>9.6999999999999993</v>
      </c>
      <c r="G15" s="5">
        <v>13</v>
      </c>
      <c r="H15" s="5">
        <v>14.8</v>
      </c>
      <c r="I15" s="5">
        <v>16.399999999999999</v>
      </c>
      <c r="J15" s="5">
        <v>11</v>
      </c>
      <c r="K15" s="5">
        <v>7.2</v>
      </c>
      <c r="L15" s="5">
        <v>1.4</v>
      </c>
      <c r="M15" s="5">
        <v>1</v>
      </c>
      <c r="N15" s="5">
        <v>7</v>
      </c>
      <c r="O15" s="4">
        <f>($Q$5*(N26)+$Q$6*(N5+N25)+$Q$7*(N6+N24)+$Q$8*(N7+N23)+$Q$9*(N8+N22)+$Q$10*(N9+N21)+$Q$11*(N10+N20)+$Q$12*(N11+N19)+$Q$13*(N12+N18)+$Q$14*(N13+N17)+$Q$15*(N14+N16)+$Q$16*N15)/(1-$Q$5)</f>
        <v>6.6128626107977437</v>
      </c>
      <c r="Q15" s="4">
        <v>7.9899999999999999E-2</v>
      </c>
    </row>
    <row r="16" spans="1:17">
      <c r="A16" s="6">
        <v>1792</v>
      </c>
      <c r="B16" s="5">
        <v>-0.9</v>
      </c>
      <c r="C16" s="5">
        <v>-2</v>
      </c>
      <c r="D16" s="5">
        <v>3.7</v>
      </c>
      <c r="E16" s="5">
        <v>7.8</v>
      </c>
      <c r="F16" s="5">
        <v>9.1</v>
      </c>
      <c r="G16" s="5">
        <v>13.8</v>
      </c>
      <c r="H16" s="5">
        <v>15.4</v>
      </c>
      <c r="I16" s="5">
        <v>15.8</v>
      </c>
      <c r="J16" s="5">
        <v>9.8000000000000007</v>
      </c>
      <c r="K16" s="5">
        <v>8.1</v>
      </c>
      <c r="L16" s="5">
        <v>2.1</v>
      </c>
      <c r="M16" s="5">
        <v>-1.5</v>
      </c>
      <c r="N16" s="5">
        <v>6.8</v>
      </c>
      <c r="O16" s="4">
        <f>$Q$5*(N5+N27)+$Q$6*(N6+N26)+$Q$7*(N7+N25)+$Q$8*(N8+N24)+$Q$9*(N9+N23)+$Q$10*(N10+N22)+$Q$11*(N11+N21)+$Q$12*(N12+N20)+$Q$13*(N13+N19)+$Q$14*(N14+N18)+$Q$15*(N15+N17)+$Q$16*N16</f>
        <v>6.6822299999999997</v>
      </c>
      <c r="Q16" s="4">
        <v>8.1500000000000003E-2</v>
      </c>
    </row>
    <row r="17" spans="1:15">
      <c r="A17" s="6">
        <v>1793</v>
      </c>
      <c r="B17" s="5">
        <v>-3.4</v>
      </c>
      <c r="C17" s="5">
        <v>0.9</v>
      </c>
      <c r="D17" s="5">
        <v>2.6</v>
      </c>
      <c r="E17" s="5">
        <v>4.4000000000000004</v>
      </c>
      <c r="F17" s="5">
        <v>8.8000000000000007</v>
      </c>
      <c r="G17" s="5">
        <v>12.6</v>
      </c>
      <c r="H17" s="5">
        <v>18.100000000000001</v>
      </c>
      <c r="I17" s="5">
        <v>17.5</v>
      </c>
      <c r="J17" s="5">
        <v>11.4</v>
      </c>
      <c r="K17" s="5">
        <v>10.1</v>
      </c>
      <c r="L17" s="5">
        <v>4.0999999999999996</v>
      </c>
      <c r="M17" s="5">
        <v>1</v>
      </c>
      <c r="N17" s="5">
        <v>7.3</v>
      </c>
      <c r="O17" s="4">
        <f>$Q$5*(N6+N28)+$Q$6*(N7+N27)+$Q$7*(N8+N26)+$Q$8*(N9+N25)+$Q$9*(N10+N24)+$Q$10*(N11+N23)+$Q$11*(N12+N22)+$Q$12*(N13+N21)+$Q$13*(N14+N20)+$Q$14*(N15+N19)+$Q$15*(N16+N18)+$Q$16*N17</f>
        <v>6.7395999999999994</v>
      </c>
    </row>
    <row r="18" spans="1:15">
      <c r="A18" s="6">
        <v>1794</v>
      </c>
      <c r="B18" s="5">
        <v>-1.6</v>
      </c>
      <c r="C18" s="5">
        <v>3</v>
      </c>
      <c r="D18" s="5">
        <v>5.9</v>
      </c>
      <c r="E18" s="5">
        <v>10.1</v>
      </c>
      <c r="F18" s="5">
        <v>10.8</v>
      </c>
      <c r="G18" s="5">
        <v>14.2</v>
      </c>
      <c r="H18" s="5">
        <v>18.399999999999999</v>
      </c>
      <c r="I18" s="5">
        <v>14</v>
      </c>
      <c r="J18" s="5">
        <v>9.5</v>
      </c>
      <c r="K18" s="5">
        <v>6.4</v>
      </c>
      <c r="L18" s="5">
        <v>3.5</v>
      </c>
      <c r="M18" s="5">
        <v>-2.5</v>
      </c>
      <c r="N18" s="5">
        <v>7.6</v>
      </c>
      <c r="O18" s="4">
        <f t="shared" ref="O18:O34" si="0">$Q$5*(N7+N29)+$Q$6*(N8+N28)+$Q$7*(N9+N27)+$Q$8*(N10+N26)+$Q$9*(N11+N25)+$Q$10*(N12+N24)+$Q$11*(N13+N23)+$Q$12*(N14+N22)+$Q$13*(N15+N21)+$Q$14*(N16+N20)+$Q$15*(N17+N19)+$Q$16*N18</f>
        <v>6.7797399999999985</v>
      </c>
    </row>
    <row r="19" spans="1:15">
      <c r="A19" s="6">
        <v>1795</v>
      </c>
      <c r="B19" s="5">
        <v>-7.1</v>
      </c>
      <c r="C19" s="5">
        <v>-0.4</v>
      </c>
      <c r="D19" s="5">
        <v>1.6</v>
      </c>
      <c r="E19" s="5">
        <v>9</v>
      </c>
      <c r="F19" s="5">
        <v>10.9</v>
      </c>
      <c r="G19" s="5">
        <v>14.3</v>
      </c>
      <c r="H19" s="5">
        <v>12.2</v>
      </c>
      <c r="I19" s="5">
        <v>15.8</v>
      </c>
      <c r="J19" s="5">
        <v>13.8</v>
      </c>
      <c r="K19" s="5">
        <v>12.2</v>
      </c>
      <c r="L19" s="5">
        <v>0</v>
      </c>
      <c r="M19" s="5">
        <v>2.9</v>
      </c>
      <c r="N19" s="5">
        <v>7.1</v>
      </c>
      <c r="O19" s="4">
        <f t="shared" si="0"/>
        <v>6.8080600000000002</v>
      </c>
    </row>
    <row r="20" spans="1:15">
      <c r="A20" s="6">
        <v>1796</v>
      </c>
      <c r="B20" s="5">
        <v>6.1</v>
      </c>
      <c r="C20" s="5">
        <v>-1.3</v>
      </c>
      <c r="D20" s="5">
        <v>-1.3</v>
      </c>
      <c r="E20" s="5">
        <v>4.4000000000000004</v>
      </c>
      <c r="F20" s="5">
        <v>10.6</v>
      </c>
      <c r="G20" s="5">
        <v>13.2</v>
      </c>
      <c r="H20" s="5">
        <v>15.4</v>
      </c>
      <c r="I20" s="5">
        <v>14.5</v>
      </c>
      <c r="J20" s="5">
        <v>14.2</v>
      </c>
      <c r="K20" s="5">
        <v>5.8</v>
      </c>
      <c r="L20" s="5">
        <v>0.8</v>
      </c>
      <c r="M20" s="5">
        <v>-2.5</v>
      </c>
      <c r="N20" s="5">
        <v>6.7</v>
      </c>
      <c r="O20" s="4">
        <f t="shared" si="0"/>
        <v>6.8282799999999995</v>
      </c>
    </row>
    <row r="21" spans="1:15">
      <c r="A21" s="6">
        <v>1797</v>
      </c>
      <c r="B21" s="5">
        <v>-1.4</v>
      </c>
      <c r="C21" s="5">
        <v>1.1000000000000001</v>
      </c>
      <c r="D21" s="5">
        <v>-0.2</v>
      </c>
      <c r="E21" s="5">
        <v>7.6</v>
      </c>
      <c r="F21" s="5">
        <v>13.3</v>
      </c>
      <c r="G21" s="5">
        <v>11.4</v>
      </c>
      <c r="H21" s="5">
        <v>17.2</v>
      </c>
      <c r="I21" s="5">
        <v>16.399999999999999</v>
      </c>
      <c r="J21" s="5">
        <v>12.5</v>
      </c>
      <c r="K21" s="5">
        <v>7.1</v>
      </c>
      <c r="L21" s="5">
        <v>4.8</v>
      </c>
      <c r="M21" s="5">
        <v>1.1000000000000001</v>
      </c>
      <c r="N21" s="5">
        <v>7.6</v>
      </c>
      <c r="O21" s="4">
        <f t="shared" si="0"/>
        <v>6.8272400000000006</v>
      </c>
    </row>
    <row r="22" spans="1:15">
      <c r="A22" s="6">
        <v>1798</v>
      </c>
      <c r="B22" s="5">
        <v>-2.5</v>
      </c>
      <c r="C22" s="5">
        <v>-0.8</v>
      </c>
      <c r="D22" s="5">
        <v>1.2</v>
      </c>
      <c r="E22" s="5">
        <v>6.6</v>
      </c>
      <c r="F22" s="5">
        <v>11.2</v>
      </c>
      <c r="G22" s="5">
        <v>13.9</v>
      </c>
      <c r="H22" s="5">
        <v>14.8</v>
      </c>
      <c r="I22" s="5">
        <v>15.1</v>
      </c>
      <c r="J22" s="5">
        <v>12.8</v>
      </c>
      <c r="K22" s="5">
        <v>7.3</v>
      </c>
      <c r="L22" s="5">
        <v>1.4</v>
      </c>
      <c r="M22" s="5">
        <v>-4.9000000000000004</v>
      </c>
      <c r="N22" s="5">
        <v>6.3</v>
      </c>
      <c r="O22" s="4">
        <f t="shared" si="0"/>
        <v>6.8225600000000002</v>
      </c>
    </row>
    <row r="23" spans="1:15">
      <c r="A23" s="6">
        <v>1799</v>
      </c>
      <c r="B23" s="5">
        <v>-3.5</v>
      </c>
      <c r="C23" s="5">
        <v>1.1000000000000001</v>
      </c>
      <c r="D23" s="5">
        <v>0.9</v>
      </c>
      <c r="E23" s="5">
        <v>4</v>
      </c>
      <c r="F23" s="5">
        <v>9.4</v>
      </c>
      <c r="G23" s="5">
        <v>11.8</v>
      </c>
      <c r="H23" s="5">
        <v>14</v>
      </c>
      <c r="I23" s="5">
        <v>15.5</v>
      </c>
      <c r="J23" s="5">
        <v>11.6</v>
      </c>
      <c r="K23" s="5">
        <v>6.8</v>
      </c>
      <c r="L23" s="5">
        <v>2.8</v>
      </c>
      <c r="M23" s="5">
        <v>-5.4</v>
      </c>
      <c r="N23" s="5">
        <v>5.8</v>
      </c>
      <c r="O23" s="4">
        <f t="shared" si="0"/>
        <v>6.8098899999999993</v>
      </c>
    </row>
    <row r="24" spans="1:15">
      <c r="A24" s="6">
        <v>1800</v>
      </c>
      <c r="B24" s="5">
        <v>1.4</v>
      </c>
      <c r="C24" s="5">
        <v>-1.6</v>
      </c>
      <c r="D24" s="5">
        <v>-1.5</v>
      </c>
      <c r="E24" s="5">
        <v>12.1</v>
      </c>
      <c r="F24" s="5">
        <v>12.5</v>
      </c>
      <c r="G24" s="5">
        <v>10.8</v>
      </c>
      <c r="H24" s="5">
        <v>15</v>
      </c>
      <c r="I24" s="5">
        <v>16.100000000000001</v>
      </c>
      <c r="J24" s="5">
        <v>12.1</v>
      </c>
      <c r="K24" s="5">
        <v>5.9</v>
      </c>
      <c r="L24" s="5">
        <v>2.9</v>
      </c>
      <c r="M24" s="5">
        <v>0.7</v>
      </c>
      <c r="N24" s="5">
        <v>7.2</v>
      </c>
      <c r="O24" s="4">
        <f t="shared" si="0"/>
        <v>6.7481799999999996</v>
      </c>
    </row>
    <row r="25" spans="1:15">
      <c r="A25" s="6">
        <v>1801</v>
      </c>
      <c r="B25" s="5">
        <v>0.3</v>
      </c>
      <c r="C25" s="5">
        <v>-0.9</v>
      </c>
      <c r="D25" s="5">
        <v>3.1</v>
      </c>
      <c r="E25" s="5">
        <v>6.5</v>
      </c>
      <c r="F25" s="5">
        <v>12.1</v>
      </c>
      <c r="G25" s="5">
        <v>11.2</v>
      </c>
      <c r="H25" s="5">
        <v>14.4</v>
      </c>
      <c r="I25" s="5">
        <v>13.7</v>
      </c>
      <c r="J25" s="5">
        <v>12.2</v>
      </c>
      <c r="K25" s="5">
        <v>8.3000000000000007</v>
      </c>
      <c r="L25" s="5">
        <v>4</v>
      </c>
      <c r="M25" s="5">
        <v>-1.1000000000000001</v>
      </c>
      <c r="N25" s="5">
        <v>7</v>
      </c>
      <c r="O25" s="4">
        <f t="shared" si="0"/>
        <v>6.6648899999999989</v>
      </c>
    </row>
    <row r="26" spans="1:15">
      <c r="A26" s="6">
        <v>1802</v>
      </c>
      <c r="B26" s="5">
        <v>-4.5</v>
      </c>
      <c r="C26" s="5">
        <v>-0.5</v>
      </c>
      <c r="D26" s="5">
        <v>1.9</v>
      </c>
      <c r="E26" s="5">
        <v>6.5</v>
      </c>
      <c r="F26" s="5">
        <v>10.1</v>
      </c>
      <c r="G26" s="5">
        <v>15.4</v>
      </c>
      <c r="H26" s="5">
        <v>14.4</v>
      </c>
      <c r="I26" s="5">
        <v>18.5</v>
      </c>
      <c r="J26" s="5">
        <v>12</v>
      </c>
      <c r="K26" s="5">
        <v>11</v>
      </c>
      <c r="L26" s="5">
        <v>2.4</v>
      </c>
      <c r="M26" s="5">
        <v>-0.8</v>
      </c>
      <c r="N26" s="5">
        <v>7.2</v>
      </c>
      <c r="O26" s="4">
        <f t="shared" si="0"/>
        <v>6.5903299999999998</v>
      </c>
    </row>
    <row r="27" spans="1:15">
      <c r="A27" s="6">
        <v>1803</v>
      </c>
      <c r="B27" s="5">
        <v>-3.7</v>
      </c>
      <c r="C27" s="5">
        <v>-4.5</v>
      </c>
      <c r="D27" s="5">
        <v>1.1000000000000001</v>
      </c>
      <c r="E27" s="5">
        <v>9</v>
      </c>
      <c r="F27" s="5">
        <v>7.7</v>
      </c>
      <c r="G27" s="5">
        <v>12.3</v>
      </c>
      <c r="H27" s="5">
        <v>16.2</v>
      </c>
      <c r="I27" s="5">
        <v>15.7</v>
      </c>
      <c r="J27" s="5">
        <v>9.1999999999999993</v>
      </c>
      <c r="K27" s="5">
        <v>5.4</v>
      </c>
      <c r="L27" s="5">
        <v>2.7</v>
      </c>
      <c r="M27" s="5">
        <v>0.4</v>
      </c>
      <c r="N27" s="5">
        <v>6</v>
      </c>
      <c r="O27" s="4">
        <f t="shared" si="0"/>
        <v>6.4998099999999992</v>
      </c>
    </row>
    <row r="28" spans="1:15">
      <c r="A28" s="6">
        <v>1804</v>
      </c>
      <c r="B28" s="5">
        <v>3.4</v>
      </c>
      <c r="C28" s="5">
        <v>-4.5</v>
      </c>
      <c r="D28" s="5">
        <v>0.7</v>
      </c>
      <c r="E28" s="5">
        <v>5.2</v>
      </c>
      <c r="F28" s="5">
        <v>11.9</v>
      </c>
      <c r="G28" s="5">
        <v>13.9</v>
      </c>
      <c r="H28" s="5">
        <v>14.8</v>
      </c>
      <c r="I28" s="5">
        <v>14.6</v>
      </c>
      <c r="J28" s="5">
        <v>12.9</v>
      </c>
      <c r="K28" s="5">
        <v>8</v>
      </c>
      <c r="L28" s="5">
        <v>1.5</v>
      </c>
      <c r="M28" s="5">
        <v>-2.5</v>
      </c>
      <c r="N28" s="5">
        <v>6.7</v>
      </c>
      <c r="O28" s="4">
        <f t="shared" si="0"/>
        <v>6.3959500000000009</v>
      </c>
    </row>
    <row r="29" spans="1:15">
      <c r="A29" s="6">
        <v>1805</v>
      </c>
      <c r="B29" s="5">
        <v>-2</v>
      </c>
      <c r="C29" s="5">
        <v>-0.9</v>
      </c>
      <c r="D29" s="5">
        <v>0.1</v>
      </c>
      <c r="E29" s="5">
        <v>3.7</v>
      </c>
      <c r="F29" s="5">
        <v>8.6</v>
      </c>
      <c r="G29" s="5">
        <v>12.2</v>
      </c>
      <c r="H29" s="5">
        <v>13.8</v>
      </c>
      <c r="I29" s="5">
        <v>13.1</v>
      </c>
      <c r="J29" s="5">
        <v>12.1</v>
      </c>
      <c r="K29" s="5">
        <v>4.2</v>
      </c>
      <c r="L29" s="5">
        <v>-1.4</v>
      </c>
      <c r="M29" s="5">
        <v>-2.2000000000000002</v>
      </c>
      <c r="N29" s="5">
        <v>5.0999999999999996</v>
      </c>
      <c r="O29" s="4">
        <f t="shared" si="0"/>
        <v>6.263300000000001</v>
      </c>
    </row>
    <row r="30" spans="1:15">
      <c r="A30" s="6">
        <v>1806</v>
      </c>
      <c r="B30" s="5">
        <v>0.5</v>
      </c>
      <c r="C30" s="5">
        <v>1.2</v>
      </c>
      <c r="D30" s="5">
        <v>1.6</v>
      </c>
      <c r="E30" s="5">
        <v>2.5</v>
      </c>
      <c r="F30" s="5">
        <v>14.5</v>
      </c>
      <c r="G30" s="5">
        <v>14.5</v>
      </c>
      <c r="H30" s="5">
        <v>15.7</v>
      </c>
      <c r="I30" s="5">
        <v>14.8</v>
      </c>
      <c r="J30" s="5">
        <v>12</v>
      </c>
      <c r="K30" s="5">
        <v>7.2</v>
      </c>
      <c r="L30" s="5">
        <v>5.0999999999999996</v>
      </c>
      <c r="M30" s="5">
        <v>4.5</v>
      </c>
      <c r="N30" s="5">
        <v>7.8</v>
      </c>
      <c r="O30" s="4">
        <f>$Q$5*(N19+N41)+$Q$6*(N20+N40)+$Q$7*(N21+N39)+$Q$8*(N22+N38)+$Q$9*(N23+N37)+$Q$10*(N24+N36)+$Q$11*(N25+N35)+$Q$12*(N26+N34)+$Q$13*(N27+N33)+$Q$14*(N28+N32)+$Q$15*(N29+N31)+$Q$16*N30</f>
        <v>6.1184099999999999</v>
      </c>
    </row>
    <row r="31" spans="1:15">
      <c r="A31" s="6">
        <v>1807</v>
      </c>
      <c r="B31" s="5">
        <v>-3.6</v>
      </c>
      <c r="C31" s="5">
        <v>0.6</v>
      </c>
      <c r="D31" s="5">
        <v>-2.6</v>
      </c>
      <c r="E31" s="5">
        <v>4.4000000000000004</v>
      </c>
      <c r="F31" s="5">
        <v>13.4</v>
      </c>
      <c r="G31" s="5">
        <v>13.5</v>
      </c>
      <c r="H31" s="5">
        <v>18.8</v>
      </c>
      <c r="I31" s="5">
        <v>19.600000000000001</v>
      </c>
      <c r="J31" s="5">
        <v>10.5</v>
      </c>
      <c r="K31" s="5">
        <v>10.1</v>
      </c>
      <c r="L31" s="5">
        <v>4.4000000000000004</v>
      </c>
      <c r="M31" s="5">
        <v>-1.3</v>
      </c>
      <c r="N31" s="5">
        <v>7.3</v>
      </c>
      <c r="O31" s="4">
        <f t="shared" si="0"/>
        <v>5.9702599999999988</v>
      </c>
    </row>
    <row r="32" spans="1:15">
      <c r="A32" s="6">
        <v>1808</v>
      </c>
      <c r="B32" s="5">
        <v>-2.9</v>
      </c>
      <c r="C32" s="5">
        <v>-3.5</v>
      </c>
      <c r="D32" s="5">
        <v>-3.5</v>
      </c>
      <c r="E32" s="5">
        <v>4.4000000000000004</v>
      </c>
      <c r="F32" s="5">
        <v>14.9</v>
      </c>
      <c r="G32" s="5">
        <v>13.2</v>
      </c>
      <c r="H32" s="5">
        <v>18.3</v>
      </c>
      <c r="I32" s="5">
        <v>17.2</v>
      </c>
      <c r="J32" s="5">
        <v>12.6</v>
      </c>
      <c r="K32" s="5">
        <v>4.9000000000000004</v>
      </c>
      <c r="L32" s="5">
        <v>3.1</v>
      </c>
      <c r="M32" s="5">
        <v>-5</v>
      </c>
      <c r="N32" s="5">
        <v>6.1</v>
      </c>
      <c r="O32" s="4">
        <f t="shared" si="0"/>
        <v>5.8164400000000001</v>
      </c>
    </row>
    <row r="33" spans="1:15">
      <c r="A33" s="6">
        <v>1809</v>
      </c>
      <c r="B33" s="5">
        <v>1.4</v>
      </c>
      <c r="C33" s="5">
        <v>3.7</v>
      </c>
      <c r="D33" s="5">
        <v>3.5</v>
      </c>
      <c r="E33" s="5">
        <v>4.0999999999999996</v>
      </c>
      <c r="F33" s="5">
        <v>13.7</v>
      </c>
      <c r="G33" s="5">
        <v>15.5</v>
      </c>
      <c r="H33" s="5">
        <v>16.2</v>
      </c>
      <c r="I33" s="5">
        <v>15.7</v>
      </c>
      <c r="J33" s="5">
        <v>11.9</v>
      </c>
      <c r="K33" s="5">
        <v>6.3</v>
      </c>
      <c r="L33" s="5">
        <v>1</v>
      </c>
      <c r="M33" s="5">
        <v>0.3</v>
      </c>
      <c r="N33" s="5">
        <v>7.8</v>
      </c>
      <c r="O33" s="4">
        <f t="shared" si="0"/>
        <v>5.6556500000000005</v>
      </c>
    </row>
    <row r="34" spans="1:15">
      <c r="A34" s="6">
        <v>1810</v>
      </c>
      <c r="B34" s="5">
        <v>-1.4</v>
      </c>
      <c r="C34" s="5">
        <v>-2</v>
      </c>
      <c r="D34" s="5">
        <v>4.9000000000000004</v>
      </c>
      <c r="E34" s="5">
        <v>6.7</v>
      </c>
      <c r="F34" s="5">
        <v>13.3</v>
      </c>
      <c r="G34" s="5">
        <v>13.9</v>
      </c>
      <c r="H34" s="5">
        <v>16.5</v>
      </c>
      <c r="I34" s="5">
        <v>16</v>
      </c>
      <c r="J34" s="5">
        <v>16.399999999999999</v>
      </c>
      <c r="K34" s="5">
        <v>9.1999999999999993</v>
      </c>
      <c r="L34" s="5">
        <v>4.3</v>
      </c>
      <c r="M34" s="5">
        <v>0.7</v>
      </c>
      <c r="N34" s="5">
        <v>8.1999999999999993</v>
      </c>
      <c r="O34" s="4">
        <f t="shared" si="0"/>
        <v>5.52529</v>
      </c>
    </row>
    <row r="35" spans="1:15">
      <c r="A35" s="6">
        <v>1811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</row>
    <row r="36" spans="1:15">
      <c r="A36" s="6">
        <v>1812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</row>
    <row r="37" spans="1:15">
      <c r="A37" s="6">
        <v>1813</v>
      </c>
      <c r="B37" s="5">
        <v>-5.0999999999999996</v>
      </c>
      <c r="C37" s="5">
        <v>1.3</v>
      </c>
      <c r="D37" s="5">
        <v>0.5</v>
      </c>
      <c r="E37" s="5">
        <v>7</v>
      </c>
      <c r="F37" s="5">
        <v>10.9</v>
      </c>
      <c r="G37" s="5">
        <v>10.9</v>
      </c>
      <c r="H37" s="5">
        <v>12.4</v>
      </c>
      <c r="I37" s="5">
        <v>11.7</v>
      </c>
      <c r="J37" s="5">
        <v>9.6999999999999993</v>
      </c>
      <c r="K37" s="5">
        <v>6.8</v>
      </c>
      <c r="L37" s="5">
        <v>0.3</v>
      </c>
      <c r="M37" s="5">
        <v>-0.1</v>
      </c>
      <c r="N37" s="5">
        <v>5.5</v>
      </c>
      <c r="O37" s="4">
        <f t="shared" ref="O37:O100" si="1">$Q$5*(N26+N48)+$Q$6*(N27+N47)+$Q$7*(N28+N46)+$Q$8*(N29+N45)+$Q$9*(N30+N44)+$Q$10*(N31+N43)+$Q$11*(N32+N42)+$Q$12*(N33+N41)+$Q$13*(N34+N40)+$Q$14*(N35+N39)+$Q$15*(N36+N38)+$Q$16*N37</f>
        <v>5.3433299999999999</v>
      </c>
    </row>
    <row r="38" spans="1:15">
      <c r="A38" s="6">
        <v>1814</v>
      </c>
      <c r="B38" s="5">
        <v>-3.4</v>
      </c>
      <c r="C38" s="5">
        <v>-7.8</v>
      </c>
      <c r="D38" s="5">
        <v>-0.1</v>
      </c>
      <c r="E38" s="5">
        <v>7.9</v>
      </c>
      <c r="F38" s="5">
        <v>8.1</v>
      </c>
      <c r="G38" s="5">
        <v>11.1</v>
      </c>
      <c r="H38" s="5">
        <v>15.5</v>
      </c>
      <c r="I38" s="5">
        <v>13.7</v>
      </c>
      <c r="J38" s="5">
        <v>8.9</v>
      </c>
      <c r="K38" s="5">
        <v>6.2</v>
      </c>
      <c r="L38" s="5">
        <v>3.9</v>
      </c>
      <c r="M38" s="5">
        <v>1.2</v>
      </c>
      <c r="N38" s="5">
        <v>5.4</v>
      </c>
      <c r="O38" s="4">
        <f t="shared" si="1"/>
        <v>5.3689800000000005</v>
      </c>
    </row>
    <row r="39" spans="1:15">
      <c r="A39" s="6">
        <v>1815</v>
      </c>
      <c r="B39" s="5">
        <v>-7.2</v>
      </c>
      <c r="C39" s="5">
        <v>2.2000000000000002</v>
      </c>
      <c r="D39" s="5">
        <v>4.3</v>
      </c>
      <c r="E39" s="5">
        <v>6.6</v>
      </c>
      <c r="F39" s="5">
        <v>11.4</v>
      </c>
      <c r="G39" s="5">
        <v>12.1</v>
      </c>
      <c r="H39" s="5">
        <v>12.3</v>
      </c>
      <c r="I39" s="5">
        <v>13</v>
      </c>
      <c r="J39" s="5">
        <v>11.2</v>
      </c>
      <c r="K39" s="5">
        <v>7.4</v>
      </c>
      <c r="L39" s="5">
        <v>-1.1000000000000001</v>
      </c>
      <c r="M39" s="5">
        <v>-3.2</v>
      </c>
      <c r="N39" s="5">
        <v>5.8</v>
      </c>
      <c r="O39" s="4">
        <f t="shared" si="1"/>
        <v>5.4442899999999987</v>
      </c>
    </row>
    <row r="40" spans="1:15">
      <c r="A40" s="6">
        <v>1816</v>
      </c>
      <c r="B40" s="5">
        <v>-3.3</v>
      </c>
      <c r="C40" s="5">
        <v>-3.8</v>
      </c>
      <c r="D40" s="5">
        <v>-0.6</v>
      </c>
      <c r="E40" s="5">
        <v>5.0999999999999996</v>
      </c>
      <c r="F40" s="5">
        <v>7.7</v>
      </c>
      <c r="G40" s="5">
        <v>10.4</v>
      </c>
      <c r="H40" s="5">
        <v>12.1</v>
      </c>
      <c r="I40" s="5">
        <v>12</v>
      </c>
      <c r="J40" s="5">
        <v>10</v>
      </c>
      <c r="K40" s="5">
        <v>7.5</v>
      </c>
      <c r="L40" s="5">
        <v>-0.2</v>
      </c>
      <c r="M40" s="5">
        <v>-2.2000000000000002</v>
      </c>
      <c r="N40" s="5">
        <v>4.5999999999999996</v>
      </c>
      <c r="O40" s="4">
        <f t="shared" si="1"/>
        <v>5.5517700000000003</v>
      </c>
    </row>
    <row r="41" spans="1:15">
      <c r="A41" s="6">
        <v>1817</v>
      </c>
      <c r="B41" s="5">
        <v>1</v>
      </c>
      <c r="C41" s="5">
        <v>0.4</v>
      </c>
      <c r="D41" s="5">
        <v>-0.7</v>
      </c>
      <c r="E41" s="5">
        <v>-0.5</v>
      </c>
      <c r="F41" s="5">
        <v>9.5</v>
      </c>
      <c r="G41" s="5">
        <v>14.6</v>
      </c>
      <c r="H41" s="5">
        <v>13.7</v>
      </c>
      <c r="I41" s="5">
        <v>13.6</v>
      </c>
      <c r="J41" s="5">
        <v>13.9</v>
      </c>
      <c r="K41" s="5">
        <v>2.6</v>
      </c>
      <c r="L41" s="5">
        <v>4.9000000000000004</v>
      </c>
      <c r="M41" s="5">
        <v>-1.9</v>
      </c>
      <c r="N41" s="5">
        <v>5.9</v>
      </c>
      <c r="O41" s="4">
        <f t="shared" si="1"/>
        <v>5.6928900000000011</v>
      </c>
    </row>
    <row r="42" spans="1:15">
      <c r="A42" s="6">
        <v>1818</v>
      </c>
      <c r="B42" s="5">
        <v>0.2</v>
      </c>
      <c r="C42" s="5">
        <v>0.2</v>
      </c>
      <c r="D42" s="5">
        <v>1.3</v>
      </c>
      <c r="E42" s="5">
        <v>8.1999999999999993</v>
      </c>
      <c r="F42" s="5">
        <v>9.6</v>
      </c>
      <c r="G42" s="5">
        <v>14.6</v>
      </c>
      <c r="H42" s="5">
        <v>15.4</v>
      </c>
      <c r="I42" s="5">
        <v>13</v>
      </c>
      <c r="J42" s="5">
        <v>11.7</v>
      </c>
      <c r="K42" s="5">
        <v>7</v>
      </c>
      <c r="L42" s="5">
        <v>4.3</v>
      </c>
      <c r="M42" s="5">
        <v>-1.7</v>
      </c>
      <c r="N42" s="5">
        <v>7</v>
      </c>
      <c r="O42" s="4">
        <f t="shared" si="1"/>
        <v>5.8146000000000004</v>
      </c>
    </row>
    <row r="43" spans="1:15">
      <c r="A43" s="6">
        <v>1819</v>
      </c>
      <c r="B43" s="5">
        <v>0.2</v>
      </c>
      <c r="C43" s="5">
        <v>0.3</v>
      </c>
      <c r="D43" s="5">
        <v>1.8</v>
      </c>
      <c r="E43" s="5">
        <v>5.5</v>
      </c>
      <c r="F43" s="5">
        <v>9.1999999999999993</v>
      </c>
      <c r="G43" s="5">
        <v>11.7</v>
      </c>
      <c r="H43" s="5">
        <v>15.7</v>
      </c>
      <c r="I43" s="5">
        <v>14.4</v>
      </c>
      <c r="J43" s="5">
        <v>12.6</v>
      </c>
      <c r="K43" s="5">
        <v>6.6</v>
      </c>
      <c r="L43" s="5">
        <v>1.4</v>
      </c>
      <c r="M43" s="5">
        <v>-1.5</v>
      </c>
      <c r="N43" s="5">
        <v>6.5</v>
      </c>
      <c r="O43" s="4">
        <f t="shared" si="1"/>
        <v>5.9476500000000003</v>
      </c>
    </row>
    <row r="44" spans="1:15">
      <c r="A44" s="6">
        <v>1820</v>
      </c>
      <c r="B44" s="5">
        <v>-5.3</v>
      </c>
      <c r="C44" s="5">
        <v>-0.2</v>
      </c>
      <c r="D44" s="5">
        <v>-0.9</v>
      </c>
      <c r="E44" s="5">
        <v>7.5</v>
      </c>
      <c r="F44" s="5">
        <v>11.2</v>
      </c>
      <c r="G44" s="5">
        <v>10.6</v>
      </c>
      <c r="H44" s="5">
        <v>14</v>
      </c>
      <c r="I44" s="5">
        <v>17.100000000000001</v>
      </c>
      <c r="J44" s="5">
        <v>9.1</v>
      </c>
      <c r="K44" s="5">
        <v>5.7</v>
      </c>
      <c r="L44" s="5">
        <v>0.5</v>
      </c>
      <c r="M44" s="5">
        <v>-3</v>
      </c>
      <c r="N44" s="5">
        <v>5.5</v>
      </c>
      <c r="O44" s="4">
        <f t="shared" si="1"/>
        <v>6.0807500000000001</v>
      </c>
    </row>
    <row r="45" spans="1:15">
      <c r="A45" s="6">
        <v>1821</v>
      </c>
      <c r="B45" s="5">
        <v>-0.2</v>
      </c>
      <c r="C45" s="5">
        <v>-2.1</v>
      </c>
      <c r="D45" s="5">
        <v>1.7</v>
      </c>
      <c r="E45" s="5">
        <v>7.8</v>
      </c>
      <c r="F45" s="5">
        <v>8.5</v>
      </c>
      <c r="G45" s="5">
        <v>10</v>
      </c>
      <c r="H45" s="5">
        <v>12.7</v>
      </c>
      <c r="I45" s="5">
        <v>15.2</v>
      </c>
      <c r="J45" s="5">
        <v>12</v>
      </c>
      <c r="K45" s="5">
        <v>6.7</v>
      </c>
      <c r="L45" s="5">
        <v>6.5</v>
      </c>
      <c r="M45" s="5">
        <v>2.9</v>
      </c>
      <c r="N45" s="5">
        <v>6.8</v>
      </c>
      <c r="O45" s="4">
        <f t="shared" si="1"/>
        <v>6.1822499999999998</v>
      </c>
    </row>
    <row r="46" spans="1:15">
      <c r="A46" s="6">
        <v>1822</v>
      </c>
      <c r="B46" s="5">
        <v>-2.9</v>
      </c>
      <c r="C46" s="5">
        <v>1.4</v>
      </c>
      <c r="D46" s="5">
        <v>6.2</v>
      </c>
      <c r="E46" s="5">
        <v>7</v>
      </c>
      <c r="F46" s="5">
        <v>13</v>
      </c>
      <c r="G46" s="5">
        <v>18.399999999999999</v>
      </c>
      <c r="H46" s="5">
        <v>16</v>
      </c>
      <c r="I46" s="5">
        <v>14.2</v>
      </c>
      <c r="J46" s="5">
        <v>11.2</v>
      </c>
      <c r="K46" s="5">
        <v>10.1</v>
      </c>
      <c r="L46" s="5">
        <v>6.4</v>
      </c>
      <c r="M46" s="5">
        <v>-5.5</v>
      </c>
      <c r="N46" s="5">
        <v>8</v>
      </c>
      <c r="O46" s="4">
        <f t="shared" si="1"/>
        <v>6.2609900000000005</v>
      </c>
    </row>
    <row r="47" spans="1:15">
      <c r="A47" s="6">
        <v>1823</v>
      </c>
      <c r="B47" s="5">
        <v>-3.6</v>
      </c>
      <c r="C47" s="5">
        <v>0</v>
      </c>
      <c r="D47" s="5">
        <v>0.6</v>
      </c>
      <c r="E47" s="5">
        <v>4.0999999999999996</v>
      </c>
      <c r="F47" s="5">
        <v>11.9</v>
      </c>
      <c r="G47" s="5">
        <v>11.9</v>
      </c>
      <c r="H47" s="5">
        <v>13.3</v>
      </c>
      <c r="I47" s="5">
        <v>15.6</v>
      </c>
      <c r="J47" s="5">
        <v>12.7</v>
      </c>
      <c r="K47" s="5">
        <v>7.2</v>
      </c>
      <c r="L47" s="5">
        <v>2</v>
      </c>
      <c r="M47" s="5">
        <v>0.1</v>
      </c>
      <c r="N47" s="5">
        <v>6.3</v>
      </c>
      <c r="O47" s="4">
        <f t="shared" si="1"/>
        <v>6.3631899999999995</v>
      </c>
    </row>
    <row r="48" spans="1:15">
      <c r="A48" s="6">
        <v>1824</v>
      </c>
      <c r="B48" s="5">
        <v>-3.3</v>
      </c>
      <c r="C48" s="5">
        <v>1.2</v>
      </c>
      <c r="D48" s="5">
        <v>-0.7</v>
      </c>
      <c r="E48" s="5">
        <v>3.3</v>
      </c>
      <c r="F48" s="5">
        <v>9.3000000000000007</v>
      </c>
      <c r="G48" s="5">
        <v>12.2</v>
      </c>
      <c r="H48" s="5">
        <v>15.8</v>
      </c>
      <c r="I48" s="5">
        <v>14.3</v>
      </c>
      <c r="J48" s="5">
        <v>13.2</v>
      </c>
      <c r="K48" s="5">
        <v>7.3</v>
      </c>
      <c r="L48" s="5">
        <v>4.5</v>
      </c>
      <c r="M48" s="5">
        <v>3.1</v>
      </c>
      <c r="N48" s="5">
        <v>6.7</v>
      </c>
      <c r="O48" s="4">
        <f t="shared" si="1"/>
        <v>6.4193299999999995</v>
      </c>
    </row>
    <row r="49" spans="1:15">
      <c r="A49" s="6">
        <v>1825</v>
      </c>
      <c r="B49" s="5">
        <v>-3.1</v>
      </c>
      <c r="C49" s="5">
        <v>-2.6</v>
      </c>
      <c r="D49" s="5">
        <v>-1.4</v>
      </c>
      <c r="E49" s="5">
        <v>7.6</v>
      </c>
      <c r="F49" s="5">
        <v>10.4</v>
      </c>
      <c r="G49" s="5">
        <v>12.2</v>
      </c>
      <c r="H49" s="5">
        <v>14.5</v>
      </c>
      <c r="I49" s="5">
        <v>14.4</v>
      </c>
      <c r="J49" s="5">
        <v>12.1</v>
      </c>
      <c r="K49" s="5">
        <v>6.5</v>
      </c>
      <c r="L49" s="5">
        <v>2.9</v>
      </c>
      <c r="M49" s="5">
        <v>4.0999999999999996</v>
      </c>
      <c r="N49" s="5">
        <v>6.5</v>
      </c>
      <c r="O49" s="4">
        <f t="shared" si="1"/>
        <v>6.4235299999999995</v>
      </c>
    </row>
    <row r="50" spans="1:15">
      <c r="A50" s="6">
        <v>1826</v>
      </c>
      <c r="B50" s="5">
        <v>-6.7</v>
      </c>
      <c r="C50" s="5">
        <v>1.8</v>
      </c>
      <c r="D50" s="5">
        <v>2.5</v>
      </c>
      <c r="E50" s="5">
        <v>4.8</v>
      </c>
      <c r="F50" s="5">
        <v>7.5</v>
      </c>
      <c r="G50" s="5">
        <v>12.5</v>
      </c>
      <c r="H50" s="5">
        <v>16</v>
      </c>
      <c r="I50" s="5">
        <v>17.8</v>
      </c>
      <c r="J50" s="5">
        <v>13.5</v>
      </c>
      <c r="K50" s="5">
        <v>8.4</v>
      </c>
      <c r="L50" s="5">
        <v>-0.1</v>
      </c>
      <c r="M50" s="5">
        <v>-0.6</v>
      </c>
      <c r="N50" s="5">
        <v>6.5</v>
      </c>
      <c r="O50" s="4">
        <f t="shared" si="1"/>
        <v>6.4110200000000006</v>
      </c>
    </row>
    <row r="51" spans="1:15">
      <c r="A51" s="6">
        <v>1827</v>
      </c>
      <c r="B51" s="5">
        <v>-4.9000000000000004</v>
      </c>
      <c r="C51" s="5">
        <v>-4.5999999999999996</v>
      </c>
      <c r="D51" s="5">
        <v>2.1</v>
      </c>
      <c r="E51" s="5">
        <v>6.8</v>
      </c>
      <c r="F51" s="5">
        <v>12.4</v>
      </c>
      <c r="G51" s="5">
        <v>12.7</v>
      </c>
      <c r="H51" s="5">
        <v>16.899999999999999</v>
      </c>
      <c r="I51" s="5">
        <v>13.1</v>
      </c>
      <c r="J51" s="5">
        <v>12.3</v>
      </c>
      <c r="K51" s="5">
        <v>8.6</v>
      </c>
      <c r="L51" s="5">
        <v>2</v>
      </c>
      <c r="M51" s="5">
        <v>2.5</v>
      </c>
      <c r="N51" s="5">
        <v>6.7</v>
      </c>
      <c r="O51" s="4">
        <f t="shared" si="1"/>
        <v>6.3859900000000005</v>
      </c>
    </row>
    <row r="52" spans="1:15">
      <c r="A52" s="6">
        <v>1828</v>
      </c>
      <c r="B52" s="5">
        <v>1.3</v>
      </c>
      <c r="C52" s="5">
        <v>-1.5</v>
      </c>
      <c r="D52" s="5">
        <v>1.3</v>
      </c>
      <c r="E52" s="5">
        <v>5.7</v>
      </c>
      <c r="F52" s="5">
        <v>10.9</v>
      </c>
      <c r="G52" s="5">
        <v>13.6</v>
      </c>
      <c r="H52" s="5">
        <v>15.3</v>
      </c>
      <c r="I52" s="5">
        <v>12.9</v>
      </c>
      <c r="J52" s="5">
        <v>11.7</v>
      </c>
      <c r="K52" s="5">
        <v>5.7</v>
      </c>
      <c r="L52" s="5">
        <v>3.9</v>
      </c>
      <c r="M52" s="5">
        <v>1.4</v>
      </c>
      <c r="N52" s="5">
        <v>6.9</v>
      </c>
      <c r="O52" s="4">
        <f t="shared" si="1"/>
        <v>6.3675699999999997</v>
      </c>
    </row>
    <row r="53" spans="1:15">
      <c r="A53" s="6">
        <v>1829</v>
      </c>
      <c r="B53" s="5">
        <v>-5.5</v>
      </c>
      <c r="C53" s="5">
        <v>-4.4000000000000004</v>
      </c>
      <c r="D53" s="5">
        <v>0.7</v>
      </c>
      <c r="E53" s="5">
        <v>5.9</v>
      </c>
      <c r="F53" s="5">
        <v>9.6</v>
      </c>
      <c r="G53" s="5">
        <v>11.3</v>
      </c>
      <c r="H53" s="5">
        <v>15.1</v>
      </c>
      <c r="I53" s="5">
        <v>12.5</v>
      </c>
      <c r="J53" s="5">
        <v>10</v>
      </c>
      <c r="K53" s="5">
        <v>5</v>
      </c>
      <c r="L53" s="5">
        <v>-0.9</v>
      </c>
      <c r="M53" s="5">
        <v>-7.3</v>
      </c>
      <c r="N53" s="5">
        <v>4.3</v>
      </c>
      <c r="O53" s="4">
        <f t="shared" si="1"/>
        <v>6.3322399999999996</v>
      </c>
    </row>
    <row r="54" spans="1:15">
      <c r="A54" s="6">
        <v>1830</v>
      </c>
      <c r="B54" s="5">
        <v>-8</v>
      </c>
      <c r="C54" s="5">
        <v>-3.4</v>
      </c>
      <c r="D54" s="5">
        <v>3.2</v>
      </c>
      <c r="E54" s="5">
        <v>8</v>
      </c>
      <c r="F54" s="5">
        <v>11.4</v>
      </c>
      <c r="G54" s="5">
        <v>12.9</v>
      </c>
      <c r="H54" s="5">
        <v>15.8</v>
      </c>
      <c r="I54" s="5">
        <v>14.4</v>
      </c>
      <c r="J54" s="5">
        <v>9</v>
      </c>
      <c r="K54" s="5">
        <v>6</v>
      </c>
      <c r="L54" s="5">
        <v>4</v>
      </c>
      <c r="M54" s="5">
        <v>-1.6</v>
      </c>
      <c r="N54" s="5">
        <v>6</v>
      </c>
      <c r="O54" s="4">
        <f t="shared" si="1"/>
        <v>6.3005900000000006</v>
      </c>
    </row>
    <row r="55" spans="1:15">
      <c r="A55" s="6">
        <v>1831</v>
      </c>
      <c r="B55" s="5">
        <v>-2.9</v>
      </c>
      <c r="C55" s="5">
        <v>0.4</v>
      </c>
      <c r="D55" s="5">
        <v>2.2000000000000002</v>
      </c>
      <c r="E55" s="5">
        <v>7.9</v>
      </c>
      <c r="F55" s="5">
        <v>9.8000000000000007</v>
      </c>
      <c r="G55" s="5">
        <v>11.9</v>
      </c>
      <c r="H55" s="5">
        <v>15</v>
      </c>
      <c r="I55" s="5">
        <v>14.6</v>
      </c>
      <c r="J55" s="5">
        <v>9.9</v>
      </c>
      <c r="K55" s="5">
        <v>11.8</v>
      </c>
      <c r="L55" s="5">
        <v>1.1000000000000001</v>
      </c>
      <c r="M55" s="5">
        <v>-0.7</v>
      </c>
      <c r="N55" s="5">
        <v>6.8</v>
      </c>
      <c r="O55" s="4">
        <f t="shared" si="1"/>
        <v>6.26736</v>
      </c>
    </row>
    <row r="56" spans="1:15">
      <c r="A56" s="6">
        <v>1832</v>
      </c>
      <c r="B56" s="5">
        <v>-0.6</v>
      </c>
      <c r="C56" s="5">
        <v>-0.6</v>
      </c>
      <c r="D56" s="5">
        <v>1.4</v>
      </c>
      <c r="E56" s="5">
        <v>5.9</v>
      </c>
      <c r="F56" s="5">
        <v>8.6</v>
      </c>
      <c r="G56" s="5">
        <v>11.7</v>
      </c>
      <c r="H56" s="5">
        <v>14.3</v>
      </c>
      <c r="I56" s="5">
        <v>16.2</v>
      </c>
      <c r="J56" s="5">
        <v>11.1</v>
      </c>
      <c r="K56" s="5">
        <v>6.6</v>
      </c>
      <c r="L56" s="5">
        <v>1.5</v>
      </c>
      <c r="M56" s="5">
        <v>-1.7</v>
      </c>
      <c r="N56" s="5">
        <v>6.2</v>
      </c>
      <c r="O56" s="4">
        <f t="shared" si="1"/>
        <v>6.2402499999999996</v>
      </c>
    </row>
    <row r="57" spans="1:15">
      <c r="A57" s="6">
        <v>1833</v>
      </c>
      <c r="B57" s="5">
        <v>-3.5</v>
      </c>
      <c r="C57" s="5">
        <v>2.2000000000000002</v>
      </c>
      <c r="D57" s="5">
        <v>0.8</v>
      </c>
      <c r="E57" s="5">
        <v>3.2</v>
      </c>
      <c r="F57" s="5">
        <v>14.2</v>
      </c>
      <c r="G57" s="5">
        <v>14.9</v>
      </c>
      <c r="H57" s="5">
        <v>12</v>
      </c>
      <c r="I57" s="5">
        <v>11.2</v>
      </c>
      <c r="J57" s="5">
        <v>9.6</v>
      </c>
      <c r="K57" s="5">
        <v>7.5</v>
      </c>
      <c r="L57" s="5">
        <v>2.2000000000000002</v>
      </c>
      <c r="M57" s="5">
        <v>2</v>
      </c>
      <c r="N57" s="5">
        <v>6.4</v>
      </c>
      <c r="O57" s="4">
        <f t="shared" si="1"/>
        <v>6.2000800000000007</v>
      </c>
    </row>
    <row r="58" spans="1:15">
      <c r="A58" s="6">
        <v>1834</v>
      </c>
      <c r="B58" s="5">
        <v>2.4</v>
      </c>
      <c r="C58" s="5">
        <v>-0.6</v>
      </c>
      <c r="D58" s="5">
        <v>0.6</v>
      </c>
      <c r="E58" s="5">
        <v>3.2</v>
      </c>
      <c r="F58" s="5">
        <v>13.7</v>
      </c>
      <c r="G58" s="5">
        <v>15.7</v>
      </c>
      <c r="H58" s="5">
        <v>17.899999999999999</v>
      </c>
      <c r="I58" s="5">
        <v>15.8</v>
      </c>
      <c r="J58" s="5">
        <v>15.2</v>
      </c>
      <c r="K58" s="5">
        <v>7.1</v>
      </c>
      <c r="L58" s="5">
        <v>2.6</v>
      </c>
      <c r="M58" s="5">
        <v>-1.7</v>
      </c>
      <c r="N58" s="5">
        <v>7.7</v>
      </c>
      <c r="O58" s="4">
        <f t="shared" si="1"/>
        <v>6.1537900000000008</v>
      </c>
    </row>
    <row r="59" spans="1:15">
      <c r="A59" s="6">
        <v>1835</v>
      </c>
      <c r="B59" s="5">
        <v>-0.4</v>
      </c>
      <c r="C59" s="5">
        <v>-0.5</v>
      </c>
      <c r="D59" s="5">
        <v>-0.3</v>
      </c>
      <c r="E59" s="5">
        <v>3.8</v>
      </c>
      <c r="F59" s="5">
        <v>10.4</v>
      </c>
      <c r="G59" s="5">
        <v>13.4</v>
      </c>
      <c r="H59" s="5">
        <v>17.100000000000001</v>
      </c>
      <c r="I59" s="5">
        <v>14</v>
      </c>
      <c r="J59" s="5">
        <v>12</v>
      </c>
      <c r="K59" s="5">
        <v>4.5999999999999996</v>
      </c>
      <c r="L59" s="5">
        <v>-1.7</v>
      </c>
      <c r="M59" s="5">
        <v>-3.1</v>
      </c>
      <c r="N59" s="5">
        <v>5.8</v>
      </c>
      <c r="O59" s="4">
        <f t="shared" si="1"/>
        <v>6.1276400000000004</v>
      </c>
    </row>
    <row r="60" spans="1:15">
      <c r="A60" s="6">
        <v>1836</v>
      </c>
      <c r="B60" s="5">
        <v>-2.8</v>
      </c>
      <c r="C60" s="5">
        <v>-2.2999999999999998</v>
      </c>
      <c r="D60" s="5">
        <v>5.5</v>
      </c>
      <c r="E60" s="5">
        <v>4</v>
      </c>
      <c r="F60" s="5">
        <v>7.2</v>
      </c>
      <c r="G60" s="5">
        <v>14</v>
      </c>
      <c r="H60" s="5">
        <v>15.7</v>
      </c>
      <c r="I60" s="5">
        <v>15.3</v>
      </c>
      <c r="J60" s="5">
        <v>10.1</v>
      </c>
      <c r="K60" s="5">
        <v>7.7</v>
      </c>
      <c r="L60" s="5">
        <v>1.2</v>
      </c>
      <c r="M60" s="5">
        <v>-1</v>
      </c>
      <c r="N60" s="5">
        <v>6.2</v>
      </c>
      <c r="O60" s="4">
        <f t="shared" si="1"/>
        <v>6.0901800000000001</v>
      </c>
    </row>
    <row r="61" spans="1:15">
      <c r="A61" s="6">
        <v>1837</v>
      </c>
      <c r="B61" s="5">
        <v>-1.7</v>
      </c>
      <c r="C61" s="5">
        <v>-1.2</v>
      </c>
      <c r="D61" s="5">
        <v>-2.7</v>
      </c>
      <c r="E61" s="5">
        <v>2.8</v>
      </c>
      <c r="F61" s="5">
        <v>6.7</v>
      </c>
      <c r="G61" s="5">
        <v>14.4</v>
      </c>
      <c r="H61" s="5">
        <v>13.4</v>
      </c>
      <c r="I61" s="5">
        <v>17.3</v>
      </c>
      <c r="J61" s="5">
        <v>8.9</v>
      </c>
      <c r="K61" s="5">
        <v>5.9</v>
      </c>
      <c r="L61" s="5">
        <v>0.1</v>
      </c>
      <c r="M61" s="5">
        <v>-0.3</v>
      </c>
      <c r="N61" s="5">
        <v>5.3</v>
      </c>
      <c r="O61" s="4">
        <f t="shared" si="1"/>
        <v>6.0590799999999998</v>
      </c>
    </row>
    <row r="62" spans="1:15">
      <c r="A62" s="6">
        <v>1838</v>
      </c>
      <c r="B62" s="5">
        <v>-5.6</v>
      </c>
      <c r="C62" s="5">
        <v>-2.8</v>
      </c>
      <c r="D62" s="5">
        <v>0.6</v>
      </c>
      <c r="E62" s="5">
        <v>1.9</v>
      </c>
      <c r="F62" s="5">
        <v>10.4</v>
      </c>
      <c r="G62" s="5">
        <v>12.6</v>
      </c>
      <c r="H62" s="5">
        <v>14.2</v>
      </c>
      <c r="I62" s="5">
        <v>13</v>
      </c>
      <c r="J62" s="5">
        <v>12.2</v>
      </c>
      <c r="K62" s="5">
        <v>6</v>
      </c>
      <c r="L62" s="5">
        <v>3.3</v>
      </c>
      <c r="M62" s="5">
        <v>-2.2999999999999998</v>
      </c>
      <c r="N62" s="5">
        <v>5.3</v>
      </c>
      <c r="O62" s="4">
        <f t="shared" si="1"/>
        <v>6.0286999999999997</v>
      </c>
    </row>
    <row r="63" spans="1:15">
      <c r="A63" s="6">
        <v>1839</v>
      </c>
      <c r="B63" s="5">
        <v>-4.3</v>
      </c>
      <c r="C63" s="5">
        <v>-1.1000000000000001</v>
      </c>
      <c r="D63" s="5">
        <v>-1.2</v>
      </c>
      <c r="E63" s="5">
        <v>1.5</v>
      </c>
      <c r="F63" s="5">
        <v>8.6999999999999993</v>
      </c>
      <c r="G63" s="5">
        <v>16.399999999999999</v>
      </c>
      <c r="H63" s="5">
        <v>16.3</v>
      </c>
      <c r="I63" s="5">
        <v>12.5</v>
      </c>
      <c r="J63" s="5">
        <v>12.3</v>
      </c>
      <c r="K63" s="5">
        <v>8.8000000000000007</v>
      </c>
      <c r="L63" s="5">
        <v>5.5</v>
      </c>
      <c r="M63" s="5">
        <v>1.6</v>
      </c>
      <c r="N63" s="5">
        <v>6.4</v>
      </c>
      <c r="O63" s="4">
        <f t="shared" si="1"/>
        <v>5.9983999999999993</v>
      </c>
    </row>
    <row r="64" spans="1:15">
      <c r="A64" s="6">
        <v>1840</v>
      </c>
      <c r="B64" s="5">
        <v>0.1</v>
      </c>
      <c r="C64" s="5">
        <v>-2.8</v>
      </c>
      <c r="D64" s="5">
        <v>-3.9</v>
      </c>
      <c r="E64" s="5">
        <v>6.7</v>
      </c>
      <c r="F64" s="5">
        <v>9.5</v>
      </c>
      <c r="G64" s="5">
        <v>13</v>
      </c>
      <c r="H64" s="5">
        <v>12.6</v>
      </c>
      <c r="I64" s="5">
        <v>14.4</v>
      </c>
      <c r="J64" s="5">
        <v>10.8</v>
      </c>
      <c r="K64" s="5">
        <v>3.9</v>
      </c>
      <c r="L64" s="5">
        <v>4.3</v>
      </c>
      <c r="M64" s="5">
        <v>-4.2</v>
      </c>
      <c r="N64" s="5">
        <v>5.4</v>
      </c>
      <c r="O64" s="4">
        <f t="shared" si="1"/>
        <v>5.9680599999999995</v>
      </c>
    </row>
    <row r="65" spans="1:15">
      <c r="A65" s="6">
        <v>1841</v>
      </c>
      <c r="B65" s="5">
        <v>-3.6</v>
      </c>
      <c r="C65" s="5">
        <v>-1.4</v>
      </c>
      <c r="D65" s="5">
        <v>4.3</v>
      </c>
      <c r="E65" s="5">
        <v>6.2</v>
      </c>
      <c r="F65" s="5">
        <v>14.4</v>
      </c>
      <c r="G65" s="5">
        <v>11.2</v>
      </c>
      <c r="H65" s="5">
        <v>13</v>
      </c>
      <c r="I65" s="5">
        <v>13.9</v>
      </c>
      <c r="J65" s="5">
        <v>13</v>
      </c>
      <c r="K65" s="5">
        <v>8.4</v>
      </c>
      <c r="L65" s="5">
        <v>2.7</v>
      </c>
      <c r="M65" s="5">
        <v>0.6</v>
      </c>
      <c r="N65" s="5">
        <v>6.9</v>
      </c>
      <c r="O65" s="4">
        <f t="shared" si="1"/>
        <v>5.9658800000000003</v>
      </c>
    </row>
    <row r="66" spans="1:15">
      <c r="A66" s="6">
        <v>1842</v>
      </c>
      <c r="B66" s="5">
        <v>-7.1</v>
      </c>
      <c r="C66" s="5">
        <v>-0.8</v>
      </c>
      <c r="D66" s="5">
        <v>1.3</v>
      </c>
      <c r="E66" s="5">
        <v>4.0999999999999996</v>
      </c>
      <c r="F66" s="5">
        <v>10</v>
      </c>
      <c r="G66" s="5">
        <v>14.3</v>
      </c>
      <c r="H66" s="5">
        <v>14.4</v>
      </c>
      <c r="I66" s="5">
        <v>16.7</v>
      </c>
      <c r="J66" s="5">
        <v>10.5</v>
      </c>
      <c r="K66" s="5">
        <v>2.8</v>
      </c>
      <c r="L66" s="5">
        <v>-0.3</v>
      </c>
      <c r="M66" s="5">
        <v>2.9</v>
      </c>
      <c r="N66" s="5">
        <v>5.7</v>
      </c>
      <c r="O66" s="4">
        <f t="shared" si="1"/>
        <v>5.9488900000000013</v>
      </c>
    </row>
    <row r="67" spans="1:15">
      <c r="A67" s="6">
        <v>1843</v>
      </c>
      <c r="B67" s="5">
        <v>-1.7</v>
      </c>
      <c r="C67" s="5">
        <v>2.4</v>
      </c>
      <c r="D67" s="5">
        <v>0.3</v>
      </c>
      <c r="E67" s="5">
        <v>4.9000000000000004</v>
      </c>
      <c r="F67" s="5">
        <v>7.9</v>
      </c>
      <c r="G67" s="5">
        <v>9.8000000000000007</v>
      </c>
      <c r="H67" s="5">
        <v>12.6</v>
      </c>
      <c r="I67" s="5">
        <v>14.4</v>
      </c>
      <c r="J67" s="5">
        <v>10.6</v>
      </c>
      <c r="K67" s="5">
        <v>6.7</v>
      </c>
      <c r="L67" s="5">
        <v>2.5</v>
      </c>
      <c r="M67" s="5">
        <v>0.7</v>
      </c>
      <c r="N67" s="5">
        <v>5.9</v>
      </c>
      <c r="O67" s="4">
        <f t="shared" si="1"/>
        <v>5.9351000000000003</v>
      </c>
    </row>
    <row r="68" spans="1:15">
      <c r="A68" s="6">
        <v>1844</v>
      </c>
      <c r="B68" s="5">
        <v>-5</v>
      </c>
      <c r="C68" s="5">
        <v>-3.6</v>
      </c>
      <c r="D68" s="5">
        <v>-0.9</v>
      </c>
      <c r="E68" s="5">
        <v>6.8</v>
      </c>
      <c r="F68" s="5">
        <v>8.1</v>
      </c>
      <c r="G68" s="5">
        <v>14.2</v>
      </c>
      <c r="H68" s="5">
        <v>12.5</v>
      </c>
      <c r="I68" s="5">
        <v>11.2</v>
      </c>
      <c r="J68" s="5">
        <v>12</v>
      </c>
      <c r="K68" s="5">
        <v>7.3</v>
      </c>
      <c r="L68" s="5">
        <v>3.1</v>
      </c>
      <c r="M68" s="5">
        <v>-3.2</v>
      </c>
      <c r="N68" s="5">
        <v>5.2</v>
      </c>
      <c r="O68" s="4">
        <f t="shared" si="1"/>
        <v>5.9266199999999998</v>
      </c>
    </row>
    <row r="69" spans="1:15">
      <c r="A69" s="6">
        <v>1845</v>
      </c>
      <c r="B69" s="5">
        <v>0</v>
      </c>
      <c r="C69" s="5">
        <v>-8.1</v>
      </c>
      <c r="D69" s="5">
        <v>-3.1</v>
      </c>
      <c r="E69" s="5">
        <v>5.8</v>
      </c>
      <c r="F69" s="5">
        <v>6.3</v>
      </c>
      <c r="G69" s="5">
        <v>14</v>
      </c>
      <c r="H69" s="5">
        <v>15.2</v>
      </c>
      <c r="I69" s="5">
        <v>11.9</v>
      </c>
      <c r="J69" s="5">
        <v>11.4</v>
      </c>
      <c r="K69" s="5">
        <v>7.4</v>
      </c>
      <c r="L69" s="5">
        <v>4.7</v>
      </c>
      <c r="M69" s="5">
        <v>-0.4</v>
      </c>
      <c r="N69" s="5">
        <v>5.4</v>
      </c>
      <c r="O69" s="4">
        <f t="shared" si="1"/>
        <v>5.9257900000000001</v>
      </c>
    </row>
    <row r="70" spans="1:15">
      <c r="A70" s="6">
        <v>1846</v>
      </c>
      <c r="B70" s="5">
        <v>0.2</v>
      </c>
      <c r="C70" s="5">
        <v>1</v>
      </c>
      <c r="D70" s="5">
        <v>3.2</v>
      </c>
      <c r="E70" s="5">
        <v>5.6</v>
      </c>
      <c r="F70" s="5">
        <v>11.1</v>
      </c>
      <c r="G70" s="5">
        <v>16.100000000000001</v>
      </c>
      <c r="H70" s="5">
        <v>16.7</v>
      </c>
      <c r="I70" s="5">
        <v>15.8</v>
      </c>
      <c r="J70" s="5">
        <v>12.7</v>
      </c>
      <c r="K70" s="5">
        <v>7.9</v>
      </c>
      <c r="L70" s="5">
        <v>2</v>
      </c>
      <c r="M70" s="5">
        <v>-5.7</v>
      </c>
      <c r="N70" s="5">
        <v>7.2</v>
      </c>
      <c r="O70" s="4">
        <f t="shared" si="1"/>
        <v>5.9250500000000006</v>
      </c>
    </row>
    <row r="71" spans="1:15">
      <c r="A71" s="6">
        <v>1847</v>
      </c>
      <c r="B71" s="5">
        <v>-0.5</v>
      </c>
      <c r="C71" s="5">
        <v>-4.5</v>
      </c>
      <c r="D71" s="5">
        <v>-0.9</v>
      </c>
      <c r="E71" s="5">
        <v>1.7</v>
      </c>
      <c r="F71" s="5">
        <v>13.6</v>
      </c>
      <c r="G71" s="5">
        <v>10</v>
      </c>
      <c r="H71" s="5">
        <v>15.4</v>
      </c>
      <c r="I71" s="5">
        <v>14.6</v>
      </c>
      <c r="J71" s="5">
        <v>8.6999999999999993</v>
      </c>
      <c r="K71" s="5">
        <v>6.9</v>
      </c>
      <c r="L71" s="5">
        <v>4.2</v>
      </c>
      <c r="M71" s="5">
        <v>-1.7</v>
      </c>
      <c r="N71" s="5">
        <v>5.6</v>
      </c>
      <c r="O71" s="4">
        <f t="shared" si="1"/>
        <v>5.9312100000000001</v>
      </c>
    </row>
    <row r="72" spans="1:15">
      <c r="A72" s="6">
        <v>1848</v>
      </c>
      <c r="B72" s="5">
        <v>-8.5</v>
      </c>
      <c r="C72" s="5">
        <v>1.4</v>
      </c>
      <c r="D72" s="5">
        <v>1.9</v>
      </c>
      <c r="E72" s="5">
        <v>7.3</v>
      </c>
      <c r="F72" s="5">
        <v>10.3</v>
      </c>
      <c r="G72" s="5">
        <v>14.5</v>
      </c>
      <c r="H72" s="5">
        <v>14.9</v>
      </c>
      <c r="I72" s="5">
        <v>14.6</v>
      </c>
      <c r="J72" s="5">
        <v>10.9</v>
      </c>
      <c r="K72" s="5">
        <v>7.8</v>
      </c>
      <c r="L72" s="5">
        <v>0.2</v>
      </c>
      <c r="M72" s="5">
        <v>1.8</v>
      </c>
      <c r="N72" s="5">
        <v>6.4</v>
      </c>
      <c r="O72" s="4">
        <f t="shared" si="1"/>
        <v>5.9438400000000007</v>
      </c>
    </row>
    <row r="73" spans="1:15">
      <c r="A73" s="6">
        <v>1849</v>
      </c>
      <c r="B73" s="5">
        <v>-1</v>
      </c>
      <c r="C73" s="5">
        <v>0.2</v>
      </c>
      <c r="D73" s="5">
        <v>-0.8</v>
      </c>
      <c r="E73" s="5">
        <v>3.7</v>
      </c>
      <c r="F73" s="5">
        <v>10.4</v>
      </c>
      <c r="G73" s="5">
        <v>14.6</v>
      </c>
      <c r="H73" s="5">
        <v>14.9</v>
      </c>
      <c r="I73" s="5">
        <v>12.9</v>
      </c>
      <c r="J73" s="5">
        <v>11.2</v>
      </c>
      <c r="K73" s="5">
        <v>7.7</v>
      </c>
      <c r="L73" s="5">
        <v>1</v>
      </c>
      <c r="M73" s="5">
        <v>-3.3</v>
      </c>
      <c r="N73" s="5">
        <v>6</v>
      </c>
      <c r="O73" s="4">
        <f t="shared" si="1"/>
        <v>5.9507199999999996</v>
      </c>
    </row>
    <row r="74" spans="1:15">
      <c r="A74" s="6">
        <v>1850</v>
      </c>
      <c r="B74" s="5">
        <v>-6.3</v>
      </c>
      <c r="C74" s="5">
        <v>1.6</v>
      </c>
      <c r="D74" s="5">
        <v>1.4</v>
      </c>
      <c r="E74" s="5">
        <v>5.0999999999999996</v>
      </c>
      <c r="F74" s="5">
        <v>8.1</v>
      </c>
      <c r="G74" s="5">
        <v>13.2</v>
      </c>
      <c r="H74" s="5">
        <v>14</v>
      </c>
      <c r="I74" s="5">
        <v>14.4</v>
      </c>
      <c r="J74" s="5">
        <v>9</v>
      </c>
      <c r="K74" s="5">
        <v>3.6</v>
      </c>
      <c r="L74" s="5">
        <v>2.9</v>
      </c>
      <c r="M74" s="5">
        <v>-0.3</v>
      </c>
      <c r="N74" s="5">
        <v>5.6</v>
      </c>
      <c r="O74" s="4">
        <f t="shared" si="1"/>
        <v>5.9653800000000006</v>
      </c>
    </row>
    <row r="75" spans="1:15">
      <c r="A75" s="6">
        <v>1851</v>
      </c>
      <c r="B75" s="5">
        <v>0.3</v>
      </c>
      <c r="C75" s="5">
        <v>-1.8</v>
      </c>
      <c r="D75" s="5">
        <v>-0.2</v>
      </c>
      <c r="E75" s="5">
        <v>6.5</v>
      </c>
      <c r="F75" s="5">
        <v>5.9</v>
      </c>
      <c r="G75" s="5">
        <v>13.4</v>
      </c>
      <c r="H75" s="5">
        <v>13.4</v>
      </c>
      <c r="I75" s="5">
        <v>14.1</v>
      </c>
      <c r="J75" s="5">
        <v>7.6</v>
      </c>
      <c r="K75" s="5">
        <v>7.9</v>
      </c>
      <c r="L75" s="5">
        <v>-3.9</v>
      </c>
      <c r="M75" s="5">
        <v>-1.5</v>
      </c>
      <c r="N75" s="5">
        <v>5.0999999999999996</v>
      </c>
      <c r="O75" s="4">
        <f t="shared" si="1"/>
        <v>5.98163</v>
      </c>
    </row>
    <row r="76" spans="1:15">
      <c r="A76" s="6">
        <v>1852</v>
      </c>
      <c r="B76" s="5">
        <v>1.3</v>
      </c>
      <c r="C76" s="5">
        <v>-2.2000000000000002</v>
      </c>
      <c r="D76" s="5">
        <v>-1.8</v>
      </c>
      <c r="E76" s="5">
        <v>2.8</v>
      </c>
      <c r="F76" s="5">
        <v>10.4</v>
      </c>
      <c r="G76" s="5">
        <v>13.5</v>
      </c>
      <c r="H76" s="5">
        <v>16.399999999999999</v>
      </c>
      <c r="I76" s="5">
        <v>14.6</v>
      </c>
      <c r="J76" s="5">
        <v>10.7</v>
      </c>
      <c r="K76" s="5">
        <v>6.1</v>
      </c>
      <c r="L76" s="5">
        <v>7.4</v>
      </c>
      <c r="M76" s="5">
        <v>4.4000000000000004</v>
      </c>
      <c r="N76" s="5">
        <v>7</v>
      </c>
      <c r="O76" s="4">
        <f t="shared" si="1"/>
        <v>6.0085600000000001</v>
      </c>
    </row>
    <row r="77" spans="1:15">
      <c r="A77" s="6">
        <v>1853</v>
      </c>
      <c r="B77" s="5">
        <v>1.9</v>
      </c>
      <c r="C77" s="5">
        <v>-4.8</v>
      </c>
      <c r="D77" s="5">
        <v>-3.1</v>
      </c>
      <c r="E77" s="5">
        <v>2.6</v>
      </c>
      <c r="F77" s="5">
        <v>8.6999999999999993</v>
      </c>
      <c r="G77" s="5">
        <v>12.5</v>
      </c>
      <c r="H77" s="5">
        <v>16.100000000000001</v>
      </c>
      <c r="I77" s="5">
        <v>15.3</v>
      </c>
      <c r="J77" s="5">
        <v>11.1</v>
      </c>
      <c r="K77" s="5">
        <v>8.6</v>
      </c>
      <c r="L77" s="5">
        <v>1</v>
      </c>
      <c r="M77" s="5">
        <v>-5.3</v>
      </c>
      <c r="N77" s="5">
        <v>5.4</v>
      </c>
      <c r="O77" s="4">
        <f t="shared" si="1"/>
        <v>6.0178900000000004</v>
      </c>
    </row>
    <row r="78" spans="1:15">
      <c r="A78" s="6">
        <v>1854</v>
      </c>
      <c r="B78" s="5">
        <v>0.2</v>
      </c>
      <c r="C78" s="5">
        <v>-4.8</v>
      </c>
      <c r="D78" s="5">
        <v>0.4</v>
      </c>
      <c r="E78" s="5">
        <v>6.2</v>
      </c>
      <c r="F78" s="5">
        <v>10.5</v>
      </c>
      <c r="G78" s="5">
        <v>11.9</v>
      </c>
      <c r="H78" s="5">
        <v>15.2</v>
      </c>
      <c r="I78" s="5">
        <v>13.5</v>
      </c>
      <c r="J78" s="5">
        <v>11.5</v>
      </c>
      <c r="K78" s="5">
        <v>8</v>
      </c>
      <c r="L78" s="5">
        <v>-0.9</v>
      </c>
      <c r="M78" s="5">
        <v>-1.3</v>
      </c>
      <c r="N78" s="5">
        <v>5.9</v>
      </c>
      <c r="O78" s="4">
        <f t="shared" si="1"/>
        <v>6.0460400000000014</v>
      </c>
    </row>
    <row r="79" spans="1:15">
      <c r="A79" s="6">
        <v>1855</v>
      </c>
      <c r="B79" s="5">
        <v>-6</v>
      </c>
      <c r="C79" s="5">
        <v>-2</v>
      </c>
      <c r="D79" s="5">
        <v>0.4</v>
      </c>
      <c r="E79" s="5">
        <v>3.7</v>
      </c>
      <c r="F79" s="5">
        <v>9</v>
      </c>
      <c r="G79" s="5">
        <v>13.1</v>
      </c>
      <c r="H79" s="5">
        <v>14.8</v>
      </c>
      <c r="I79" s="5">
        <v>15.8</v>
      </c>
      <c r="J79" s="5">
        <v>11.5</v>
      </c>
      <c r="K79" s="5">
        <v>10.3</v>
      </c>
      <c r="L79" s="5">
        <v>-0.1</v>
      </c>
      <c r="M79" s="5">
        <v>-4.7</v>
      </c>
      <c r="N79" s="5">
        <v>5.5</v>
      </c>
      <c r="O79" s="4">
        <f t="shared" si="1"/>
        <v>6.0765799999999999</v>
      </c>
    </row>
    <row r="80" spans="1:15">
      <c r="A80" s="6">
        <v>1856</v>
      </c>
      <c r="B80" s="5">
        <v>1.5</v>
      </c>
      <c r="C80" s="5">
        <v>1.2</v>
      </c>
      <c r="D80" s="5">
        <v>-0.1</v>
      </c>
      <c r="E80" s="5">
        <v>7.9</v>
      </c>
      <c r="F80" s="5">
        <v>8.5</v>
      </c>
      <c r="G80" s="5">
        <v>14.8</v>
      </c>
      <c r="H80" s="5">
        <v>13.2</v>
      </c>
      <c r="I80" s="5">
        <v>16.600000000000001</v>
      </c>
      <c r="J80" s="5">
        <v>10.199999999999999</v>
      </c>
      <c r="K80" s="5">
        <v>9</v>
      </c>
      <c r="L80" s="5">
        <v>-2.8</v>
      </c>
      <c r="M80" s="5">
        <v>-0.5</v>
      </c>
      <c r="N80" s="5">
        <v>6.6</v>
      </c>
      <c r="O80" s="4">
        <f t="shared" si="1"/>
        <v>6.1046700000000005</v>
      </c>
    </row>
    <row r="81" spans="1:15">
      <c r="A81" s="6">
        <v>1857</v>
      </c>
      <c r="B81" s="5">
        <v>-4.3</v>
      </c>
      <c r="C81" s="5">
        <v>-0.8</v>
      </c>
      <c r="D81" s="5">
        <v>0.1</v>
      </c>
      <c r="E81" s="5">
        <v>4.5999999999999996</v>
      </c>
      <c r="F81" s="5">
        <v>10.4</v>
      </c>
      <c r="G81" s="5">
        <v>13.2</v>
      </c>
      <c r="H81" s="5">
        <v>17</v>
      </c>
      <c r="I81" s="5">
        <v>15.5</v>
      </c>
      <c r="J81" s="5">
        <v>13.3</v>
      </c>
      <c r="K81" s="5">
        <v>9.6</v>
      </c>
      <c r="L81" s="5">
        <v>3</v>
      </c>
      <c r="M81" s="5">
        <v>1</v>
      </c>
      <c r="N81" s="5">
        <v>6.9</v>
      </c>
      <c r="O81" s="4">
        <f t="shared" si="1"/>
        <v>6.1356900000000003</v>
      </c>
    </row>
    <row r="82" spans="1:15">
      <c r="A82" s="6">
        <v>1858</v>
      </c>
      <c r="B82" s="5">
        <v>-4.5</v>
      </c>
      <c r="C82" s="5">
        <v>-4.5</v>
      </c>
      <c r="D82" s="5">
        <v>-0.2</v>
      </c>
      <c r="E82" s="5">
        <v>6.6</v>
      </c>
      <c r="F82" s="5">
        <v>7.8</v>
      </c>
      <c r="G82" s="5">
        <v>16.899999999999999</v>
      </c>
      <c r="H82" s="5">
        <v>13.5</v>
      </c>
      <c r="I82" s="5">
        <v>13</v>
      </c>
      <c r="J82" s="5">
        <v>14</v>
      </c>
      <c r="K82" s="5">
        <v>7.8</v>
      </c>
      <c r="L82" s="5">
        <v>-1.1000000000000001</v>
      </c>
      <c r="M82" s="5">
        <v>-1.3</v>
      </c>
      <c r="N82" s="5">
        <v>5.7</v>
      </c>
      <c r="O82" s="4">
        <f t="shared" si="1"/>
        <v>6.1503399999999999</v>
      </c>
    </row>
    <row r="83" spans="1:15">
      <c r="A83" s="6">
        <v>1859</v>
      </c>
      <c r="B83" s="5">
        <v>-2.2999999999999998</v>
      </c>
      <c r="C83" s="5">
        <v>-0.5</v>
      </c>
      <c r="D83" s="5">
        <v>3.9</v>
      </c>
      <c r="E83" s="5">
        <v>5.9</v>
      </c>
      <c r="F83" s="5">
        <v>9.4</v>
      </c>
      <c r="G83" s="5">
        <v>13.7</v>
      </c>
      <c r="H83" s="5">
        <v>19.399999999999999</v>
      </c>
      <c r="I83" s="5">
        <v>17.100000000000001</v>
      </c>
      <c r="J83" s="5">
        <v>11.5</v>
      </c>
      <c r="K83" s="5">
        <v>8.8000000000000007</v>
      </c>
      <c r="L83" s="5">
        <v>1.2</v>
      </c>
      <c r="M83" s="5">
        <v>-4.4000000000000004</v>
      </c>
      <c r="N83" s="5">
        <v>7</v>
      </c>
      <c r="O83" s="4">
        <f t="shared" si="1"/>
        <v>6.1616799999999996</v>
      </c>
    </row>
    <row r="84" spans="1:15">
      <c r="A84" s="6">
        <v>1860</v>
      </c>
      <c r="B84" s="5">
        <v>0.7</v>
      </c>
      <c r="C84" s="5">
        <v>-6.3</v>
      </c>
      <c r="D84" s="5">
        <v>-1.6</v>
      </c>
      <c r="E84" s="5">
        <v>4</v>
      </c>
      <c r="F84" s="5">
        <v>10.4</v>
      </c>
      <c r="G84" s="5">
        <v>12.9</v>
      </c>
      <c r="H84" s="5">
        <v>11.4</v>
      </c>
      <c r="I84" s="5">
        <v>13.5</v>
      </c>
      <c r="J84" s="5">
        <v>10.8</v>
      </c>
      <c r="K84" s="5">
        <v>5.8</v>
      </c>
      <c r="L84" s="5">
        <v>-0.5</v>
      </c>
      <c r="M84" s="5">
        <v>-1.7</v>
      </c>
      <c r="N84" s="5">
        <v>5</v>
      </c>
      <c r="O84" s="4">
        <f t="shared" si="1"/>
        <v>6.1570999999999998</v>
      </c>
    </row>
    <row r="85" spans="1:15">
      <c r="A85" s="6">
        <v>1861</v>
      </c>
      <c r="B85" s="5">
        <v>-4.9000000000000004</v>
      </c>
      <c r="C85" s="5">
        <v>2.6</v>
      </c>
      <c r="D85" s="5">
        <v>1.5</v>
      </c>
      <c r="E85" s="5">
        <v>3.5</v>
      </c>
      <c r="F85" s="5">
        <v>8.6</v>
      </c>
      <c r="G85" s="5">
        <v>14</v>
      </c>
      <c r="H85" s="5">
        <v>14.6</v>
      </c>
      <c r="I85" s="5">
        <v>16.7</v>
      </c>
      <c r="J85" s="5">
        <v>11.2</v>
      </c>
      <c r="K85" s="5">
        <v>9</v>
      </c>
      <c r="L85" s="5">
        <v>2.9</v>
      </c>
      <c r="M85" s="5">
        <v>-2.1</v>
      </c>
      <c r="N85" s="5">
        <v>6.5</v>
      </c>
      <c r="O85" s="4">
        <f t="shared" si="1"/>
        <v>6.1603200000000005</v>
      </c>
    </row>
    <row r="86" spans="1:15">
      <c r="A86" s="6">
        <v>1862</v>
      </c>
      <c r="B86" s="5">
        <v>-2.8</v>
      </c>
      <c r="C86" s="5">
        <v>-2.1</v>
      </c>
      <c r="D86" s="5">
        <v>5.7</v>
      </c>
      <c r="E86" s="5">
        <v>8.1</v>
      </c>
      <c r="F86" s="5">
        <v>12.3</v>
      </c>
      <c r="G86" s="5">
        <v>11.8</v>
      </c>
      <c r="H86" s="5">
        <v>15.5</v>
      </c>
      <c r="I86" s="5">
        <v>13.8</v>
      </c>
      <c r="J86" s="5">
        <v>12.2</v>
      </c>
      <c r="K86" s="5">
        <v>9</v>
      </c>
      <c r="L86" s="5">
        <v>2.1</v>
      </c>
      <c r="M86" s="5">
        <v>-0.2</v>
      </c>
      <c r="N86" s="5">
        <v>7.1</v>
      </c>
      <c r="O86" s="4">
        <f t="shared" si="1"/>
        <v>6.1539299999999999</v>
      </c>
    </row>
    <row r="87" spans="1:15">
      <c r="A87" s="6">
        <v>1863</v>
      </c>
      <c r="B87" s="5">
        <v>1</v>
      </c>
      <c r="C87" s="5">
        <v>-0.7</v>
      </c>
      <c r="D87" s="5">
        <v>1.2</v>
      </c>
      <c r="E87" s="5">
        <v>6.1</v>
      </c>
      <c r="F87" s="5">
        <v>11</v>
      </c>
      <c r="G87" s="5">
        <v>12.6</v>
      </c>
      <c r="H87" s="5">
        <v>13.8</v>
      </c>
      <c r="I87" s="5">
        <v>16.899999999999999</v>
      </c>
      <c r="J87" s="5">
        <v>10.5</v>
      </c>
      <c r="K87" s="5">
        <v>9.1</v>
      </c>
      <c r="L87" s="5">
        <v>2.2000000000000002</v>
      </c>
      <c r="M87" s="5">
        <v>-0.8</v>
      </c>
      <c r="N87" s="5">
        <v>6.9</v>
      </c>
      <c r="O87" s="4">
        <f t="shared" si="1"/>
        <v>6.1394500000000001</v>
      </c>
    </row>
    <row r="88" spans="1:15">
      <c r="A88" s="6">
        <v>1864</v>
      </c>
      <c r="B88" s="5">
        <v>-5.5</v>
      </c>
      <c r="C88" s="5">
        <v>-2</v>
      </c>
      <c r="D88" s="5">
        <v>2.1</v>
      </c>
      <c r="E88" s="5">
        <v>2.7</v>
      </c>
      <c r="F88" s="5">
        <v>9.1</v>
      </c>
      <c r="G88" s="5">
        <v>12</v>
      </c>
      <c r="H88" s="5">
        <v>13.6</v>
      </c>
      <c r="I88" s="5">
        <v>12.6</v>
      </c>
      <c r="J88" s="5">
        <v>10.6</v>
      </c>
      <c r="K88" s="5">
        <v>4.5999999999999996</v>
      </c>
      <c r="L88" s="5">
        <v>-0.2</v>
      </c>
      <c r="M88" s="5">
        <v>-4.4000000000000004</v>
      </c>
      <c r="N88" s="5">
        <v>4.5999999999999996</v>
      </c>
      <c r="O88" s="4">
        <f t="shared" si="1"/>
        <v>6.1046900000000006</v>
      </c>
    </row>
    <row r="89" spans="1:15">
      <c r="A89" s="6">
        <v>1865</v>
      </c>
      <c r="B89" s="5">
        <v>-1.3</v>
      </c>
      <c r="C89" s="5">
        <v>-5.8</v>
      </c>
      <c r="D89" s="5">
        <v>-5</v>
      </c>
      <c r="E89" s="5">
        <v>9.9</v>
      </c>
      <c r="F89" s="5">
        <v>13.7</v>
      </c>
      <c r="G89" s="5">
        <v>11.8</v>
      </c>
      <c r="H89" s="5">
        <v>17.100000000000001</v>
      </c>
      <c r="I89" s="5">
        <v>13.6</v>
      </c>
      <c r="J89" s="5">
        <v>13.8</v>
      </c>
      <c r="K89" s="5">
        <v>7.5</v>
      </c>
      <c r="L89" s="5">
        <v>3.3</v>
      </c>
      <c r="M89" s="5">
        <v>-1.5</v>
      </c>
      <c r="N89" s="5">
        <v>6.4</v>
      </c>
      <c r="O89" s="4">
        <f t="shared" si="1"/>
        <v>6.0783800000000001</v>
      </c>
    </row>
    <row r="90" spans="1:15">
      <c r="A90" s="6">
        <v>1866</v>
      </c>
      <c r="B90" s="5">
        <v>1.5</v>
      </c>
      <c r="C90" s="5">
        <v>0.8</v>
      </c>
      <c r="D90" s="5">
        <v>0.5</v>
      </c>
      <c r="E90" s="5">
        <v>6.8</v>
      </c>
      <c r="F90" s="5">
        <v>6.7</v>
      </c>
      <c r="G90" s="5">
        <v>14.6</v>
      </c>
      <c r="H90" s="5">
        <v>13.9</v>
      </c>
      <c r="I90" s="5">
        <v>13.3</v>
      </c>
      <c r="J90" s="5">
        <v>12.7</v>
      </c>
      <c r="K90" s="5">
        <v>6.4</v>
      </c>
      <c r="L90" s="5">
        <v>0.9</v>
      </c>
      <c r="M90" s="5">
        <v>1.7</v>
      </c>
      <c r="N90" s="5">
        <v>6.7</v>
      </c>
      <c r="O90" s="4">
        <f t="shared" si="1"/>
        <v>6.0430299999999999</v>
      </c>
    </row>
    <row r="91" spans="1:15">
      <c r="A91" s="6">
        <v>1867</v>
      </c>
      <c r="B91" s="5">
        <v>-2.9</v>
      </c>
      <c r="C91" s="5">
        <v>1.9</v>
      </c>
      <c r="D91" s="5">
        <v>0.4</v>
      </c>
      <c r="E91" s="5">
        <v>5.3</v>
      </c>
      <c r="F91" s="5">
        <v>10.199999999999999</v>
      </c>
      <c r="G91" s="5">
        <v>12.7</v>
      </c>
      <c r="H91" s="5">
        <v>13.3</v>
      </c>
      <c r="I91" s="5">
        <v>15.6</v>
      </c>
      <c r="J91" s="5">
        <v>12.4</v>
      </c>
      <c r="K91" s="5">
        <v>5.2</v>
      </c>
      <c r="L91" s="5">
        <v>-0.9</v>
      </c>
      <c r="M91" s="5">
        <v>-4.7</v>
      </c>
      <c r="N91" s="5">
        <v>5.7</v>
      </c>
      <c r="O91" s="4">
        <f t="shared" si="1"/>
        <v>6.0070499999999996</v>
      </c>
    </row>
    <row r="92" spans="1:15">
      <c r="A92" s="6">
        <v>1868</v>
      </c>
      <c r="B92" s="5">
        <v>-5</v>
      </c>
      <c r="C92" s="5">
        <v>0.1</v>
      </c>
      <c r="D92" s="5">
        <v>-0.7</v>
      </c>
      <c r="E92" s="5">
        <v>4.3</v>
      </c>
      <c r="F92" s="5">
        <v>15.3</v>
      </c>
      <c r="G92" s="5">
        <v>14.3</v>
      </c>
      <c r="H92" s="5">
        <v>14.7</v>
      </c>
      <c r="I92" s="5">
        <v>15.1</v>
      </c>
      <c r="J92" s="5">
        <v>14.4</v>
      </c>
      <c r="K92" s="5">
        <v>6.4</v>
      </c>
      <c r="L92" s="5">
        <v>-0.9</v>
      </c>
      <c r="M92" s="5">
        <v>3.5</v>
      </c>
      <c r="N92" s="5">
        <v>6.8</v>
      </c>
      <c r="O92" s="4">
        <f t="shared" si="1"/>
        <v>5.95573</v>
      </c>
    </row>
    <row r="93" spans="1:15">
      <c r="A93" s="6">
        <v>1869</v>
      </c>
      <c r="B93" s="5">
        <v>-4.0999999999999996</v>
      </c>
      <c r="C93" s="5">
        <v>3.9</v>
      </c>
      <c r="D93" s="5">
        <v>-3.2</v>
      </c>
      <c r="E93" s="5">
        <v>7.3</v>
      </c>
      <c r="F93" s="5">
        <v>11.6</v>
      </c>
      <c r="G93" s="5">
        <v>9.6999999999999993</v>
      </c>
      <c r="H93" s="5">
        <v>16.899999999999999</v>
      </c>
      <c r="I93" s="5">
        <v>12.4</v>
      </c>
      <c r="J93" s="5">
        <v>13</v>
      </c>
      <c r="K93" s="5">
        <v>3.4</v>
      </c>
      <c r="L93" s="5">
        <v>0.7</v>
      </c>
      <c r="M93" s="5">
        <v>-1.7</v>
      </c>
      <c r="N93" s="5">
        <v>5.8</v>
      </c>
      <c r="O93" s="4">
        <f t="shared" si="1"/>
        <v>5.9145399999999988</v>
      </c>
    </row>
    <row r="94" spans="1:15">
      <c r="A94" s="6">
        <v>1870</v>
      </c>
      <c r="B94" s="5">
        <v>-3.9</v>
      </c>
      <c r="C94" s="5">
        <v>-4.3</v>
      </c>
      <c r="D94" s="5">
        <v>-2.2999999999999998</v>
      </c>
      <c r="E94" s="5">
        <v>4.2</v>
      </c>
      <c r="F94" s="5">
        <v>11.6</v>
      </c>
      <c r="G94" s="5">
        <v>12.9</v>
      </c>
      <c r="H94" s="5">
        <v>16.7</v>
      </c>
      <c r="I94" s="5">
        <v>11.8</v>
      </c>
      <c r="J94" s="5">
        <v>9</v>
      </c>
      <c r="K94" s="5">
        <v>5.6</v>
      </c>
      <c r="L94" s="5">
        <v>0.9</v>
      </c>
      <c r="M94" s="5">
        <v>-7.2</v>
      </c>
      <c r="N94" s="5">
        <v>4.5999999999999996</v>
      </c>
      <c r="O94" s="4">
        <f t="shared" si="1"/>
        <v>5.8780799999999997</v>
      </c>
    </row>
    <row r="95" spans="1:15">
      <c r="A95" s="6">
        <v>1871</v>
      </c>
      <c r="B95" s="5">
        <v>-6.8</v>
      </c>
      <c r="C95" s="5">
        <v>0.2</v>
      </c>
      <c r="D95" s="5">
        <v>2</v>
      </c>
      <c r="E95" s="5">
        <v>4.7</v>
      </c>
      <c r="F95" s="5">
        <v>7</v>
      </c>
      <c r="G95" s="5">
        <v>9.3000000000000007</v>
      </c>
      <c r="H95" s="5">
        <v>15.4</v>
      </c>
      <c r="I95" s="5">
        <v>14.7</v>
      </c>
      <c r="J95" s="5">
        <v>13.3</v>
      </c>
      <c r="K95" s="5">
        <v>3.4</v>
      </c>
      <c r="L95" s="5">
        <v>-2.9</v>
      </c>
      <c r="M95" s="5">
        <v>-6.3</v>
      </c>
      <c r="N95" s="5">
        <v>4.5</v>
      </c>
      <c r="O95" s="4">
        <f t="shared" si="1"/>
        <v>5.8395799999999998</v>
      </c>
    </row>
    <row r="96" spans="1:15">
      <c r="A96" s="6">
        <v>1872</v>
      </c>
      <c r="B96" s="5">
        <v>-0.5</v>
      </c>
      <c r="C96" s="5">
        <v>0.8</v>
      </c>
      <c r="D96" s="5">
        <v>2.7</v>
      </c>
      <c r="E96" s="5">
        <v>6</v>
      </c>
      <c r="F96" s="5">
        <v>9.4</v>
      </c>
      <c r="G96" s="5">
        <v>12.2</v>
      </c>
      <c r="H96" s="5">
        <v>15.3</v>
      </c>
      <c r="I96" s="5">
        <v>13</v>
      </c>
      <c r="J96" s="5">
        <v>12.4</v>
      </c>
      <c r="K96" s="5">
        <v>8.1</v>
      </c>
      <c r="L96" s="5">
        <v>3.7</v>
      </c>
      <c r="M96" s="5">
        <v>2.2999999999999998</v>
      </c>
      <c r="N96" s="5">
        <v>7.1</v>
      </c>
      <c r="O96" s="4">
        <f t="shared" si="1"/>
        <v>5.8074299999999992</v>
      </c>
    </row>
    <row r="97" spans="1:15">
      <c r="A97" s="6">
        <v>1873</v>
      </c>
      <c r="B97" s="5">
        <v>1.2</v>
      </c>
      <c r="C97" s="5">
        <v>-2.5</v>
      </c>
      <c r="D97" s="5">
        <v>3.5</v>
      </c>
      <c r="E97" s="5">
        <v>4</v>
      </c>
      <c r="F97" s="5">
        <v>6.2</v>
      </c>
      <c r="G97" s="5">
        <v>12.7</v>
      </c>
      <c r="H97" s="5">
        <v>16.8</v>
      </c>
      <c r="I97" s="5">
        <v>15.8</v>
      </c>
      <c r="J97" s="5">
        <v>10</v>
      </c>
      <c r="K97" s="5">
        <v>7.7</v>
      </c>
      <c r="L97" s="5">
        <v>1.3</v>
      </c>
      <c r="M97" s="5">
        <v>-1.5</v>
      </c>
      <c r="N97" s="5">
        <v>6.3</v>
      </c>
      <c r="O97" s="4">
        <f t="shared" si="1"/>
        <v>5.7720700000000003</v>
      </c>
    </row>
    <row r="98" spans="1:15">
      <c r="A98" s="6">
        <v>1874</v>
      </c>
      <c r="B98" s="5">
        <v>-0.6</v>
      </c>
      <c r="C98" s="5">
        <v>-1.8</v>
      </c>
      <c r="D98" s="5">
        <v>0.2</v>
      </c>
      <c r="E98" s="5">
        <v>6.6</v>
      </c>
      <c r="F98" s="5">
        <v>5.8</v>
      </c>
      <c r="G98" s="5">
        <v>13.6</v>
      </c>
      <c r="H98" s="5">
        <v>17.600000000000001</v>
      </c>
      <c r="I98" s="5">
        <v>12.3</v>
      </c>
      <c r="J98" s="5">
        <v>13.5</v>
      </c>
      <c r="K98" s="5">
        <v>8.6999999999999993</v>
      </c>
      <c r="L98" s="5">
        <v>-0.9</v>
      </c>
      <c r="M98" s="5">
        <v>-4.5</v>
      </c>
      <c r="N98" s="5">
        <v>5.9</v>
      </c>
      <c r="O98" s="4">
        <f t="shared" si="1"/>
        <v>5.7360900000000008</v>
      </c>
    </row>
    <row r="99" spans="1:15">
      <c r="A99" s="6">
        <v>1875</v>
      </c>
      <c r="B99" s="5">
        <v>0</v>
      </c>
      <c r="C99" s="5">
        <v>-6.2</v>
      </c>
      <c r="D99" s="5">
        <v>-1.7</v>
      </c>
      <c r="E99" s="5">
        <v>5.2</v>
      </c>
      <c r="F99" s="5">
        <v>11.7</v>
      </c>
      <c r="G99" s="5">
        <v>13.9</v>
      </c>
      <c r="H99" s="5">
        <v>13.7</v>
      </c>
      <c r="I99" s="5">
        <v>16.100000000000001</v>
      </c>
      <c r="J99" s="5">
        <v>11.5</v>
      </c>
      <c r="K99" s="5">
        <v>4.0999999999999996</v>
      </c>
      <c r="L99" s="5">
        <v>-0.2</v>
      </c>
      <c r="M99" s="5">
        <v>-3.8</v>
      </c>
      <c r="N99" s="5">
        <v>5.4</v>
      </c>
      <c r="O99" s="4">
        <f t="shared" si="1"/>
        <v>5.7027000000000001</v>
      </c>
    </row>
    <row r="100" spans="1:15">
      <c r="A100" s="6">
        <v>1876</v>
      </c>
      <c r="B100" s="5">
        <v>-2.8</v>
      </c>
      <c r="C100" s="5">
        <v>-0.7</v>
      </c>
      <c r="D100" s="5">
        <v>1.3</v>
      </c>
      <c r="E100" s="5">
        <v>5.7</v>
      </c>
      <c r="F100" s="5">
        <v>5.2</v>
      </c>
      <c r="G100" s="5">
        <v>12.8</v>
      </c>
      <c r="H100" s="5">
        <v>15.4</v>
      </c>
      <c r="I100" s="5">
        <v>15.3</v>
      </c>
      <c r="J100" s="5">
        <v>9.8000000000000007</v>
      </c>
      <c r="K100" s="5">
        <v>9</v>
      </c>
      <c r="L100" s="5">
        <v>0.5</v>
      </c>
      <c r="M100" s="5">
        <v>2.2999999999999998</v>
      </c>
      <c r="N100" s="5">
        <v>6.2</v>
      </c>
      <c r="O100" s="4">
        <f t="shared" si="1"/>
        <v>5.6734099999999996</v>
      </c>
    </row>
    <row r="101" spans="1:15">
      <c r="A101" s="6">
        <v>1877</v>
      </c>
      <c r="B101" s="5">
        <v>1.1000000000000001</v>
      </c>
      <c r="C101" s="5">
        <v>-0.3</v>
      </c>
      <c r="D101" s="5">
        <v>-0.7</v>
      </c>
      <c r="E101" s="5">
        <v>3.7</v>
      </c>
      <c r="F101" s="5">
        <v>6.5</v>
      </c>
      <c r="G101" s="5">
        <v>15.8</v>
      </c>
      <c r="H101" s="5">
        <v>13.8</v>
      </c>
      <c r="I101" s="5">
        <v>15.8</v>
      </c>
      <c r="J101" s="5">
        <v>8.1999999999999993</v>
      </c>
      <c r="K101" s="5">
        <v>4.4000000000000004</v>
      </c>
      <c r="L101" s="5">
        <v>3.2</v>
      </c>
      <c r="M101" s="5">
        <v>-2.4</v>
      </c>
      <c r="N101" s="5">
        <v>5.8</v>
      </c>
      <c r="O101" s="4">
        <f t="shared" ref="O101:O164" si="2">$Q$5*(N90+N112)+$Q$6*(N91+N111)+$Q$7*(N92+N110)+$Q$8*(N93+N109)+$Q$9*(N94+N108)+$Q$10*(N95+N107)+$Q$11*(N96+N106)+$Q$12*(N97+N105)+$Q$13*(N98+N104)+$Q$14*(N99+N103)+$Q$15*(N100+N102)+$Q$16*N101</f>
        <v>5.6331999999999995</v>
      </c>
    </row>
    <row r="102" spans="1:15">
      <c r="A102" s="6">
        <v>1878</v>
      </c>
      <c r="B102" s="5">
        <v>-4</v>
      </c>
      <c r="C102" s="5">
        <v>0</v>
      </c>
      <c r="D102" s="5">
        <v>-0.6</v>
      </c>
      <c r="E102" s="5">
        <v>5.4</v>
      </c>
      <c r="F102" s="5">
        <v>10.8</v>
      </c>
      <c r="G102" s="5">
        <v>12.6</v>
      </c>
      <c r="H102" s="5">
        <v>13.5</v>
      </c>
      <c r="I102" s="5">
        <v>14.3</v>
      </c>
      <c r="J102" s="5">
        <v>11.1</v>
      </c>
      <c r="K102" s="5">
        <v>7.2</v>
      </c>
      <c r="L102" s="5">
        <v>0.1</v>
      </c>
      <c r="M102" s="5">
        <v>-3.6</v>
      </c>
      <c r="N102" s="5">
        <v>5.6</v>
      </c>
      <c r="O102" s="4">
        <f t="shared" si="2"/>
        <v>5.5894500000000011</v>
      </c>
    </row>
    <row r="103" spans="1:15">
      <c r="A103" s="6">
        <v>1879</v>
      </c>
      <c r="B103" s="5">
        <v>-3.2</v>
      </c>
      <c r="C103" s="5">
        <v>-1.5</v>
      </c>
      <c r="D103" s="5">
        <v>0</v>
      </c>
      <c r="E103" s="5">
        <v>3.3</v>
      </c>
      <c r="F103" s="5">
        <v>5.0999999999999996</v>
      </c>
      <c r="G103" s="5">
        <v>13</v>
      </c>
      <c r="H103" s="5">
        <v>11.6</v>
      </c>
      <c r="I103" s="5">
        <v>15.7</v>
      </c>
      <c r="J103" s="5">
        <v>11.4</v>
      </c>
      <c r="K103" s="5">
        <v>4.0999999999999996</v>
      </c>
      <c r="L103" s="5">
        <v>-2.6</v>
      </c>
      <c r="M103" s="5">
        <v>-6.7</v>
      </c>
      <c r="N103" s="5">
        <v>4.2</v>
      </c>
      <c r="O103" s="4">
        <f t="shared" si="2"/>
        <v>5.5497700000000005</v>
      </c>
    </row>
    <row r="104" spans="1:15">
      <c r="A104" s="6">
        <v>1880</v>
      </c>
      <c r="B104" s="5">
        <v>-5.9</v>
      </c>
      <c r="C104" s="5">
        <v>1</v>
      </c>
      <c r="D104" s="5">
        <v>2.9</v>
      </c>
      <c r="E104" s="5">
        <v>5.6</v>
      </c>
      <c r="F104" s="5">
        <v>7.3</v>
      </c>
      <c r="G104" s="5">
        <v>11.3</v>
      </c>
      <c r="H104" s="5">
        <v>15.6</v>
      </c>
      <c r="I104" s="5">
        <v>13</v>
      </c>
      <c r="J104" s="5">
        <v>11.6</v>
      </c>
      <c r="K104" s="5">
        <v>6</v>
      </c>
      <c r="L104" s="5">
        <v>1.7</v>
      </c>
      <c r="M104" s="5">
        <v>1.7</v>
      </c>
      <c r="N104" s="5">
        <v>6</v>
      </c>
      <c r="O104" s="4">
        <f t="shared" si="2"/>
        <v>5.5059500000000003</v>
      </c>
    </row>
    <row r="105" spans="1:15">
      <c r="A105" s="6">
        <v>1881</v>
      </c>
      <c r="B105" s="5">
        <v>-6.4</v>
      </c>
      <c r="C105" s="5">
        <v>0</v>
      </c>
      <c r="D105" s="5">
        <v>1.2</v>
      </c>
      <c r="E105" s="5">
        <v>2.8</v>
      </c>
      <c r="F105" s="5">
        <v>8.1</v>
      </c>
      <c r="G105" s="5">
        <v>12</v>
      </c>
      <c r="H105" s="5">
        <v>16.899999999999999</v>
      </c>
      <c r="I105" s="5">
        <v>14.8</v>
      </c>
      <c r="J105" s="5">
        <v>9.4</v>
      </c>
      <c r="K105" s="5">
        <v>1.5</v>
      </c>
      <c r="L105" s="5">
        <v>4.3</v>
      </c>
      <c r="M105" s="5">
        <v>-0.8</v>
      </c>
      <c r="N105" s="5">
        <v>5.3</v>
      </c>
      <c r="O105" s="4">
        <f t="shared" si="2"/>
        <v>5.470559999999999</v>
      </c>
    </row>
    <row r="106" spans="1:15">
      <c r="A106" s="6">
        <v>1882</v>
      </c>
      <c r="B106" s="5">
        <v>0.2</v>
      </c>
      <c r="C106" s="5">
        <v>-0.8</v>
      </c>
      <c r="D106" s="5">
        <v>4</v>
      </c>
      <c r="E106" s="5">
        <v>4.3</v>
      </c>
      <c r="F106" s="5">
        <v>9.3000000000000007</v>
      </c>
      <c r="G106" s="5">
        <v>10.8</v>
      </c>
      <c r="H106" s="5">
        <v>13.2</v>
      </c>
      <c r="I106" s="5">
        <v>11.6</v>
      </c>
      <c r="J106" s="5">
        <v>9.4</v>
      </c>
      <c r="K106" s="5">
        <v>7.3</v>
      </c>
      <c r="L106" s="5">
        <v>1.3</v>
      </c>
      <c r="M106" s="5">
        <v>0.3</v>
      </c>
      <c r="N106" s="5">
        <v>5.9</v>
      </c>
      <c r="O106" s="4">
        <f t="shared" si="2"/>
        <v>5.4420500000000009</v>
      </c>
    </row>
    <row r="107" spans="1:15">
      <c r="A107" s="6">
        <v>1883</v>
      </c>
      <c r="B107" s="5">
        <v>-2</v>
      </c>
      <c r="C107" s="5">
        <v>-0.2</v>
      </c>
      <c r="D107" s="5">
        <v>-4.7</v>
      </c>
      <c r="E107" s="5">
        <v>3.2</v>
      </c>
      <c r="F107" s="5">
        <v>9.5</v>
      </c>
      <c r="G107" s="5">
        <v>12.2</v>
      </c>
      <c r="H107" s="5">
        <v>13.4</v>
      </c>
      <c r="I107" s="5">
        <v>13.6</v>
      </c>
      <c r="J107" s="5">
        <v>10.6</v>
      </c>
      <c r="K107" s="5">
        <v>5</v>
      </c>
      <c r="L107" s="5">
        <v>1.7</v>
      </c>
      <c r="M107" s="5">
        <v>-3.4</v>
      </c>
      <c r="N107" s="5">
        <v>4.9000000000000004</v>
      </c>
      <c r="O107" s="4">
        <f t="shared" si="2"/>
        <v>5.4125100000000002</v>
      </c>
    </row>
    <row r="108" spans="1:15">
      <c r="A108" s="6">
        <v>1884</v>
      </c>
      <c r="B108" s="5">
        <v>0.2</v>
      </c>
      <c r="C108" s="5">
        <v>0.6</v>
      </c>
      <c r="D108" s="5">
        <v>2.7</v>
      </c>
      <c r="E108" s="5">
        <v>3.6</v>
      </c>
      <c r="F108" s="5">
        <v>10.6</v>
      </c>
      <c r="G108" s="5">
        <v>8.9</v>
      </c>
      <c r="H108" s="5">
        <v>15.5</v>
      </c>
      <c r="I108" s="5">
        <v>14.7</v>
      </c>
      <c r="J108" s="5">
        <v>12</v>
      </c>
      <c r="K108" s="5">
        <v>4.2</v>
      </c>
      <c r="L108" s="5">
        <v>-0.4</v>
      </c>
      <c r="M108" s="5">
        <v>-1.6</v>
      </c>
      <c r="N108" s="5">
        <v>5.9</v>
      </c>
      <c r="O108" s="4">
        <f t="shared" si="2"/>
        <v>5.3696400000000004</v>
      </c>
    </row>
    <row r="109" spans="1:15">
      <c r="A109" s="6">
        <v>1885</v>
      </c>
      <c r="B109" s="5">
        <v>-3.8</v>
      </c>
      <c r="C109" s="5">
        <v>2.2999999999999998</v>
      </c>
      <c r="D109" s="5">
        <v>-0.5</v>
      </c>
      <c r="E109" s="5">
        <v>6.9</v>
      </c>
      <c r="F109" s="5">
        <v>7.1</v>
      </c>
      <c r="G109" s="5">
        <v>14.3</v>
      </c>
      <c r="H109" s="5">
        <v>15</v>
      </c>
      <c r="I109" s="5">
        <v>13.6</v>
      </c>
      <c r="J109" s="5">
        <v>11.1</v>
      </c>
      <c r="K109" s="5">
        <v>4.5999999999999996</v>
      </c>
      <c r="L109" s="5">
        <v>1.6</v>
      </c>
      <c r="M109" s="5">
        <v>-2.9</v>
      </c>
      <c r="N109" s="5">
        <v>5.8</v>
      </c>
      <c r="O109" s="4">
        <f t="shared" si="2"/>
        <v>5.3336399999999999</v>
      </c>
    </row>
    <row r="110" spans="1:15">
      <c r="A110" s="6">
        <v>1886</v>
      </c>
      <c r="B110" s="5">
        <v>-3.6</v>
      </c>
      <c r="C110" s="5">
        <v>-5.2</v>
      </c>
      <c r="D110" s="5">
        <v>-1.3</v>
      </c>
      <c r="E110" s="5">
        <v>6.7</v>
      </c>
      <c r="F110" s="5">
        <v>10.199999999999999</v>
      </c>
      <c r="G110" s="5">
        <v>10.8</v>
      </c>
      <c r="H110" s="5">
        <v>15.1</v>
      </c>
      <c r="I110" s="5">
        <v>14.3</v>
      </c>
      <c r="J110" s="5">
        <v>13.5</v>
      </c>
      <c r="K110" s="5">
        <v>7.9</v>
      </c>
      <c r="L110" s="5">
        <v>2.1</v>
      </c>
      <c r="M110" s="5">
        <v>-1.9</v>
      </c>
      <c r="N110" s="5">
        <v>5.7</v>
      </c>
      <c r="O110" s="4">
        <f t="shared" si="2"/>
        <v>5.3106299999999997</v>
      </c>
    </row>
    <row r="111" spans="1:15">
      <c r="A111" s="6">
        <v>1887</v>
      </c>
      <c r="B111" s="5">
        <v>-4.2</v>
      </c>
      <c r="C111" s="5">
        <v>-4.4000000000000004</v>
      </c>
      <c r="D111" s="5">
        <v>-1.3</v>
      </c>
      <c r="E111" s="5">
        <v>4.5</v>
      </c>
      <c r="F111" s="5">
        <v>6.4</v>
      </c>
      <c r="G111" s="5">
        <v>13.3</v>
      </c>
      <c r="H111" s="5">
        <v>16.8</v>
      </c>
      <c r="I111" s="5">
        <v>13.8</v>
      </c>
      <c r="J111" s="5">
        <v>9.9</v>
      </c>
      <c r="K111" s="5">
        <v>1.6</v>
      </c>
      <c r="L111" s="5">
        <v>1.2</v>
      </c>
      <c r="M111" s="5">
        <v>-4.0999999999999996</v>
      </c>
      <c r="N111" s="5">
        <v>4.5</v>
      </c>
      <c r="O111" s="4">
        <f t="shared" si="2"/>
        <v>5.3033099999999997</v>
      </c>
    </row>
    <row r="112" spans="1:15">
      <c r="A112" s="6">
        <v>1888</v>
      </c>
      <c r="B112" s="5">
        <v>-4.2</v>
      </c>
      <c r="C112" s="5">
        <v>-3.8</v>
      </c>
      <c r="D112" s="5">
        <v>-1</v>
      </c>
      <c r="E112" s="5">
        <v>2.6</v>
      </c>
      <c r="F112" s="5">
        <v>10.3</v>
      </c>
      <c r="G112" s="5">
        <v>13.4</v>
      </c>
      <c r="H112" s="5">
        <v>12.1</v>
      </c>
      <c r="I112" s="5">
        <v>12.9</v>
      </c>
      <c r="J112" s="5">
        <v>10.9</v>
      </c>
      <c r="K112" s="5">
        <v>3.6</v>
      </c>
      <c r="L112" s="5">
        <v>1.5</v>
      </c>
      <c r="M112" s="5">
        <v>1.4</v>
      </c>
      <c r="N112" s="5">
        <v>5</v>
      </c>
      <c r="O112" s="4">
        <f t="shared" si="2"/>
        <v>5.2991099999999998</v>
      </c>
    </row>
    <row r="113" spans="1:15">
      <c r="A113" s="6">
        <v>1889</v>
      </c>
      <c r="B113" s="5">
        <v>-4.5999999999999996</v>
      </c>
      <c r="C113" s="5">
        <v>-6</v>
      </c>
      <c r="D113" s="5">
        <v>-2.2999999999999998</v>
      </c>
      <c r="E113" s="5">
        <v>3.5</v>
      </c>
      <c r="F113" s="5">
        <v>12.3</v>
      </c>
      <c r="G113" s="5">
        <v>14.3</v>
      </c>
      <c r="H113" s="5">
        <v>13.6</v>
      </c>
      <c r="I113" s="5">
        <v>13</v>
      </c>
      <c r="J113" s="5">
        <v>8.5</v>
      </c>
      <c r="K113" s="5">
        <v>6.1</v>
      </c>
      <c r="L113" s="5">
        <v>1.9</v>
      </c>
      <c r="M113" s="5">
        <v>-4.8</v>
      </c>
      <c r="N113" s="5">
        <v>4.5999999999999996</v>
      </c>
      <c r="O113" s="4">
        <f t="shared" si="2"/>
        <v>5.3118799999999995</v>
      </c>
    </row>
    <row r="114" spans="1:15">
      <c r="A114" s="6">
        <v>1890</v>
      </c>
      <c r="B114" s="5">
        <v>1.2</v>
      </c>
      <c r="C114" s="5">
        <v>-6</v>
      </c>
      <c r="D114" s="5">
        <v>1.3</v>
      </c>
      <c r="E114" s="5">
        <v>4.2</v>
      </c>
      <c r="F114" s="5">
        <v>10.9</v>
      </c>
      <c r="G114" s="5">
        <v>10.9</v>
      </c>
      <c r="H114" s="5">
        <v>12.7</v>
      </c>
      <c r="I114" s="5">
        <v>14.1</v>
      </c>
      <c r="J114" s="5">
        <v>10.1</v>
      </c>
      <c r="K114" s="5">
        <v>4.3</v>
      </c>
      <c r="L114" s="5">
        <v>-0.3</v>
      </c>
      <c r="M114" s="5">
        <v>-7.3</v>
      </c>
      <c r="N114" s="5">
        <v>4.7</v>
      </c>
      <c r="O114" s="4">
        <f t="shared" si="2"/>
        <v>5.3344600000000009</v>
      </c>
    </row>
    <row r="115" spans="1:15">
      <c r="A115" s="6">
        <v>1891</v>
      </c>
      <c r="B115" s="5">
        <v>-7.1</v>
      </c>
      <c r="C115" s="5">
        <v>-3</v>
      </c>
      <c r="D115" s="5">
        <v>0.6</v>
      </c>
      <c r="E115" s="5">
        <v>2</v>
      </c>
      <c r="F115" s="5">
        <v>10.1</v>
      </c>
      <c r="G115" s="5">
        <v>12.7</v>
      </c>
      <c r="H115" s="5">
        <v>13.3</v>
      </c>
      <c r="I115" s="5">
        <v>12.7</v>
      </c>
      <c r="J115" s="5">
        <v>12</v>
      </c>
      <c r="K115" s="5">
        <v>8.4</v>
      </c>
      <c r="L115" s="5">
        <v>0.7</v>
      </c>
      <c r="M115" s="5">
        <v>-0.2</v>
      </c>
      <c r="N115" s="5">
        <v>5.2</v>
      </c>
      <c r="O115" s="4">
        <f t="shared" si="2"/>
        <v>5.3753300000000008</v>
      </c>
    </row>
    <row r="116" spans="1:15">
      <c r="A116" s="6">
        <v>1892</v>
      </c>
      <c r="B116" s="5">
        <v>-4.2</v>
      </c>
      <c r="C116" s="5">
        <v>-0.6</v>
      </c>
      <c r="D116" s="5">
        <v>-1.6</v>
      </c>
      <c r="E116" s="5">
        <v>5.0999999999999996</v>
      </c>
      <c r="F116" s="5">
        <v>9.5</v>
      </c>
      <c r="G116" s="5">
        <v>12.7</v>
      </c>
      <c r="H116" s="5">
        <v>13.7</v>
      </c>
      <c r="I116" s="5">
        <v>16.899999999999999</v>
      </c>
      <c r="J116" s="5">
        <v>12.3</v>
      </c>
      <c r="K116" s="5">
        <v>5.9</v>
      </c>
      <c r="L116" s="5">
        <v>3.1</v>
      </c>
      <c r="M116" s="5">
        <v>-4</v>
      </c>
      <c r="N116" s="5">
        <v>5.7</v>
      </c>
      <c r="O116" s="4">
        <f t="shared" si="2"/>
        <v>5.4225299999999992</v>
      </c>
    </row>
    <row r="117" spans="1:15">
      <c r="A117" s="6">
        <v>1893</v>
      </c>
      <c r="B117" s="5">
        <v>-8.4</v>
      </c>
      <c r="C117" s="5">
        <v>-0.2</v>
      </c>
      <c r="D117" s="5">
        <v>1.9</v>
      </c>
      <c r="E117" s="5">
        <v>8</v>
      </c>
      <c r="F117" s="5">
        <v>8.8000000000000007</v>
      </c>
      <c r="G117" s="5">
        <v>12.9</v>
      </c>
      <c r="H117" s="5">
        <v>14.6</v>
      </c>
      <c r="I117" s="5">
        <v>15.2</v>
      </c>
      <c r="J117" s="5">
        <v>11.1</v>
      </c>
      <c r="K117" s="5">
        <v>8.5</v>
      </c>
      <c r="L117" s="5">
        <v>-0.3</v>
      </c>
      <c r="M117" s="5">
        <v>-2.2000000000000002</v>
      </c>
      <c r="N117" s="5">
        <v>5.8</v>
      </c>
      <c r="O117" s="4">
        <f t="shared" si="2"/>
        <v>5.48705</v>
      </c>
    </row>
    <row r="118" spans="1:15">
      <c r="A118" s="6">
        <v>1894</v>
      </c>
      <c r="B118" s="5">
        <v>-3.3</v>
      </c>
      <c r="C118" s="5">
        <v>-1.6</v>
      </c>
      <c r="D118" s="5">
        <v>1.7</v>
      </c>
      <c r="E118" s="5">
        <v>7.8</v>
      </c>
      <c r="F118" s="5">
        <v>8.4</v>
      </c>
      <c r="G118" s="5">
        <v>11.5</v>
      </c>
      <c r="H118" s="5">
        <v>15.3</v>
      </c>
      <c r="I118" s="5">
        <v>13.9</v>
      </c>
      <c r="J118" s="5">
        <v>9.1999999999999993</v>
      </c>
      <c r="K118" s="5">
        <v>6.2</v>
      </c>
      <c r="L118" s="5">
        <v>2.8</v>
      </c>
      <c r="M118" s="5">
        <v>-3</v>
      </c>
      <c r="N118" s="5">
        <v>5.7</v>
      </c>
      <c r="O118" s="4">
        <f t="shared" si="2"/>
        <v>5.54955</v>
      </c>
    </row>
    <row r="119" spans="1:15">
      <c r="A119" s="6">
        <v>1895</v>
      </c>
      <c r="B119" s="5">
        <v>-6.8</v>
      </c>
      <c r="C119" s="5">
        <v>-9.6</v>
      </c>
      <c r="D119" s="5">
        <v>-0.4</v>
      </c>
      <c r="E119" s="5">
        <v>6</v>
      </c>
      <c r="F119" s="5">
        <v>8.6999999999999993</v>
      </c>
      <c r="G119" s="5">
        <v>12.6</v>
      </c>
      <c r="H119" s="5">
        <v>15.7</v>
      </c>
      <c r="I119" s="5">
        <v>14.4</v>
      </c>
      <c r="J119" s="5">
        <v>15.3</v>
      </c>
      <c r="K119" s="5">
        <v>5.8</v>
      </c>
      <c r="L119" s="5">
        <v>4.5</v>
      </c>
      <c r="M119" s="5">
        <v>-2.2999999999999998</v>
      </c>
      <c r="N119" s="5">
        <v>5.3</v>
      </c>
      <c r="O119" s="4">
        <f t="shared" si="2"/>
        <v>5.6225699999999996</v>
      </c>
    </row>
    <row r="120" spans="1:15">
      <c r="A120" s="6">
        <v>1896</v>
      </c>
      <c r="B120" s="5">
        <v>-4.0999999999999996</v>
      </c>
      <c r="C120" s="5">
        <v>-2.5</v>
      </c>
      <c r="D120" s="5">
        <v>3.6</v>
      </c>
      <c r="E120" s="5">
        <v>2</v>
      </c>
      <c r="F120" s="5">
        <v>6.8</v>
      </c>
      <c r="G120" s="5">
        <v>12.9</v>
      </c>
      <c r="H120" s="5">
        <v>14.6</v>
      </c>
      <c r="I120" s="5">
        <v>11.3</v>
      </c>
      <c r="J120" s="5">
        <v>10.4</v>
      </c>
      <c r="K120" s="5">
        <v>6</v>
      </c>
      <c r="L120" s="5">
        <v>-1.2</v>
      </c>
      <c r="M120" s="5">
        <v>-1.4</v>
      </c>
      <c r="N120" s="5">
        <v>4.9000000000000004</v>
      </c>
      <c r="O120" s="4">
        <f t="shared" si="2"/>
        <v>5.69163</v>
      </c>
    </row>
    <row r="121" spans="1:15">
      <c r="A121" s="6">
        <v>1897</v>
      </c>
      <c r="B121" s="5">
        <v>-2.8</v>
      </c>
      <c r="C121" s="5">
        <v>1.3</v>
      </c>
      <c r="D121" s="5">
        <v>3</v>
      </c>
      <c r="E121" s="5">
        <v>4.4000000000000004</v>
      </c>
      <c r="F121" s="5">
        <v>6.7</v>
      </c>
      <c r="G121" s="5">
        <v>13.9</v>
      </c>
      <c r="H121" s="5">
        <v>13.7</v>
      </c>
      <c r="I121" s="5">
        <v>13.8</v>
      </c>
      <c r="J121" s="5">
        <v>9.3000000000000007</v>
      </c>
      <c r="K121" s="5">
        <v>5.3</v>
      </c>
      <c r="L121" s="5">
        <v>2.2999999999999998</v>
      </c>
      <c r="M121" s="5">
        <v>-0.5</v>
      </c>
      <c r="N121" s="5">
        <v>5.9</v>
      </c>
      <c r="O121" s="4">
        <f t="shared" si="2"/>
        <v>5.7572399999999995</v>
      </c>
    </row>
    <row r="122" spans="1:15">
      <c r="A122" s="6">
        <v>1898</v>
      </c>
      <c r="B122" s="5">
        <v>2.6</v>
      </c>
      <c r="C122" s="5">
        <v>-2.2000000000000002</v>
      </c>
      <c r="D122" s="5">
        <v>0.5</v>
      </c>
      <c r="E122" s="5">
        <v>5.4</v>
      </c>
      <c r="F122" s="5">
        <v>8.8000000000000007</v>
      </c>
      <c r="G122" s="5">
        <v>11.8</v>
      </c>
      <c r="H122" s="5">
        <v>12.6</v>
      </c>
      <c r="I122" s="5">
        <v>16.600000000000001</v>
      </c>
      <c r="J122" s="5">
        <v>12.8</v>
      </c>
      <c r="K122" s="5">
        <v>8.4</v>
      </c>
      <c r="L122" s="5">
        <v>4.4000000000000004</v>
      </c>
      <c r="M122" s="5">
        <v>0.4</v>
      </c>
      <c r="N122" s="5">
        <v>6.8</v>
      </c>
      <c r="O122" s="4">
        <f t="shared" si="2"/>
        <v>5.813839999999999</v>
      </c>
    </row>
    <row r="123" spans="1:15">
      <c r="A123" s="6">
        <v>1899</v>
      </c>
      <c r="B123" s="5">
        <v>0.6</v>
      </c>
      <c r="C123" s="5">
        <v>1.5</v>
      </c>
      <c r="D123" s="5">
        <v>1.5</v>
      </c>
      <c r="E123" s="5">
        <v>4.2</v>
      </c>
      <c r="F123" s="5">
        <v>7.8</v>
      </c>
      <c r="G123" s="5">
        <v>11.7</v>
      </c>
      <c r="H123" s="5">
        <v>13.8</v>
      </c>
      <c r="I123" s="5">
        <v>14.8</v>
      </c>
      <c r="J123" s="5">
        <v>10.199999999999999</v>
      </c>
      <c r="K123" s="5">
        <v>7.4</v>
      </c>
      <c r="L123" s="5">
        <v>3.6</v>
      </c>
      <c r="M123" s="5">
        <v>-4.0999999999999996</v>
      </c>
      <c r="N123" s="5">
        <v>6.1</v>
      </c>
      <c r="O123" s="4">
        <f t="shared" si="2"/>
        <v>5.8715299999999999</v>
      </c>
    </row>
    <row r="124" spans="1:15">
      <c r="A124" s="6">
        <v>1900</v>
      </c>
      <c r="B124" s="5">
        <v>-1.6</v>
      </c>
      <c r="C124" s="5">
        <v>1.1000000000000001</v>
      </c>
      <c r="D124" s="5">
        <v>-2.7</v>
      </c>
      <c r="E124" s="5">
        <v>3.7</v>
      </c>
      <c r="F124" s="5">
        <v>7.6</v>
      </c>
      <c r="G124" s="5">
        <v>13.5</v>
      </c>
      <c r="H124" s="5">
        <v>16.100000000000001</v>
      </c>
      <c r="I124" s="5">
        <v>13.5</v>
      </c>
      <c r="J124" s="5">
        <v>13.4</v>
      </c>
      <c r="K124" s="5">
        <v>7.2</v>
      </c>
      <c r="L124" s="5">
        <v>3.1</v>
      </c>
      <c r="M124" s="5">
        <v>1.9</v>
      </c>
      <c r="N124" s="5">
        <v>6.4</v>
      </c>
      <c r="O124" s="4">
        <f t="shared" si="2"/>
        <v>5.9226999999999999</v>
      </c>
    </row>
    <row r="125" spans="1:15">
      <c r="A125" s="6">
        <v>1901</v>
      </c>
      <c r="B125" s="5">
        <v>-2.9</v>
      </c>
      <c r="C125" s="5">
        <v>-6.3</v>
      </c>
      <c r="D125" s="5">
        <v>0</v>
      </c>
      <c r="E125" s="5">
        <v>5.3</v>
      </c>
      <c r="F125" s="5">
        <v>10.4</v>
      </c>
      <c r="G125" s="5">
        <v>13.7</v>
      </c>
      <c r="H125" s="5">
        <v>15.6</v>
      </c>
      <c r="I125" s="5">
        <v>14</v>
      </c>
      <c r="J125" s="5">
        <v>12.3</v>
      </c>
      <c r="K125" s="5">
        <v>6.7</v>
      </c>
      <c r="L125" s="5">
        <v>-0.8</v>
      </c>
      <c r="M125" s="5">
        <v>-0.5</v>
      </c>
      <c r="N125" s="5">
        <v>5.6</v>
      </c>
      <c r="O125" s="4">
        <f t="shared" si="2"/>
        <v>5.9582500000000005</v>
      </c>
    </row>
    <row r="126" spans="1:15">
      <c r="A126" s="6">
        <v>1902</v>
      </c>
      <c r="B126" s="5">
        <v>-0.1</v>
      </c>
      <c r="C126" s="5">
        <v>-2.1</v>
      </c>
      <c r="D126" s="5">
        <v>1.3</v>
      </c>
      <c r="E126" s="5">
        <v>7</v>
      </c>
      <c r="F126" s="5">
        <v>5.3</v>
      </c>
      <c r="G126" s="5">
        <v>11.7</v>
      </c>
      <c r="H126" s="5">
        <v>15.3</v>
      </c>
      <c r="I126" s="5">
        <v>14.2</v>
      </c>
      <c r="J126" s="5">
        <v>10.9</v>
      </c>
      <c r="K126" s="5">
        <v>5.6</v>
      </c>
      <c r="L126" s="5">
        <v>1.2</v>
      </c>
      <c r="M126" s="5">
        <v>-1.9</v>
      </c>
      <c r="N126" s="5">
        <v>5.7</v>
      </c>
      <c r="O126" s="4">
        <f t="shared" si="2"/>
        <v>5.9863299999999997</v>
      </c>
    </row>
    <row r="127" spans="1:15">
      <c r="A127" s="6">
        <v>1903</v>
      </c>
      <c r="B127" s="5">
        <v>0</v>
      </c>
      <c r="C127" s="5">
        <v>2.6</v>
      </c>
      <c r="D127" s="5">
        <v>3.9</v>
      </c>
      <c r="E127" s="5">
        <v>1.4</v>
      </c>
      <c r="F127" s="5">
        <v>10.199999999999999</v>
      </c>
      <c r="G127" s="5">
        <v>12.1</v>
      </c>
      <c r="H127" s="5">
        <v>13.7</v>
      </c>
      <c r="I127" s="5">
        <v>14.5</v>
      </c>
      <c r="J127" s="5">
        <v>12.1</v>
      </c>
      <c r="K127" s="5">
        <v>8.6</v>
      </c>
      <c r="L127" s="5">
        <v>1.6</v>
      </c>
      <c r="M127" s="5">
        <v>-1.8</v>
      </c>
      <c r="N127" s="5">
        <v>6.6</v>
      </c>
      <c r="O127" s="4">
        <f t="shared" si="2"/>
        <v>6.003169999999999</v>
      </c>
    </row>
    <row r="128" spans="1:15">
      <c r="A128" s="6">
        <v>1904</v>
      </c>
      <c r="B128" s="5">
        <v>-1.2</v>
      </c>
      <c r="C128" s="5">
        <v>-1.3</v>
      </c>
      <c r="D128" s="5">
        <v>1.7</v>
      </c>
      <c r="E128" s="5">
        <v>7.2</v>
      </c>
      <c r="F128" s="5">
        <v>10.8</v>
      </c>
      <c r="G128" s="5">
        <v>13.9</v>
      </c>
      <c r="H128" s="5">
        <v>18</v>
      </c>
      <c r="I128" s="5">
        <v>15.4</v>
      </c>
      <c r="J128" s="5">
        <v>9</v>
      </c>
      <c r="K128" s="5">
        <v>6.5</v>
      </c>
      <c r="L128" s="5">
        <v>1</v>
      </c>
      <c r="M128" s="5">
        <v>0.1</v>
      </c>
      <c r="N128" s="5">
        <v>6.8</v>
      </c>
      <c r="O128" s="4">
        <f t="shared" si="2"/>
        <v>6.0101099999999992</v>
      </c>
    </row>
    <row r="129" spans="1:15">
      <c r="A129" s="6">
        <v>1905</v>
      </c>
      <c r="B129" s="5">
        <v>-4.3</v>
      </c>
      <c r="C129" s="5">
        <v>-2.1</v>
      </c>
      <c r="D129" s="5">
        <v>2.2999999999999998</v>
      </c>
      <c r="E129" s="5">
        <v>3.9</v>
      </c>
      <c r="F129" s="5">
        <v>8.1</v>
      </c>
      <c r="G129" s="5">
        <v>14.1</v>
      </c>
      <c r="H129" s="5">
        <v>17.5</v>
      </c>
      <c r="I129" s="5">
        <v>14.4</v>
      </c>
      <c r="J129" s="5">
        <v>11.7</v>
      </c>
      <c r="K129" s="5">
        <v>0.8</v>
      </c>
      <c r="L129" s="5">
        <v>1.6</v>
      </c>
      <c r="M129" s="5">
        <v>-1.5</v>
      </c>
      <c r="N129" s="5">
        <v>5.5</v>
      </c>
      <c r="O129" s="4">
        <f t="shared" si="2"/>
        <v>6.0183999999999989</v>
      </c>
    </row>
    <row r="130" spans="1:15">
      <c r="A130" s="6">
        <v>1906</v>
      </c>
      <c r="B130" s="5">
        <v>-1.5</v>
      </c>
      <c r="C130" s="5">
        <v>-2.9</v>
      </c>
      <c r="D130" s="5">
        <v>-0.3</v>
      </c>
      <c r="E130" s="5">
        <v>4.9000000000000004</v>
      </c>
      <c r="F130" s="5">
        <v>9.6</v>
      </c>
      <c r="G130" s="5">
        <v>11.1</v>
      </c>
      <c r="H130" s="5">
        <v>14.7</v>
      </c>
      <c r="I130" s="5">
        <v>15</v>
      </c>
      <c r="J130" s="5">
        <v>9.8000000000000007</v>
      </c>
      <c r="K130" s="5">
        <v>9.5</v>
      </c>
      <c r="L130" s="5">
        <v>4.0999999999999996</v>
      </c>
      <c r="M130" s="5">
        <v>-4.5</v>
      </c>
      <c r="N130" s="5">
        <v>5.8</v>
      </c>
      <c r="O130" s="4">
        <f t="shared" si="2"/>
        <v>6.0192899999999998</v>
      </c>
    </row>
    <row r="131" spans="1:15">
      <c r="A131" s="6">
        <v>1907</v>
      </c>
      <c r="B131" s="5">
        <v>-3.7</v>
      </c>
      <c r="C131" s="5">
        <v>-4.8</v>
      </c>
      <c r="D131" s="5">
        <v>-0.7</v>
      </c>
      <c r="E131" s="5">
        <v>2.8</v>
      </c>
      <c r="F131" s="5">
        <v>11.6</v>
      </c>
      <c r="G131" s="5">
        <v>12.8</v>
      </c>
      <c r="H131" s="5">
        <v>12.7</v>
      </c>
      <c r="I131" s="5">
        <v>15.4</v>
      </c>
      <c r="J131" s="5">
        <v>12.4</v>
      </c>
      <c r="K131" s="5">
        <v>9.9</v>
      </c>
      <c r="L131" s="5">
        <v>3.3</v>
      </c>
      <c r="M131" s="5">
        <v>0.7</v>
      </c>
      <c r="N131" s="5">
        <v>6</v>
      </c>
      <c r="O131" s="4">
        <f t="shared" si="2"/>
        <v>6.0300499999999992</v>
      </c>
    </row>
    <row r="132" spans="1:15">
      <c r="A132" s="6">
        <v>1908</v>
      </c>
      <c r="B132" s="5">
        <v>-1.8</v>
      </c>
      <c r="C132" s="5">
        <v>-2.2000000000000002</v>
      </c>
      <c r="D132" s="5">
        <v>0.1</v>
      </c>
      <c r="E132" s="5">
        <v>2.5</v>
      </c>
      <c r="F132" s="5">
        <v>11.7</v>
      </c>
      <c r="G132" s="5">
        <v>15</v>
      </c>
      <c r="H132" s="5">
        <v>14.4</v>
      </c>
      <c r="I132" s="5">
        <v>12.6</v>
      </c>
      <c r="J132" s="5">
        <v>10</v>
      </c>
      <c r="K132" s="5">
        <v>7.5</v>
      </c>
      <c r="L132" s="5">
        <v>0.2</v>
      </c>
      <c r="M132" s="5">
        <v>-1.2</v>
      </c>
      <c r="N132" s="5">
        <v>5.7</v>
      </c>
      <c r="O132" s="4">
        <f t="shared" si="2"/>
        <v>6.0359899999999991</v>
      </c>
    </row>
    <row r="133" spans="1:15">
      <c r="A133" s="6">
        <v>1909</v>
      </c>
      <c r="B133" s="5">
        <v>-4.2</v>
      </c>
      <c r="C133" s="5">
        <v>-5.4</v>
      </c>
      <c r="D133" s="5">
        <v>0.2</v>
      </c>
      <c r="E133" s="5">
        <v>6.5</v>
      </c>
      <c r="F133" s="5">
        <v>8.3000000000000007</v>
      </c>
      <c r="G133" s="5">
        <v>11.4</v>
      </c>
      <c r="H133" s="5">
        <v>12.4</v>
      </c>
      <c r="I133" s="5">
        <v>14.2</v>
      </c>
      <c r="J133" s="5">
        <v>10.7</v>
      </c>
      <c r="K133" s="5">
        <v>8.8000000000000007</v>
      </c>
      <c r="L133" s="5">
        <v>-0.9</v>
      </c>
      <c r="M133" s="5">
        <v>0.2</v>
      </c>
      <c r="N133" s="5">
        <v>5.2</v>
      </c>
      <c r="O133" s="4">
        <f t="shared" si="2"/>
        <v>6.0477400000000001</v>
      </c>
    </row>
    <row r="134" spans="1:15">
      <c r="A134" s="6">
        <v>1910</v>
      </c>
      <c r="B134" s="5">
        <v>-1.4</v>
      </c>
      <c r="C134" s="5">
        <v>-0.1</v>
      </c>
      <c r="D134" s="5">
        <v>1.9</v>
      </c>
      <c r="E134" s="5">
        <v>4.4000000000000004</v>
      </c>
      <c r="F134" s="5">
        <v>8.6</v>
      </c>
      <c r="G134" s="5">
        <v>13.3</v>
      </c>
      <c r="H134" s="5">
        <v>12.8</v>
      </c>
      <c r="I134" s="5">
        <v>13.9</v>
      </c>
      <c r="J134" s="5">
        <v>9</v>
      </c>
      <c r="K134" s="5">
        <v>8</v>
      </c>
      <c r="L134" s="5">
        <v>0.8</v>
      </c>
      <c r="M134" s="5">
        <v>2.1</v>
      </c>
      <c r="N134" s="5">
        <v>6.1</v>
      </c>
      <c r="O134" s="4">
        <f t="shared" si="2"/>
        <v>6.0619099999999992</v>
      </c>
    </row>
    <row r="135" spans="1:15">
      <c r="A135" s="6">
        <v>1911</v>
      </c>
      <c r="B135" s="5">
        <v>-4.0999999999999996</v>
      </c>
      <c r="C135" s="5">
        <v>-1.5</v>
      </c>
      <c r="D135" s="5">
        <v>2.2000000000000002</v>
      </c>
      <c r="E135" s="5">
        <v>4.4000000000000004</v>
      </c>
      <c r="F135" s="5">
        <v>9.6</v>
      </c>
      <c r="G135" s="5">
        <v>12.2</v>
      </c>
      <c r="H135" s="5">
        <v>17.7</v>
      </c>
      <c r="I135" s="5">
        <v>17.5</v>
      </c>
      <c r="J135" s="5">
        <v>13.7</v>
      </c>
      <c r="K135" s="5">
        <v>7.7</v>
      </c>
      <c r="L135" s="5">
        <v>4.9000000000000004</v>
      </c>
      <c r="M135" s="5">
        <v>1.9</v>
      </c>
      <c r="N135" s="5">
        <v>7.2</v>
      </c>
      <c r="O135" s="4">
        <f t="shared" si="2"/>
        <v>6.0730400000000007</v>
      </c>
    </row>
    <row r="136" spans="1:15">
      <c r="A136" s="6">
        <v>1912</v>
      </c>
      <c r="B136" s="5">
        <v>-1.4</v>
      </c>
      <c r="C136" s="5">
        <v>3</v>
      </c>
      <c r="D136" s="5">
        <v>4.0999999999999996</v>
      </c>
      <c r="E136" s="5">
        <v>3.6</v>
      </c>
      <c r="F136" s="5">
        <v>10.3</v>
      </c>
      <c r="G136" s="5">
        <v>13.2</v>
      </c>
      <c r="H136" s="5">
        <v>14.1</v>
      </c>
      <c r="I136" s="5">
        <v>11.3</v>
      </c>
      <c r="J136" s="5">
        <v>5.3</v>
      </c>
      <c r="K136" s="5">
        <v>4.9000000000000004</v>
      </c>
      <c r="L136" s="5">
        <v>-1.1000000000000001</v>
      </c>
      <c r="M136" s="5">
        <v>2.5</v>
      </c>
      <c r="N136" s="5">
        <v>5.8</v>
      </c>
      <c r="O136" s="4">
        <f t="shared" si="2"/>
        <v>6.08927</v>
      </c>
    </row>
    <row r="137" spans="1:15">
      <c r="A137" s="6">
        <v>1913</v>
      </c>
      <c r="B137" s="5">
        <v>-0.7</v>
      </c>
      <c r="C137" s="5">
        <v>-1.4</v>
      </c>
      <c r="D137" s="5">
        <v>4.5999999999999996</v>
      </c>
      <c r="E137" s="5">
        <v>4.9000000000000004</v>
      </c>
      <c r="F137" s="5">
        <v>9.3000000000000007</v>
      </c>
      <c r="G137" s="5">
        <v>11.5</v>
      </c>
      <c r="H137" s="5">
        <v>11.3</v>
      </c>
      <c r="I137" s="5">
        <v>12.8</v>
      </c>
      <c r="J137" s="5">
        <v>10.5</v>
      </c>
      <c r="K137" s="5">
        <v>9.6999999999999993</v>
      </c>
      <c r="L137" s="5">
        <v>4.9000000000000004</v>
      </c>
      <c r="M137" s="5">
        <v>-0.5</v>
      </c>
      <c r="N137" s="5">
        <v>6.4</v>
      </c>
      <c r="O137" s="4">
        <f t="shared" si="2"/>
        <v>6.1066400000000005</v>
      </c>
    </row>
    <row r="138" spans="1:15">
      <c r="A138" s="6">
        <v>1914</v>
      </c>
      <c r="B138" s="5">
        <v>-6.2</v>
      </c>
      <c r="C138" s="5">
        <v>3.3</v>
      </c>
      <c r="D138" s="5">
        <v>2.1</v>
      </c>
      <c r="E138" s="5">
        <v>7.8</v>
      </c>
      <c r="F138" s="5">
        <v>7.6</v>
      </c>
      <c r="G138" s="5">
        <v>11.3</v>
      </c>
      <c r="H138" s="5">
        <v>13.4</v>
      </c>
      <c r="I138" s="5">
        <v>15.2</v>
      </c>
      <c r="J138" s="5">
        <v>10.199999999999999</v>
      </c>
      <c r="K138" s="5">
        <v>6.2</v>
      </c>
      <c r="L138" s="5">
        <v>1.2</v>
      </c>
      <c r="M138" s="5">
        <v>2.1</v>
      </c>
      <c r="N138" s="5">
        <v>6.2</v>
      </c>
      <c r="O138" s="4">
        <f t="shared" si="2"/>
        <v>6.1222700000000012</v>
      </c>
    </row>
    <row r="139" spans="1:15">
      <c r="A139" s="6">
        <v>1915</v>
      </c>
      <c r="B139" s="5">
        <v>-2.7</v>
      </c>
      <c r="C139" s="5">
        <v>-0.5</v>
      </c>
      <c r="D139" s="5">
        <v>-0.4</v>
      </c>
      <c r="E139" s="5">
        <v>4.3</v>
      </c>
      <c r="F139" s="5">
        <v>11.5</v>
      </c>
      <c r="G139" s="5">
        <v>15</v>
      </c>
      <c r="H139" s="5">
        <v>14</v>
      </c>
      <c r="I139" s="5">
        <v>12.6</v>
      </c>
      <c r="J139" s="5">
        <v>9</v>
      </c>
      <c r="K139" s="5">
        <v>3.6</v>
      </c>
      <c r="L139" s="5">
        <v>-0.6</v>
      </c>
      <c r="M139" s="5">
        <v>3.8</v>
      </c>
      <c r="N139" s="5">
        <v>5.8</v>
      </c>
      <c r="O139" s="4">
        <f t="shared" si="2"/>
        <v>6.1362399999999999</v>
      </c>
    </row>
    <row r="140" spans="1:15">
      <c r="A140" s="6">
        <v>1916</v>
      </c>
      <c r="B140" s="5">
        <v>1.7</v>
      </c>
      <c r="C140" s="5">
        <v>-0.4</v>
      </c>
      <c r="D140" s="5">
        <v>2.9</v>
      </c>
      <c r="E140" s="5">
        <v>5.4</v>
      </c>
      <c r="F140" s="5">
        <v>10.9</v>
      </c>
      <c r="G140" s="5">
        <v>10.199999999999999</v>
      </c>
      <c r="H140" s="5">
        <v>13.6</v>
      </c>
      <c r="I140" s="5">
        <v>13.6</v>
      </c>
      <c r="J140" s="5">
        <v>9.5</v>
      </c>
      <c r="K140" s="5">
        <v>7.1</v>
      </c>
      <c r="L140" s="5">
        <v>2.7</v>
      </c>
      <c r="M140" s="5">
        <v>0.6</v>
      </c>
      <c r="N140" s="5">
        <v>6.5</v>
      </c>
      <c r="O140" s="4">
        <f t="shared" si="2"/>
        <v>6.1478200000000003</v>
      </c>
    </row>
    <row r="141" spans="1:15">
      <c r="A141" s="6">
        <v>1917</v>
      </c>
      <c r="B141" s="5">
        <v>-5.7</v>
      </c>
      <c r="C141" s="5">
        <v>-4.4000000000000004</v>
      </c>
      <c r="D141" s="5">
        <v>-1.1000000000000001</v>
      </c>
      <c r="E141" s="5">
        <v>1.4</v>
      </c>
      <c r="F141" s="5">
        <v>13.4</v>
      </c>
      <c r="G141" s="5">
        <v>15.7</v>
      </c>
      <c r="H141" s="5">
        <v>14.7</v>
      </c>
      <c r="I141" s="5">
        <v>14.2</v>
      </c>
      <c r="J141" s="5">
        <v>14.1</v>
      </c>
      <c r="K141" s="5">
        <v>4.5999999999999996</v>
      </c>
      <c r="L141" s="5">
        <v>2</v>
      </c>
      <c r="M141" s="5">
        <v>-4.8</v>
      </c>
      <c r="N141" s="5">
        <v>5.3</v>
      </c>
      <c r="O141" s="4">
        <f t="shared" si="2"/>
        <v>6.1684499999999991</v>
      </c>
    </row>
    <row r="142" spans="1:15">
      <c r="A142" s="6">
        <v>1918</v>
      </c>
      <c r="B142" s="5">
        <v>0.7</v>
      </c>
      <c r="C142" s="5">
        <v>0.3</v>
      </c>
      <c r="D142" s="5">
        <v>2.7</v>
      </c>
      <c r="E142" s="5">
        <v>6.4</v>
      </c>
      <c r="F142" s="5">
        <v>11.3</v>
      </c>
      <c r="G142" s="5">
        <v>9.9</v>
      </c>
      <c r="H142" s="5">
        <v>14.3</v>
      </c>
      <c r="I142" s="5">
        <v>13.7</v>
      </c>
      <c r="J142" s="5">
        <v>12.1</v>
      </c>
      <c r="K142" s="5">
        <v>5.2</v>
      </c>
      <c r="L142" s="5">
        <v>1.7</v>
      </c>
      <c r="M142" s="5">
        <v>2.2000000000000002</v>
      </c>
      <c r="N142" s="5">
        <v>6.7</v>
      </c>
      <c r="O142" s="4">
        <f t="shared" si="2"/>
        <v>6.1814899999999993</v>
      </c>
    </row>
    <row r="143" spans="1:15">
      <c r="A143" s="6">
        <v>1919</v>
      </c>
      <c r="B143" s="5">
        <v>-1.5</v>
      </c>
      <c r="C143" s="5">
        <v>-1.8</v>
      </c>
      <c r="D143" s="5">
        <v>1.4</v>
      </c>
      <c r="E143" s="5">
        <v>1.9</v>
      </c>
      <c r="F143" s="5">
        <v>8.1</v>
      </c>
      <c r="G143" s="5">
        <v>12.7</v>
      </c>
      <c r="H143" s="5">
        <v>11.4</v>
      </c>
      <c r="I143" s="5">
        <v>15.4</v>
      </c>
      <c r="J143" s="5">
        <v>13.9</v>
      </c>
      <c r="K143" s="5">
        <v>3</v>
      </c>
      <c r="L143" s="5">
        <v>-0.1</v>
      </c>
      <c r="M143" s="5">
        <v>0</v>
      </c>
      <c r="N143" s="5">
        <v>5.4</v>
      </c>
      <c r="O143" s="4">
        <f t="shared" si="2"/>
        <v>6.1979000000000006</v>
      </c>
    </row>
    <row r="144" spans="1:15">
      <c r="A144" s="6">
        <v>1920</v>
      </c>
      <c r="B144" s="5">
        <v>1.5</v>
      </c>
      <c r="C144" s="5">
        <v>2.2000000000000002</v>
      </c>
      <c r="D144" s="5">
        <v>4.8</v>
      </c>
      <c r="E144" s="5">
        <v>6.5</v>
      </c>
      <c r="F144" s="5">
        <v>12.2</v>
      </c>
      <c r="G144" s="5">
        <v>11.8</v>
      </c>
      <c r="H144" s="5">
        <v>14.9</v>
      </c>
      <c r="I144" s="5">
        <v>12.7</v>
      </c>
      <c r="J144" s="5">
        <v>11.3</v>
      </c>
      <c r="K144" s="5">
        <v>5.7</v>
      </c>
      <c r="L144" s="5">
        <v>2.1</v>
      </c>
      <c r="M144" s="5">
        <v>-0.6</v>
      </c>
      <c r="N144" s="5">
        <v>7.1</v>
      </c>
      <c r="O144" s="4">
        <f t="shared" si="2"/>
        <v>6.2049299999999992</v>
      </c>
    </row>
    <row r="145" spans="1:15">
      <c r="A145" s="6">
        <v>1921</v>
      </c>
      <c r="B145" s="5">
        <v>2.2000000000000002</v>
      </c>
      <c r="C145" s="5">
        <v>-1.6</v>
      </c>
      <c r="D145" s="5">
        <v>4.3</v>
      </c>
      <c r="E145" s="5">
        <v>4</v>
      </c>
      <c r="F145" s="5">
        <v>11.4</v>
      </c>
      <c r="G145" s="5">
        <v>11.9</v>
      </c>
      <c r="H145" s="5">
        <v>17.600000000000001</v>
      </c>
      <c r="I145" s="5">
        <v>15.2</v>
      </c>
      <c r="J145" s="5">
        <v>12.5</v>
      </c>
      <c r="K145" s="5">
        <v>10.4</v>
      </c>
      <c r="L145" s="5">
        <v>-0.5</v>
      </c>
      <c r="M145" s="5">
        <v>-1.3</v>
      </c>
      <c r="N145" s="5">
        <v>7.2</v>
      </c>
      <c r="O145" s="4">
        <f t="shared" si="2"/>
        <v>6.2176</v>
      </c>
    </row>
    <row r="146" spans="1:15">
      <c r="A146" s="6">
        <v>1922</v>
      </c>
      <c r="B146" s="5">
        <v>-3.6</v>
      </c>
      <c r="C146" s="5">
        <v>-2.2000000000000002</v>
      </c>
      <c r="D146" s="5">
        <v>2.2999999999999998</v>
      </c>
      <c r="E146" s="5">
        <v>3.2</v>
      </c>
      <c r="F146" s="5">
        <v>11.5</v>
      </c>
      <c r="G146" s="5">
        <v>13.6</v>
      </c>
      <c r="H146" s="5">
        <v>13.6</v>
      </c>
      <c r="I146" s="5">
        <v>14.3</v>
      </c>
      <c r="J146" s="5">
        <v>8.6</v>
      </c>
      <c r="K146" s="5">
        <v>3.1</v>
      </c>
      <c r="L146" s="5">
        <v>-0.9</v>
      </c>
      <c r="M146" s="5">
        <v>-0.2</v>
      </c>
      <c r="N146" s="5">
        <v>5.3</v>
      </c>
      <c r="O146" s="4">
        <f t="shared" si="2"/>
        <v>6.2176999999999989</v>
      </c>
    </row>
    <row r="147" spans="1:15">
      <c r="A147" s="6">
        <v>1923</v>
      </c>
      <c r="B147" s="5">
        <v>-2.8</v>
      </c>
      <c r="C147" s="5">
        <v>0.3</v>
      </c>
      <c r="D147" s="5">
        <v>2.2999999999999998</v>
      </c>
      <c r="E147" s="5">
        <v>4.8</v>
      </c>
      <c r="F147" s="5">
        <v>10.4</v>
      </c>
      <c r="G147" s="5">
        <v>8.8000000000000007</v>
      </c>
      <c r="H147" s="5">
        <v>17.100000000000001</v>
      </c>
      <c r="I147" s="5">
        <v>15.3</v>
      </c>
      <c r="J147" s="5">
        <v>11.8</v>
      </c>
      <c r="K147" s="5">
        <v>9.6</v>
      </c>
      <c r="L147" s="5">
        <v>1.9</v>
      </c>
      <c r="M147" s="5">
        <v>-3.7</v>
      </c>
      <c r="N147" s="5">
        <v>6.3</v>
      </c>
      <c r="O147" s="4">
        <f t="shared" si="2"/>
        <v>6.22384</v>
      </c>
    </row>
    <row r="148" spans="1:15">
      <c r="A148" s="6">
        <v>1924</v>
      </c>
      <c r="B148" s="5">
        <v>-2.4</v>
      </c>
      <c r="C148" s="5">
        <v>-5.4</v>
      </c>
      <c r="D148" s="5">
        <v>0.4</v>
      </c>
      <c r="E148" s="5">
        <v>4.5999999999999996</v>
      </c>
      <c r="F148" s="5">
        <v>11.3</v>
      </c>
      <c r="G148" s="5">
        <v>12.3</v>
      </c>
      <c r="H148" s="5">
        <v>14.5</v>
      </c>
      <c r="I148" s="5">
        <v>11.3</v>
      </c>
      <c r="J148" s="5">
        <v>12</v>
      </c>
      <c r="K148" s="5">
        <v>7.7</v>
      </c>
      <c r="L148" s="5">
        <v>2.4</v>
      </c>
      <c r="M148" s="5">
        <v>1.3</v>
      </c>
      <c r="N148" s="5">
        <v>5.8</v>
      </c>
      <c r="O148" s="4">
        <f t="shared" si="2"/>
        <v>6.2298999999999998</v>
      </c>
    </row>
    <row r="149" spans="1:15">
      <c r="A149" s="6">
        <v>1925</v>
      </c>
      <c r="B149" s="5">
        <v>1.1000000000000001</v>
      </c>
      <c r="C149" s="5">
        <v>1.4</v>
      </c>
      <c r="D149" s="5">
        <v>-2.4</v>
      </c>
      <c r="E149" s="5">
        <v>5.6</v>
      </c>
      <c r="F149" s="5">
        <v>10.199999999999999</v>
      </c>
      <c r="G149" s="5">
        <v>12.7</v>
      </c>
      <c r="H149" s="5">
        <v>14.7</v>
      </c>
      <c r="I149" s="5">
        <v>14</v>
      </c>
      <c r="J149" s="5">
        <v>8.6</v>
      </c>
      <c r="K149" s="5">
        <v>7.3</v>
      </c>
      <c r="L149" s="5">
        <v>-0.6</v>
      </c>
      <c r="M149" s="5">
        <v>-1</v>
      </c>
      <c r="N149" s="5">
        <v>6</v>
      </c>
      <c r="O149" s="4">
        <f t="shared" si="2"/>
        <v>6.2331000000000003</v>
      </c>
    </row>
    <row r="150" spans="1:15">
      <c r="A150" s="6">
        <v>1926</v>
      </c>
      <c r="B150" s="5">
        <v>-1.9</v>
      </c>
      <c r="C150" s="5">
        <v>4.3</v>
      </c>
      <c r="D150" s="5">
        <v>1.3</v>
      </c>
      <c r="E150" s="5">
        <v>7.4</v>
      </c>
      <c r="F150" s="5">
        <v>8.1999999999999993</v>
      </c>
      <c r="G150" s="5">
        <v>10.1</v>
      </c>
      <c r="H150" s="5">
        <v>13.4</v>
      </c>
      <c r="I150" s="5">
        <v>14.2</v>
      </c>
      <c r="J150" s="5">
        <v>13.8</v>
      </c>
      <c r="K150" s="5">
        <v>7.3</v>
      </c>
      <c r="L150" s="5">
        <v>6.2</v>
      </c>
      <c r="M150" s="5">
        <v>-3.5</v>
      </c>
      <c r="N150" s="5">
        <v>6.7</v>
      </c>
      <c r="O150" s="4">
        <f t="shared" si="2"/>
        <v>6.2409600000000003</v>
      </c>
    </row>
    <row r="151" spans="1:15">
      <c r="A151" s="6">
        <v>1927</v>
      </c>
      <c r="B151" s="5">
        <v>-1.3</v>
      </c>
      <c r="C151" s="5">
        <v>-1.3</v>
      </c>
      <c r="D151" s="5">
        <v>3.2</v>
      </c>
      <c r="E151" s="5">
        <v>4.8</v>
      </c>
      <c r="F151" s="5">
        <v>10</v>
      </c>
      <c r="G151" s="5">
        <v>13.2</v>
      </c>
      <c r="H151" s="5">
        <v>14.8</v>
      </c>
      <c r="I151" s="5">
        <v>14.1</v>
      </c>
      <c r="J151" s="5">
        <v>11.6</v>
      </c>
      <c r="K151" s="5">
        <v>6.3</v>
      </c>
      <c r="L151" s="5">
        <v>2.6</v>
      </c>
      <c r="M151" s="5">
        <v>-2.8</v>
      </c>
      <c r="N151" s="5">
        <v>6.3</v>
      </c>
      <c r="O151" s="4">
        <f t="shared" si="2"/>
        <v>6.2493400000000001</v>
      </c>
    </row>
    <row r="152" spans="1:15">
      <c r="A152" s="6">
        <v>1928</v>
      </c>
      <c r="B152" s="5">
        <v>0.1</v>
      </c>
      <c r="C152" s="5">
        <v>0</v>
      </c>
      <c r="D152" s="5">
        <v>1.6</v>
      </c>
      <c r="E152" s="5">
        <v>5.7</v>
      </c>
      <c r="F152" s="5">
        <v>6.9</v>
      </c>
      <c r="G152" s="5">
        <v>13</v>
      </c>
      <c r="H152" s="5">
        <v>18.2</v>
      </c>
      <c r="I152" s="5">
        <v>15.4</v>
      </c>
      <c r="J152" s="5">
        <v>10.8</v>
      </c>
      <c r="K152" s="5">
        <v>7.7</v>
      </c>
      <c r="L152" s="5">
        <v>3.6</v>
      </c>
      <c r="M152" s="5">
        <v>-3</v>
      </c>
      <c r="N152" s="5">
        <v>6.7</v>
      </c>
      <c r="O152" s="4">
        <f t="shared" si="2"/>
        <v>6.2518000000000002</v>
      </c>
    </row>
    <row r="153" spans="1:15">
      <c r="A153" s="6">
        <v>1929</v>
      </c>
      <c r="B153" s="5">
        <v>-6.1</v>
      </c>
      <c r="C153" s="5">
        <v>-8.6</v>
      </c>
      <c r="D153" s="5">
        <v>1.6</v>
      </c>
      <c r="E153" s="5">
        <v>2.1</v>
      </c>
      <c r="F153" s="5">
        <v>10.3</v>
      </c>
      <c r="G153" s="5">
        <v>13</v>
      </c>
      <c r="H153" s="5">
        <v>16</v>
      </c>
      <c r="I153" s="5">
        <v>15.3</v>
      </c>
      <c r="J153" s="5">
        <v>14.4</v>
      </c>
      <c r="K153" s="5">
        <v>8.1</v>
      </c>
      <c r="L153" s="5">
        <v>4</v>
      </c>
      <c r="M153" s="5">
        <v>1.6</v>
      </c>
      <c r="N153" s="5">
        <v>6</v>
      </c>
      <c r="O153" s="4">
        <f t="shared" si="2"/>
        <v>6.2539699999999998</v>
      </c>
    </row>
    <row r="154" spans="1:15">
      <c r="A154" s="6">
        <v>1930</v>
      </c>
      <c r="B154" s="5">
        <v>2.8</v>
      </c>
      <c r="C154" s="5">
        <v>-2.9</v>
      </c>
      <c r="D154" s="5">
        <v>2.9</v>
      </c>
      <c r="E154" s="5">
        <v>6</v>
      </c>
      <c r="F154" s="5">
        <v>8.8000000000000007</v>
      </c>
      <c r="G154" s="5">
        <v>16.3</v>
      </c>
      <c r="H154" s="5">
        <v>13.7</v>
      </c>
      <c r="I154" s="5">
        <v>13.9</v>
      </c>
      <c r="J154" s="5">
        <v>11.9</v>
      </c>
      <c r="K154" s="5">
        <v>6.9</v>
      </c>
      <c r="L154" s="5">
        <v>4.9000000000000004</v>
      </c>
      <c r="M154" s="5">
        <v>-2.4</v>
      </c>
      <c r="N154" s="5">
        <v>6.9</v>
      </c>
      <c r="O154" s="4">
        <f t="shared" si="2"/>
        <v>6.2455400000000001</v>
      </c>
    </row>
    <row r="155" spans="1:15">
      <c r="A155" s="6">
        <v>1931</v>
      </c>
      <c r="B155" s="5">
        <v>-2.6</v>
      </c>
      <c r="C155" s="5">
        <v>-3.7</v>
      </c>
      <c r="D155" s="5">
        <v>-2.2000000000000002</v>
      </c>
      <c r="E155" s="5">
        <v>3.4</v>
      </c>
      <c r="F155" s="5">
        <v>12.6</v>
      </c>
      <c r="G155" s="5">
        <v>15.2</v>
      </c>
      <c r="H155" s="5">
        <v>14.2</v>
      </c>
      <c r="I155" s="5">
        <v>12.8</v>
      </c>
      <c r="J155" s="5">
        <v>6.6</v>
      </c>
      <c r="K155" s="5">
        <v>5.6</v>
      </c>
      <c r="L155" s="5">
        <v>3.6</v>
      </c>
      <c r="M155" s="5">
        <v>-3.2</v>
      </c>
      <c r="N155" s="5">
        <v>5.2</v>
      </c>
      <c r="O155" s="4">
        <f t="shared" si="2"/>
        <v>6.2461199999999995</v>
      </c>
    </row>
    <row r="156" spans="1:15">
      <c r="A156" s="6">
        <v>1932</v>
      </c>
      <c r="B156" s="5">
        <v>0.3</v>
      </c>
      <c r="C156" s="5">
        <v>-7</v>
      </c>
      <c r="D156" s="5">
        <v>-1</v>
      </c>
      <c r="E156" s="5">
        <v>4.2</v>
      </c>
      <c r="F156" s="5">
        <v>9.4</v>
      </c>
      <c r="G156" s="5">
        <v>12</v>
      </c>
      <c r="H156" s="5">
        <v>14.7</v>
      </c>
      <c r="I156" s="5">
        <v>17.100000000000001</v>
      </c>
      <c r="J156" s="5">
        <v>14.5</v>
      </c>
      <c r="K156" s="5">
        <v>6.5</v>
      </c>
      <c r="L156" s="5">
        <v>3.1</v>
      </c>
      <c r="M156" s="5">
        <v>2.2999999999999998</v>
      </c>
      <c r="N156" s="5">
        <v>6.3</v>
      </c>
      <c r="O156" s="4">
        <f t="shared" si="2"/>
        <v>6.2452399999999999</v>
      </c>
    </row>
    <row r="157" spans="1:15">
      <c r="A157" s="6">
        <v>1933</v>
      </c>
      <c r="B157" s="5">
        <v>-4.0999999999999996</v>
      </c>
      <c r="C157" s="5">
        <v>-2.4</v>
      </c>
      <c r="D157" s="5">
        <v>3.1</v>
      </c>
      <c r="E157" s="5">
        <v>4.8</v>
      </c>
      <c r="F157" s="5">
        <v>7.6</v>
      </c>
      <c r="G157" s="5">
        <v>10.199999999999999</v>
      </c>
      <c r="H157" s="5">
        <v>15.8</v>
      </c>
      <c r="I157" s="5">
        <v>15.4</v>
      </c>
      <c r="J157" s="5">
        <v>12.2</v>
      </c>
      <c r="K157" s="5">
        <v>7.5</v>
      </c>
      <c r="L157" s="5">
        <v>1.3</v>
      </c>
      <c r="M157" s="5">
        <v>-6.2</v>
      </c>
      <c r="N157" s="5">
        <v>5.4</v>
      </c>
      <c r="O157" s="4">
        <f t="shared" si="2"/>
        <v>6.2355200000000011</v>
      </c>
    </row>
    <row r="158" spans="1:15">
      <c r="A158" s="6">
        <v>1934</v>
      </c>
      <c r="B158" s="5">
        <v>-1.4</v>
      </c>
      <c r="C158" s="5">
        <v>-1.5</v>
      </c>
      <c r="D158" s="5">
        <v>1.9</v>
      </c>
      <c r="E158" s="5">
        <v>8.6</v>
      </c>
      <c r="F158" s="5">
        <v>11.6</v>
      </c>
      <c r="G158" s="5">
        <v>13.2</v>
      </c>
      <c r="H158" s="5">
        <v>16.399999999999999</v>
      </c>
      <c r="I158" s="5">
        <v>13.9</v>
      </c>
      <c r="J158" s="5">
        <v>13.9</v>
      </c>
      <c r="K158" s="5">
        <v>7.1</v>
      </c>
      <c r="L158" s="5">
        <v>2.1</v>
      </c>
      <c r="M158" s="5">
        <v>4</v>
      </c>
      <c r="N158" s="5">
        <v>7.5</v>
      </c>
      <c r="O158" s="4">
        <f t="shared" si="2"/>
        <v>6.2434399999999997</v>
      </c>
    </row>
    <row r="159" spans="1:15">
      <c r="A159" s="6">
        <v>1935</v>
      </c>
      <c r="B159" s="5">
        <v>-5.2</v>
      </c>
      <c r="C159" s="5">
        <v>-1.4</v>
      </c>
      <c r="D159" s="5">
        <v>0.1</v>
      </c>
      <c r="E159" s="5">
        <v>3.9</v>
      </c>
      <c r="F159" s="5">
        <v>8</v>
      </c>
      <c r="G159" s="5">
        <v>15.3</v>
      </c>
      <c r="H159" s="5">
        <v>16.100000000000001</v>
      </c>
      <c r="I159" s="5">
        <v>14.3</v>
      </c>
      <c r="J159" s="5">
        <v>12.3</v>
      </c>
      <c r="K159" s="5">
        <v>6.3</v>
      </c>
      <c r="L159" s="5">
        <v>3.9</v>
      </c>
      <c r="M159" s="5">
        <v>-2</v>
      </c>
      <c r="N159" s="5">
        <v>5.9</v>
      </c>
      <c r="O159" s="4">
        <f t="shared" si="2"/>
        <v>6.2419300000000009</v>
      </c>
    </row>
    <row r="160" spans="1:15">
      <c r="A160" s="6">
        <v>1936</v>
      </c>
      <c r="B160" s="5">
        <v>2.1</v>
      </c>
      <c r="C160" s="5">
        <v>-0.6</v>
      </c>
      <c r="D160" s="5">
        <v>4.0999999999999996</v>
      </c>
      <c r="E160" s="5">
        <v>4.8</v>
      </c>
      <c r="F160" s="5">
        <v>9.5</v>
      </c>
      <c r="G160" s="5">
        <v>12.5</v>
      </c>
      <c r="H160" s="5">
        <v>14</v>
      </c>
      <c r="I160" s="5">
        <v>14</v>
      </c>
      <c r="J160" s="5">
        <v>11.1</v>
      </c>
      <c r="K160" s="5">
        <v>2.6</v>
      </c>
      <c r="L160" s="5">
        <v>2</v>
      </c>
      <c r="M160" s="5">
        <v>0.9</v>
      </c>
      <c r="N160" s="5">
        <v>6.4</v>
      </c>
      <c r="O160" s="4">
        <f t="shared" si="2"/>
        <v>6.2493600000000002</v>
      </c>
    </row>
    <row r="161" spans="1:15">
      <c r="A161" s="6">
        <v>1937</v>
      </c>
      <c r="B161" s="5">
        <v>0.4</v>
      </c>
      <c r="C161" s="5">
        <v>0.8</v>
      </c>
      <c r="D161" s="5">
        <v>1.2</v>
      </c>
      <c r="E161" s="5">
        <v>4.9000000000000004</v>
      </c>
      <c r="F161" s="5">
        <v>12.3</v>
      </c>
      <c r="G161" s="5">
        <v>14.1</v>
      </c>
      <c r="H161" s="5">
        <v>15.2</v>
      </c>
      <c r="I161" s="5">
        <v>14.6</v>
      </c>
      <c r="J161" s="5">
        <v>11.4</v>
      </c>
      <c r="K161" s="5">
        <v>8.6</v>
      </c>
      <c r="L161" s="5">
        <v>1.7</v>
      </c>
      <c r="M161" s="5">
        <v>-2.7</v>
      </c>
      <c r="N161" s="5">
        <v>6.9</v>
      </c>
      <c r="O161" s="4">
        <f t="shared" si="2"/>
        <v>6.2591400000000004</v>
      </c>
    </row>
    <row r="162" spans="1:15">
      <c r="A162" s="6">
        <v>1938</v>
      </c>
      <c r="B162" s="5">
        <v>-1.3</v>
      </c>
      <c r="C162" s="5">
        <v>-1.3</v>
      </c>
      <c r="D162" s="5">
        <v>5.8</v>
      </c>
      <c r="E162" s="5">
        <v>1.1000000000000001</v>
      </c>
      <c r="F162" s="5">
        <v>8.1</v>
      </c>
      <c r="G162" s="5">
        <v>14.7</v>
      </c>
      <c r="H162" s="5">
        <v>14.5</v>
      </c>
      <c r="I162" s="5">
        <v>14.4</v>
      </c>
      <c r="J162" s="5">
        <v>12.6</v>
      </c>
      <c r="K162" s="5">
        <v>7.3</v>
      </c>
      <c r="L162" s="5">
        <v>6.8</v>
      </c>
      <c r="M162" s="5">
        <v>-2.9</v>
      </c>
      <c r="N162" s="5">
        <v>6.6</v>
      </c>
      <c r="O162" s="4">
        <f t="shared" si="2"/>
        <v>6.2731600000000007</v>
      </c>
    </row>
    <row r="163" spans="1:15">
      <c r="A163" s="6">
        <v>1939</v>
      </c>
      <c r="B163" s="5">
        <v>0.8</v>
      </c>
      <c r="C163" s="5">
        <v>1</v>
      </c>
      <c r="D163" s="5">
        <v>-1.9</v>
      </c>
      <c r="E163" s="5">
        <v>7.5</v>
      </c>
      <c r="F163" s="5">
        <v>6.5</v>
      </c>
      <c r="G163" s="5">
        <v>13.3</v>
      </c>
      <c r="H163" s="5">
        <v>14.3</v>
      </c>
      <c r="I163" s="5">
        <v>14.8</v>
      </c>
      <c r="J163" s="5">
        <v>10.4</v>
      </c>
      <c r="K163" s="5">
        <v>5</v>
      </c>
      <c r="L163" s="5">
        <v>4.5999999999999996</v>
      </c>
      <c r="M163" s="5">
        <v>-3.2</v>
      </c>
      <c r="N163" s="5">
        <v>6.1</v>
      </c>
      <c r="O163" s="4">
        <f t="shared" si="2"/>
        <v>6.2982800000000001</v>
      </c>
    </row>
    <row r="164" spans="1:15">
      <c r="A164" s="6">
        <v>1940</v>
      </c>
      <c r="B164" s="5">
        <v>-7.4</v>
      </c>
      <c r="C164" s="5">
        <v>-1.1000000000000001</v>
      </c>
      <c r="D164" s="5">
        <v>1.2</v>
      </c>
      <c r="E164" s="5">
        <v>6.3</v>
      </c>
      <c r="F164" s="5">
        <v>9.4</v>
      </c>
      <c r="G164" s="5">
        <v>12.6</v>
      </c>
      <c r="H164" s="5">
        <v>13.7</v>
      </c>
      <c r="I164" s="5">
        <v>12.5</v>
      </c>
      <c r="J164" s="5">
        <v>11.5</v>
      </c>
      <c r="K164" s="5">
        <v>6.5</v>
      </c>
      <c r="L164" s="5">
        <v>3.3</v>
      </c>
      <c r="M164" s="5">
        <v>-6.6</v>
      </c>
      <c r="N164" s="5">
        <v>5.2</v>
      </c>
      <c r="O164" s="4">
        <f t="shared" si="2"/>
        <v>6.3326700000000002</v>
      </c>
    </row>
    <row r="165" spans="1:15">
      <c r="A165" s="6">
        <v>1941</v>
      </c>
      <c r="B165" s="5">
        <v>-4.8</v>
      </c>
      <c r="C165" s="5">
        <v>-0.6</v>
      </c>
      <c r="D165" s="5">
        <v>2.2999999999999998</v>
      </c>
      <c r="E165" s="5">
        <v>3.2</v>
      </c>
      <c r="F165" s="5">
        <v>6</v>
      </c>
      <c r="G165" s="5">
        <v>13.7</v>
      </c>
      <c r="H165" s="5">
        <v>15.2</v>
      </c>
      <c r="I165" s="5">
        <v>13</v>
      </c>
      <c r="J165" s="5">
        <v>10.3</v>
      </c>
      <c r="K165" s="5">
        <v>5</v>
      </c>
      <c r="L165" s="5">
        <v>0.7</v>
      </c>
      <c r="M165" s="5">
        <v>-2.1</v>
      </c>
      <c r="N165" s="5">
        <v>5.2</v>
      </c>
      <c r="O165" s="4">
        <f t="shared" ref="O165:O222" si="3">$Q$5*(N154+N176)+$Q$6*(N155+N175)+$Q$7*(N156+N174)+$Q$8*(N157+N173)+$Q$9*(N158+N172)+$Q$10*(N159+N171)+$Q$11*(N160+N170)+$Q$12*(N161+N169)+$Q$13*(N162+N168)+$Q$14*(N163+N167)+$Q$15*(N164+N166)+$Q$16*N165</f>
        <v>6.3774600000000001</v>
      </c>
    </row>
    <row r="166" spans="1:15">
      <c r="A166" s="6">
        <v>1942</v>
      </c>
      <c r="B166" s="5">
        <v>-7.7</v>
      </c>
      <c r="C166" s="5">
        <v>-6.3</v>
      </c>
      <c r="D166" s="5">
        <v>2.8</v>
      </c>
      <c r="E166" s="5">
        <v>4.5</v>
      </c>
      <c r="F166" s="5">
        <v>10.199999999999999</v>
      </c>
      <c r="G166" s="5">
        <v>12.6</v>
      </c>
      <c r="H166" s="5">
        <v>14.2</v>
      </c>
      <c r="I166" s="5">
        <v>15.4</v>
      </c>
      <c r="J166" s="5">
        <v>14.5</v>
      </c>
      <c r="K166" s="5">
        <v>11.1</v>
      </c>
      <c r="L166" s="5">
        <v>-0.8</v>
      </c>
      <c r="M166" s="5">
        <v>1.8</v>
      </c>
      <c r="N166" s="5">
        <v>6</v>
      </c>
      <c r="O166" s="4">
        <f t="shared" si="3"/>
        <v>6.4329200000000002</v>
      </c>
    </row>
    <row r="167" spans="1:15">
      <c r="A167" s="6">
        <v>1943</v>
      </c>
      <c r="B167" s="5">
        <v>0</v>
      </c>
      <c r="C167" s="5">
        <v>1.3</v>
      </c>
      <c r="D167" s="5">
        <v>5</v>
      </c>
      <c r="E167" s="5">
        <v>7.1</v>
      </c>
      <c r="F167" s="5">
        <v>10.3</v>
      </c>
      <c r="G167" s="5">
        <v>11.2</v>
      </c>
      <c r="H167" s="5">
        <v>15.4</v>
      </c>
      <c r="I167" s="5">
        <v>17</v>
      </c>
      <c r="J167" s="5">
        <v>12.6</v>
      </c>
      <c r="K167" s="5">
        <v>9.5</v>
      </c>
      <c r="L167" s="5">
        <v>0.1</v>
      </c>
      <c r="M167" s="5">
        <v>-1.1000000000000001</v>
      </c>
      <c r="N167" s="5">
        <v>7.4</v>
      </c>
      <c r="O167" s="4">
        <f t="shared" si="3"/>
        <v>6.4961500000000001</v>
      </c>
    </row>
    <row r="168" spans="1:15">
      <c r="A168" s="6">
        <v>1944</v>
      </c>
      <c r="B168" s="5">
        <v>0.4</v>
      </c>
      <c r="C168" s="5">
        <v>-4.5999999999999996</v>
      </c>
      <c r="D168" s="5">
        <v>-3.1</v>
      </c>
      <c r="E168" s="5">
        <v>6.7</v>
      </c>
      <c r="F168" s="5">
        <v>9</v>
      </c>
      <c r="G168" s="5">
        <v>11.4</v>
      </c>
      <c r="H168" s="5">
        <v>14.2</v>
      </c>
      <c r="I168" s="5">
        <v>17.8</v>
      </c>
      <c r="J168" s="5">
        <v>10.9</v>
      </c>
      <c r="K168" s="5">
        <v>5.9</v>
      </c>
      <c r="L168" s="5">
        <v>1.6</v>
      </c>
      <c r="M168" s="5">
        <v>-2.2999999999999998</v>
      </c>
      <c r="N168" s="5">
        <v>5.7</v>
      </c>
      <c r="O168" s="4">
        <f t="shared" si="3"/>
        <v>6.5543800000000001</v>
      </c>
    </row>
    <row r="169" spans="1:15">
      <c r="A169" s="6">
        <v>1945</v>
      </c>
      <c r="B169" s="5">
        <v>-6.8</v>
      </c>
      <c r="C169" s="5">
        <v>2</v>
      </c>
      <c r="D169" s="5">
        <v>3.4</v>
      </c>
      <c r="E169" s="5">
        <v>7.8</v>
      </c>
      <c r="F169" s="5">
        <v>13.6</v>
      </c>
      <c r="G169" s="5">
        <v>15.1</v>
      </c>
      <c r="H169" s="5">
        <v>16.100000000000001</v>
      </c>
      <c r="I169" s="5">
        <v>14.2</v>
      </c>
      <c r="J169" s="5">
        <v>12.2</v>
      </c>
      <c r="K169" s="5">
        <v>8</v>
      </c>
      <c r="L169" s="5">
        <v>0.9</v>
      </c>
      <c r="M169" s="5">
        <v>-0.5</v>
      </c>
      <c r="N169" s="5">
        <v>7.2</v>
      </c>
      <c r="O169" s="4">
        <f t="shared" si="3"/>
        <v>6.6063400000000003</v>
      </c>
    </row>
    <row r="170" spans="1:15">
      <c r="A170" s="6">
        <v>1946</v>
      </c>
      <c r="B170" s="5">
        <v>-2.4</v>
      </c>
      <c r="C170" s="5">
        <v>-0.2</v>
      </c>
      <c r="D170" s="5">
        <v>2.9</v>
      </c>
      <c r="E170" s="5">
        <v>9</v>
      </c>
      <c r="F170" s="5">
        <v>11.4</v>
      </c>
      <c r="G170" s="5">
        <v>12.2</v>
      </c>
      <c r="H170" s="5">
        <v>16</v>
      </c>
      <c r="I170" s="5">
        <v>14.4</v>
      </c>
      <c r="J170" s="5">
        <v>13.1</v>
      </c>
      <c r="K170" s="5">
        <v>5.5</v>
      </c>
      <c r="L170" s="5">
        <v>2.2999999999999998</v>
      </c>
      <c r="M170" s="5">
        <v>-3.5</v>
      </c>
      <c r="N170" s="5">
        <v>6.7</v>
      </c>
      <c r="O170" s="4">
        <f t="shared" si="3"/>
        <v>6.6467400000000003</v>
      </c>
    </row>
    <row r="171" spans="1:15">
      <c r="A171" s="6">
        <v>1947</v>
      </c>
      <c r="B171" s="5">
        <v>-5.8</v>
      </c>
      <c r="C171" s="5">
        <v>-3.8</v>
      </c>
      <c r="D171" s="5">
        <v>3.4</v>
      </c>
      <c r="E171" s="5">
        <v>8.9</v>
      </c>
      <c r="F171" s="5">
        <v>12.4</v>
      </c>
      <c r="G171" s="5">
        <v>15.1</v>
      </c>
      <c r="H171" s="5">
        <v>17.100000000000001</v>
      </c>
      <c r="I171" s="5">
        <v>17.2</v>
      </c>
      <c r="J171" s="5">
        <v>16</v>
      </c>
      <c r="K171" s="5">
        <v>7.5</v>
      </c>
      <c r="L171" s="5">
        <v>3.8</v>
      </c>
      <c r="M171" s="5">
        <v>-1.7</v>
      </c>
      <c r="N171" s="5">
        <v>7.5</v>
      </c>
      <c r="O171" s="4">
        <f t="shared" si="3"/>
        <v>6.6809900000000004</v>
      </c>
    </row>
    <row r="172" spans="1:15">
      <c r="A172" s="6">
        <v>1948</v>
      </c>
      <c r="B172" s="5">
        <v>2.5</v>
      </c>
      <c r="C172" s="5">
        <v>-1.6</v>
      </c>
      <c r="D172" s="5">
        <v>5.4</v>
      </c>
      <c r="E172" s="5">
        <v>7.3</v>
      </c>
      <c r="F172" s="5">
        <v>11.5</v>
      </c>
      <c r="G172" s="5">
        <v>12.1</v>
      </c>
      <c r="H172" s="5">
        <v>12.4</v>
      </c>
      <c r="I172" s="5">
        <v>14.1</v>
      </c>
      <c r="J172" s="5">
        <v>12</v>
      </c>
      <c r="K172" s="5">
        <v>7.9</v>
      </c>
      <c r="L172" s="5">
        <v>4.7</v>
      </c>
      <c r="M172" s="5">
        <v>1.1000000000000001</v>
      </c>
      <c r="N172" s="5">
        <v>7.4</v>
      </c>
      <c r="O172" s="4">
        <f t="shared" si="3"/>
        <v>6.7013100000000003</v>
      </c>
    </row>
    <row r="173" spans="1:15">
      <c r="A173" s="6">
        <v>1949</v>
      </c>
      <c r="B173" s="5">
        <v>-0.2</v>
      </c>
      <c r="C173" s="5">
        <v>0.4</v>
      </c>
      <c r="D173" s="5">
        <v>-0.4</v>
      </c>
      <c r="E173" s="5">
        <v>8.8000000000000007</v>
      </c>
      <c r="F173" s="5">
        <v>8.8000000000000007</v>
      </c>
      <c r="G173" s="5">
        <v>11.8</v>
      </c>
      <c r="H173" s="5">
        <v>16</v>
      </c>
      <c r="I173" s="5">
        <v>15</v>
      </c>
      <c r="J173" s="5">
        <v>15.1</v>
      </c>
      <c r="K173" s="5">
        <v>10</v>
      </c>
      <c r="L173" s="5">
        <v>1.5</v>
      </c>
      <c r="M173" s="5">
        <v>1.3</v>
      </c>
      <c r="N173" s="5">
        <v>7.4</v>
      </c>
      <c r="O173" s="4">
        <f t="shared" si="3"/>
        <v>6.6974300000000007</v>
      </c>
    </row>
    <row r="174" spans="1:15">
      <c r="A174" s="6">
        <v>1950</v>
      </c>
      <c r="B174" s="5">
        <v>-2.5</v>
      </c>
      <c r="C174" s="5">
        <v>2</v>
      </c>
      <c r="D174" s="5">
        <v>3.2</v>
      </c>
      <c r="E174" s="5">
        <v>4.2</v>
      </c>
      <c r="F174" s="5">
        <v>12.4</v>
      </c>
      <c r="G174" s="5">
        <v>16.3</v>
      </c>
      <c r="H174" s="5">
        <v>17.3</v>
      </c>
      <c r="I174" s="5">
        <v>15.5</v>
      </c>
      <c r="J174" s="5">
        <v>11.2</v>
      </c>
      <c r="K174" s="5">
        <v>6.6</v>
      </c>
      <c r="L174" s="5">
        <v>2.8</v>
      </c>
      <c r="M174" s="5">
        <v>-3.3</v>
      </c>
      <c r="N174" s="5">
        <v>7.1</v>
      </c>
      <c r="O174" s="4">
        <f t="shared" si="3"/>
        <v>6.6872600000000002</v>
      </c>
    </row>
    <row r="175" spans="1:15">
      <c r="A175" s="6">
        <v>1951</v>
      </c>
      <c r="B175" s="5">
        <v>0</v>
      </c>
      <c r="C175" s="5">
        <v>0</v>
      </c>
      <c r="D175" s="5">
        <v>0.3</v>
      </c>
      <c r="E175" s="5">
        <v>5.3</v>
      </c>
      <c r="F175" s="5">
        <v>9.4</v>
      </c>
      <c r="G175" s="5">
        <v>12.7</v>
      </c>
      <c r="H175" s="5">
        <v>15.4</v>
      </c>
      <c r="I175" s="5">
        <v>15.2</v>
      </c>
      <c r="J175" s="5">
        <v>12.9</v>
      </c>
      <c r="K175" s="5">
        <v>6.2</v>
      </c>
      <c r="L175" s="5">
        <v>5</v>
      </c>
      <c r="M175" s="5">
        <v>2</v>
      </c>
      <c r="N175" s="5">
        <v>7</v>
      </c>
      <c r="O175" s="4">
        <f t="shared" si="3"/>
        <v>6.6552000000000007</v>
      </c>
    </row>
    <row r="176" spans="1:15">
      <c r="A176" s="6">
        <v>1952</v>
      </c>
      <c r="B176" s="5">
        <v>-2.4</v>
      </c>
      <c r="C176" s="5">
        <v>-3.6</v>
      </c>
      <c r="D176" s="5">
        <v>1.7</v>
      </c>
      <c r="E176" s="5">
        <v>8.1999999999999993</v>
      </c>
      <c r="F176" s="5">
        <v>9.6</v>
      </c>
      <c r="G176" s="5">
        <v>14.1</v>
      </c>
      <c r="H176" s="5">
        <v>17.899999999999999</v>
      </c>
      <c r="I176" s="5">
        <v>16.600000000000001</v>
      </c>
      <c r="J176" s="5">
        <v>8.1</v>
      </c>
      <c r="K176" s="5">
        <v>6</v>
      </c>
      <c r="L176" s="5">
        <v>0.3</v>
      </c>
      <c r="M176" s="5">
        <v>-2.6</v>
      </c>
      <c r="N176" s="5">
        <v>6.2</v>
      </c>
      <c r="O176" s="4">
        <f t="shared" si="3"/>
        <v>6.6166200000000002</v>
      </c>
    </row>
    <row r="177" spans="1:15">
      <c r="A177" s="6">
        <v>1953</v>
      </c>
      <c r="B177" s="5">
        <v>-4.4000000000000004</v>
      </c>
      <c r="C177" s="5">
        <v>-2.8</v>
      </c>
      <c r="D177" s="5">
        <v>3.7</v>
      </c>
      <c r="E177" s="5">
        <v>7.2</v>
      </c>
      <c r="F177" s="5">
        <v>10.7</v>
      </c>
      <c r="G177" s="5">
        <v>12.3</v>
      </c>
      <c r="H177" s="5">
        <v>15.3</v>
      </c>
      <c r="I177" s="5">
        <v>14.7</v>
      </c>
      <c r="J177" s="5">
        <v>12.7</v>
      </c>
      <c r="K177" s="5">
        <v>8.9</v>
      </c>
      <c r="L177" s="5">
        <v>4.0999999999999996</v>
      </c>
      <c r="M177" s="5">
        <v>3.2</v>
      </c>
      <c r="N177" s="5">
        <v>7.1</v>
      </c>
      <c r="O177" s="4">
        <f t="shared" si="3"/>
        <v>6.5769399999999996</v>
      </c>
    </row>
    <row r="178" spans="1:15">
      <c r="A178" s="6">
        <v>1954</v>
      </c>
      <c r="B178" s="5">
        <v>-6.5</v>
      </c>
      <c r="C178" s="5">
        <v>-4.4000000000000004</v>
      </c>
      <c r="D178" s="5">
        <v>3.6</v>
      </c>
      <c r="E178" s="5">
        <v>2.7</v>
      </c>
      <c r="F178" s="5">
        <v>8.3000000000000007</v>
      </c>
      <c r="G178" s="5">
        <v>13</v>
      </c>
      <c r="H178" s="5">
        <v>12.1</v>
      </c>
      <c r="I178" s="5">
        <v>13.5</v>
      </c>
      <c r="J178" s="5">
        <v>11.9</v>
      </c>
      <c r="K178" s="5">
        <v>8.3000000000000007</v>
      </c>
      <c r="L178" s="5">
        <v>3.9</v>
      </c>
      <c r="M178" s="5">
        <v>0.7</v>
      </c>
      <c r="N178" s="5">
        <v>5.6</v>
      </c>
      <c r="O178" s="4">
        <f t="shared" si="3"/>
        <v>6.5266400000000013</v>
      </c>
    </row>
    <row r="179" spans="1:15">
      <c r="A179" s="6">
        <v>1955</v>
      </c>
      <c r="B179" s="5">
        <v>-0.6</v>
      </c>
      <c r="C179" s="5">
        <v>-2.7</v>
      </c>
      <c r="D179" s="5">
        <v>-1.2</v>
      </c>
      <c r="E179" s="5">
        <v>4.5</v>
      </c>
      <c r="F179" s="5">
        <v>8.6</v>
      </c>
      <c r="G179" s="5">
        <v>12.6</v>
      </c>
      <c r="H179" s="5">
        <v>14</v>
      </c>
      <c r="I179" s="5">
        <v>13.9</v>
      </c>
      <c r="J179" s="5">
        <v>11.1</v>
      </c>
      <c r="K179" s="5">
        <v>5.9</v>
      </c>
      <c r="L179" s="5">
        <v>1.9</v>
      </c>
      <c r="M179" s="5">
        <v>1.9</v>
      </c>
      <c r="N179" s="5">
        <v>5.8</v>
      </c>
      <c r="O179" s="4">
        <f t="shared" si="3"/>
        <v>6.4819699999999987</v>
      </c>
    </row>
    <row r="180" spans="1:15">
      <c r="A180" s="6">
        <v>1956</v>
      </c>
      <c r="B180" s="5">
        <v>-0.9</v>
      </c>
      <c r="C180" s="5">
        <v>-12.4</v>
      </c>
      <c r="D180" s="5">
        <v>1.4</v>
      </c>
      <c r="E180" s="5">
        <v>3.7</v>
      </c>
      <c r="F180" s="5">
        <v>10.199999999999999</v>
      </c>
      <c r="G180" s="5">
        <v>9.9</v>
      </c>
      <c r="H180" s="5">
        <v>14.8</v>
      </c>
      <c r="I180" s="5">
        <v>13</v>
      </c>
      <c r="J180" s="5">
        <v>13.4</v>
      </c>
      <c r="K180" s="5">
        <v>6.2</v>
      </c>
      <c r="L180" s="5">
        <v>-1</v>
      </c>
      <c r="M180" s="5">
        <v>0.3</v>
      </c>
      <c r="N180" s="5">
        <v>4.9000000000000004</v>
      </c>
      <c r="O180" s="4">
        <f t="shared" si="3"/>
        <v>6.4567999999999994</v>
      </c>
    </row>
    <row r="181" spans="1:15">
      <c r="A181" s="6">
        <v>1957</v>
      </c>
      <c r="B181" s="5">
        <v>-0.8</v>
      </c>
      <c r="C181" s="5">
        <v>2.6</v>
      </c>
      <c r="D181" s="5">
        <v>6.2</v>
      </c>
      <c r="E181" s="5">
        <v>4.9000000000000004</v>
      </c>
      <c r="F181" s="5">
        <v>6.3</v>
      </c>
      <c r="G181" s="5">
        <v>14</v>
      </c>
      <c r="H181" s="5">
        <v>14.9</v>
      </c>
      <c r="I181" s="5">
        <v>12.9</v>
      </c>
      <c r="J181" s="5">
        <v>10.6</v>
      </c>
      <c r="K181" s="5">
        <v>8.1</v>
      </c>
      <c r="L181" s="5">
        <v>2.2999999999999998</v>
      </c>
      <c r="M181" s="5">
        <v>-0.3</v>
      </c>
      <c r="N181" s="5">
        <v>6.8</v>
      </c>
      <c r="O181" s="4">
        <f t="shared" si="3"/>
        <v>6.4281800000000002</v>
      </c>
    </row>
    <row r="182" spans="1:15">
      <c r="A182" s="6">
        <v>1958</v>
      </c>
      <c r="B182" s="5">
        <v>-1.6</v>
      </c>
      <c r="C182" s="5">
        <v>1.5</v>
      </c>
      <c r="D182" s="5">
        <v>-2.7</v>
      </c>
      <c r="E182" s="5">
        <v>2.4</v>
      </c>
      <c r="F182" s="5">
        <v>12.7</v>
      </c>
      <c r="G182" s="5">
        <v>12.2</v>
      </c>
      <c r="H182" s="5">
        <v>15.3</v>
      </c>
      <c r="I182" s="5">
        <v>15.8</v>
      </c>
      <c r="J182" s="5">
        <v>13.4</v>
      </c>
      <c r="K182" s="5">
        <v>6.5</v>
      </c>
      <c r="L182" s="5">
        <v>1.2</v>
      </c>
      <c r="M182" s="5">
        <v>0.7</v>
      </c>
      <c r="N182" s="5">
        <v>6.4</v>
      </c>
      <c r="O182" s="4">
        <f t="shared" si="3"/>
        <v>6.4083600000000001</v>
      </c>
    </row>
    <row r="183" spans="1:15">
      <c r="A183" s="6">
        <v>1959</v>
      </c>
      <c r="B183" s="5">
        <v>-1.8</v>
      </c>
      <c r="C183" s="5">
        <v>1.4</v>
      </c>
      <c r="D183" s="5">
        <v>5.3</v>
      </c>
      <c r="E183" s="5">
        <v>7.3</v>
      </c>
      <c r="F183" s="5">
        <v>9.8000000000000007</v>
      </c>
      <c r="G183" s="5">
        <v>13</v>
      </c>
      <c r="H183" s="5">
        <v>16.5</v>
      </c>
      <c r="I183" s="5">
        <v>14</v>
      </c>
      <c r="J183" s="5">
        <v>12.6</v>
      </c>
      <c r="K183" s="5">
        <v>7.7</v>
      </c>
      <c r="L183" s="5">
        <v>2.4</v>
      </c>
      <c r="M183" s="5">
        <v>1.3</v>
      </c>
      <c r="N183" s="5">
        <v>7.5</v>
      </c>
      <c r="O183" s="4">
        <f t="shared" si="3"/>
        <v>6.3883700000000001</v>
      </c>
    </row>
    <row r="184" spans="1:15">
      <c r="A184" s="6">
        <v>1960</v>
      </c>
      <c r="B184" s="5">
        <v>-1.9</v>
      </c>
      <c r="C184" s="5">
        <v>0</v>
      </c>
      <c r="D184" s="5">
        <v>3</v>
      </c>
      <c r="E184" s="5">
        <v>5.0999999999999996</v>
      </c>
      <c r="F184" s="5">
        <v>10.5</v>
      </c>
      <c r="G184" s="5">
        <v>13.5</v>
      </c>
      <c r="H184" s="5">
        <v>12.6</v>
      </c>
      <c r="I184" s="5">
        <v>14.2</v>
      </c>
      <c r="J184" s="5">
        <v>10.5</v>
      </c>
      <c r="K184" s="5">
        <v>7.8</v>
      </c>
      <c r="L184" s="5">
        <v>4.5</v>
      </c>
      <c r="M184" s="5">
        <v>-1.7</v>
      </c>
      <c r="N184" s="5">
        <v>6.5</v>
      </c>
      <c r="O184" s="4">
        <f t="shared" si="3"/>
        <v>6.3766600000000002</v>
      </c>
    </row>
    <row r="185" spans="1:15">
      <c r="A185" s="6">
        <v>1961</v>
      </c>
      <c r="B185" s="5">
        <v>-1.8</v>
      </c>
      <c r="C185" s="5">
        <v>3.4</v>
      </c>
      <c r="D185" s="5">
        <v>4.3</v>
      </c>
      <c r="E185" s="5">
        <v>9</v>
      </c>
      <c r="F185" s="5">
        <v>7.3</v>
      </c>
      <c r="G185" s="5">
        <v>13.7</v>
      </c>
      <c r="H185" s="5">
        <v>13.5</v>
      </c>
      <c r="I185" s="5">
        <v>14.6</v>
      </c>
      <c r="J185" s="5">
        <v>16.3</v>
      </c>
      <c r="K185" s="5">
        <v>9.4</v>
      </c>
      <c r="L185" s="5">
        <v>2.9</v>
      </c>
      <c r="M185" s="5">
        <v>-0.6</v>
      </c>
      <c r="N185" s="5">
        <v>7.7</v>
      </c>
      <c r="O185" s="4">
        <f t="shared" si="3"/>
        <v>6.3653500000000003</v>
      </c>
    </row>
    <row r="186" spans="1:15">
      <c r="A186" s="6">
        <v>1962</v>
      </c>
      <c r="B186" s="5">
        <v>-0.6</v>
      </c>
      <c r="C186" s="5">
        <v>-3.3</v>
      </c>
      <c r="D186" s="5">
        <v>-2.2000000000000002</v>
      </c>
      <c r="E186" s="5">
        <v>6.3</v>
      </c>
      <c r="F186" s="5">
        <v>7.4</v>
      </c>
      <c r="G186" s="5">
        <v>11.8</v>
      </c>
      <c r="H186" s="5">
        <v>14</v>
      </c>
      <c r="I186" s="5">
        <v>16.2</v>
      </c>
      <c r="J186" s="5">
        <v>11.7</v>
      </c>
      <c r="K186" s="5">
        <v>8.1</v>
      </c>
      <c r="L186" s="5">
        <v>0.9</v>
      </c>
      <c r="M186" s="5">
        <v>-3.9</v>
      </c>
      <c r="N186" s="5">
        <v>5.5</v>
      </c>
      <c r="O186" s="4">
        <f t="shared" si="3"/>
        <v>6.3518700000000008</v>
      </c>
    </row>
    <row r="187" spans="1:15">
      <c r="A187" s="6">
        <v>1963</v>
      </c>
      <c r="B187" s="5">
        <v>-8.3000000000000007</v>
      </c>
      <c r="C187" s="5">
        <v>-5.8</v>
      </c>
      <c r="D187" s="5">
        <v>1.5</v>
      </c>
      <c r="E187" s="5">
        <v>6.7</v>
      </c>
      <c r="F187" s="5">
        <v>8.8000000000000007</v>
      </c>
      <c r="G187" s="5">
        <v>13.1</v>
      </c>
      <c r="H187" s="5">
        <v>15.9</v>
      </c>
      <c r="I187" s="5">
        <v>13.7</v>
      </c>
      <c r="J187" s="5">
        <v>12.3</v>
      </c>
      <c r="K187" s="5">
        <v>7.3</v>
      </c>
      <c r="L187" s="5">
        <v>6.4</v>
      </c>
      <c r="M187" s="5">
        <v>-3.4</v>
      </c>
      <c r="N187" s="5">
        <v>5.7</v>
      </c>
      <c r="O187" s="4">
        <f t="shared" si="3"/>
        <v>6.3419000000000008</v>
      </c>
    </row>
    <row r="188" spans="1:15">
      <c r="A188" s="6">
        <v>1964</v>
      </c>
      <c r="B188" s="5">
        <v>-2.7</v>
      </c>
      <c r="C188" s="5">
        <v>-0.3</v>
      </c>
      <c r="D188" s="5">
        <v>-0.9</v>
      </c>
      <c r="E188" s="5">
        <v>6.9</v>
      </c>
      <c r="F188" s="5">
        <v>11.3</v>
      </c>
      <c r="G188" s="5">
        <v>14.3</v>
      </c>
      <c r="H188" s="5">
        <v>16.899999999999999</v>
      </c>
      <c r="I188" s="5">
        <v>14.1</v>
      </c>
      <c r="J188" s="5">
        <v>12.3</v>
      </c>
      <c r="K188" s="5">
        <v>4.5999999999999996</v>
      </c>
      <c r="L188" s="5">
        <v>2.5</v>
      </c>
      <c r="M188" s="5">
        <v>-1</v>
      </c>
      <c r="N188" s="5">
        <v>6.5</v>
      </c>
      <c r="O188" s="4">
        <f t="shared" si="3"/>
        <v>6.3354200000000001</v>
      </c>
    </row>
    <row r="189" spans="1:15">
      <c r="A189" s="6">
        <v>1965</v>
      </c>
      <c r="B189" s="5">
        <v>-0.5</v>
      </c>
      <c r="C189" s="5">
        <v>-6.2</v>
      </c>
      <c r="D189" s="5">
        <v>1</v>
      </c>
      <c r="E189" s="5">
        <v>3.7</v>
      </c>
      <c r="F189" s="5">
        <v>7.9</v>
      </c>
      <c r="G189" s="5">
        <v>13.7</v>
      </c>
      <c r="H189" s="5">
        <v>13.2</v>
      </c>
      <c r="I189" s="5">
        <v>13.4</v>
      </c>
      <c r="J189" s="5">
        <v>10.7</v>
      </c>
      <c r="K189" s="5">
        <v>7.5</v>
      </c>
      <c r="L189" s="5">
        <v>0.8</v>
      </c>
      <c r="M189" s="5">
        <v>0.4</v>
      </c>
      <c r="N189" s="5">
        <v>5.5</v>
      </c>
      <c r="O189" s="4">
        <f t="shared" si="3"/>
        <v>6.3251799999999996</v>
      </c>
    </row>
    <row r="190" spans="1:15">
      <c r="A190" s="6">
        <v>1966</v>
      </c>
      <c r="B190" s="5">
        <v>-4.0999999999999996</v>
      </c>
      <c r="C190" s="5">
        <v>4.7</v>
      </c>
      <c r="D190" s="5">
        <v>0</v>
      </c>
      <c r="E190" s="5">
        <v>7.7</v>
      </c>
      <c r="F190" s="5">
        <v>9.9</v>
      </c>
      <c r="G190" s="5">
        <v>14</v>
      </c>
      <c r="H190" s="5">
        <v>12.9</v>
      </c>
      <c r="I190" s="5">
        <v>12.7</v>
      </c>
      <c r="J190" s="5">
        <v>12.9</v>
      </c>
      <c r="K190" s="5">
        <v>10.3</v>
      </c>
      <c r="L190" s="5">
        <v>0.3</v>
      </c>
      <c r="M190" s="5">
        <v>-1.1000000000000001</v>
      </c>
      <c r="N190" s="5">
        <v>6.7</v>
      </c>
      <c r="O190" s="4">
        <f t="shared" si="3"/>
        <v>6.3277999999999999</v>
      </c>
    </row>
    <row r="191" spans="1:15">
      <c r="A191" s="6">
        <v>1967</v>
      </c>
      <c r="B191" s="5">
        <v>-1.5</v>
      </c>
      <c r="C191" s="5">
        <v>0.5</v>
      </c>
      <c r="D191" s="5">
        <v>2.6</v>
      </c>
      <c r="E191" s="5">
        <v>4</v>
      </c>
      <c r="F191" s="5">
        <v>10</v>
      </c>
      <c r="G191" s="5">
        <v>12.1</v>
      </c>
      <c r="H191" s="5">
        <v>17</v>
      </c>
      <c r="I191" s="5">
        <v>14.9</v>
      </c>
      <c r="J191" s="5">
        <v>11.9</v>
      </c>
      <c r="K191" s="5">
        <v>10.9</v>
      </c>
      <c r="L191" s="5">
        <v>3.4</v>
      </c>
      <c r="M191" s="5">
        <v>-3.1</v>
      </c>
      <c r="N191" s="5">
        <v>6.9</v>
      </c>
      <c r="O191" s="4">
        <f t="shared" si="3"/>
        <v>6.3243800000000006</v>
      </c>
    </row>
    <row r="192" spans="1:15">
      <c r="A192" s="6">
        <v>1968</v>
      </c>
      <c r="B192" s="5">
        <v>-3.8</v>
      </c>
      <c r="C192" s="5">
        <v>-0.3</v>
      </c>
      <c r="D192" s="5">
        <v>2</v>
      </c>
      <c r="E192" s="5">
        <v>7.2</v>
      </c>
      <c r="F192" s="5">
        <v>9.1</v>
      </c>
      <c r="G192" s="5">
        <v>13</v>
      </c>
      <c r="H192" s="5">
        <v>13.7</v>
      </c>
      <c r="I192" s="5">
        <v>13</v>
      </c>
      <c r="J192" s="5">
        <v>11</v>
      </c>
      <c r="K192" s="5">
        <v>9.6999999999999993</v>
      </c>
      <c r="L192" s="5">
        <v>2.7</v>
      </c>
      <c r="M192" s="5">
        <v>-3.2</v>
      </c>
      <c r="N192" s="5">
        <v>6.2</v>
      </c>
      <c r="O192" s="4">
        <f t="shared" si="3"/>
        <v>6.3296200000000002</v>
      </c>
    </row>
    <row r="193" spans="1:15">
      <c r="A193" s="6">
        <v>1969</v>
      </c>
      <c r="B193" s="5">
        <v>-0.1</v>
      </c>
      <c r="C193" s="5">
        <v>-3.4</v>
      </c>
      <c r="D193" s="5">
        <v>0.3</v>
      </c>
      <c r="E193" s="5">
        <v>4.8</v>
      </c>
      <c r="F193" s="5">
        <v>11.7</v>
      </c>
      <c r="G193" s="5">
        <v>10.7</v>
      </c>
      <c r="H193" s="5">
        <v>15.5</v>
      </c>
      <c r="I193" s="5">
        <v>13.2</v>
      </c>
      <c r="J193" s="5">
        <v>12.6</v>
      </c>
      <c r="K193" s="5">
        <v>9.4</v>
      </c>
      <c r="L193" s="5">
        <v>3.2</v>
      </c>
      <c r="M193" s="5">
        <v>-6.4</v>
      </c>
      <c r="N193" s="5">
        <v>6</v>
      </c>
      <c r="O193" s="4">
        <f t="shared" si="3"/>
        <v>6.3232100000000004</v>
      </c>
    </row>
    <row r="194" spans="1:15">
      <c r="A194" s="6">
        <v>1970</v>
      </c>
      <c r="B194" s="5">
        <v>-0.9</v>
      </c>
      <c r="C194" s="5">
        <v>-2.9</v>
      </c>
      <c r="D194" s="5">
        <v>-1.4</v>
      </c>
      <c r="E194" s="5">
        <v>2.6</v>
      </c>
      <c r="F194" s="5">
        <v>7.8</v>
      </c>
      <c r="G194" s="5">
        <v>14.4</v>
      </c>
      <c r="H194" s="5">
        <v>14.3</v>
      </c>
      <c r="I194" s="5">
        <v>14.8</v>
      </c>
      <c r="J194" s="5">
        <v>12.3</v>
      </c>
      <c r="K194" s="5">
        <v>7</v>
      </c>
      <c r="L194" s="5">
        <v>5.0999999999999996</v>
      </c>
      <c r="M194" s="5">
        <v>-2.5</v>
      </c>
      <c r="N194" s="5">
        <v>5.9</v>
      </c>
      <c r="O194" s="4">
        <f t="shared" si="3"/>
        <v>6.3260200000000006</v>
      </c>
    </row>
    <row r="195" spans="1:15">
      <c r="A195" s="6">
        <v>1971</v>
      </c>
      <c r="B195" s="5">
        <v>0.3</v>
      </c>
      <c r="C195" s="5">
        <v>-2.7</v>
      </c>
      <c r="D195" s="5">
        <v>-2.2999999999999998</v>
      </c>
      <c r="E195" s="5">
        <v>8</v>
      </c>
      <c r="F195" s="5">
        <v>11.2</v>
      </c>
      <c r="G195" s="5">
        <v>11.1</v>
      </c>
      <c r="H195" s="5">
        <v>16.5</v>
      </c>
      <c r="I195" s="5">
        <v>16.100000000000001</v>
      </c>
      <c r="J195" s="5">
        <v>10.3</v>
      </c>
      <c r="K195" s="5">
        <v>8.4</v>
      </c>
      <c r="L195" s="5">
        <v>1.3</v>
      </c>
      <c r="M195" s="5">
        <v>2.1</v>
      </c>
      <c r="N195" s="5">
        <v>6.7</v>
      </c>
      <c r="O195" s="4">
        <f t="shared" si="3"/>
        <v>6.3327800000000005</v>
      </c>
    </row>
    <row r="196" spans="1:15">
      <c r="A196" s="6">
        <v>1972</v>
      </c>
      <c r="B196" s="5">
        <v>-1.9</v>
      </c>
      <c r="C196" s="5">
        <v>2.6</v>
      </c>
      <c r="D196" s="5">
        <v>4.8</v>
      </c>
      <c r="E196" s="5">
        <v>4.0999999999999996</v>
      </c>
      <c r="F196" s="5">
        <v>8.8000000000000007</v>
      </c>
      <c r="G196" s="5">
        <v>11.8</v>
      </c>
      <c r="H196" s="5">
        <v>14.3</v>
      </c>
      <c r="I196" s="5">
        <v>13.9</v>
      </c>
      <c r="J196" s="5">
        <v>8.5</v>
      </c>
      <c r="K196" s="5">
        <v>5</v>
      </c>
      <c r="L196" s="5">
        <v>3.1</v>
      </c>
      <c r="M196" s="5">
        <v>1.5</v>
      </c>
      <c r="N196" s="5">
        <v>6.4</v>
      </c>
      <c r="O196" s="4">
        <f t="shared" si="3"/>
        <v>6.3508850000000008</v>
      </c>
    </row>
    <row r="197" spans="1:15">
      <c r="A197" s="6">
        <v>1973</v>
      </c>
      <c r="B197" s="5">
        <v>-2.2999999999999998</v>
      </c>
      <c r="C197" s="5">
        <v>-3.1</v>
      </c>
      <c r="D197" s="5">
        <v>0.3</v>
      </c>
      <c r="E197" s="5">
        <v>1.8</v>
      </c>
      <c r="F197" s="5">
        <v>11</v>
      </c>
      <c r="G197" s="5">
        <v>13.2</v>
      </c>
      <c r="H197" s="5">
        <v>13.9</v>
      </c>
      <c r="I197" s="5">
        <v>16.5</v>
      </c>
      <c r="J197" s="5">
        <v>13</v>
      </c>
      <c r="K197" s="5">
        <v>5.6</v>
      </c>
      <c r="L197" s="5">
        <v>2</v>
      </c>
      <c r="M197" s="5">
        <v>-1</v>
      </c>
      <c r="N197" s="5">
        <v>5.9</v>
      </c>
      <c r="O197" s="4">
        <f t="shared" si="3"/>
        <v>6.3591308333333334</v>
      </c>
    </row>
    <row r="198" spans="1:15">
      <c r="A198" s="6">
        <v>1974</v>
      </c>
      <c r="B198" s="5">
        <v>2.6</v>
      </c>
      <c r="C198" s="5">
        <v>0.9</v>
      </c>
      <c r="D198" s="5">
        <v>4.7</v>
      </c>
      <c r="E198" s="5">
        <v>5.2</v>
      </c>
      <c r="F198" s="5">
        <v>8.3000000000000007</v>
      </c>
      <c r="G198" s="5">
        <v>11</v>
      </c>
      <c r="H198" s="5">
        <v>13.9</v>
      </c>
      <c r="I198" s="5">
        <v>15.7</v>
      </c>
      <c r="J198" s="5">
        <v>11.3</v>
      </c>
      <c r="K198" s="5">
        <v>1.5</v>
      </c>
      <c r="L198" s="5">
        <v>2.6</v>
      </c>
      <c r="M198" s="5">
        <v>1.6</v>
      </c>
      <c r="N198" s="5">
        <v>6.6</v>
      </c>
      <c r="O198" s="4">
        <f t="shared" si="3"/>
        <v>6.3787133333333337</v>
      </c>
    </row>
    <row r="199" spans="1:15">
      <c r="A199" s="6">
        <v>1975</v>
      </c>
      <c r="B199" s="5">
        <v>2.4</v>
      </c>
      <c r="C199" s="5">
        <v>0.3</v>
      </c>
      <c r="D199" s="5">
        <v>1.1000000000000001</v>
      </c>
      <c r="E199" s="5">
        <v>4.2</v>
      </c>
      <c r="F199" s="5">
        <v>10.1</v>
      </c>
      <c r="G199" s="5">
        <v>11</v>
      </c>
      <c r="H199" s="5">
        <v>15</v>
      </c>
      <c r="I199" s="5">
        <v>14.9</v>
      </c>
      <c r="J199" s="5">
        <v>14.5</v>
      </c>
      <c r="K199" s="5">
        <v>6.1</v>
      </c>
      <c r="L199" s="5">
        <v>1.3</v>
      </c>
      <c r="M199" s="5">
        <v>-1.7</v>
      </c>
      <c r="N199" s="5">
        <v>6.6</v>
      </c>
      <c r="O199" s="4">
        <f t="shared" si="3"/>
        <v>6.3962341666666678</v>
      </c>
    </row>
    <row r="200" spans="1:15">
      <c r="A200" s="6">
        <v>1976</v>
      </c>
      <c r="B200" s="5">
        <v>-1.3</v>
      </c>
      <c r="C200" s="5">
        <v>0.2</v>
      </c>
      <c r="D200" s="5">
        <v>0</v>
      </c>
      <c r="E200" s="5">
        <v>4.8</v>
      </c>
      <c r="F200" s="5">
        <v>10.8</v>
      </c>
      <c r="G200" s="5">
        <v>15.3</v>
      </c>
      <c r="H200" s="5">
        <v>16.5</v>
      </c>
      <c r="I200" s="5">
        <v>12.5</v>
      </c>
      <c r="J200" s="5">
        <v>10.7</v>
      </c>
      <c r="K200" s="5">
        <v>9.4</v>
      </c>
      <c r="L200" s="5">
        <v>2.1</v>
      </c>
      <c r="M200" s="5">
        <v>-2</v>
      </c>
      <c r="N200" s="5">
        <v>6.6</v>
      </c>
      <c r="O200" s="4">
        <f t="shared" si="3"/>
        <v>6.4065583333333329</v>
      </c>
    </row>
    <row r="201" spans="1:15">
      <c r="A201" s="6">
        <v>1977</v>
      </c>
      <c r="B201" s="5">
        <v>-0.5</v>
      </c>
      <c r="C201" s="5">
        <v>1.9</v>
      </c>
      <c r="D201" s="5">
        <v>5.5</v>
      </c>
      <c r="E201" s="5">
        <v>3</v>
      </c>
      <c r="F201" s="5">
        <v>9.3000000000000007</v>
      </c>
      <c r="G201" s="5">
        <v>13</v>
      </c>
      <c r="H201" s="5">
        <v>14.8</v>
      </c>
      <c r="I201" s="5">
        <v>13.4</v>
      </c>
      <c r="J201" s="5">
        <v>9.9</v>
      </c>
      <c r="K201" s="5">
        <v>9.6</v>
      </c>
      <c r="L201" s="5">
        <v>2.5</v>
      </c>
      <c r="M201" s="5">
        <v>1.5</v>
      </c>
      <c r="N201" s="5">
        <v>7</v>
      </c>
      <c r="O201" s="4">
        <f t="shared" si="3"/>
        <v>6.4274858333333329</v>
      </c>
    </row>
    <row r="202" spans="1:15">
      <c r="A202" s="6">
        <v>1978</v>
      </c>
      <c r="B202" s="5">
        <v>-1.6</v>
      </c>
      <c r="C202" s="5">
        <v>-2.7</v>
      </c>
      <c r="D202" s="5">
        <v>2.2999999999999998</v>
      </c>
      <c r="E202" s="5">
        <v>4.5</v>
      </c>
      <c r="F202" s="5">
        <v>7.9</v>
      </c>
      <c r="G202" s="5">
        <v>12.1</v>
      </c>
      <c r="H202" s="5">
        <v>13.3</v>
      </c>
      <c r="I202" s="5">
        <v>12.9</v>
      </c>
      <c r="J202" s="5">
        <v>10.7</v>
      </c>
      <c r="K202" s="5">
        <v>6.7</v>
      </c>
      <c r="L202" s="5">
        <v>2.8</v>
      </c>
      <c r="M202" s="5">
        <v>0.8</v>
      </c>
      <c r="N202" s="5">
        <v>5.8</v>
      </c>
      <c r="O202" s="4">
        <f t="shared" si="3"/>
        <v>6.4491233333333327</v>
      </c>
    </row>
    <row r="203" spans="1:15">
      <c r="A203" s="6">
        <v>1979</v>
      </c>
      <c r="B203" s="5">
        <v>-4.7</v>
      </c>
      <c r="C203" s="5">
        <v>-1</v>
      </c>
      <c r="D203" s="5">
        <v>2.8</v>
      </c>
      <c r="E203" s="5">
        <v>3</v>
      </c>
      <c r="F203" s="5">
        <v>10.3</v>
      </c>
      <c r="G203" s="5">
        <v>13.5</v>
      </c>
      <c r="H203" s="5">
        <v>13.7</v>
      </c>
      <c r="I203" s="5">
        <v>13.4</v>
      </c>
      <c r="J203" s="5">
        <v>11.7</v>
      </c>
      <c r="K203" s="5">
        <v>9.1999999999999993</v>
      </c>
      <c r="L203" s="5">
        <v>1.4</v>
      </c>
      <c r="M203" s="5">
        <v>2.6</v>
      </c>
      <c r="N203" s="5">
        <v>6.3</v>
      </c>
      <c r="O203" s="4">
        <f t="shared" si="3"/>
        <v>6.4748808333333336</v>
      </c>
    </row>
    <row r="204" spans="1:15">
      <c r="A204" s="6">
        <v>1980</v>
      </c>
      <c r="B204" s="5">
        <v>-3.5</v>
      </c>
      <c r="C204" s="5">
        <v>1.4</v>
      </c>
      <c r="D204" s="5">
        <v>2</v>
      </c>
      <c r="E204" s="5">
        <v>2.1</v>
      </c>
      <c r="F204" s="5">
        <v>7.3</v>
      </c>
      <c r="G204" s="5">
        <v>11.4</v>
      </c>
      <c r="H204" s="5">
        <v>12.4</v>
      </c>
      <c r="I204" s="5">
        <v>15.6</v>
      </c>
      <c r="J204" s="5">
        <v>13</v>
      </c>
      <c r="K204" s="5">
        <v>6.7</v>
      </c>
      <c r="L204" s="5">
        <v>1.4</v>
      </c>
      <c r="M204" s="5">
        <v>-1.8</v>
      </c>
      <c r="N204" s="5">
        <v>5.7</v>
      </c>
      <c r="O204" s="4">
        <f t="shared" si="3"/>
        <v>6.5015658333333342</v>
      </c>
    </row>
    <row r="205" spans="1:15">
      <c r="A205" s="6">
        <v>1981</v>
      </c>
      <c r="B205" s="5">
        <v>-3.8</v>
      </c>
      <c r="C205" s="5">
        <v>-3.2</v>
      </c>
      <c r="D205" s="5">
        <v>5.6</v>
      </c>
      <c r="E205" s="5">
        <v>6.7</v>
      </c>
      <c r="F205" s="5">
        <v>9.9</v>
      </c>
      <c r="G205" s="5">
        <v>13.3</v>
      </c>
      <c r="H205" s="5">
        <v>13.9</v>
      </c>
      <c r="I205" s="5">
        <v>15.2</v>
      </c>
      <c r="J205" s="5">
        <v>12.2</v>
      </c>
      <c r="K205" s="5">
        <v>7.2</v>
      </c>
      <c r="L205" s="5">
        <v>2.5</v>
      </c>
      <c r="M205" s="5">
        <v>-2.1</v>
      </c>
      <c r="N205" s="5">
        <v>6.4</v>
      </c>
      <c r="O205" s="4">
        <f t="shared" si="3"/>
        <v>6.5407924999999993</v>
      </c>
    </row>
    <row r="206" spans="1:15">
      <c r="A206" s="6">
        <v>1982</v>
      </c>
      <c r="B206" s="5">
        <v>-0.2</v>
      </c>
      <c r="C206" s="5">
        <v>-1.4</v>
      </c>
      <c r="D206" s="5">
        <v>1.7</v>
      </c>
      <c r="E206" s="5">
        <v>3.4</v>
      </c>
      <c r="F206" s="5">
        <v>10.6</v>
      </c>
      <c r="G206" s="5">
        <v>14.3</v>
      </c>
      <c r="H206" s="5">
        <v>16.7</v>
      </c>
      <c r="I206" s="5">
        <v>14.5</v>
      </c>
      <c r="J206" s="5">
        <v>14.6</v>
      </c>
      <c r="K206" s="5">
        <v>7.8</v>
      </c>
      <c r="L206" s="5">
        <v>5.3</v>
      </c>
      <c r="M206" s="5">
        <v>0.6</v>
      </c>
      <c r="N206" s="5">
        <f t="shared" ref="N206:N227" si="4">SUM(B206:M206)/12</f>
        <v>7.3249999999999984</v>
      </c>
      <c r="O206" s="4">
        <f t="shared" si="3"/>
        <v>6.5812549999999996</v>
      </c>
    </row>
    <row r="207" spans="1:15">
      <c r="A207" s="6">
        <v>1983</v>
      </c>
      <c r="B207" s="5">
        <v>2.2000000000000002</v>
      </c>
      <c r="C207" s="5">
        <v>-4.2</v>
      </c>
      <c r="D207" s="5">
        <v>2.8</v>
      </c>
      <c r="E207" s="5">
        <v>7</v>
      </c>
      <c r="F207" s="5">
        <v>9</v>
      </c>
      <c r="G207" s="5">
        <v>13.8</v>
      </c>
      <c r="H207" s="5">
        <v>19.7</v>
      </c>
      <c r="I207" s="5">
        <v>15.3</v>
      </c>
      <c r="J207" s="5">
        <v>12.3</v>
      </c>
      <c r="K207" s="5">
        <v>8.1</v>
      </c>
      <c r="L207" s="5">
        <v>1.9</v>
      </c>
      <c r="M207" s="5">
        <v>0.8</v>
      </c>
      <c r="N207" s="5">
        <f t="shared" si="4"/>
        <v>7.3916666666666657</v>
      </c>
      <c r="O207" s="4">
        <f t="shared" si="3"/>
        <v>6.6316749999999995</v>
      </c>
    </row>
    <row r="208" spans="1:15">
      <c r="A208" s="6">
        <v>1984</v>
      </c>
      <c r="B208" s="5">
        <v>-0.7</v>
      </c>
      <c r="C208" s="5">
        <v>-3.9</v>
      </c>
      <c r="D208" s="5">
        <v>-0.4</v>
      </c>
      <c r="E208" s="5">
        <v>3.9</v>
      </c>
      <c r="F208" s="5">
        <v>7.7</v>
      </c>
      <c r="G208" s="5">
        <v>12.1</v>
      </c>
      <c r="H208" s="5">
        <v>14.7</v>
      </c>
      <c r="I208" s="5">
        <v>14.5</v>
      </c>
      <c r="J208" s="5">
        <v>10.3</v>
      </c>
      <c r="K208" s="5">
        <v>9</v>
      </c>
      <c r="L208" s="5">
        <v>6.7</v>
      </c>
      <c r="M208" s="5">
        <v>0.5</v>
      </c>
      <c r="N208" s="5">
        <f t="shared" si="4"/>
        <v>6.2</v>
      </c>
      <c r="O208" s="4">
        <f t="shared" si="3"/>
        <v>6.6844049999999999</v>
      </c>
    </row>
    <row r="209" spans="1:20">
      <c r="A209" s="6">
        <v>1985</v>
      </c>
      <c r="B209" s="5">
        <v>-6.5</v>
      </c>
      <c r="C209" s="5">
        <v>-3</v>
      </c>
      <c r="D209" s="5">
        <v>0.3</v>
      </c>
      <c r="E209" s="5">
        <v>5.4</v>
      </c>
      <c r="F209" s="5">
        <v>10.7</v>
      </c>
      <c r="G209" s="5">
        <v>11.2</v>
      </c>
      <c r="H209" s="5">
        <v>16.399999999999999</v>
      </c>
      <c r="I209" s="5">
        <v>15.2</v>
      </c>
      <c r="J209" s="5">
        <v>13.5</v>
      </c>
      <c r="K209" s="5">
        <v>7.7</v>
      </c>
      <c r="L209" s="5">
        <v>-1.5</v>
      </c>
      <c r="M209" s="5">
        <v>3.7</v>
      </c>
      <c r="N209" s="5">
        <f t="shared" si="4"/>
        <v>6.0916666666666677</v>
      </c>
      <c r="O209" s="4">
        <f t="shared" si="3"/>
        <v>6.7351899999999993</v>
      </c>
    </row>
    <row r="210" spans="1:20">
      <c r="A210" s="6">
        <v>1986</v>
      </c>
      <c r="B210" s="5">
        <v>-1.8</v>
      </c>
      <c r="C210" s="5">
        <v>-8.1999999999999993</v>
      </c>
      <c r="D210" s="5">
        <v>1.6</v>
      </c>
      <c r="E210" s="5">
        <v>4.3</v>
      </c>
      <c r="F210" s="5">
        <v>12.4</v>
      </c>
      <c r="G210" s="5">
        <v>13.1</v>
      </c>
      <c r="H210" s="5">
        <v>14.7</v>
      </c>
      <c r="I210" s="5">
        <v>14.9</v>
      </c>
      <c r="J210" s="5">
        <v>11.5</v>
      </c>
      <c r="K210" s="5">
        <v>9</v>
      </c>
      <c r="L210" s="5">
        <v>5</v>
      </c>
      <c r="M210" s="5">
        <v>0.6</v>
      </c>
      <c r="N210" s="5">
        <f t="shared" si="4"/>
        <v>6.4249999999999998</v>
      </c>
      <c r="O210" s="4">
        <f t="shared" si="3"/>
        <v>6.7930916666666654</v>
      </c>
    </row>
    <row r="211" spans="1:20" ht="13.2">
      <c r="A211" s="6">
        <v>1987</v>
      </c>
      <c r="B211" s="5">
        <v>-7.1</v>
      </c>
      <c r="C211" s="5">
        <v>-0.2</v>
      </c>
      <c r="D211" s="5">
        <v>-2.8</v>
      </c>
      <c r="E211" s="5">
        <v>7.3</v>
      </c>
      <c r="F211" s="5">
        <v>6.6</v>
      </c>
      <c r="G211" s="5">
        <v>11.9</v>
      </c>
      <c r="H211" s="5">
        <v>15.2</v>
      </c>
      <c r="I211" s="5">
        <v>14.4</v>
      </c>
      <c r="J211" s="5">
        <v>15.1</v>
      </c>
      <c r="K211" s="5">
        <v>9.1</v>
      </c>
      <c r="L211" s="5">
        <v>3</v>
      </c>
      <c r="M211" s="5">
        <v>1.8</v>
      </c>
      <c r="N211" s="5">
        <f t="shared" si="4"/>
        <v>6.1916666666666664</v>
      </c>
      <c r="O211" s="4">
        <f t="shared" si="3"/>
        <v>6.8518108333333325</v>
      </c>
      <c r="T211" s="3"/>
    </row>
    <row r="212" spans="1:20" ht="13.2">
      <c r="A212" s="6">
        <v>1988</v>
      </c>
      <c r="B212" s="5">
        <v>2.9</v>
      </c>
      <c r="C212" s="5">
        <v>-0.9</v>
      </c>
      <c r="D212" s="5">
        <v>-0.3</v>
      </c>
      <c r="E212" s="5">
        <v>6.5</v>
      </c>
      <c r="F212" s="5">
        <v>11.6</v>
      </c>
      <c r="G212" s="5">
        <v>12.4</v>
      </c>
      <c r="H212" s="5">
        <v>15.6</v>
      </c>
      <c r="I212" s="5">
        <v>15.5</v>
      </c>
      <c r="J212" s="5">
        <v>11.6</v>
      </c>
      <c r="K212" s="5">
        <v>9.5</v>
      </c>
      <c r="L212" s="5">
        <v>1.2</v>
      </c>
      <c r="M212" s="5">
        <v>0</v>
      </c>
      <c r="N212" s="5">
        <f t="shared" si="4"/>
        <v>7.1333333333333329</v>
      </c>
      <c r="O212" s="4">
        <f t="shared" si="3"/>
        <v>6.9096891666666664</v>
      </c>
      <c r="T212"/>
    </row>
    <row r="213" spans="1:20" ht="13.2">
      <c r="A213" s="6">
        <v>1989</v>
      </c>
      <c r="B213" s="5">
        <v>1.3</v>
      </c>
      <c r="C213" s="5">
        <v>3.1</v>
      </c>
      <c r="D213" s="5">
        <v>6.2</v>
      </c>
      <c r="E213" s="5">
        <v>5.0999999999999996</v>
      </c>
      <c r="F213" s="5">
        <v>11.2</v>
      </c>
      <c r="G213" s="5">
        <v>11.9</v>
      </c>
      <c r="H213" s="5">
        <v>15.6</v>
      </c>
      <c r="I213" s="5">
        <v>15.2</v>
      </c>
      <c r="J213" s="5">
        <v>11.7</v>
      </c>
      <c r="K213" s="5">
        <v>9.6</v>
      </c>
      <c r="L213" s="5">
        <v>2</v>
      </c>
      <c r="M213" s="5">
        <v>2.5</v>
      </c>
      <c r="N213" s="5">
        <f t="shared" si="4"/>
        <v>7.9499999999999993</v>
      </c>
      <c r="O213" s="4">
        <f t="shared" si="3"/>
        <v>6.9687158333333326</v>
      </c>
      <c r="T213"/>
    </row>
    <row r="214" spans="1:20" ht="13.2">
      <c r="A214" s="6">
        <v>1990</v>
      </c>
      <c r="B214" s="5">
        <v>1.7</v>
      </c>
      <c r="C214" s="5">
        <v>5.0999999999999996</v>
      </c>
      <c r="D214" s="5">
        <v>5.5</v>
      </c>
      <c r="E214" s="5">
        <v>3.7</v>
      </c>
      <c r="F214" s="5">
        <v>12</v>
      </c>
      <c r="G214" s="5">
        <v>12.4</v>
      </c>
      <c r="H214" s="5">
        <v>15.2</v>
      </c>
      <c r="I214" s="5">
        <v>16.5</v>
      </c>
      <c r="J214" s="5">
        <v>10.4</v>
      </c>
      <c r="K214" s="5">
        <v>10</v>
      </c>
      <c r="L214" s="5">
        <v>1.8</v>
      </c>
      <c r="M214" s="5">
        <v>-1.7</v>
      </c>
      <c r="N214" s="5">
        <f t="shared" si="4"/>
        <v>7.7166666666666659</v>
      </c>
      <c r="O214" s="4">
        <f t="shared" si="3"/>
        <v>7.0243233333333324</v>
      </c>
      <c r="T214"/>
    </row>
    <row r="215" spans="1:20" ht="13.2">
      <c r="A215" s="6">
        <v>1991</v>
      </c>
      <c r="B215" s="5">
        <v>-1.4</v>
      </c>
      <c r="C215" s="5">
        <v>-2.7</v>
      </c>
      <c r="D215" s="5">
        <v>5</v>
      </c>
      <c r="E215" s="5">
        <v>4.2</v>
      </c>
      <c r="F215" s="5">
        <v>6.1</v>
      </c>
      <c r="G215" s="5">
        <v>11.9</v>
      </c>
      <c r="H215" s="5">
        <v>16.8</v>
      </c>
      <c r="I215" s="5">
        <v>16.600000000000001</v>
      </c>
      <c r="J215" s="5">
        <v>14.1</v>
      </c>
      <c r="K215" s="5">
        <v>5.8</v>
      </c>
      <c r="L215" s="5">
        <v>2.5</v>
      </c>
      <c r="M215" s="5">
        <v>-2.2000000000000002</v>
      </c>
      <c r="N215" s="5">
        <f>SUM(B215:M215)/12</f>
        <v>6.3916666666666666</v>
      </c>
      <c r="O215" s="4">
        <f t="shared" si="3"/>
        <v>7.0762208333333332</v>
      </c>
      <c r="T215"/>
    </row>
    <row r="216" spans="1:20" ht="13.2">
      <c r="A216" s="6">
        <v>1992</v>
      </c>
      <c r="B216" s="5">
        <v>-0.4</v>
      </c>
      <c r="C216" s="5">
        <v>0.9</v>
      </c>
      <c r="D216" s="5">
        <v>2.8</v>
      </c>
      <c r="E216" s="5">
        <v>5.3</v>
      </c>
      <c r="F216" s="5">
        <v>12.5</v>
      </c>
      <c r="G216" s="5">
        <v>13.6</v>
      </c>
      <c r="H216" s="5">
        <v>16.399999999999999</v>
      </c>
      <c r="I216" s="5">
        <v>19.100000000000001</v>
      </c>
      <c r="J216" s="5">
        <v>12.4</v>
      </c>
      <c r="K216" s="5">
        <v>5.0999999999999996</v>
      </c>
      <c r="L216" s="5">
        <v>4.9000000000000004</v>
      </c>
      <c r="M216" s="5">
        <v>0.1</v>
      </c>
      <c r="N216" s="5">
        <f t="shared" si="4"/>
        <v>7.7250000000000005</v>
      </c>
      <c r="O216" s="4">
        <f t="shared" si="3"/>
        <v>7.1277800000000004</v>
      </c>
      <c r="T216"/>
    </row>
    <row r="217" spans="1:20" ht="13.2">
      <c r="A217" s="6">
        <v>1993</v>
      </c>
      <c r="B217" s="5">
        <v>2.2000000000000002</v>
      </c>
      <c r="C217" s="5">
        <v>-1.8</v>
      </c>
      <c r="D217" s="5">
        <v>1.4</v>
      </c>
      <c r="E217" s="5">
        <v>8.1999999999999993</v>
      </c>
      <c r="F217" s="5">
        <v>12.5</v>
      </c>
      <c r="G217" s="5">
        <v>13.8</v>
      </c>
      <c r="H217" s="5">
        <v>13.9</v>
      </c>
      <c r="I217" s="5">
        <v>15</v>
      </c>
      <c r="J217" s="5">
        <v>11.2</v>
      </c>
      <c r="K217" s="5">
        <v>6.1</v>
      </c>
      <c r="L217" s="5">
        <v>-0.9</v>
      </c>
      <c r="M217" s="5">
        <v>1.8</v>
      </c>
      <c r="N217" s="5">
        <f t="shared" si="4"/>
        <v>6.9499999999999984</v>
      </c>
      <c r="O217" s="4">
        <f t="shared" si="3"/>
        <v>7.1653833333333337</v>
      </c>
      <c r="T217"/>
    </row>
    <row r="218" spans="1:20" ht="13.2">
      <c r="A218" s="6">
        <v>1994</v>
      </c>
      <c r="B218" s="5">
        <v>0.5</v>
      </c>
      <c r="C218" s="5">
        <v>0.1</v>
      </c>
      <c r="D218" s="5">
        <v>6.1</v>
      </c>
      <c r="E218" s="5">
        <v>4.5999999999999996</v>
      </c>
      <c r="F218" s="5">
        <v>10.5</v>
      </c>
      <c r="G218" s="5">
        <v>14.5</v>
      </c>
      <c r="H218" s="5">
        <v>18.899999999999999</v>
      </c>
      <c r="I218" s="5">
        <v>17</v>
      </c>
      <c r="J218" s="5">
        <v>11.7</v>
      </c>
      <c r="K218" s="5">
        <v>7.5</v>
      </c>
      <c r="L218" s="5">
        <v>6.2</v>
      </c>
      <c r="M218" s="5">
        <v>1.2</v>
      </c>
      <c r="N218" s="5">
        <f t="shared" si="4"/>
        <v>8.2333333333333325</v>
      </c>
      <c r="O218" s="4">
        <f t="shared" si="3"/>
        <v>7.1947574999999997</v>
      </c>
      <c r="T218"/>
    </row>
    <row r="219" spans="1:20" ht="13.2">
      <c r="A219" s="6">
        <v>1995</v>
      </c>
      <c r="B219" s="5">
        <v>-2</v>
      </c>
      <c r="C219" s="5">
        <v>3</v>
      </c>
      <c r="D219" s="5">
        <v>0.5</v>
      </c>
      <c r="E219" s="5">
        <v>6.1</v>
      </c>
      <c r="F219" s="5">
        <v>10.4</v>
      </c>
      <c r="G219" s="5">
        <v>11.1</v>
      </c>
      <c r="H219" s="5">
        <v>18.100000000000001</v>
      </c>
      <c r="I219" s="5">
        <v>14.6</v>
      </c>
      <c r="J219" s="5">
        <v>9.8000000000000007</v>
      </c>
      <c r="K219" s="5">
        <v>11.3</v>
      </c>
      <c r="L219" s="5">
        <v>2</v>
      </c>
      <c r="M219" s="5">
        <v>-1.8</v>
      </c>
      <c r="N219" s="5">
        <f t="shared" si="4"/>
        <v>6.9250000000000007</v>
      </c>
      <c r="O219" s="4">
        <f t="shared" si="3"/>
        <v>7.229891666666667</v>
      </c>
      <c r="T219"/>
    </row>
    <row r="220" spans="1:20" ht="13.2">
      <c r="A220" s="6">
        <v>1996</v>
      </c>
      <c r="B220" s="5">
        <v>-1.6</v>
      </c>
      <c r="C220" s="5">
        <v>-3.2</v>
      </c>
      <c r="D220" s="5">
        <v>-1.2</v>
      </c>
      <c r="E220" s="5">
        <v>6.2</v>
      </c>
      <c r="F220" s="5">
        <v>9.8000000000000007</v>
      </c>
      <c r="G220" s="5">
        <v>14.1</v>
      </c>
      <c r="H220" s="5">
        <v>14</v>
      </c>
      <c r="I220" s="5">
        <v>13.9</v>
      </c>
      <c r="J220" s="5">
        <v>8</v>
      </c>
      <c r="K220" s="5">
        <v>7.3</v>
      </c>
      <c r="L220" s="5">
        <v>2.7</v>
      </c>
      <c r="M220" s="5">
        <v>-2.1</v>
      </c>
      <c r="N220" s="5">
        <f t="shared" si="4"/>
        <v>5.6583333333333341</v>
      </c>
      <c r="O220" s="4">
        <f t="shared" si="3"/>
        <v>7.2736116666666666</v>
      </c>
      <c r="T220"/>
    </row>
    <row r="221" spans="1:20" ht="13.2">
      <c r="A221" s="6">
        <v>1997</v>
      </c>
      <c r="B221" s="5">
        <v>-1</v>
      </c>
      <c r="C221" s="5">
        <v>2.7</v>
      </c>
      <c r="D221" s="5">
        <v>4.5</v>
      </c>
      <c r="E221" s="5">
        <v>3.7</v>
      </c>
      <c r="F221" s="5">
        <v>11</v>
      </c>
      <c r="G221" s="5">
        <v>12.8</v>
      </c>
      <c r="H221" s="5">
        <v>13.9</v>
      </c>
      <c r="I221" s="5">
        <v>17</v>
      </c>
      <c r="J221" s="5">
        <v>13.3</v>
      </c>
      <c r="K221" s="5">
        <v>6.2</v>
      </c>
      <c r="L221" s="5">
        <v>3.7</v>
      </c>
      <c r="M221" s="5">
        <v>1.1000000000000001</v>
      </c>
      <c r="N221" s="5">
        <f t="shared" si="4"/>
        <v>7.4083333333333323</v>
      </c>
      <c r="O221" s="4">
        <f t="shared" si="3"/>
        <v>7.3172533333333334</v>
      </c>
      <c r="T221"/>
    </row>
    <row r="222" spans="1:20" ht="13.2">
      <c r="A222" s="6">
        <v>1998</v>
      </c>
      <c r="B222" s="5">
        <v>0.5</v>
      </c>
      <c r="C222" s="5">
        <v>3.4</v>
      </c>
      <c r="D222" s="5">
        <v>1.8</v>
      </c>
      <c r="E222" s="5">
        <v>6.4</v>
      </c>
      <c r="F222" s="5">
        <v>11.5</v>
      </c>
      <c r="G222" s="5">
        <v>14.9</v>
      </c>
      <c r="H222" s="5">
        <v>15.2</v>
      </c>
      <c r="I222" s="5">
        <v>16.100000000000001</v>
      </c>
      <c r="J222" s="5">
        <v>10.9</v>
      </c>
      <c r="K222" s="5">
        <v>7.3</v>
      </c>
      <c r="L222" s="5">
        <v>-1</v>
      </c>
      <c r="M222" s="5">
        <v>0.2</v>
      </c>
      <c r="N222" s="5">
        <f t="shared" si="4"/>
        <v>7.2666666666666684</v>
      </c>
      <c r="O222" s="4">
        <f t="shared" si="3"/>
        <v>7.3607408333333328</v>
      </c>
      <c r="T222"/>
    </row>
    <row r="223" spans="1:20" ht="13.2">
      <c r="A223" s="6">
        <v>1999</v>
      </c>
      <c r="B223" s="5">
        <v>2</v>
      </c>
      <c r="C223" s="5">
        <v>-3.2</v>
      </c>
      <c r="D223" s="5">
        <v>3.6</v>
      </c>
      <c r="E223" s="5">
        <v>6</v>
      </c>
      <c r="F223" s="5">
        <v>12.2</v>
      </c>
      <c r="G223" s="5">
        <v>12.5</v>
      </c>
      <c r="H223" s="5">
        <v>16.100000000000001</v>
      </c>
      <c r="I223" s="5">
        <v>15.5</v>
      </c>
      <c r="J223" s="5">
        <v>14.6</v>
      </c>
      <c r="K223" s="5">
        <v>7.8</v>
      </c>
      <c r="L223" s="5">
        <v>0.5</v>
      </c>
      <c r="M223" s="5">
        <v>-0.1</v>
      </c>
      <c r="N223" s="5">
        <f t="shared" si="4"/>
        <v>7.291666666666667</v>
      </c>
      <c r="O223" s="4">
        <f t="shared" ref="O223:O232" si="5">$Q$5*(N212+N234)+$Q$6*(N213+N233)+$Q$7*(N214+N232)+$Q$8*(N215+N231)+$Q$9*(N216+N230)+$Q$10*(N217+N229)+$Q$11*(N218+N228)+$Q$12*(N219+N227)+$Q$13*(N220+N226)+$Q$14*(N221+N225)+$Q$15*(N222+N224)+$Q$16*N223</f>
        <v>7.3970858333333336</v>
      </c>
      <c r="T223"/>
    </row>
    <row r="224" spans="1:20" ht="13.2">
      <c r="A224" s="6">
        <v>2000</v>
      </c>
      <c r="B224" s="5">
        <v>-2</v>
      </c>
      <c r="C224" s="5">
        <v>1.9</v>
      </c>
      <c r="D224" s="5">
        <v>2.5</v>
      </c>
      <c r="E224" s="5">
        <v>8.3000000000000007</v>
      </c>
      <c r="F224" s="5">
        <v>12.6</v>
      </c>
      <c r="G224" s="5">
        <v>15.7</v>
      </c>
      <c r="H224" s="5">
        <v>12.9</v>
      </c>
      <c r="I224" s="5">
        <v>17.2</v>
      </c>
      <c r="J224" s="5">
        <v>12.6</v>
      </c>
      <c r="K224" s="5">
        <v>8.6</v>
      </c>
      <c r="L224" s="5">
        <v>4.5999999999999996</v>
      </c>
      <c r="M224" s="5">
        <v>3.3</v>
      </c>
      <c r="N224" s="5">
        <f t="shared" si="4"/>
        <v>8.1833333333333318</v>
      </c>
      <c r="O224" s="4">
        <f t="shared" si="5"/>
        <v>7.4394349999999996</v>
      </c>
      <c r="T224"/>
    </row>
    <row r="225" spans="1:20" ht="13.2">
      <c r="A225" s="6">
        <v>2001</v>
      </c>
      <c r="B225" s="5">
        <v>0</v>
      </c>
      <c r="C225" s="5">
        <v>0.8</v>
      </c>
      <c r="D225" s="5">
        <v>4.3</v>
      </c>
      <c r="E225" s="5">
        <v>4.3</v>
      </c>
      <c r="F225" s="5">
        <v>13.1</v>
      </c>
      <c r="G225" s="5">
        <v>12.3</v>
      </c>
      <c r="H225" s="5">
        <v>16.3</v>
      </c>
      <c r="I225" s="5">
        <v>17</v>
      </c>
      <c r="J225" s="5">
        <v>8.6999999999999993</v>
      </c>
      <c r="K225" s="5">
        <v>12.8</v>
      </c>
      <c r="L225" s="5">
        <v>0</v>
      </c>
      <c r="M225" s="5">
        <v>-3.7</v>
      </c>
      <c r="N225" s="5">
        <f t="shared" si="4"/>
        <v>7.1583333333333323</v>
      </c>
      <c r="O225" s="4">
        <f t="shared" si="5"/>
        <v>7.4735066666666663</v>
      </c>
      <c r="T225"/>
    </row>
    <row r="226" spans="1:20" ht="13.2">
      <c r="A226" s="6">
        <v>2002</v>
      </c>
      <c r="B226" s="5">
        <v>0.8</v>
      </c>
      <c r="C226" s="5">
        <v>3.2</v>
      </c>
      <c r="D226" s="5">
        <v>4.8</v>
      </c>
      <c r="E226" s="5">
        <v>5.6</v>
      </c>
      <c r="F226" s="5">
        <v>11.3</v>
      </c>
      <c r="G226" s="5">
        <v>16.7</v>
      </c>
      <c r="H226" s="5">
        <v>15.5</v>
      </c>
      <c r="I226" s="5">
        <v>15.4</v>
      </c>
      <c r="J226" s="5">
        <v>9.9</v>
      </c>
      <c r="K226" s="5">
        <v>7.6</v>
      </c>
      <c r="L226" s="5">
        <v>5.4</v>
      </c>
      <c r="M226" s="5">
        <v>1.2</v>
      </c>
      <c r="N226" s="5">
        <f t="shared" si="4"/>
        <v>8.1166666666666689</v>
      </c>
      <c r="O226" s="4">
        <f t="shared" si="5"/>
        <v>7.5015300000000007</v>
      </c>
      <c r="T226"/>
    </row>
    <row r="227" spans="1:20" ht="13.2">
      <c r="A227" s="6">
        <v>2003</v>
      </c>
      <c r="B227" s="5">
        <v>-2.2999999999999998</v>
      </c>
      <c r="C227" s="5">
        <v>-3.8</v>
      </c>
      <c r="D227" s="5">
        <v>4.8</v>
      </c>
      <c r="E227" s="5">
        <v>6.3</v>
      </c>
      <c r="F227" s="5">
        <v>12.7</v>
      </c>
      <c r="G227" s="5">
        <v>19.3</v>
      </c>
      <c r="H227" s="5">
        <v>17.2</v>
      </c>
      <c r="I227" s="5">
        <v>20.7</v>
      </c>
      <c r="J227" s="5">
        <v>12.5</v>
      </c>
      <c r="K227" s="5">
        <v>4.3</v>
      </c>
      <c r="L227" s="5">
        <v>5.8</v>
      </c>
      <c r="M227" s="5">
        <v>1.3</v>
      </c>
      <c r="N227" s="5">
        <f t="shared" si="4"/>
        <v>8.2333333333333325</v>
      </c>
      <c r="O227" s="4">
        <f t="shared" si="5"/>
        <v>7.5405016666666658</v>
      </c>
      <c r="T227"/>
    </row>
    <row r="228" spans="1:20" ht="13.2">
      <c r="A228" s="6">
        <v>2004</v>
      </c>
      <c r="B228" s="5">
        <v>-2.2000000000000002</v>
      </c>
      <c r="C228" s="5">
        <v>0.2</v>
      </c>
      <c r="D228" s="5">
        <v>1.9</v>
      </c>
      <c r="E228" s="5">
        <v>7.1</v>
      </c>
      <c r="F228" s="5">
        <v>9</v>
      </c>
      <c r="G228" s="5">
        <v>13.4</v>
      </c>
      <c r="H228" s="5">
        <v>15.3</v>
      </c>
      <c r="I228" s="5">
        <v>16.399999999999999</v>
      </c>
      <c r="J228" s="5">
        <v>12.6</v>
      </c>
      <c r="K228" s="5">
        <v>10.199999999999999</v>
      </c>
      <c r="L228" s="5">
        <v>1.6</v>
      </c>
      <c r="M228" s="5">
        <v>0.4</v>
      </c>
      <c r="N228" s="5">
        <f>SUM(B228:M228)/12</f>
        <v>7.1583333333333341</v>
      </c>
      <c r="O228" s="4">
        <f t="shared" si="5"/>
        <v>7.570734166666667</v>
      </c>
      <c r="T228"/>
    </row>
    <row r="229" spans="1:20" ht="13.2">
      <c r="A229" s="6">
        <v>2005</v>
      </c>
      <c r="B229" s="5">
        <v>-0.9</v>
      </c>
      <c r="C229" s="5">
        <v>-3.9</v>
      </c>
      <c r="D229" s="5">
        <v>2.2999999999999998</v>
      </c>
      <c r="E229" s="5">
        <v>7</v>
      </c>
      <c r="F229" s="5">
        <v>11.3</v>
      </c>
      <c r="G229" s="5">
        <v>15.4</v>
      </c>
      <c r="H229" s="5">
        <v>15.7</v>
      </c>
      <c r="I229" s="5">
        <v>13.4</v>
      </c>
      <c r="J229" s="5">
        <v>13.2</v>
      </c>
      <c r="K229" s="5">
        <v>10.6</v>
      </c>
      <c r="L229" s="5">
        <v>2.2999999999999998</v>
      </c>
      <c r="M229" s="5">
        <v>-2.8</v>
      </c>
      <c r="N229" s="5">
        <f>SUM(B229:M229)/12</f>
        <v>6.9666666666666659</v>
      </c>
      <c r="O229" s="4">
        <f t="shared" si="5"/>
        <v>7.599945833333333</v>
      </c>
      <c r="T229"/>
    </row>
    <row r="230" spans="1:20" ht="13.2">
      <c r="A230" s="7">
        <v>2006</v>
      </c>
      <c r="B230" s="5">
        <v>-2.2999999999999998</v>
      </c>
      <c r="C230" s="5">
        <v>-2.5</v>
      </c>
      <c r="D230" s="5">
        <v>-0.3</v>
      </c>
      <c r="E230" s="5">
        <v>6.1</v>
      </c>
      <c r="F230" s="5">
        <v>10.9</v>
      </c>
      <c r="G230" s="5">
        <v>15</v>
      </c>
      <c r="H230" s="5">
        <v>19.8</v>
      </c>
      <c r="I230" s="5">
        <v>12.1</v>
      </c>
      <c r="J230" s="5">
        <v>15.5</v>
      </c>
      <c r="K230" s="5">
        <v>11.7</v>
      </c>
      <c r="L230" s="5">
        <v>6.4</v>
      </c>
      <c r="M230" s="5">
        <v>2.7</v>
      </c>
      <c r="N230" s="5">
        <f>SUM(B230:M230)/12</f>
        <v>7.9250000000000016</v>
      </c>
      <c r="O230" s="4">
        <f t="shared" si="5"/>
        <v>7.6204699999999992</v>
      </c>
      <c r="T230"/>
    </row>
    <row r="231" spans="1:20" ht="13.2">
      <c r="A231" s="6">
        <v>2007</v>
      </c>
      <c r="B231" s="5">
        <v>2.2000000000000002</v>
      </c>
      <c r="C231" s="5">
        <v>2.9</v>
      </c>
      <c r="D231" s="5">
        <v>3.6</v>
      </c>
      <c r="E231" s="5">
        <v>11.2</v>
      </c>
      <c r="F231" s="5">
        <v>12.1</v>
      </c>
      <c r="G231" s="5">
        <v>15.1</v>
      </c>
      <c r="H231" s="5">
        <v>15.5</v>
      </c>
      <c r="I231" s="5">
        <v>14.9</v>
      </c>
      <c r="J231" s="5">
        <v>10.3</v>
      </c>
      <c r="K231" s="5">
        <v>6.8</v>
      </c>
      <c r="L231" s="5">
        <v>1</v>
      </c>
      <c r="M231" s="5">
        <v>-0.1</v>
      </c>
      <c r="N231" s="5">
        <f t="shared" ref="N231:N243" si="6">IF(B231="","",AVERAGE(B231:M231))</f>
        <v>7.958333333333333</v>
      </c>
      <c r="O231" s="4">
        <f t="shared" si="5"/>
        <v>7.6557258333333333</v>
      </c>
      <c r="T231"/>
    </row>
    <row r="232" spans="1:20" ht="13.2">
      <c r="A232" s="6">
        <v>2008</v>
      </c>
      <c r="B232" s="5">
        <v>2.5</v>
      </c>
      <c r="C232" s="5">
        <v>2.7</v>
      </c>
      <c r="D232" s="5">
        <v>1.6</v>
      </c>
      <c r="E232" s="5">
        <v>5.3</v>
      </c>
      <c r="F232" s="5">
        <v>12.7</v>
      </c>
      <c r="G232" s="5">
        <v>15</v>
      </c>
      <c r="H232" s="5">
        <v>15.5</v>
      </c>
      <c r="I232" s="5">
        <v>15.7</v>
      </c>
      <c r="J232" s="5">
        <v>10.199999999999999</v>
      </c>
      <c r="K232" s="5">
        <v>8.5</v>
      </c>
      <c r="L232" s="5">
        <v>3.6</v>
      </c>
      <c r="M232" s="5">
        <v>-0.4</v>
      </c>
      <c r="N232" s="5">
        <f t="shared" si="6"/>
        <v>7.7416666666666663</v>
      </c>
      <c r="O232" s="4">
        <f t="shared" si="5"/>
        <v>7.6993083333333336</v>
      </c>
      <c r="T232"/>
    </row>
    <row r="233" spans="1:20" ht="13.2">
      <c r="A233" s="6">
        <v>2009</v>
      </c>
      <c r="B233" s="5">
        <v>-2.7</v>
      </c>
      <c r="C233" s="5">
        <v>-1.7</v>
      </c>
      <c r="D233" s="5">
        <v>0.9</v>
      </c>
      <c r="E233" s="5">
        <v>10.1</v>
      </c>
      <c r="F233" s="5">
        <v>12.7</v>
      </c>
      <c r="G233" s="5">
        <v>12.9</v>
      </c>
      <c r="H233" s="5">
        <v>16.3</v>
      </c>
      <c r="I233" s="5">
        <v>17.7</v>
      </c>
      <c r="J233" s="5">
        <v>13.3</v>
      </c>
      <c r="K233" s="5">
        <v>7.3</v>
      </c>
      <c r="L233" s="5">
        <v>6.8</v>
      </c>
      <c r="M233" s="5">
        <v>-0.9</v>
      </c>
      <c r="N233" s="5">
        <f t="shared" si="6"/>
        <v>7.7249999999999988</v>
      </c>
      <c r="O233" s="4">
        <f>($Q$5*(N222)+$Q$6*(N223+N243)+$Q$7*(N224+N242)+$Q$8*(N225+N241)+$Q$9*(N226+N240)+$Q$10*(N227+N239)+$Q$11*(N228+N238)+$Q$12*(N229+N237)+$Q$13*(N230+N236)+$Q$14*(N231+N235)+$Q$15*(N232+N234)+$Q$16*N233)/(1-$Q$5)</f>
        <v>7.731809864356701</v>
      </c>
      <c r="T233"/>
    </row>
    <row r="234" spans="1:20" ht="13.2">
      <c r="A234" s="6">
        <v>2010</v>
      </c>
      <c r="B234" s="4">
        <v>-4.5999999999999996</v>
      </c>
      <c r="C234" s="4">
        <v>-1.2</v>
      </c>
      <c r="D234" s="5">
        <v>2</v>
      </c>
      <c r="E234" s="4">
        <v>7.1</v>
      </c>
      <c r="F234" s="4">
        <v>8.5</v>
      </c>
      <c r="G234" s="4">
        <v>14.3</v>
      </c>
      <c r="H234" s="4">
        <v>17.7</v>
      </c>
      <c r="I234" s="4">
        <v>14.6</v>
      </c>
      <c r="J234" s="4">
        <v>10.7</v>
      </c>
      <c r="K234" s="4">
        <v>6.8</v>
      </c>
      <c r="L234" s="4">
        <v>3.1</v>
      </c>
      <c r="M234" s="4">
        <v>-2.5</v>
      </c>
      <c r="N234" s="5">
        <f>IF(B234="","",AVERAGE(B234:M234))</f>
        <v>6.3749999999999991</v>
      </c>
      <c r="O234" s="4">
        <f>($Q$5*(N223)+$Q$6*(N224)+$Q$7*(N225+N243)+$Q$8*(N226+N242)+$Q$9*(N227+N241)+$Q$10*(N228+N240)+$Q$11*(N229+N239)+$Q$12*(N230+N238)+$Q$13*(N231+N237)+$Q$14*(N232+N236)+$Q$15*(N233+N235)+$Q$16*N234)/(1-$Q$5-$Q$6)</f>
        <v>7.7717644462551778</v>
      </c>
      <c r="T234" s="3" t="s">
        <v>21</v>
      </c>
    </row>
    <row r="235" spans="1:20" ht="13.2">
      <c r="A235" s="7">
        <v>2011</v>
      </c>
      <c r="B235" s="5">
        <v>-1</v>
      </c>
      <c r="C235" s="5">
        <v>0.7</v>
      </c>
      <c r="D235" s="5">
        <v>4.2</v>
      </c>
      <c r="E235" s="5">
        <v>10.199999999999999</v>
      </c>
      <c r="F235" s="5">
        <v>12.4</v>
      </c>
      <c r="G235" s="5">
        <v>13.9</v>
      </c>
      <c r="H235" s="5">
        <v>13.6</v>
      </c>
      <c r="I235" s="5">
        <v>17.3</v>
      </c>
      <c r="J235" s="5">
        <v>14.4</v>
      </c>
      <c r="K235" s="5">
        <v>8.1</v>
      </c>
      <c r="L235" s="5">
        <v>6.6</v>
      </c>
      <c r="M235" s="5">
        <v>1.4</v>
      </c>
      <c r="N235" s="5">
        <f t="shared" si="6"/>
        <v>8.4833333333333325</v>
      </c>
      <c r="O235" s="4">
        <f>($Q$5*(N224)+$Q$6*(N225)+$Q$7*(N226)+$Q$8*(N227+N243)+$Q$9*(N228+N242)+$Q$10*(N229+N241)+$Q$11*(N230+N240)+$Q$12*(N231+N239)+$Q$13*(N232+N238)+$Q$14*(N233+N237)+$Q$15*(N234+N236)+$Q$16*N235)/(1-$Q$5-$Q$6-$Q$7)</f>
        <v>7.8178997963480716</v>
      </c>
      <c r="T235" s="3" t="s">
        <v>21</v>
      </c>
    </row>
    <row r="236" spans="1:20" ht="13.2">
      <c r="A236" s="6">
        <v>2012</v>
      </c>
      <c r="B236" s="5">
        <v>-0.8</v>
      </c>
      <c r="C236" s="5">
        <v>-6.3</v>
      </c>
      <c r="D236" s="5">
        <v>6.1</v>
      </c>
      <c r="E236" s="5">
        <v>6.6</v>
      </c>
      <c r="F236" s="5">
        <v>12.4</v>
      </c>
      <c r="G236" s="5">
        <v>15.2</v>
      </c>
      <c r="H236" s="5">
        <v>15.7</v>
      </c>
      <c r="I236" s="5">
        <v>17.399999999999999</v>
      </c>
      <c r="J236" s="5">
        <v>12.4</v>
      </c>
      <c r="K236" s="5">
        <v>8.1999999999999993</v>
      </c>
      <c r="L236" s="5">
        <v>5.0999999999999996</v>
      </c>
      <c r="M236" s="5">
        <v>0.2</v>
      </c>
      <c r="N236" s="5">
        <f t="shared" si="6"/>
        <v>7.6833333333333345</v>
      </c>
      <c r="O236" s="4">
        <f>($Q$5*(N225)+$Q$6*(N226)+$Q$7*(N227)+$Q$8*(N228)+$Q$9*(N229+N243)+$Q$10*(N230+N242)+$Q$11*(N231+N241)+$Q$12*(N232+N240)+$Q$13*(N233+N239)+$Q$14*(N234+N238)+$Q$15*(N235+N237)+$Q$16*N236)/(1-$Q$5-$Q$6-$Q$7-$Q$8)</f>
        <v>7.8655691056910584</v>
      </c>
      <c r="T236" s="3" t="s">
        <v>21</v>
      </c>
    </row>
    <row r="237" spans="1:20" ht="13.2">
      <c r="A237" s="6">
        <v>2013</v>
      </c>
      <c r="B237" s="5">
        <v>-1.4</v>
      </c>
      <c r="C237" s="4">
        <v>-4.4000000000000004</v>
      </c>
      <c r="D237" s="4">
        <v>0.1</v>
      </c>
      <c r="E237" s="4">
        <v>6.4</v>
      </c>
      <c r="F237" s="4">
        <v>8.6</v>
      </c>
      <c r="G237" s="4">
        <v>13.3</v>
      </c>
      <c r="H237" s="4">
        <v>18.399999999999999</v>
      </c>
      <c r="I237" s="4">
        <v>16.5</v>
      </c>
      <c r="J237" s="158">
        <v>11.5</v>
      </c>
      <c r="K237" s="158">
        <v>9.4</v>
      </c>
      <c r="L237" s="158">
        <v>1.5</v>
      </c>
      <c r="M237" s="147">
        <v>3</v>
      </c>
      <c r="N237" s="5">
        <v>6.9</v>
      </c>
      <c r="O237" s="4">
        <f>($Q$5*(N226)+$Q$6*(N227)+$Q$7*(N228)+$Q$8*(N229)+$Q$9*(N230)+$Q$10*(N231+N243)+$Q$11*(N232+N242)+$Q$12*(N233+N241)+$Q$13*(N234+N240)+$Q$14*(N235+N239)+$Q$15*(N236+N238)+$Q$16*N237)/(1-$Q$5-$Q$6-$Q$7-$Q$8-$Q$9)</f>
        <v>7.9243889741341524</v>
      </c>
      <c r="T237" s="3" t="s">
        <v>21</v>
      </c>
    </row>
    <row r="238" spans="1:20" ht="13.2">
      <c r="A238" s="6">
        <v>2014</v>
      </c>
      <c r="B238" s="147">
        <v>2.4</v>
      </c>
      <c r="C238" s="158">
        <v>2.9</v>
      </c>
      <c r="D238" s="158">
        <v>5.4</v>
      </c>
      <c r="E238" s="158">
        <v>8.1</v>
      </c>
      <c r="F238" s="158">
        <v>9.5</v>
      </c>
      <c r="G238" s="158">
        <v>14.8</v>
      </c>
      <c r="H238" s="158">
        <v>15.5</v>
      </c>
      <c r="I238" s="158">
        <v>13.5</v>
      </c>
      <c r="J238" s="158">
        <v>12.5</v>
      </c>
      <c r="K238" s="158">
        <v>10.3</v>
      </c>
      <c r="L238" s="4">
        <v>6.4</v>
      </c>
      <c r="M238" s="5">
        <v>0.8</v>
      </c>
      <c r="N238" s="5">
        <v>8.5</v>
      </c>
      <c r="O238" s="4">
        <f>($Q$5*(N227)+$Q$6*(N228)+$Q$7*(N229)+$Q$8*(N230)+$Q$9*(N231)+$Q$10*(N232)+$Q$11*(N233+N243)+$Q$12*(N234+N242)+$Q$13*(N235+N241)+$Q$14*(N236+N240)+$Q$15*(N237+N239)+$Q$16*N238)/(1-$Q$5-$Q$6-$Q$7-$Q$8-$Q$9-$Q$10)</f>
        <v>7.9802337573049149</v>
      </c>
      <c r="T238" s="3" t="s">
        <v>21</v>
      </c>
    </row>
    <row r="239" spans="1:20" ht="13.2">
      <c r="A239" s="6">
        <v>2015</v>
      </c>
      <c r="B239" s="5">
        <v>0.1</v>
      </c>
      <c r="C239" s="5">
        <v>-1.4</v>
      </c>
      <c r="D239" s="5">
        <v>3.7</v>
      </c>
      <c r="E239" s="5">
        <v>7.3</v>
      </c>
      <c r="F239" s="5">
        <v>11.1</v>
      </c>
      <c r="G239" s="5">
        <v>15</v>
      </c>
      <c r="H239" s="5">
        <v>19.5</v>
      </c>
      <c r="I239" s="5">
        <v>18.899999999999999</v>
      </c>
      <c r="J239" s="5">
        <v>10.6</v>
      </c>
      <c r="K239" s="5">
        <v>7.1</v>
      </c>
      <c r="L239" s="5">
        <v>7.3</v>
      </c>
      <c r="M239" s="5">
        <v>6.6</v>
      </c>
      <c r="N239" s="5">
        <f t="shared" si="6"/>
        <v>8.8166666666666647</v>
      </c>
      <c r="O239" s="4">
        <f>($Q$5*(N228)+$Q$6*(N229)+$Q$7*(N230)+$Q$8*(N231)+$Q$9*(N232)+$Q$10*(N233)+$Q$11*(N234)+$Q$12*(N235+N243)+$Q$13*(N236+N242)+$Q$14*(N237+N241)+$Q$15*(N238+N240)+$Q$16*N239)/(1-$Q$5-$Q$6-$Q$7-$Q$8-$Q$9-$Q$10-$Q$11)</f>
        <v>8.0377495040285023</v>
      </c>
      <c r="T239" s="3" t="s">
        <v>21</v>
      </c>
    </row>
    <row r="240" spans="1:20" ht="13.2">
      <c r="A240" s="6">
        <v>2016</v>
      </c>
      <c r="B240" s="5">
        <v>0.8</v>
      </c>
      <c r="C240" s="5">
        <v>2</v>
      </c>
      <c r="D240" s="5">
        <v>2</v>
      </c>
      <c r="E240" s="5">
        <v>6.7</v>
      </c>
      <c r="F240" s="5">
        <v>10.5</v>
      </c>
      <c r="G240" s="5">
        <v>14.2</v>
      </c>
      <c r="H240" s="5">
        <v>17</v>
      </c>
      <c r="I240" s="5">
        <v>16.5</v>
      </c>
      <c r="J240" s="5">
        <v>15.1</v>
      </c>
      <c r="K240" s="5">
        <v>7</v>
      </c>
      <c r="L240" s="5">
        <v>3.3</v>
      </c>
      <c r="M240" s="5">
        <v>2.6</v>
      </c>
      <c r="N240" s="5">
        <f t="shared" si="6"/>
        <v>8.1416666666666657</v>
      </c>
      <c r="O240" s="4">
        <f>($Q$5*(N229)+$Q$6*(N230)+$Q$7*(N231)+$Q$8*(N232)+$Q$9*(N233)+$Q$10*(N234)+$Q$11*(N235)+$Q$12*(N236)+$Q$13*(N237+N243)+$Q$14*(N238+N242)+$Q$15*(N239+N241)+$Q$16*N240)/(1-$Q$5-$Q$6-$Q$7-$Q$8-$Q$9-$Q$10-$Q$11-$Q$12)</f>
        <v>8.1019630938358862</v>
      </c>
      <c r="T240"/>
    </row>
    <row r="241" spans="1:20" ht="13.2">
      <c r="A241" s="6">
        <v>2017</v>
      </c>
      <c r="B241" s="5">
        <v>-3.6</v>
      </c>
      <c r="C241" s="5">
        <v>2.5</v>
      </c>
      <c r="D241" s="5">
        <v>6.1</v>
      </c>
      <c r="E241" s="5">
        <v>5.4</v>
      </c>
      <c r="F241" s="5">
        <v>12.3</v>
      </c>
      <c r="G241" s="5">
        <v>16.899999999999999</v>
      </c>
      <c r="H241" s="5">
        <v>16.7</v>
      </c>
      <c r="I241" s="5">
        <v>17.7</v>
      </c>
      <c r="J241" s="5">
        <v>10.5</v>
      </c>
      <c r="K241" s="5">
        <v>9.9</v>
      </c>
      <c r="L241" s="5">
        <v>2.4</v>
      </c>
      <c r="M241" s="5">
        <v>-0.5</v>
      </c>
      <c r="N241" s="5">
        <f t="shared" si="6"/>
        <v>8.0250000000000004</v>
      </c>
      <c r="O241" s="4">
        <f>($Q$5*(N230)+$Q$6*(N231)+$Q$7*(N232)+$Q$8*(N233)+$Q$9*(N234)+$Q$10*(N235)+$Q$11*(N236)+$Q$12*(N237)+$Q$13*(N238)+$Q$14*(N239+N243)+$Q$15*(N240+N242)+$Q$16*N241)/(1-$Q$5-$Q$6-$Q$7-$Q$8-$Q$9-$Q$10-$Q$11-$Q$12-$Q$13)</f>
        <v>8.1647186302682009</v>
      </c>
      <c r="T241"/>
    </row>
    <row r="242" spans="1:20" ht="13.2">
      <c r="A242" s="6">
        <v>2018</v>
      </c>
      <c r="B242" s="5">
        <v>2.7</v>
      </c>
      <c r="C242" s="5">
        <v>-5.0999999999999996</v>
      </c>
      <c r="D242" s="5">
        <v>1.4</v>
      </c>
      <c r="E242" s="5">
        <v>12.2</v>
      </c>
      <c r="F242" s="5">
        <v>13.2</v>
      </c>
      <c r="G242" s="5">
        <v>15.4</v>
      </c>
      <c r="H242" s="5">
        <v>18.100000000000001</v>
      </c>
      <c r="I242" s="5">
        <v>18.600000000000001</v>
      </c>
      <c r="J242" s="5">
        <v>14.3</v>
      </c>
      <c r="K242" s="5">
        <v>10.3</v>
      </c>
      <c r="L242" s="5">
        <v>4.8</v>
      </c>
      <c r="M242" s="5">
        <v>1.5</v>
      </c>
      <c r="N242" s="5">
        <f t="shared" si="6"/>
        <v>8.9499999999999993</v>
      </c>
      <c r="O242" s="4">
        <f>($Q$5*(N231)+$Q$6*(N232)+$Q$7*(N233)+$Q$8*(N234)+$Q$9*(N235)+$Q$10*(N236)+$Q$11*(N237)+$Q$12*(N238)+$Q$13*(N239)+$Q$14*(N240)+$Q$15*(N241+N243)+$Q$16*N242)/(1-$Q$5-$Q$6-$Q$7-$Q$8-$Q$9-$Q$10-$Q$11-$Q$12-$Q$13-$Q$14)</f>
        <v>8.2167270823264076</v>
      </c>
      <c r="T242"/>
    </row>
    <row r="243" spans="1:20">
      <c r="A243" s="6">
        <v>2019</v>
      </c>
      <c r="B243" s="5">
        <v>-3</v>
      </c>
      <c r="C243" s="4">
        <v>3.6</v>
      </c>
      <c r="D243" s="4">
        <v>4.7</v>
      </c>
      <c r="E243" s="4">
        <v>7.6</v>
      </c>
      <c r="F243" s="4">
        <v>7.9</v>
      </c>
      <c r="G243" s="4">
        <v>18.3</v>
      </c>
      <c r="H243" s="4">
        <v>17.8</v>
      </c>
      <c r="I243" s="4">
        <v>17</v>
      </c>
      <c r="J243" s="4">
        <v>12.6</v>
      </c>
      <c r="K243" s="4">
        <v>10.7</v>
      </c>
      <c r="L243" s="5">
        <v>4</v>
      </c>
      <c r="M243" s="5">
        <v>3.3</v>
      </c>
      <c r="N243" s="5">
        <f t="shared" si="6"/>
        <v>8.7083333333333339</v>
      </c>
      <c r="O243" s="4">
        <f>($Q$5*(N232)+$Q$6*(N233)+$Q$7*(N234)+$Q$8*(N235)+$Q$9*(N236)+$Q$10*(N237)+$Q$11*(N238)+$Q$12*(N239)+$Q$13*(N240)+$Q$14*(N241)+$Q$15*(N242)+$Q$16*N243)/(1-$Q$5-$Q$6-$Q$7-$Q$8-$Q$9-$Q$10-$Q$11-$Q$12-$Q$13-$Q$14-$Q$15)</f>
        <v>8.2662259615384617</v>
      </c>
    </row>
  </sheetData>
  <autoFilter ref="N1:N239" xr:uid="{00000000-0009-0000-0000-000045000000}"/>
  <mergeCells count="1">
    <mergeCell ref="A1:N1"/>
  </mergeCells>
  <phoneticPr fontId="4" type="noConversion"/>
  <conditionalFormatting sqref="B235:B236">
    <cfRule type="cellIs" dxfId="947" priority="1" stopIfTrue="1" operator="equal">
      <formula>"b246"</formula>
    </cfRule>
  </conditionalFormatting>
  <pageMargins left="0.78740157499999996" right="0.78740157499999996" top="0.984251969" bottom="0.984251969" header="0.4921259845" footer="0.4921259845"/>
  <pageSetup paperSize="9" orientation="portrait" r:id="rId1"/>
  <headerFooter alignWithMargins="0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filterMode="1"/>
  <dimension ref="A1:AV385"/>
  <sheetViews>
    <sheetView zoomScaleNormal="100" workbookViewId="0">
      <pane ySplit="4" topLeftCell="A215" activePane="bottomLeft" state="frozen"/>
      <selection pane="bottomLeft" activeCell="C235" sqref="C235:N243"/>
    </sheetView>
  </sheetViews>
  <sheetFormatPr baseColWidth="10" defaultColWidth="6.5546875" defaultRowHeight="10.199999999999999"/>
  <cols>
    <col min="1" max="1" width="5.33203125" style="4" customWidth="1"/>
    <col min="2" max="2" width="8.44140625" style="6" customWidth="1"/>
    <col min="3" max="15" width="6.5546875" style="4" customWidth="1"/>
    <col min="16" max="16" width="8.33203125" style="4" customWidth="1"/>
    <col min="17" max="17" width="6.5546875" style="27" customWidth="1"/>
    <col min="18" max="18" width="6.5546875" style="4" customWidth="1"/>
    <col min="19" max="21" width="7.109375" style="27" customWidth="1"/>
    <col min="22" max="22" width="5.109375" style="4" customWidth="1"/>
    <col min="23" max="23" width="12.5546875" style="4" customWidth="1"/>
    <col min="24" max="24" width="7.5546875" style="4" customWidth="1"/>
    <col min="25" max="25" width="8.109375" style="4" customWidth="1"/>
    <col min="26" max="26" width="5.33203125" style="4" customWidth="1"/>
    <col min="27" max="27" width="5.109375" style="4" customWidth="1"/>
    <col min="28" max="28" width="4.5546875" style="4" customWidth="1"/>
    <col min="29" max="29" width="9.33203125" style="4" customWidth="1"/>
    <col min="30" max="30" width="7.5546875" style="4" customWidth="1"/>
    <col min="31" max="31" width="7" style="4" customWidth="1"/>
    <col min="32" max="32" width="5.109375" style="4" customWidth="1"/>
    <col min="33" max="33" width="4.5546875" style="4" customWidth="1"/>
    <col min="34" max="36" width="8.33203125" style="4" customWidth="1"/>
    <col min="37" max="37" width="5.109375" style="4" customWidth="1"/>
    <col min="38" max="38" width="4.6640625" style="4" customWidth="1"/>
    <col min="39" max="40" width="8.109375" style="4" customWidth="1"/>
    <col min="41" max="41" width="9.88671875" style="4" customWidth="1"/>
    <col min="42" max="42" width="5.109375" style="4" customWidth="1"/>
    <col min="43" max="43" width="5.6640625" style="4" customWidth="1"/>
    <col min="44" max="44" width="7.88671875" style="4" customWidth="1"/>
    <col min="45" max="45" width="7" style="4" customWidth="1"/>
    <col min="46" max="46" width="6.5546875" style="4"/>
    <col min="47" max="48" width="5.109375" style="4" customWidth="1"/>
    <col min="49" max="16384" width="6.5546875" style="4"/>
  </cols>
  <sheetData>
    <row r="1" spans="1:48">
      <c r="B1" s="379" t="s">
        <v>182</v>
      </c>
      <c r="C1" s="379"/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24"/>
    </row>
    <row r="2" spans="1:48" ht="15.75" customHeight="1">
      <c r="Q2" s="4"/>
      <c r="S2" s="4"/>
      <c r="T2" s="4"/>
      <c r="U2" s="4"/>
      <c r="V2" s="4" t="s">
        <v>21</v>
      </c>
      <c r="W2" s="4" t="s">
        <v>278</v>
      </c>
      <c r="X2" s="4">
        <v>10</v>
      </c>
      <c r="AF2" s="4" t="s">
        <v>21</v>
      </c>
      <c r="AK2" s="4" t="s">
        <v>21</v>
      </c>
      <c r="AP2" s="4" t="s">
        <v>21</v>
      </c>
      <c r="AU2" s="4" t="s">
        <v>21</v>
      </c>
    </row>
    <row r="3" spans="1:48" ht="13.5" customHeight="1">
      <c r="Q3" s="4"/>
      <c r="S3" s="4"/>
      <c r="T3" s="4"/>
      <c r="U3" s="4"/>
      <c r="V3" s="4" t="s">
        <v>21</v>
      </c>
      <c r="W3" s="4" t="s">
        <v>277</v>
      </c>
      <c r="X3" s="4">
        <v>240</v>
      </c>
      <c r="AF3" s="4" t="s">
        <v>21</v>
      </c>
      <c r="AK3" s="4" t="s">
        <v>21</v>
      </c>
      <c r="AP3" s="4" t="s">
        <v>21</v>
      </c>
      <c r="AU3" s="4" t="s">
        <v>21</v>
      </c>
    </row>
    <row r="4" spans="1:48" ht="36" customHeight="1">
      <c r="A4" s="4" t="s">
        <v>174</v>
      </c>
      <c r="B4" s="6" t="s">
        <v>175</v>
      </c>
      <c r="C4" s="4" t="s">
        <v>1</v>
      </c>
      <c r="D4" s="4" t="s">
        <v>2</v>
      </c>
      <c r="E4" s="4" t="s">
        <v>14</v>
      </c>
      <c r="F4" s="4" t="s">
        <v>4</v>
      </c>
      <c r="G4" s="4" t="s">
        <v>5</v>
      </c>
      <c r="H4" s="4" t="s">
        <v>6</v>
      </c>
      <c r="I4" s="4" t="s">
        <v>7</v>
      </c>
      <c r="J4" s="4" t="s">
        <v>8</v>
      </c>
      <c r="K4" s="4" t="s">
        <v>9</v>
      </c>
      <c r="L4" s="4" t="s">
        <v>10</v>
      </c>
      <c r="M4" s="4" t="s">
        <v>11</v>
      </c>
      <c r="N4" s="4" t="s">
        <v>12</v>
      </c>
      <c r="O4" s="158" t="s">
        <v>181</v>
      </c>
      <c r="P4" s="4" t="s">
        <v>15</v>
      </c>
      <c r="Q4" s="25" t="s">
        <v>44</v>
      </c>
      <c r="R4" s="4" t="s">
        <v>18</v>
      </c>
      <c r="S4" s="25" t="s">
        <v>45</v>
      </c>
      <c r="T4" s="226" t="s">
        <v>283</v>
      </c>
      <c r="U4" s="25" t="s">
        <v>82</v>
      </c>
      <c r="V4" s="14" t="s">
        <v>276</v>
      </c>
      <c r="W4" s="14" t="s">
        <v>19</v>
      </c>
      <c r="X4" s="14" t="s">
        <v>272</v>
      </c>
      <c r="Y4" s="14" t="s">
        <v>273</v>
      </c>
      <c r="Z4" s="14" t="s">
        <v>274</v>
      </c>
      <c r="AA4" s="14" t="s">
        <v>275</v>
      </c>
      <c r="AB4" s="14"/>
      <c r="AC4" s="79" t="s">
        <v>48</v>
      </c>
      <c r="AD4" s="31" t="s">
        <v>18</v>
      </c>
      <c r="AE4" s="14" t="s">
        <v>271</v>
      </c>
      <c r="AF4" s="14" t="s">
        <v>276</v>
      </c>
      <c r="AG4" s="14"/>
      <c r="AH4" s="80" t="s">
        <v>49</v>
      </c>
      <c r="AI4" s="31" t="s">
        <v>18</v>
      </c>
      <c r="AJ4" s="31" t="s">
        <v>168</v>
      </c>
      <c r="AK4" s="14" t="s">
        <v>276</v>
      </c>
      <c r="AL4" s="31"/>
      <c r="AM4" s="81" t="s">
        <v>50</v>
      </c>
      <c r="AN4" s="31" t="s">
        <v>18</v>
      </c>
      <c r="AO4" s="31" t="s">
        <v>169</v>
      </c>
      <c r="AP4" s="14" t="s">
        <v>276</v>
      </c>
      <c r="AQ4" s="31"/>
      <c r="AR4" s="82" t="s">
        <v>51</v>
      </c>
      <c r="AS4" s="31" t="s">
        <v>18</v>
      </c>
      <c r="AT4" s="14" t="s">
        <v>170</v>
      </c>
      <c r="AU4" s="14" t="s">
        <v>276</v>
      </c>
      <c r="AV4" s="14"/>
    </row>
    <row r="5" spans="1:48" ht="11.4">
      <c r="A5" s="141">
        <v>1</v>
      </c>
      <c r="B5" s="6">
        <v>1781</v>
      </c>
      <c r="C5" s="5">
        <v>-1.9000000000000001</v>
      </c>
      <c r="D5" s="5">
        <v>-1.1000000000000001</v>
      </c>
      <c r="E5" s="5">
        <v>2.2999999999999998</v>
      </c>
      <c r="F5" s="5">
        <v>8.6</v>
      </c>
      <c r="G5" s="5">
        <v>12.1</v>
      </c>
      <c r="H5" s="5">
        <v>14.4</v>
      </c>
      <c r="I5" s="5">
        <v>15.5</v>
      </c>
      <c r="J5" s="5">
        <v>16.5</v>
      </c>
      <c r="K5" s="5">
        <v>12.5</v>
      </c>
      <c r="L5" s="5">
        <v>4.3000000000000007</v>
      </c>
      <c r="M5" s="5">
        <v>1.4</v>
      </c>
      <c r="N5" s="5">
        <v>1.0999999999999999</v>
      </c>
      <c r="O5" s="232">
        <v>-0.1</v>
      </c>
      <c r="P5" s="5">
        <v>7.2</v>
      </c>
      <c r="Q5" s="83">
        <f t="shared" ref="Q5:Q68" si="0">P5+O5</f>
        <v>7.1000000000000005</v>
      </c>
      <c r="R5" s="111">
        <f>($W$5*(P16)+$W$6*(P15)+$W$7*(P14)+$W$8*(P13)+$W$9*(P12)+$W$10*(P11)+$W$11*(P10)+$W$12*(P9)+$W$13*(P8)+$W$14*(P7)+$W$15*(P6)+$W$16*P5)/(1-$W$5-$W$6-$W$7-$W$8-$W$9-$W$10-$W$11-$W$12-$W$13-$W$14-$W$15)</f>
        <v>5.976035502958581</v>
      </c>
      <c r="S5" s="32">
        <f>($W$5*(Q16)+$W$6*(Q15)+$W$7*(Q14)+$W$8*(Q13)+$W$9*(Q12)+$W$10*(Q11)+$W$11*(Q10)+$W$12*(Q9)+$W$13*(Q8)+$W$14*(Q7)+$W$15*(Q6)+$W$16*Q5)/(1-$W$5-$W$6-$W$7-$W$8-$W$9-$W$10-$W$11-$W$12-$W$13-$W$14-$W$15)</f>
        <v>5.5884985207100604</v>
      </c>
      <c r="T5" s="286">
        <v>7.2284931506849315</v>
      </c>
      <c r="U5" s="111">
        <f t="shared" ref="U5:U68" si="1">Q5-$Q$248</f>
        <v>0.82677824267782007</v>
      </c>
      <c r="V5" s="261">
        <f>AVERAGE(INDEX($U$5:$U$243,$Z5,1):INDEX($U$5:$U$243,$AA5,1))</f>
        <v>-0.69322175732218017</v>
      </c>
      <c r="W5" s="4">
        <v>7.1999999999999998E-3</v>
      </c>
      <c r="X5" s="4">
        <f t="shared" ref="X5:X68" si="2">ROUNDUP(A5*$X$2/$X$3,0)</f>
        <v>1</v>
      </c>
      <c r="Y5" s="284">
        <f t="shared" ref="Y5:Y68" si="3">A5*$X$2/$X$3</f>
        <v>4.1666666666666664E-2</v>
      </c>
      <c r="Z5" s="6">
        <f t="shared" ref="Z5:Z68" si="4">A5-X5+1</f>
        <v>1</v>
      </c>
      <c r="AA5" s="6">
        <f t="shared" ref="AA5:AA68" si="5">A5+$X$2-X5</f>
        <v>10</v>
      </c>
      <c r="AC5" s="5">
        <f t="shared" ref="AC5:AC68" si="6">AVERAGE(H5,I5,J5)</f>
        <v>15.466666666666667</v>
      </c>
      <c r="AD5" s="32">
        <f>($W$5*(AC16)+$W$6*(AC15)+$W$7*(AC14)+$W$8*(AC13)+$W$9*(AC12)+$W$10*(AC11)+$W$11*(AC10)+$W$12*(AC9)+$W$13*(AC8)+$W$14*(AC7)+$W$15*(AC6)+$W$16*AC5)/(1-$W$5-$W$6-$W$7-$W$8-$W$9-$W$10-$W$11-$W$12-$W$13-$W$14-$W$15)</f>
        <v>14.093706854043393</v>
      </c>
      <c r="AE5" s="5">
        <f t="shared" ref="AE5:AE68" si="7">AC5-$AC$248</f>
        <v>1.2803347280334787</v>
      </c>
      <c r="AF5" s="261">
        <f>AVERAGE(INDEX($AE$5:$AE$243,$Z5,1):INDEX($AE$5:$AE$243,$AA5,1))</f>
        <v>-0.28633193863318757</v>
      </c>
      <c r="AG5" s="5"/>
      <c r="AH5" s="5">
        <f>AVERAGE(C5,D5)</f>
        <v>-1.5</v>
      </c>
      <c r="AI5" s="32">
        <f>($W$5*(AH16)+$W$6*(AH15)+$W$7*(AH14)+$W$8*(AH13)+$W$9*(AH12)+$W$10*(AH11)+$W$11*(AH10)+$W$12*(AH9)+$W$13*(AH8)+$W$14*(AH7)+$W$15*(AH6)+$W$16*AH5)/(1-$W$5-$W$6-$W$7-$W$8-$W$9-$W$10-$W$11-$W$12-$W$13-$W$14-$W$15)</f>
        <v>-2.1380239151873774</v>
      </c>
      <c r="AJ5" s="5">
        <f t="shared" ref="AJ5:AJ68" si="8">AH5-$AH$248</f>
        <v>-5.3472222222221921E-2</v>
      </c>
      <c r="AK5" s="262">
        <f>AVERAGE(INDEX($AJ$5:$AJ$243,$Z5,1):INDEX($AJ$5:$AJ$243,$AA5,1))</f>
        <v>-0.61013888888888856</v>
      </c>
      <c r="AL5" s="32"/>
      <c r="AM5" s="5">
        <f t="shared" ref="AM5:AM68" si="9">AVERAGE(E5,F5,G5)</f>
        <v>7.666666666666667</v>
      </c>
      <c r="AN5" s="32">
        <f>($W$5*(AM16)+$W$6*(AM15)+$W$7*(AM14)+$W$8*(AM13)+$W$9*(AM12)+$W$10*(AM11)+$W$11*(AM10)+$W$12*(AM9)+$W$13*(AM8)+$W$14*(AM7)+$W$15*(AM6)+$W$16*AM5)/(1-$W$5-$W$6-$W$7-$W$8-$W$9-$W$10-$W$11-$W$12-$W$13-$W$14-$W$15)</f>
        <v>4.8355892504930971</v>
      </c>
      <c r="AO5" s="5">
        <f t="shared" ref="AO5:AO68" si="10">AM5-$AM$248</f>
        <v>2.175592747559274</v>
      </c>
      <c r="AP5" s="263">
        <f>AVERAGE(INDEX($AO$5:$AO$243,$Z5,1):INDEX($AO$5:$AO$243,$AA5,1))</f>
        <v>-0.72440725244072601</v>
      </c>
      <c r="AQ5" s="5"/>
      <c r="AR5" s="5">
        <f t="shared" ref="AR5:AR68" si="11">AVERAGE(K5,L5,M5)</f>
        <v>6.0666666666666664</v>
      </c>
      <c r="AS5" s="32">
        <f>($W$5*(AR16)+$W$6*(AR15)+$W$7*(AR14)+$W$8*(AR13)+$W$9*(AR12)+$W$10*(AR11)+$W$11*(AR10)+$W$12*(AR9)+$W$13*(AR8)+$W$14*(AR7)+$W$15*(AR6)+$W$16*AR5)/(1-$W$5-$W$6-$W$7-$W$8-$W$9-$W$10-$W$11-$W$12-$W$13-$W$14-$W$15)</f>
        <v>5.6532236193293892</v>
      </c>
      <c r="AT5" s="5">
        <f t="shared" ref="AT5:AT68" si="12">AR5-$AR$248</f>
        <v>-0.79483960948396337</v>
      </c>
      <c r="AU5" s="264">
        <f>AVERAGE(INDEX($AT$5:$AT$243,$Z5,1):INDEX($AT$5:$AT$243,$AA5,1))</f>
        <v>-1.1115062761506296</v>
      </c>
      <c r="AV5" s="5"/>
    </row>
    <row r="6" spans="1:48" ht="11.4">
      <c r="A6" s="141">
        <v>2</v>
      </c>
      <c r="B6" s="6">
        <v>1782</v>
      </c>
      <c r="C6" s="5">
        <v>-1.2</v>
      </c>
      <c r="D6" s="5">
        <v>-5.6000000000000005</v>
      </c>
      <c r="E6" s="5">
        <v>-0.2</v>
      </c>
      <c r="F6" s="5">
        <v>3.5999999999999996</v>
      </c>
      <c r="G6" s="5">
        <v>9.2000000000000011</v>
      </c>
      <c r="H6" s="5">
        <v>15.4</v>
      </c>
      <c r="I6" s="5">
        <v>17.400000000000002</v>
      </c>
      <c r="J6" s="5">
        <v>14.200000000000001</v>
      </c>
      <c r="K6" s="5">
        <v>10.600000000000001</v>
      </c>
      <c r="L6" s="5">
        <v>3.4</v>
      </c>
      <c r="M6" s="5">
        <v>-3</v>
      </c>
      <c r="N6" s="5">
        <v>-2.5</v>
      </c>
      <c r="O6" s="232">
        <v>-0.2</v>
      </c>
      <c r="P6" s="5">
        <v>5.3</v>
      </c>
      <c r="Q6" s="83">
        <f t="shared" si="0"/>
        <v>5.0999999999999996</v>
      </c>
      <c r="R6" s="111">
        <f>($W$5*(P17)+$W$6*(P16)+$W$7*(P15)+$W$8*(P14)+$W$9*(P13)+$W$10*(P12)+$W$11*(P11)+$W$12*(P10)+$W$13*(P9)+$W$14*(P8)+$W$15*(P5+P7)+$W$16*P6)/(1-$W$5-$W$6-$W$7-$W$8-$W$9-$W$10-$W$11-$W$12-$W$13-$W$14)</f>
        <v>5.9950056387949102</v>
      </c>
      <c r="S6" s="32">
        <f>($W$5*(Q17)+$W$6*(Q16)+$W$7*(Q15)+$W$8*(Q14)+$W$9*(Q13)+$W$10*(Q12)+$W$11*(Q11)+$W$12*(Q10)+$W$13*(Q9)+$W$14*(Q8)+$W$15*(Q5+Q7)+$W$16*Q6)/(1-$W$5-$W$6-$W$7-$W$8-$W$9-$W$10-$W$11-$W$12-$W$13-$W$14)</f>
        <v>5.5858385693571773</v>
      </c>
      <c r="T6" s="286">
        <v>5.1413698630136988</v>
      </c>
      <c r="U6" s="111">
        <f t="shared" si="1"/>
        <v>-1.1732217573221808</v>
      </c>
      <c r="V6" s="261">
        <f>AVERAGE(INDEX($U$5:$U$243,$Z6,1):INDEX($U$5:$U$243,$AA6,1))</f>
        <v>-0.76322175732218012</v>
      </c>
      <c r="W6" s="4">
        <v>1.0999999999999999E-2</v>
      </c>
      <c r="X6" s="4">
        <f t="shared" si="2"/>
        <v>1</v>
      </c>
      <c r="Y6" s="284">
        <f t="shared" si="3"/>
        <v>8.3333333333333329E-2</v>
      </c>
      <c r="Z6" s="6">
        <f t="shared" si="4"/>
        <v>2</v>
      </c>
      <c r="AA6" s="6">
        <f t="shared" si="5"/>
        <v>11</v>
      </c>
      <c r="AC6" s="5">
        <f t="shared" si="6"/>
        <v>15.66666666666667</v>
      </c>
      <c r="AD6" s="32">
        <f>($W$5*(AC17)+$W$6*(AC16)+$W$7*(AC15)+$W$8*(AC14)+$W$9*(AC13)+$W$10*(AC12)+$W$11*(AC11)+$W$12*(AC10)+$W$13*(AC9)+$W$14*(AC8)+$W$15*(AC5+AC7)+$W$16*AC6)/(1-$W$5-$W$6-$W$7-$W$8-$W$9-$W$10-$W$11-$W$12-$W$13-$W$14)</f>
        <v>14.042468181085873</v>
      </c>
      <c r="AE6" s="5">
        <f t="shared" si="7"/>
        <v>1.4803347280334815</v>
      </c>
      <c r="AF6" s="261">
        <f>AVERAGE(INDEX($AE$5:$AE$243,$Z6,1):INDEX($AE$5:$AE$243,$AA6,1))</f>
        <v>-0.41966527196652093</v>
      </c>
      <c r="AG6" s="5"/>
      <c r="AH6" s="5">
        <f t="shared" ref="AH6:AH69" si="13">AVERAGE(N5,C6,D6)</f>
        <v>-1.9000000000000004</v>
      </c>
      <c r="AI6" s="32">
        <f>($W$5*(AH17)+$W$6*(AH16)+$W$7*(AH15)+$W$8*(AH14)+$W$9*(AH13)+$W$10*(AH12)+$W$11*(AH11)+$W$12*(AH10)+$W$13*(AH9)+$W$14*(AH8)+$W$15*(AH5+AH7)+$W$16*AH6)/(1-$W$5-$W$6-$W$7-$W$8-$W$9-$W$10-$W$11-$W$12-$W$13-$W$14)</f>
        <v>-2.1304709736319212</v>
      </c>
      <c r="AJ6" s="5">
        <f t="shared" si="8"/>
        <v>-0.45347222222222228</v>
      </c>
      <c r="AK6" s="262">
        <f>AVERAGE(INDEX($AJ$5:$AJ$243,$Z6,1):INDEX($AJ$5:$AJ$243,$AA6,1))</f>
        <v>-0.58680555555555525</v>
      </c>
      <c r="AL6" s="32"/>
      <c r="AM6" s="5">
        <f t="shared" si="9"/>
        <v>4.2</v>
      </c>
      <c r="AN6" s="32">
        <f>($W$5*(AM17)+$W$6*(AM16)+$W$7*(AM15)+$W$8*(AM14)+$W$9*(AM13)+$W$10*(AM12)+$W$11*(AM11)+$W$12*(AM10)+$W$13*(AM9)+$W$14*(AM8)+$W$15*(AM5+AM7)+$W$16*AM6)/(1-$W$5-$W$6-$W$7-$W$8-$W$9-$W$10-$W$11-$W$12-$W$13-$W$14)</f>
        <v>4.8007035067934067</v>
      </c>
      <c r="AO6" s="5">
        <f t="shared" si="10"/>
        <v>-1.2910739191073928</v>
      </c>
      <c r="AP6" s="263">
        <f>AVERAGE(INDEX($AO$5:$AO$243,$Z6,1):INDEX($AO$5:$AO$243,$AA6,1))</f>
        <v>-0.86440725244072603</v>
      </c>
      <c r="AQ6" s="5"/>
      <c r="AR6" s="5">
        <f t="shared" si="11"/>
        <v>3.6666666666666674</v>
      </c>
      <c r="AS6" s="32">
        <f>($W$5*(AR17)+$W$6*(AR16)+$W$7*(AR15)+$W$8*(AR14)+$W$9*(AR13)+$W$10*(AR12)+$W$11*(AR11)+$W$12*(AR10)+$W$13*(AR9)+$W$14*(AR8)+$W$15*(AR5+AR7)+$W$16*AR6)/(1-$W$5-$W$6-$W$7-$W$8-$W$9-$W$10-$W$11-$W$12-$W$13-$W$14)</f>
        <v>5.7019977444820382</v>
      </c>
      <c r="AT6" s="5">
        <f t="shared" si="12"/>
        <v>-3.1948396094839624</v>
      </c>
      <c r="AU6" s="264">
        <f>AVERAGE(INDEX($AT$5:$AT$243,$Z6,1):INDEX($AT$5:$AT$243,$AA6,1))</f>
        <v>-1.124839609483963</v>
      </c>
      <c r="AV6" s="5"/>
    </row>
    <row r="7" spans="1:48" ht="11.4">
      <c r="A7" s="141">
        <v>3</v>
      </c>
      <c r="B7" s="6">
        <v>1783</v>
      </c>
      <c r="C7" s="5">
        <v>0.39999999999999997</v>
      </c>
      <c r="D7" s="5">
        <v>0</v>
      </c>
      <c r="E7" s="5">
        <v>-0.7</v>
      </c>
      <c r="F7" s="5">
        <v>6.1000000000000005</v>
      </c>
      <c r="G7" s="5">
        <v>10.5</v>
      </c>
      <c r="H7" s="5">
        <v>12.799999999999999</v>
      </c>
      <c r="I7" s="5">
        <v>16</v>
      </c>
      <c r="J7" s="5">
        <v>14.1</v>
      </c>
      <c r="K7" s="5">
        <v>11.5</v>
      </c>
      <c r="L7" s="5">
        <v>7.8999999999999995</v>
      </c>
      <c r="M7" s="5">
        <v>0.89999999999999991</v>
      </c>
      <c r="N7" s="5">
        <v>-2.6999999999999997</v>
      </c>
      <c r="O7" s="232">
        <v>-0.3</v>
      </c>
      <c r="P7" s="5">
        <v>6.7</v>
      </c>
      <c r="Q7" s="83">
        <f t="shared" si="0"/>
        <v>6.4</v>
      </c>
      <c r="R7" s="111">
        <f>($W$5*(P18)+$W$6*(P17)+$W$7*(P16)+$W$8*(P15)+$W$9*(P14)+$W$10*(P13)+$W$11*(P12)+$W$12*(P11)+$W$13*(P10)+$W$14*(P5+P9)+$W$15*(P6+P8)+$W$16*P7)/(1-$W$5-$W$6-$W$7-$W$8-$W$9-$W$10-$W$11-$W$12-$W$13)</f>
        <v>6.0283764367816097</v>
      </c>
      <c r="S7" s="32">
        <f>($W$5*(Q18)+$W$6*(Q17)+$W$7*(Q16)+$W$8*(Q15)+$W$9*(Q14)+$W$10*(Q13)+$W$11*(Q12)+$W$12*(Q11)+$W$13*(Q10)+$W$14*(Q5+Q9)+$W$15*(Q6+Q8)+$W$16*Q7)/(1-$W$5-$W$6-$W$7-$W$8-$W$9-$W$10-$W$11-$W$12-$W$13)</f>
        <v>5.5973850574712651</v>
      </c>
      <c r="T7" s="286">
        <v>6.4608219178082198</v>
      </c>
      <c r="U7" s="111">
        <f t="shared" si="1"/>
        <v>0.1267782426778199</v>
      </c>
      <c r="V7" s="261">
        <f>AVERAGE(INDEX($U$5:$U$243,$Z7,1):INDEX($U$5:$U$243,$AA7,1))</f>
        <v>-0.65322175732218013</v>
      </c>
      <c r="W7" s="4">
        <v>1.61E-2</v>
      </c>
      <c r="X7" s="4">
        <f t="shared" si="2"/>
        <v>1</v>
      </c>
      <c r="Y7" s="284">
        <f t="shared" si="3"/>
        <v>0.125</v>
      </c>
      <c r="Z7" s="6">
        <f t="shared" si="4"/>
        <v>3</v>
      </c>
      <c r="AA7" s="6">
        <f t="shared" si="5"/>
        <v>12</v>
      </c>
      <c r="AC7" s="5">
        <f t="shared" si="6"/>
        <v>14.299999999999999</v>
      </c>
      <c r="AD7" s="32">
        <f>($W$5*(AC18)+$W$6*(AC17)+$W$7*(AC16)+$W$8*(AC15)+$W$9*(AC14)+$W$10*(AC13)+$W$11*(AC12)+$W$12*(AC11)+$W$13*(AC10)+$W$14*(AC5+AC9)+$W$15*(AC6+AC8)+$W$16*AC7)/(1-$W$5-$W$6-$W$7-$W$8-$W$9-$W$10-$W$11-$W$12-$W$13)</f>
        <v>13.998237547892723</v>
      </c>
      <c r="AE7" s="5">
        <f t="shared" si="7"/>
        <v>0.11366806136681085</v>
      </c>
      <c r="AF7" s="261">
        <f>AVERAGE(INDEX($AE$5:$AE$243,$Z7,1):INDEX($AE$5:$AE$243,$AA7,1))</f>
        <v>-0.54633193863318785</v>
      </c>
      <c r="AH7" s="5">
        <f t="shared" si="13"/>
        <v>-0.70000000000000007</v>
      </c>
      <c r="AI7" s="32">
        <f>($W$5*(AH18)+$W$6*(AH17)+$W$7*(AH16)+$W$8*(AH15)+$W$9*(AH14)+$W$10*(AH13)+$W$11*(AH12)+$W$12*(AH11)+$W$13*(AH10)+$W$14*(AH5+AH9)+$W$15*(AH6+AH8)+$W$16*AH7)/(1-$W$5-$W$6-$W$7-$W$8-$W$9-$W$10-$W$11-$W$12-$W$13)</f>
        <v>-2.0925239463601537</v>
      </c>
      <c r="AJ7" s="5">
        <f t="shared" si="8"/>
        <v>0.74652777777777801</v>
      </c>
      <c r="AK7" s="262">
        <f>AVERAGE(INDEX($AJ$5:$AJ$243,$Z7,1):INDEX($AJ$5:$AJ$243,$AA7,1))</f>
        <v>-0.5201388888888886</v>
      </c>
      <c r="AL7" s="32"/>
      <c r="AM7" s="5">
        <f t="shared" si="9"/>
        <v>5.3</v>
      </c>
      <c r="AN7" s="32">
        <f>($W$5*(AM18)+$W$6*(AM17)+$W$7*(AM16)+$W$8*(AM15)+$W$9*(AM14)+$W$10*(AM13)+$W$11*(AM12)+$W$12*(AM11)+$W$13*(AM10)+$W$14*(AM5+AM9)+$W$15*(AM6+AM8)+$W$16*AM7)/(1-$W$5-$W$6-$W$7-$W$8-$W$9-$W$10-$W$11-$W$12-$W$13)</f>
        <v>4.8166810344827597</v>
      </c>
      <c r="AO7" s="5">
        <f t="shared" si="10"/>
        <v>-0.19107391910739313</v>
      </c>
      <c r="AP7" s="263">
        <f>AVERAGE(INDEX($AO$5:$AO$243,$Z7,1):INDEX($AO$5:$AO$243,$AA7,1))</f>
        <v>-0.65774058577405936</v>
      </c>
      <c r="AQ7" s="5"/>
      <c r="AR7" s="5">
        <f t="shared" si="11"/>
        <v>6.7666666666666657</v>
      </c>
      <c r="AS7" s="32">
        <f>($W$5*(AR18)+$W$6*(AR17)+$W$7*(AR16)+$W$8*(AR15)+$W$9*(AR14)+$W$10*(AR13)+$W$11*(AR12)+$W$12*(AR11)+$W$13*(AR10)+$W$14*(AR5+AR9)+$W$15*(AR6+AR8)+$W$16*AR7)/(1-$W$5-$W$6-$W$7-$W$8-$W$9-$W$10-$W$11-$W$12-$W$13)</f>
        <v>5.7372557471264383</v>
      </c>
      <c r="AT7" s="5">
        <f t="shared" si="12"/>
        <v>-9.4839609483964082E-2</v>
      </c>
      <c r="AU7" s="264">
        <f>AVERAGE(INDEX($AT$5:$AT$243,$Z7,1):INDEX($AT$5:$AT$243,$AA7,1))</f>
        <v>-0.8848396094839629</v>
      </c>
      <c r="AV7" s="5"/>
    </row>
    <row r="8" spans="1:48" ht="11.4">
      <c r="A8" s="141">
        <v>4</v>
      </c>
      <c r="B8" s="6">
        <v>1784</v>
      </c>
      <c r="C8" s="5">
        <v>-5.7</v>
      </c>
      <c r="D8" s="5">
        <v>-5</v>
      </c>
      <c r="E8" s="5">
        <v>-0.4</v>
      </c>
      <c r="F8" s="5">
        <v>1.7000000000000002</v>
      </c>
      <c r="G8" s="5">
        <v>12.4</v>
      </c>
      <c r="H8" s="5">
        <v>12.799999999999999</v>
      </c>
      <c r="I8" s="5">
        <v>14.799999999999999</v>
      </c>
      <c r="J8" s="5">
        <v>13.2</v>
      </c>
      <c r="K8" s="5">
        <v>13.9</v>
      </c>
      <c r="L8" s="5">
        <v>1.9</v>
      </c>
      <c r="M8" s="5">
        <v>0.79999999999999993</v>
      </c>
      <c r="N8" s="5">
        <v>-5.1000000000000005</v>
      </c>
      <c r="O8" s="232">
        <v>-0.4</v>
      </c>
      <c r="P8" s="5">
        <v>5</v>
      </c>
      <c r="Q8" s="83">
        <f t="shared" si="0"/>
        <v>4.5999999999999996</v>
      </c>
      <c r="R8" s="111">
        <f>($W$5*(P19)+$W$6*(P18)+$W$7*(P17)+$W$8*(P16)+$W$9*(P15)+$W$10*(P14)+$W$11*(P13)+$W$12*(P12)+$W$13*(P5+P11)+$W$14*(P6+P10)+$W$15*(P7+P9)+$W$16*P8)/(1-$W$5-$W$6-$W$7-$W$8-$W$9-$W$10-$W$11-$W$12)</f>
        <v>6.0710509095668117</v>
      </c>
      <c r="S8" s="32">
        <f>($W$5*(Q19)+$W$6*(Q18)+$W$7*(Q17)+$W$8*(Q16)+$W$9*(Q15)+$W$10*(Q14)+$W$11*(Q13)+$W$12*(Q12)+$W$13*(Q5+Q11)+$W$14*(Q6+Q10)+$W$15*(Q7+Q9)+$W$16*Q8)/(1-$W$5-$W$6-$W$7-$W$8-$W$9-$W$10-$W$11-$W$12)</f>
        <v>5.6182698599659737</v>
      </c>
      <c r="T8" s="286">
        <v>4.6490410958904116</v>
      </c>
      <c r="U8" s="111">
        <f t="shared" si="1"/>
        <v>-1.6732217573221808</v>
      </c>
      <c r="V8" s="261">
        <f>AVERAGE(INDEX($U$5:$U$243,$Z8,1):INDEX($U$5:$U$243,$AA8,1))</f>
        <v>-0.61322175732218009</v>
      </c>
      <c r="W8" s="4">
        <v>2.2700000000000001E-2</v>
      </c>
      <c r="X8" s="4">
        <f t="shared" si="2"/>
        <v>1</v>
      </c>
      <c r="Y8" s="284">
        <f t="shared" si="3"/>
        <v>0.16666666666666666</v>
      </c>
      <c r="Z8" s="6">
        <f t="shared" si="4"/>
        <v>4</v>
      </c>
      <c r="AA8" s="6">
        <f t="shared" si="5"/>
        <v>13</v>
      </c>
      <c r="AC8" s="5">
        <f t="shared" si="6"/>
        <v>13.6</v>
      </c>
      <c r="AD8" s="32">
        <f>($W$5*(AC19)+$W$6*(AC18)+$W$7*(AC17)+$W$8*(AC16)+$W$9*(AC15)+$W$10*(AC14)+$W$11*(AC13)+$W$12*(AC12)+$W$13*(AC5+AC11)+$W$14*(AC6+AC10)+$W$15*(AC7+AC9)+$W$16*AC8)/(1-$W$5-$W$6-$W$7-$W$8-$W$9-$W$10-$W$11-$W$12)</f>
        <v>13.955128037342405</v>
      </c>
      <c r="AE8" s="5">
        <f t="shared" si="7"/>
        <v>-0.58633193863318844</v>
      </c>
      <c r="AF8" s="261">
        <f>AVERAGE(INDEX($AE$5:$AE$243,$Z8,1):INDEX($AE$5:$AE$243,$AA8,1))</f>
        <v>-0.4296652719665211</v>
      </c>
      <c r="AH8" s="5">
        <f t="shared" si="13"/>
        <v>-4.4666666666666668</v>
      </c>
      <c r="AI8" s="32">
        <f>($W$5*(AH19)+$W$6*(AH18)+$W$7*(AH17)+$W$8*(AH16)+$W$9*(AH15)+$W$10*(AH14)+$W$11*(AH13)+$W$12*(AH12)+$W$13*(AH5+AH11)+$W$14*(AH6+AH10)+$W$15*(AH7+AH9)+$W$16*AH8)/(1-$W$5-$W$6-$W$7-$W$8-$W$9-$W$10-$W$11-$W$12)</f>
        <v>-2.0770754264276055</v>
      </c>
      <c r="AJ8" s="5">
        <f t="shared" si="8"/>
        <v>-3.0201388888888889</v>
      </c>
      <c r="AK8" s="262">
        <f>AVERAGE(INDEX($AJ$5:$AJ$243,$Z8,1):INDEX($AJ$5:$AJ$243,$AA8,1))</f>
        <v>-0.6401388888888887</v>
      </c>
      <c r="AL8" s="32"/>
      <c r="AM8" s="5">
        <f t="shared" si="9"/>
        <v>4.5666666666666673</v>
      </c>
      <c r="AN8" s="32">
        <f>($W$5*(AM19)+$W$6*(AM18)+$W$7*(AM17)+$W$8*(AM16)+$W$9*(AM15)+$W$10*(AM14)+$W$11*(AM13)+$W$12*(AM12)+$W$13*(AM5+AM11)+$W$14*(AM6+AM10)+$W$15*(AM7+AM9)+$W$16*AM8)/(1-$W$5-$W$6-$W$7-$W$8-$W$9-$W$10-$W$11-$W$12)</f>
        <v>4.8427605461763301</v>
      </c>
      <c r="AO8" s="5">
        <f t="shared" si="10"/>
        <v>-0.92440725244072564</v>
      </c>
      <c r="AP8" s="263">
        <f>AVERAGE(INDEX($AO$5:$AO$243,$Z8,1):INDEX($AO$5:$AO$243,$AA8,1))</f>
        <v>-0.70440725244072611</v>
      </c>
      <c r="AQ8" s="5"/>
      <c r="AR8" s="5">
        <f t="shared" si="11"/>
        <v>5.5333333333333341</v>
      </c>
      <c r="AS8" s="32">
        <f>($W$5*(AR19)+$W$6*(AR18)+$W$7*(AR17)+$W$8*(AR16)+$W$9*(AR15)+$W$10*(AR14)+$W$11*(AR13)+$W$12*(AR12)+$W$13*(AR5+AR11)+$W$14*(AR6+AR10)+$W$15*(AR7+AR9)+$W$16*AR8)/(1-$W$5-$W$6-$W$7-$W$8-$W$9-$W$10-$W$11-$W$12)</f>
        <v>5.7959167648213583</v>
      </c>
      <c r="AT8" s="5">
        <f t="shared" si="12"/>
        <v>-1.3281729428172957</v>
      </c>
      <c r="AU8" s="264">
        <f>AVERAGE(INDEX($AT$5:$AT$243,$Z8,1):INDEX($AT$5:$AT$243,$AA8,1))</f>
        <v>-0.77150627615062928</v>
      </c>
      <c r="AV8" s="5"/>
    </row>
    <row r="9" spans="1:48" ht="11.4">
      <c r="A9" s="141">
        <v>5</v>
      </c>
      <c r="B9" s="6">
        <v>1785</v>
      </c>
      <c r="C9" s="5">
        <v>9.9999999999999978E-2</v>
      </c>
      <c r="D9" s="5">
        <v>-7</v>
      </c>
      <c r="E9" s="5">
        <v>-6.5</v>
      </c>
      <c r="F9" s="5">
        <v>0.8</v>
      </c>
      <c r="G9" s="5">
        <v>8.6</v>
      </c>
      <c r="H9" s="5">
        <v>11.2</v>
      </c>
      <c r="I9" s="5">
        <v>12.6</v>
      </c>
      <c r="J9" s="5">
        <v>12.6</v>
      </c>
      <c r="K9" s="5">
        <v>13.6</v>
      </c>
      <c r="L9" s="5">
        <v>5.5</v>
      </c>
      <c r="M9" s="5">
        <v>1.7999999999999998</v>
      </c>
      <c r="N9" s="5">
        <v>-2.4</v>
      </c>
      <c r="O9" s="232">
        <v>-0.5</v>
      </c>
      <c r="P9" s="5">
        <v>4.7</v>
      </c>
      <c r="Q9" s="83">
        <f t="shared" si="0"/>
        <v>4.2</v>
      </c>
      <c r="R9" s="111">
        <f>($W$5*(P20)+$W$6*(P19)+$W$7*(P18)+$W$8*(P17)+$W$9*(P16)+$W$10*(P15)+$W$11*(P14)+$W$12*(P5+P13)+$W$13*(P6+P12)+$W$14*(P7+P11)+$W$15*(P8+P10)+$W$16*P9)/(1-$W$5-$W$6-$W$7-$W$8-$W$9-$W$10-$W$11)</f>
        <v>6.1242074577918135</v>
      </c>
      <c r="S9" s="32">
        <f>($W$5*(Q20)+$W$6*(Q19)+$W$7*(Q18)+$W$8*(Q17)+$W$9*(Q16)+$W$10*(Q15)+$W$11*(Q14)+$W$12*(Q5+Q13)+$W$13*(Q6+Q12)+$W$14*(Q7+Q11)+$W$15*(Q8+Q10)+$W$16*Q9)/(1-$W$5-$W$6-$W$7-$W$8-$W$9-$W$10-$W$11)</f>
        <v>5.6500668043240614</v>
      </c>
      <c r="T9" s="286">
        <v>4.3087671232876712</v>
      </c>
      <c r="U9" s="111">
        <f t="shared" si="1"/>
        <v>-2.0732217573221803</v>
      </c>
      <c r="V9" s="261">
        <f>AVERAGE(INDEX($U$5:$U$243,$Z9,1):INDEX($U$5:$U$243,$AA9,1))</f>
        <v>-0.37322175732217999</v>
      </c>
      <c r="W9" s="4">
        <v>3.0599999999999999E-2</v>
      </c>
      <c r="X9" s="4">
        <f t="shared" si="2"/>
        <v>1</v>
      </c>
      <c r="Y9" s="284">
        <f t="shared" si="3"/>
        <v>0.20833333333333334</v>
      </c>
      <c r="Z9" s="6">
        <f t="shared" si="4"/>
        <v>5</v>
      </c>
      <c r="AA9" s="6">
        <f t="shared" si="5"/>
        <v>14</v>
      </c>
      <c r="AC9" s="5">
        <f t="shared" si="6"/>
        <v>12.133333333333333</v>
      </c>
      <c r="AD9" s="32">
        <f>($W$5*(AC20)+$W$6*(AC19)+$W$7*(AC18)+$W$8*(AC17)+$W$9*(AC16)+$W$10*(AC15)+$W$11*(AC14)+$W$12*(AC5+AC13)+$W$13*(AC6+AC12)+$W$14*(AC7+AC11)+$W$15*(AC8+AC10)+$W$16*AC9)/(1-$W$5-$W$6-$W$7-$W$8-$W$9-$W$10-$W$11)</f>
        <v>13.926681242155551</v>
      </c>
      <c r="AE9" s="5">
        <f t="shared" si="7"/>
        <v>-2.0529986052998552</v>
      </c>
      <c r="AF9" s="261">
        <f>AVERAGE(INDEX($AE$5:$AE$243,$Z9,1):INDEX($AE$5:$AE$243,$AA9,1))</f>
        <v>-0.29633193863318785</v>
      </c>
      <c r="AH9" s="5">
        <f t="shared" si="13"/>
        <v>-4</v>
      </c>
      <c r="AI9" s="32">
        <f>($W$5*(AH20)+$W$6*(AH19)+$W$7*(AH18)+$W$8*(AH17)+$W$9*(AH16)+$W$10*(AH15)+$W$11*(AH14)+$W$12*(AH5+AH13)+$W$13*(AH6+AH12)+$W$14*(AH7+AH11)+$W$15*(AH8+AH10)+$W$16*AH9)/(1-$W$5-$W$6-$W$7-$W$8-$W$9-$W$10-$W$11)</f>
        <v>-2.0070124296530221</v>
      </c>
      <c r="AJ9" s="5">
        <f t="shared" si="8"/>
        <v>-2.5534722222222221</v>
      </c>
      <c r="AK9" s="262">
        <f>AVERAGE(INDEX($AJ$5:$AJ$243,$Z9,1):INDEX($AJ$5:$AJ$243,$AA9,1))</f>
        <v>-0.17347222222222194</v>
      </c>
      <c r="AL9" s="32"/>
      <c r="AM9" s="5">
        <f t="shared" si="9"/>
        <v>0.96666666666666645</v>
      </c>
      <c r="AN9" s="32">
        <f>($W$5*(AM20)+$W$6*(AM19)+$W$7*(AM18)+$W$8*(AM17)+$W$9*(AM16)+$W$10*(AM15)+$W$11*(AM14)+$W$12*(AM5+AM13)+$W$13*(AM6+AM12)+$W$14*(AM7+AM11)+$W$15*(AM8+AM10)+$W$16*AM9)/(1-$W$5-$W$6-$W$7-$W$8-$W$9-$W$10-$W$11)</f>
        <v>4.8708044860115791</v>
      </c>
      <c r="AO9" s="5">
        <f t="shared" si="10"/>
        <v>-4.5244072524407262</v>
      </c>
      <c r="AP9" s="263">
        <f>AVERAGE(INDEX($AO$5:$AO$243,$Z9,1):INDEX($AO$5:$AO$243,$AA9,1))</f>
        <v>-0.3277405857740594</v>
      </c>
      <c r="AQ9" s="5"/>
      <c r="AR9" s="5">
        <f t="shared" si="11"/>
        <v>6.9666666666666677</v>
      </c>
      <c r="AS9" s="32">
        <f>($W$5*(AR20)+$W$6*(AR19)+$W$7*(AR18)+$W$8*(AR17)+$W$9*(AR16)+$W$10*(AR15)+$W$11*(AR14)+$W$12*(AR5+AR13)+$W$13*(AR6+AR12)+$W$14*(AR7+AR11)+$W$15*(AR8+AR10)+$W$16*AR9)/(1-$W$5-$W$6-$W$7-$W$8-$W$9-$W$10-$W$11)</f>
        <v>5.8500222681080212</v>
      </c>
      <c r="AT9" s="5">
        <f t="shared" si="12"/>
        <v>0.10516039051603787</v>
      </c>
      <c r="AU9" s="264">
        <f>AVERAGE(INDEX($AT$5:$AT$243,$Z9,1):INDEX($AT$5:$AT$243,$AA9,1))</f>
        <v>-0.73817294281729606</v>
      </c>
      <c r="AV9" s="5"/>
    </row>
    <row r="10" spans="1:48" ht="11.4">
      <c r="A10" s="141">
        <v>6</v>
      </c>
      <c r="B10" s="6">
        <v>1786</v>
      </c>
      <c r="C10" s="5">
        <v>-0.7</v>
      </c>
      <c r="D10" s="5">
        <v>-3.6</v>
      </c>
      <c r="E10" s="5">
        <v>-1.1000000000000001</v>
      </c>
      <c r="F10" s="5">
        <v>6.5</v>
      </c>
      <c r="G10" s="5">
        <v>8.5</v>
      </c>
      <c r="H10" s="5">
        <v>13.3</v>
      </c>
      <c r="I10" s="5">
        <v>11.200000000000001</v>
      </c>
      <c r="J10" s="5">
        <v>11.700000000000001</v>
      </c>
      <c r="K10" s="5">
        <v>8.8000000000000007</v>
      </c>
      <c r="L10" s="5">
        <v>2.9</v>
      </c>
      <c r="M10" s="5">
        <v>-1.1000000000000001</v>
      </c>
      <c r="N10" s="5">
        <v>-1.6</v>
      </c>
      <c r="O10" s="232">
        <v>-0.6</v>
      </c>
      <c r="P10" s="5">
        <v>5.2</v>
      </c>
      <c r="Q10" s="83">
        <f t="shared" si="0"/>
        <v>4.6000000000000005</v>
      </c>
      <c r="R10" s="111">
        <f>($W$5*(P21)+$W$6*(P20)+$W$7*(P19)+$W$8*(P18)+$W$9*(P17)+$W$10*(P16)+$W$11*(P5+P15)+$W$12*(P6+P14)+$W$13*(P7+P13)+$W$14*(P8+P12)+$W$15*(P9+P11)+$W$16*P10)/(1-$W$5-$W$6-$W$7-$W$8-$W$9-$W$10)</f>
        <v>6.1966998968717775</v>
      </c>
      <c r="S10" s="32">
        <f>($W$5*(Q21)+$W$6*(Q20)+$W$7*(Q19)+$W$8*(Q18)+$W$9*(Q17)+$W$10*(Q16)+$W$11*(Q5+Q15)+$W$12*(Q6+Q14)+$W$13*(Q7+Q13)+$W$14*(Q8+Q12)+$W$15*(Q9+Q11)+$W$16*Q10)/(1-$W$5-$W$6-$W$7-$W$8-$W$9-$W$10)</f>
        <v>5.7020281883808872</v>
      </c>
      <c r="T10" s="286">
        <v>4.6197260273972596</v>
      </c>
      <c r="U10" s="111">
        <f t="shared" si="1"/>
        <v>-1.6732217573221799</v>
      </c>
      <c r="V10" s="261">
        <f>AVERAGE(INDEX($U$5:$U$243,$Z10,1):INDEX($U$5:$U$243,$AA10,1))</f>
        <v>-0.14322175732218004</v>
      </c>
      <c r="W10" s="4">
        <v>3.9699999999999999E-2</v>
      </c>
      <c r="X10" s="4">
        <f t="shared" si="2"/>
        <v>1</v>
      </c>
      <c r="Y10" s="284">
        <f t="shared" si="3"/>
        <v>0.25</v>
      </c>
      <c r="Z10" s="6">
        <f t="shared" si="4"/>
        <v>6</v>
      </c>
      <c r="AA10" s="6">
        <f t="shared" si="5"/>
        <v>15</v>
      </c>
      <c r="AC10" s="5">
        <f t="shared" si="6"/>
        <v>12.066666666666668</v>
      </c>
      <c r="AD10" s="32">
        <f>($W$5*(AC21)+$W$6*(AC20)+$W$7*(AC19)+$W$8*(AC18)+$W$9*(AC17)+$W$10*(AC16)+$W$11*(AC5+AC15)+$W$12*(AC6+AC14)+$W$13*(AC7+AC13)+$W$14*(AC8+AC12)+$W$15*(AC9+AC11)+$W$16*AC10)/(1-$W$5-$W$6-$W$7-$W$8-$W$9-$W$10)</f>
        <v>13.917004698063481</v>
      </c>
      <c r="AE10" s="5">
        <f t="shared" si="7"/>
        <v>-2.1196652719665199</v>
      </c>
      <c r="AF10" s="261">
        <f>AVERAGE(INDEX($AE$5:$AE$243,$Z10,1):INDEX($AE$5:$AE$243,$AA10,1))</f>
        <v>-0.15966527196652117</v>
      </c>
      <c r="AH10" s="5">
        <f t="shared" si="13"/>
        <v>-2.2333333333333329</v>
      </c>
      <c r="AI10" s="32">
        <f>($W$5*(AH21)+$W$6*(AH20)+$W$7*(AH19)+$W$8*(AH18)+$W$9*(AH17)+$W$10*(AH16)+$W$11*(AH5+AH15)+$W$12*(AH6+AH14)+$W$13*(AH7+AH13)+$W$14*(AH8+AH12)+$W$15*(AH9+AH11)+$W$16*AH10)/(1-$W$5-$W$6-$W$7-$W$8-$W$9-$W$10)</f>
        <v>-1.9456972613727512</v>
      </c>
      <c r="AJ10" s="5">
        <f t="shared" si="8"/>
        <v>-0.78680555555555487</v>
      </c>
      <c r="AK10" s="262">
        <f>AVERAGE(INDEX($AJ$5:$AJ$243,$Z10,1):INDEX($AJ$5:$AJ$243,$AA10,1))</f>
        <v>-0.16680555555555515</v>
      </c>
      <c r="AL10" s="32"/>
      <c r="AM10" s="5">
        <f t="shared" si="9"/>
        <v>4.6333333333333337</v>
      </c>
      <c r="AN10" s="32">
        <f>($W$5*(AM21)+$W$6*(AM20)+$W$7*(AM19)+$W$8*(AM18)+$W$9*(AM17)+$W$10*(AM16)+$W$11*(AM5+AM15)+$W$12*(AM6+AM14)+$W$13*(AM7+AM13)+$W$14*(AM8+AM12)+$W$15*(AM9+AM11)+$W$16*AM10)/(1-$W$5-$W$6-$W$7-$W$8-$W$9-$W$10)</f>
        <v>4.935254573927657</v>
      </c>
      <c r="AO10" s="5">
        <f t="shared" si="10"/>
        <v>-0.85774058577405921</v>
      </c>
      <c r="AP10" s="263">
        <f>AVERAGE(INDEX($AO$5:$AO$243,$Z10,1):INDEX($AO$5:$AO$243,$AA10,1))</f>
        <v>0.23225941422594065</v>
      </c>
      <c r="AQ10" s="5"/>
      <c r="AR10" s="5">
        <f t="shared" si="11"/>
        <v>3.5333333333333337</v>
      </c>
      <c r="AS10" s="32">
        <f>($W$5*(AR21)+$W$6*(AR20)+$W$7*(AR19)+$W$8*(AR18)+$W$9*(AR17)+$W$10*(AR16)+$W$11*(AR5+AR15)+$W$12*(AR6+AR14)+$W$13*(AR7+AR13)+$W$14*(AR8+AR12)+$W$15*(AR9+AR11)+$W$16*AR10)/(1-$W$5-$W$6-$W$7-$W$8-$W$9-$W$10)</f>
        <v>5.9195714449409884</v>
      </c>
      <c r="AT10" s="5">
        <f t="shared" si="12"/>
        <v>-3.3281729428172961</v>
      </c>
      <c r="AU10" s="264">
        <f>AVERAGE(INDEX($AT$5:$AT$243,$Z10,1):INDEX($AT$5:$AT$243,$AA10,1))</f>
        <v>-0.62817294281729608</v>
      </c>
      <c r="AV10" s="5"/>
    </row>
    <row r="11" spans="1:48" ht="11.4">
      <c r="A11" s="141">
        <v>7</v>
      </c>
      <c r="B11" s="259">
        <v>1787</v>
      </c>
      <c r="C11" s="5">
        <v>-4.0999999999999996</v>
      </c>
      <c r="D11" s="5">
        <v>0.20000000000000007</v>
      </c>
      <c r="E11" s="147">
        <v>2.7</v>
      </c>
      <c r="F11" s="5">
        <v>3.1999999999999997</v>
      </c>
      <c r="G11" s="5">
        <v>6.6000000000000005</v>
      </c>
      <c r="H11" s="5">
        <v>13.5</v>
      </c>
      <c r="I11" s="5">
        <v>13.700000000000001</v>
      </c>
      <c r="J11" s="5">
        <v>15.500000000000002</v>
      </c>
      <c r="K11" s="5">
        <v>11.4</v>
      </c>
      <c r="L11" s="147">
        <v>8.6999999999999993</v>
      </c>
      <c r="M11" s="5">
        <v>1.2000000000000002</v>
      </c>
      <c r="N11" s="5">
        <v>3.3</v>
      </c>
      <c r="O11" s="232">
        <v>-0.6</v>
      </c>
      <c r="P11" s="5">
        <v>6.9</v>
      </c>
      <c r="Q11" s="83">
        <f t="shared" si="0"/>
        <v>6.3000000000000007</v>
      </c>
      <c r="R11" s="111">
        <f>($W$5*(P22)+$W$6*(P21)+$W$7*(P20)+$W$8*(P19)+$W$9*(P18)+$W$10*(P5+P17)+$W$11*(P6+P16)+$W$12*(P7+P15)+$W$13*(P8+P14)+$W$14*(P9+P13)+$W$15*(P10+P12)+$W$16*P11)/(1-$W$5-$W$6-$W$7-$W$8-$W$9)</f>
        <v>6.272829899167033</v>
      </c>
      <c r="S11" s="32">
        <f>($W$5*(Q22)+$W$6*(Q21)+$W$7*(Q20)+$W$8*(Q19)+$W$9*(Q18)+$W$10*(Q5+Q17)+$W$11*(Q6+Q16)+$W$12*(Q7+Q15)+$W$13*(Q8+Q14)+$W$14*(Q9+Q13)+$W$15*(Q10+Q12)+$W$16*Q11)/(1-$W$5-$W$6-$W$7-$W$8-$W$9)</f>
        <v>5.7589544059622977</v>
      </c>
      <c r="T11" s="286">
        <v>6.3643835616438356</v>
      </c>
      <c r="U11" s="111">
        <f t="shared" si="1"/>
        <v>2.6778242677820252E-2</v>
      </c>
      <c r="V11" s="261">
        <f>AVERAGE(INDEX($U$5:$U$243,$Z11,1):INDEX($U$5:$U$243,$AA11,1))</f>
        <v>6.778242677819968E-3</v>
      </c>
      <c r="W11" s="4">
        <v>4.9399999999999999E-2</v>
      </c>
      <c r="X11" s="4">
        <f t="shared" si="2"/>
        <v>1</v>
      </c>
      <c r="Y11" s="284">
        <f t="shared" si="3"/>
        <v>0.29166666666666669</v>
      </c>
      <c r="Z11" s="6">
        <f t="shared" si="4"/>
        <v>7</v>
      </c>
      <c r="AA11" s="6">
        <f t="shared" si="5"/>
        <v>16</v>
      </c>
      <c r="AC11" s="5">
        <f t="shared" si="6"/>
        <v>14.233333333333334</v>
      </c>
      <c r="AD11" s="32">
        <f>($W$5*(AC22)+$W$6*(AC21)+$W$7*(AC20)+$W$8*(AC19)+$W$9*(AC18)+$W$10*(AC5+AC17)+$W$11*(AC6+AC16)+$W$12*(AC7+AC15)+$W$13*(AC8+AC14)+$W$14*(AC9+AC13)+$W$15*(AC10+AC12)+$W$16*AC11)/(1-$W$5-$W$6-$W$7-$W$8-$W$9)</f>
        <v>13.919519947391494</v>
      </c>
      <c r="AE11" s="5">
        <f t="shared" si="7"/>
        <v>4.7001394700146193E-2</v>
      </c>
      <c r="AF11" s="261">
        <f>AVERAGE(INDEX($AE$5:$AE$243,$Z11,1):INDEX($AE$5:$AE$243,$AA11,1))</f>
        <v>1.0334728033478591E-2</v>
      </c>
      <c r="AH11" s="5">
        <f t="shared" si="13"/>
        <v>-1.833333333333333</v>
      </c>
      <c r="AI11" s="32">
        <f>($W$5*(AH22)+$W$6*(AH21)+$W$7*(AH20)+$W$8*(AH19)+$W$9*(AH18)+$W$10*(AH5+AH17)+$W$11*(AH6+AH16)+$W$12*(AH7+AH15)+$W$13*(AH8+AH14)+$W$14*(AH9+AH13)+$W$15*(AH10+AH12)+$W$16*AH11)/(1-$W$5-$W$6-$W$7-$W$8-$W$9)</f>
        <v>-1.873450971795996</v>
      </c>
      <c r="AJ11" s="5">
        <f t="shared" si="8"/>
        <v>-0.38680555555555496</v>
      </c>
      <c r="AK11" s="262">
        <f>AVERAGE(INDEX($AJ$5:$AJ$243,$Z11,1):INDEX($AJ$5:$AJ$243,$AA11,1))</f>
        <v>0.25319444444444478</v>
      </c>
      <c r="AL11" s="32"/>
      <c r="AM11" s="5">
        <f t="shared" si="9"/>
        <v>4.166666666666667</v>
      </c>
      <c r="AN11" s="32">
        <f>($W$5*(AM22)+$W$6*(AM21)+$W$7*(AM20)+$W$8*(AM19)+$W$9*(AM18)+$W$10*(AM5+AM17)+$W$11*(AM6+AM16)+$W$12*(AM7+AM15)+$W$13*(AM8+AM14)+$W$14*(AM9+AM13)+$W$15*(AM10+AM12)+$W$16*AM11)/(1-$W$5-$W$6-$W$7-$W$8-$W$9)</f>
        <v>5.016462078035949</v>
      </c>
      <c r="AO11" s="5">
        <f t="shared" si="10"/>
        <v>-1.324407252440726</v>
      </c>
      <c r="AP11" s="263">
        <f>AVERAGE(INDEX($AO$5:$AO$243,$Z11,1):INDEX($AO$5:$AO$243,$AA11,1))</f>
        <v>0.16559274755927395</v>
      </c>
      <c r="AQ11" s="5"/>
      <c r="AR11" s="5">
        <f t="shared" si="11"/>
        <v>7.1000000000000005</v>
      </c>
      <c r="AS11" s="32">
        <f>($W$5*(AR22)+$W$6*(AR21)+$W$7*(AR20)+$W$8*(AR19)+$W$9*(AR18)+$W$10*(AR5+AR17)+$W$11*(AR6+AR16)+$W$12*(AR7+AR15)+$W$13*(AR8+AR14)+$W$14*(AR9+AR13)+$W$15*(AR10+AR12)+$W$16*AR11)/(1-$W$5-$W$6-$W$7-$W$8-$W$9)</f>
        <v>5.9917616542452148</v>
      </c>
      <c r="AT11" s="5">
        <f t="shared" si="12"/>
        <v>0.23849372384937073</v>
      </c>
      <c r="AU11" s="264">
        <f>AVERAGE(INDEX($AT$5:$AT$243,$Z11,1):INDEX($AT$5:$AT$243,$AA11,1))</f>
        <v>-0.34817294281729616</v>
      </c>
      <c r="AV11" s="5"/>
    </row>
    <row r="12" spans="1:48" ht="11.4">
      <c r="A12" s="141">
        <v>8</v>
      </c>
      <c r="B12" s="259">
        <v>1788</v>
      </c>
      <c r="C12" s="5">
        <v>-2.5</v>
      </c>
      <c r="D12" s="5">
        <v>1.5</v>
      </c>
      <c r="E12" s="147">
        <v>1.6</v>
      </c>
      <c r="F12" s="5">
        <v>5</v>
      </c>
      <c r="G12" s="5">
        <v>11</v>
      </c>
      <c r="H12" s="5">
        <v>14.200000000000001</v>
      </c>
      <c r="I12" s="147">
        <v>16.899999999999999</v>
      </c>
      <c r="J12" s="5">
        <v>13.4</v>
      </c>
      <c r="K12" s="5">
        <v>12.9</v>
      </c>
      <c r="L12" s="5">
        <v>5</v>
      </c>
      <c r="M12" s="147">
        <v>-0.8</v>
      </c>
      <c r="N12" s="5">
        <v>-11.1</v>
      </c>
      <c r="O12" s="232">
        <v>-0.6</v>
      </c>
      <c r="P12" s="5">
        <v>6.2</v>
      </c>
      <c r="Q12" s="83">
        <f t="shared" si="0"/>
        <v>5.6000000000000005</v>
      </c>
      <c r="R12" s="111">
        <f>($W$5*(P23)+$W$6*(P22)+$W$7*(P21)+$W$8*(P20)+$W$9*(P5+P19)+$W$10*(P6+P18)+$W$11*(P7+P17)+$W$12*(P8+P16)+$W$13*(P9+P15)+$W$14*(P10+P14)+$W$15*(P11+P13)+$W$16*P12)/(1-$W$5-$W$6-$W$7-$W$8)</f>
        <v>6.3522905620360559</v>
      </c>
      <c r="S12" s="32">
        <f>($W$5*(Q23)+$W$6*(Q22)+$W$7*(Q21)+$W$8*(Q20)+$W$9*(Q5+Q19)+$W$10*(Q6+Q18)+$W$11*(Q7+Q17)+$W$12*(Q8+Q16)+$W$13*(Q9+Q15)+$W$14*(Q10+Q14)+$W$15*(Q11+Q13)+$W$16*Q12)/(1-$W$5-$W$6-$W$7-$W$8)</f>
        <v>5.8209119830328762</v>
      </c>
      <c r="T12" s="286">
        <v>5.604931506849316</v>
      </c>
      <c r="U12" s="111">
        <f t="shared" si="1"/>
        <v>-0.67322175732217993</v>
      </c>
      <c r="V12" s="261">
        <f>AVERAGE(INDEX($U$5:$U$243,$Z12,1):INDEX($U$5:$U$243,$AA12,1))</f>
        <v>7.6778242677819894E-2</v>
      </c>
      <c r="W12" s="4">
        <v>5.9200000000000003E-2</v>
      </c>
      <c r="X12" s="4">
        <f t="shared" si="2"/>
        <v>1</v>
      </c>
      <c r="Y12" s="284">
        <f t="shared" si="3"/>
        <v>0.33333333333333331</v>
      </c>
      <c r="Z12" s="6">
        <f t="shared" si="4"/>
        <v>8</v>
      </c>
      <c r="AA12" s="6">
        <f t="shared" si="5"/>
        <v>17</v>
      </c>
      <c r="AC12" s="5">
        <f t="shared" si="6"/>
        <v>14.833333333333334</v>
      </c>
      <c r="AD12" s="32">
        <f>($W$5*(AC23)+$W$6*(AC22)+$W$7*(AC21)+$W$8*(AC20)+$W$9*(AC5+AC19)+$W$10*(AC6+AC18)+$W$11*(AC7+AC17)+$W$12*(AC8+AC16)+$W$13*(AC9+AC15)+$W$14*(AC10+AC14)+$W$15*(AC11+AC13)+$W$16*AC12)/(1-$W$5-$W$6-$W$7-$W$8)</f>
        <v>13.930173206079889</v>
      </c>
      <c r="AE12" s="5">
        <f t="shared" si="7"/>
        <v>0.64700139470014584</v>
      </c>
      <c r="AF12" s="261">
        <f>AVERAGE(INDEX($AE$5:$AE$243,$Z12,1):INDEX($AE$5:$AE$243,$AA12,1))</f>
        <v>2.700139470014502E-2</v>
      </c>
      <c r="AH12" s="5">
        <f t="shared" si="13"/>
        <v>0.76666666666666661</v>
      </c>
      <c r="AI12" s="32">
        <f>($W$5*(AH23)+$W$6*(AH22)+$W$7*(AH21)+$W$8*(AH20)+$W$9*(AH5+AH19)+$W$10*(AH6+AH18)+$W$11*(AH7+AH17)+$W$12*(AH8+AH16)+$W$13*(AH9+AH15)+$W$14*(AH10+AH14)+$W$15*(AH11+AH13)+$W$16*AH12)/(1-$W$5-$W$6-$W$7-$W$8)</f>
        <v>-1.8049628844114529</v>
      </c>
      <c r="AJ12" s="5">
        <f t="shared" si="8"/>
        <v>2.2131944444444445</v>
      </c>
      <c r="AK12" s="262">
        <f>AVERAGE(INDEX($AJ$5:$AJ$243,$Z12,1):INDEX($AJ$5:$AJ$243,$AA12,1))</f>
        <v>0.28319444444444475</v>
      </c>
      <c r="AL12" s="32"/>
      <c r="AM12" s="5">
        <f t="shared" si="9"/>
        <v>5.8666666666666671</v>
      </c>
      <c r="AN12" s="32">
        <f>($W$5*(AM23)+$W$6*(AM22)+$W$7*(AM21)+$W$8*(AM20)+$W$9*(AM5+AM19)+$W$10*(AM6+AM18)+$W$11*(AM7+AM17)+$W$12*(AM8+AM16)+$W$13*(AM9+AM15)+$W$14*(AM10+AM14)+$W$15*(AM11+AM13)+$W$16*AM12)/(1-$W$5-$W$6-$W$7-$W$8)</f>
        <v>5.1019653587840228</v>
      </c>
      <c r="AO12" s="5">
        <f t="shared" si="10"/>
        <v>0.37559274755927419</v>
      </c>
      <c r="AP12" s="263">
        <f>AVERAGE(INDEX($AO$5:$AO$243,$Z12,1):INDEX($AO$5:$AO$243,$AA12,1))</f>
        <v>0.37892608089260732</v>
      </c>
      <c r="AQ12" s="5"/>
      <c r="AR12" s="5">
        <f t="shared" si="11"/>
        <v>5.6999999999999993</v>
      </c>
      <c r="AS12" s="32">
        <f>($W$5*(AR23)+$W$6*(AR22)+$W$7*(AR21)+$W$8*(AR20)+$W$9*(AR5+AR19)+$W$10*(AR6+AR18)+$W$11*(AR7+AR17)+$W$12*(AR8+AR16)+$W$13*(AR9+AR15)+$W$14*(AR10+AR14)+$W$15*(AR11+AR13)+$W$16*AR12)/(1-$W$5-$W$6-$W$7-$W$8)</f>
        <v>6.0694803817603402</v>
      </c>
      <c r="AT12" s="5">
        <f t="shared" si="12"/>
        <v>-1.1615062761506305</v>
      </c>
      <c r="AU12" s="264">
        <f>AVERAGE(INDEX($AT$5:$AT$243,$Z12,1):INDEX($AT$5:$AT$243,$AA12,1))</f>
        <v>-0.30483960948396299</v>
      </c>
      <c r="AV12" s="5"/>
    </row>
    <row r="13" spans="1:48" ht="11.4">
      <c r="A13" s="141">
        <v>9</v>
      </c>
      <c r="B13" s="6">
        <v>1789</v>
      </c>
      <c r="C13" s="5">
        <v>-1.6</v>
      </c>
      <c r="D13" s="5">
        <v>-1.1000000000000001</v>
      </c>
      <c r="E13" s="5">
        <v>-4</v>
      </c>
      <c r="F13" s="5">
        <v>6.8000000000000007</v>
      </c>
      <c r="G13" s="5">
        <v>12.5</v>
      </c>
      <c r="H13" s="5">
        <v>10.4</v>
      </c>
      <c r="I13" s="5">
        <v>14.1</v>
      </c>
      <c r="J13" s="5">
        <v>13.8</v>
      </c>
      <c r="K13" s="5">
        <v>10.4</v>
      </c>
      <c r="L13" s="5">
        <v>5.9</v>
      </c>
      <c r="M13" s="5">
        <v>-0.19999999999999996</v>
      </c>
      <c r="N13" s="5">
        <v>0.6</v>
      </c>
      <c r="O13" s="232">
        <v>-0.6</v>
      </c>
      <c r="P13" s="5">
        <v>6.2</v>
      </c>
      <c r="Q13" s="83">
        <f t="shared" si="0"/>
        <v>5.6000000000000005</v>
      </c>
      <c r="R13" s="111">
        <f>($W$5*(P24)+$W$6*(P23)+$W$7*(P22)+$W$8*(P5+P21)+$W$9*(P6+P20)+$W$10*(P7+P19)+$W$11*(P8+P18)+$W$12*(P9+P17)+$W$13*(P10+P16)+$W$14*(P11+P15)+$W$15*(P12+P14)+$W$16*P13)/(1-$W$5-$W$6-$W$7)</f>
        <v>6.4437299368333862</v>
      </c>
      <c r="S13" s="32">
        <f>($W$5*(Q24)+$W$6*(Q23)+$W$7*(Q22)+$W$8*(Q5+Q21)+$W$9*(Q6+Q20)+$W$10*(Q7+Q19)+$W$11*(Q8+Q18)+$W$12*(Q9+Q17)+$W$13*(Q10+Q16)+$W$14*(Q11+Q15)+$W$15*(Q12+Q14)+$W$16*Q13)/(1-$W$5-$W$6-$W$7)</f>
        <v>5.8969141555348461</v>
      </c>
      <c r="T13" s="286">
        <v>5.6687671232876706</v>
      </c>
      <c r="U13" s="111">
        <f t="shared" si="1"/>
        <v>-0.67322175732217993</v>
      </c>
      <c r="V13" s="261">
        <f>AVERAGE(INDEX($U$5:$U$243,$Z13,1):INDEX($U$5:$U$243,$AA13,1))</f>
        <v>8.6778242677819861E-2</v>
      </c>
      <c r="W13" s="4">
        <v>6.8099999999999994E-2</v>
      </c>
      <c r="X13" s="4">
        <f t="shared" si="2"/>
        <v>1</v>
      </c>
      <c r="Y13" s="284">
        <f t="shared" si="3"/>
        <v>0.375</v>
      </c>
      <c r="Z13" s="6">
        <f t="shared" si="4"/>
        <v>9</v>
      </c>
      <c r="AA13" s="6">
        <f t="shared" si="5"/>
        <v>18</v>
      </c>
      <c r="AC13" s="5">
        <f t="shared" si="6"/>
        <v>12.766666666666666</v>
      </c>
      <c r="AD13" s="32">
        <f>($W$5*(AC24)+$W$6*(AC23)+$W$7*(AC22)+$W$8*(AC5+AC21)+$W$9*(AC6+AC20)+$W$10*(AC7+AC19)+$W$11*(AC8+AC18)+$W$12*(AC9+AC17)+$W$13*(AC10+AC16)+$W$14*(AC11+AC15)+$W$15*(AC12+AC14)+$W$16*AC13)/(1-$W$5-$W$6-$W$7)</f>
        <v>13.949497773635704</v>
      </c>
      <c r="AE13" s="5">
        <f t="shared" si="7"/>
        <v>-1.4196652719665224</v>
      </c>
      <c r="AF13" s="261">
        <f>AVERAGE(INDEX($AE$5:$AE$243,$Z13,1):INDEX($AE$5:$AE$243,$AA13,1))</f>
        <v>-5.6331938633188375E-2</v>
      </c>
      <c r="AH13" s="5">
        <f t="shared" si="13"/>
        <v>-4.5999999999999996</v>
      </c>
      <c r="AI13" s="32">
        <f>($W$5*(AH24)+$W$6*(AH23)+$W$7*(AH22)+$W$8*(AH5+AH21)+$W$9*(AH6+AH20)+$W$10*(AH7+AH19)+$W$11*(AH8+AH18)+$W$12*(AH9+AH17)+$W$13*(AH10+AH16)+$W$14*(AH11+AH15)+$W$15*(AH12+AH14)+$W$16*AH13)/(1-$W$5-$W$6-$W$7)</f>
        <v>-1.7340271305788546</v>
      </c>
      <c r="AJ13" s="5">
        <f t="shared" si="8"/>
        <v>-3.1534722222222218</v>
      </c>
      <c r="AK13" s="262">
        <f>AVERAGE(INDEX($AJ$5:$AJ$243,$Z13,1):INDEX($AJ$5:$AJ$243,$AA13,1))</f>
        <v>7.3194444444444812E-2</v>
      </c>
      <c r="AL13" s="32"/>
      <c r="AM13" s="5">
        <f t="shared" si="9"/>
        <v>5.1000000000000005</v>
      </c>
      <c r="AN13" s="32">
        <f>($W$5*(AM24)+$W$6*(AM23)+$W$7*(AM22)+$W$8*(AM5+AM21)+$W$9*(AM6+AM20)+$W$10*(AM7+AM19)+$W$11*(AM8+AM18)+$W$12*(AM9+AM17)+$W$13*(AM10+AM16)+$W$14*(AM11+AM15)+$W$15*(AM12+AM14)+$W$16*AM13)/(1-$W$5-$W$6-$W$7)</f>
        <v>5.2145870007938981</v>
      </c>
      <c r="AO13" s="5">
        <f t="shared" si="10"/>
        <v>-0.39107391910739242</v>
      </c>
      <c r="AP13" s="263">
        <f>AVERAGE(INDEX($AO$5:$AO$243,$Z13,1):INDEX($AO$5:$AO$243,$AA13,1))</f>
        <v>0.36559274755927396</v>
      </c>
      <c r="AQ13" s="5"/>
      <c r="AR13" s="5">
        <f t="shared" si="11"/>
        <v>5.3666666666666671</v>
      </c>
      <c r="AS13" s="32">
        <f>($W$5*(AR24)+$W$6*(AR23)+$W$7*(AR22)+$W$8*(AR5+AR21)+$W$9*(AR6+AR20)+$W$10*(AR7+AR19)+$W$11*(AR8+AR18)+$W$12*(AR9+AR17)+$W$13*(AR10+AR16)+$W$14*(AR11+AR15)+$W$15*(AR12+AR14)+$W$16*AR13)/(1-$W$5-$W$6-$W$7)</f>
        <v>6.1522591557074326</v>
      </c>
      <c r="AT13" s="5">
        <f t="shared" si="12"/>
        <v>-1.4948396094839627</v>
      </c>
      <c r="AU13" s="264">
        <f>AVERAGE(INDEX($AT$5:$AT$243,$Z13,1):INDEX($AT$5:$AT$243,$AA13,1))</f>
        <v>-0.21817294281729618</v>
      </c>
      <c r="AV13" s="5"/>
    </row>
    <row r="14" spans="1:48" ht="11.4">
      <c r="A14" s="141">
        <v>10</v>
      </c>
      <c r="B14" s="6">
        <v>1790</v>
      </c>
      <c r="C14" s="5">
        <v>-1.2</v>
      </c>
      <c r="D14" s="5">
        <v>0.30000000000000004</v>
      </c>
      <c r="E14" s="5">
        <v>1</v>
      </c>
      <c r="F14" s="5">
        <v>3.1999999999999997</v>
      </c>
      <c r="G14" s="5">
        <v>11.4</v>
      </c>
      <c r="H14" s="5">
        <v>13.8</v>
      </c>
      <c r="I14" s="5">
        <v>12.9</v>
      </c>
      <c r="J14" s="5">
        <v>15.1</v>
      </c>
      <c r="K14" s="5">
        <v>10.3</v>
      </c>
      <c r="L14" s="5">
        <v>7.9</v>
      </c>
      <c r="M14" s="5">
        <v>2.1999999999999997</v>
      </c>
      <c r="N14" s="5">
        <v>-1.7000000000000002</v>
      </c>
      <c r="O14" s="232">
        <v>-0.6</v>
      </c>
      <c r="P14" s="5">
        <v>6.9</v>
      </c>
      <c r="Q14" s="83">
        <f t="shared" si="0"/>
        <v>6.3000000000000007</v>
      </c>
      <c r="R14" s="111">
        <f>($W$5*(P25)+$W$6*(P24)+$W$7*(P5+P23)+$W$8*(P6+P22)+$W$9*(P7+P21)+$W$10*(P8+P20)+$W$11*(P9+P19)+$W$12*(P10+P18)+$W$13*(P11+P17)+$W$14*(P12+P16)+$W$15*(P13+P15)+$W$16*P14)/(1-$W$5-$W$6)</f>
        <v>6.5336422896720316</v>
      </c>
      <c r="S14" s="32">
        <f>($W$5*(Q25)+$W$6*(Q24)+$W$7*(Q5+Q23)+$W$8*(Q6+Q22)+$W$9*(Q7+Q21)+$W$10*(Q8+Q20)+$W$11*(Q9+Q19)+$W$12*(Q10+Q18)+$W$13*(Q11+Q17)+$W$14*(Q12+Q16)+$W$15*(Q13+Q15)+$W$16*Q14)/(1-$W$5-$W$6)</f>
        <v>5.9736198818496646</v>
      </c>
      <c r="T14" s="286">
        <v>6.3153424657534245</v>
      </c>
      <c r="U14" s="111">
        <f t="shared" si="1"/>
        <v>2.6778242677820252E-2</v>
      </c>
      <c r="V14" s="261">
        <f>AVERAGE(INDEX($U$5:$U$243,$Z14,1):INDEX($U$5:$U$243,$AA14,1))</f>
        <v>4.6778242677819826E-2</v>
      </c>
      <c r="W14" s="4">
        <v>7.5300000000000006E-2</v>
      </c>
      <c r="X14" s="4">
        <f t="shared" si="2"/>
        <v>1</v>
      </c>
      <c r="Y14" s="284">
        <f t="shared" si="3"/>
        <v>0.41666666666666669</v>
      </c>
      <c r="Z14" s="6">
        <f t="shared" si="4"/>
        <v>10</v>
      </c>
      <c r="AA14" s="6">
        <f t="shared" si="5"/>
        <v>19</v>
      </c>
      <c r="AC14" s="5">
        <f t="shared" si="6"/>
        <v>13.933333333333335</v>
      </c>
      <c r="AD14" s="32">
        <f>($W$5*(AC25)+$W$6*(AC24)+$W$7*(AC5+AC23)+$W$8*(AC6+AC22)+$W$9*(AC7+AC21)+$W$10*(AC8+AC20)+$W$11*(AC9+AC19)+$W$12*(AC10+AC18)+$W$13*(AC11+AC17)+$W$14*(AC12+AC16)+$W$15*(AC13+AC15)+$W$16*AC14)/(1-$W$5-$W$6)</f>
        <v>13.965868812385416</v>
      </c>
      <c r="AE14" s="5">
        <f t="shared" si="7"/>
        <v>-0.25299860529985274</v>
      </c>
      <c r="AF14" s="261">
        <f>AVERAGE(INDEX($AE$5:$AE$243,$Z14,1):INDEX($AE$5:$AE$243,$AA14,1))</f>
        <v>-2.9986052998546954E-3</v>
      </c>
      <c r="AH14" s="5">
        <f t="shared" si="13"/>
        <v>-9.9999999999999978E-2</v>
      </c>
      <c r="AI14" s="32">
        <f>($W$5*(AH25)+$W$6*(AH24)+$W$7*(AH5+AH23)+$W$8*(AH6+AH22)+$W$9*(AH7+AH21)+$W$10*(AH8+AH20)+$W$11*(AH9+AH19)+$W$12*(AH10+AH18)+$W$13*(AH11+AH17)+$W$14*(AH12+AH16)+$W$15*(AH13+AH15)+$W$16*AH14)/(1-$W$5-$W$6)</f>
        <v>-1.6538432810484145</v>
      </c>
      <c r="AJ14" s="5">
        <f t="shared" si="8"/>
        <v>1.3465277777777782</v>
      </c>
      <c r="AK14" s="262">
        <f>AVERAGE(INDEX($AJ$5:$AJ$243,$Z14,1):INDEX($AJ$5:$AJ$243,$AA14,1))</f>
        <v>0.22986111111111143</v>
      </c>
      <c r="AL14" s="32"/>
      <c r="AM14" s="5">
        <f t="shared" si="9"/>
        <v>5.2</v>
      </c>
      <c r="AN14" s="32">
        <f>($W$5*(AM25)+$W$6*(AM24)+$W$7*(AM5+AM23)+$W$8*(AM6+AM22)+$W$9*(AM7+AM21)+$W$10*(AM8+AM20)+$W$11*(AM9+AM19)+$W$12*(AM10+AM18)+$W$13*(AM11+AM17)+$W$14*(AM12+AM16)+$W$15*(AM13+AM15)+$W$16*AM14)/(1-$W$5-$W$6)</f>
        <v>5.3309295851157739</v>
      </c>
      <c r="AO14" s="5">
        <f t="shared" si="10"/>
        <v>-0.29107391910739278</v>
      </c>
      <c r="AP14" s="263">
        <f>AVERAGE(INDEX($AO$5:$AO$243,$Z14,1):INDEX($AO$5:$AO$243,$AA14,1))</f>
        <v>0.27225941422594058</v>
      </c>
      <c r="AQ14" s="5"/>
      <c r="AR14" s="5">
        <f t="shared" si="11"/>
        <v>6.8000000000000007</v>
      </c>
      <c r="AS14" s="32">
        <f>($W$5*(AR25)+$W$6*(AR24)+$W$7*(AR5+AR23)+$W$8*(AR6+AR22)+$W$9*(AR7+AR21)+$W$10*(AR8+AR20)+$W$11*(AR9+AR19)+$W$12*(AR10+AR18)+$W$13*(AR11+AR17)+$W$14*(AR12+AR16)+$W$15*(AR13+AR15)+$W$16*AR14)/(1-$W$5-$W$6)</f>
        <v>6.2452094791878867</v>
      </c>
      <c r="AT14" s="5">
        <f t="shared" si="12"/>
        <v>-6.1506276150629091E-2</v>
      </c>
      <c r="AU14" s="264">
        <f>AVERAGE(INDEX($AT$5:$AT$243,$Z14,1):INDEX($AT$5:$AT$243,$AA14,1))</f>
        <v>-0.1048396094839629</v>
      </c>
      <c r="AV14" s="5"/>
    </row>
    <row r="15" spans="1:48" ht="11.4">
      <c r="A15" s="141">
        <v>11</v>
      </c>
      <c r="B15" s="6">
        <v>1791</v>
      </c>
      <c r="C15" s="5">
        <v>0.30000000000000004</v>
      </c>
      <c r="D15" s="5">
        <v>-2.4</v>
      </c>
      <c r="E15" s="5">
        <v>1.4</v>
      </c>
      <c r="F15" s="5">
        <v>8.3000000000000007</v>
      </c>
      <c r="G15" s="5">
        <v>9.1</v>
      </c>
      <c r="H15" s="5">
        <v>12.4</v>
      </c>
      <c r="I15" s="5">
        <v>14.200000000000001</v>
      </c>
      <c r="J15" s="5">
        <v>15.799999999999999</v>
      </c>
      <c r="K15" s="5">
        <v>10.4</v>
      </c>
      <c r="L15" s="5">
        <v>6.6000000000000005</v>
      </c>
      <c r="M15" s="5">
        <v>0.79999999999999993</v>
      </c>
      <c r="N15" s="5">
        <v>0.4</v>
      </c>
      <c r="O15" s="232">
        <v>-0.6</v>
      </c>
      <c r="P15" s="5">
        <v>7</v>
      </c>
      <c r="Q15" s="83">
        <f t="shared" si="0"/>
        <v>6.4</v>
      </c>
      <c r="R15" s="111">
        <f>($W$5*(P26)+$W$6*(P5+P25)+$W$7*(P6+P24)+$W$8*(P7+P23)+$W$9*(P8+P22)+$W$10*(P9+P21)+$W$11*(P10+P20)+$W$12*(P11+P19)+$W$13*(P12+P18)+$W$14*(P13+P17)+$W$15*(P14+P16)+$W$16*P15)/(1-$W$5)</f>
        <v>6.6204472199838849</v>
      </c>
      <c r="S15" s="32">
        <f>($W$5*(Q26)+$W$6*(Q5+Q25)+$W$7*(Q6+Q24)+$W$8*(Q7+Q23)+$W$9*(Q8+Q22)+$W$10*(Q9+Q21)+$W$11*(Q10+Q20)+$W$12*(Q11+Q19)+$W$13*(Q12+Q18)+$W$14*(Q13+Q17)+$W$15*(Q14+Q16)+$W$16*Q15)/(1-$W$5)</f>
        <v>6.0495568090249812</v>
      </c>
      <c r="T15" s="286">
        <v>6.5278173515981743</v>
      </c>
      <c r="U15" s="111">
        <f t="shared" si="1"/>
        <v>0.1267782426778199</v>
      </c>
      <c r="V15" s="261">
        <f>AVERAGE(INDEX($U$5:$U$243,$Z15,1):INDEX($U$5:$U$243,$AA15,1))</f>
        <v>7.6778242677819811E-2</v>
      </c>
      <c r="W15" s="4">
        <v>7.9899999999999999E-2</v>
      </c>
      <c r="X15" s="4">
        <f t="shared" si="2"/>
        <v>1</v>
      </c>
      <c r="Y15" s="284">
        <f t="shared" si="3"/>
        <v>0.45833333333333331</v>
      </c>
      <c r="Z15" s="6">
        <f t="shared" si="4"/>
        <v>11</v>
      </c>
      <c r="AA15" s="6">
        <f t="shared" si="5"/>
        <v>20</v>
      </c>
      <c r="AC15" s="5">
        <f t="shared" si="6"/>
        <v>14.133333333333333</v>
      </c>
      <c r="AD15" s="32">
        <f>($W$5*(AC26)+$W$6*(AC5+AC25)+$W$7*(AC6+AC24)+$W$8*(AC7+AC23)+$W$9*(AC8+AC22)+$W$10*(AC9+AC21)+$W$11*(AC10+AC20)+$W$12*(AC11+AC19)+$W$13*(AC12+AC18)+$W$14*(AC13+AC17)+$W$15*(AC14+AC16)+$W$16*AC15)/(1-$W$5)</f>
        <v>13.998673784582325</v>
      </c>
      <c r="AE15" s="5">
        <f t="shared" si="7"/>
        <v>-5.2998605299855228E-2</v>
      </c>
      <c r="AF15" s="261">
        <f>AVERAGE(INDEX($AE$5:$AE$243,$Z15,1):INDEX($AE$5:$AE$243,$AA15,1))</f>
        <v>-5.9665271966521514E-2</v>
      </c>
      <c r="AH15" s="5">
        <f t="shared" si="13"/>
        <v>-1.2666666666666666</v>
      </c>
      <c r="AI15" s="32">
        <f>($W$5*(AH26)+$W$6*(AH5+AH25)+$W$7*(AH6+AH24)+$W$8*(AH7+AH23)+$W$9*(AH8+AH22)+$W$10*(AH9+AH21)+$W$11*(AH10+AH20)+$W$12*(AH11+AH19)+$W$13*(AH12+AH18)+$W$14*(AH13+AH17)+$W$15*(AH14+AH16)+$W$16*AH15)/(1-$W$5)</f>
        <v>-1.5933152027934461</v>
      </c>
      <c r="AJ15" s="5">
        <f t="shared" si="8"/>
        <v>0.17986111111111147</v>
      </c>
      <c r="AK15" s="262">
        <f>AVERAGE(INDEX($AJ$5:$AJ$243,$Z15,1):INDEX($AJ$5:$AJ$243,$AA15,1))</f>
        <v>-6.8055555555552429E-3</v>
      </c>
      <c r="AL15" s="32"/>
      <c r="AM15" s="5">
        <f t="shared" si="9"/>
        <v>6.2666666666666666</v>
      </c>
      <c r="AN15" s="32">
        <f>($W$5*(AM26)+$W$6*(AM5+AM25)+$W$7*(AM6+AM24)+$W$8*(AM7+AM23)+$W$9*(AM8+AM22)+$W$10*(AM9+AM21)+$W$11*(AM10+AM20)+$W$12*(AM11+AM19)+$W$13*(AM12+AM18)+$W$14*(AM13+AM17)+$W$15*(AM14+AM16)+$W$16*AM15)/(1-$W$5)</f>
        <v>5.4392056137523506</v>
      </c>
      <c r="AO15" s="5">
        <f t="shared" si="10"/>
        <v>0.77559274755927365</v>
      </c>
      <c r="AP15" s="263">
        <f>AVERAGE(INDEX($AO$5:$AO$243,$Z15,1):INDEX($AO$5:$AO$243,$AA15,1))</f>
        <v>0.46225941422594063</v>
      </c>
      <c r="AQ15" s="5"/>
      <c r="AR15" s="5">
        <f t="shared" si="11"/>
        <v>5.9333333333333336</v>
      </c>
      <c r="AS15" s="32">
        <f>($W$5*(AR26)+$W$6*(AR5+AR25)+$W$7*(AR6+AR24)+$W$8*(AR7+AR23)+$W$9*(AR8+AR22)+$W$10*(AR9+AR21)+$W$11*(AR10+AR20)+$W$12*(AR11+AR19)+$W$13*(AR12+AR18)+$W$14*(AR13+AR17)+$W$15*(AR14+AR16)+$W$16*AR15)/(1-$W$5)</f>
        <v>6.3444500402900887</v>
      </c>
      <c r="AT15" s="5">
        <f t="shared" si="12"/>
        <v>-0.92817294281729623</v>
      </c>
      <c r="AU15" s="264">
        <f>AVERAGE(INDEX($AT$5:$AT$243,$Z15,1):INDEX($AT$5:$AT$243,$AA15,1))</f>
        <v>-0.14817294281729626</v>
      </c>
      <c r="AV15" s="5"/>
    </row>
    <row r="16" spans="1:48" ht="11.4">
      <c r="A16" s="141">
        <v>12</v>
      </c>
      <c r="B16" s="6">
        <v>1792</v>
      </c>
      <c r="C16" s="5">
        <v>-1.5</v>
      </c>
      <c r="D16" s="5">
        <v>-2.6</v>
      </c>
      <c r="E16" s="5">
        <v>3.1</v>
      </c>
      <c r="F16" s="5">
        <v>7.2</v>
      </c>
      <c r="G16" s="5">
        <v>8.5</v>
      </c>
      <c r="H16" s="5">
        <v>13.200000000000001</v>
      </c>
      <c r="I16" s="5">
        <v>14.8</v>
      </c>
      <c r="J16" s="5">
        <v>15.200000000000001</v>
      </c>
      <c r="K16" s="5">
        <v>9.2000000000000011</v>
      </c>
      <c r="L16" s="5">
        <v>7.5</v>
      </c>
      <c r="M16" s="5">
        <v>1.5</v>
      </c>
      <c r="N16" s="5">
        <v>-2.1</v>
      </c>
      <c r="O16" s="232">
        <v>-0.6</v>
      </c>
      <c r="P16" s="5">
        <v>6.8</v>
      </c>
      <c r="Q16" s="83">
        <f t="shared" si="0"/>
        <v>6.2</v>
      </c>
      <c r="R16" s="111">
        <f t="shared" ref="R16:S31" si="14">$W$5*(P5+P27)+$W$6*(P6+P26)+$W$7*(P7+P25)+$W$8*(P8+P24)+$W$9*(P9+P23)+$W$10*(P10+P22)+$W$11*(P11+P21)+$W$12*(P12+P20)+$W$13*(P13+P19)+$W$14*(P14+P18)+$W$15*(P15+P17)+$W$16*P16</f>
        <v>6.6902200000000001</v>
      </c>
      <c r="S16" s="32">
        <f t="shared" si="14"/>
        <v>6.1107100000000001</v>
      </c>
      <c r="T16" s="286">
        <v>6.2038356164383561</v>
      </c>
      <c r="U16" s="111">
        <f t="shared" si="1"/>
        <v>-7.3221757322180281E-2</v>
      </c>
      <c r="V16" s="261">
        <f>AVERAGE(INDEX($U$5:$U$243,$Z16,1):INDEX($U$5:$U$243,$AA16,1))</f>
        <v>7.6778242677819811E-2</v>
      </c>
      <c r="W16" s="4">
        <v>8.1500000000000003E-2</v>
      </c>
      <c r="X16" s="4">
        <f t="shared" si="2"/>
        <v>1</v>
      </c>
      <c r="Y16" s="284">
        <f t="shared" si="3"/>
        <v>0.5</v>
      </c>
      <c r="Z16" s="6">
        <f t="shared" si="4"/>
        <v>12</v>
      </c>
      <c r="AA16" s="6">
        <f t="shared" si="5"/>
        <v>21</v>
      </c>
      <c r="AC16" s="5">
        <f t="shared" si="6"/>
        <v>14.4</v>
      </c>
      <c r="AD16" s="32">
        <f t="shared" ref="AD16:AD79" si="15">$W$5*(AC5+AC27)+$W$6*(AC6+AC26)+$W$7*(AC7+AC25)+$W$8*(AC8+AC24)+$W$9*(AC9+AC23)+$W$10*(AC10+AC22)+$W$11*(AC11+AC21)+$W$12*(AC12+AC20)+$W$13*(AC13+AC19)+$W$14*(AC14+AC18)+$W$15*(AC15+AC17)+$W$16*AC16</f>
        <v>14.02135</v>
      </c>
      <c r="AE16" s="5">
        <f t="shared" si="7"/>
        <v>0.21366806136681227</v>
      </c>
      <c r="AF16" s="261">
        <f>AVERAGE(INDEX($AE$5:$AE$243,$Z16,1):INDEX($AE$5:$AE$243,$AA16,1))</f>
        <v>-0.2229986052998548</v>
      </c>
      <c r="AH16" s="5">
        <f t="shared" si="13"/>
        <v>-1.2333333333333334</v>
      </c>
      <c r="AI16" s="32">
        <f t="shared" ref="AI16:AI79" si="16">$W$5*(AH5+AH27)+$W$6*(AH6+AH26)+$W$7*(AH7+AH25)+$W$8*(AH8+AH24)+$W$9*(AH9+AH23)+$W$10*(AH10+AH22)+$W$11*(AH11+AH21)+$W$12*(AH12+AH20)+$W$13*(AH13+AH19)+$W$14*(AH14+AH18)+$W$15*(AH15+AH17)+$W$16*AH16</f>
        <v>-1.5528066666666664</v>
      </c>
      <c r="AJ16" s="5">
        <f t="shared" si="8"/>
        <v>0.21319444444444469</v>
      </c>
      <c r="AK16" s="262">
        <f>AVERAGE(INDEX($AJ$5:$AJ$243,$Z16,1):INDEX($AJ$5:$AJ$243,$AA16,1))</f>
        <v>6.3194444444444775E-2</v>
      </c>
      <c r="AL16" s="32"/>
      <c r="AM16" s="5">
        <f t="shared" si="9"/>
        <v>6.2666666666666666</v>
      </c>
      <c r="AN16" s="32">
        <f t="shared" ref="AN16:AN79" si="17">$W$5*(AM5+AM27)+$W$6*(AM6+AM26)+$W$7*(AM7+AM25)+$W$8*(AM8+AM24)+$W$9*(AM9+AM23)+$W$10*(AM10+AM22)+$W$11*(AM11+AM21)+$W$12*(AM12+AM20)+$W$13*(AM13+AM19)+$W$14*(AM14+AM18)+$W$15*(AM15+AM17)+$W$16*AM16</f>
        <v>5.5370000000000017</v>
      </c>
      <c r="AO16" s="5">
        <f t="shared" si="10"/>
        <v>0.77559274755927365</v>
      </c>
      <c r="AP16" s="263">
        <f>AVERAGE(INDEX($AO$5:$AO$243,$Z16,1):INDEX($AO$5:$AO$243,$AA16,1))</f>
        <v>0.49892608089260726</v>
      </c>
      <c r="AQ16" s="5"/>
      <c r="AR16" s="5">
        <f t="shared" si="11"/>
        <v>6.0666666666666673</v>
      </c>
      <c r="AS16" s="32">
        <f t="shared" ref="AS16:AS79" si="18">$W$5*(AR5+AR27)+$W$6*(AR6+AR26)+$W$7*(AR7+AR25)+$W$8*(AR8+AR24)+$W$9*(AR9+AR23)+$W$10*(AR10+AR22)+$W$11*(AR11+AR21)+$W$12*(AR12+AR20)+$W$13*(AR13+AR19)+$W$14*(AR14+AR18)+$W$15*(AR15+AR17)+$W$16*AR16</f>
        <v>6.4252799999999999</v>
      </c>
      <c r="AT16" s="5">
        <f t="shared" si="12"/>
        <v>-0.79483960948396248</v>
      </c>
      <c r="AU16" s="264">
        <f>AVERAGE(INDEX($AT$5:$AT$243,$Z16,1):INDEX($AT$5:$AT$243,$AA16,1))</f>
        <v>1.5160390516037037E-2</v>
      </c>
      <c r="AV16" s="5"/>
    </row>
    <row r="17" spans="1:48" ht="11.4">
      <c r="A17" s="141">
        <v>13</v>
      </c>
      <c r="B17" s="259">
        <v>1793</v>
      </c>
      <c r="C17" s="147">
        <v>-3.9</v>
      </c>
      <c r="D17" s="147">
        <v>0.30000000000000004</v>
      </c>
      <c r="E17" s="147">
        <v>2.1</v>
      </c>
      <c r="F17" s="147">
        <v>3.8000000000000003</v>
      </c>
      <c r="G17" s="147">
        <v>8.6</v>
      </c>
      <c r="H17" s="147">
        <v>12</v>
      </c>
      <c r="I17" s="147">
        <v>17.5</v>
      </c>
      <c r="J17" s="147">
        <v>16.899999999999999</v>
      </c>
      <c r="K17" s="147">
        <v>10.700000000000001</v>
      </c>
      <c r="L17" s="147">
        <v>9.5</v>
      </c>
      <c r="M17" s="5">
        <v>3.4999999999999996</v>
      </c>
      <c r="N17" s="147">
        <v>0.4</v>
      </c>
      <c r="O17" s="232">
        <v>-0.6</v>
      </c>
      <c r="P17" s="5">
        <v>7.4</v>
      </c>
      <c r="Q17" s="83">
        <f t="shared" si="0"/>
        <v>6.8000000000000007</v>
      </c>
      <c r="R17" s="111">
        <f t="shared" si="14"/>
        <v>6.7477499999999999</v>
      </c>
      <c r="S17" s="32">
        <f t="shared" si="14"/>
        <v>6.1594800000000003</v>
      </c>
      <c r="T17" s="286">
        <v>6.8287671232876717</v>
      </c>
      <c r="U17" s="111">
        <f t="shared" si="1"/>
        <v>0.52677824267782025</v>
      </c>
      <c r="V17" s="261">
        <f>AVERAGE(INDEX($U$5:$U$243,$Z17,1):INDEX($U$5:$U$243,$AA17,1))</f>
        <v>0.11677824267781985</v>
      </c>
      <c r="X17" s="4">
        <f t="shared" si="2"/>
        <v>1</v>
      </c>
      <c r="Y17" s="284">
        <f t="shared" si="3"/>
        <v>0.54166666666666663</v>
      </c>
      <c r="Z17" s="6">
        <f t="shared" si="4"/>
        <v>13</v>
      </c>
      <c r="AA17" s="6">
        <f t="shared" si="5"/>
        <v>22</v>
      </c>
      <c r="AC17" s="5">
        <f t="shared" si="6"/>
        <v>15.466666666666667</v>
      </c>
      <c r="AD17" s="32">
        <f t="shared" si="15"/>
        <v>14.028246666666666</v>
      </c>
      <c r="AE17" s="5">
        <f t="shared" si="7"/>
        <v>1.2803347280334787</v>
      </c>
      <c r="AF17" s="261">
        <f>AVERAGE(INDEX($AE$5:$AE$243,$Z17,1):INDEX($AE$5:$AE$243,$AA17,1))</f>
        <v>-0.11299860529985484</v>
      </c>
      <c r="AH17" s="5">
        <f t="shared" si="13"/>
        <v>-1.9000000000000001</v>
      </c>
      <c r="AI17" s="32">
        <f t="shared" si="16"/>
        <v>-1.5149199999999998</v>
      </c>
      <c r="AJ17" s="5">
        <f t="shared" si="8"/>
        <v>-0.45347222222222205</v>
      </c>
      <c r="AK17" s="262">
        <f>AVERAGE(INDEX($AJ$5:$AJ$243,$Z17,1):INDEX($AJ$5:$AJ$243,$AA17,1))</f>
        <v>-7.6805555555555197E-2</v>
      </c>
      <c r="AL17" s="32"/>
      <c r="AM17" s="5">
        <f t="shared" si="9"/>
        <v>4.833333333333333</v>
      </c>
      <c r="AN17" s="32">
        <f t="shared" si="17"/>
        <v>5.610123333333334</v>
      </c>
      <c r="AO17" s="5">
        <f t="shared" si="10"/>
        <v>-0.65774058577405992</v>
      </c>
      <c r="AP17" s="263">
        <f>AVERAGE(INDEX($AO$5:$AO$243,$Z17,1):INDEX($AO$5:$AO$243,$AA17,1))</f>
        <v>0.42892608089260725</v>
      </c>
      <c r="AQ17" s="5"/>
      <c r="AR17" s="5">
        <f t="shared" si="11"/>
        <v>7.9000000000000012</v>
      </c>
      <c r="AS17" s="32">
        <f t="shared" si="18"/>
        <v>6.5111699999999999</v>
      </c>
      <c r="AT17" s="5">
        <f t="shared" si="12"/>
        <v>1.0384937238493714</v>
      </c>
      <c r="AU17" s="264">
        <f>AVERAGE(INDEX($AT$5:$AT$243,$Z17,1):INDEX($AT$5:$AT$243,$AA17,1))</f>
        <v>0.19516039051603701</v>
      </c>
      <c r="AV17" s="5"/>
    </row>
    <row r="18" spans="1:48" ht="11.4">
      <c r="A18" s="141">
        <v>14</v>
      </c>
      <c r="B18" s="6">
        <v>1794</v>
      </c>
      <c r="C18" s="5">
        <v>-2.2000000000000002</v>
      </c>
      <c r="D18" s="5">
        <v>2.4</v>
      </c>
      <c r="E18" s="5">
        <v>5.3000000000000007</v>
      </c>
      <c r="F18" s="5">
        <v>9.5</v>
      </c>
      <c r="G18" s="5">
        <v>10.200000000000001</v>
      </c>
      <c r="H18" s="5">
        <v>13.6</v>
      </c>
      <c r="I18" s="5">
        <v>17.799999999999997</v>
      </c>
      <c r="J18" s="5">
        <v>13.4</v>
      </c>
      <c r="K18" s="5">
        <v>8.9</v>
      </c>
      <c r="L18" s="5">
        <v>5.8000000000000007</v>
      </c>
      <c r="M18" s="5">
        <v>2.9</v>
      </c>
      <c r="N18" s="5">
        <v>-3.1</v>
      </c>
      <c r="O18" s="232">
        <v>-0.6</v>
      </c>
      <c r="P18" s="5">
        <v>7.6</v>
      </c>
      <c r="Q18" s="83">
        <f t="shared" si="0"/>
        <v>7</v>
      </c>
      <c r="R18" s="111">
        <f t="shared" si="14"/>
        <v>6.7877299999999989</v>
      </c>
      <c r="S18" s="32">
        <f t="shared" si="14"/>
        <v>6.1937600000000002</v>
      </c>
      <c r="T18" s="286">
        <v>7.0578082191780815</v>
      </c>
      <c r="U18" s="111">
        <f t="shared" si="1"/>
        <v>0.72677824267781954</v>
      </c>
      <c r="V18" s="261">
        <f>AVERAGE(INDEX($U$5:$U$243,$Z18,1):INDEX($U$5:$U$243,$AA18,1))</f>
        <v>-2.3221757322180191E-2</v>
      </c>
      <c r="W18" s="4">
        <f>W5*2+W6*2+W7*2+W8*2+W9*2+W10*2+W11*2+W12*2+W13*2+W14*2+W15*2+W16</f>
        <v>0.9998999999999999</v>
      </c>
      <c r="X18" s="4">
        <f t="shared" si="2"/>
        <v>1</v>
      </c>
      <c r="Y18" s="284">
        <f t="shared" si="3"/>
        <v>0.58333333333333337</v>
      </c>
      <c r="Z18" s="6">
        <f t="shared" si="4"/>
        <v>14</v>
      </c>
      <c r="AA18" s="6">
        <f t="shared" si="5"/>
        <v>23</v>
      </c>
      <c r="AC18" s="5">
        <f t="shared" si="6"/>
        <v>14.933333333333332</v>
      </c>
      <c r="AD18" s="32">
        <f t="shared" si="15"/>
        <v>14.017403333333334</v>
      </c>
      <c r="AE18" s="5">
        <f t="shared" si="7"/>
        <v>0.74700139470014371</v>
      </c>
      <c r="AF18" s="261">
        <f>AVERAGE(INDEX($AE$5:$AE$243,$Z18,1):INDEX($AE$5:$AE$243,$AA18,1))</f>
        <v>-0.24633193863318822</v>
      </c>
      <c r="AH18" s="5">
        <f t="shared" si="13"/>
        <v>0.19999999999999987</v>
      </c>
      <c r="AI18" s="32">
        <f t="shared" si="16"/>
        <v>-1.5015666666666665</v>
      </c>
      <c r="AJ18" s="5">
        <f t="shared" si="8"/>
        <v>1.646527777777778</v>
      </c>
      <c r="AK18" s="262">
        <f>AVERAGE(INDEX($AJ$5:$AJ$243,$Z18,1):INDEX($AJ$5:$AJ$243,$AA18,1))</f>
        <v>-0.24680555555555522</v>
      </c>
      <c r="AL18" s="32"/>
      <c r="AM18" s="5">
        <f t="shared" si="9"/>
        <v>8.3333333333333339</v>
      </c>
      <c r="AN18" s="32">
        <f t="shared" si="17"/>
        <v>5.6721400000000006</v>
      </c>
      <c r="AO18" s="5">
        <f t="shared" si="10"/>
        <v>2.842259414225941</v>
      </c>
      <c r="AP18" s="263">
        <f>AVERAGE(INDEX($AO$5:$AO$243,$Z18,1):INDEX($AO$5:$AO$243,$AA18,1))</f>
        <v>0.47892608089260724</v>
      </c>
      <c r="AQ18" s="5"/>
      <c r="AR18" s="5">
        <f t="shared" si="11"/>
        <v>5.8666666666666671</v>
      </c>
      <c r="AS18" s="32">
        <f t="shared" si="18"/>
        <v>6.5807233333333341</v>
      </c>
      <c r="AT18" s="5">
        <f t="shared" si="12"/>
        <v>-0.99483960948396266</v>
      </c>
      <c r="AU18" s="264">
        <f>AVERAGE(INDEX($AT$5:$AT$243,$Z18,1):INDEX($AT$5:$AT$243,$AA18,1))</f>
        <v>-7.8172942817296406E-2</v>
      </c>
      <c r="AV18" s="5"/>
    </row>
    <row r="19" spans="1:48" ht="11.4">
      <c r="A19" s="141">
        <v>15</v>
      </c>
      <c r="B19" s="6">
        <v>1795</v>
      </c>
      <c r="C19" s="5">
        <v>-7.6999999999999993</v>
      </c>
      <c r="D19" s="5">
        <v>-1</v>
      </c>
      <c r="E19" s="5">
        <v>1</v>
      </c>
      <c r="F19" s="5">
        <v>8.4</v>
      </c>
      <c r="G19" s="5">
        <v>10.3</v>
      </c>
      <c r="H19" s="5">
        <v>13.700000000000001</v>
      </c>
      <c r="I19" s="5">
        <v>11.6</v>
      </c>
      <c r="J19" s="5">
        <v>15.200000000000001</v>
      </c>
      <c r="K19" s="5">
        <v>13.200000000000001</v>
      </c>
      <c r="L19" s="5">
        <v>11.6</v>
      </c>
      <c r="M19" s="5">
        <v>-0.6</v>
      </c>
      <c r="N19" s="5">
        <v>2.2999999999999998</v>
      </c>
      <c r="O19" s="232">
        <v>-0.6</v>
      </c>
      <c r="P19" s="5">
        <v>7.1</v>
      </c>
      <c r="Q19" s="83">
        <f t="shared" si="0"/>
        <v>6.5</v>
      </c>
      <c r="R19" s="111">
        <f t="shared" si="14"/>
        <v>6.8155900000000003</v>
      </c>
      <c r="S19" s="32">
        <f t="shared" si="14"/>
        <v>6.2181899999999999</v>
      </c>
      <c r="T19" s="286">
        <v>6.5443835616438362</v>
      </c>
      <c r="U19" s="111">
        <f t="shared" si="1"/>
        <v>0.22677824267781954</v>
      </c>
      <c r="V19" s="261">
        <f>AVERAGE(INDEX($U$5:$U$243,$Z19,1):INDEX($U$5:$U$243,$AA19,1))</f>
        <v>-0.11322175732218014</v>
      </c>
      <c r="X19" s="4">
        <f t="shared" si="2"/>
        <v>1</v>
      </c>
      <c r="Y19" s="284">
        <f t="shared" si="3"/>
        <v>0.625</v>
      </c>
      <c r="Z19" s="6">
        <f t="shared" si="4"/>
        <v>15</v>
      </c>
      <c r="AA19" s="6">
        <f t="shared" si="5"/>
        <v>24</v>
      </c>
      <c r="AC19" s="5">
        <f t="shared" si="6"/>
        <v>13.5</v>
      </c>
      <c r="AD19" s="32">
        <f t="shared" si="15"/>
        <v>14.013086666666666</v>
      </c>
      <c r="AE19" s="5">
        <f t="shared" si="7"/>
        <v>-0.68633193863318809</v>
      </c>
      <c r="AF19" s="261">
        <f>AVERAGE(INDEX($AE$5:$AE$243,$Z19,1):INDEX($AE$5:$AE$243,$AA19,1))</f>
        <v>-0.35633193863318802</v>
      </c>
      <c r="AH19" s="5">
        <f t="shared" si="13"/>
        <v>-3.9333333333333331</v>
      </c>
      <c r="AI19" s="32">
        <f t="shared" si="16"/>
        <v>-1.50515</v>
      </c>
      <c r="AJ19" s="5">
        <f t="shared" si="8"/>
        <v>-2.4868055555555548</v>
      </c>
      <c r="AK19" s="262">
        <f>AVERAGE(INDEX($AJ$5:$AJ$243,$Z19,1):INDEX($AJ$5:$AJ$243,$AA19,1))</f>
        <v>-0.35013888888888856</v>
      </c>
      <c r="AL19" s="32"/>
      <c r="AM19" s="5">
        <f t="shared" si="9"/>
        <v>6.5666666666666673</v>
      </c>
      <c r="AN19" s="32">
        <f t="shared" si="17"/>
        <v>5.7132533333333333</v>
      </c>
      <c r="AO19" s="5">
        <f t="shared" si="10"/>
        <v>1.0755927475592744</v>
      </c>
      <c r="AP19" s="263">
        <f>AVERAGE(INDEX($AO$5:$AO$243,$Z19,1):INDEX($AO$5:$AO$243,$AA19,1))</f>
        <v>0.17892608089260714</v>
      </c>
      <c r="AQ19" s="5"/>
      <c r="AR19" s="5">
        <f t="shared" si="11"/>
        <v>8.0666666666666664</v>
      </c>
      <c r="AS19" s="32">
        <f t="shared" si="18"/>
        <v>6.6341533333333347</v>
      </c>
      <c r="AT19" s="5">
        <f t="shared" si="12"/>
        <v>1.2051603905160366</v>
      </c>
      <c r="AU19" s="264">
        <f>AVERAGE(INDEX($AT$5:$AT$243,$Z19,1):INDEX($AT$5:$AT$243,$AA19,1))</f>
        <v>2.1827057182703592E-2</v>
      </c>
      <c r="AV19" s="5"/>
    </row>
    <row r="20" spans="1:48" ht="11.4">
      <c r="A20" s="141">
        <v>16</v>
      </c>
      <c r="B20" s="6">
        <v>1796</v>
      </c>
      <c r="C20" s="5">
        <v>5.5</v>
      </c>
      <c r="D20" s="5">
        <v>-1.9</v>
      </c>
      <c r="E20" s="5">
        <v>-1.9</v>
      </c>
      <c r="F20" s="5">
        <v>3.8000000000000003</v>
      </c>
      <c r="G20" s="5">
        <v>10</v>
      </c>
      <c r="H20" s="5">
        <v>12.6</v>
      </c>
      <c r="I20" s="5">
        <v>14.8</v>
      </c>
      <c r="J20" s="5">
        <v>13.9</v>
      </c>
      <c r="K20" s="5">
        <v>13.6</v>
      </c>
      <c r="L20" s="5">
        <v>5.2</v>
      </c>
      <c r="M20" s="5">
        <v>0.20000000000000007</v>
      </c>
      <c r="N20" s="5">
        <v>-3.1</v>
      </c>
      <c r="O20" s="232">
        <v>-0.6</v>
      </c>
      <c r="P20" s="5">
        <v>6.7</v>
      </c>
      <c r="Q20" s="83">
        <f t="shared" si="0"/>
        <v>6.1000000000000005</v>
      </c>
      <c r="R20" s="111">
        <f t="shared" si="14"/>
        <v>6.8350899999999992</v>
      </c>
      <c r="S20" s="32">
        <f t="shared" si="14"/>
        <v>6.2358700000000002</v>
      </c>
      <c r="T20" s="286">
        <v>6.1098630136986296</v>
      </c>
      <c r="U20" s="111">
        <f t="shared" si="1"/>
        <v>-0.17322175732217993</v>
      </c>
      <c r="V20" s="261">
        <f>AVERAGE(INDEX($U$5:$U$243,$Z20,1):INDEX($U$5:$U$243,$AA20,1))</f>
        <v>-0.31322175732218016</v>
      </c>
      <c r="W20" s="4" t="s">
        <v>21</v>
      </c>
      <c r="X20" s="4">
        <f t="shared" si="2"/>
        <v>1</v>
      </c>
      <c r="Y20" s="284">
        <f t="shared" si="3"/>
        <v>0.66666666666666663</v>
      </c>
      <c r="Z20" s="6">
        <f t="shared" si="4"/>
        <v>16</v>
      </c>
      <c r="AA20" s="6">
        <f t="shared" si="5"/>
        <v>25</v>
      </c>
      <c r="AC20" s="5">
        <f t="shared" si="6"/>
        <v>13.766666666666666</v>
      </c>
      <c r="AD20" s="32">
        <f t="shared" si="15"/>
        <v>14.018799999999999</v>
      </c>
      <c r="AE20" s="5">
        <f t="shared" si="7"/>
        <v>-0.41966527196652237</v>
      </c>
      <c r="AF20" s="261">
        <f>AVERAGE(INDEX($AE$5:$AE$243,$Z20,1):INDEX($AE$5:$AE$243,$AA20,1))</f>
        <v>-0.46299860529985482</v>
      </c>
      <c r="AH20" s="5">
        <f t="shared" si="13"/>
        <v>1.9666666666666668</v>
      </c>
      <c r="AI20" s="32">
        <f t="shared" si="16"/>
        <v>-1.4990333333333332</v>
      </c>
      <c r="AJ20" s="5">
        <f t="shared" si="8"/>
        <v>3.4131944444444446</v>
      </c>
      <c r="AK20" s="262">
        <f>AVERAGE(INDEX($AJ$5:$AJ$243,$Z20,1):INDEX($AJ$5:$AJ$243,$AA20,1))</f>
        <v>-0.19680555555555526</v>
      </c>
      <c r="AL20" s="32"/>
      <c r="AM20" s="5">
        <f t="shared" si="9"/>
        <v>3.9666666666666668</v>
      </c>
      <c r="AN20" s="32">
        <f t="shared" si="17"/>
        <v>5.7286099999999998</v>
      </c>
      <c r="AO20" s="5">
        <f t="shared" si="10"/>
        <v>-1.5244072524407262</v>
      </c>
      <c r="AP20" s="263">
        <f>AVERAGE(INDEX($AO$5:$AO$243,$Z20,1):INDEX($AO$5:$AO$243,$AA20,1))</f>
        <v>-0.12440725244072626</v>
      </c>
      <c r="AQ20" s="5"/>
      <c r="AR20" s="5">
        <f t="shared" si="11"/>
        <v>6.333333333333333</v>
      </c>
      <c r="AS20" s="32">
        <f t="shared" si="18"/>
        <v>6.6841000000000008</v>
      </c>
      <c r="AT20" s="5">
        <f t="shared" si="12"/>
        <v>-0.52817294281729676</v>
      </c>
      <c r="AU20" s="264">
        <f>AVERAGE(INDEX($AT$5:$AT$243,$Z20,1):INDEX($AT$5:$AT$243,$AA20,1))</f>
        <v>-0.34817294281729644</v>
      </c>
      <c r="AV20" s="5"/>
    </row>
    <row r="21" spans="1:48" ht="11.4">
      <c r="A21" s="141">
        <v>17</v>
      </c>
      <c r="B21" s="6">
        <v>1797</v>
      </c>
      <c r="C21" s="5">
        <v>-2</v>
      </c>
      <c r="D21" s="5">
        <v>0.50000000000000011</v>
      </c>
      <c r="E21" s="5">
        <v>-0.8</v>
      </c>
      <c r="F21" s="5">
        <v>7</v>
      </c>
      <c r="G21" s="5">
        <v>12.700000000000001</v>
      </c>
      <c r="H21" s="5">
        <v>10.8</v>
      </c>
      <c r="I21" s="5">
        <v>16.599999999999998</v>
      </c>
      <c r="J21" s="5">
        <v>15.799999999999999</v>
      </c>
      <c r="K21" s="5">
        <v>11.9</v>
      </c>
      <c r="L21" s="5">
        <v>6.5</v>
      </c>
      <c r="M21" s="5">
        <v>4.2</v>
      </c>
      <c r="N21" s="5">
        <v>0.50000000000000011</v>
      </c>
      <c r="O21" s="232">
        <v>-0.6</v>
      </c>
      <c r="P21" s="5">
        <v>7.6</v>
      </c>
      <c r="Q21" s="83">
        <f t="shared" si="0"/>
        <v>7</v>
      </c>
      <c r="R21" s="111">
        <f t="shared" si="14"/>
        <v>6.8331600000000003</v>
      </c>
      <c r="S21" s="32">
        <f t="shared" si="14"/>
        <v>6.2332200000000002</v>
      </c>
      <c r="T21" s="286">
        <v>7.0252054794520546</v>
      </c>
      <c r="U21" s="111">
        <f t="shared" si="1"/>
        <v>0.72677824267781954</v>
      </c>
      <c r="V21" s="261">
        <f>AVERAGE(INDEX($U$5:$U$243,$Z21,1):INDEX($U$5:$U$243,$AA21,1))</f>
        <v>-0.20322175732218017</v>
      </c>
      <c r="W21" s="4" t="s">
        <v>21</v>
      </c>
      <c r="X21" s="4">
        <f t="shared" si="2"/>
        <v>1</v>
      </c>
      <c r="Y21" s="284">
        <f t="shared" si="3"/>
        <v>0.70833333333333337</v>
      </c>
      <c r="Z21" s="6">
        <f t="shared" si="4"/>
        <v>17</v>
      </c>
      <c r="AA21" s="6">
        <f t="shared" si="5"/>
        <v>26</v>
      </c>
      <c r="AC21" s="5">
        <f t="shared" si="6"/>
        <v>14.399999999999999</v>
      </c>
      <c r="AD21" s="32">
        <f t="shared" si="15"/>
        <v>14.024363333333334</v>
      </c>
      <c r="AE21" s="5">
        <f t="shared" si="7"/>
        <v>0.21366806136681049</v>
      </c>
      <c r="AF21" s="261">
        <f>AVERAGE(INDEX($AE$5:$AE$243,$Z21,1):INDEX($AE$5:$AE$243,$AA21,1))</f>
        <v>-0.39966527196652135</v>
      </c>
      <c r="AH21" s="5">
        <f t="shared" si="13"/>
        <v>-1.5333333333333332</v>
      </c>
      <c r="AI21" s="32">
        <f t="shared" si="16"/>
        <v>-1.5311666666666666</v>
      </c>
      <c r="AJ21" s="5">
        <f t="shared" si="8"/>
        <v>-8.6805555555555136E-2</v>
      </c>
      <c r="AK21" s="262">
        <f>AVERAGE(INDEX($AJ$5:$AJ$243,$Z21,1):INDEX($AJ$5:$AJ$243,$AA21,1))</f>
        <v>-0.4701388888888885</v>
      </c>
      <c r="AL21" s="32"/>
      <c r="AM21" s="5">
        <f t="shared" si="9"/>
        <v>6.3000000000000007</v>
      </c>
      <c r="AN21" s="32">
        <f t="shared" si="17"/>
        <v>5.7364600000000001</v>
      </c>
      <c r="AO21" s="5">
        <f t="shared" si="10"/>
        <v>0.80892608089260776</v>
      </c>
      <c r="AP21" s="263">
        <f>AVERAGE(INDEX($AO$5:$AO$243,$Z21,1):INDEX($AO$5:$AO$243,$AA21,1))</f>
        <v>3.8926080892607115E-2</v>
      </c>
      <c r="AQ21" s="5"/>
      <c r="AR21" s="5">
        <f t="shared" si="11"/>
        <v>7.5333333333333323</v>
      </c>
      <c r="AS21" s="32">
        <f t="shared" si="18"/>
        <v>6.7046333333333328</v>
      </c>
      <c r="AT21" s="5">
        <f t="shared" si="12"/>
        <v>0.67182705718270253</v>
      </c>
      <c r="AU21" s="264">
        <f>AVERAGE(INDEX($AT$5:$AT$243,$Z21,1):INDEX($AT$5:$AT$243,$AA21,1))</f>
        <v>-0.23150627615062974</v>
      </c>
      <c r="AV21" s="5"/>
    </row>
    <row r="22" spans="1:48" ht="11.4">
      <c r="A22" s="141">
        <v>18</v>
      </c>
      <c r="B22" s="6">
        <v>1798</v>
      </c>
      <c r="C22" s="5">
        <v>-3.1</v>
      </c>
      <c r="D22" s="5">
        <v>-1.4</v>
      </c>
      <c r="E22" s="5">
        <v>0.6</v>
      </c>
      <c r="F22" s="5">
        <v>6</v>
      </c>
      <c r="G22" s="5">
        <v>10.6</v>
      </c>
      <c r="H22" s="5">
        <v>13.3</v>
      </c>
      <c r="I22" s="5">
        <v>14.200000000000001</v>
      </c>
      <c r="J22" s="5">
        <v>14.5</v>
      </c>
      <c r="K22" s="5">
        <v>12.200000000000001</v>
      </c>
      <c r="L22" s="5">
        <v>6.7</v>
      </c>
      <c r="M22" s="5">
        <v>0.79999999999999993</v>
      </c>
      <c r="N22" s="5">
        <v>-5.5</v>
      </c>
      <c r="O22" s="232">
        <v>-0.6</v>
      </c>
      <c r="P22" s="5">
        <v>6.3</v>
      </c>
      <c r="Q22" s="83">
        <f t="shared" si="0"/>
        <v>5.7</v>
      </c>
      <c r="R22" s="111">
        <f t="shared" si="14"/>
        <v>6.8274999999999997</v>
      </c>
      <c r="S22" s="32">
        <f t="shared" si="14"/>
        <v>6.2275600000000004</v>
      </c>
      <c r="T22" s="286">
        <v>5.8084931506849324</v>
      </c>
      <c r="U22" s="111">
        <f t="shared" si="1"/>
        <v>-0.57322175732218028</v>
      </c>
      <c r="V22" s="261">
        <f>AVERAGE(INDEX($U$5:$U$243,$Z22,1):INDEX($U$5:$U$243,$AA22,1))</f>
        <v>-0.23322175732218015</v>
      </c>
      <c r="X22" s="4">
        <f t="shared" si="2"/>
        <v>1</v>
      </c>
      <c r="Y22" s="284">
        <f t="shared" si="3"/>
        <v>0.75</v>
      </c>
      <c r="Z22" s="6">
        <f t="shared" si="4"/>
        <v>18</v>
      </c>
      <c r="AA22" s="6">
        <f t="shared" si="5"/>
        <v>27</v>
      </c>
      <c r="AC22" s="5">
        <f t="shared" si="6"/>
        <v>14</v>
      </c>
      <c r="AD22" s="32">
        <f t="shared" si="15"/>
        <v>14.030299999999999</v>
      </c>
      <c r="AE22" s="5">
        <f t="shared" si="7"/>
        <v>-0.18633193863318809</v>
      </c>
      <c r="AF22" s="261">
        <f>AVERAGE(INDEX($AE$5:$AE$243,$Z22,1):INDEX($AE$5:$AE$243,$AA22,1))</f>
        <v>-0.16966527196652131</v>
      </c>
      <c r="AH22" s="5">
        <f t="shared" si="13"/>
        <v>-1.3333333333333333</v>
      </c>
      <c r="AI22" s="32">
        <f t="shared" si="16"/>
        <v>-1.5666666666666669</v>
      </c>
      <c r="AJ22" s="5">
        <f t="shared" si="8"/>
        <v>0.11319444444444482</v>
      </c>
      <c r="AK22" s="262">
        <f>AVERAGE(INDEX($AJ$5:$AJ$243,$Z22,1):INDEX($AJ$5:$AJ$243,$AA22,1))</f>
        <v>-0.32680555555555524</v>
      </c>
      <c r="AL22" s="32"/>
      <c r="AM22" s="5">
        <f t="shared" si="9"/>
        <v>5.7333333333333334</v>
      </c>
      <c r="AN22" s="32">
        <f t="shared" si="17"/>
        <v>5.7131566666666664</v>
      </c>
      <c r="AO22" s="5">
        <f t="shared" si="10"/>
        <v>0.24225941422594044</v>
      </c>
      <c r="AP22" s="263">
        <f>AVERAGE(INDEX($AO$5:$AO$243,$Z22,1):INDEX($AO$5:$AO$243,$AA22,1))</f>
        <v>-0.14440725244072627</v>
      </c>
      <c r="AQ22" s="5"/>
      <c r="AR22" s="5">
        <f t="shared" si="11"/>
        <v>6.5666666666666673</v>
      </c>
      <c r="AS22" s="32">
        <f t="shared" si="18"/>
        <v>6.7245600000000003</v>
      </c>
      <c r="AT22" s="5">
        <f t="shared" si="12"/>
        <v>-0.29483960948396248</v>
      </c>
      <c r="AU22" s="264">
        <f>AVERAGE(INDEX($AT$5:$AT$243,$Z22,1):INDEX($AT$5:$AT$243,$AA22,1))</f>
        <v>-0.21150627615062961</v>
      </c>
      <c r="AV22" s="5"/>
    </row>
    <row r="23" spans="1:48" ht="11.4">
      <c r="A23" s="141">
        <v>19</v>
      </c>
      <c r="B23" s="259">
        <v>1799</v>
      </c>
      <c r="C23" s="147">
        <v>-4.0999999999999996</v>
      </c>
      <c r="D23" s="147">
        <v>0.50000000000000011</v>
      </c>
      <c r="E23" s="147">
        <v>0.30000000000000004</v>
      </c>
      <c r="F23" s="147">
        <v>3.4</v>
      </c>
      <c r="G23" s="147">
        <v>8.8000000000000007</v>
      </c>
      <c r="H23" s="147">
        <v>11.200000000000001</v>
      </c>
      <c r="I23" s="147">
        <v>13.4</v>
      </c>
      <c r="J23" s="147">
        <v>15.3</v>
      </c>
      <c r="K23" s="147">
        <v>11.1</v>
      </c>
      <c r="L23" s="147">
        <v>6.2</v>
      </c>
      <c r="M23" s="147">
        <v>2.1999999999999997</v>
      </c>
      <c r="N23" s="147">
        <v>-6</v>
      </c>
      <c r="O23" s="232">
        <v>-0.6</v>
      </c>
      <c r="P23" s="5">
        <v>5.8</v>
      </c>
      <c r="Q23" s="83">
        <f t="shared" si="0"/>
        <v>5.2</v>
      </c>
      <c r="R23" s="111">
        <f t="shared" si="14"/>
        <v>6.8138599999999991</v>
      </c>
      <c r="S23" s="32">
        <f t="shared" si="14"/>
        <v>6.2139199999999999</v>
      </c>
      <c r="T23" s="286">
        <v>5.21068493150685</v>
      </c>
      <c r="U23" s="111">
        <f t="shared" si="1"/>
        <v>-1.0732217573221803</v>
      </c>
      <c r="V23" s="261">
        <f>AVERAGE(INDEX($U$5:$U$243,$Z23,1):INDEX($U$5:$U$243,$AA23,1))</f>
        <v>-0.25322175732218016</v>
      </c>
      <c r="W23" s="110"/>
      <c r="X23" s="4">
        <f t="shared" si="2"/>
        <v>1</v>
      </c>
      <c r="Y23" s="284">
        <f t="shared" si="3"/>
        <v>0.79166666666666663</v>
      </c>
      <c r="Z23" s="6">
        <f t="shared" si="4"/>
        <v>19</v>
      </c>
      <c r="AA23" s="6">
        <f t="shared" si="5"/>
        <v>28</v>
      </c>
      <c r="AC23" s="5">
        <f t="shared" si="6"/>
        <v>13.300000000000002</v>
      </c>
      <c r="AD23" s="32">
        <f t="shared" si="15"/>
        <v>14.032466666666666</v>
      </c>
      <c r="AE23" s="5">
        <f t="shared" si="7"/>
        <v>-0.8863319386331856</v>
      </c>
      <c r="AF23" s="261">
        <f>AVERAGE(INDEX($AE$5:$AE$243,$Z23,1):INDEX($AE$5:$AE$243,$AA23,1))</f>
        <v>-6.3319386331881942E-3</v>
      </c>
      <c r="AH23" s="5">
        <f t="shared" si="13"/>
        <v>-3.0333333333333332</v>
      </c>
      <c r="AI23" s="32">
        <f t="shared" si="16"/>
        <v>-1.6102266666666667</v>
      </c>
      <c r="AJ23" s="5">
        <f t="shared" si="8"/>
        <v>-1.5868055555555551</v>
      </c>
      <c r="AK23" s="262">
        <f>AVERAGE(INDEX($AJ$5:$AJ$243,$Z23,1):INDEX($AJ$5:$AJ$243,$AA23,1))</f>
        <v>-0.51013888888888848</v>
      </c>
      <c r="AL23" s="32"/>
      <c r="AM23" s="5">
        <f t="shared" si="9"/>
        <v>4.166666666666667</v>
      </c>
      <c r="AN23" s="32">
        <f t="shared" si="17"/>
        <v>5.690736666666667</v>
      </c>
      <c r="AO23" s="5">
        <f t="shared" si="10"/>
        <v>-1.324407252440726</v>
      </c>
      <c r="AP23" s="263">
        <f>AVERAGE(INDEX($AO$5:$AO$243,$Z23,1):INDEX($AO$5:$AO$243,$AA23,1))</f>
        <v>-0.25107391910739291</v>
      </c>
      <c r="AQ23" s="5"/>
      <c r="AR23" s="5">
        <f t="shared" si="11"/>
        <v>6.5</v>
      </c>
      <c r="AS23" s="32">
        <f t="shared" si="18"/>
        <v>6.7336600000000004</v>
      </c>
      <c r="AT23" s="5">
        <f t="shared" si="12"/>
        <v>-0.3615062761506298</v>
      </c>
      <c r="AU23" s="264">
        <f>AVERAGE(INDEX($AT$5:$AT$243,$Z23,1):INDEX($AT$5:$AT$243,$AA23,1))</f>
        <v>-0.2415062761506297</v>
      </c>
      <c r="AV23" s="5"/>
    </row>
    <row r="24" spans="1:48" ht="11.4">
      <c r="A24" s="141">
        <v>20</v>
      </c>
      <c r="B24" s="6">
        <v>1800</v>
      </c>
      <c r="C24" s="5">
        <v>0.79999999999999993</v>
      </c>
      <c r="D24" s="5">
        <v>-2.2000000000000002</v>
      </c>
      <c r="E24" s="5">
        <v>-2.1</v>
      </c>
      <c r="F24" s="5">
        <v>11.5</v>
      </c>
      <c r="G24" s="5">
        <v>11.9</v>
      </c>
      <c r="H24" s="5">
        <v>10.200000000000001</v>
      </c>
      <c r="I24" s="5">
        <v>14.4</v>
      </c>
      <c r="J24" s="5">
        <v>15.500000000000002</v>
      </c>
      <c r="K24" s="5">
        <v>11.5</v>
      </c>
      <c r="L24" s="5">
        <v>5.3000000000000007</v>
      </c>
      <c r="M24" s="5">
        <v>2.2999999999999998</v>
      </c>
      <c r="N24" s="5">
        <v>9.9999999999999978E-2</v>
      </c>
      <c r="O24" s="232">
        <v>-0.6</v>
      </c>
      <c r="P24" s="5">
        <v>7.2</v>
      </c>
      <c r="Q24" s="83">
        <f t="shared" si="0"/>
        <v>6.6000000000000005</v>
      </c>
      <c r="R24" s="111">
        <f t="shared" si="14"/>
        <v>6.8102800000000006</v>
      </c>
      <c r="S24" s="32">
        <f t="shared" si="14"/>
        <v>6.2146600000000003</v>
      </c>
      <c r="T24" s="286">
        <v>6.6690410958904121</v>
      </c>
      <c r="U24" s="111">
        <f t="shared" si="1"/>
        <v>0.32677824267782007</v>
      </c>
      <c r="V24" s="261">
        <f>AVERAGE(INDEX($U$5:$U$243,$Z24,1):INDEX($U$5:$U$243,$AA24,1))</f>
        <v>-5.3221757322180173E-2</v>
      </c>
      <c r="X24" s="4">
        <f t="shared" si="2"/>
        <v>1</v>
      </c>
      <c r="Y24" s="284">
        <f t="shared" si="3"/>
        <v>0.83333333333333337</v>
      </c>
      <c r="Z24" s="6">
        <f t="shared" si="4"/>
        <v>20</v>
      </c>
      <c r="AA24" s="6">
        <f t="shared" si="5"/>
        <v>29</v>
      </c>
      <c r="AC24" s="5">
        <f t="shared" si="6"/>
        <v>13.366666666666667</v>
      </c>
      <c r="AD24" s="32">
        <f t="shared" si="15"/>
        <v>14.060196666666668</v>
      </c>
      <c r="AE24" s="5">
        <f t="shared" si="7"/>
        <v>-0.81966527196652095</v>
      </c>
      <c r="AF24" s="261">
        <f>AVERAGE(INDEX($AE$5:$AE$243,$Z24,1):INDEX($AE$5:$AE$243,$AA24,1))</f>
        <v>0.18366806136681166</v>
      </c>
      <c r="AH24" s="5">
        <f t="shared" si="13"/>
        <v>-2.4666666666666668</v>
      </c>
      <c r="AI24" s="32">
        <f t="shared" si="16"/>
        <v>-1.6616766666666667</v>
      </c>
      <c r="AJ24" s="5">
        <f t="shared" si="8"/>
        <v>-1.0201388888888887</v>
      </c>
      <c r="AK24" s="262">
        <f>AVERAGE(INDEX($AJ$5:$AJ$243,$Z24,1):INDEX($AJ$5:$AJ$243,$AA24,1))</f>
        <v>-0.26347222222222189</v>
      </c>
      <c r="AL24" s="32"/>
      <c r="AM24" s="5">
        <f t="shared" si="9"/>
        <v>7.1000000000000005</v>
      </c>
      <c r="AN24" s="32">
        <f t="shared" si="17"/>
        <v>5.6669133333333335</v>
      </c>
      <c r="AO24" s="5">
        <f t="shared" si="10"/>
        <v>1.6089260808926076</v>
      </c>
      <c r="AP24" s="263">
        <f>AVERAGE(INDEX($AO$5:$AO$243,$Z24,1):INDEX($AO$5:$AO$243,$AA24,1))</f>
        <v>-1.7740585774059615E-2</v>
      </c>
      <c r="AQ24" s="5"/>
      <c r="AR24" s="5">
        <f t="shared" si="11"/>
        <v>6.3666666666666671</v>
      </c>
      <c r="AS24" s="32">
        <f t="shared" si="18"/>
        <v>6.75366</v>
      </c>
      <c r="AT24" s="5">
        <f t="shared" si="12"/>
        <v>-0.49483960948396266</v>
      </c>
      <c r="AU24" s="264">
        <f>AVERAGE(INDEX($AT$5:$AT$243,$Z24,1):INDEX($AT$5:$AT$243,$AA24,1))</f>
        <v>-0.3115062761506297</v>
      </c>
      <c r="AV24" s="5"/>
    </row>
    <row r="25" spans="1:48" ht="11.4">
      <c r="A25" s="141">
        <v>21</v>
      </c>
      <c r="B25" s="6">
        <v>1801</v>
      </c>
      <c r="C25" s="5">
        <v>-0.3</v>
      </c>
      <c r="D25" s="5">
        <v>-1.5</v>
      </c>
      <c r="E25" s="5">
        <v>2.5</v>
      </c>
      <c r="F25" s="5">
        <v>5.9</v>
      </c>
      <c r="G25" s="5">
        <v>11.5</v>
      </c>
      <c r="H25" s="5">
        <v>10.6</v>
      </c>
      <c r="I25" s="5">
        <v>13.8</v>
      </c>
      <c r="J25" s="5">
        <v>13.1</v>
      </c>
      <c r="K25" s="5">
        <v>11.6</v>
      </c>
      <c r="L25" s="5">
        <v>7.7000000000000011</v>
      </c>
      <c r="M25" s="5">
        <v>3.4</v>
      </c>
      <c r="N25" s="5">
        <v>-1.7000000000000002</v>
      </c>
      <c r="O25" s="232">
        <v>-0.6</v>
      </c>
      <c r="P25" s="5">
        <v>7</v>
      </c>
      <c r="Q25" s="83">
        <f t="shared" si="0"/>
        <v>6.4</v>
      </c>
      <c r="R25" s="111">
        <f t="shared" si="14"/>
        <v>6.7969599999999994</v>
      </c>
      <c r="S25" s="32">
        <f t="shared" si="14"/>
        <v>6.2079400000000016</v>
      </c>
      <c r="T25" s="286">
        <v>6.4594520547945198</v>
      </c>
      <c r="U25" s="111">
        <f t="shared" si="1"/>
        <v>0.1267782426778199</v>
      </c>
      <c r="V25" s="261">
        <f>AVERAGE(INDEX($U$5:$U$243,$Z25,1):INDEX($U$5:$U$243,$AA25,1))</f>
        <v>4.6778242677819735E-2</v>
      </c>
      <c r="X25" s="4">
        <f t="shared" si="2"/>
        <v>1</v>
      </c>
      <c r="Y25" s="284">
        <f t="shared" si="3"/>
        <v>0.875</v>
      </c>
      <c r="Z25" s="6">
        <f t="shared" si="4"/>
        <v>21</v>
      </c>
      <c r="AA25" s="6">
        <f t="shared" si="5"/>
        <v>30</v>
      </c>
      <c r="AC25" s="5">
        <f t="shared" si="6"/>
        <v>12.5</v>
      </c>
      <c r="AD25" s="32">
        <f t="shared" si="15"/>
        <v>14.103623333333333</v>
      </c>
      <c r="AE25" s="5">
        <f t="shared" si="7"/>
        <v>-1.6863319386331881</v>
      </c>
      <c r="AF25" s="261">
        <f>AVERAGE(INDEX($AE$5:$AE$243,$Z25,1):INDEX($AE$5:$AE$243,$AA25,1))</f>
        <v>0.33366806136681165</v>
      </c>
      <c r="AH25" s="5">
        <f t="shared" si="13"/>
        <v>-0.56666666666666665</v>
      </c>
      <c r="AI25" s="32">
        <f t="shared" si="16"/>
        <v>-1.6727299999999996</v>
      </c>
      <c r="AJ25" s="5">
        <f t="shared" si="8"/>
        <v>0.87986111111111143</v>
      </c>
      <c r="AK25" s="262">
        <f>AVERAGE(INDEX($AJ$5:$AJ$243,$Z25,1):INDEX($AJ$5:$AJ$243,$AA25,1))</f>
        <v>-0.18013888888888854</v>
      </c>
      <c r="AL25" s="32"/>
      <c r="AM25" s="5">
        <f t="shared" si="9"/>
        <v>6.6333333333333329</v>
      </c>
      <c r="AN25" s="32">
        <f t="shared" si="17"/>
        <v>5.6326666666666663</v>
      </c>
      <c r="AO25" s="5">
        <f t="shared" si="10"/>
        <v>1.1422594142259399</v>
      </c>
      <c r="AP25" s="263">
        <f>AVERAGE(INDEX($AO$5:$AO$243,$Z25,1):INDEX($AO$5:$AO$243,$AA25,1))</f>
        <v>4.2259414225940352E-2</v>
      </c>
      <c r="AQ25" s="5"/>
      <c r="AR25" s="5">
        <f t="shared" si="11"/>
        <v>7.5666666666666664</v>
      </c>
      <c r="AS25" s="32">
        <f t="shared" si="18"/>
        <v>6.7628366666666668</v>
      </c>
      <c r="AT25" s="5">
        <f t="shared" si="12"/>
        <v>0.70516039051603663</v>
      </c>
      <c r="AU25" s="264">
        <f>AVERAGE(INDEX($AT$5:$AT$243,$Z25,1):INDEX($AT$5:$AT$243,$AA25,1))</f>
        <v>-1.150627615062989E-2</v>
      </c>
      <c r="AV25" s="5"/>
    </row>
    <row r="26" spans="1:48" ht="11.4">
      <c r="A26" s="141">
        <v>22</v>
      </c>
      <c r="B26" s="6">
        <v>1802</v>
      </c>
      <c r="C26" s="5">
        <v>-5.0999999999999996</v>
      </c>
      <c r="D26" s="5">
        <v>-1.1000000000000001</v>
      </c>
      <c r="E26" s="5">
        <v>1.2999999999999998</v>
      </c>
      <c r="F26" s="5">
        <v>5.9</v>
      </c>
      <c r="G26" s="5">
        <v>9.5</v>
      </c>
      <c r="H26" s="5">
        <v>14.8</v>
      </c>
      <c r="I26" s="5">
        <v>13.8</v>
      </c>
      <c r="J26" s="5">
        <v>17.899999999999999</v>
      </c>
      <c r="K26" s="5">
        <v>11.4</v>
      </c>
      <c r="L26" s="5">
        <v>10.4</v>
      </c>
      <c r="M26" s="5">
        <v>1.7999999999999998</v>
      </c>
      <c r="N26" s="5">
        <v>-1.4</v>
      </c>
      <c r="O26" s="232">
        <v>-0.6</v>
      </c>
      <c r="P26" s="5">
        <v>7.2</v>
      </c>
      <c r="Q26" s="83">
        <f t="shared" si="0"/>
        <v>6.6000000000000005</v>
      </c>
      <c r="R26" s="111">
        <f t="shared" si="14"/>
        <v>6.784460000000001</v>
      </c>
      <c r="S26" s="32">
        <f t="shared" si="14"/>
        <v>6.20078</v>
      </c>
      <c r="T26" s="286">
        <v>6.6484931506849323</v>
      </c>
      <c r="U26" s="111">
        <f t="shared" si="1"/>
        <v>0.32677824267782007</v>
      </c>
      <c r="V26" s="261">
        <f>AVERAGE(INDEX($U$5:$U$243,$Z26,1):INDEX($U$5:$U$243,$AA26,1))</f>
        <v>0.22677824267781962</v>
      </c>
      <c r="X26" s="4">
        <f t="shared" si="2"/>
        <v>1</v>
      </c>
      <c r="Y26" s="284">
        <f t="shared" si="3"/>
        <v>0.91666666666666663</v>
      </c>
      <c r="Z26" s="6">
        <f t="shared" si="4"/>
        <v>22</v>
      </c>
      <c r="AA26" s="6">
        <f t="shared" si="5"/>
        <v>31</v>
      </c>
      <c r="AC26" s="5">
        <f t="shared" si="6"/>
        <v>15.5</v>
      </c>
      <c r="AD26" s="32">
        <f t="shared" si="15"/>
        <v>14.136196666666665</v>
      </c>
      <c r="AE26" s="5">
        <f t="shared" si="7"/>
        <v>1.3136680613668119</v>
      </c>
      <c r="AF26" s="261">
        <f>AVERAGE(INDEX($AE$5:$AE$243,$Z26,1):INDEX($AE$5:$AE$243,$AA26,1))</f>
        <v>0.72700139470014502</v>
      </c>
      <c r="AH26" s="5">
        <f t="shared" si="13"/>
        <v>-2.6333333333333333</v>
      </c>
      <c r="AI26" s="32">
        <f t="shared" si="16"/>
        <v>-1.7173366666666667</v>
      </c>
      <c r="AJ26" s="5">
        <f t="shared" si="8"/>
        <v>-1.1868055555555552</v>
      </c>
      <c r="AK26" s="262">
        <f>AVERAGE(INDEX($AJ$5:$AJ$243,$Z26,1):INDEX($AJ$5:$AJ$243,$AA26,1))</f>
        <v>-0.31347222222222187</v>
      </c>
      <c r="AL26" s="32"/>
      <c r="AM26" s="5">
        <f t="shared" si="9"/>
        <v>5.5666666666666664</v>
      </c>
      <c r="AN26" s="32">
        <f t="shared" si="17"/>
        <v>5.6069133333333339</v>
      </c>
      <c r="AO26" s="5">
        <f t="shared" si="10"/>
        <v>7.5592747559273477E-2</v>
      </c>
      <c r="AP26" s="263">
        <f>AVERAGE(INDEX($AO$5:$AO$243,$Z26,1):INDEX($AO$5:$AO$243,$AA26,1))</f>
        <v>0.24892608089260718</v>
      </c>
      <c r="AQ26" s="5"/>
      <c r="AR26" s="5">
        <f t="shared" si="11"/>
        <v>7.8666666666666671</v>
      </c>
      <c r="AS26" s="32">
        <f t="shared" si="18"/>
        <v>6.7557433333333341</v>
      </c>
      <c r="AT26" s="5">
        <f t="shared" si="12"/>
        <v>1.0051603905160373</v>
      </c>
      <c r="AU26" s="264">
        <f>AVERAGE(INDEX($AT$5:$AT$243,$Z26,1):INDEX($AT$5:$AT$243,$AA26,1))</f>
        <v>0.19182705718270343</v>
      </c>
      <c r="AV26" s="5"/>
    </row>
    <row r="27" spans="1:48" ht="11.4">
      <c r="A27" s="141">
        <v>23</v>
      </c>
      <c r="B27" s="6">
        <v>1803</v>
      </c>
      <c r="C27" s="5">
        <v>-4.3</v>
      </c>
      <c r="D27" s="5">
        <v>-5.0999999999999996</v>
      </c>
      <c r="E27" s="5">
        <v>0.50000000000000011</v>
      </c>
      <c r="F27" s="5">
        <v>8.4</v>
      </c>
      <c r="G27" s="5">
        <v>7.1000000000000005</v>
      </c>
      <c r="H27" s="5">
        <v>11.700000000000001</v>
      </c>
      <c r="I27" s="5">
        <v>15.6</v>
      </c>
      <c r="J27" s="5">
        <v>15.1</v>
      </c>
      <c r="K27" s="5">
        <v>8.6</v>
      </c>
      <c r="L27" s="5">
        <v>4.8000000000000007</v>
      </c>
      <c r="M27" s="5">
        <v>2.1</v>
      </c>
      <c r="N27" s="5">
        <v>-0.19999999999999996</v>
      </c>
      <c r="O27" s="232">
        <v>-0.6</v>
      </c>
      <c r="P27" s="5">
        <v>6</v>
      </c>
      <c r="Q27" s="83">
        <f t="shared" si="0"/>
        <v>5.4</v>
      </c>
      <c r="R27" s="111">
        <f t="shared" si="14"/>
        <v>6.7755999999999998</v>
      </c>
      <c r="S27" s="32">
        <f t="shared" si="14"/>
        <v>6.1989400000000003</v>
      </c>
      <c r="T27" s="286">
        <v>5.4243835616438369</v>
      </c>
      <c r="U27" s="111">
        <f t="shared" si="1"/>
        <v>-0.8732217573221801</v>
      </c>
      <c r="V27" s="261">
        <f>AVERAGE(INDEX($U$5:$U$243,$Z27,1):INDEX($U$5:$U$243,$AA27,1))</f>
        <v>0.11677824267781958</v>
      </c>
      <c r="X27" s="4">
        <f t="shared" si="2"/>
        <v>1</v>
      </c>
      <c r="Y27" s="284">
        <f t="shared" si="3"/>
        <v>0.95833333333333337</v>
      </c>
      <c r="Z27" s="6">
        <f t="shared" si="4"/>
        <v>23</v>
      </c>
      <c r="AA27" s="6">
        <f t="shared" si="5"/>
        <v>32</v>
      </c>
      <c r="AC27" s="5">
        <f t="shared" si="6"/>
        <v>14.133333333333333</v>
      </c>
      <c r="AD27" s="32">
        <f t="shared" si="15"/>
        <v>14.18468</v>
      </c>
      <c r="AE27" s="5">
        <f t="shared" si="7"/>
        <v>-5.2998605299855228E-2</v>
      </c>
      <c r="AF27" s="261">
        <f>AVERAGE(INDEX($AE$5:$AE$243,$Z27,1):INDEX($AE$5:$AE$243,$AA27,1))</f>
        <v>0.55366806136681157</v>
      </c>
      <c r="AH27" s="5">
        <f t="shared" si="13"/>
        <v>-3.5999999999999996</v>
      </c>
      <c r="AI27" s="32">
        <f t="shared" si="16"/>
        <v>-1.7524500000000001</v>
      </c>
      <c r="AJ27" s="5">
        <f t="shared" si="8"/>
        <v>-2.1534722222222218</v>
      </c>
      <c r="AK27" s="262">
        <f>AVERAGE(INDEX($AJ$5:$AJ$243,$Z27,1):INDEX($AJ$5:$AJ$243,$AA27,1))</f>
        <v>-0.18680555555555522</v>
      </c>
      <c r="AL27" s="32"/>
      <c r="AM27" s="5">
        <f t="shared" si="9"/>
        <v>5.333333333333333</v>
      </c>
      <c r="AN27" s="32">
        <f t="shared" si="17"/>
        <v>5.5807599999999997</v>
      </c>
      <c r="AO27" s="5">
        <f t="shared" si="10"/>
        <v>-0.15774058577405992</v>
      </c>
      <c r="AP27" s="263">
        <f>AVERAGE(INDEX($AO$5:$AO$243,$Z27,1):INDEX($AO$5:$AO$243,$AA27,1))</f>
        <v>0.19559274755927386</v>
      </c>
      <c r="AQ27" s="5"/>
      <c r="AR27" s="5">
        <f t="shared" si="11"/>
        <v>5.166666666666667</v>
      </c>
      <c r="AS27" s="32">
        <f t="shared" si="18"/>
        <v>6.7614833333333335</v>
      </c>
      <c r="AT27" s="5">
        <f t="shared" si="12"/>
        <v>-1.6948396094839628</v>
      </c>
      <c r="AU27" s="264">
        <f>AVERAGE(INDEX($AT$5:$AT$243,$Z27,1):INDEX($AT$5:$AT$243,$AA27,1))</f>
        <v>9.849372384937008E-2</v>
      </c>
      <c r="AV27" s="5"/>
    </row>
    <row r="28" spans="1:48" ht="11.4">
      <c r="A28" s="141">
        <v>24</v>
      </c>
      <c r="B28" s="6">
        <v>1804</v>
      </c>
      <c r="C28" s="5">
        <v>2.8</v>
      </c>
      <c r="D28" s="5">
        <v>-5.0999999999999996</v>
      </c>
      <c r="E28" s="5">
        <v>9.9999999999999978E-2</v>
      </c>
      <c r="F28" s="5">
        <v>4.6000000000000005</v>
      </c>
      <c r="G28" s="5">
        <v>11.3</v>
      </c>
      <c r="H28" s="5">
        <v>13.3</v>
      </c>
      <c r="I28" s="5">
        <v>14.200000000000001</v>
      </c>
      <c r="J28" s="5">
        <v>14</v>
      </c>
      <c r="K28" s="5">
        <v>12.3</v>
      </c>
      <c r="L28" s="5">
        <v>7.4</v>
      </c>
      <c r="M28" s="5">
        <v>0.9</v>
      </c>
      <c r="N28" s="5">
        <v>-3.1</v>
      </c>
      <c r="O28" s="232">
        <v>-0.6</v>
      </c>
      <c r="P28" s="5">
        <v>6.7</v>
      </c>
      <c r="Q28" s="83">
        <f t="shared" si="0"/>
        <v>6.1000000000000005</v>
      </c>
      <c r="R28" s="111">
        <f t="shared" si="14"/>
        <v>6.7724400000000005</v>
      </c>
      <c r="S28" s="32">
        <f t="shared" si="14"/>
        <v>6.2044800000000011</v>
      </c>
      <c r="T28" s="286">
        <v>6.1095890410958908</v>
      </c>
      <c r="U28" s="111">
        <f t="shared" si="1"/>
        <v>-0.17322175732217993</v>
      </c>
      <c r="V28" s="261">
        <f>AVERAGE(INDEX($U$5:$U$243,$Z28,1):INDEX($U$5:$U$243,$AA28,1))</f>
        <v>6.677824267781958E-2</v>
      </c>
      <c r="X28" s="4">
        <f t="shared" si="2"/>
        <v>1</v>
      </c>
      <c r="Y28" s="284">
        <f t="shared" si="3"/>
        <v>1</v>
      </c>
      <c r="Z28" s="6">
        <f t="shared" si="4"/>
        <v>24</v>
      </c>
      <c r="AA28" s="6">
        <f t="shared" si="5"/>
        <v>33</v>
      </c>
      <c r="AC28" s="5">
        <f t="shared" si="6"/>
        <v>13.833333333333334</v>
      </c>
      <c r="AD28" s="32">
        <f t="shared" si="15"/>
        <v>14.227053333333334</v>
      </c>
      <c r="AE28" s="5">
        <f t="shared" si="7"/>
        <v>-0.35299860529985416</v>
      </c>
      <c r="AF28" s="261">
        <f>AVERAGE(INDEX($AE$5:$AE$243,$Z28,1):INDEX($AE$5:$AE$243,$AA28,1))</f>
        <v>0.24700139470014512</v>
      </c>
      <c r="AH28" s="5">
        <f t="shared" si="13"/>
        <v>-0.83333333333333337</v>
      </c>
      <c r="AI28" s="32">
        <f t="shared" si="16"/>
        <v>-1.7715766666666668</v>
      </c>
      <c r="AJ28" s="5">
        <f t="shared" si="8"/>
        <v>0.61319444444444471</v>
      </c>
      <c r="AK28" s="262">
        <f>AVERAGE(INDEX($AJ$5:$AJ$243,$Z28,1):INDEX($AJ$5:$AJ$243,$AA28,1))</f>
        <v>-0.23680555555555532</v>
      </c>
      <c r="AL28" s="32"/>
      <c r="AM28" s="5">
        <f t="shared" si="9"/>
        <v>5.333333333333333</v>
      </c>
      <c r="AN28" s="32">
        <f t="shared" si="17"/>
        <v>5.5821733333333334</v>
      </c>
      <c r="AO28" s="5">
        <f t="shared" si="10"/>
        <v>-0.15774058577405992</v>
      </c>
      <c r="AP28" s="263">
        <f>AVERAGE(INDEX($AO$5:$AO$243,$Z28,1):INDEX($AO$5:$AO$243,$AA28,1))</f>
        <v>0.21559274755927396</v>
      </c>
      <c r="AQ28" s="5"/>
      <c r="AR28" s="5">
        <f t="shared" si="11"/>
        <v>6.8666666666666671</v>
      </c>
      <c r="AS28" s="32">
        <f t="shared" si="18"/>
        <v>6.7664200000000001</v>
      </c>
      <c r="AT28" s="5">
        <f t="shared" si="12"/>
        <v>5.1603905160373387E-3</v>
      </c>
      <c r="AU28" s="264">
        <f>AVERAGE(INDEX($AT$5:$AT$243,$Z28,1):INDEX($AT$5:$AT$243,$AA28,1))</f>
        <v>8.1827057182703375E-2</v>
      </c>
      <c r="AV28" s="5"/>
    </row>
    <row r="29" spans="1:48" ht="11.4">
      <c r="A29" s="141">
        <v>25</v>
      </c>
      <c r="B29" s="6">
        <v>1805</v>
      </c>
      <c r="C29" s="5">
        <v>-2.6</v>
      </c>
      <c r="D29" s="5">
        <v>-1.5</v>
      </c>
      <c r="E29" s="5">
        <v>-0.5</v>
      </c>
      <c r="F29" s="5">
        <v>3.1</v>
      </c>
      <c r="G29" s="5">
        <v>8</v>
      </c>
      <c r="H29" s="5">
        <v>11.6</v>
      </c>
      <c r="I29" s="5">
        <v>13.200000000000001</v>
      </c>
      <c r="J29" s="5">
        <v>12.5</v>
      </c>
      <c r="K29" s="5">
        <v>11.5</v>
      </c>
      <c r="L29" s="5">
        <v>3.6</v>
      </c>
      <c r="M29" s="5">
        <v>-2</v>
      </c>
      <c r="N29" s="5">
        <v>-2.8000000000000003</v>
      </c>
      <c r="O29" s="232">
        <v>-0.6</v>
      </c>
      <c r="P29" s="5">
        <v>5.0999999999999996</v>
      </c>
      <c r="Q29" s="83">
        <f t="shared" si="0"/>
        <v>4.5</v>
      </c>
      <c r="R29" s="111">
        <f t="shared" si="14"/>
        <v>6.7571400000000006</v>
      </c>
      <c r="S29" s="32">
        <f t="shared" si="14"/>
        <v>6.1993799999999997</v>
      </c>
      <c r="T29" s="286">
        <v>4.6761643835616429</v>
      </c>
      <c r="U29" s="111">
        <f t="shared" si="1"/>
        <v>-1.7732217573221805</v>
      </c>
      <c r="V29" s="261">
        <f>AVERAGE(INDEX($U$5:$U$243,$Z29,1):INDEX($U$5:$U$243,$AA29,1))</f>
        <v>6.677824267781958E-2</v>
      </c>
      <c r="X29" s="4">
        <f t="shared" si="2"/>
        <v>2</v>
      </c>
      <c r="Y29" s="284">
        <f t="shared" si="3"/>
        <v>1.0416666666666667</v>
      </c>
      <c r="Z29" s="6">
        <f t="shared" si="4"/>
        <v>24</v>
      </c>
      <c r="AA29" s="6">
        <f t="shared" si="5"/>
        <v>33</v>
      </c>
      <c r="AC29" s="5">
        <f t="shared" si="6"/>
        <v>12.433333333333332</v>
      </c>
      <c r="AD29" s="32">
        <f t="shared" si="15"/>
        <v>14.247116666666667</v>
      </c>
      <c r="AE29" s="5">
        <f t="shared" si="7"/>
        <v>-1.7529986052998563</v>
      </c>
      <c r="AF29" s="261">
        <f>AVERAGE(INDEX($AE$5:$AE$243,$Z29,1):INDEX($AE$5:$AE$243,$AA29,1))</f>
        <v>0.24700139470014512</v>
      </c>
      <c r="AH29" s="5">
        <f t="shared" si="13"/>
        <v>-2.4</v>
      </c>
      <c r="AI29" s="32">
        <f t="shared" si="16"/>
        <v>-1.8030533333333334</v>
      </c>
      <c r="AJ29" s="5">
        <f t="shared" si="8"/>
        <v>-0.95347222222222183</v>
      </c>
      <c r="AK29" s="262">
        <f>AVERAGE(INDEX($AJ$5:$AJ$243,$Z29,1):INDEX($AJ$5:$AJ$243,$AA29,1))</f>
        <v>-0.23680555555555532</v>
      </c>
      <c r="AL29" s="32"/>
      <c r="AM29" s="5">
        <f t="shared" si="9"/>
        <v>3.5333333333333332</v>
      </c>
      <c r="AN29" s="32">
        <f t="shared" si="17"/>
        <v>5.5857599999999996</v>
      </c>
      <c r="AO29" s="5">
        <f t="shared" si="10"/>
        <v>-1.9577405857740597</v>
      </c>
      <c r="AP29" s="263">
        <f>AVERAGE(INDEX($AO$5:$AO$243,$Z29,1):INDEX($AO$5:$AO$243,$AA29,1))</f>
        <v>0.21559274755927396</v>
      </c>
      <c r="AQ29" s="5"/>
      <c r="AR29" s="5">
        <f t="shared" si="11"/>
        <v>4.3666666666666663</v>
      </c>
      <c r="AS29" s="32">
        <f t="shared" si="18"/>
        <v>6.7629533333333338</v>
      </c>
      <c r="AT29" s="5">
        <f t="shared" si="12"/>
        <v>-2.4948396094839635</v>
      </c>
      <c r="AU29" s="264">
        <f>AVERAGE(INDEX($AT$5:$AT$243,$Z29,1):INDEX($AT$5:$AT$243,$AA29,1))</f>
        <v>8.1827057182703375E-2</v>
      </c>
      <c r="AV29" s="5"/>
    </row>
    <row r="30" spans="1:48" ht="11.4">
      <c r="A30" s="141">
        <v>26</v>
      </c>
      <c r="B30" s="6">
        <v>1806</v>
      </c>
      <c r="C30" s="5">
        <v>-9.9999999999999978E-2</v>
      </c>
      <c r="D30" s="5">
        <v>0.6</v>
      </c>
      <c r="E30" s="5">
        <v>1</v>
      </c>
      <c r="F30" s="5">
        <v>1.9</v>
      </c>
      <c r="G30" s="5">
        <v>13.9</v>
      </c>
      <c r="H30" s="5">
        <v>13.9</v>
      </c>
      <c r="I30" s="5">
        <v>15.1</v>
      </c>
      <c r="J30" s="5">
        <v>14.200000000000001</v>
      </c>
      <c r="K30" s="5">
        <v>11.4</v>
      </c>
      <c r="L30" s="5">
        <v>6.6000000000000005</v>
      </c>
      <c r="M30" s="5">
        <v>4.5</v>
      </c>
      <c r="N30" s="5">
        <v>3.9</v>
      </c>
      <c r="O30" s="232">
        <v>-0.6</v>
      </c>
      <c r="P30" s="5">
        <v>7.8</v>
      </c>
      <c r="Q30" s="83">
        <f t="shared" si="0"/>
        <v>7.2</v>
      </c>
      <c r="R30" s="111">
        <f t="shared" si="14"/>
        <v>6.7418399999999998</v>
      </c>
      <c r="S30" s="32">
        <f t="shared" si="14"/>
        <v>6.19536</v>
      </c>
      <c r="T30" s="286">
        <v>7.269589041095891</v>
      </c>
      <c r="U30" s="111">
        <f t="shared" si="1"/>
        <v>0.92677824267781972</v>
      </c>
      <c r="V30" s="261">
        <f>AVERAGE(INDEX($U$5:$U$243,$Z30,1):INDEX($U$5:$U$243,$AA30,1))</f>
        <v>-6.3221757322180411E-2</v>
      </c>
      <c r="X30" s="4">
        <f t="shared" si="2"/>
        <v>2</v>
      </c>
      <c r="Y30" s="284">
        <f t="shared" si="3"/>
        <v>1.0833333333333333</v>
      </c>
      <c r="Z30" s="6">
        <f t="shared" si="4"/>
        <v>25</v>
      </c>
      <c r="AA30" s="6">
        <f t="shared" si="5"/>
        <v>34</v>
      </c>
      <c r="AC30" s="5">
        <f t="shared" si="6"/>
        <v>14.4</v>
      </c>
      <c r="AD30" s="32">
        <f t="shared" si="15"/>
        <v>14.264403333333334</v>
      </c>
      <c r="AE30" s="5">
        <f t="shared" si="7"/>
        <v>0.21366806136681227</v>
      </c>
      <c r="AF30" s="261">
        <f>AVERAGE(INDEX($AE$5:$AE$243,$Z30,1):INDEX($AE$5:$AE$243,$AA30,1))</f>
        <v>0.14700139470014512</v>
      </c>
      <c r="AH30" s="5">
        <f t="shared" si="13"/>
        <v>-0.76666666666666672</v>
      </c>
      <c r="AI30" s="32">
        <f t="shared" si="16"/>
        <v>-1.8335100000000002</v>
      </c>
      <c r="AJ30" s="5">
        <f t="shared" si="8"/>
        <v>0.67986111111111136</v>
      </c>
      <c r="AK30" s="262">
        <f>AVERAGE(INDEX($AJ$5:$AJ$243,$Z30,1):INDEX($AJ$5:$AJ$243,$AA30,1))</f>
        <v>-0.59013888888888866</v>
      </c>
      <c r="AL30" s="32"/>
      <c r="AM30" s="5">
        <f t="shared" si="9"/>
        <v>5.6000000000000005</v>
      </c>
      <c r="AN30" s="32">
        <f t="shared" si="17"/>
        <v>5.5687466666666667</v>
      </c>
      <c r="AO30" s="5">
        <f t="shared" si="10"/>
        <v>0.10892608089260758</v>
      </c>
      <c r="AP30" s="263">
        <f>AVERAGE(INDEX($AO$5:$AO$243,$Z30,1):INDEX($AO$5:$AO$243,$AA30,1))</f>
        <v>0.15225941422594066</v>
      </c>
      <c r="AQ30" s="5"/>
      <c r="AR30" s="5">
        <f t="shared" si="11"/>
        <v>7.5</v>
      </c>
      <c r="AS30" s="32">
        <f t="shared" si="18"/>
        <v>6.77834</v>
      </c>
      <c r="AT30" s="5">
        <f t="shared" si="12"/>
        <v>0.6384937238493702</v>
      </c>
      <c r="AU30" s="264">
        <f>AVERAGE(INDEX($AT$5:$AT$243,$Z30,1):INDEX($AT$5:$AT$243,$AA30,1))</f>
        <v>-3.1506276150629911E-2</v>
      </c>
      <c r="AV30" s="5"/>
    </row>
    <row r="31" spans="1:48" ht="11.4">
      <c r="A31" s="141">
        <v>27</v>
      </c>
      <c r="B31" s="6">
        <v>1807</v>
      </c>
      <c r="C31" s="5">
        <v>-4.2</v>
      </c>
      <c r="D31" s="5">
        <v>0</v>
      </c>
      <c r="E31" s="5">
        <v>-3.2</v>
      </c>
      <c r="F31" s="5">
        <v>3.8000000000000003</v>
      </c>
      <c r="G31" s="5">
        <v>12.8</v>
      </c>
      <c r="H31" s="5">
        <v>12.9</v>
      </c>
      <c r="I31" s="5">
        <v>18.2</v>
      </c>
      <c r="J31" s="5">
        <v>19</v>
      </c>
      <c r="K31" s="5">
        <v>9.9</v>
      </c>
      <c r="L31" s="5">
        <v>9.5</v>
      </c>
      <c r="M31" s="5">
        <v>3.8000000000000003</v>
      </c>
      <c r="N31" s="5">
        <v>-1.9</v>
      </c>
      <c r="O31" s="232">
        <v>-0.6</v>
      </c>
      <c r="P31" s="5">
        <v>7.3</v>
      </c>
      <c r="Q31" s="83">
        <f t="shared" si="0"/>
        <v>6.7</v>
      </c>
      <c r="R31" s="111">
        <f t="shared" si="14"/>
        <v>6.7274000000000003</v>
      </c>
      <c r="S31" s="32">
        <f t="shared" si="14"/>
        <v>6.1926199999999998</v>
      </c>
      <c r="T31" s="286">
        <v>6.7671232876712315</v>
      </c>
      <c r="U31" s="111">
        <f t="shared" si="1"/>
        <v>0.42677824267781972</v>
      </c>
      <c r="V31" s="261">
        <f>AVERAGE(INDEX($U$5:$U$243,$Z31,1):INDEX($U$5:$U$243,$AA31,1))</f>
        <v>6.7782426778196124E-3</v>
      </c>
      <c r="X31" s="4">
        <f t="shared" si="2"/>
        <v>2</v>
      </c>
      <c r="Y31" s="284">
        <f t="shared" si="3"/>
        <v>1.125</v>
      </c>
      <c r="Z31" s="6">
        <f t="shared" si="4"/>
        <v>26</v>
      </c>
      <c r="AA31" s="6">
        <f t="shared" si="5"/>
        <v>35</v>
      </c>
      <c r="AC31" s="5">
        <f t="shared" si="6"/>
        <v>16.7</v>
      </c>
      <c r="AD31" s="32">
        <f t="shared" si="15"/>
        <v>14.264216666666668</v>
      </c>
      <c r="AE31" s="5">
        <f t="shared" si="7"/>
        <v>2.5136680613668112</v>
      </c>
      <c r="AF31" s="261">
        <f>AVERAGE(INDEX($AE$5:$AE$243,$Z31,1):INDEX($AE$5:$AE$243,$AA31,1))</f>
        <v>9.0334728033478667E-2</v>
      </c>
      <c r="AH31" s="5">
        <f t="shared" si="13"/>
        <v>-0.10000000000000009</v>
      </c>
      <c r="AI31" s="32">
        <f t="shared" si="16"/>
        <v>-1.8491533333333332</v>
      </c>
      <c r="AJ31" s="5">
        <f t="shared" si="8"/>
        <v>1.346527777777778</v>
      </c>
      <c r="AK31" s="262">
        <f>AVERAGE(INDEX($AJ$5:$AJ$243,$Z31,1):INDEX($AJ$5:$AJ$243,$AA31,1))</f>
        <v>-0.53680555555555531</v>
      </c>
      <c r="AL31" s="32"/>
      <c r="AM31" s="5">
        <f t="shared" si="9"/>
        <v>4.4666666666666668</v>
      </c>
      <c r="AN31" s="32">
        <f t="shared" si="17"/>
        <v>5.5869633333333333</v>
      </c>
      <c r="AO31" s="5">
        <f t="shared" si="10"/>
        <v>-1.0244072524407262</v>
      </c>
      <c r="AP31" s="263">
        <f>AVERAGE(INDEX($AO$5:$AO$243,$Z31,1):INDEX($AO$5:$AO$243,$AA31,1))</f>
        <v>0.48225941422594065</v>
      </c>
      <c r="AQ31" s="5"/>
      <c r="AR31" s="5">
        <f t="shared" si="11"/>
        <v>7.7333333333333334</v>
      </c>
      <c r="AS31" s="32">
        <f t="shared" si="18"/>
        <v>6.7821933333333329</v>
      </c>
      <c r="AT31" s="5">
        <f t="shared" si="12"/>
        <v>0.87182705718270359</v>
      </c>
      <c r="AU31" s="264">
        <f>AVERAGE(INDEX($AT$5:$AT$243,$Z31,1):INDEX($AT$5:$AT$243,$AA31,1))</f>
        <v>5.5160390516036807E-2</v>
      </c>
      <c r="AV31" s="5"/>
    </row>
    <row r="32" spans="1:48" ht="11.4">
      <c r="A32" s="141">
        <v>28</v>
      </c>
      <c r="B32" s="6">
        <v>1808</v>
      </c>
      <c r="C32" s="5">
        <v>-3.5</v>
      </c>
      <c r="D32" s="5">
        <v>-4.0999999999999996</v>
      </c>
      <c r="E32" s="5">
        <v>-4.0999999999999996</v>
      </c>
      <c r="F32" s="5">
        <v>3.8000000000000003</v>
      </c>
      <c r="G32" s="5">
        <v>14.3</v>
      </c>
      <c r="H32" s="5">
        <v>12.6</v>
      </c>
      <c r="I32" s="5">
        <v>17.7</v>
      </c>
      <c r="J32" s="5">
        <v>16.599999999999998</v>
      </c>
      <c r="K32" s="5">
        <v>12</v>
      </c>
      <c r="L32" s="5">
        <v>4.3000000000000007</v>
      </c>
      <c r="M32" s="5">
        <v>2.5</v>
      </c>
      <c r="N32" s="5">
        <v>-5.6</v>
      </c>
      <c r="O32" s="232">
        <v>-0.6</v>
      </c>
      <c r="P32" s="5">
        <v>6.1</v>
      </c>
      <c r="Q32" s="83">
        <f t="shared" si="0"/>
        <v>5.5</v>
      </c>
      <c r="R32" s="111">
        <f t="shared" ref="R32:S47" si="19">$W$5*(P21+P43)+$W$6*(P22+P42)+$W$7*(P23+P41)+$W$8*(P24+P40)+$W$9*(P25+P39)+$W$10*(P26+P38)+$W$11*(P27+P37)+$W$12*(P28+P36)+$W$13*(P29+P35)+$W$14*(P30+P34)+$W$15*(P31+P33)+$W$16*P32</f>
        <v>6.7040600000000001</v>
      </c>
      <c r="S32" s="32">
        <f t="shared" si="19"/>
        <v>6.1805000000000003</v>
      </c>
      <c r="T32" s="286">
        <v>5.5926027397260283</v>
      </c>
      <c r="U32" s="111">
        <f t="shared" si="1"/>
        <v>-0.77322175732218046</v>
      </c>
      <c r="V32" s="261">
        <f>AVERAGE(INDEX($U$5:$U$243,$Z32,1):INDEX($U$5:$U$243,$AA32,1))</f>
        <v>-0.31322175732218044</v>
      </c>
      <c r="X32" s="4">
        <f t="shared" si="2"/>
        <v>2</v>
      </c>
      <c r="Y32" s="284">
        <f t="shared" si="3"/>
        <v>1.1666666666666667</v>
      </c>
      <c r="Z32" s="6">
        <f t="shared" si="4"/>
        <v>27</v>
      </c>
      <c r="AA32" s="6">
        <f t="shared" si="5"/>
        <v>36</v>
      </c>
      <c r="AC32" s="5">
        <f t="shared" si="6"/>
        <v>15.633333333333331</v>
      </c>
      <c r="AD32" s="32">
        <f t="shared" si="15"/>
        <v>14.230793333333331</v>
      </c>
      <c r="AE32" s="5">
        <f t="shared" si="7"/>
        <v>1.447001394700143</v>
      </c>
      <c r="AF32" s="261">
        <f>AVERAGE(INDEX($AE$5:$AE$243,$Z32,1):INDEX($AE$5:$AE$243,$AA32,1))</f>
        <v>-0.25966527196652134</v>
      </c>
      <c r="AH32" s="5">
        <f t="shared" si="13"/>
        <v>-3.1666666666666665</v>
      </c>
      <c r="AI32" s="32">
        <f t="shared" si="16"/>
        <v>-1.9046666666666665</v>
      </c>
      <c r="AJ32" s="5">
        <f t="shared" si="8"/>
        <v>-1.7201388888888884</v>
      </c>
      <c r="AK32" s="262">
        <f>AVERAGE(INDEX($AJ$5:$AJ$243,$Z32,1):INDEX($AJ$5:$AJ$243,$AA32,1))</f>
        <v>-0.86347222222222197</v>
      </c>
      <c r="AL32" s="32"/>
      <c r="AM32" s="5">
        <f t="shared" si="9"/>
        <v>4.666666666666667</v>
      </c>
      <c r="AN32" s="32">
        <f t="shared" si="17"/>
        <v>5.6206266666666664</v>
      </c>
      <c r="AO32" s="5">
        <f t="shared" si="10"/>
        <v>-0.82440725244072599</v>
      </c>
      <c r="AP32" s="263">
        <f>AVERAGE(INDEX($AO$5:$AO$243,$Z32,1):INDEX($AO$5:$AO$243,$AA32,1))</f>
        <v>0.26892608089260728</v>
      </c>
      <c r="AQ32" s="5"/>
      <c r="AR32" s="5">
        <f t="shared" si="11"/>
        <v>6.2666666666666666</v>
      </c>
      <c r="AS32" s="32">
        <f t="shared" si="18"/>
        <v>6.7852399999999999</v>
      </c>
      <c r="AT32" s="5">
        <f t="shared" si="12"/>
        <v>-0.59483960948396319</v>
      </c>
      <c r="AU32" s="264">
        <f>AVERAGE(INDEX($AT$5:$AT$243,$Z32,1):INDEX($AT$5:$AT$243,$AA32,1))</f>
        <v>-0.17817294281729651</v>
      </c>
      <c r="AV32" s="5"/>
    </row>
    <row r="33" spans="1:48" ht="11.4">
      <c r="A33" s="141">
        <v>29</v>
      </c>
      <c r="B33" s="6">
        <v>1809</v>
      </c>
      <c r="C33" s="5">
        <v>0.79999999999999993</v>
      </c>
      <c r="D33" s="5">
        <v>3.1</v>
      </c>
      <c r="E33" s="5">
        <v>2.9</v>
      </c>
      <c r="F33" s="5">
        <v>3.4999999999999996</v>
      </c>
      <c r="G33" s="5">
        <v>13.1</v>
      </c>
      <c r="H33" s="5">
        <v>14.9</v>
      </c>
      <c r="I33" s="5">
        <v>15.6</v>
      </c>
      <c r="J33" s="5">
        <v>15.1</v>
      </c>
      <c r="K33" s="5">
        <v>11.3</v>
      </c>
      <c r="L33" s="5">
        <v>5.7</v>
      </c>
      <c r="M33" s="5">
        <v>0.4</v>
      </c>
      <c r="N33" s="5">
        <v>-0.3</v>
      </c>
      <c r="O33" s="232">
        <v>-0.6</v>
      </c>
      <c r="P33" s="5">
        <v>7.8</v>
      </c>
      <c r="Q33" s="83">
        <f t="shared" si="0"/>
        <v>7.2</v>
      </c>
      <c r="R33" s="111">
        <f t="shared" si="19"/>
        <v>6.6531600000000006</v>
      </c>
      <c r="S33" s="32">
        <f t="shared" si="19"/>
        <v>6.1392600000000002</v>
      </c>
      <c r="T33" s="286">
        <v>7.2734246575342469</v>
      </c>
      <c r="U33" s="111">
        <f t="shared" si="1"/>
        <v>0.92677824267781972</v>
      </c>
      <c r="V33" s="261">
        <f>AVERAGE(INDEX($U$5:$U$243,$Z33,1):INDEX($U$5:$U$243,$AA33,1))</f>
        <v>-0.45322175732218034</v>
      </c>
      <c r="X33" s="4">
        <f t="shared" si="2"/>
        <v>2</v>
      </c>
      <c r="Y33" s="284">
        <f t="shared" si="3"/>
        <v>1.2083333333333333</v>
      </c>
      <c r="Z33" s="6">
        <f t="shared" si="4"/>
        <v>28</v>
      </c>
      <c r="AA33" s="6">
        <f t="shared" si="5"/>
        <v>37</v>
      </c>
      <c r="AC33" s="5">
        <f t="shared" si="6"/>
        <v>15.200000000000001</v>
      </c>
      <c r="AD33" s="32">
        <f t="shared" si="15"/>
        <v>14.156656666666667</v>
      </c>
      <c r="AE33" s="5">
        <f t="shared" si="7"/>
        <v>1.013668061366813</v>
      </c>
      <c r="AF33" s="261">
        <f>AVERAGE(INDEX($AE$5:$AE$243,$Z33,1):INDEX($AE$5:$AE$243,$AA33,1))</f>
        <v>-0.5929986052998546</v>
      </c>
      <c r="AH33" s="5">
        <f t="shared" si="13"/>
        <v>-0.56666666666666654</v>
      </c>
      <c r="AI33" s="32">
        <f t="shared" si="16"/>
        <v>-1.9555366666666665</v>
      </c>
      <c r="AJ33" s="5">
        <f t="shared" si="8"/>
        <v>0.87986111111111154</v>
      </c>
      <c r="AK33" s="262">
        <f>AVERAGE(INDEX($AJ$5:$AJ$243,$Z33,1):INDEX($AJ$5:$AJ$243,$AA33,1))</f>
        <v>-0.94013888888888886</v>
      </c>
      <c r="AL33" s="32"/>
      <c r="AM33" s="5">
        <f t="shared" si="9"/>
        <v>6.5</v>
      </c>
      <c r="AN33" s="32">
        <f t="shared" si="17"/>
        <v>5.6273499999999999</v>
      </c>
      <c r="AO33" s="5">
        <f t="shared" si="10"/>
        <v>1.008926080892607</v>
      </c>
      <c r="AP33" s="263">
        <f>AVERAGE(INDEX($AO$5:$AO$243,$Z33,1):INDEX($AO$5:$AO$243,$AA33,1))</f>
        <v>3.8926080892607254E-2</v>
      </c>
      <c r="AQ33" s="5"/>
      <c r="AR33" s="5">
        <f t="shared" si="11"/>
        <v>5.8</v>
      </c>
      <c r="AS33" s="32">
        <f t="shared" si="18"/>
        <v>6.7553866666666664</v>
      </c>
      <c r="AT33" s="5">
        <f t="shared" si="12"/>
        <v>-1.06150627615063</v>
      </c>
      <c r="AU33" s="264">
        <f>AVERAGE(INDEX($AT$5:$AT$243,$Z33,1):INDEX($AT$5:$AT$243,$AA33,1))</f>
        <v>-0.29817294281729645</v>
      </c>
      <c r="AV33" s="5"/>
    </row>
    <row r="34" spans="1:48" ht="11.4">
      <c r="A34" s="141">
        <v>30</v>
      </c>
      <c r="B34" s="259">
        <v>1810</v>
      </c>
      <c r="C34" s="5">
        <v>-2</v>
      </c>
      <c r="D34" s="5">
        <v>-2.6</v>
      </c>
      <c r="E34" s="5">
        <v>4.3000000000000007</v>
      </c>
      <c r="F34" s="5">
        <v>6.1000000000000005</v>
      </c>
      <c r="G34" s="5">
        <v>12.700000000000001</v>
      </c>
      <c r="H34" s="5">
        <v>13.3</v>
      </c>
      <c r="I34" s="5">
        <v>15.9</v>
      </c>
      <c r="J34" s="5">
        <v>15.4</v>
      </c>
      <c r="K34" s="5">
        <v>15.799999999999999</v>
      </c>
      <c r="L34" s="5">
        <v>8.6</v>
      </c>
      <c r="M34" s="5">
        <v>3.6999999999999997</v>
      </c>
      <c r="N34" s="5">
        <v>9.9999999999999978E-2</v>
      </c>
      <c r="O34" s="232">
        <v>-0.6</v>
      </c>
      <c r="P34" s="5">
        <v>8.1999999999999993</v>
      </c>
      <c r="Q34" s="83">
        <f t="shared" si="0"/>
        <v>7.6</v>
      </c>
      <c r="R34" s="111">
        <f t="shared" si="19"/>
        <v>6.6026699999999998</v>
      </c>
      <c r="S34" s="32">
        <f t="shared" si="19"/>
        <v>6.0958500000000004</v>
      </c>
      <c r="T34" s="286">
        <v>7.6791780821917799</v>
      </c>
      <c r="U34" s="111">
        <f t="shared" si="1"/>
        <v>1.3267782426778192</v>
      </c>
      <c r="V34" s="261">
        <f>AVERAGE(INDEX($U$5:$U$243,$Z34,1):INDEX($U$5:$U$243,$AA34,1))</f>
        <v>-0.36322175732218037</v>
      </c>
      <c r="X34" s="4">
        <f t="shared" si="2"/>
        <v>2</v>
      </c>
      <c r="Y34" s="284">
        <f t="shared" si="3"/>
        <v>1.25</v>
      </c>
      <c r="Z34" s="6">
        <f t="shared" si="4"/>
        <v>29</v>
      </c>
      <c r="AA34" s="6">
        <f t="shared" si="5"/>
        <v>38</v>
      </c>
      <c r="AC34" s="5">
        <f t="shared" si="6"/>
        <v>14.866666666666667</v>
      </c>
      <c r="AD34" s="32">
        <f t="shared" si="15"/>
        <v>14.044283333333333</v>
      </c>
      <c r="AE34" s="5">
        <f t="shared" si="7"/>
        <v>0.68033472803347905</v>
      </c>
      <c r="AF34" s="261">
        <f>AVERAGE(INDEX($AE$5:$AE$243,$Z34,1):INDEX($AE$5:$AE$243,$AA34,1))</f>
        <v>-0.78299860529985421</v>
      </c>
      <c r="AH34" s="5">
        <f t="shared" si="13"/>
        <v>-1.6333333333333335</v>
      </c>
      <c r="AI34" s="32">
        <f t="shared" si="16"/>
        <v>-2.0136066666666665</v>
      </c>
      <c r="AJ34" s="5">
        <f t="shared" si="8"/>
        <v>-0.18680555555555545</v>
      </c>
      <c r="AK34" s="262">
        <f>AVERAGE(INDEX($AJ$5:$AJ$243,$Z34,1):INDEX($AJ$5:$AJ$243,$AA34,1))</f>
        <v>-0.73347222222222197</v>
      </c>
      <c r="AL34" s="32"/>
      <c r="AM34" s="5">
        <f t="shared" si="9"/>
        <v>7.7</v>
      </c>
      <c r="AN34" s="32">
        <f t="shared" si="17"/>
        <v>5.6258500000000007</v>
      </c>
      <c r="AO34" s="5">
        <f t="shared" si="10"/>
        <v>2.2089260808926072</v>
      </c>
      <c r="AP34" s="263">
        <f>AVERAGE(INDEX($AO$5:$AO$243,$Z34,1):INDEX($AO$5:$AO$243,$AA34,1))</f>
        <v>0.14892608089260712</v>
      </c>
      <c r="AQ34" s="5"/>
      <c r="AR34" s="5">
        <f t="shared" si="11"/>
        <v>9.3666666666666654</v>
      </c>
      <c r="AS34" s="32">
        <f t="shared" si="18"/>
        <v>6.7330733333333335</v>
      </c>
      <c r="AT34" s="5">
        <f t="shared" si="12"/>
        <v>2.5051603905160356</v>
      </c>
      <c r="AU34" s="264">
        <f>AVERAGE(INDEX($AT$5:$AT$243,$Z34,1):INDEX($AT$5:$AT$243,$AA34,1))</f>
        <v>-0.21817294281729643</v>
      </c>
      <c r="AV34" s="5"/>
    </row>
    <row r="35" spans="1:48" ht="11.4">
      <c r="A35" s="141">
        <v>31</v>
      </c>
      <c r="B35" s="259">
        <v>1811</v>
      </c>
      <c r="C35" s="147">
        <v>-5.7</v>
      </c>
      <c r="D35" s="147">
        <v>-0.1</v>
      </c>
      <c r="E35" s="147">
        <v>4</v>
      </c>
      <c r="F35" s="147">
        <v>7.5</v>
      </c>
      <c r="G35" s="147">
        <v>14.6</v>
      </c>
      <c r="H35" s="147">
        <v>17.2</v>
      </c>
      <c r="I35" s="147">
        <v>17.100000000000001</v>
      </c>
      <c r="J35" s="147">
        <v>15</v>
      </c>
      <c r="K35" s="147">
        <v>12.4</v>
      </c>
      <c r="L35" s="147">
        <v>12.2</v>
      </c>
      <c r="M35" s="147">
        <v>4.2</v>
      </c>
      <c r="N35" s="147">
        <v>-0.3</v>
      </c>
      <c r="O35" s="231">
        <v>0</v>
      </c>
      <c r="P35" s="5">
        <f>ROUND(AVERAGE(C35:N35),1)</f>
        <v>8.1999999999999993</v>
      </c>
      <c r="Q35" s="83">
        <f t="shared" si="0"/>
        <v>8.1999999999999993</v>
      </c>
      <c r="R35" s="111">
        <f t="shared" si="19"/>
        <v>6.5523800000000012</v>
      </c>
      <c r="S35" s="32">
        <f t="shared" si="19"/>
        <v>6.0492800000000004</v>
      </c>
      <c r="T35" s="286">
        <v>8.2194520547945196</v>
      </c>
      <c r="U35" s="111">
        <f t="shared" si="1"/>
        <v>1.9267782426778188</v>
      </c>
      <c r="V35" s="261">
        <f>AVERAGE(INDEX($U$5:$U$243,$Z35,1):INDEX($U$5:$U$243,$AA35,1))</f>
        <v>-0.44322175732218039</v>
      </c>
      <c r="X35" s="4">
        <f t="shared" si="2"/>
        <v>2</v>
      </c>
      <c r="Y35" s="284">
        <f t="shared" si="3"/>
        <v>1.2916666666666667</v>
      </c>
      <c r="Z35" s="6">
        <f t="shared" si="4"/>
        <v>30</v>
      </c>
      <c r="AA35" s="6">
        <f t="shared" si="5"/>
        <v>39</v>
      </c>
      <c r="AC35" s="5">
        <f t="shared" si="6"/>
        <v>16.433333333333334</v>
      </c>
      <c r="AD35" s="32">
        <f t="shared" si="15"/>
        <v>13.930809999999999</v>
      </c>
      <c r="AE35" s="5">
        <f t="shared" si="7"/>
        <v>2.2470013947001455</v>
      </c>
      <c r="AF35" s="261">
        <f>AVERAGE(INDEX($AE$5:$AE$243,$Z35,1):INDEX($AE$5:$AE$243,$AA35,1))</f>
        <v>-0.91299860529985433</v>
      </c>
      <c r="AH35" s="5">
        <f t="shared" si="13"/>
        <v>-1.9000000000000001</v>
      </c>
      <c r="AI35" s="32">
        <f t="shared" si="16"/>
        <v>-2.0509333333333335</v>
      </c>
      <c r="AJ35" s="5">
        <f t="shared" si="8"/>
        <v>-0.45347222222222205</v>
      </c>
      <c r="AK35" s="262">
        <f>AVERAGE(INDEX($AJ$5:$AJ$243,$Z35,1):INDEX($AJ$5:$AJ$243,$AA35,1))</f>
        <v>-0.79680555555555532</v>
      </c>
      <c r="AM35" s="5">
        <f t="shared" si="9"/>
        <v>8.7000000000000011</v>
      </c>
      <c r="AN35" s="32">
        <f t="shared" si="17"/>
        <v>5.6355966666666673</v>
      </c>
      <c r="AO35" s="5">
        <f t="shared" si="10"/>
        <v>3.2089260808926081</v>
      </c>
      <c r="AP35" s="263">
        <f>AVERAGE(INDEX($AO$5:$AO$243,$Z35,1):INDEX($AO$5:$AO$243,$AA35,1))</f>
        <v>0.13225941422594042</v>
      </c>
      <c r="AR35" s="5">
        <f t="shared" si="11"/>
        <v>9.6</v>
      </c>
      <c r="AS35" s="32">
        <f t="shared" si="18"/>
        <v>6.7040899999999999</v>
      </c>
      <c r="AT35" s="5">
        <f t="shared" si="12"/>
        <v>2.7384937238493698</v>
      </c>
      <c r="AU35" s="264">
        <f>AVERAGE(INDEX($AT$5:$AT$243,$Z35,1):INDEX($AT$5:$AT$243,$AA35,1))</f>
        <v>-0.16817294281729644</v>
      </c>
      <c r="AV35" s="5"/>
    </row>
    <row r="36" spans="1:48" ht="11.4">
      <c r="A36" s="141">
        <v>32</v>
      </c>
      <c r="B36" s="259">
        <v>1812</v>
      </c>
      <c r="C36" s="147">
        <v>-4.2</v>
      </c>
      <c r="D36" s="147">
        <v>0.4</v>
      </c>
      <c r="E36" s="147">
        <v>1.5</v>
      </c>
      <c r="F36" s="147">
        <v>2</v>
      </c>
      <c r="G36" s="147">
        <v>11.6</v>
      </c>
      <c r="H36" s="147">
        <v>13.7</v>
      </c>
      <c r="I36" s="147">
        <v>13.6</v>
      </c>
      <c r="J36" s="147">
        <v>14</v>
      </c>
      <c r="K36" s="147">
        <v>10.9</v>
      </c>
      <c r="L36" s="147">
        <v>9.6999999999999993</v>
      </c>
      <c r="M36" s="147">
        <v>0.2</v>
      </c>
      <c r="N36" s="147">
        <v>-7.3</v>
      </c>
      <c r="O36" s="231">
        <v>0</v>
      </c>
      <c r="P36" s="5">
        <f>ROUND(AVERAGE(C36:N36),1)</f>
        <v>5.5</v>
      </c>
      <c r="Q36" s="83">
        <f t="shared" si="0"/>
        <v>5.5</v>
      </c>
      <c r="R36" s="111">
        <f t="shared" si="19"/>
        <v>6.4824400000000004</v>
      </c>
      <c r="S36" s="32">
        <f t="shared" si="19"/>
        <v>5.9793400000000005</v>
      </c>
      <c r="T36" s="286">
        <v>5.5383561643835613</v>
      </c>
      <c r="U36" s="111">
        <f t="shared" si="1"/>
        <v>-0.77322175732218046</v>
      </c>
      <c r="V36" s="261">
        <f>AVERAGE(INDEX($U$5:$U$243,$Z36,1):INDEX($U$5:$U$243,$AA36,1))</f>
        <v>-0.71322175732218029</v>
      </c>
      <c r="X36" s="4">
        <f t="shared" si="2"/>
        <v>2</v>
      </c>
      <c r="Y36" s="284">
        <f t="shared" si="3"/>
        <v>1.3333333333333333</v>
      </c>
      <c r="Z36" s="6">
        <f t="shared" si="4"/>
        <v>31</v>
      </c>
      <c r="AA36" s="6">
        <f t="shared" si="5"/>
        <v>40</v>
      </c>
      <c r="AC36" s="5">
        <f t="shared" si="6"/>
        <v>13.766666666666666</v>
      </c>
      <c r="AD36" s="32">
        <f t="shared" si="15"/>
        <v>13.789953333333333</v>
      </c>
      <c r="AE36" s="5">
        <f t="shared" si="7"/>
        <v>-0.41966527196652237</v>
      </c>
      <c r="AF36" s="261">
        <f>AVERAGE(INDEX($AE$5:$AE$243,$Z36,1):INDEX($AE$5:$AE$243,$AA36,1))</f>
        <v>-1.0696652719665212</v>
      </c>
      <c r="AH36" s="5">
        <f t="shared" si="13"/>
        <v>-1.3666666666666665</v>
      </c>
      <c r="AI36" s="32">
        <f t="shared" si="16"/>
        <v>-2.1087933333333333</v>
      </c>
      <c r="AJ36" s="5">
        <f t="shared" si="8"/>
        <v>7.9861111111111605E-2</v>
      </c>
      <c r="AK36" s="262">
        <f>AVERAGE(INDEX($AJ$5:$AJ$243,$Z36,1):INDEX($AJ$5:$AJ$243,$AA36,1))</f>
        <v>-0.92680555555555544</v>
      </c>
      <c r="AM36" s="5">
        <f t="shared" si="9"/>
        <v>5.0333333333333332</v>
      </c>
      <c r="AN36" s="32">
        <f t="shared" si="17"/>
        <v>5.6004566666666671</v>
      </c>
      <c r="AO36" s="5">
        <f t="shared" si="10"/>
        <v>-0.45774058577405974</v>
      </c>
      <c r="AP36" s="263">
        <f>AVERAGE(INDEX($AO$5:$AO$243,$Z36,1):INDEX($AO$5:$AO$243,$AA36,1))</f>
        <v>-0.10440725244072628</v>
      </c>
      <c r="AR36" s="5">
        <f t="shared" si="11"/>
        <v>6.9333333333333336</v>
      </c>
      <c r="AS36" s="32">
        <f t="shared" si="18"/>
        <v>6.6573366666666658</v>
      </c>
      <c r="AT36" s="5">
        <f t="shared" si="12"/>
        <v>7.1827057182703768E-2</v>
      </c>
      <c r="AU36" s="264">
        <f>AVERAGE(INDEX($AT$5:$AT$243,$Z36,1):INDEX($AT$5:$AT$243,$AA36,1))</f>
        <v>-0.65483960948396291</v>
      </c>
      <c r="AV36" s="5"/>
    </row>
    <row r="37" spans="1:48" ht="11.4">
      <c r="A37" s="141">
        <v>33</v>
      </c>
      <c r="B37" s="6">
        <v>1813</v>
      </c>
      <c r="C37" s="5">
        <v>-5.6999999999999993</v>
      </c>
      <c r="D37" s="5">
        <v>0.70000000000000007</v>
      </c>
      <c r="E37" s="5">
        <v>-9.9999999999999978E-2</v>
      </c>
      <c r="F37" s="5">
        <v>6.4</v>
      </c>
      <c r="G37" s="5">
        <v>10.3</v>
      </c>
      <c r="H37" s="5">
        <v>10.3</v>
      </c>
      <c r="I37" s="5">
        <v>11.8</v>
      </c>
      <c r="J37" s="5">
        <v>11.1</v>
      </c>
      <c r="K37" s="5">
        <v>9.1</v>
      </c>
      <c r="L37" s="5">
        <v>6.2</v>
      </c>
      <c r="M37" s="5">
        <v>-0.3</v>
      </c>
      <c r="N37" s="5">
        <v>-0.7</v>
      </c>
      <c r="O37" s="232">
        <v>-0.6</v>
      </c>
      <c r="P37" s="5">
        <v>5.5</v>
      </c>
      <c r="Q37" s="83">
        <f t="shared" si="0"/>
        <v>4.9000000000000004</v>
      </c>
      <c r="R37" s="111">
        <f t="shared" si="19"/>
        <v>6.4200899999999992</v>
      </c>
      <c r="S37" s="32">
        <f t="shared" si="19"/>
        <v>5.9132700000000007</v>
      </c>
      <c r="T37" s="286">
        <v>4.9147945205479457</v>
      </c>
      <c r="U37" s="111">
        <f t="shared" si="1"/>
        <v>-1.3732217573221801</v>
      </c>
      <c r="V37" s="261">
        <f>AVERAGE(INDEX($U$5:$U$243,$Z37,1):INDEX($U$5:$U$243,$AA37,1))</f>
        <v>-0.91322175732218014</v>
      </c>
      <c r="X37" s="4">
        <f t="shared" si="2"/>
        <v>2</v>
      </c>
      <c r="Y37" s="284">
        <f t="shared" si="3"/>
        <v>1.375</v>
      </c>
      <c r="Z37" s="6">
        <f t="shared" si="4"/>
        <v>32</v>
      </c>
      <c r="AA37" s="6">
        <f t="shared" si="5"/>
        <v>41</v>
      </c>
      <c r="AC37" s="5">
        <f t="shared" si="6"/>
        <v>11.066666666666668</v>
      </c>
      <c r="AD37" s="32">
        <f t="shared" si="15"/>
        <v>13.65381</v>
      </c>
      <c r="AE37" s="5">
        <f t="shared" si="7"/>
        <v>-3.1196652719665199</v>
      </c>
      <c r="AF37" s="261">
        <f>AVERAGE(INDEX($AE$5:$AE$243,$Z37,1):INDEX($AE$5:$AE$243,$AA37,1))</f>
        <v>-1.5096652719665211</v>
      </c>
      <c r="AH37" s="5">
        <f t="shared" si="13"/>
        <v>-4.1000000000000005</v>
      </c>
      <c r="AI37" s="32">
        <f t="shared" si="16"/>
        <v>-2.1536433333333336</v>
      </c>
      <c r="AJ37" s="5">
        <f t="shared" si="8"/>
        <v>-2.6534722222222227</v>
      </c>
      <c r="AK37" s="262">
        <f>AVERAGE(INDEX($AJ$5:$AJ$243,$Z37,1):INDEX($AJ$5:$AJ$243,$AA37,1))</f>
        <v>-0.97347222222222229</v>
      </c>
      <c r="AL37" s="32"/>
      <c r="AM37" s="5">
        <f t="shared" si="9"/>
        <v>5.5333333333333341</v>
      </c>
      <c r="AN37" s="32">
        <f t="shared" si="17"/>
        <v>5.5474166666666678</v>
      </c>
      <c r="AO37" s="5">
        <f t="shared" si="10"/>
        <v>4.225941422594115E-2</v>
      </c>
      <c r="AP37" s="263">
        <f>AVERAGE(INDEX($AO$5:$AO$243,$Z37,1):INDEX($AO$5:$AO$243,$AA37,1))</f>
        <v>-0.4344072524407262</v>
      </c>
      <c r="AQ37" s="5"/>
      <c r="AR37" s="5">
        <f t="shared" si="11"/>
        <v>5</v>
      </c>
      <c r="AS37" s="32">
        <f t="shared" si="18"/>
        <v>6.607946666666666</v>
      </c>
      <c r="AT37" s="5">
        <f t="shared" si="12"/>
        <v>-1.8615062761506298</v>
      </c>
      <c r="AU37" s="264">
        <f>AVERAGE(INDEX($AT$5:$AT$243,$Z37,1):INDEX($AT$5:$AT$243,$AA37,1))</f>
        <v>-0.83483960948396285</v>
      </c>
      <c r="AV37" s="5"/>
    </row>
    <row r="38" spans="1:48" ht="11.4">
      <c r="A38" s="141">
        <v>34</v>
      </c>
      <c r="B38" s="6">
        <v>1814</v>
      </c>
      <c r="C38" s="5">
        <v>-4</v>
      </c>
      <c r="D38" s="5">
        <v>-8.4</v>
      </c>
      <c r="E38" s="5">
        <v>-0.7</v>
      </c>
      <c r="F38" s="5">
        <v>7.3000000000000007</v>
      </c>
      <c r="G38" s="5">
        <v>7.5</v>
      </c>
      <c r="H38" s="5">
        <v>10.5</v>
      </c>
      <c r="I38" s="5">
        <v>14.9</v>
      </c>
      <c r="J38" s="5">
        <v>13.1</v>
      </c>
      <c r="K38" s="5">
        <v>8.3000000000000007</v>
      </c>
      <c r="L38" s="5">
        <v>5.6000000000000005</v>
      </c>
      <c r="M38" s="5">
        <v>3.3</v>
      </c>
      <c r="N38" s="5">
        <v>0.6</v>
      </c>
      <c r="O38" s="232">
        <v>-0.6</v>
      </c>
      <c r="P38" s="5">
        <v>5.4</v>
      </c>
      <c r="Q38" s="83">
        <f t="shared" si="0"/>
        <v>4.8000000000000007</v>
      </c>
      <c r="R38" s="111">
        <f t="shared" si="19"/>
        <v>6.3662500000000009</v>
      </c>
      <c r="S38" s="32">
        <f t="shared" si="19"/>
        <v>5.8523499999999995</v>
      </c>
      <c r="T38" s="286">
        <v>4.9194520547945197</v>
      </c>
      <c r="U38" s="111">
        <f t="shared" si="1"/>
        <v>-1.4732217573221797</v>
      </c>
      <c r="V38" s="261">
        <f>AVERAGE(INDEX($U$5:$U$243,$Z38,1):INDEX($U$5:$U$243,$AA38,1))</f>
        <v>-0.72322175732218019</v>
      </c>
      <c r="X38" s="4">
        <f t="shared" si="2"/>
        <v>2</v>
      </c>
      <c r="Y38" s="284">
        <f t="shared" si="3"/>
        <v>1.4166666666666667</v>
      </c>
      <c r="Z38" s="6">
        <f t="shared" si="4"/>
        <v>33</v>
      </c>
      <c r="AA38" s="6">
        <f t="shared" si="5"/>
        <v>42</v>
      </c>
      <c r="AC38" s="5">
        <f t="shared" si="6"/>
        <v>12.833333333333334</v>
      </c>
      <c r="AD38" s="32">
        <f t="shared" si="15"/>
        <v>13.510846666666668</v>
      </c>
      <c r="AE38" s="5">
        <f t="shared" si="7"/>
        <v>-1.3529986052998542</v>
      </c>
      <c r="AF38" s="261">
        <f>AVERAGE(INDEX($AE$5:$AE$243,$Z38,1):INDEX($AE$5:$AE$243,$AA38,1))</f>
        <v>-1.3263319386331878</v>
      </c>
      <c r="AH38" s="5">
        <f t="shared" si="13"/>
        <v>-4.3666666666666671</v>
      </c>
      <c r="AI38" s="32">
        <f t="shared" si="16"/>
        <v>-2.1715333333333335</v>
      </c>
      <c r="AJ38" s="5">
        <f t="shared" si="8"/>
        <v>-2.9201388888888893</v>
      </c>
      <c r="AK38" s="262">
        <f>AVERAGE(INDEX($AJ$5:$AJ$243,$Z38,1):INDEX($AJ$5:$AJ$243,$AA38,1))</f>
        <v>-0.85013888888888878</v>
      </c>
      <c r="AL38" s="32"/>
      <c r="AM38" s="5">
        <f t="shared" si="9"/>
        <v>4.7</v>
      </c>
      <c r="AN38" s="32">
        <f t="shared" si="17"/>
        <v>5.4990099999999993</v>
      </c>
      <c r="AO38" s="5">
        <f t="shared" si="10"/>
        <v>-0.79107391910739278</v>
      </c>
      <c r="AP38" s="263">
        <f>AVERAGE(INDEX($AO$5:$AO$243,$Z38,1):INDEX($AO$5:$AO$243,$AA38,1))</f>
        <v>-0.12440725244072626</v>
      </c>
      <c r="AQ38" s="5"/>
      <c r="AR38" s="5">
        <f t="shared" si="11"/>
        <v>5.7333333333333343</v>
      </c>
      <c r="AS38" s="32">
        <f t="shared" si="18"/>
        <v>6.55755</v>
      </c>
      <c r="AT38" s="5">
        <f t="shared" si="12"/>
        <v>-1.1281729428172955</v>
      </c>
      <c r="AU38" s="264">
        <f>AVERAGE(INDEX($AT$5:$AT$243,$Z38,1):INDEX($AT$5:$AT$243,$AA38,1))</f>
        <v>-0.66483960948396292</v>
      </c>
      <c r="AV38" s="5"/>
    </row>
    <row r="39" spans="1:48" ht="11.4">
      <c r="A39" s="141">
        <v>35</v>
      </c>
      <c r="B39" s="6">
        <v>1815</v>
      </c>
      <c r="C39" s="5">
        <v>-7.8</v>
      </c>
      <c r="D39" s="5">
        <v>1.6</v>
      </c>
      <c r="E39" s="5">
        <v>3.6999999999999997</v>
      </c>
      <c r="F39" s="5">
        <v>6</v>
      </c>
      <c r="G39" s="5">
        <v>10.8</v>
      </c>
      <c r="H39" s="5">
        <v>11.5</v>
      </c>
      <c r="I39" s="5">
        <v>11.700000000000001</v>
      </c>
      <c r="J39" s="5">
        <v>12.4</v>
      </c>
      <c r="K39" s="5">
        <v>10.6</v>
      </c>
      <c r="L39" s="5">
        <v>6.8000000000000007</v>
      </c>
      <c r="M39" s="5">
        <v>-1.7000000000000002</v>
      </c>
      <c r="N39" s="5">
        <v>-3.8000000000000003</v>
      </c>
      <c r="O39" s="232">
        <v>-0.6</v>
      </c>
      <c r="P39" s="5">
        <v>5.8</v>
      </c>
      <c r="Q39" s="83">
        <f t="shared" si="0"/>
        <v>5.2</v>
      </c>
      <c r="R39" s="111">
        <f t="shared" si="19"/>
        <v>6.3338799999999988</v>
      </c>
      <c r="S39" s="32">
        <f t="shared" si="19"/>
        <v>5.8103199999999999</v>
      </c>
      <c r="T39" s="286">
        <v>5.212328767123287</v>
      </c>
      <c r="U39" s="111">
        <f t="shared" si="1"/>
        <v>-1.0732217573221803</v>
      </c>
      <c r="V39" s="261">
        <f>AVERAGE(INDEX($U$5:$U$243,$Z39,1):INDEX($U$5:$U$243,$AA39,1))</f>
        <v>-0.64322175732218012</v>
      </c>
      <c r="X39" s="4">
        <f t="shared" si="2"/>
        <v>2</v>
      </c>
      <c r="Y39" s="284">
        <f t="shared" si="3"/>
        <v>1.4583333333333333</v>
      </c>
      <c r="Z39" s="6">
        <f t="shared" si="4"/>
        <v>34</v>
      </c>
      <c r="AA39" s="6">
        <f t="shared" si="5"/>
        <v>43</v>
      </c>
      <c r="AC39" s="5">
        <f t="shared" si="6"/>
        <v>11.866666666666667</v>
      </c>
      <c r="AD39" s="32">
        <f t="shared" si="15"/>
        <v>13.410723333333333</v>
      </c>
      <c r="AE39" s="5">
        <f t="shared" si="7"/>
        <v>-2.3196652719665209</v>
      </c>
      <c r="AF39" s="261">
        <f>AVERAGE(INDEX($AE$5:$AE$243,$Z39,1):INDEX($AE$5:$AE$243,$AA39,1))</f>
        <v>-1.1329986052998546</v>
      </c>
      <c r="AH39" s="5">
        <f t="shared" si="13"/>
        <v>-1.8666666666666665</v>
      </c>
      <c r="AI39" s="32">
        <f t="shared" si="16"/>
        <v>-2.1640666666666668</v>
      </c>
      <c r="AJ39" s="5">
        <f t="shared" si="8"/>
        <v>-0.4201388888888884</v>
      </c>
      <c r="AK39" s="262">
        <f>AVERAGE(INDEX($AJ$5:$AJ$243,$Z39,1):INDEX($AJ$5:$AJ$243,$AA39,1))</f>
        <v>-0.80347222222222192</v>
      </c>
      <c r="AL39" s="32"/>
      <c r="AM39" s="5">
        <f t="shared" si="9"/>
        <v>6.833333333333333</v>
      </c>
      <c r="AN39" s="32">
        <f t="shared" si="17"/>
        <v>5.4431300000000009</v>
      </c>
      <c r="AO39" s="5">
        <f t="shared" si="10"/>
        <v>1.3422594142259401</v>
      </c>
      <c r="AP39" s="263">
        <f>AVERAGE(INDEX($AO$5:$AO$243,$Z39,1):INDEX($AO$5:$AO$243,$AA39,1))</f>
        <v>-0.18440725244072639</v>
      </c>
      <c r="AQ39" s="5"/>
      <c r="AR39" s="5">
        <f t="shared" si="11"/>
        <v>5.2333333333333334</v>
      </c>
      <c r="AS39" s="32">
        <f t="shared" si="18"/>
        <v>6.5320400000000012</v>
      </c>
      <c r="AT39" s="5">
        <f t="shared" si="12"/>
        <v>-1.6281729428172964</v>
      </c>
      <c r="AU39" s="264">
        <f>AVERAGE(INDEX($AT$5:$AT$243,$Z39,1):INDEX($AT$5:$AT$243,$AA39,1))</f>
        <v>-0.49483960948396283</v>
      </c>
      <c r="AV39" s="5"/>
    </row>
    <row r="40" spans="1:48" ht="11.4">
      <c r="A40" s="141">
        <v>36</v>
      </c>
      <c r="B40" s="6">
        <v>1816</v>
      </c>
      <c r="C40" s="5">
        <v>-3.9</v>
      </c>
      <c r="D40" s="5">
        <v>-4.3999999999999995</v>
      </c>
      <c r="E40" s="5">
        <v>-1.2</v>
      </c>
      <c r="F40" s="5">
        <v>4.5</v>
      </c>
      <c r="G40" s="5">
        <v>7.1000000000000005</v>
      </c>
      <c r="H40" s="5">
        <v>9.8000000000000007</v>
      </c>
      <c r="I40" s="5">
        <v>11.5</v>
      </c>
      <c r="J40" s="5">
        <v>11.4</v>
      </c>
      <c r="K40" s="5">
        <v>9.4</v>
      </c>
      <c r="L40" s="5">
        <v>6.9</v>
      </c>
      <c r="M40" s="5">
        <v>-0.8</v>
      </c>
      <c r="N40" s="5">
        <v>-2.8000000000000003</v>
      </c>
      <c r="O40" s="232">
        <v>-0.6</v>
      </c>
      <c r="P40" s="5">
        <v>4.5999999999999996</v>
      </c>
      <c r="Q40" s="83">
        <f t="shared" si="0"/>
        <v>3.9999999999999996</v>
      </c>
      <c r="R40" s="111">
        <f t="shared" si="19"/>
        <v>6.3136200000000002</v>
      </c>
      <c r="S40" s="32">
        <f t="shared" si="19"/>
        <v>5.7788399999999998</v>
      </c>
      <c r="T40" s="286">
        <v>3.9805479452054797</v>
      </c>
      <c r="U40" s="111">
        <f t="shared" si="1"/>
        <v>-2.2732217573221809</v>
      </c>
      <c r="V40" s="261">
        <f>AVERAGE(INDEX($U$5:$U$243,$Z40,1):INDEX($U$5:$U$243,$AA40,1))</f>
        <v>-0.51322175732218012</v>
      </c>
      <c r="X40" s="4">
        <f t="shared" si="2"/>
        <v>2</v>
      </c>
      <c r="Y40" s="284">
        <f t="shared" si="3"/>
        <v>1.5</v>
      </c>
      <c r="Z40" s="6">
        <f t="shared" si="4"/>
        <v>35</v>
      </c>
      <c r="AA40" s="6">
        <f t="shared" si="5"/>
        <v>44</v>
      </c>
      <c r="AC40" s="5">
        <f t="shared" si="6"/>
        <v>10.9</v>
      </c>
      <c r="AD40" s="32">
        <f t="shared" si="15"/>
        <v>13.336833333333335</v>
      </c>
      <c r="AE40" s="5">
        <f t="shared" si="7"/>
        <v>-3.2863319386331877</v>
      </c>
      <c r="AF40" s="261">
        <f>AVERAGE(INDEX($AE$5:$AE$243,$Z40,1):INDEX($AE$5:$AE$243,$AA40,1))</f>
        <v>-1.066331938633188</v>
      </c>
      <c r="AH40" s="5">
        <f t="shared" si="13"/>
        <v>-4.0333333333333332</v>
      </c>
      <c r="AI40" s="32">
        <f t="shared" si="16"/>
        <v>-2.1733366666666667</v>
      </c>
      <c r="AJ40" s="5">
        <f t="shared" si="8"/>
        <v>-2.5868055555555554</v>
      </c>
      <c r="AK40" s="262">
        <f>AVERAGE(INDEX($AJ$5:$AJ$243,$Z40,1):INDEX($AJ$5:$AJ$243,$AA40,1))</f>
        <v>-0.49347222222222192</v>
      </c>
      <c r="AL40" s="32"/>
      <c r="AM40" s="5">
        <f t="shared" si="9"/>
        <v>3.4666666666666668</v>
      </c>
      <c r="AN40" s="32">
        <f t="shared" si="17"/>
        <v>5.4015466666666674</v>
      </c>
      <c r="AO40" s="5">
        <f t="shared" si="10"/>
        <v>-2.0244072524407262</v>
      </c>
      <c r="AP40" s="263">
        <f>AVERAGE(INDEX($AO$5:$AO$243,$Z40,1):INDEX($AO$5:$AO$243,$AA40,1))</f>
        <v>-0.31774058577405961</v>
      </c>
      <c r="AQ40" s="5"/>
      <c r="AR40" s="5">
        <f t="shared" si="11"/>
        <v>5.166666666666667</v>
      </c>
      <c r="AS40" s="32">
        <f t="shared" si="18"/>
        <v>6.5042266666666677</v>
      </c>
      <c r="AT40" s="5">
        <f t="shared" si="12"/>
        <v>-1.6948396094839628</v>
      </c>
      <c r="AU40" s="264">
        <f>AVERAGE(INDEX($AT$5:$AT$243,$Z40,1):INDEX($AT$5:$AT$243,$AA40,1))</f>
        <v>-0.29483960948396293</v>
      </c>
      <c r="AV40" s="5"/>
    </row>
    <row r="41" spans="1:48" ht="11.4">
      <c r="A41" s="141">
        <v>37</v>
      </c>
      <c r="B41" s="6">
        <v>1817</v>
      </c>
      <c r="C41" s="5">
        <v>0.4</v>
      </c>
      <c r="D41" s="5">
        <v>-0.19999999999999996</v>
      </c>
      <c r="E41" s="5">
        <v>-1.2999999999999998</v>
      </c>
      <c r="F41" s="5">
        <v>-1.1000000000000001</v>
      </c>
      <c r="G41" s="5">
        <v>8.9</v>
      </c>
      <c r="H41" s="5">
        <v>14</v>
      </c>
      <c r="I41" s="5">
        <v>13.1</v>
      </c>
      <c r="J41" s="5">
        <v>13</v>
      </c>
      <c r="K41" s="5">
        <v>13.3</v>
      </c>
      <c r="L41" s="5">
        <v>2</v>
      </c>
      <c r="M41" s="5">
        <v>4.3000000000000007</v>
      </c>
      <c r="N41" s="5">
        <v>-2.5</v>
      </c>
      <c r="O41" s="232">
        <v>-0.6</v>
      </c>
      <c r="P41" s="5">
        <v>5.9</v>
      </c>
      <c r="Q41" s="83">
        <f t="shared" si="0"/>
        <v>5.3000000000000007</v>
      </c>
      <c r="R41" s="111">
        <f t="shared" si="19"/>
        <v>6.3233800000000002</v>
      </c>
      <c r="S41" s="32">
        <f t="shared" si="19"/>
        <v>5.7768999999999995</v>
      </c>
      <c r="T41" s="286">
        <v>5.3761643835616439</v>
      </c>
      <c r="U41" s="111">
        <f t="shared" si="1"/>
        <v>-0.97322175732217975</v>
      </c>
      <c r="V41" s="261">
        <f>AVERAGE(INDEX($U$5:$U$243,$Z41,1):INDEX($U$5:$U$243,$AA41,1))</f>
        <v>-0.44322175732218022</v>
      </c>
      <c r="X41" s="4">
        <f t="shared" si="2"/>
        <v>2</v>
      </c>
      <c r="Y41" s="284">
        <f t="shared" si="3"/>
        <v>1.5416666666666667</v>
      </c>
      <c r="Z41" s="6">
        <f t="shared" si="4"/>
        <v>36</v>
      </c>
      <c r="AA41" s="6">
        <f t="shared" si="5"/>
        <v>45</v>
      </c>
      <c r="AC41" s="5">
        <f t="shared" si="6"/>
        <v>13.366666666666667</v>
      </c>
      <c r="AD41" s="32">
        <f t="shared" si="15"/>
        <v>13.29889</v>
      </c>
      <c r="AE41" s="5">
        <f t="shared" si="7"/>
        <v>-0.81966527196652095</v>
      </c>
      <c r="AF41" s="261">
        <f>AVERAGE(INDEX($AE$5:$AE$243,$Z41,1):INDEX($AE$5:$AE$243,$AA41,1))</f>
        <v>-0.94299860529985469</v>
      </c>
      <c r="AH41" s="5">
        <f t="shared" si="13"/>
        <v>-0.86666666666666681</v>
      </c>
      <c r="AI41" s="32">
        <f t="shared" si="16"/>
        <v>-2.1340833333333333</v>
      </c>
      <c r="AJ41" s="5">
        <f t="shared" si="8"/>
        <v>0.57986111111111127</v>
      </c>
      <c r="AK41" s="262">
        <f>AVERAGE(INDEX($AJ$5:$AJ$243,$Z41,1):INDEX($AJ$5:$AJ$243,$AA41,1))</f>
        <v>-0.45347222222222205</v>
      </c>
      <c r="AL41" s="32"/>
      <c r="AM41" s="5">
        <f t="shared" si="9"/>
        <v>2.1666666666666665</v>
      </c>
      <c r="AN41" s="32">
        <f t="shared" si="17"/>
        <v>5.3702800000000002</v>
      </c>
      <c r="AO41" s="5">
        <f t="shared" si="10"/>
        <v>-3.3244072524407264</v>
      </c>
      <c r="AP41" s="263">
        <f>AVERAGE(INDEX($AO$5:$AO$243,$Z41,1):INDEX($AO$5:$AO$243,$AA41,1))</f>
        <v>-0.50774058577405967</v>
      </c>
      <c r="AQ41" s="5"/>
      <c r="AR41" s="5">
        <f t="shared" si="11"/>
        <v>6.5333333333333341</v>
      </c>
      <c r="AS41" s="32">
        <f t="shared" si="18"/>
        <v>6.5095333333333336</v>
      </c>
      <c r="AT41" s="5">
        <f t="shared" si="12"/>
        <v>-0.3281729428172957</v>
      </c>
      <c r="AU41" s="264">
        <f>AVERAGE(INDEX($AT$5:$AT$243,$Z41,1):INDEX($AT$5:$AT$243,$AA41,1))</f>
        <v>-0.16150627615062962</v>
      </c>
      <c r="AV41" s="5"/>
    </row>
    <row r="42" spans="1:48" ht="11.4">
      <c r="A42" s="141">
        <v>38</v>
      </c>
      <c r="B42" s="6">
        <v>1818</v>
      </c>
      <c r="C42" s="5">
        <v>-0.39999999999999997</v>
      </c>
      <c r="D42" s="5">
        <v>-0.39999999999999997</v>
      </c>
      <c r="E42" s="5">
        <v>0.70000000000000007</v>
      </c>
      <c r="F42" s="5">
        <v>7.6</v>
      </c>
      <c r="G42" s="5">
        <v>9</v>
      </c>
      <c r="H42" s="5">
        <v>14</v>
      </c>
      <c r="I42" s="5">
        <v>14.8</v>
      </c>
      <c r="J42" s="5">
        <v>12.4</v>
      </c>
      <c r="K42" s="5">
        <v>11.1</v>
      </c>
      <c r="L42" s="5">
        <v>6.4</v>
      </c>
      <c r="M42" s="5">
        <v>3.6999999999999997</v>
      </c>
      <c r="N42" s="5">
        <v>-2.2999999999999998</v>
      </c>
      <c r="O42" s="232">
        <v>-0.6</v>
      </c>
      <c r="P42" s="5">
        <v>7</v>
      </c>
      <c r="Q42" s="83">
        <f t="shared" si="0"/>
        <v>6.4</v>
      </c>
      <c r="R42" s="111">
        <f t="shared" si="19"/>
        <v>6.31738</v>
      </c>
      <c r="S42" s="32">
        <f t="shared" si="19"/>
        <v>5.75962</v>
      </c>
      <c r="T42" s="286">
        <v>6.3819178082191783</v>
      </c>
      <c r="U42" s="111">
        <f t="shared" si="1"/>
        <v>0.1267782426778199</v>
      </c>
      <c r="V42" s="261">
        <f>AVERAGE(INDEX($U$5:$U$243,$Z42,1):INDEX($U$5:$U$243,$AA42,1))</f>
        <v>-0.25322175732218011</v>
      </c>
      <c r="X42" s="4">
        <f t="shared" si="2"/>
        <v>2</v>
      </c>
      <c r="Y42" s="284">
        <f t="shared" si="3"/>
        <v>1.5833333333333333</v>
      </c>
      <c r="Z42" s="6">
        <f t="shared" si="4"/>
        <v>37</v>
      </c>
      <c r="AA42" s="6">
        <f t="shared" si="5"/>
        <v>46</v>
      </c>
      <c r="AC42" s="5">
        <f t="shared" si="6"/>
        <v>13.733333333333334</v>
      </c>
      <c r="AD42" s="32">
        <f t="shared" si="15"/>
        <v>13.272933333333333</v>
      </c>
      <c r="AE42" s="5">
        <f t="shared" si="7"/>
        <v>-0.45299860529985381</v>
      </c>
      <c r="AF42" s="261">
        <f>AVERAGE(INDEX($AE$5:$AE$243,$Z42,1):INDEX($AE$5:$AE$243,$AA42,1))</f>
        <v>-0.54966527196652137</v>
      </c>
      <c r="AH42" s="5">
        <f t="shared" si="13"/>
        <v>-1.0999999999999999</v>
      </c>
      <c r="AI42" s="32">
        <f t="shared" si="16"/>
        <v>-2.1114566666666663</v>
      </c>
      <c r="AJ42" s="5">
        <f t="shared" si="8"/>
        <v>0.34652777777777821</v>
      </c>
      <c r="AK42" s="262">
        <f>AVERAGE(INDEX($AJ$5:$AJ$243,$Z42,1):INDEX($AJ$5:$AJ$243,$AA42,1))</f>
        <v>-0.13680555555555532</v>
      </c>
      <c r="AL42" s="32"/>
      <c r="AM42" s="5">
        <f t="shared" si="9"/>
        <v>5.7666666666666657</v>
      </c>
      <c r="AN42" s="32">
        <f t="shared" si="17"/>
        <v>5.331316666666666</v>
      </c>
      <c r="AO42" s="5">
        <f t="shared" si="10"/>
        <v>0.27559274755927277</v>
      </c>
      <c r="AP42" s="263">
        <f>AVERAGE(INDEX($AO$5:$AO$243,$Z42,1):INDEX($AO$5:$AO$243,$AA42,1))</f>
        <v>-0.421073919107393</v>
      </c>
      <c r="AQ42" s="5"/>
      <c r="AR42" s="5">
        <f t="shared" si="11"/>
        <v>7.0666666666666664</v>
      </c>
      <c r="AS42" s="32">
        <f t="shared" si="18"/>
        <v>6.4964433333333336</v>
      </c>
      <c r="AT42" s="5">
        <f t="shared" si="12"/>
        <v>0.20516039051603663</v>
      </c>
      <c r="AU42" s="264">
        <f>AVERAGE(INDEX($AT$5:$AT$243,$Z42,1):INDEX($AT$5:$AT$243,$AA42,1))</f>
        <v>-1.1506276150629536E-2</v>
      </c>
      <c r="AV42" s="5"/>
    </row>
    <row r="43" spans="1:48" ht="11.4">
      <c r="A43" s="141">
        <v>39</v>
      </c>
      <c r="B43" s="259">
        <v>1819</v>
      </c>
      <c r="C43" s="147">
        <v>-0.19999999999999996</v>
      </c>
      <c r="D43" s="147">
        <v>-1.1000000000000001</v>
      </c>
      <c r="E43" s="147">
        <v>1.4</v>
      </c>
      <c r="F43" s="147">
        <v>6.7</v>
      </c>
      <c r="G43" s="147">
        <v>10.9</v>
      </c>
      <c r="H43" s="147">
        <v>12.8</v>
      </c>
      <c r="I43" s="147">
        <v>15.1</v>
      </c>
      <c r="J43" s="147">
        <v>13.8</v>
      </c>
      <c r="K43" s="147">
        <v>12.1</v>
      </c>
      <c r="L43" s="147">
        <v>5.9</v>
      </c>
      <c r="M43" s="147">
        <v>0.9</v>
      </c>
      <c r="N43" s="147">
        <v>-2.1</v>
      </c>
      <c r="O43" s="232">
        <v>-0.6</v>
      </c>
      <c r="P43" s="5">
        <v>7</v>
      </c>
      <c r="Q43" s="83">
        <f t="shared" si="0"/>
        <v>6.4</v>
      </c>
      <c r="R43" s="111">
        <f t="shared" si="19"/>
        <v>6.3337599999999998</v>
      </c>
      <c r="S43" s="32">
        <f t="shared" si="19"/>
        <v>5.7658000000000005</v>
      </c>
      <c r="T43" s="286">
        <v>6.4008219178082193</v>
      </c>
      <c r="U43" s="111">
        <f t="shared" si="1"/>
        <v>0.1267782426778199</v>
      </c>
      <c r="V43" s="261">
        <f>AVERAGE(INDEX($U$5:$U$243,$Z43,1):INDEX($U$5:$U$243,$AA43,1))</f>
        <v>-0.21322175732218013</v>
      </c>
      <c r="X43" s="4">
        <f t="shared" si="2"/>
        <v>2</v>
      </c>
      <c r="Y43" s="284">
        <f t="shared" si="3"/>
        <v>1.625</v>
      </c>
      <c r="Z43" s="6">
        <f t="shared" si="4"/>
        <v>38</v>
      </c>
      <c r="AA43" s="6">
        <f t="shared" si="5"/>
        <v>47</v>
      </c>
      <c r="AC43" s="5">
        <f t="shared" si="6"/>
        <v>13.9</v>
      </c>
      <c r="AD43" s="32">
        <f t="shared" si="15"/>
        <v>13.269836666666668</v>
      </c>
      <c r="AE43" s="5">
        <f t="shared" si="7"/>
        <v>-0.28633193863318773</v>
      </c>
      <c r="AF43" s="261">
        <f>AVERAGE(INDEX($AE$5:$AE$243,$Z43,1):INDEX($AE$5:$AE$243,$AA43,1))</f>
        <v>-0.51966527196652146</v>
      </c>
      <c r="AH43" s="5">
        <f t="shared" si="13"/>
        <v>-1.2</v>
      </c>
      <c r="AI43" s="32">
        <f t="shared" si="16"/>
        <v>-2.1127566666666664</v>
      </c>
      <c r="AJ43" s="5">
        <f t="shared" si="8"/>
        <v>0.24652777777777812</v>
      </c>
      <c r="AK43" s="262">
        <f>AVERAGE(INDEX($AJ$5:$AJ$243,$Z43,1):INDEX($AJ$5:$AJ$243,$AA43,1))</f>
        <v>-0.44680555555555523</v>
      </c>
      <c r="AL43" s="32"/>
      <c r="AM43" s="5">
        <f t="shared" si="9"/>
        <v>6.333333333333333</v>
      </c>
      <c r="AN43" s="32">
        <f t="shared" si="17"/>
        <v>5.3224900000000002</v>
      </c>
      <c r="AO43" s="5">
        <f t="shared" si="10"/>
        <v>0.84225941422594008</v>
      </c>
      <c r="AP43" s="263">
        <f>AVERAGE(INDEX($AO$5:$AO$243,$Z43,1):INDEX($AO$5:$AO$243,$AA43,1))</f>
        <v>8.9260808926071352E-3</v>
      </c>
      <c r="AQ43" s="5"/>
      <c r="AR43" s="5">
        <f t="shared" si="11"/>
        <v>6.3</v>
      </c>
      <c r="AS43" s="32">
        <f t="shared" si="18"/>
        <v>6.5010766666666662</v>
      </c>
      <c r="AT43" s="5">
        <f t="shared" si="12"/>
        <v>-0.56150627615062998</v>
      </c>
      <c r="AU43" s="264">
        <f>AVERAGE(INDEX($AT$5:$AT$243,$Z43,1):INDEX($AT$5:$AT$243,$AA43,1))</f>
        <v>-9.8172942817296244E-2</v>
      </c>
      <c r="AV43" s="5"/>
    </row>
    <row r="44" spans="1:48" ht="11.4">
      <c r="A44" s="141">
        <v>40</v>
      </c>
      <c r="B44" s="6">
        <v>1820</v>
      </c>
      <c r="C44" s="5">
        <v>-5.8999999999999995</v>
      </c>
      <c r="D44" s="5">
        <v>-0.8</v>
      </c>
      <c r="E44" s="5">
        <v>-1.5</v>
      </c>
      <c r="F44" s="5">
        <v>6.9</v>
      </c>
      <c r="G44" s="5">
        <v>10.6</v>
      </c>
      <c r="H44" s="5">
        <v>10</v>
      </c>
      <c r="I44" s="5">
        <v>13.4</v>
      </c>
      <c r="J44" s="5">
        <v>16.5</v>
      </c>
      <c r="K44" s="5">
        <v>8.5</v>
      </c>
      <c r="L44" s="5">
        <v>5.1000000000000005</v>
      </c>
      <c r="M44" s="5">
        <v>-9.9999999999999978E-2</v>
      </c>
      <c r="N44" s="5">
        <v>-3.6</v>
      </c>
      <c r="O44" s="232">
        <v>-0.6</v>
      </c>
      <c r="P44" s="5">
        <v>5.5</v>
      </c>
      <c r="Q44" s="83">
        <f t="shared" si="0"/>
        <v>4.9000000000000004</v>
      </c>
      <c r="R44" s="111">
        <f t="shared" si="19"/>
        <v>6.3653300000000002</v>
      </c>
      <c r="S44" s="32">
        <f t="shared" si="19"/>
        <v>5.7886699999999998</v>
      </c>
      <c r="T44" s="286">
        <v>4.9449315068493149</v>
      </c>
      <c r="U44" s="111">
        <f t="shared" si="1"/>
        <v>-1.3732217573221801</v>
      </c>
      <c r="V44" s="261">
        <f>AVERAGE(INDEX($U$5:$U$243,$Z44,1):INDEX($U$5:$U$243,$AA44,1))</f>
        <v>-0.22322175732218011</v>
      </c>
      <c r="X44" s="4">
        <f t="shared" si="2"/>
        <v>2</v>
      </c>
      <c r="Y44" s="284">
        <f t="shared" si="3"/>
        <v>1.6666666666666667</v>
      </c>
      <c r="Z44" s="6">
        <f t="shared" si="4"/>
        <v>39</v>
      </c>
      <c r="AA44" s="6">
        <f t="shared" si="5"/>
        <v>48</v>
      </c>
      <c r="AC44" s="5">
        <f t="shared" si="6"/>
        <v>13.299999999999999</v>
      </c>
      <c r="AD44" s="32">
        <f t="shared" si="15"/>
        <v>13.291970000000001</v>
      </c>
      <c r="AE44" s="5">
        <f t="shared" si="7"/>
        <v>-0.88633193863318915</v>
      </c>
      <c r="AF44" s="261">
        <f>AVERAGE(INDEX($AE$5:$AE$243,$Z44,1):INDEX($AE$5:$AE$243,$AA44,1))</f>
        <v>-0.55966527196652149</v>
      </c>
      <c r="AH44" s="5">
        <f t="shared" si="13"/>
        <v>-2.9333333333333336</v>
      </c>
      <c r="AI44" s="32">
        <f t="shared" si="16"/>
        <v>-2.0801166666666666</v>
      </c>
      <c r="AJ44" s="5">
        <f t="shared" si="8"/>
        <v>-1.4868055555555555</v>
      </c>
      <c r="AK44" s="262">
        <f>AVERAGE(INDEX($AJ$5:$AJ$243,$Z44,1):INDEX($AJ$5:$AJ$243,$AA44,1))</f>
        <v>-0.31680555555555523</v>
      </c>
      <c r="AL44" s="32"/>
      <c r="AM44" s="5">
        <f t="shared" si="9"/>
        <v>5.333333333333333</v>
      </c>
      <c r="AN44" s="32">
        <f t="shared" si="17"/>
        <v>5.3186066666666667</v>
      </c>
      <c r="AO44" s="5">
        <f t="shared" si="10"/>
        <v>-0.15774058577405992</v>
      </c>
      <c r="AP44" s="263">
        <f>AVERAGE(INDEX($AO$5:$AO$243,$Z44,1):INDEX($AO$5:$AO$243,$AA44,1))</f>
        <v>-3.1073919107392722E-2</v>
      </c>
      <c r="AQ44" s="5"/>
      <c r="AR44" s="5">
        <f t="shared" si="11"/>
        <v>4.5000000000000009</v>
      </c>
      <c r="AS44" s="32">
        <f t="shared" si="18"/>
        <v>6.5257866666666668</v>
      </c>
      <c r="AT44" s="5">
        <f t="shared" si="12"/>
        <v>-2.3615062761506289</v>
      </c>
      <c r="AU44" s="264">
        <f>AVERAGE(INDEX($AT$5:$AT$243,$Z44,1):INDEX($AT$5:$AT$243,$AA44,1))</f>
        <v>-0.15483960948396289</v>
      </c>
      <c r="AV44" s="5"/>
    </row>
    <row r="45" spans="1:48" ht="11.4">
      <c r="A45" s="141">
        <v>41</v>
      </c>
      <c r="B45" s="6">
        <v>1821</v>
      </c>
      <c r="C45" s="5">
        <v>-0.8</v>
      </c>
      <c r="D45" s="5">
        <v>-2.7</v>
      </c>
      <c r="E45" s="5">
        <v>1.1000000000000001</v>
      </c>
      <c r="F45" s="5">
        <v>7.2</v>
      </c>
      <c r="G45" s="5">
        <v>7.9</v>
      </c>
      <c r="H45" s="5">
        <v>9.4</v>
      </c>
      <c r="I45" s="5">
        <v>12.1</v>
      </c>
      <c r="J45" s="5">
        <v>14.6</v>
      </c>
      <c r="K45" s="5">
        <v>11.4</v>
      </c>
      <c r="L45" s="5">
        <v>6.1000000000000005</v>
      </c>
      <c r="M45" s="5">
        <v>5.9</v>
      </c>
      <c r="N45" s="5">
        <v>2.2999999999999998</v>
      </c>
      <c r="O45" s="232">
        <v>-0.6</v>
      </c>
      <c r="P45" s="5">
        <v>6.8</v>
      </c>
      <c r="Q45" s="83">
        <f t="shared" si="0"/>
        <v>6.2</v>
      </c>
      <c r="R45" s="111">
        <f t="shared" si="19"/>
        <v>6.3827699999999998</v>
      </c>
      <c r="S45" s="32">
        <f t="shared" si="19"/>
        <v>5.7990900000000005</v>
      </c>
      <c r="T45" s="286">
        <v>6.2534246575342465</v>
      </c>
      <c r="U45" s="111">
        <f t="shared" si="1"/>
        <v>-7.3221757322180281E-2</v>
      </c>
      <c r="V45" s="261">
        <f>AVERAGE(INDEX($U$5:$U$243,$Z45,1):INDEX($U$5:$U$243,$AA45,1))</f>
        <v>-0.49322175732218021</v>
      </c>
      <c r="X45" s="4">
        <f t="shared" si="2"/>
        <v>2</v>
      </c>
      <c r="Y45" s="284">
        <f t="shared" si="3"/>
        <v>1.7083333333333333</v>
      </c>
      <c r="Z45" s="6">
        <f t="shared" si="4"/>
        <v>40</v>
      </c>
      <c r="AA45" s="6">
        <f t="shared" si="5"/>
        <v>49</v>
      </c>
      <c r="AC45" s="5">
        <f t="shared" si="6"/>
        <v>12.033333333333333</v>
      </c>
      <c r="AD45" s="32">
        <f t="shared" si="15"/>
        <v>13.327969999999999</v>
      </c>
      <c r="AE45" s="5">
        <f t="shared" si="7"/>
        <v>-2.1529986052998549</v>
      </c>
      <c r="AF45" s="261">
        <f>AVERAGE(INDEX($AE$5:$AE$243,$Z45,1):INDEX($AE$5:$AE$243,$AA45,1))</f>
        <v>-0.71299860529985482</v>
      </c>
      <c r="AH45" s="5">
        <f t="shared" si="13"/>
        <v>-2.3666666666666667</v>
      </c>
      <c r="AI45" s="32">
        <f t="shared" si="16"/>
        <v>-2.0685066666666669</v>
      </c>
      <c r="AJ45" s="5">
        <f t="shared" si="8"/>
        <v>-0.92013888888888862</v>
      </c>
      <c r="AK45" s="262">
        <f>AVERAGE(INDEX($AJ$5:$AJ$243,$Z45,1):INDEX($AJ$5:$AJ$243,$AA45,1))</f>
        <v>-0.54013888888888861</v>
      </c>
      <c r="AL45" s="32"/>
      <c r="AM45" s="5">
        <f t="shared" si="9"/>
        <v>5.4000000000000012</v>
      </c>
      <c r="AN45" s="32">
        <f t="shared" si="17"/>
        <v>5.3067133333333327</v>
      </c>
      <c r="AO45" s="5">
        <f t="shared" si="10"/>
        <v>-9.107391910739171E-2</v>
      </c>
      <c r="AP45" s="263">
        <f>AVERAGE(INDEX($AO$5:$AO$243,$Z45,1):INDEX($AO$5:$AO$243,$AA45,1))</f>
        <v>-0.18440725244072603</v>
      </c>
      <c r="AQ45" s="5"/>
      <c r="AR45" s="5">
        <f t="shared" si="11"/>
        <v>7.8</v>
      </c>
      <c r="AS45" s="32">
        <f t="shared" si="18"/>
        <v>6.5412933333333338</v>
      </c>
      <c r="AT45" s="5">
        <f t="shared" si="12"/>
        <v>0.93849372384937002</v>
      </c>
      <c r="AU45" s="264">
        <f>AVERAGE(INDEX($AT$5:$AT$243,$Z45,1):INDEX($AT$5:$AT$243,$AA45,1))</f>
        <v>-0.37483960948396283</v>
      </c>
      <c r="AV45" s="5"/>
    </row>
    <row r="46" spans="1:48" ht="11.4">
      <c r="A46" s="141">
        <v>42</v>
      </c>
      <c r="B46" s="6">
        <v>1822</v>
      </c>
      <c r="C46" s="5">
        <v>-3.5</v>
      </c>
      <c r="D46" s="5">
        <v>0.79999999999999993</v>
      </c>
      <c r="E46" s="5">
        <v>5.6000000000000005</v>
      </c>
      <c r="F46" s="5">
        <v>6.4</v>
      </c>
      <c r="G46" s="5">
        <v>12.4</v>
      </c>
      <c r="H46" s="5">
        <v>17.799999999999997</v>
      </c>
      <c r="I46" s="5">
        <v>15.4</v>
      </c>
      <c r="J46" s="5">
        <v>13.6</v>
      </c>
      <c r="K46" s="5">
        <v>10.6</v>
      </c>
      <c r="L46" s="5">
        <v>9.5</v>
      </c>
      <c r="M46" s="5">
        <v>5.8000000000000007</v>
      </c>
      <c r="N46" s="5">
        <v>-6.1</v>
      </c>
      <c r="O46" s="232">
        <v>-0.6</v>
      </c>
      <c r="P46" s="5">
        <v>8</v>
      </c>
      <c r="Q46" s="83">
        <f t="shared" si="0"/>
        <v>7.4</v>
      </c>
      <c r="R46" s="111">
        <f t="shared" si="19"/>
        <v>6.3948200000000002</v>
      </c>
      <c r="S46" s="32">
        <f t="shared" si="19"/>
        <v>5.8057999999999996</v>
      </c>
      <c r="T46" s="286">
        <v>7.3986301369863012</v>
      </c>
      <c r="U46" s="111">
        <f t="shared" si="1"/>
        <v>1.1267782426778199</v>
      </c>
      <c r="V46" s="261">
        <f>AVERAGE(INDEX($U$5:$U$243,$Z46,1):INDEX($U$5:$U$243,$AA46,1))</f>
        <v>-0.44322175732218022</v>
      </c>
      <c r="X46" s="4">
        <f t="shared" si="2"/>
        <v>2</v>
      </c>
      <c r="Y46" s="284">
        <f t="shared" si="3"/>
        <v>1.75</v>
      </c>
      <c r="Z46" s="6">
        <f t="shared" si="4"/>
        <v>41</v>
      </c>
      <c r="AA46" s="6">
        <f t="shared" si="5"/>
        <v>50</v>
      </c>
      <c r="AC46" s="5">
        <f t="shared" si="6"/>
        <v>15.6</v>
      </c>
      <c r="AD46" s="32">
        <f t="shared" si="15"/>
        <v>13.358556666666665</v>
      </c>
      <c r="AE46" s="5">
        <f t="shared" si="7"/>
        <v>1.4136680613668116</v>
      </c>
      <c r="AF46" s="261">
        <f>AVERAGE(INDEX($AE$5:$AE$243,$Z46,1):INDEX($AE$5:$AE$243,$AA46,1))</f>
        <v>-0.66633193863318818</v>
      </c>
      <c r="AH46" s="5">
        <f t="shared" si="13"/>
        <v>-0.13333333333333341</v>
      </c>
      <c r="AI46" s="32">
        <f t="shared" si="16"/>
        <v>-2.0633966666666668</v>
      </c>
      <c r="AJ46" s="5">
        <f t="shared" si="8"/>
        <v>1.3131944444444446</v>
      </c>
      <c r="AK46" s="262">
        <f>AVERAGE(INDEX($AJ$5:$AJ$243,$Z46,1):INDEX($AJ$5:$AJ$243,$AA46,1))</f>
        <v>-0.93013888888888874</v>
      </c>
      <c r="AL46" s="32"/>
      <c r="AM46" s="5">
        <f t="shared" si="9"/>
        <v>8.1333333333333329</v>
      </c>
      <c r="AN46" s="32">
        <f t="shared" si="17"/>
        <v>5.3013066666666671</v>
      </c>
      <c r="AO46" s="5">
        <f t="shared" si="10"/>
        <v>2.6422594142259399</v>
      </c>
      <c r="AP46" s="263">
        <f>AVERAGE(INDEX($AO$5:$AO$243,$Z46,1):INDEX($AO$5:$AO$243,$AA46,1))</f>
        <v>-2.4407252440725991E-2</v>
      </c>
      <c r="AQ46" s="5"/>
      <c r="AR46" s="5">
        <f t="shared" si="11"/>
        <v>8.6333333333333346</v>
      </c>
      <c r="AS46" s="32">
        <f t="shared" si="18"/>
        <v>6.5286966666666677</v>
      </c>
      <c r="AT46" s="5">
        <f t="shared" si="12"/>
        <v>1.7718270571827048</v>
      </c>
      <c r="AU46" s="264">
        <f>AVERAGE(INDEX($AT$5:$AT$243,$Z46,1):INDEX($AT$5:$AT$243,$AA46,1))</f>
        <v>-0.25150627615062959</v>
      </c>
      <c r="AV46" s="5"/>
    </row>
    <row r="47" spans="1:48" ht="11.4">
      <c r="A47" s="141">
        <v>43</v>
      </c>
      <c r="B47" s="6">
        <v>1823</v>
      </c>
      <c r="C47" s="5">
        <v>-4.2</v>
      </c>
      <c r="D47" s="5">
        <v>-0.6</v>
      </c>
      <c r="E47" s="5">
        <v>0</v>
      </c>
      <c r="F47" s="5">
        <v>3.4999999999999996</v>
      </c>
      <c r="G47" s="5">
        <v>11.3</v>
      </c>
      <c r="H47" s="5">
        <v>11.3</v>
      </c>
      <c r="I47" s="5">
        <v>12.700000000000001</v>
      </c>
      <c r="J47" s="5">
        <v>15</v>
      </c>
      <c r="K47" s="5">
        <v>12.1</v>
      </c>
      <c r="L47" s="5">
        <v>6.6000000000000005</v>
      </c>
      <c r="M47" s="5">
        <v>1.4</v>
      </c>
      <c r="N47" s="5">
        <v>-0.5</v>
      </c>
      <c r="O47" s="232">
        <v>-0.6</v>
      </c>
      <c r="P47" s="5">
        <v>6.3</v>
      </c>
      <c r="Q47" s="83">
        <f t="shared" si="0"/>
        <v>5.7</v>
      </c>
      <c r="R47" s="111">
        <f t="shared" si="19"/>
        <v>6.4087100000000001</v>
      </c>
      <c r="S47" s="32">
        <f t="shared" si="19"/>
        <v>5.8130899999999999</v>
      </c>
      <c r="T47" s="286">
        <v>5.7789041095890417</v>
      </c>
      <c r="U47" s="111">
        <f t="shared" si="1"/>
        <v>-0.57322175732218028</v>
      </c>
      <c r="V47" s="261">
        <f>AVERAGE(INDEX($U$5:$U$243,$Z47,1):INDEX($U$5:$U$243,$AA47,1))</f>
        <v>-0.44322175732218022</v>
      </c>
      <c r="X47" s="4">
        <f t="shared" si="2"/>
        <v>2</v>
      </c>
      <c r="Y47" s="284">
        <f t="shared" si="3"/>
        <v>1.7916666666666667</v>
      </c>
      <c r="Z47" s="6">
        <f t="shared" si="4"/>
        <v>42</v>
      </c>
      <c r="AA47" s="6">
        <f t="shared" si="5"/>
        <v>51</v>
      </c>
      <c r="AC47" s="5">
        <f t="shared" si="6"/>
        <v>13</v>
      </c>
      <c r="AD47" s="32">
        <f t="shared" si="15"/>
        <v>13.399856666666667</v>
      </c>
      <c r="AE47" s="5">
        <f t="shared" si="7"/>
        <v>-1.1863319386331881</v>
      </c>
      <c r="AF47" s="261">
        <f>AVERAGE(INDEX($AE$5:$AE$243,$Z47,1):INDEX($AE$5:$AE$243,$AA47,1))</f>
        <v>-0.54633193863318807</v>
      </c>
      <c r="AH47" s="5">
        <f t="shared" si="13"/>
        <v>-3.6333333333333333</v>
      </c>
      <c r="AI47" s="32">
        <f t="shared" si="16"/>
        <v>-2.0538799999999999</v>
      </c>
      <c r="AJ47" s="5">
        <f t="shared" si="8"/>
        <v>-2.186805555555555</v>
      </c>
      <c r="AK47" s="262">
        <f>AVERAGE(INDEX($AJ$5:$AJ$243,$Z47,1):INDEX($AJ$5:$AJ$243,$AA47,1))</f>
        <v>-0.8901388888888887</v>
      </c>
      <c r="AL47" s="32"/>
      <c r="AM47" s="5">
        <f t="shared" si="9"/>
        <v>4.9333333333333336</v>
      </c>
      <c r="AN47" s="32">
        <f t="shared" si="17"/>
        <v>5.298213333333333</v>
      </c>
      <c r="AO47" s="5">
        <f t="shared" si="10"/>
        <v>-0.55774058577405938</v>
      </c>
      <c r="AP47" s="263">
        <f>AVERAGE(INDEX($AO$5:$AO$243,$Z47,1):INDEX($AO$5:$AO$243,$AA47,1))</f>
        <v>3.8926080892607295E-2</v>
      </c>
      <c r="AQ47" s="5"/>
      <c r="AR47" s="5">
        <f t="shared" si="11"/>
        <v>6.6999999999999993</v>
      </c>
      <c r="AS47" s="32">
        <f t="shared" si="18"/>
        <v>6.5182200000000003</v>
      </c>
      <c r="AT47" s="5">
        <f t="shared" si="12"/>
        <v>-0.16150627615063051</v>
      </c>
      <c r="AU47" s="264">
        <f>AVERAGE(INDEX($AT$5:$AT$243,$Z47,1):INDEX($AT$5:$AT$243,$AA47,1))</f>
        <v>-0.33150627615062955</v>
      </c>
      <c r="AV47" s="5"/>
    </row>
    <row r="48" spans="1:48" ht="11.4">
      <c r="A48" s="141">
        <v>44</v>
      </c>
      <c r="B48" s="6">
        <v>1824</v>
      </c>
      <c r="C48" s="5">
        <v>-3.9</v>
      </c>
      <c r="D48" s="5">
        <v>0.6</v>
      </c>
      <c r="E48" s="5">
        <v>-1.2999999999999998</v>
      </c>
      <c r="F48" s="5">
        <v>2.6999999999999997</v>
      </c>
      <c r="G48" s="5">
        <v>8.7000000000000011</v>
      </c>
      <c r="H48" s="5">
        <v>11.6</v>
      </c>
      <c r="I48" s="5">
        <v>15.200000000000001</v>
      </c>
      <c r="J48" s="5">
        <v>13.700000000000001</v>
      </c>
      <c r="K48" s="5">
        <v>12.6</v>
      </c>
      <c r="L48" s="5">
        <v>6.7</v>
      </c>
      <c r="M48" s="5">
        <v>3.9</v>
      </c>
      <c r="N48" s="5">
        <v>2.5</v>
      </c>
      <c r="O48" s="232">
        <v>-0.6</v>
      </c>
      <c r="P48" s="5">
        <v>6.7</v>
      </c>
      <c r="Q48" s="83">
        <f t="shared" si="0"/>
        <v>6.1000000000000005</v>
      </c>
      <c r="R48" s="111">
        <f t="shared" ref="R48:S63" si="20">$W$5*(P37+P59)+$W$6*(P38+P58)+$W$7*(P39+P57)+$W$8*(P40+P56)+$W$9*(P41+P55)+$W$10*(P42+P54)+$W$11*(P43+P53)+$W$12*(P44+P52)+$W$13*(P45+P51)+$W$14*(P46+P50)+$W$15*(P47+P49)+$W$16*P48</f>
        <v>6.4167899999999998</v>
      </c>
      <c r="S48" s="32">
        <f t="shared" si="20"/>
        <v>5.8168500000000014</v>
      </c>
      <c r="T48" s="286">
        <v>6.1005479452054789</v>
      </c>
      <c r="U48" s="111">
        <f t="shared" si="1"/>
        <v>-0.17322175732217993</v>
      </c>
      <c r="V48" s="261">
        <f>AVERAGE(INDEX($U$5:$U$243,$Z48,1):INDEX($U$5:$U$243,$AA48,1))</f>
        <v>-0.62322175732218021</v>
      </c>
      <c r="X48" s="4">
        <f t="shared" si="2"/>
        <v>2</v>
      </c>
      <c r="Y48" s="284">
        <f t="shared" si="3"/>
        <v>1.8333333333333333</v>
      </c>
      <c r="Z48" s="6">
        <f t="shared" si="4"/>
        <v>43</v>
      </c>
      <c r="AA48" s="6">
        <f t="shared" si="5"/>
        <v>52</v>
      </c>
      <c r="AC48" s="5">
        <f t="shared" si="6"/>
        <v>13.5</v>
      </c>
      <c r="AD48" s="32">
        <f t="shared" si="15"/>
        <v>13.444263333333332</v>
      </c>
      <c r="AE48" s="5">
        <f t="shared" si="7"/>
        <v>-0.68633193863318809</v>
      </c>
      <c r="AF48" s="261">
        <f>AVERAGE(INDEX($AE$5:$AE$243,$Z48,1):INDEX($AE$5:$AE$243,$AA48,1))</f>
        <v>-0.75966527196652134</v>
      </c>
      <c r="AH48" s="5">
        <f t="shared" si="13"/>
        <v>-1.2666666666666668</v>
      </c>
      <c r="AI48" s="32">
        <f t="shared" si="16"/>
        <v>-2.0658233333333333</v>
      </c>
      <c r="AJ48" s="5">
        <f t="shared" si="8"/>
        <v>0.17986111111111125</v>
      </c>
      <c r="AK48" s="262">
        <f>AVERAGE(INDEX($AJ$5:$AJ$243,$Z48,1):INDEX($AJ$5:$AJ$243,$AA48,1))</f>
        <v>-1.0001388888888887</v>
      </c>
      <c r="AL48" s="32"/>
      <c r="AM48" s="5">
        <f t="shared" si="9"/>
        <v>3.3666666666666671</v>
      </c>
      <c r="AN48" s="32">
        <f t="shared" si="17"/>
        <v>5.3096866666666669</v>
      </c>
      <c r="AO48" s="5">
        <f t="shared" si="10"/>
        <v>-2.1244072524407258</v>
      </c>
      <c r="AP48" s="263">
        <f>AVERAGE(INDEX($AO$5:$AO$243,$Z48,1):INDEX($AO$5:$AO$243,$AA48,1))</f>
        <v>-0.30440725244072597</v>
      </c>
      <c r="AQ48" s="5"/>
      <c r="AR48" s="5">
        <f t="shared" si="11"/>
        <v>7.7333333333333334</v>
      </c>
      <c r="AS48" s="32">
        <f t="shared" si="18"/>
        <v>6.4890066666666657</v>
      </c>
      <c r="AT48" s="5">
        <f t="shared" si="12"/>
        <v>0.87182705718270359</v>
      </c>
      <c r="AU48" s="264">
        <f>AVERAGE(INDEX($AT$5:$AT$243,$Z48,1):INDEX($AT$5:$AT$243,$AA48,1))</f>
        <v>-0.61483960948396299</v>
      </c>
      <c r="AV48" s="5"/>
    </row>
    <row r="49" spans="1:48" ht="11.4">
      <c r="A49" s="141">
        <v>45</v>
      </c>
      <c r="B49" s="6">
        <v>1825</v>
      </c>
      <c r="C49" s="5">
        <v>-3.7</v>
      </c>
      <c r="D49" s="5">
        <v>-3.2</v>
      </c>
      <c r="E49" s="5">
        <v>-2</v>
      </c>
      <c r="F49" s="5">
        <v>7</v>
      </c>
      <c r="G49" s="5">
        <v>9.8000000000000007</v>
      </c>
      <c r="H49" s="5">
        <v>11.6</v>
      </c>
      <c r="I49" s="5">
        <v>13.9</v>
      </c>
      <c r="J49" s="5">
        <v>13.8</v>
      </c>
      <c r="K49" s="5">
        <v>11.5</v>
      </c>
      <c r="L49" s="5">
        <v>5.9</v>
      </c>
      <c r="M49" s="5">
        <v>2.2999999999999998</v>
      </c>
      <c r="N49" s="5">
        <v>3.4999999999999996</v>
      </c>
      <c r="O49" s="232">
        <v>-0.6</v>
      </c>
      <c r="P49" s="5">
        <v>6.5</v>
      </c>
      <c r="Q49" s="83">
        <f t="shared" si="0"/>
        <v>5.9</v>
      </c>
      <c r="R49" s="111">
        <f t="shared" si="20"/>
        <v>6.4132599999999993</v>
      </c>
      <c r="S49" s="32">
        <f t="shared" si="20"/>
        <v>5.81332</v>
      </c>
      <c r="T49" s="286">
        <v>5.92923004251299</v>
      </c>
      <c r="U49" s="111">
        <f t="shared" si="1"/>
        <v>-0.3732217573221801</v>
      </c>
      <c r="V49" s="261">
        <f>AVERAGE(INDEX($U$5:$U$243,$Z49,1):INDEX($U$5:$U$243,$AA49,1))</f>
        <v>-0.61322175732218009</v>
      </c>
      <c r="X49" s="4">
        <f t="shared" si="2"/>
        <v>2</v>
      </c>
      <c r="Y49" s="284">
        <f t="shared" si="3"/>
        <v>1.875</v>
      </c>
      <c r="Z49" s="6">
        <f t="shared" si="4"/>
        <v>44</v>
      </c>
      <c r="AA49" s="6">
        <f t="shared" si="5"/>
        <v>53</v>
      </c>
      <c r="AC49" s="5">
        <f t="shared" si="6"/>
        <v>13.1</v>
      </c>
      <c r="AD49" s="32">
        <f t="shared" si="15"/>
        <v>13.493146666666668</v>
      </c>
      <c r="AE49" s="5">
        <f t="shared" si="7"/>
        <v>-1.0863319386331884</v>
      </c>
      <c r="AF49" s="261">
        <f>AVERAGE(INDEX($AE$5:$AE$243,$Z49,1):INDEX($AE$5:$AE$243,$AA49,1))</f>
        <v>-0.8496652719665212</v>
      </c>
      <c r="AH49" s="5">
        <f t="shared" si="13"/>
        <v>-1.4666666666666668</v>
      </c>
      <c r="AI49" s="32">
        <f t="shared" si="16"/>
        <v>-2.0829800000000001</v>
      </c>
      <c r="AJ49" s="5">
        <f t="shared" si="8"/>
        <v>-2.0138888888888706E-2</v>
      </c>
      <c r="AK49" s="262">
        <f>AVERAGE(INDEX($AJ$5:$AJ$243,$Z49,1):INDEX($AJ$5:$AJ$243,$AA49,1))</f>
        <v>-0.79680555555555521</v>
      </c>
      <c r="AL49" s="32"/>
      <c r="AM49" s="5">
        <f t="shared" si="9"/>
        <v>4.9333333333333336</v>
      </c>
      <c r="AN49" s="32">
        <f t="shared" si="17"/>
        <v>5.3185966666666662</v>
      </c>
      <c r="AO49" s="5">
        <f t="shared" si="10"/>
        <v>-0.55774058577405938</v>
      </c>
      <c r="AP49" s="263">
        <f>AVERAGE(INDEX($AO$5:$AO$243,$Z49,1):INDEX($AO$5:$AO$243,$AA49,1))</f>
        <v>-0.25107391910739274</v>
      </c>
      <c r="AQ49" s="5"/>
      <c r="AR49" s="5">
        <f t="shared" si="11"/>
        <v>6.5666666666666664</v>
      </c>
      <c r="AS49" s="32">
        <f t="shared" si="18"/>
        <v>6.4553066666666679</v>
      </c>
      <c r="AT49" s="5">
        <f t="shared" si="12"/>
        <v>-0.29483960948396337</v>
      </c>
      <c r="AU49" s="264">
        <f>AVERAGE(INDEX($AT$5:$AT$243,$Z49,1):INDEX($AT$5:$AT$243,$AA49,1))</f>
        <v>-0.70150627615062966</v>
      </c>
      <c r="AV49" s="5"/>
    </row>
    <row r="50" spans="1:48" ht="11.4">
      <c r="A50" s="141">
        <v>46</v>
      </c>
      <c r="B50" s="6">
        <v>1826</v>
      </c>
      <c r="C50" s="5">
        <v>-7.3</v>
      </c>
      <c r="D50" s="5">
        <v>1.2000000000000002</v>
      </c>
      <c r="E50" s="5">
        <v>1.9</v>
      </c>
      <c r="F50" s="5">
        <v>4.2</v>
      </c>
      <c r="G50" s="5">
        <v>6.9</v>
      </c>
      <c r="H50" s="5">
        <v>11.9</v>
      </c>
      <c r="I50" s="5">
        <v>15.4</v>
      </c>
      <c r="J50" s="5">
        <v>17.2</v>
      </c>
      <c r="K50" s="5">
        <v>12.9</v>
      </c>
      <c r="L50" s="5">
        <v>7.8000000000000007</v>
      </c>
      <c r="M50" s="5">
        <v>-0.7</v>
      </c>
      <c r="N50" s="5">
        <v>-1.2</v>
      </c>
      <c r="O50" s="232">
        <v>-0.6</v>
      </c>
      <c r="P50" s="5">
        <v>6.5</v>
      </c>
      <c r="Q50" s="83">
        <f t="shared" si="0"/>
        <v>5.9</v>
      </c>
      <c r="R50" s="111">
        <f t="shared" si="20"/>
        <v>6.3943600000000007</v>
      </c>
      <c r="S50" s="32">
        <f t="shared" si="20"/>
        <v>5.7944200000000006</v>
      </c>
      <c r="T50" s="286">
        <v>5.8778082191780827</v>
      </c>
      <c r="U50" s="111">
        <f t="shared" si="1"/>
        <v>-0.3732217573221801</v>
      </c>
      <c r="V50" s="261">
        <f>AVERAGE(INDEX($U$5:$U$243,$Z50,1):INDEX($U$5:$U$243,$AA50,1))</f>
        <v>-0.51322175732218001</v>
      </c>
      <c r="X50" s="4">
        <f t="shared" si="2"/>
        <v>2</v>
      </c>
      <c r="Y50" s="284">
        <f t="shared" si="3"/>
        <v>1.9166666666666667</v>
      </c>
      <c r="Z50" s="6">
        <f t="shared" si="4"/>
        <v>45</v>
      </c>
      <c r="AA50" s="6">
        <f t="shared" si="5"/>
        <v>54</v>
      </c>
      <c r="AC50" s="5">
        <f t="shared" si="6"/>
        <v>14.833333333333334</v>
      </c>
      <c r="AD50" s="32">
        <f t="shared" si="15"/>
        <v>13.52445</v>
      </c>
      <c r="AE50" s="5">
        <f t="shared" si="7"/>
        <v>0.64700139470014584</v>
      </c>
      <c r="AF50" s="261">
        <f>AVERAGE(INDEX($AE$5:$AE$243,$Z50,1):INDEX($AE$5:$AE$243,$AA50,1))</f>
        <v>-0.6129986052998545</v>
      </c>
      <c r="AH50" s="5">
        <f t="shared" si="13"/>
        <v>-0.8666666666666667</v>
      </c>
      <c r="AI50" s="32">
        <f t="shared" si="16"/>
        <v>-2.099463333333333</v>
      </c>
      <c r="AJ50" s="5">
        <f t="shared" si="8"/>
        <v>0.57986111111111138</v>
      </c>
      <c r="AK50" s="262">
        <f>AVERAGE(INDEX($AJ$5:$AJ$243,$Z50,1):INDEX($AJ$5:$AJ$243,$AA50,1))</f>
        <v>-0.60347222222222185</v>
      </c>
      <c r="AL50" s="32"/>
      <c r="AM50" s="5">
        <f t="shared" si="9"/>
        <v>4.333333333333333</v>
      </c>
      <c r="AN50" s="32">
        <f t="shared" si="17"/>
        <v>5.3041300000000007</v>
      </c>
      <c r="AO50" s="5">
        <f t="shared" si="10"/>
        <v>-1.1577405857740599</v>
      </c>
      <c r="AP50" s="263">
        <f>AVERAGE(INDEX($AO$5:$AO$243,$Z50,1):INDEX($AO$5:$AO$243,$AA50,1))</f>
        <v>-6.440725244072612E-2</v>
      </c>
      <c r="AQ50" s="5"/>
      <c r="AR50" s="5">
        <f t="shared" si="11"/>
        <v>6.6666666666666679</v>
      </c>
      <c r="AS50" s="32">
        <f t="shared" si="18"/>
        <v>6.3895566666666674</v>
      </c>
      <c r="AT50" s="5">
        <f t="shared" si="12"/>
        <v>-0.19483960948396195</v>
      </c>
      <c r="AU50" s="264">
        <f>AVERAGE(INDEX($AT$5:$AT$243,$Z50,1):INDEX($AT$5:$AT$243,$AA50,1))</f>
        <v>-0.70483960948396296</v>
      </c>
      <c r="AV50" s="5"/>
    </row>
    <row r="51" spans="1:48" ht="11.4">
      <c r="A51" s="141">
        <v>47</v>
      </c>
      <c r="B51" s="259">
        <v>1827</v>
      </c>
      <c r="C51" s="147">
        <v>-5.5</v>
      </c>
      <c r="D51" s="147">
        <v>-5.1999999999999993</v>
      </c>
      <c r="E51" s="147">
        <v>1.5</v>
      </c>
      <c r="F51" s="147">
        <v>6.1000000000000005</v>
      </c>
      <c r="G51" s="147">
        <v>11.8</v>
      </c>
      <c r="H51" s="147">
        <v>12.1</v>
      </c>
      <c r="I51" s="147">
        <v>16.399999999999999</v>
      </c>
      <c r="J51" s="147">
        <v>12.5</v>
      </c>
      <c r="K51" s="147">
        <v>11.700000000000001</v>
      </c>
      <c r="L51" s="147">
        <v>7.9</v>
      </c>
      <c r="M51" s="147">
        <v>-2.6</v>
      </c>
      <c r="N51" s="147">
        <v>2</v>
      </c>
      <c r="O51" s="232">
        <v>-0.6</v>
      </c>
      <c r="P51" s="5">
        <v>6.3</v>
      </c>
      <c r="Q51" s="83">
        <f t="shared" si="0"/>
        <v>5.7</v>
      </c>
      <c r="R51" s="111">
        <f t="shared" si="20"/>
        <v>6.3647400000000003</v>
      </c>
      <c r="S51" s="32">
        <f t="shared" si="20"/>
        <v>5.7648000000000001</v>
      </c>
      <c r="T51" s="286">
        <v>5.8191780821917805</v>
      </c>
      <c r="U51" s="111">
        <f t="shared" si="1"/>
        <v>-0.57322175732218028</v>
      </c>
      <c r="V51" s="261">
        <f>AVERAGE(INDEX($U$5:$U$243,$Z51,1):INDEX($U$5:$U$243,$AA51,1))</f>
        <v>-0.58322175732218018</v>
      </c>
      <c r="X51" s="4">
        <f t="shared" si="2"/>
        <v>2</v>
      </c>
      <c r="Y51" s="284">
        <f t="shared" si="3"/>
        <v>1.9583333333333333</v>
      </c>
      <c r="Z51" s="6">
        <f t="shared" si="4"/>
        <v>46</v>
      </c>
      <c r="AA51" s="6">
        <f t="shared" si="5"/>
        <v>55</v>
      </c>
      <c r="AC51" s="5">
        <f t="shared" si="6"/>
        <v>13.666666666666666</v>
      </c>
      <c r="AD51" s="32">
        <f t="shared" si="15"/>
        <v>13.545403333333335</v>
      </c>
      <c r="AE51" s="5">
        <f t="shared" si="7"/>
        <v>-0.51966527196652201</v>
      </c>
      <c r="AF51" s="261">
        <f>AVERAGE(INDEX($AE$5:$AE$243,$Z51,1):INDEX($AE$5:$AE$243,$AA51,1))</f>
        <v>-0.499665271966521</v>
      </c>
      <c r="AH51" s="5">
        <f t="shared" si="13"/>
        <v>-3.9666666666666663</v>
      </c>
      <c r="AI51" s="32">
        <f t="shared" si="16"/>
        <v>-2.1395833333333329</v>
      </c>
      <c r="AJ51" s="5">
        <f t="shared" si="8"/>
        <v>-2.520138888888888</v>
      </c>
      <c r="AK51" s="262">
        <f>AVERAGE(INDEX($AJ$5:$AJ$243,$Z51,1):INDEX($AJ$5:$AJ$243,$AA51,1))</f>
        <v>-0.60347222222222185</v>
      </c>
      <c r="AL51" s="32"/>
      <c r="AM51" s="5">
        <f t="shared" si="9"/>
        <v>6.4666666666666677</v>
      </c>
      <c r="AN51" s="32">
        <f t="shared" si="17"/>
        <v>5.276250000000001</v>
      </c>
      <c r="AO51" s="5">
        <f t="shared" si="10"/>
        <v>0.97559274755927472</v>
      </c>
      <c r="AP51" s="263">
        <f>AVERAGE(INDEX($AO$5:$AO$243,$Z51,1):INDEX($AO$5:$AO$243,$AA51,1))</f>
        <v>-0.15440725244072606</v>
      </c>
      <c r="AQ51" s="5"/>
      <c r="AR51" s="5">
        <f t="shared" si="11"/>
        <v>5.666666666666667</v>
      </c>
      <c r="AS51" s="32">
        <f t="shared" si="18"/>
        <v>6.3253333333333339</v>
      </c>
      <c r="AT51" s="5">
        <f t="shared" si="12"/>
        <v>-1.1948396094839628</v>
      </c>
      <c r="AU51" s="264">
        <f>AVERAGE(INDEX($AT$5:$AT$243,$Z51,1):INDEX($AT$5:$AT$243,$AA51,1))</f>
        <v>-0.92483960948396293</v>
      </c>
      <c r="AV51" s="5"/>
    </row>
    <row r="52" spans="1:48" ht="11.4">
      <c r="A52" s="141">
        <v>48</v>
      </c>
      <c r="B52" s="6">
        <v>1828</v>
      </c>
      <c r="C52" s="5">
        <v>0.70000000000000007</v>
      </c>
      <c r="D52" s="5">
        <v>-2.1</v>
      </c>
      <c r="E52" s="5">
        <v>0.70000000000000007</v>
      </c>
      <c r="F52" s="5">
        <v>5.1000000000000005</v>
      </c>
      <c r="G52" s="5">
        <v>10.3</v>
      </c>
      <c r="H52" s="5">
        <v>13</v>
      </c>
      <c r="I52" s="5">
        <v>14.700000000000001</v>
      </c>
      <c r="J52" s="5">
        <v>12.3</v>
      </c>
      <c r="K52" s="5">
        <v>11.1</v>
      </c>
      <c r="L52" s="5">
        <v>5.1000000000000005</v>
      </c>
      <c r="M52" s="5">
        <v>3.3</v>
      </c>
      <c r="N52" s="5">
        <v>0.79999999999999993</v>
      </c>
      <c r="O52" s="232">
        <v>-0.6</v>
      </c>
      <c r="P52" s="5">
        <v>6.9</v>
      </c>
      <c r="Q52" s="83">
        <f t="shared" si="0"/>
        <v>6.3000000000000007</v>
      </c>
      <c r="R52" s="111">
        <f t="shared" si="20"/>
        <v>6.3436600000000007</v>
      </c>
      <c r="S52" s="32">
        <f t="shared" si="20"/>
        <v>5.7437199999999997</v>
      </c>
      <c r="T52" s="286">
        <v>6.3386301369863007</v>
      </c>
      <c r="U52" s="111">
        <f t="shared" si="1"/>
        <v>2.6778242677820252E-2</v>
      </c>
      <c r="V52" s="261">
        <f>AVERAGE(INDEX($U$5:$U$243,$Z52,1):INDEX($U$5:$U$243,$AA52,1))</f>
        <v>-0.61322175732218009</v>
      </c>
      <c r="X52" s="4">
        <f t="shared" si="2"/>
        <v>2</v>
      </c>
      <c r="Y52" s="284">
        <f t="shared" si="3"/>
        <v>2</v>
      </c>
      <c r="Z52" s="6">
        <f t="shared" si="4"/>
        <v>47</v>
      </c>
      <c r="AA52" s="6">
        <f t="shared" si="5"/>
        <v>56</v>
      </c>
      <c r="AC52" s="5">
        <f t="shared" si="6"/>
        <v>13.333333333333334</v>
      </c>
      <c r="AD52" s="32">
        <f t="shared" si="15"/>
        <v>13.578719999999999</v>
      </c>
      <c r="AE52" s="5">
        <f t="shared" si="7"/>
        <v>-0.85299860529985416</v>
      </c>
      <c r="AF52" s="261">
        <f>AVERAGE(INDEX($AE$5:$AE$243,$Z52,1):INDEX($AE$5:$AE$243,$AA52,1))</f>
        <v>-0.54299860529985433</v>
      </c>
      <c r="AH52" s="5">
        <f t="shared" si="13"/>
        <v>0.20000000000000004</v>
      </c>
      <c r="AI52" s="32">
        <f t="shared" si="16"/>
        <v>-2.1630366666666663</v>
      </c>
      <c r="AJ52" s="5">
        <f t="shared" si="8"/>
        <v>1.646527777777778</v>
      </c>
      <c r="AK52" s="262">
        <f>AVERAGE(INDEX($AJ$5:$AJ$243,$Z52,1):INDEX($AJ$5:$AJ$243,$AA52,1))</f>
        <v>-0.85013888888888844</v>
      </c>
      <c r="AL52" s="32"/>
      <c r="AM52" s="5">
        <f t="shared" si="9"/>
        <v>5.3666666666666671</v>
      </c>
      <c r="AN52" s="32">
        <f t="shared" si="17"/>
        <v>5.2430466666666664</v>
      </c>
      <c r="AO52" s="5">
        <f t="shared" si="10"/>
        <v>-0.12440725244072581</v>
      </c>
      <c r="AP52" s="263">
        <f>AVERAGE(INDEX($AO$5:$AO$243,$Z52,1):INDEX($AO$5:$AO$243,$AA52,1))</f>
        <v>-9.1073919107392598E-2</v>
      </c>
      <c r="AQ52" s="5"/>
      <c r="AR52" s="5">
        <f t="shared" si="11"/>
        <v>6.5</v>
      </c>
      <c r="AS52" s="32">
        <f t="shared" si="18"/>
        <v>6.2693266666666672</v>
      </c>
      <c r="AT52" s="5">
        <f t="shared" si="12"/>
        <v>-0.3615062761506298</v>
      </c>
      <c r="AU52" s="264">
        <f>AVERAGE(INDEX($AT$5:$AT$243,$Z52,1):INDEX($AT$5:$AT$243,$AA52,1))</f>
        <v>-1.0181729428172963</v>
      </c>
      <c r="AV52" s="5"/>
    </row>
    <row r="53" spans="1:48" ht="11.4">
      <c r="A53" s="141">
        <v>49</v>
      </c>
      <c r="B53" s="6">
        <v>1829</v>
      </c>
      <c r="C53" s="5">
        <v>-6.1</v>
      </c>
      <c r="D53" s="5">
        <v>-5</v>
      </c>
      <c r="E53" s="5">
        <v>9.9999999999999978E-2</v>
      </c>
      <c r="F53" s="5">
        <v>5.3000000000000007</v>
      </c>
      <c r="G53" s="5">
        <v>9</v>
      </c>
      <c r="H53" s="5">
        <v>10.700000000000001</v>
      </c>
      <c r="I53" s="5">
        <v>14.5</v>
      </c>
      <c r="J53" s="5">
        <v>11.9</v>
      </c>
      <c r="K53" s="5">
        <v>9.4</v>
      </c>
      <c r="L53" s="5">
        <v>4.4000000000000004</v>
      </c>
      <c r="M53" s="5">
        <v>-1.5</v>
      </c>
      <c r="N53" s="5">
        <v>-7.8999999999999995</v>
      </c>
      <c r="O53" s="232">
        <v>-0.6</v>
      </c>
      <c r="P53" s="5">
        <v>4.3</v>
      </c>
      <c r="Q53" s="83">
        <f t="shared" si="0"/>
        <v>3.6999999999999997</v>
      </c>
      <c r="R53" s="111">
        <f t="shared" si="20"/>
        <v>6.30762</v>
      </c>
      <c r="S53" s="32">
        <f t="shared" si="20"/>
        <v>5.7076799999999999</v>
      </c>
      <c r="T53" s="286">
        <v>3.7783561643835628</v>
      </c>
      <c r="U53" s="111">
        <f t="shared" si="1"/>
        <v>-2.5732217573221807</v>
      </c>
      <c r="V53" s="261">
        <f>AVERAGE(INDEX($U$5:$U$243,$Z53,1):INDEX($U$5:$U$243,$AA53,1))</f>
        <v>-0.61322175732218009</v>
      </c>
      <c r="X53" s="4">
        <f t="shared" si="2"/>
        <v>3</v>
      </c>
      <c r="Y53" s="284">
        <f t="shared" si="3"/>
        <v>2.0416666666666665</v>
      </c>
      <c r="Z53" s="6">
        <f t="shared" si="4"/>
        <v>47</v>
      </c>
      <c r="AA53" s="6">
        <f t="shared" si="5"/>
        <v>56</v>
      </c>
      <c r="AC53" s="5">
        <f t="shared" si="6"/>
        <v>12.366666666666667</v>
      </c>
      <c r="AD53" s="32">
        <f t="shared" si="15"/>
        <v>13.58914</v>
      </c>
      <c r="AE53" s="5">
        <f t="shared" si="7"/>
        <v>-1.8196652719665209</v>
      </c>
      <c r="AF53" s="261">
        <f>AVERAGE(INDEX($AE$5:$AE$243,$Z53,1):INDEX($AE$5:$AE$243,$AA53,1))</f>
        <v>-0.54299860529985433</v>
      </c>
      <c r="AH53" s="5">
        <f t="shared" si="13"/>
        <v>-3.4333333333333336</v>
      </c>
      <c r="AI53" s="32">
        <f t="shared" si="16"/>
        <v>-2.18269</v>
      </c>
      <c r="AJ53" s="5">
        <f t="shared" si="8"/>
        <v>-1.9868055555555555</v>
      </c>
      <c r="AK53" s="262">
        <f>AVERAGE(INDEX($AJ$5:$AJ$243,$Z53,1):INDEX($AJ$5:$AJ$243,$AA53,1))</f>
        <v>-0.85013888888888844</v>
      </c>
      <c r="AL53" s="32"/>
      <c r="AM53" s="5">
        <f t="shared" si="9"/>
        <v>4.8</v>
      </c>
      <c r="AN53" s="32">
        <f t="shared" si="17"/>
        <v>5.1963833333333334</v>
      </c>
      <c r="AO53" s="5">
        <f t="shared" si="10"/>
        <v>-0.69107391910739313</v>
      </c>
      <c r="AP53" s="263">
        <f>AVERAGE(INDEX($AO$5:$AO$243,$Z53,1):INDEX($AO$5:$AO$243,$AA53,1))</f>
        <v>-9.1073919107392598E-2</v>
      </c>
      <c r="AQ53" s="5"/>
      <c r="AR53" s="5">
        <f t="shared" si="11"/>
        <v>4.1000000000000005</v>
      </c>
      <c r="AS53" s="32">
        <f t="shared" si="18"/>
        <v>6.196576666666668</v>
      </c>
      <c r="AT53" s="5">
        <f t="shared" si="12"/>
        <v>-2.7615062761506293</v>
      </c>
      <c r="AU53" s="264">
        <f>AVERAGE(INDEX($AT$5:$AT$243,$Z53,1):INDEX($AT$5:$AT$243,$AA53,1))</f>
        <v>-1.0181729428172963</v>
      </c>
      <c r="AV53" s="5"/>
    </row>
    <row r="54" spans="1:48" ht="11.4">
      <c r="A54" s="141">
        <v>50</v>
      </c>
      <c r="B54" s="6">
        <v>1830</v>
      </c>
      <c r="C54" s="5">
        <v>-8.6</v>
      </c>
      <c r="D54" s="5">
        <v>-4</v>
      </c>
      <c r="E54" s="5">
        <v>2.6</v>
      </c>
      <c r="F54" s="5">
        <v>7.4</v>
      </c>
      <c r="G54" s="5">
        <v>10.8</v>
      </c>
      <c r="H54" s="5">
        <v>12.3</v>
      </c>
      <c r="I54" s="5">
        <v>15.200000000000001</v>
      </c>
      <c r="J54" s="5">
        <v>13.8</v>
      </c>
      <c r="K54" s="5">
        <v>8.4</v>
      </c>
      <c r="L54" s="5">
        <v>5.4</v>
      </c>
      <c r="M54" s="5">
        <v>3.4</v>
      </c>
      <c r="N54" s="5">
        <v>-2.2000000000000002</v>
      </c>
      <c r="O54" s="232">
        <v>-0.6</v>
      </c>
      <c r="P54" s="5">
        <v>6</v>
      </c>
      <c r="Q54" s="83">
        <f t="shared" si="0"/>
        <v>5.4</v>
      </c>
      <c r="R54" s="111">
        <f t="shared" si="20"/>
        <v>6.2769500000000003</v>
      </c>
      <c r="S54" s="32">
        <f t="shared" si="20"/>
        <v>5.6770100000000001</v>
      </c>
      <c r="T54" s="286">
        <v>5.4112328767123286</v>
      </c>
      <c r="U54" s="111">
        <f t="shared" si="1"/>
        <v>-0.8732217573221801</v>
      </c>
      <c r="V54" s="261">
        <f>AVERAGE(INDEX($U$5:$U$243,$Z54,1):INDEX($U$5:$U$243,$AA54,1))</f>
        <v>-0.71322175732218007</v>
      </c>
      <c r="X54" s="4">
        <f t="shared" si="2"/>
        <v>3</v>
      </c>
      <c r="Y54" s="284">
        <f t="shared" si="3"/>
        <v>2.0833333333333335</v>
      </c>
      <c r="Z54" s="6">
        <f t="shared" si="4"/>
        <v>48</v>
      </c>
      <c r="AA54" s="6">
        <f t="shared" si="5"/>
        <v>57</v>
      </c>
      <c r="AC54" s="5">
        <f t="shared" si="6"/>
        <v>13.766666666666666</v>
      </c>
      <c r="AD54" s="32">
        <f t="shared" si="15"/>
        <v>13.59684</v>
      </c>
      <c r="AE54" s="5">
        <f t="shared" si="7"/>
        <v>-0.41966527196652237</v>
      </c>
      <c r="AF54" s="261">
        <f>AVERAGE(INDEX($AE$5:$AE$243,$Z54,1):INDEX($AE$5:$AE$243,$AA54,1))</f>
        <v>-0.46633193863318778</v>
      </c>
      <c r="AH54" s="5">
        <f t="shared" si="13"/>
        <v>-6.833333333333333</v>
      </c>
      <c r="AI54" s="32">
        <f t="shared" si="16"/>
        <v>-2.2034666666666665</v>
      </c>
      <c r="AJ54" s="5">
        <f t="shared" si="8"/>
        <v>-5.3868055555555552</v>
      </c>
      <c r="AK54" s="262">
        <f>AVERAGE(INDEX($AJ$5:$AJ$243,$Z54,1):INDEX($AJ$5:$AJ$243,$AA54,1))</f>
        <v>-0.643472222222222</v>
      </c>
      <c r="AL54" s="32"/>
      <c r="AM54" s="5">
        <f t="shared" si="9"/>
        <v>6.9333333333333336</v>
      </c>
      <c r="AN54" s="32">
        <f t="shared" si="17"/>
        <v>5.1358266666666665</v>
      </c>
      <c r="AO54" s="5">
        <f t="shared" si="10"/>
        <v>1.4422594142259406</v>
      </c>
      <c r="AP54" s="263">
        <f>AVERAGE(INDEX($AO$5:$AO$243,$Z54,1):INDEX($AO$5:$AO$243,$AA54,1))</f>
        <v>-0.57107391910739269</v>
      </c>
      <c r="AQ54" s="5"/>
      <c r="AR54" s="5">
        <f t="shared" si="11"/>
        <v>5.7333333333333334</v>
      </c>
      <c r="AS54" s="32">
        <f t="shared" si="18"/>
        <v>6.1425366666666665</v>
      </c>
      <c r="AT54" s="5">
        <f t="shared" si="12"/>
        <v>-1.1281729428172964</v>
      </c>
      <c r="AU54" s="264">
        <f>AVERAGE(INDEX($AT$5:$AT$243,$Z54,1):INDEX($AT$5:$AT$243,$AA54,1))</f>
        <v>-1.1481729428172964</v>
      </c>
      <c r="AV54" s="5"/>
    </row>
    <row r="55" spans="1:48" ht="11.4">
      <c r="A55" s="141">
        <v>51</v>
      </c>
      <c r="B55" s="6">
        <v>1831</v>
      </c>
      <c r="C55" s="5">
        <v>-3.5</v>
      </c>
      <c r="D55" s="5">
        <v>-0.19999999999999996</v>
      </c>
      <c r="E55" s="5">
        <v>1.6</v>
      </c>
      <c r="F55" s="5">
        <v>7.3000000000000007</v>
      </c>
      <c r="G55" s="5">
        <v>9.2000000000000011</v>
      </c>
      <c r="H55" s="5">
        <v>11.3</v>
      </c>
      <c r="I55" s="5">
        <v>14.4</v>
      </c>
      <c r="J55" s="5">
        <v>14</v>
      </c>
      <c r="K55" s="5">
        <v>9.3000000000000007</v>
      </c>
      <c r="L55" s="5">
        <v>11.200000000000001</v>
      </c>
      <c r="M55" s="5">
        <v>0.50000000000000011</v>
      </c>
      <c r="N55" s="5">
        <v>-1.2999999999999998</v>
      </c>
      <c r="O55" s="232">
        <v>-0.6</v>
      </c>
      <c r="P55" s="5">
        <v>6.8</v>
      </c>
      <c r="Q55" s="83">
        <f t="shared" si="0"/>
        <v>6.2</v>
      </c>
      <c r="R55" s="111">
        <f t="shared" si="20"/>
        <v>6.2436800000000003</v>
      </c>
      <c r="S55" s="32">
        <f t="shared" si="20"/>
        <v>5.6437400000000002</v>
      </c>
      <c r="T55" s="286">
        <v>6.2049315068493156</v>
      </c>
      <c r="U55" s="111">
        <f t="shared" si="1"/>
        <v>-7.3221757322180281E-2</v>
      </c>
      <c r="V55" s="261">
        <f>AVERAGE(INDEX($U$5:$U$243,$Z55,1):INDEX($U$5:$U$243,$AA55,1))</f>
        <v>-0.87322175732218033</v>
      </c>
      <c r="X55" s="4">
        <f t="shared" si="2"/>
        <v>3</v>
      </c>
      <c r="Y55" s="284">
        <f t="shared" si="3"/>
        <v>2.125</v>
      </c>
      <c r="Z55" s="6">
        <f t="shared" si="4"/>
        <v>49</v>
      </c>
      <c r="AA55" s="6">
        <f t="shared" si="5"/>
        <v>58</v>
      </c>
      <c r="AC55" s="5">
        <f t="shared" si="6"/>
        <v>13.233333333333334</v>
      </c>
      <c r="AD55" s="32">
        <f t="shared" si="15"/>
        <v>13.620426666666669</v>
      </c>
      <c r="AE55" s="5">
        <f t="shared" si="7"/>
        <v>-0.95299860529985381</v>
      </c>
      <c r="AF55" s="261">
        <f>AVERAGE(INDEX($AE$5:$AE$243,$Z55,1):INDEX($AE$5:$AE$243,$AA55,1))</f>
        <v>-0.53299860529985454</v>
      </c>
      <c r="AH55" s="5">
        <f t="shared" si="13"/>
        <v>-1.9666666666666668</v>
      </c>
      <c r="AI55" s="32">
        <f t="shared" si="16"/>
        <v>-2.2148466666666669</v>
      </c>
      <c r="AJ55" s="5">
        <f t="shared" si="8"/>
        <v>-0.52013888888888871</v>
      </c>
      <c r="AK55" s="262">
        <f>AVERAGE(INDEX($AJ$5:$AJ$243,$Z55,1):INDEX($AJ$5:$AJ$243,$AA55,1))</f>
        <v>-1.0134722222222219</v>
      </c>
      <c r="AL55" s="32"/>
      <c r="AM55" s="5">
        <f t="shared" si="9"/>
        <v>6.0333333333333341</v>
      </c>
      <c r="AN55" s="32">
        <f t="shared" si="17"/>
        <v>5.044343333333333</v>
      </c>
      <c r="AO55" s="5">
        <f t="shared" si="10"/>
        <v>0.54225941422594115</v>
      </c>
      <c r="AP55" s="263">
        <f>AVERAGE(INDEX($AO$5:$AO$243,$Z55,1):INDEX($AO$5:$AO$243,$AA55,1))</f>
        <v>-0.73774058577405932</v>
      </c>
      <c r="AQ55" s="5"/>
      <c r="AR55" s="5">
        <f t="shared" si="11"/>
        <v>7</v>
      </c>
      <c r="AS55" s="32">
        <f t="shared" si="18"/>
        <v>6.083073333333334</v>
      </c>
      <c r="AT55" s="5">
        <f t="shared" si="12"/>
        <v>0.1384937238493702</v>
      </c>
      <c r="AU55" s="264">
        <f>AVERAGE(INDEX($AT$5:$AT$243,$Z55,1):INDEX($AT$5:$AT$243,$AA55,1))</f>
        <v>-1.1415062761506296</v>
      </c>
      <c r="AV55" s="5"/>
    </row>
    <row r="56" spans="1:48" ht="11.4">
      <c r="A56" s="141">
        <v>52</v>
      </c>
      <c r="B56" s="6">
        <v>1832</v>
      </c>
      <c r="C56" s="5">
        <v>-1.2</v>
      </c>
      <c r="D56" s="5">
        <v>-1.2</v>
      </c>
      <c r="E56" s="5">
        <v>0.79999999999999993</v>
      </c>
      <c r="F56" s="5">
        <v>5.3000000000000007</v>
      </c>
      <c r="G56" s="5">
        <v>8</v>
      </c>
      <c r="H56" s="5">
        <v>11.1</v>
      </c>
      <c r="I56" s="5">
        <v>13.700000000000001</v>
      </c>
      <c r="J56" s="5">
        <v>15.6</v>
      </c>
      <c r="K56" s="5">
        <v>10.5</v>
      </c>
      <c r="L56" s="5">
        <v>6</v>
      </c>
      <c r="M56" s="5">
        <v>0.9</v>
      </c>
      <c r="N56" s="5">
        <v>-2.2999999999999998</v>
      </c>
      <c r="O56" s="232">
        <v>-0.6</v>
      </c>
      <c r="P56" s="5">
        <v>6.2</v>
      </c>
      <c r="Q56" s="83">
        <f t="shared" si="0"/>
        <v>5.6000000000000005</v>
      </c>
      <c r="R56" s="111">
        <f t="shared" si="20"/>
        <v>6.2204899999999999</v>
      </c>
      <c r="S56" s="32">
        <f t="shared" si="20"/>
        <v>5.6205500000000006</v>
      </c>
      <c r="T56" s="286">
        <v>5.6887671232876702</v>
      </c>
      <c r="U56" s="111">
        <f t="shared" si="1"/>
        <v>-0.67322175732217993</v>
      </c>
      <c r="V56" s="261">
        <f>AVERAGE(INDEX($U$5:$U$243,$Z56,1):INDEX($U$5:$U$243,$AA56,1))</f>
        <v>-0.66322175732218003</v>
      </c>
      <c r="X56" s="4">
        <f t="shared" si="2"/>
        <v>3</v>
      </c>
      <c r="Y56" s="284">
        <f t="shared" si="3"/>
        <v>2.1666666666666665</v>
      </c>
      <c r="Z56" s="6">
        <f t="shared" si="4"/>
        <v>50</v>
      </c>
      <c r="AA56" s="6">
        <f t="shared" si="5"/>
        <v>59</v>
      </c>
      <c r="AC56" s="5">
        <f t="shared" si="6"/>
        <v>13.466666666666667</v>
      </c>
      <c r="AD56" s="32">
        <f t="shared" si="15"/>
        <v>13.631473333333332</v>
      </c>
      <c r="AE56" s="5">
        <f t="shared" si="7"/>
        <v>-0.7196652719665213</v>
      </c>
      <c r="AF56" s="261">
        <f>AVERAGE(INDEX($AE$5:$AE$243,$Z56,1):INDEX($AE$5:$AE$243,$AA56,1))</f>
        <v>-0.32299860529985464</v>
      </c>
      <c r="AH56" s="5">
        <f t="shared" si="13"/>
        <v>-1.2333333333333334</v>
      </c>
      <c r="AI56" s="32">
        <f t="shared" si="16"/>
        <v>-2.1897566666666668</v>
      </c>
      <c r="AJ56" s="5">
        <f t="shared" si="8"/>
        <v>0.21319444444444469</v>
      </c>
      <c r="AK56" s="262">
        <f>AVERAGE(INDEX($AJ$5:$AJ$243,$Z56,1):INDEX($AJ$5:$AJ$243,$AA56,1))</f>
        <v>-0.98680555555555516</v>
      </c>
      <c r="AL56" s="32"/>
      <c r="AM56" s="5">
        <f t="shared" si="9"/>
        <v>4.7</v>
      </c>
      <c r="AN56" s="32">
        <f t="shared" si="17"/>
        <v>4.9410466666666668</v>
      </c>
      <c r="AO56" s="5">
        <f t="shared" si="10"/>
        <v>-0.79107391910739278</v>
      </c>
      <c r="AP56" s="263">
        <f>AVERAGE(INDEX($AO$5:$AO$243,$Z56,1):INDEX($AO$5:$AO$243,$AA56,1))</f>
        <v>-0.97774058577405931</v>
      </c>
      <c r="AQ56" s="5"/>
      <c r="AR56" s="5">
        <f t="shared" si="11"/>
        <v>5.8</v>
      </c>
      <c r="AS56" s="32">
        <f t="shared" si="18"/>
        <v>6.0539499999999995</v>
      </c>
      <c r="AT56" s="5">
        <f t="shared" si="12"/>
        <v>-1.06150627615063</v>
      </c>
      <c r="AU56" s="264">
        <f>AVERAGE(INDEX($AT$5:$AT$243,$Z56,1):INDEX($AT$5:$AT$243,$AA56,1))</f>
        <v>-0.72483960948396287</v>
      </c>
      <c r="AV56" s="5"/>
    </row>
    <row r="57" spans="1:48" ht="11.4">
      <c r="A57" s="141">
        <v>53</v>
      </c>
      <c r="B57" s="6">
        <v>1833</v>
      </c>
      <c r="C57" s="5">
        <v>-4.0999999999999996</v>
      </c>
      <c r="D57" s="5">
        <v>1.6</v>
      </c>
      <c r="E57" s="5">
        <v>0.20000000000000007</v>
      </c>
      <c r="F57" s="5">
        <v>2.6</v>
      </c>
      <c r="G57" s="5">
        <v>13.6</v>
      </c>
      <c r="H57" s="5">
        <v>14.3</v>
      </c>
      <c r="I57" s="5">
        <v>11.4</v>
      </c>
      <c r="J57" s="5">
        <v>10.6</v>
      </c>
      <c r="K57" s="5">
        <v>9</v>
      </c>
      <c r="L57" s="5">
        <v>6.9</v>
      </c>
      <c r="M57" s="5">
        <v>1.6</v>
      </c>
      <c r="N57" s="5">
        <v>1.4</v>
      </c>
      <c r="O57" s="232">
        <v>-0.6</v>
      </c>
      <c r="P57" s="5">
        <v>6.4</v>
      </c>
      <c r="Q57" s="83">
        <f t="shared" si="0"/>
        <v>5.8000000000000007</v>
      </c>
      <c r="R57" s="111">
        <f t="shared" si="20"/>
        <v>6.1842000000000006</v>
      </c>
      <c r="S57" s="32">
        <f t="shared" si="20"/>
        <v>5.5842599999999996</v>
      </c>
      <c r="T57" s="286">
        <v>5.7950684931506844</v>
      </c>
      <c r="U57" s="111">
        <f t="shared" si="1"/>
        <v>-0.47322175732217975</v>
      </c>
      <c r="V57" s="261">
        <f>AVERAGE(INDEX($U$5:$U$243,$Z57,1):INDEX($U$5:$U$243,$AA57,1))</f>
        <v>-0.72322175732217997</v>
      </c>
      <c r="X57" s="4">
        <f t="shared" si="2"/>
        <v>3</v>
      </c>
      <c r="Y57" s="284">
        <f t="shared" si="3"/>
        <v>2.2083333333333335</v>
      </c>
      <c r="Z57" s="6">
        <f t="shared" si="4"/>
        <v>51</v>
      </c>
      <c r="AA57" s="6">
        <f t="shared" si="5"/>
        <v>60</v>
      </c>
      <c r="AC57" s="5">
        <f t="shared" si="6"/>
        <v>12.100000000000001</v>
      </c>
      <c r="AD57" s="32">
        <f t="shared" si="15"/>
        <v>13.641336666666666</v>
      </c>
      <c r="AE57" s="5">
        <f t="shared" si="7"/>
        <v>-2.0863319386331867</v>
      </c>
      <c r="AF57" s="261">
        <f>AVERAGE(INDEX($AE$5:$AE$243,$Z57,1):INDEX($AE$5:$AE$243,$AA57,1))</f>
        <v>-0.42633193863318775</v>
      </c>
      <c r="AH57" s="5">
        <f t="shared" si="13"/>
        <v>-1.5999999999999996</v>
      </c>
      <c r="AI57" s="32">
        <f t="shared" si="16"/>
        <v>-2.1879666666666662</v>
      </c>
      <c r="AJ57" s="5">
        <f t="shared" si="8"/>
        <v>-0.15347222222222157</v>
      </c>
      <c r="AK57" s="262">
        <f>AVERAGE(INDEX($AJ$5:$AJ$243,$Z57,1):INDEX($AJ$5:$AJ$243,$AA57,1))</f>
        <v>-0.40013888888888854</v>
      </c>
      <c r="AL57" s="32"/>
      <c r="AM57" s="5">
        <f t="shared" si="9"/>
        <v>5.4666666666666659</v>
      </c>
      <c r="AN57" s="32">
        <f t="shared" si="17"/>
        <v>4.8275500000000005</v>
      </c>
      <c r="AO57" s="5">
        <f t="shared" si="10"/>
        <v>-2.4407252440727056E-2</v>
      </c>
      <c r="AP57" s="263">
        <f>AVERAGE(INDEX($AO$5:$AO$243,$Z57,1):INDEX($AO$5:$AO$243,$AA57,1))</f>
        <v>-1.3210739191073926</v>
      </c>
      <c r="AQ57" s="5"/>
      <c r="AR57" s="5">
        <f t="shared" si="11"/>
        <v>5.833333333333333</v>
      </c>
      <c r="AS57" s="32">
        <f t="shared" si="18"/>
        <v>6.023883333333333</v>
      </c>
      <c r="AT57" s="5">
        <f t="shared" si="12"/>
        <v>-1.0281729428172968</v>
      </c>
      <c r="AU57" s="264">
        <f>AVERAGE(INDEX($AT$5:$AT$243,$Z57,1):INDEX($AT$5:$AT$243,$AA57,1))</f>
        <v>-0.72483960948396287</v>
      </c>
      <c r="AV57" s="5"/>
    </row>
    <row r="58" spans="1:48" ht="11.4">
      <c r="A58" s="141">
        <v>54</v>
      </c>
      <c r="B58" s="6">
        <v>1834</v>
      </c>
      <c r="C58" s="5">
        <v>1.7999999999999998</v>
      </c>
      <c r="D58" s="5">
        <v>-1.2</v>
      </c>
      <c r="E58" s="5">
        <v>0</v>
      </c>
      <c r="F58" s="5">
        <v>2.6</v>
      </c>
      <c r="G58" s="5">
        <v>13.1</v>
      </c>
      <c r="H58" s="5">
        <v>15.1</v>
      </c>
      <c r="I58" s="5">
        <v>17.299999999999997</v>
      </c>
      <c r="J58" s="5">
        <v>15.200000000000001</v>
      </c>
      <c r="K58" s="5">
        <v>14.6</v>
      </c>
      <c r="L58" s="5">
        <v>6.5</v>
      </c>
      <c r="M58" s="5">
        <v>2</v>
      </c>
      <c r="N58" s="5">
        <v>-2.2999999999999998</v>
      </c>
      <c r="O58" s="232">
        <v>-0.6</v>
      </c>
      <c r="P58" s="5">
        <v>7.7</v>
      </c>
      <c r="Q58" s="83">
        <f t="shared" si="0"/>
        <v>7.1000000000000005</v>
      </c>
      <c r="R58" s="111">
        <f t="shared" si="20"/>
        <v>6.1415500000000005</v>
      </c>
      <c r="S58" s="32">
        <f t="shared" si="20"/>
        <v>5.5416100000000004</v>
      </c>
      <c r="T58" s="286">
        <v>7.1186301369863019</v>
      </c>
      <c r="U58" s="111">
        <f t="shared" si="1"/>
        <v>0.82677824267782007</v>
      </c>
      <c r="V58" s="261">
        <f>AVERAGE(INDEX($U$5:$U$243,$Z58,1):INDEX($U$5:$U$243,$AA58,1))</f>
        <v>-0.71322175732217996</v>
      </c>
      <c r="X58" s="4">
        <f t="shared" si="2"/>
        <v>3</v>
      </c>
      <c r="Y58" s="284">
        <f t="shared" si="3"/>
        <v>2.25</v>
      </c>
      <c r="Z58" s="6">
        <f t="shared" si="4"/>
        <v>52</v>
      </c>
      <c r="AA58" s="6">
        <f t="shared" si="5"/>
        <v>61</v>
      </c>
      <c r="AC58" s="5">
        <f t="shared" si="6"/>
        <v>15.866666666666667</v>
      </c>
      <c r="AD58" s="32">
        <f t="shared" si="15"/>
        <v>13.627506666666667</v>
      </c>
      <c r="AE58" s="5">
        <f t="shared" si="7"/>
        <v>1.6803347280334791</v>
      </c>
      <c r="AF58" s="261">
        <f>AVERAGE(INDEX($AE$5:$AE$243,$Z58,1):INDEX($AE$5:$AE$243,$AA58,1))</f>
        <v>-0.53966527196652125</v>
      </c>
      <c r="AH58" s="5">
        <f t="shared" si="13"/>
        <v>0.66666666666666663</v>
      </c>
      <c r="AI58" s="32">
        <f t="shared" si="16"/>
        <v>-2.2092566666666666</v>
      </c>
      <c r="AJ58" s="5">
        <f t="shared" si="8"/>
        <v>2.1131944444444448</v>
      </c>
      <c r="AK58" s="262">
        <f>AVERAGE(INDEX($AJ$5:$AJ$243,$Z58,1):INDEX($AJ$5:$AJ$243,$AA58,1))</f>
        <v>-0.57013888888888842</v>
      </c>
      <c r="AL58" s="32"/>
      <c r="AM58" s="5">
        <f t="shared" si="9"/>
        <v>5.2333333333333334</v>
      </c>
      <c r="AN58" s="32">
        <f t="shared" si="17"/>
        <v>4.6844266666666678</v>
      </c>
      <c r="AO58" s="5">
        <f t="shared" si="10"/>
        <v>-0.25774058577405956</v>
      </c>
      <c r="AP58" s="263">
        <f>AVERAGE(INDEX($AO$5:$AO$243,$Z58,1):INDEX($AO$5:$AO$243,$AA58,1))</f>
        <v>-1.1544072524407258</v>
      </c>
      <c r="AQ58" s="5"/>
      <c r="AR58" s="5">
        <f t="shared" si="11"/>
        <v>7.7</v>
      </c>
      <c r="AS58" s="32">
        <f t="shared" si="18"/>
        <v>6.0099800000000005</v>
      </c>
      <c r="AT58" s="5">
        <f t="shared" si="12"/>
        <v>0.83849372384937038</v>
      </c>
      <c r="AU58" s="264">
        <f>AVERAGE(INDEX($AT$5:$AT$243,$Z58,1):INDEX($AT$5:$AT$243,$AA58,1))</f>
        <v>-0.68150627615062942</v>
      </c>
      <c r="AV58" s="5"/>
    </row>
    <row r="59" spans="1:48" ht="11.4">
      <c r="A59" s="141">
        <v>55</v>
      </c>
      <c r="B59" s="6">
        <v>1835</v>
      </c>
      <c r="C59" s="5">
        <v>-1</v>
      </c>
      <c r="D59" s="5">
        <v>-1.1000000000000001</v>
      </c>
      <c r="E59" s="5">
        <v>-0.89999999999999991</v>
      </c>
      <c r="F59" s="5">
        <v>3.1999999999999997</v>
      </c>
      <c r="G59" s="5">
        <v>9.8000000000000007</v>
      </c>
      <c r="H59" s="5">
        <v>12.8</v>
      </c>
      <c r="I59" s="5">
        <v>16.5</v>
      </c>
      <c r="J59" s="5">
        <v>13.4</v>
      </c>
      <c r="K59" s="5">
        <v>11.4</v>
      </c>
      <c r="L59" s="5">
        <v>3.9999999999999996</v>
      </c>
      <c r="M59" s="5">
        <v>-2.2999999999999998</v>
      </c>
      <c r="N59" s="5">
        <v>-3.7</v>
      </c>
      <c r="O59" s="232">
        <v>-0.6</v>
      </c>
      <c r="P59" s="5">
        <v>5.8</v>
      </c>
      <c r="Q59" s="83">
        <f t="shared" si="0"/>
        <v>5.2</v>
      </c>
      <c r="R59" s="111">
        <f t="shared" si="20"/>
        <v>6.1185600000000004</v>
      </c>
      <c r="S59" s="32">
        <f t="shared" si="20"/>
        <v>5.5186200000000003</v>
      </c>
      <c r="T59" s="286">
        <v>5.2213698630136989</v>
      </c>
      <c r="U59" s="111">
        <f t="shared" si="1"/>
        <v>-1.0732217573221803</v>
      </c>
      <c r="V59" s="261">
        <f>AVERAGE(INDEX($U$5:$U$243,$Z59,1):INDEX($U$5:$U$243,$AA59,1))</f>
        <v>-0.76322175732218001</v>
      </c>
      <c r="X59" s="4">
        <f t="shared" si="2"/>
        <v>3</v>
      </c>
      <c r="Y59" s="284">
        <f t="shared" si="3"/>
        <v>2.2916666666666665</v>
      </c>
      <c r="Z59" s="6">
        <f t="shared" si="4"/>
        <v>53</v>
      </c>
      <c r="AA59" s="6">
        <f t="shared" si="5"/>
        <v>62</v>
      </c>
      <c r="AC59" s="5">
        <f t="shared" si="6"/>
        <v>14.233333333333334</v>
      </c>
      <c r="AD59" s="32">
        <f t="shared" si="15"/>
        <v>13.63429</v>
      </c>
      <c r="AE59" s="5">
        <f t="shared" si="7"/>
        <v>4.7001394700146193E-2</v>
      </c>
      <c r="AF59" s="261">
        <f>AVERAGE(INDEX($AE$5:$AE$243,$Z59,1):INDEX($AE$5:$AE$243,$AA59,1))</f>
        <v>-0.43299860529985479</v>
      </c>
      <c r="AH59" s="5">
        <f t="shared" si="13"/>
        <v>-1.4666666666666668</v>
      </c>
      <c r="AI59" s="32">
        <f t="shared" si="16"/>
        <v>-2.1943933333333332</v>
      </c>
      <c r="AJ59" s="5">
        <f t="shared" si="8"/>
        <v>-2.0138888888888706E-2</v>
      </c>
      <c r="AK59" s="262">
        <f>AVERAGE(INDEX($AJ$5:$AJ$243,$Z59,1):INDEX($AJ$5:$AJ$243,$AA59,1))</f>
        <v>-0.75013888888888847</v>
      </c>
      <c r="AL59" s="32"/>
      <c r="AM59" s="5">
        <f t="shared" si="9"/>
        <v>4.0333333333333341</v>
      </c>
      <c r="AN59" s="32">
        <f t="shared" si="17"/>
        <v>4.5826099999999999</v>
      </c>
      <c r="AO59" s="5">
        <f t="shared" si="10"/>
        <v>-1.4577405857740589</v>
      </c>
      <c r="AP59" s="263">
        <f>AVERAGE(INDEX($AO$5:$AO$243,$Z59,1):INDEX($AO$5:$AO$243,$AA59,1))</f>
        <v>-1.1710739191073929</v>
      </c>
      <c r="AQ59" s="5"/>
      <c r="AR59" s="5">
        <f t="shared" si="11"/>
        <v>4.3666666666666671</v>
      </c>
      <c r="AS59" s="32">
        <f t="shared" si="18"/>
        <v>6.02081</v>
      </c>
      <c r="AT59" s="5">
        <f t="shared" si="12"/>
        <v>-2.4948396094839627</v>
      </c>
      <c r="AU59" s="264">
        <f>AVERAGE(INDEX($AT$5:$AT$243,$Z59,1):INDEX($AT$5:$AT$243,$AA59,1))</f>
        <v>-0.8881729428172962</v>
      </c>
      <c r="AV59" s="5"/>
    </row>
    <row r="60" spans="1:48" ht="11.4">
      <c r="A60" s="141">
        <v>56</v>
      </c>
      <c r="B60" s="6">
        <v>1836</v>
      </c>
      <c r="C60" s="5">
        <v>-3.4</v>
      </c>
      <c r="D60" s="5">
        <v>-2.9</v>
      </c>
      <c r="E60" s="5">
        <v>4.9000000000000004</v>
      </c>
      <c r="F60" s="5">
        <v>3.4</v>
      </c>
      <c r="G60" s="5">
        <v>6.6000000000000005</v>
      </c>
      <c r="H60" s="5">
        <v>13.4</v>
      </c>
      <c r="I60" s="5">
        <v>15.1</v>
      </c>
      <c r="J60" s="5">
        <v>14.700000000000001</v>
      </c>
      <c r="K60" s="5">
        <v>9.5</v>
      </c>
      <c r="L60" s="5">
        <v>7.1000000000000005</v>
      </c>
      <c r="M60" s="5">
        <v>0.6</v>
      </c>
      <c r="N60" s="5">
        <v>-1.6</v>
      </c>
      <c r="O60" s="232">
        <v>-0.6</v>
      </c>
      <c r="P60" s="5">
        <v>6.2</v>
      </c>
      <c r="Q60" s="83">
        <f t="shared" si="0"/>
        <v>5.6000000000000005</v>
      </c>
      <c r="R60" s="111">
        <f t="shared" si="20"/>
        <v>6.0837400000000006</v>
      </c>
      <c r="S60" s="32">
        <f t="shared" si="20"/>
        <v>5.4838000000000005</v>
      </c>
      <c r="T60" s="286">
        <v>5.6742465753424653</v>
      </c>
      <c r="U60" s="111">
        <f t="shared" si="1"/>
        <v>-0.67322175732217993</v>
      </c>
      <c r="V60" s="261">
        <f>AVERAGE(INDEX($U$5:$U$243,$Z60,1):INDEX($U$5:$U$243,$AA60,1))</f>
        <v>-0.81322175732217994</v>
      </c>
      <c r="X60" s="4">
        <f t="shared" si="2"/>
        <v>3</v>
      </c>
      <c r="Y60" s="284">
        <f t="shared" si="3"/>
        <v>2.3333333333333335</v>
      </c>
      <c r="Z60" s="6">
        <f t="shared" si="4"/>
        <v>54</v>
      </c>
      <c r="AA60" s="6">
        <f t="shared" si="5"/>
        <v>63</v>
      </c>
      <c r="AC60" s="5">
        <f t="shared" si="6"/>
        <v>14.4</v>
      </c>
      <c r="AD60" s="32">
        <f t="shared" si="15"/>
        <v>13.610786666666668</v>
      </c>
      <c r="AE60" s="5">
        <f t="shared" si="7"/>
        <v>0.21366806136681227</v>
      </c>
      <c r="AF60" s="261">
        <f>AVERAGE(INDEX($AE$5:$AE$243,$Z60,1):INDEX($AE$5:$AE$243,$AA60,1))</f>
        <v>-0.47633193863318829</v>
      </c>
      <c r="AH60" s="5">
        <f t="shared" si="13"/>
        <v>-3.3333333333333335</v>
      </c>
      <c r="AI60" s="32">
        <f t="shared" si="16"/>
        <v>-2.22234</v>
      </c>
      <c r="AJ60" s="5">
        <f t="shared" si="8"/>
        <v>-1.8868055555555554</v>
      </c>
      <c r="AK60" s="262">
        <f>AVERAGE(INDEX($AJ$5:$AJ$243,$Z60,1):INDEX($AJ$5:$AJ$243,$AA60,1))</f>
        <v>-0.53013888888888849</v>
      </c>
      <c r="AL60" s="32"/>
      <c r="AM60" s="5">
        <f t="shared" si="9"/>
        <v>4.9666666666666677</v>
      </c>
      <c r="AN60" s="32">
        <f t="shared" si="17"/>
        <v>4.4865300000000001</v>
      </c>
      <c r="AO60" s="5">
        <f t="shared" si="10"/>
        <v>-0.52440725244072528</v>
      </c>
      <c r="AP60" s="263">
        <f>AVERAGE(INDEX($AO$5:$AO$243,$Z60,1):INDEX($AO$5:$AO$243,$AA60,1))</f>
        <v>-1.3410739191073926</v>
      </c>
      <c r="AQ60" s="5"/>
      <c r="AR60" s="5">
        <f t="shared" si="11"/>
        <v>5.7333333333333343</v>
      </c>
      <c r="AS60" s="32">
        <f t="shared" si="18"/>
        <v>6.031410000000001</v>
      </c>
      <c r="AT60" s="5">
        <f t="shared" si="12"/>
        <v>-1.1281729428172955</v>
      </c>
      <c r="AU60" s="264">
        <f>AVERAGE(INDEX($AT$5:$AT$243,$Z60,1):INDEX($AT$5:$AT$243,$AA60,1))</f>
        <v>-0.87150627615062937</v>
      </c>
      <c r="AV60" s="5"/>
    </row>
    <row r="61" spans="1:48" ht="11.4">
      <c r="A61" s="141">
        <v>57</v>
      </c>
      <c r="B61" s="6">
        <v>1837</v>
      </c>
      <c r="C61" s="5">
        <v>-2.2999999999999998</v>
      </c>
      <c r="D61" s="5">
        <v>-1.7999999999999998</v>
      </c>
      <c r="E61" s="5">
        <v>-3.3000000000000003</v>
      </c>
      <c r="F61" s="5">
        <v>2.1999999999999997</v>
      </c>
      <c r="G61" s="5">
        <v>6.1000000000000005</v>
      </c>
      <c r="H61" s="5">
        <v>13.8</v>
      </c>
      <c r="I61" s="5">
        <v>12.8</v>
      </c>
      <c r="J61" s="5">
        <v>16.7</v>
      </c>
      <c r="K61" s="5">
        <v>8.3000000000000007</v>
      </c>
      <c r="L61" s="5">
        <v>5.3000000000000007</v>
      </c>
      <c r="M61" s="5">
        <v>-0.5</v>
      </c>
      <c r="N61" s="5">
        <v>-0.89999999999999991</v>
      </c>
      <c r="O61" s="232">
        <v>-0.6</v>
      </c>
      <c r="P61" s="5">
        <v>5.3</v>
      </c>
      <c r="Q61" s="83">
        <f t="shared" si="0"/>
        <v>4.7</v>
      </c>
      <c r="R61" s="111">
        <f t="shared" si="20"/>
        <v>6.0546799999999994</v>
      </c>
      <c r="S61" s="32">
        <f t="shared" si="20"/>
        <v>5.4547400000000001</v>
      </c>
      <c r="T61" s="286">
        <v>4.7201889466225797</v>
      </c>
      <c r="U61" s="111">
        <f t="shared" si="1"/>
        <v>-1.5732217573221803</v>
      </c>
      <c r="V61" s="261">
        <f>AVERAGE(INDEX($U$5:$U$243,$Z61,1):INDEX($U$5:$U$243,$AA61,1))</f>
        <v>-1.06322175732218</v>
      </c>
      <c r="X61" s="4">
        <f t="shared" si="2"/>
        <v>3</v>
      </c>
      <c r="Y61" s="284">
        <f t="shared" si="3"/>
        <v>2.375</v>
      </c>
      <c r="Z61" s="6">
        <f t="shared" si="4"/>
        <v>55</v>
      </c>
      <c r="AA61" s="6">
        <f t="shared" si="5"/>
        <v>64</v>
      </c>
      <c r="AC61" s="5">
        <f t="shared" si="6"/>
        <v>14.433333333333332</v>
      </c>
      <c r="AD61" s="32">
        <f t="shared" si="15"/>
        <v>13.583963333333333</v>
      </c>
      <c r="AE61" s="5">
        <f t="shared" si="7"/>
        <v>0.24700139470014371</v>
      </c>
      <c r="AF61" s="261">
        <f>AVERAGE(INDEX($AE$5:$AE$243,$Z61,1):INDEX($AE$5:$AE$243,$AA61,1))</f>
        <v>-0.85966527196652165</v>
      </c>
      <c r="AH61" s="5">
        <f t="shared" si="13"/>
        <v>-1.8999999999999997</v>
      </c>
      <c r="AI61" s="32">
        <f t="shared" si="16"/>
        <v>-2.2553633333333334</v>
      </c>
      <c r="AJ61" s="5">
        <f t="shared" si="8"/>
        <v>-0.45347222222222161</v>
      </c>
      <c r="AK61" s="262">
        <f>AVERAGE(INDEX($AJ$5:$AJ$243,$Z61,1):INDEX($AJ$5:$AJ$243,$AA61,1))</f>
        <v>-0.92013888888888862</v>
      </c>
      <c r="AL61" s="32"/>
      <c r="AM61" s="5">
        <f t="shared" si="9"/>
        <v>1.6666666666666667</v>
      </c>
      <c r="AN61" s="32">
        <f t="shared" si="17"/>
        <v>4.4067166666666671</v>
      </c>
      <c r="AO61" s="5">
        <f t="shared" si="10"/>
        <v>-3.824407252440726</v>
      </c>
      <c r="AP61" s="263">
        <f>AVERAGE(INDEX($AO$5:$AO$243,$Z61,1):INDEX($AO$5:$AO$243,$AA61,1))</f>
        <v>-1.4577405857740593</v>
      </c>
      <c r="AQ61" s="5"/>
      <c r="AR61" s="5">
        <f t="shared" si="11"/>
        <v>4.3666666666666671</v>
      </c>
      <c r="AS61" s="32">
        <f t="shared" si="18"/>
        <v>6.0536633333333345</v>
      </c>
      <c r="AT61" s="5">
        <f t="shared" si="12"/>
        <v>-2.4948396094839627</v>
      </c>
      <c r="AU61" s="264">
        <f>AVERAGE(INDEX($AT$5:$AT$243,$Z61,1):INDEX($AT$5:$AT$243,$AA61,1))</f>
        <v>-0.95483960948396285</v>
      </c>
      <c r="AV61" s="5"/>
    </row>
    <row r="62" spans="1:48" ht="11.4">
      <c r="A62" s="141">
        <v>58</v>
      </c>
      <c r="B62" s="6">
        <v>1838</v>
      </c>
      <c r="C62" s="5">
        <v>-6.1999999999999993</v>
      </c>
      <c r="D62" s="5">
        <v>-3.4</v>
      </c>
      <c r="E62" s="5">
        <v>0</v>
      </c>
      <c r="F62" s="5">
        <v>1.2999999999999998</v>
      </c>
      <c r="G62" s="5">
        <v>9.8000000000000007</v>
      </c>
      <c r="H62" s="5">
        <v>12</v>
      </c>
      <c r="I62" s="5">
        <v>13.6</v>
      </c>
      <c r="J62" s="5">
        <v>12.4</v>
      </c>
      <c r="K62" s="5">
        <v>11.6</v>
      </c>
      <c r="L62" s="5">
        <v>5.4</v>
      </c>
      <c r="M62" s="5">
        <v>2.6999999999999997</v>
      </c>
      <c r="N62" s="5">
        <v>-2.9</v>
      </c>
      <c r="O62" s="232">
        <v>-0.6</v>
      </c>
      <c r="P62" s="5">
        <v>5.3</v>
      </c>
      <c r="Q62" s="83">
        <f t="shared" si="0"/>
        <v>4.7</v>
      </c>
      <c r="R62" s="111">
        <f t="shared" si="20"/>
        <v>6.0258199999999995</v>
      </c>
      <c r="S62" s="32">
        <f t="shared" si="20"/>
        <v>5.4258800000000003</v>
      </c>
      <c r="T62" s="286">
        <v>4.7032876712328777</v>
      </c>
      <c r="U62" s="111">
        <f t="shared" si="1"/>
        <v>-1.5732217573221803</v>
      </c>
      <c r="V62" s="261">
        <f>AVERAGE(INDEX($U$5:$U$243,$Z62,1):INDEX($U$5:$U$243,$AA62,1))</f>
        <v>-1.1032217573221801</v>
      </c>
      <c r="X62" s="4">
        <f t="shared" si="2"/>
        <v>3</v>
      </c>
      <c r="Y62" s="284">
        <f t="shared" si="3"/>
        <v>2.4166666666666665</v>
      </c>
      <c r="Z62" s="6">
        <f t="shared" si="4"/>
        <v>56</v>
      </c>
      <c r="AA62" s="6">
        <f t="shared" si="5"/>
        <v>65</v>
      </c>
      <c r="AC62" s="5">
        <f t="shared" si="6"/>
        <v>12.666666666666666</v>
      </c>
      <c r="AD62" s="32">
        <f t="shared" si="15"/>
        <v>13.537760000000002</v>
      </c>
      <c r="AE62" s="5">
        <f t="shared" si="7"/>
        <v>-1.519665271966522</v>
      </c>
      <c r="AF62" s="261">
        <f>AVERAGE(INDEX($AE$5:$AE$243,$Z62,1):INDEX($AE$5:$AE$243,$AA62,1))</f>
        <v>-0.97299860529985516</v>
      </c>
      <c r="AH62" s="5">
        <f t="shared" si="13"/>
        <v>-3.5</v>
      </c>
      <c r="AI62" s="32">
        <f t="shared" si="16"/>
        <v>-2.2762700000000002</v>
      </c>
      <c r="AJ62" s="5">
        <f t="shared" si="8"/>
        <v>-2.0534722222222221</v>
      </c>
      <c r="AK62" s="262">
        <f>AVERAGE(INDEX($AJ$5:$AJ$243,$Z62,1):INDEX($AJ$5:$AJ$243,$AA62,1))</f>
        <v>-1.2101388888888884</v>
      </c>
      <c r="AL62" s="32"/>
      <c r="AM62" s="5">
        <f t="shared" si="9"/>
        <v>3.7000000000000006</v>
      </c>
      <c r="AN62" s="32">
        <f t="shared" si="17"/>
        <v>4.3408033333333327</v>
      </c>
      <c r="AO62" s="5">
        <f t="shared" si="10"/>
        <v>-1.7910739191073923</v>
      </c>
      <c r="AP62" s="263">
        <f>AVERAGE(INDEX($AO$5:$AO$243,$Z62,1):INDEX($AO$5:$AO$243,$AA62,1))</f>
        <v>-1.6210739191073926</v>
      </c>
      <c r="AQ62" s="5"/>
      <c r="AR62" s="5">
        <f t="shared" si="11"/>
        <v>6.5666666666666664</v>
      </c>
      <c r="AS62" s="32">
        <f t="shared" si="18"/>
        <v>6.0800166666666664</v>
      </c>
      <c r="AT62" s="5">
        <f t="shared" si="12"/>
        <v>-0.29483960948396337</v>
      </c>
      <c r="AU62" s="264">
        <f>AVERAGE(INDEX($AT$5:$AT$243,$Z62,1):INDEX($AT$5:$AT$243,$AA62,1))</f>
        <v>-0.66817294281729611</v>
      </c>
      <c r="AV62" s="5"/>
    </row>
    <row r="63" spans="1:48" ht="11.4">
      <c r="A63" s="141">
        <v>59</v>
      </c>
      <c r="B63" s="6">
        <v>1839</v>
      </c>
      <c r="C63" s="5">
        <v>-4.8999999999999995</v>
      </c>
      <c r="D63" s="5">
        <v>-1.7000000000000002</v>
      </c>
      <c r="E63" s="5">
        <v>-1.7999999999999998</v>
      </c>
      <c r="F63" s="5">
        <v>0.9</v>
      </c>
      <c r="G63" s="5">
        <v>8.1</v>
      </c>
      <c r="H63" s="5">
        <v>15.799999999999999</v>
      </c>
      <c r="I63" s="5">
        <v>15.700000000000001</v>
      </c>
      <c r="J63" s="5">
        <v>11.9</v>
      </c>
      <c r="K63" s="5">
        <v>11.700000000000001</v>
      </c>
      <c r="L63" s="5">
        <v>8.2000000000000011</v>
      </c>
      <c r="M63" s="5">
        <v>4.9000000000000004</v>
      </c>
      <c r="N63" s="5">
        <v>1</v>
      </c>
      <c r="O63" s="232">
        <v>-0.6</v>
      </c>
      <c r="P63" s="5">
        <v>6.4</v>
      </c>
      <c r="Q63" s="83">
        <f t="shared" si="0"/>
        <v>5.8000000000000007</v>
      </c>
      <c r="R63" s="111">
        <f t="shared" si="20"/>
        <v>5.9962399999999993</v>
      </c>
      <c r="S63" s="32">
        <f t="shared" si="20"/>
        <v>5.3963000000000001</v>
      </c>
      <c r="T63" s="286">
        <v>5.8594520547945201</v>
      </c>
      <c r="U63" s="111">
        <f t="shared" si="1"/>
        <v>-0.47322175732217975</v>
      </c>
      <c r="V63" s="261">
        <f>AVERAGE(INDEX($U$5:$U$243,$Z63,1):INDEX($U$5:$U$243,$AA63,1))</f>
        <v>-1.0032217573221798</v>
      </c>
      <c r="X63" s="4">
        <f t="shared" si="2"/>
        <v>3</v>
      </c>
      <c r="Y63" s="284">
        <f t="shared" si="3"/>
        <v>2.4583333333333335</v>
      </c>
      <c r="Z63" s="6">
        <f t="shared" si="4"/>
        <v>57</v>
      </c>
      <c r="AA63" s="6">
        <f t="shared" si="5"/>
        <v>66</v>
      </c>
      <c r="AC63" s="5">
        <f t="shared" si="6"/>
        <v>14.466666666666667</v>
      </c>
      <c r="AD63" s="32">
        <f t="shared" si="15"/>
        <v>13.492213333333332</v>
      </c>
      <c r="AE63" s="5">
        <f t="shared" si="7"/>
        <v>0.2803347280334787</v>
      </c>
      <c r="AF63" s="261">
        <f>AVERAGE(INDEX($AE$5:$AE$243,$Z63,1):INDEX($AE$5:$AE$243,$AA63,1))</f>
        <v>-0.85299860529985505</v>
      </c>
      <c r="AH63" s="5">
        <f t="shared" si="13"/>
        <v>-3.1666666666666665</v>
      </c>
      <c r="AI63" s="32">
        <f t="shared" si="16"/>
        <v>-2.299536666666667</v>
      </c>
      <c r="AJ63" s="5">
        <f t="shared" si="8"/>
        <v>-1.7201388888888884</v>
      </c>
      <c r="AK63" s="262">
        <f>AVERAGE(INDEX($AJ$5:$AJ$243,$Z63,1):INDEX($AJ$5:$AJ$243,$AA63,1))</f>
        <v>-0.91013888888888839</v>
      </c>
      <c r="AL63" s="32"/>
      <c r="AM63" s="5">
        <f t="shared" si="9"/>
        <v>2.4</v>
      </c>
      <c r="AN63" s="32">
        <f t="shared" si="17"/>
        <v>4.2813466666666669</v>
      </c>
      <c r="AO63" s="5">
        <f t="shared" si="10"/>
        <v>-3.091073919107393</v>
      </c>
      <c r="AP63" s="263">
        <f>AVERAGE(INDEX($AO$5:$AO$243,$Z63,1):INDEX($AO$5:$AO$243,$AA63,1))</f>
        <v>-1.5144072524407259</v>
      </c>
      <c r="AQ63" s="5"/>
      <c r="AR63" s="5">
        <f t="shared" si="11"/>
        <v>8.2666666666666675</v>
      </c>
      <c r="AS63" s="32">
        <f t="shared" si="18"/>
        <v>6.1014933333333339</v>
      </c>
      <c r="AT63" s="5">
        <f t="shared" si="12"/>
        <v>1.4051603905160377</v>
      </c>
      <c r="AU63" s="264">
        <f>AVERAGE(INDEX($AT$5:$AT$243,$Z63,1):INDEX($AT$5:$AT$243,$AA63,1))</f>
        <v>-0.54817294281729623</v>
      </c>
      <c r="AV63" s="5"/>
    </row>
    <row r="64" spans="1:48" ht="11.4">
      <c r="A64" s="141">
        <v>60</v>
      </c>
      <c r="B64" s="6">
        <v>1840</v>
      </c>
      <c r="C64" s="5">
        <v>-0.5</v>
      </c>
      <c r="D64" s="5">
        <v>-3.4</v>
      </c>
      <c r="E64" s="5">
        <v>-4.5</v>
      </c>
      <c r="F64" s="5">
        <v>6.1000000000000005</v>
      </c>
      <c r="G64" s="5">
        <v>8.9</v>
      </c>
      <c r="H64" s="5">
        <v>12.4</v>
      </c>
      <c r="I64" s="5">
        <v>12</v>
      </c>
      <c r="J64" s="5">
        <v>13.8</v>
      </c>
      <c r="K64" s="5">
        <v>10.200000000000001</v>
      </c>
      <c r="L64" s="5">
        <v>3.3</v>
      </c>
      <c r="M64" s="5">
        <v>3.6999999999999997</v>
      </c>
      <c r="N64" s="5">
        <v>-4.8</v>
      </c>
      <c r="O64" s="232">
        <v>-0.6</v>
      </c>
      <c r="P64" s="5">
        <v>5.4</v>
      </c>
      <c r="Q64" s="83">
        <f t="shared" si="0"/>
        <v>4.8000000000000007</v>
      </c>
      <c r="R64" s="111">
        <f t="shared" ref="R64:S79" si="21">$W$5*(P53+P75)+$W$6*(P54+P74)+$W$7*(P55+P73)+$W$8*(P56+P72)+$W$9*(P57+P71)+$W$10*(P58+P70)+$W$11*(P59+P69)+$W$12*(P60+P68)+$W$13*(P61+P67)+$W$14*(P62+P66)+$W$15*(P63+P65)+$W$16*P64</f>
        <v>5.9647600000000001</v>
      </c>
      <c r="S64" s="32">
        <f t="shared" si="21"/>
        <v>5.3691400000000016</v>
      </c>
      <c r="T64" s="286">
        <v>4.7750684931506848</v>
      </c>
      <c r="U64" s="111">
        <f t="shared" si="1"/>
        <v>-1.4732217573221797</v>
      </c>
      <c r="V64" s="261">
        <f>AVERAGE(INDEX($U$5:$U$243,$Z64,1):INDEX($U$5:$U$243,$AA64,1))</f>
        <v>-0.97322175732217997</v>
      </c>
      <c r="X64" s="4">
        <f t="shared" si="2"/>
        <v>3</v>
      </c>
      <c r="Y64" s="284">
        <f t="shared" si="3"/>
        <v>2.5</v>
      </c>
      <c r="Z64" s="6">
        <f t="shared" si="4"/>
        <v>58</v>
      </c>
      <c r="AA64" s="6">
        <f t="shared" si="5"/>
        <v>67</v>
      </c>
      <c r="AC64" s="5">
        <f t="shared" si="6"/>
        <v>12.733333333333334</v>
      </c>
      <c r="AD64" s="32">
        <f t="shared" si="15"/>
        <v>13.450776666666666</v>
      </c>
      <c r="AE64" s="5">
        <f t="shared" si="7"/>
        <v>-1.4529986052998538</v>
      </c>
      <c r="AF64" s="261">
        <f>AVERAGE(INDEX($AE$5:$AE$243,$Z64,1):INDEX($AE$5:$AE$243,$AA64,1))</f>
        <v>-1.0229986052998548</v>
      </c>
      <c r="AH64" s="5">
        <f t="shared" si="13"/>
        <v>-0.96666666666666667</v>
      </c>
      <c r="AI64" s="32">
        <f t="shared" si="16"/>
        <v>-2.3313766666666664</v>
      </c>
      <c r="AJ64" s="5">
        <f t="shared" si="8"/>
        <v>0.4798611111111114</v>
      </c>
      <c r="AK64" s="262">
        <f>AVERAGE(INDEX($AJ$5:$AJ$243,$Z64,1):INDEX($AJ$5:$AJ$243,$AA64,1))</f>
        <v>-1.1368055555555554</v>
      </c>
      <c r="AL64" s="32"/>
      <c r="AM64" s="5">
        <f t="shared" si="9"/>
        <v>3.5</v>
      </c>
      <c r="AN64" s="32">
        <f t="shared" si="17"/>
        <v>4.2537666666666674</v>
      </c>
      <c r="AO64" s="5">
        <f t="shared" si="10"/>
        <v>-1.991073919107393</v>
      </c>
      <c r="AP64" s="263">
        <f>AVERAGE(INDEX($AO$5:$AO$243,$Z64,1):INDEX($AO$5:$AO$243,$AA64,1))</f>
        <v>-1.261073919107393</v>
      </c>
      <c r="AQ64" s="5"/>
      <c r="AR64" s="5">
        <f t="shared" si="11"/>
        <v>5.7333333333333334</v>
      </c>
      <c r="AS64" s="32">
        <f t="shared" si="18"/>
        <v>6.1064400000000001</v>
      </c>
      <c r="AT64" s="5">
        <f t="shared" si="12"/>
        <v>-1.1281729428172964</v>
      </c>
      <c r="AU64" s="264">
        <f>AVERAGE(INDEX($AT$5:$AT$243,$Z64,1):INDEX($AT$5:$AT$243,$AA64,1))</f>
        <v>-0.3848396094839629</v>
      </c>
      <c r="AV64" s="5"/>
    </row>
    <row r="65" spans="1:48" ht="11.4">
      <c r="A65" s="141">
        <v>61</v>
      </c>
      <c r="B65" s="6">
        <v>1841</v>
      </c>
      <c r="C65" s="5">
        <v>-4.2</v>
      </c>
      <c r="D65" s="5">
        <v>-2</v>
      </c>
      <c r="E65" s="5">
        <v>3.6999999999999997</v>
      </c>
      <c r="F65" s="5">
        <v>5.6000000000000005</v>
      </c>
      <c r="G65" s="5">
        <v>13.8</v>
      </c>
      <c r="H65" s="5">
        <v>10.6</v>
      </c>
      <c r="I65" s="5">
        <v>12.4</v>
      </c>
      <c r="J65" s="5">
        <v>13.3</v>
      </c>
      <c r="K65" s="5">
        <v>12.4</v>
      </c>
      <c r="L65" s="5">
        <v>7.8000000000000007</v>
      </c>
      <c r="M65" s="5">
        <v>2.1</v>
      </c>
      <c r="N65" s="5">
        <v>0</v>
      </c>
      <c r="O65" s="232">
        <v>-0.6</v>
      </c>
      <c r="P65" s="5">
        <v>6.9</v>
      </c>
      <c r="Q65" s="83">
        <f t="shared" si="0"/>
        <v>6.3000000000000007</v>
      </c>
      <c r="R65" s="111">
        <f t="shared" si="21"/>
        <v>5.9610500000000002</v>
      </c>
      <c r="S65" s="32">
        <f t="shared" si="21"/>
        <v>5.3720300000000005</v>
      </c>
      <c r="T65" s="286">
        <v>6.3638356164383563</v>
      </c>
      <c r="U65" s="111">
        <f t="shared" si="1"/>
        <v>2.6778242677820252E-2</v>
      </c>
      <c r="V65" s="261">
        <f>AVERAGE(INDEX($U$5:$U$243,$Z65,1):INDEX($U$5:$U$243,$AA65,1))</f>
        <v>-0.86322175732217976</v>
      </c>
      <c r="X65" s="4">
        <f t="shared" si="2"/>
        <v>3</v>
      </c>
      <c r="Y65" s="284">
        <f t="shared" si="3"/>
        <v>2.5416666666666665</v>
      </c>
      <c r="Z65" s="6">
        <f t="shared" si="4"/>
        <v>59</v>
      </c>
      <c r="AA65" s="6">
        <f t="shared" si="5"/>
        <v>68</v>
      </c>
      <c r="AC65" s="5">
        <f t="shared" si="6"/>
        <v>12.1</v>
      </c>
      <c r="AD65" s="32">
        <f t="shared" si="15"/>
        <v>13.426913333333335</v>
      </c>
      <c r="AE65" s="5">
        <f t="shared" si="7"/>
        <v>-2.0863319386331884</v>
      </c>
      <c r="AF65" s="261">
        <f>AVERAGE(INDEX($AE$5:$AE$243,$Z65,1):INDEX($AE$5:$AE$243,$AA65,1))</f>
        <v>-0.88299860529985463</v>
      </c>
      <c r="AH65" s="5">
        <f t="shared" si="13"/>
        <v>-3.6666666666666665</v>
      </c>
      <c r="AI65" s="32">
        <f t="shared" si="16"/>
        <v>-2.3343100000000003</v>
      </c>
      <c r="AJ65" s="5">
        <f t="shared" si="8"/>
        <v>-2.2201388888888882</v>
      </c>
      <c r="AK65" s="262">
        <f>AVERAGE(INDEX($AJ$5:$AJ$243,$Z65,1):INDEX($AJ$5:$AJ$243,$AA65,1))</f>
        <v>-1.1401388888888886</v>
      </c>
      <c r="AL65" s="32"/>
      <c r="AM65" s="5">
        <f t="shared" si="9"/>
        <v>7.7</v>
      </c>
      <c r="AN65" s="32">
        <f t="shared" si="17"/>
        <v>4.2426533333333332</v>
      </c>
      <c r="AO65" s="5">
        <f t="shared" si="10"/>
        <v>2.2089260808926072</v>
      </c>
      <c r="AP65" s="263">
        <f>AVERAGE(INDEX($AO$5:$AO$243,$Z65,1):INDEX($AO$5:$AO$243,$AA65,1))</f>
        <v>-1.0410739191073926</v>
      </c>
      <c r="AQ65" s="5"/>
      <c r="AR65" s="5">
        <f t="shared" si="11"/>
        <v>7.4333333333333345</v>
      </c>
      <c r="AS65" s="32">
        <f t="shared" si="18"/>
        <v>6.1399766666666666</v>
      </c>
      <c r="AT65" s="5">
        <f t="shared" si="12"/>
        <v>0.57182705718270466</v>
      </c>
      <c r="AU65" s="264">
        <f>AVERAGE(INDEX($AT$5:$AT$243,$Z65,1):INDEX($AT$5:$AT$243,$AA65,1))</f>
        <v>-0.47150627615062957</v>
      </c>
      <c r="AV65" s="5"/>
    </row>
    <row r="66" spans="1:48" ht="11.4">
      <c r="A66" s="141">
        <v>62</v>
      </c>
      <c r="B66" s="6">
        <v>1842</v>
      </c>
      <c r="C66" s="5">
        <v>-7.6999999999999993</v>
      </c>
      <c r="D66" s="5">
        <v>-1.4</v>
      </c>
      <c r="E66" s="5">
        <v>0.70000000000000007</v>
      </c>
      <c r="F66" s="5">
        <v>3.4999999999999996</v>
      </c>
      <c r="G66" s="5">
        <v>9.4</v>
      </c>
      <c r="H66" s="5">
        <v>13.700000000000001</v>
      </c>
      <c r="I66" s="5">
        <v>13.8</v>
      </c>
      <c r="J66" s="5">
        <v>16.099999999999998</v>
      </c>
      <c r="K66" s="5">
        <v>9.9</v>
      </c>
      <c r="L66" s="5">
        <v>2.1999999999999997</v>
      </c>
      <c r="M66" s="5">
        <v>-0.89999999999999991</v>
      </c>
      <c r="N66" s="5">
        <v>2.2999999999999998</v>
      </c>
      <c r="O66" s="232">
        <v>-0.6</v>
      </c>
      <c r="P66" s="5">
        <v>5.7</v>
      </c>
      <c r="Q66" s="83">
        <f t="shared" si="0"/>
        <v>5.1000000000000005</v>
      </c>
      <c r="R66" s="111">
        <f t="shared" si="21"/>
        <v>5.9420800000000016</v>
      </c>
      <c r="S66" s="32">
        <f t="shared" si="21"/>
        <v>5.3627200000000013</v>
      </c>
      <c r="T66" s="286">
        <v>5.1846575342465746</v>
      </c>
      <c r="U66" s="111">
        <f t="shared" si="1"/>
        <v>-1.1732217573221799</v>
      </c>
      <c r="V66" s="261">
        <f>AVERAGE(INDEX($U$5:$U$243,$Z66,1):INDEX($U$5:$U$243,$AA66,1))</f>
        <v>-0.90322175732218002</v>
      </c>
      <c r="X66" s="4">
        <f t="shared" si="2"/>
        <v>3</v>
      </c>
      <c r="Y66" s="284">
        <f t="shared" si="3"/>
        <v>2.5833333333333335</v>
      </c>
      <c r="Z66" s="6">
        <f t="shared" si="4"/>
        <v>60</v>
      </c>
      <c r="AA66" s="6">
        <f t="shared" si="5"/>
        <v>69</v>
      </c>
      <c r="AC66" s="5">
        <f t="shared" si="6"/>
        <v>14.533333333333331</v>
      </c>
      <c r="AD66" s="32">
        <f t="shared" si="15"/>
        <v>13.408423333333333</v>
      </c>
      <c r="AE66" s="5">
        <f t="shared" si="7"/>
        <v>0.34700139470014335</v>
      </c>
      <c r="AF66" s="261">
        <f>AVERAGE(INDEX($AE$5:$AE$243,$Z66,1):INDEX($AE$5:$AE$243,$AA66,1))</f>
        <v>-0.9763319386331879</v>
      </c>
      <c r="AH66" s="5">
        <f t="shared" si="13"/>
        <v>-3.0333333333333332</v>
      </c>
      <c r="AI66" s="32">
        <f t="shared" si="16"/>
        <v>-2.3049199999999996</v>
      </c>
      <c r="AJ66" s="5">
        <f t="shared" si="8"/>
        <v>-1.5868055555555551</v>
      </c>
      <c r="AK66" s="262">
        <f>AVERAGE(INDEX($AJ$5:$AJ$243,$Z66,1):INDEX($AJ$5:$AJ$243,$AA66,1))</f>
        <v>-0.85013888888888833</v>
      </c>
      <c r="AL66" s="32"/>
      <c r="AM66" s="5">
        <f t="shared" si="9"/>
        <v>4.5333333333333332</v>
      </c>
      <c r="AN66" s="32">
        <f t="shared" si="17"/>
        <v>4.2242700000000006</v>
      </c>
      <c r="AO66" s="5">
        <f t="shared" si="10"/>
        <v>-0.95774058577405974</v>
      </c>
      <c r="AP66" s="263">
        <f>AVERAGE(INDEX($AO$5:$AO$243,$Z66,1):INDEX($AO$5:$AO$243,$AA66,1))</f>
        <v>-0.89774058577405946</v>
      </c>
      <c r="AQ66" s="5"/>
      <c r="AR66" s="5">
        <f t="shared" si="11"/>
        <v>3.7333333333333329</v>
      </c>
      <c r="AS66" s="32">
        <f t="shared" si="18"/>
        <v>6.1518566666666672</v>
      </c>
      <c r="AT66" s="5">
        <f t="shared" si="12"/>
        <v>-3.1281729428172969</v>
      </c>
      <c r="AU66" s="264">
        <f>AVERAGE(INDEX($AT$5:$AT$243,$Z66,1):INDEX($AT$5:$AT$243,$AA66,1))</f>
        <v>-0.69483960948396306</v>
      </c>
      <c r="AV66" s="5"/>
    </row>
    <row r="67" spans="1:48" ht="11.4">
      <c r="A67" s="141">
        <v>63</v>
      </c>
      <c r="B67" s="6">
        <v>1843</v>
      </c>
      <c r="C67" s="5">
        <v>-2.2999999999999998</v>
      </c>
      <c r="D67" s="5">
        <v>1.7999999999999998</v>
      </c>
      <c r="E67" s="5">
        <v>-0.3</v>
      </c>
      <c r="F67" s="5">
        <v>4.3000000000000007</v>
      </c>
      <c r="G67" s="5">
        <v>7.3000000000000007</v>
      </c>
      <c r="H67" s="5">
        <v>9.2000000000000011</v>
      </c>
      <c r="I67" s="5">
        <v>12</v>
      </c>
      <c r="J67" s="5">
        <v>13.8</v>
      </c>
      <c r="K67" s="5">
        <v>10</v>
      </c>
      <c r="L67" s="5">
        <v>6.1000000000000005</v>
      </c>
      <c r="M67" s="5">
        <v>1.9</v>
      </c>
      <c r="N67" s="5">
        <v>9.9999999999999978E-2</v>
      </c>
      <c r="O67" s="232">
        <v>-0.6</v>
      </c>
      <c r="P67" s="5">
        <v>5.9</v>
      </c>
      <c r="Q67" s="83">
        <f t="shared" si="0"/>
        <v>5.3000000000000007</v>
      </c>
      <c r="R67" s="111">
        <f t="shared" si="21"/>
        <v>5.9259200000000005</v>
      </c>
      <c r="S67" s="32">
        <f t="shared" si="21"/>
        <v>5.3601800000000015</v>
      </c>
      <c r="T67" s="286">
        <v>5.3430136986301369</v>
      </c>
      <c r="U67" s="111">
        <f t="shared" si="1"/>
        <v>-0.97322175732217975</v>
      </c>
      <c r="V67" s="261">
        <f>AVERAGE(INDEX($U$5:$U$243,$Z67,1):INDEX($U$5:$U$243,$AA67,1))</f>
        <v>-0.91322175732217992</v>
      </c>
      <c r="X67" s="4">
        <f t="shared" si="2"/>
        <v>3</v>
      </c>
      <c r="Y67" s="284">
        <f t="shared" si="3"/>
        <v>2.625</v>
      </c>
      <c r="Z67" s="6">
        <f t="shared" si="4"/>
        <v>61</v>
      </c>
      <c r="AA67" s="6">
        <f t="shared" si="5"/>
        <v>70</v>
      </c>
      <c r="AC67" s="5">
        <f t="shared" si="6"/>
        <v>11.666666666666666</v>
      </c>
      <c r="AD67" s="32">
        <f t="shared" si="15"/>
        <v>13.403623333333334</v>
      </c>
      <c r="AE67" s="5">
        <f t="shared" si="7"/>
        <v>-2.519665271966522</v>
      </c>
      <c r="AF67" s="261">
        <f>AVERAGE(INDEX($AE$5:$AE$243,$Z67,1):INDEX($AE$5:$AE$243,$AA67,1))</f>
        <v>-0.92299860529985478</v>
      </c>
      <c r="AH67" s="5">
        <f t="shared" si="13"/>
        <v>0.6</v>
      </c>
      <c r="AI67" s="32">
        <f t="shared" si="16"/>
        <v>-2.3138999999999998</v>
      </c>
      <c r="AJ67" s="5">
        <f t="shared" si="8"/>
        <v>2.0465277777777779</v>
      </c>
      <c r="AK67" s="262">
        <f>AVERAGE(INDEX($AJ$5:$AJ$243,$Z67,1):INDEX($AJ$5:$AJ$243,$AA67,1))</f>
        <v>-1.0801388888888883</v>
      </c>
      <c r="AL67" s="32"/>
      <c r="AM67" s="5">
        <f t="shared" si="9"/>
        <v>3.7666666666666671</v>
      </c>
      <c r="AN67" s="32">
        <f t="shared" si="17"/>
        <v>4.2345300000000003</v>
      </c>
      <c r="AO67" s="5">
        <f t="shared" si="10"/>
        <v>-1.7244072524407259</v>
      </c>
      <c r="AP67" s="263">
        <f>AVERAGE(INDEX($AO$5:$AO$243,$Z67,1):INDEX($AO$5:$AO$243,$AA67,1))</f>
        <v>-0.91774058577405937</v>
      </c>
      <c r="AQ67" s="5"/>
      <c r="AR67" s="5">
        <f t="shared" si="11"/>
        <v>6</v>
      </c>
      <c r="AS67" s="32">
        <f t="shared" si="18"/>
        <v>6.1477466666666665</v>
      </c>
      <c r="AT67" s="5">
        <f t="shared" si="12"/>
        <v>-0.8615062761506298</v>
      </c>
      <c r="AU67" s="264">
        <f>AVERAGE(INDEX($AT$5:$AT$243,$Z67,1):INDEX($AT$5:$AT$243,$AA67,1))</f>
        <v>-0.81483960948396295</v>
      </c>
      <c r="AV67" s="5"/>
    </row>
    <row r="68" spans="1:48" ht="11.4">
      <c r="A68" s="141">
        <v>64</v>
      </c>
      <c r="B68" s="6">
        <v>1844</v>
      </c>
      <c r="C68" s="5">
        <v>-5.6</v>
      </c>
      <c r="D68" s="5">
        <v>-4.2</v>
      </c>
      <c r="E68" s="5">
        <v>-1.5</v>
      </c>
      <c r="F68" s="5">
        <v>6.2</v>
      </c>
      <c r="G68" s="5">
        <v>7.5</v>
      </c>
      <c r="H68" s="5">
        <v>13.6</v>
      </c>
      <c r="I68" s="5">
        <v>11.9</v>
      </c>
      <c r="J68" s="5">
        <v>10.6</v>
      </c>
      <c r="K68" s="5">
        <v>11.4</v>
      </c>
      <c r="L68" s="5">
        <v>6.7</v>
      </c>
      <c r="M68" s="5">
        <v>2.5</v>
      </c>
      <c r="N68" s="5">
        <v>-3.8000000000000003</v>
      </c>
      <c r="O68" s="232">
        <v>-0.6</v>
      </c>
      <c r="P68" s="5">
        <v>5.2</v>
      </c>
      <c r="Q68" s="83">
        <f t="shared" si="0"/>
        <v>4.6000000000000005</v>
      </c>
      <c r="R68" s="111">
        <f t="shared" si="21"/>
        <v>5.9147100000000004</v>
      </c>
      <c r="S68" s="32">
        <f t="shared" si="21"/>
        <v>5.3673300000000008</v>
      </c>
      <c r="T68" s="286">
        <v>4.6413698630136988</v>
      </c>
      <c r="U68" s="111">
        <f t="shared" si="1"/>
        <v>-1.6732217573221799</v>
      </c>
      <c r="V68" s="261">
        <f>AVERAGE(INDEX($U$5:$U$243,$Z68,1):INDEX($U$5:$U$243,$AA68,1))</f>
        <v>-1.03322175732218</v>
      </c>
      <c r="X68" s="4">
        <f t="shared" si="2"/>
        <v>3</v>
      </c>
      <c r="Y68" s="284">
        <f t="shared" si="3"/>
        <v>2.6666666666666665</v>
      </c>
      <c r="Z68" s="6">
        <f t="shared" si="4"/>
        <v>62</v>
      </c>
      <c r="AA68" s="6">
        <f t="shared" si="5"/>
        <v>71</v>
      </c>
      <c r="AC68" s="5">
        <f t="shared" si="6"/>
        <v>12.033333333333333</v>
      </c>
      <c r="AD68" s="32">
        <f t="shared" si="15"/>
        <v>13.421666666666667</v>
      </c>
      <c r="AE68" s="5">
        <f t="shared" si="7"/>
        <v>-2.1529986052998549</v>
      </c>
      <c r="AF68" s="261">
        <f>AVERAGE(INDEX($AE$5:$AE$243,$Z68,1):INDEX($AE$5:$AE$243,$AA68,1))</f>
        <v>-0.76966527196652146</v>
      </c>
      <c r="AH68" s="5">
        <f t="shared" si="13"/>
        <v>-3.2333333333333329</v>
      </c>
      <c r="AI68" s="32">
        <f t="shared" si="16"/>
        <v>-2.311913333333333</v>
      </c>
      <c r="AJ68" s="5">
        <f t="shared" si="8"/>
        <v>-1.7868055555555549</v>
      </c>
      <c r="AK68" s="262">
        <f>AVERAGE(INDEX($AJ$5:$AJ$243,$Z68,1):INDEX($AJ$5:$AJ$243,$AA68,1))</f>
        <v>-0.7968055555555551</v>
      </c>
      <c r="AL68" s="32"/>
      <c r="AM68" s="5">
        <f t="shared" si="9"/>
        <v>4.0666666666666664</v>
      </c>
      <c r="AN68" s="32">
        <f t="shared" si="17"/>
        <v>4.2469700000000001</v>
      </c>
      <c r="AO68" s="5">
        <f t="shared" si="10"/>
        <v>-1.4244072524407265</v>
      </c>
      <c r="AP68" s="263">
        <f>AVERAGE(INDEX($AO$5:$AO$243,$Z68,1):INDEX($AO$5:$AO$243,$AA68,1))</f>
        <v>-1.2810739191073925</v>
      </c>
      <c r="AQ68" s="5"/>
      <c r="AR68" s="5">
        <f t="shared" si="11"/>
        <v>6.8666666666666671</v>
      </c>
      <c r="AS68" s="32">
        <f t="shared" si="18"/>
        <v>6.1525033333333328</v>
      </c>
      <c r="AT68" s="5">
        <f t="shared" si="12"/>
        <v>5.1603905160373387E-3</v>
      </c>
      <c r="AU68" s="264">
        <f>AVERAGE(INDEX($AT$5:$AT$243,$Z68,1):INDEX($AT$5:$AT$243,$AA68,1))</f>
        <v>-1.1715062761506299</v>
      </c>
      <c r="AV68" s="5"/>
    </row>
    <row r="69" spans="1:48" ht="11.4">
      <c r="A69" s="141">
        <v>65</v>
      </c>
      <c r="B69" s="6">
        <v>1845</v>
      </c>
      <c r="C69" s="5">
        <v>-0.6</v>
      </c>
      <c r="D69" s="5">
        <v>-8.6999999999999993</v>
      </c>
      <c r="E69" s="5">
        <v>-3.7</v>
      </c>
      <c r="F69" s="5">
        <v>5.2</v>
      </c>
      <c r="G69" s="5">
        <v>5.7</v>
      </c>
      <c r="H69" s="5">
        <v>13.4</v>
      </c>
      <c r="I69" s="5">
        <v>14.6</v>
      </c>
      <c r="J69" s="5">
        <v>11.3</v>
      </c>
      <c r="K69" s="5">
        <v>10.8</v>
      </c>
      <c r="L69" s="5">
        <v>6.8000000000000007</v>
      </c>
      <c r="M69" s="5">
        <v>4.1000000000000005</v>
      </c>
      <c r="N69" s="5">
        <v>-1</v>
      </c>
      <c r="O69" s="232">
        <v>-0.6</v>
      </c>
      <c r="P69" s="5">
        <v>5.4</v>
      </c>
      <c r="Q69" s="83">
        <f t="shared" ref="Q69:Q132" si="22">P69+O69</f>
        <v>4.8000000000000007</v>
      </c>
      <c r="R69" s="111">
        <f t="shared" si="21"/>
        <v>5.9109699999999998</v>
      </c>
      <c r="S69" s="32">
        <f t="shared" si="21"/>
        <v>5.38741</v>
      </c>
      <c r="T69" s="286">
        <v>4.904109589041096</v>
      </c>
      <c r="U69" s="111">
        <f t="shared" ref="U69:U132" si="23">Q69-$Q$248</f>
        <v>-1.4732217573221797</v>
      </c>
      <c r="V69" s="261">
        <f>AVERAGE(INDEX($U$5:$U$243,$Z69,1):INDEX($U$5:$U$243,$AA69,1))</f>
        <v>-0.84322175732218019</v>
      </c>
      <c r="X69" s="4">
        <f t="shared" ref="X69:X132" si="24">ROUNDUP(A69*$X$2/$X$3,0)</f>
        <v>3</v>
      </c>
      <c r="Y69" s="284">
        <f t="shared" ref="Y69:Y132" si="25">A69*$X$2/$X$3</f>
        <v>2.7083333333333335</v>
      </c>
      <c r="Z69" s="6">
        <f t="shared" ref="Z69:Z132" si="26">A69-X69+1</f>
        <v>63</v>
      </c>
      <c r="AA69" s="6">
        <f t="shared" ref="AA69:AA132" si="27">A69+$X$2-X69</f>
        <v>72</v>
      </c>
      <c r="AC69" s="5">
        <f t="shared" ref="AC69:AC132" si="28">AVERAGE(H69,I69,J69)</f>
        <v>13.1</v>
      </c>
      <c r="AD69" s="32">
        <f t="shared" si="15"/>
        <v>13.467116666666666</v>
      </c>
      <c r="AE69" s="5">
        <f t="shared" ref="AE69:AE132" si="29">AC69-$AC$248</f>
        <v>-1.0863319386331884</v>
      </c>
      <c r="AF69" s="261">
        <f>AVERAGE(INDEX($AE$5:$AE$243,$Z69,1):INDEX($AE$5:$AE$243,$AA69,1))</f>
        <v>-0.73966527196652121</v>
      </c>
      <c r="AH69" s="5">
        <f t="shared" si="13"/>
        <v>-4.3666666666666663</v>
      </c>
      <c r="AI69" s="32">
        <f t="shared" si="16"/>
        <v>-2.2777899999999995</v>
      </c>
      <c r="AJ69" s="5">
        <f t="shared" ref="AJ69:AJ132" si="30">AH69-$AH$248</f>
        <v>-2.9201388888888884</v>
      </c>
      <c r="AK69" s="262">
        <f>AVERAGE(INDEX($AJ$5:$AJ$243,$Z69,1):INDEX($AJ$5:$AJ$243,$AA69,1))</f>
        <v>-0.57347222222222183</v>
      </c>
      <c r="AL69" s="32"/>
      <c r="AM69" s="5">
        <f t="shared" ref="AM69:AM132" si="31">AVERAGE(E69,F69,G69)</f>
        <v>2.4</v>
      </c>
      <c r="AN69" s="32">
        <f t="shared" si="17"/>
        <v>4.2587233333333332</v>
      </c>
      <c r="AO69" s="5">
        <f t="shared" ref="AO69:AO132" si="32">AM69-$AM$248</f>
        <v>-3.091073919107393</v>
      </c>
      <c r="AP69" s="263">
        <f>AVERAGE(INDEX($AO$5:$AO$243,$Z69,1):INDEX($AO$5:$AO$243,$AA69,1))</f>
        <v>-1.3544072524407258</v>
      </c>
      <c r="AQ69" s="5"/>
      <c r="AR69" s="5">
        <f t="shared" ref="AR69:AR132" si="33">AVERAGE(K69,L69,M69)</f>
        <v>7.2333333333333343</v>
      </c>
      <c r="AS69" s="32">
        <f t="shared" si="18"/>
        <v>6.1422999999999996</v>
      </c>
      <c r="AT69" s="5">
        <f t="shared" ref="AT69:AT132" si="34">AR69-$AR$248</f>
        <v>0.37182705718270448</v>
      </c>
      <c r="AU69" s="264">
        <f>AVERAGE(INDEX($AT$5:$AT$243,$Z69,1):INDEX($AT$5:$AT$243,$AA69,1))</f>
        <v>-0.73817294281729673</v>
      </c>
      <c r="AV69" s="5"/>
    </row>
    <row r="70" spans="1:48" ht="11.4">
      <c r="A70" s="141">
        <v>66</v>
      </c>
      <c r="B70" s="6">
        <v>1846</v>
      </c>
      <c r="C70" s="5">
        <v>-0.39999999999999997</v>
      </c>
      <c r="D70" s="5">
        <v>0.4</v>
      </c>
      <c r="E70" s="5">
        <v>2.6</v>
      </c>
      <c r="F70" s="5">
        <v>5</v>
      </c>
      <c r="G70" s="5">
        <v>10.5</v>
      </c>
      <c r="H70" s="5">
        <v>15.500000000000002</v>
      </c>
      <c r="I70" s="5">
        <v>16.099999999999998</v>
      </c>
      <c r="J70" s="5">
        <v>15.200000000000001</v>
      </c>
      <c r="K70" s="5">
        <v>12.1</v>
      </c>
      <c r="L70" s="5">
        <v>7.3000000000000007</v>
      </c>
      <c r="M70" s="5">
        <v>1.4</v>
      </c>
      <c r="N70" s="5">
        <v>-6.3</v>
      </c>
      <c r="O70" s="232">
        <v>-0.6</v>
      </c>
      <c r="P70" s="5">
        <v>7.2</v>
      </c>
      <c r="Q70" s="83">
        <f t="shared" si="22"/>
        <v>6.6000000000000005</v>
      </c>
      <c r="R70" s="111">
        <f t="shared" si="21"/>
        <v>5.9072899999999997</v>
      </c>
      <c r="S70" s="32">
        <f t="shared" si="21"/>
        <v>5.4133700000000022</v>
      </c>
      <c r="T70" s="286">
        <v>6.6506849315068495</v>
      </c>
      <c r="U70" s="111">
        <f t="shared" si="23"/>
        <v>0.32677824267782007</v>
      </c>
      <c r="V70" s="261">
        <f>AVERAGE(INDEX($U$5:$U$243,$Z70,1):INDEX($U$5:$U$243,$AA70,1))</f>
        <v>-0.83322175732218007</v>
      </c>
      <c r="X70" s="4">
        <f t="shared" si="24"/>
        <v>3</v>
      </c>
      <c r="Y70" s="284">
        <f t="shared" si="25"/>
        <v>2.75</v>
      </c>
      <c r="Z70" s="6">
        <f t="shared" si="26"/>
        <v>64</v>
      </c>
      <c r="AA70" s="6">
        <f t="shared" si="27"/>
        <v>73</v>
      </c>
      <c r="AC70" s="5">
        <f t="shared" si="28"/>
        <v>15.600000000000001</v>
      </c>
      <c r="AD70" s="32">
        <f t="shared" si="15"/>
        <v>13.514509999999998</v>
      </c>
      <c r="AE70" s="5">
        <f t="shared" si="29"/>
        <v>1.4136680613668133</v>
      </c>
      <c r="AF70" s="261">
        <f>AVERAGE(INDEX($AE$5:$AE$243,$Z70,1):INDEX($AE$5:$AE$243,$AA70,1))</f>
        <v>-0.44299860529985435</v>
      </c>
      <c r="AH70" s="5">
        <f t="shared" ref="AH70:AH133" si="35">AVERAGE(N69,C70,D70)</f>
        <v>-0.33333333333333331</v>
      </c>
      <c r="AI70" s="32">
        <f t="shared" si="16"/>
        <v>-2.2456666666666667</v>
      </c>
      <c r="AJ70" s="5">
        <f t="shared" si="30"/>
        <v>1.1131944444444448</v>
      </c>
      <c r="AK70" s="262">
        <f>AVERAGE(INDEX($AJ$5:$AJ$243,$Z70,1):INDEX($AJ$5:$AJ$243,$AA70,1))</f>
        <v>-0.58347222222222184</v>
      </c>
      <c r="AL70" s="32"/>
      <c r="AM70" s="5">
        <f t="shared" si="31"/>
        <v>6.0333333333333341</v>
      </c>
      <c r="AN70" s="32">
        <f t="shared" si="17"/>
        <v>4.2692000000000005</v>
      </c>
      <c r="AO70" s="5">
        <f t="shared" si="32"/>
        <v>0.54225941422594115</v>
      </c>
      <c r="AP70" s="263">
        <f>AVERAGE(INDEX($AO$5:$AO$243,$Z70,1):INDEX($AO$5:$AO$243,$AA70,1))</f>
        <v>-1.4577405857740593</v>
      </c>
      <c r="AQ70" s="5"/>
      <c r="AR70" s="5">
        <f t="shared" si="33"/>
        <v>6.9333333333333327</v>
      </c>
      <c r="AS70" s="32">
        <f t="shared" si="18"/>
        <v>6.1410800000000005</v>
      </c>
      <c r="AT70" s="5">
        <f t="shared" si="34"/>
        <v>7.182705718270288E-2</v>
      </c>
      <c r="AU70" s="264">
        <f>AVERAGE(INDEX($AT$5:$AT$243,$Z70,1):INDEX($AT$5:$AT$243,$AA70,1))</f>
        <v>-0.64817294281729676</v>
      </c>
      <c r="AV70" s="5"/>
    </row>
    <row r="71" spans="1:48" ht="11.4">
      <c r="A71" s="141">
        <v>67</v>
      </c>
      <c r="B71" s="6">
        <v>1847</v>
      </c>
      <c r="C71" s="5">
        <v>-1.1000000000000001</v>
      </c>
      <c r="D71" s="5">
        <v>-5.0999999999999996</v>
      </c>
      <c r="E71" s="5">
        <v>-1.5</v>
      </c>
      <c r="F71" s="5">
        <v>1.1000000000000001</v>
      </c>
      <c r="G71" s="5">
        <v>13</v>
      </c>
      <c r="H71" s="5">
        <v>9.4</v>
      </c>
      <c r="I71" s="5">
        <v>14.8</v>
      </c>
      <c r="J71" s="5">
        <v>14</v>
      </c>
      <c r="K71" s="5">
        <v>8.1</v>
      </c>
      <c r="L71" s="5">
        <v>6.3000000000000007</v>
      </c>
      <c r="M71" s="5">
        <v>3.6</v>
      </c>
      <c r="N71" s="5">
        <v>-2.2999999999999998</v>
      </c>
      <c r="O71" s="232">
        <v>-0.6</v>
      </c>
      <c r="P71" s="5">
        <v>5.6</v>
      </c>
      <c r="Q71" s="83">
        <f t="shared" si="22"/>
        <v>5</v>
      </c>
      <c r="R71" s="111">
        <f t="shared" si="21"/>
        <v>5.9107799999999999</v>
      </c>
      <c r="S71" s="32">
        <f t="shared" si="21"/>
        <v>5.4523799999999998</v>
      </c>
      <c r="T71" s="286">
        <v>5.1764383561643843</v>
      </c>
      <c r="U71" s="111">
        <f t="shared" si="23"/>
        <v>-1.2732217573221805</v>
      </c>
      <c r="V71" s="261">
        <f>AVERAGE(INDEX($U$5:$U$243,$Z71,1):INDEX($U$5:$U$243,$AA71,1))</f>
        <v>-0.70322175732218017</v>
      </c>
      <c r="X71" s="4">
        <f t="shared" si="24"/>
        <v>3</v>
      </c>
      <c r="Y71" s="284">
        <f t="shared" si="25"/>
        <v>2.7916666666666665</v>
      </c>
      <c r="Z71" s="6">
        <f t="shared" si="26"/>
        <v>65</v>
      </c>
      <c r="AA71" s="6">
        <f t="shared" si="27"/>
        <v>74</v>
      </c>
      <c r="AC71" s="5">
        <f t="shared" si="28"/>
        <v>12.733333333333334</v>
      </c>
      <c r="AD71" s="32">
        <f t="shared" si="15"/>
        <v>13.586616666666666</v>
      </c>
      <c r="AE71" s="5">
        <f t="shared" si="29"/>
        <v>-1.4529986052998538</v>
      </c>
      <c r="AF71" s="261">
        <f>AVERAGE(INDEX($AE$5:$AE$243,$Z71,1):INDEX($AE$5:$AE$243,$AA71,1))</f>
        <v>-0.29299860529985439</v>
      </c>
      <c r="AH71" s="5">
        <f t="shared" si="35"/>
        <v>-4.166666666666667</v>
      </c>
      <c r="AI71" s="32">
        <f t="shared" si="16"/>
        <v>-2.1934966666666664</v>
      </c>
      <c r="AJ71" s="5">
        <f t="shared" si="30"/>
        <v>-2.7201388888888891</v>
      </c>
      <c r="AK71" s="262">
        <f>AVERAGE(INDEX($AJ$5:$AJ$243,$Z71,1):INDEX($AJ$5:$AJ$243,$AA71,1))</f>
        <v>-0.59013888888888832</v>
      </c>
      <c r="AL71" s="32"/>
      <c r="AM71" s="5">
        <f t="shared" si="31"/>
        <v>4.2</v>
      </c>
      <c r="AN71" s="32">
        <f t="shared" si="17"/>
        <v>4.2821266666666666</v>
      </c>
      <c r="AO71" s="5">
        <f t="shared" si="32"/>
        <v>-1.2910739191073928</v>
      </c>
      <c r="AP71" s="263">
        <f>AVERAGE(INDEX($AO$5:$AO$243,$Z71,1):INDEX($AO$5:$AO$243,$AA71,1))</f>
        <v>-1.2944072524407262</v>
      </c>
      <c r="AQ71" s="5"/>
      <c r="AR71" s="5">
        <f t="shared" si="33"/>
        <v>6</v>
      </c>
      <c r="AS71" s="32">
        <f t="shared" si="18"/>
        <v>6.15449</v>
      </c>
      <c r="AT71" s="5">
        <f t="shared" si="34"/>
        <v>-0.8615062761506298</v>
      </c>
      <c r="AU71" s="264">
        <f>AVERAGE(INDEX($AT$5:$AT$243,$Z71,1):INDEX($AT$5:$AT$243,$AA71,1))</f>
        <v>-0.71483960948396352</v>
      </c>
      <c r="AV71" s="5"/>
    </row>
    <row r="72" spans="1:48" ht="11.4">
      <c r="A72" s="141">
        <v>68</v>
      </c>
      <c r="B72" s="6">
        <v>1848</v>
      </c>
      <c r="C72" s="5">
        <v>-9.1</v>
      </c>
      <c r="D72" s="5">
        <v>0.79999999999999993</v>
      </c>
      <c r="E72" s="5">
        <v>1.2999999999999998</v>
      </c>
      <c r="F72" s="5">
        <v>6.7</v>
      </c>
      <c r="G72" s="5">
        <v>9.7000000000000011</v>
      </c>
      <c r="H72" s="5">
        <v>13.9</v>
      </c>
      <c r="I72" s="5">
        <v>14.3</v>
      </c>
      <c r="J72" s="5">
        <v>14</v>
      </c>
      <c r="K72" s="5">
        <v>10.3</v>
      </c>
      <c r="L72" s="5">
        <v>7.2</v>
      </c>
      <c r="M72" s="5">
        <v>-0.39999999999999997</v>
      </c>
      <c r="N72" s="5">
        <v>1.2000000000000002</v>
      </c>
      <c r="O72" s="232">
        <v>-0.6</v>
      </c>
      <c r="P72" s="5">
        <v>6.4</v>
      </c>
      <c r="Q72" s="83">
        <f t="shared" si="22"/>
        <v>5.8000000000000007</v>
      </c>
      <c r="R72" s="111">
        <f t="shared" si="21"/>
        <v>5.9212500000000006</v>
      </c>
      <c r="S72" s="32">
        <f t="shared" si="21"/>
        <v>5.5037099999999999</v>
      </c>
      <c r="T72" s="286">
        <v>5.8868493150684928</v>
      </c>
      <c r="U72" s="111">
        <f t="shared" si="23"/>
        <v>-0.47322175732217975</v>
      </c>
      <c r="V72" s="261">
        <f>AVERAGE(INDEX($U$5:$U$243,$Z72,1):INDEX($U$5:$U$243,$AA72,1))</f>
        <v>-0.63322175732218022</v>
      </c>
      <c r="X72" s="4">
        <f t="shared" si="24"/>
        <v>3</v>
      </c>
      <c r="Y72" s="284">
        <f t="shared" si="25"/>
        <v>2.8333333333333335</v>
      </c>
      <c r="Z72" s="6">
        <f t="shared" si="26"/>
        <v>66</v>
      </c>
      <c r="AA72" s="6">
        <f t="shared" si="27"/>
        <v>75</v>
      </c>
      <c r="AC72" s="5">
        <f t="shared" si="28"/>
        <v>14.066666666666668</v>
      </c>
      <c r="AD72" s="32">
        <f t="shared" si="15"/>
        <v>13.686869999999999</v>
      </c>
      <c r="AE72" s="5">
        <f t="shared" si="29"/>
        <v>-0.11966527196651988</v>
      </c>
      <c r="AF72" s="261">
        <f>AVERAGE(INDEX($AE$5:$AE$243,$Z72,1):INDEX($AE$5:$AE$243,$AA72,1))</f>
        <v>-0.14633193863318752</v>
      </c>
      <c r="AH72" s="5">
        <f t="shared" si="35"/>
        <v>-3.5333333333333328</v>
      </c>
      <c r="AI72" s="32">
        <f t="shared" si="16"/>
        <v>-2.1197833333333329</v>
      </c>
      <c r="AJ72" s="5">
        <f t="shared" si="30"/>
        <v>-2.0868055555555545</v>
      </c>
      <c r="AK72" s="262">
        <f>AVERAGE(INDEX($AJ$5:$AJ$243,$Z72,1):INDEX($AJ$5:$AJ$243,$AA72,1))</f>
        <v>-0.46347222222222173</v>
      </c>
      <c r="AL72" s="32"/>
      <c r="AM72" s="5">
        <f t="shared" si="31"/>
        <v>5.9000000000000012</v>
      </c>
      <c r="AN72" s="32">
        <f t="shared" si="17"/>
        <v>4.3015133333333333</v>
      </c>
      <c r="AO72" s="5">
        <f t="shared" si="32"/>
        <v>0.40892608089260829</v>
      </c>
      <c r="AP72" s="263">
        <f>AVERAGE(INDEX($AO$5:$AO$243,$Z72,1):INDEX($AO$5:$AO$243,$AA72,1))</f>
        <v>-1.0977405857740592</v>
      </c>
      <c r="AQ72" s="5"/>
      <c r="AR72" s="5">
        <f t="shared" si="33"/>
        <v>5.7</v>
      </c>
      <c r="AS72" s="32">
        <f t="shared" si="18"/>
        <v>6.1673333333333327</v>
      </c>
      <c r="AT72" s="5">
        <f t="shared" si="34"/>
        <v>-1.1615062761506296</v>
      </c>
      <c r="AU72" s="264">
        <f>AVERAGE(INDEX($AT$5:$AT$243,$Z72,1):INDEX($AT$5:$AT$243,$AA72,1))</f>
        <v>-0.71483960948396352</v>
      </c>
      <c r="AV72" s="5"/>
    </row>
    <row r="73" spans="1:48" ht="11.4">
      <c r="A73" s="141">
        <v>69</v>
      </c>
      <c r="B73" s="6">
        <v>1849</v>
      </c>
      <c r="C73" s="5">
        <v>-1.6</v>
      </c>
      <c r="D73" s="5">
        <v>-0.39999999999999997</v>
      </c>
      <c r="E73" s="5">
        <v>-1.4</v>
      </c>
      <c r="F73" s="5">
        <v>3.1</v>
      </c>
      <c r="G73" s="5">
        <v>9.8000000000000007</v>
      </c>
      <c r="H73" s="5">
        <v>14</v>
      </c>
      <c r="I73" s="5">
        <v>14.3</v>
      </c>
      <c r="J73" s="5">
        <v>12.3</v>
      </c>
      <c r="K73" s="5">
        <v>10.6</v>
      </c>
      <c r="L73" s="5">
        <v>7.1000000000000005</v>
      </c>
      <c r="M73" s="5">
        <v>0.4</v>
      </c>
      <c r="N73" s="5">
        <v>-3.9</v>
      </c>
      <c r="O73" s="232">
        <v>-0.6</v>
      </c>
      <c r="P73" s="5">
        <v>6</v>
      </c>
      <c r="Q73" s="83">
        <f t="shared" si="22"/>
        <v>5.4</v>
      </c>
      <c r="R73" s="111">
        <f t="shared" si="21"/>
        <v>5.9267499999999993</v>
      </c>
      <c r="S73" s="32">
        <f t="shared" si="21"/>
        <v>5.5543899999999997</v>
      </c>
      <c r="T73" s="286">
        <v>5.3673972602739726</v>
      </c>
      <c r="U73" s="111">
        <f t="shared" si="23"/>
        <v>-0.8732217573221801</v>
      </c>
      <c r="V73" s="261">
        <f>AVERAGE(INDEX($U$5:$U$243,$Z73,1):INDEX($U$5:$U$243,$AA73,1))</f>
        <v>-0.63322175732218033</v>
      </c>
      <c r="X73" s="4">
        <f t="shared" si="24"/>
        <v>3</v>
      </c>
      <c r="Y73" s="284">
        <f t="shared" si="25"/>
        <v>2.875</v>
      </c>
      <c r="Z73" s="6">
        <f t="shared" si="26"/>
        <v>67</v>
      </c>
      <c r="AA73" s="6">
        <f t="shared" si="27"/>
        <v>76</v>
      </c>
      <c r="AC73" s="5">
        <f t="shared" si="28"/>
        <v>13.533333333333333</v>
      </c>
      <c r="AD73" s="32">
        <f t="shared" si="15"/>
        <v>13.774236666666667</v>
      </c>
      <c r="AE73" s="5">
        <f t="shared" si="29"/>
        <v>-0.65299860529985487</v>
      </c>
      <c r="AF73" s="261">
        <f>AVERAGE(INDEX($AE$5:$AE$243,$Z73,1):INDEX($AE$5:$AE$243,$AA73,1))</f>
        <v>-0.21966527196652094</v>
      </c>
      <c r="AH73" s="5">
        <f t="shared" si="35"/>
        <v>-0.26666666666666661</v>
      </c>
      <c r="AI73" s="32">
        <f t="shared" si="16"/>
        <v>-2.0660266666666662</v>
      </c>
      <c r="AJ73" s="5">
        <f t="shared" si="30"/>
        <v>1.1798611111111115</v>
      </c>
      <c r="AK73" s="262">
        <f>AVERAGE(INDEX($AJ$5:$AJ$243,$Z73,1):INDEX($AJ$5:$AJ$243,$AA73,1))</f>
        <v>-0.49680555555555506</v>
      </c>
      <c r="AL73" s="32"/>
      <c r="AM73" s="5">
        <f t="shared" si="31"/>
        <v>3.8333333333333335</v>
      </c>
      <c r="AN73" s="32">
        <f t="shared" si="17"/>
        <v>4.3296299999999999</v>
      </c>
      <c r="AO73" s="5">
        <f t="shared" si="32"/>
        <v>-1.6577405857740595</v>
      </c>
      <c r="AP73" s="263">
        <f>AVERAGE(INDEX($AO$5:$AO$243,$Z73,1):INDEX($AO$5:$AO$243,$AA73,1))</f>
        <v>-1.1577405857740595</v>
      </c>
      <c r="AQ73" s="5"/>
      <c r="AR73" s="5">
        <f t="shared" si="33"/>
        <v>6.0333333333333323</v>
      </c>
      <c r="AS73" s="32">
        <f t="shared" si="18"/>
        <v>6.1866866666666667</v>
      </c>
      <c r="AT73" s="5">
        <f t="shared" si="34"/>
        <v>-0.82817294281729747</v>
      </c>
      <c r="AU73" s="264">
        <f>AVERAGE(INDEX($AT$5:$AT$243,$Z73,1):INDEX($AT$5:$AT$243,$AA73,1))</f>
        <v>-0.86150627615063013</v>
      </c>
      <c r="AV73" s="5"/>
    </row>
    <row r="74" spans="1:48" ht="11.4">
      <c r="A74" s="141">
        <v>70</v>
      </c>
      <c r="B74" s="259">
        <v>1850</v>
      </c>
      <c r="C74" s="147">
        <v>-6.8999999999999995</v>
      </c>
      <c r="D74" s="147">
        <v>1</v>
      </c>
      <c r="E74" s="147">
        <v>-2</v>
      </c>
      <c r="F74" s="147">
        <v>4.5</v>
      </c>
      <c r="G74" s="147">
        <v>7.4</v>
      </c>
      <c r="H74" s="147">
        <v>12.6</v>
      </c>
      <c r="I74" s="147">
        <v>13.4</v>
      </c>
      <c r="J74" s="147">
        <v>13.8</v>
      </c>
      <c r="K74" s="147">
        <v>8.4</v>
      </c>
      <c r="L74" s="147">
        <v>3</v>
      </c>
      <c r="M74" s="147">
        <v>2.1999999999999997</v>
      </c>
      <c r="N74" s="147">
        <v>-1</v>
      </c>
      <c r="O74" s="232">
        <v>-0.6</v>
      </c>
      <c r="P74" s="5">
        <v>5.3</v>
      </c>
      <c r="Q74" s="83">
        <f t="shared" si="22"/>
        <v>4.7</v>
      </c>
      <c r="R74" s="111">
        <f t="shared" si="21"/>
        <v>5.9409299999999998</v>
      </c>
      <c r="S74" s="32">
        <f t="shared" si="21"/>
        <v>5.6165099999999999</v>
      </c>
      <c r="T74" s="286">
        <v>4.7120547945205473</v>
      </c>
      <c r="U74" s="111">
        <f t="shared" si="23"/>
        <v>-1.5732217573221803</v>
      </c>
      <c r="V74" s="261">
        <f>AVERAGE(INDEX($U$5:$U$243,$Z74,1):INDEX($U$5:$U$243,$AA74,1))</f>
        <v>-0.44322175732218028</v>
      </c>
      <c r="X74" s="4">
        <f t="shared" si="24"/>
        <v>3</v>
      </c>
      <c r="Y74" s="284">
        <f t="shared" si="25"/>
        <v>2.9166666666666665</v>
      </c>
      <c r="Z74" s="6">
        <f t="shared" si="26"/>
        <v>68</v>
      </c>
      <c r="AA74" s="6">
        <f t="shared" si="27"/>
        <v>77</v>
      </c>
      <c r="AC74" s="5">
        <f t="shared" si="28"/>
        <v>13.266666666666666</v>
      </c>
      <c r="AD74" s="32">
        <f t="shared" si="15"/>
        <v>13.888249999999999</v>
      </c>
      <c r="AE74" s="5">
        <f t="shared" si="29"/>
        <v>-0.91966527196652237</v>
      </c>
      <c r="AF74" s="261">
        <f>AVERAGE(INDEX($AE$5:$AE$243,$Z74,1):INDEX($AE$5:$AE$243,$AA74,1))</f>
        <v>3.0334728033479051E-2</v>
      </c>
      <c r="AH74" s="5">
        <f t="shared" si="35"/>
        <v>-3.2666666666666662</v>
      </c>
      <c r="AI74" s="32">
        <f t="shared" si="16"/>
        <v>-1.9977866666666666</v>
      </c>
      <c r="AJ74" s="5">
        <f t="shared" si="30"/>
        <v>-1.8201388888888881</v>
      </c>
      <c r="AK74" s="262">
        <f>AVERAGE(INDEX($AJ$5:$AJ$243,$Z74,1):INDEX($AJ$5:$AJ$243,$AA74,1))</f>
        <v>-0.26680555555555502</v>
      </c>
      <c r="AL74" s="32"/>
      <c r="AM74" s="5">
        <f t="shared" si="31"/>
        <v>3.3000000000000003</v>
      </c>
      <c r="AN74" s="32">
        <f t="shared" si="17"/>
        <v>4.350763333333334</v>
      </c>
      <c r="AO74" s="5">
        <f t="shared" si="32"/>
        <v>-2.1910739191073927</v>
      </c>
      <c r="AP74" s="263">
        <f>AVERAGE(INDEX($AO$5:$AO$243,$Z74,1):INDEX($AO$5:$AO$243,$AA74,1))</f>
        <v>-1.074407252440726</v>
      </c>
      <c r="AQ74" s="5"/>
      <c r="AR74" s="5">
        <f t="shared" si="33"/>
        <v>4.5333333333333332</v>
      </c>
      <c r="AS74" s="32">
        <f t="shared" si="18"/>
        <v>6.218653333333334</v>
      </c>
      <c r="AT74" s="5">
        <f t="shared" si="34"/>
        <v>-2.3281729428172966</v>
      </c>
      <c r="AU74" s="264">
        <f>AVERAGE(INDEX($AT$5:$AT$243,$Z74,1):INDEX($AT$5:$AT$243,$AA74,1))</f>
        <v>-0.59817294281729683</v>
      </c>
      <c r="AV74" s="5"/>
    </row>
    <row r="75" spans="1:48" ht="11.4">
      <c r="A75" s="141">
        <v>71</v>
      </c>
      <c r="B75" s="6">
        <v>1851</v>
      </c>
      <c r="C75" s="5">
        <v>0.3</v>
      </c>
      <c r="D75" s="5">
        <v>-1.8</v>
      </c>
      <c r="E75" s="5">
        <v>-0.2</v>
      </c>
      <c r="F75" s="5">
        <v>6.5</v>
      </c>
      <c r="G75" s="5">
        <v>5.9</v>
      </c>
      <c r="H75" s="5">
        <v>13.4</v>
      </c>
      <c r="I75" s="5">
        <v>13.4</v>
      </c>
      <c r="J75" s="5">
        <v>14.1</v>
      </c>
      <c r="K75" s="5">
        <v>7.6</v>
      </c>
      <c r="L75" s="5">
        <v>7.9</v>
      </c>
      <c r="M75" s="5">
        <v>-3.9</v>
      </c>
      <c r="N75" s="5">
        <v>-1.5</v>
      </c>
      <c r="O75" s="231">
        <v>0</v>
      </c>
      <c r="P75" s="5">
        <v>5.0999999999999996</v>
      </c>
      <c r="Q75" s="26">
        <f t="shared" si="22"/>
        <v>5.0999999999999996</v>
      </c>
      <c r="R75" s="111">
        <f t="shared" si="21"/>
        <v>5.9576600000000006</v>
      </c>
      <c r="S75" s="32">
        <f t="shared" si="21"/>
        <v>5.6821400000000004</v>
      </c>
      <c r="T75" s="286">
        <v>5.2350684931506857</v>
      </c>
      <c r="U75" s="111">
        <f t="shared" si="23"/>
        <v>-1.1732217573221808</v>
      </c>
      <c r="V75" s="261">
        <f>AVERAGE(INDEX($U$5:$U$243,$Z75,1):INDEX($U$5:$U$243,$AA75,1))</f>
        <v>-0.45322175732218034</v>
      </c>
      <c r="X75" s="4">
        <f t="shared" si="24"/>
        <v>3</v>
      </c>
      <c r="Y75" s="284">
        <f t="shared" si="25"/>
        <v>2.9583333333333335</v>
      </c>
      <c r="Z75" s="6">
        <f t="shared" si="26"/>
        <v>69</v>
      </c>
      <c r="AA75" s="6">
        <f t="shared" si="27"/>
        <v>78</v>
      </c>
      <c r="AC75" s="5">
        <f t="shared" si="28"/>
        <v>13.633333333333333</v>
      </c>
      <c r="AD75" s="32">
        <f t="shared" si="15"/>
        <v>13.984810000000003</v>
      </c>
      <c r="AE75" s="5">
        <f t="shared" si="29"/>
        <v>-0.55299860529985523</v>
      </c>
      <c r="AF75" s="261">
        <f>AVERAGE(INDEX($AE$5:$AE$243,$Z75,1):INDEX($AE$5:$AE$243,$AA75,1))</f>
        <v>7.0334728033478913E-2</v>
      </c>
      <c r="AH75" s="5">
        <f t="shared" si="35"/>
        <v>-0.83333333333333337</v>
      </c>
      <c r="AI75" s="32">
        <f t="shared" si="16"/>
        <v>-1.9468799999999997</v>
      </c>
      <c r="AJ75" s="5">
        <f t="shared" si="30"/>
        <v>0.61319444444444471</v>
      </c>
      <c r="AK75" s="262">
        <f>AVERAGE(INDEX($AJ$5:$AJ$243,$Z75,1):INDEX($AJ$5:$AJ$243,$AA75,1))</f>
        <v>-0.18013888888888846</v>
      </c>
      <c r="AL75" s="32"/>
      <c r="AM75" s="5">
        <f t="shared" si="31"/>
        <v>4.0666666666666664</v>
      </c>
      <c r="AN75" s="32">
        <f t="shared" si="17"/>
        <v>4.4160066666666671</v>
      </c>
      <c r="AO75" s="5">
        <f t="shared" si="32"/>
        <v>-1.4244072524407265</v>
      </c>
      <c r="AP75" s="263">
        <f>AVERAGE(INDEX($AO$5:$AO$243,$Z75,1):INDEX($AO$5:$AO$243,$AA75,1))</f>
        <v>-1.1910739191073929</v>
      </c>
      <c r="AQ75" s="5"/>
      <c r="AR75" s="5">
        <f t="shared" si="33"/>
        <v>3.8666666666666667</v>
      </c>
      <c r="AS75" s="32">
        <f t="shared" si="18"/>
        <v>6.2623433333333329</v>
      </c>
      <c r="AT75" s="5">
        <f t="shared" si="34"/>
        <v>-2.9948396094839631</v>
      </c>
      <c r="AU75" s="264">
        <f>AVERAGE(INDEX($AT$5:$AT$243,$Z75,1):INDEX($AT$5:$AT$243,$AA75,1))</f>
        <v>-0.47817294281729705</v>
      </c>
      <c r="AV75" s="5"/>
    </row>
    <row r="76" spans="1:48" ht="11.4">
      <c r="A76" s="141">
        <v>72</v>
      </c>
      <c r="B76" s="6">
        <v>1852</v>
      </c>
      <c r="C76" s="5">
        <v>1.3</v>
      </c>
      <c r="D76" s="5">
        <v>-2.2000000000000002</v>
      </c>
      <c r="E76" s="5">
        <v>-1.8</v>
      </c>
      <c r="F76" s="5">
        <v>2.8</v>
      </c>
      <c r="G76" s="5">
        <v>10.4</v>
      </c>
      <c r="H76" s="5">
        <v>13.5</v>
      </c>
      <c r="I76" s="5">
        <v>16.399999999999999</v>
      </c>
      <c r="J76" s="5">
        <v>14.6</v>
      </c>
      <c r="K76" s="5">
        <v>10.7</v>
      </c>
      <c r="L76" s="5">
        <v>6.1</v>
      </c>
      <c r="M76" s="5">
        <v>7.4</v>
      </c>
      <c r="N76" s="5">
        <v>4.4000000000000004</v>
      </c>
      <c r="O76" s="231">
        <v>0</v>
      </c>
      <c r="P76" s="5">
        <v>7</v>
      </c>
      <c r="Q76" s="26">
        <f t="shared" si="22"/>
        <v>7</v>
      </c>
      <c r="R76" s="111">
        <f t="shared" si="21"/>
        <v>5.98597</v>
      </c>
      <c r="S76" s="32">
        <f t="shared" si="21"/>
        <v>5.7583900000000003</v>
      </c>
      <c r="T76" s="286">
        <v>7.0336986301369855</v>
      </c>
      <c r="U76" s="111">
        <f t="shared" si="23"/>
        <v>0.72677824267781954</v>
      </c>
      <c r="V76" s="261">
        <f>AVERAGE(INDEX($U$5:$U$243,$Z76,1):INDEX($U$5:$U$243,$AA76,1))</f>
        <v>-0.29322175732218037</v>
      </c>
      <c r="X76" s="4">
        <f t="shared" si="24"/>
        <v>3</v>
      </c>
      <c r="Y76" s="284">
        <f t="shared" si="25"/>
        <v>3</v>
      </c>
      <c r="Z76" s="6">
        <f t="shared" si="26"/>
        <v>70</v>
      </c>
      <c r="AA76" s="6">
        <f t="shared" si="27"/>
        <v>79</v>
      </c>
      <c r="AC76" s="5">
        <f t="shared" si="28"/>
        <v>14.833333333333334</v>
      </c>
      <c r="AD76" s="32">
        <f t="shared" si="15"/>
        <v>14.091753333333333</v>
      </c>
      <c r="AE76" s="5">
        <f t="shared" si="29"/>
        <v>0.64700139470014584</v>
      </c>
      <c r="AF76" s="261">
        <f>AVERAGE(INDEX($AE$5:$AE$243,$Z76,1):INDEX($AE$5:$AE$243,$AA76,1))</f>
        <v>0.39033472803347868</v>
      </c>
      <c r="AH76" s="5">
        <f t="shared" si="35"/>
        <v>-0.80000000000000016</v>
      </c>
      <c r="AI76" s="32">
        <f t="shared" si="16"/>
        <v>-1.9028633333333331</v>
      </c>
      <c r="AJ76" s="5">
        <f t="shared" si="30"/>
        <v>0.64652777777777792</v>
      </c>
      <c r="AK76" s="262">
        <f>AVERAGE(INDEX($AJ$5:$AJ$243,$Z76,1):INDEX($AJ$5:$AJ$243,$AA76,1))</f>
        <v>-0.29013888888888839</v>
      </c>
      <c r="AL76" s="32"/>
      <c r="AM76" s="5">
        <f t="shared" si="31"/>
        <v>3.8000000000000003</v>
      </c>
      <c r="AN76" s="32">
        <f t="shared" si="17"/>
        <v>4.4806400000000002</v>
      </c>
      <c r="AO76" s="5">
        <f t="shared" si="32"/>
        <v>-1.6910739191073927</v>
      </c>
      <c r="AP76" s="263">
        <f>AVERAGE(INDEX($AO$5:$AO$243,$Z76,1):INDEX($AO$5:$AO$243,$AA76,1))</f>
        <v>-0.93440725244072598</v>
      </c>
      <c r="AQ76" s="5"/>
      <c r="AR76" s="5">
        <f t="shared" si="33"/>
        <v>8.0666666666666647</v>
      </c>
      <c r="AS76" s="32">
        <f t="shared" si="18"/>
        <v>6.3337533333333331</v>
      </c>
      <c r="AT76" s="5">
        <f t="shared" si="34"/>
        <v>1.2051603905160349</v>
      </c>
      <c r="AU76" s="264">
        <f>AVERAGE(INDEX($AT$5:$AT$243,$Z76,1):INDEX($AT$5:$AT$243,$AA76,1))</f>
        <v>-0.36483960948396349</v>
      </c>
      <c r="AV76" s="5"/>
    </row>
    <row r="77" spans="1:48" ht="11.4">
      <c r="A77" s="141">
        <v>73</v>
      </c>
      <c r="B77" s="6">
        <v>1853</v>
      </c>
      <c r="C77" s="5">
        <v>1.9</v>
      </c>
      <c r="D77" s="5">
        <v>-4.8</v>
      </c>
      <c r="E77" s="5">
        <v>-3.1</v>
      </c>
      <c r="F77" s="5">
        <v>2.6</v>
      </c>
      <c r="G77" s="5">
        <v>8.6999999999999993</v>
      </c>
      <c r="H77" s="5">
        <v>12.5</v>
      </c>
      <c r="I77" s="5">
        <v>16.100000000000001</v>
      </c>
      <c r="J77" s="5">
        <v>15.3</v>
      </c>
      <c r="K77" s="5">
        <v>11.1</v>
      </c>
      <c r="L77" s="5">
        <v>8.6</v>
      </c>
      <c r="M77" s="5">
        <v>1</v>
      </c>
      <c r="N77" s="5">
        <v>-5.3</v>
      </c>
      <c r="O77" s="231">
        <v>0</v>
      </c>
      <c r="P77" s="5">
        <v>5.4</v>
      </c>
      <c r="Q77" s="26">
        <f t="shared" si="22"/>
        <v>5.4</v>
      </c>
      <c r="R77" s="111">
        <f t="shared" si="21"/>
        <v>5.9974600000000002</v>
      </c>
      <c r="S77" s="32">
        <f t="shared" si="21"/>
        <v>5.8150599999999999</v>
      </c>
      <c r="T77" s="286">
        <v>5.4539726027397268</v>
      </c>
      <c r="U77" s="111">
        <f t="shared" si="23"/>
        <v>-0.8732217573221801</v>
      </c>
      <c r="V77" s="261">
        <f>AVERAGE(INDEX($U$5:$U$243,$Z77,1):INDEX($U$5:$U$243,$AA77,1))</f>
        <v>-0.29322175732218037</v>
      </c>
      <c r="X77" s="4">
        <f t="shared" si="24"/>
        <v>4</v>
      </c>
      <c r="Y77" s="284">
        <f t="shared" si="25"/>
        <v>3.0416666666666665</v>
      </c>
      <c r="Z77" s="6">
        <f t="shared" si="26"/>
        <v>70</v>
      </c>
      <c r="AA77" s="6">
        <f t="shared" si="27"/>
        <v>79</v>
      </c>
      <c r="AC77" s="5">
        <f t="shared" si="28"/>
        <v>14.633333333333335</v>
      </c>
      <c r="AD77" s="32">
        <f t="shared" si="15"/>
        <v>14.181600000000003</v>
      </c>
      <c r="AE77" s="5">
        <f t="shared" si="29"/>
        <v>0.44700139470014655</v>
      </c>
      <c r="AF77" s="261">
        <f>AVERAGE(INDEX($AE$5:$AE$243,$Z77,1):INDEX($AE$5:$AE$243,$AA77,1))</f>
        <v>0.39033472803347868</v>
      </c>
      <c r="AH77" s="5">
        <f t="shared" si="35"/>
        <v>0.50000000000000033</v>
      </c>
      <c r="AI77" s="32">
        <f t="shared" si="16"/>
        <v>-1.8691333333333333</v>
      </c>
      <c r="AJ77" s="5">
        <f t="shared" si="30"/>
        <v>1.9465277777777783</v>
      </c>
      <c r="AK77" s="262">
        <f>AVERAGE(INDEX($AJ$5:$AJ$243,$Z77,1):INDEX($AJ$5:$AJ$243,$AA77,1))</f>
        <v>-0.29013888888888839</v>
      </c>
      <c r="AL77" s="32"/>
      <c r="AM77" s="5">
        <f t="shared" si="31"/>
        <v>2.7333333333333329</v>
      </c>
      <c r="AN77" s="32">
        <f t="shared" si="17"/>
        <v>4.5352433333333337</v>
      </c>
      <c r="AO77" s="5">
        <f t="shared" si="32"/>
        <v>-2.75774058577406</v>
      </c>
      <c r="AP77" s="263">
        <f>AVERAGE(INDEX($AO$5:$AO$243,$Z77,1):INDEX($AO$5:$AO$243,$AA77,1))</f>
        <v>-0.93440725244072598</v>
      </c>
      <c r="AQ77" s="5"/>
      <c r="AR77" s="5">
        <f t="shared" si="33"/>
        <v>6.8999999999999995</v>
      </c>
      <c r="AS77" s="32">
        <f t="shared" si="18"/>
        <v>6.3922866666666671</v>
      </c>
      <c r="AT77" s="5">
        <f t="shared" si="34"/>
        <v>3.8493723849369665E-2</v>
      </c>
      <c r="AU77" s="264">
        <f>AVERAGE(INDEX($AT$5:$AT$243,$Z77,1):INDEX($AT$5:$AT$243,$AA77,1))</f>
        <v>-0.36483960948396349</v>
      </c>
      <c r="AV77" s="5"/>
    </row>
    <row r="78" spans="1:48" ht="11.4">
      <c r="A78" s="141">
        <v>74</v>
      </c>
      <c r="B78" s="6">
        <v>1854</v>
      </c>
      <c r="C78" s="5">
        <v>0.2</v>
      </c>
      <c r="D78" s="5">
        <v>-4.8</v>
      </c>
      <c r="E78" s="5">
        <v>0.4</v>
      </c>
      <c r="F78" s="5">
        <v>6.2</v>
      </c>
      <c r="G78" s="5">
        <v>10.5</v>
      </c>
      <c r="H78" s="5">
        <v>11.9</v>
      </c>
      <c r="I78" s="5">
        <v>15.2</v>
      </c>
      <c r="J78" s="5">
        <v>13.5</v>
      </c>
      <c r="K78" s="5">
        <v>11.5</v>
      </c>
      <c r="L78" s="5">
        <v>8</v>
      </c>
      <c r="M78" s="5">
        <v>-0.9</v>
      </c>
      <c r="N78" s="5">
        <v>-1.3</v>
      </c>
      <c r="O78" s="231">
        <v>0</v>
      </c>
      <c r="P78" s="5">
        <v>5.9</v>
      </c>
      <c r="Q78" s="26">
        <f t="shared" si="22"/>
        <v>5.9</v>
      </c>
      <c r="R78" s="111">
        <f t="shared" si="21"/>
        <v>6.0282800000000005</v>
      </c>
      <c r="S78" s="32">
        <f t="shared" si="21"/>
        <v>5.8867399999999996</v>
      </c>
      <c r="T78" s="286">
        <v>5.9967123287671233</v>
      </c>
      <c r="U78" s="111">
        <f t="shared" si="23"/>
        <v>-0.3732217573221801</v>
      </c>
      <c r="V78" s="261">
        <f>AVERAGE(INDEX($U$5:$U$243,$Z78,1):INDEX($U$5:$U$243,$AA78,1))</f>
        <v>-0.26322175732218039</v>
      </c>
      <c r="X78" s="4">
        <f t="shared" si="24"/>
        <v>4</v>
      </c>
      <c r="Y78" s="284">
        <f t="shared" si="25"/>
        <v>3.0833333333333335</v>
      </c>
      <c r="Z78" s="6">
        <f t="shared" si="26"/>
        <v>71</v>
      </c>
      <c r="AA78" s="6">
        <f t="shared" si="27"/>
        <v>80</v>
      </c>
      <c r="AC78" s="5">
        <f t="shared" si="28"/>
        <v>13.533333333333333</v>
      </c>
      <c r="AD78" s="32">
        <f t="shared" si="15"/>
        <v>14.252460000000001</v>
      </c>
      <c r="AE78" s="5">
        <f t="shared" si="29"/>
        <v>-0.65299860529985487</v>
      </c>
      <c r="AF78" s="261">
        <f>AVERAGE(INDEX($AE$5:$AE$243,$Z78,1):INDEX($AE$5:$AE$243,$AA78,1))</f>
        <v>0.32366806136681203</v>
      </c>
      <c r="AH78" s="5">
        <f t="shared" si="35"/>
        <v>-3.2999999999999994</v>
      </c>
      <c r="AI78" s="32">
        <f t="shared" si="16"/>
        <v>-1.8634266666666668</v>
      </c>
      <c r="AJ78" s="5">
        <f t="shared" si="30"/>
        <v>-1.8534722222222213</v>
      </c>
      <c r="AK78" s="262">
        <f>AVERAGE(INDEX($AJ$5:$AJ$243,$Z78,1):INDEX($AJ$5:$AJ$243,$AA78,1))</f>
        <v>-0.29680555555555516</v>
      </c>
      <c r="AL78" s="32"/>
      <c r="AM78" s="5">
        <f t="shared" si="31"/>
        <v>5.7</v>
      </c>
      <c r="AN78" s="32">
        <f t="shared" si="17"/>
        <v>4.6375333333333337</v>
      </c>
      <c r="AO78" s="5">
        <f t="shared" si="32"/>
        <v>0.20892608089260722</v>
      </c>
      <c r="AP78" s="263">
        <f>AVERAGE(INDEX($AO$5:$AO$243,$Z78,1):INDEX($AO$5:$AO$243,$AA78,1))</f>
        <v>-0.83774058577405941</v>
      </c>
      <c r="AQ78" s="5"/>
      <c r="AR78" s="5">
        <f t="shared" si="33"/>
        <v>6.2</v>
      </c>
      <c r="AS78" s="32">
        <f t="shared" si="18"/>
        <v>6.4922766666666654</v>
      </c>
      <c r="AT78" s="5">
        <f t="shared" si="34"/>
        <v>-0.66150627615062962</v>
      </c>
      <c r="AU78" s="264">
        <f>AVERAGE(INDEX($AT$5:$AT$243,$Z78,1):INDEX($AT$5:$AT$243,$AA78,1))</f>
        <v>-0.28150627615063012</v>
      </c>
      <c r="AV78" s="5"/>
    </row>
    <row r="79" spans="1:48" ht="11.4">
      <c r="A79" s="141">
        <v>75</v>
      </c>
      <c r="B79" s="6">
        <v>1855</v>
      </c>
      <c r="C79" s="5">
        <v>-6</v>
      </c>
      <c r="D79" s="5">
        <v>-2</v>
      </c>
      <c r="E79" s="5">
        <v>0.4</v>
      </c>
      <c r="F79" s="5">
        <v>3.7</v>
      </c>
      <c r="G79" s="5">
        <v>9</v>
      </c>
      <c r="H79" s="5">
        <v>13.1</v>
      </c>
      <c r="I79" s="5">
        <v>14.8</v>
      </c>
      <c r="J79" s="5">
        <v>15.8</v>
      </c>
      <c r="K79" s="5">
        <v>11.5</v>
      </c>
      <c r="L79" s="5">
        <v>10.3</v>
      </c>
      <c r="M79" s="5">
        <v>-0.1</v>
      </c>
      <c r="N79" s="5">
        <v>-4.7</v>
      </c>
      <c r="O79" s="231">
        <v>0</v>
      </c>
      <c r="P79" s="5">
        <v>5.5</v>
      </c>
      <c r="Q79" s="26">
        <f t="shared" si="22"/>
        <v>5.5</v>
      </c>
      <c r="R79" s="111">
        <f t="shared" si="21"/>
        <v>6.0617600000000005</v>
      </c>
      <c r="S79" s="32">
        <f t="shared" si="21"/>
        <v>5.9557400000000005</v>
      </c>
      <c r="T79" s="286">
        <v>5.5202739726027401</v>
      </c>
      <c r="U79" s="111">
        <f t="shared" si="23"/>
        <v>-0.77322175732218046</v>
      </c>
      <c r="V79" s="261">
        <f>AVERAGE(INDEX($U$5:$U$243,$Z79,1):INDEX($U$5:$U$243,$AA79,1))</f>
        <v>-0.12322175732218037</v>
      </c>
      <c r="X79" s="4">
        <f t="shared" si="24"/>
        <v>4</v>
      </c>
      <c r="Y79" s="284">
        <f t="shared" si="25"/>
        <v>3.125</v>
      </c>
      <c r="Z79" s="6">
        <f t="shared" si="26"/>
        <v>72</v>
      </c>
      <c r="AA79" s="6">
        <f t="shared" si="27"/>
        <v>81</v>
      </c>
      <c r="AC79" s="5">
        <f t="shared" si="28"/>
        <v>14.566666666666668</v>
      </c>
      <c r="AD79" s="32">
        <f t="shared" si="15"/>
        <v>14.3223</v>
      </c>
      <c r="AE79" s="5">
        <f t="shared" si="29"/>
        <v>0.38033472803348012</v>
      </c>
      <c r="AF79" s="261">
        <f>AVERAGE(INDEX($AE$5:$AE$243,$Z79,1):INDEX($AE$5:$AE$243,$AA79,1))</f>
        <v>0.47033472803347876</v>
      </c>
      <c r="AH79" s="5">
        <f t="shared" si="35"/>
        <v>-3.1</v>
      </c>
      <c r="AI79" s="32">
        <f t="shared" si="16"/>
        <v>-1.8631933333333335</v>
      </c>
      <c r="AJ79" s="5">
        <f t="shared" si="30"/>
        <v>-1.653472222222222</v>
      </c>
      <c r="AK79" s="262">
        <f>AVERAGE(INDEX($AJ$5:$AJ$243,$Z79,1):INDEX($AJ$5:$AJ$243,$AA79,1))</f>
        <v>-0.34680555555555515</v>
      </c>
      <c r="AL79" s="32"/>
      <c r="AM79" s="5">
        <f t="shared" si="31"/>
        <v>4.3666666666666671</v>
      </c>
      <c r="AN79" s="32">
        <f t="shared" si="17"/>
        <v>4.7467466666666676</v>
      </c>
      <c r="AO79" s="5">
        <f t="shared" si="32"/>
        <v>-1.1244072524407258</v>
      </c>
      <c r="AP79" s="263">
        <f>AVERAGE(INDEX($AO$5:$AO$243,$Z79,1):INDEX($AO$5:$AO$243,$AA79,1))</f>
        <v>-0.79107391910739278</v>
      </c>
      <c r="AQ79" s="5"/>
      <c r="AR79" s="5">
        <f t="shared" si="33"/>
        <v>7.2333333333333334</v>
      </c>
      <c r="AS79" s="32">
        <f t="shared" si="18"/>
        <v>6.5705866666666655</v>
      </c>
      <c r="AT79" s="5">
        <f t="shared" si="34"/>
        <v>0.37182705718270359</v>
      </c>
      <c r="AU79" s="264">
        <f>AVERAGE(INDEX($AT$5:$AT$243,$Z79,1):INDEX($AT$5:$AT$243,$AA79,1))</f>
        <v>0.10182705718270313</v>
      </c>
      <c r="AV79" s="5"/>
    </row>
    <row r="80" spans="1:48" ht="11.4">
      <c r="A80" s="141">
        <v>76</v>
      </c>
      <c r="B80" s="6">
        <v>1856</v>
      </c>
      <c r="C80" s="5">
        <v>1.5</v>
      </c>
      <c r="D80" s="5">
        <v>1.2</v>
      </c>
      <c r="E80" s="5">
        <v>-0.1</v>
      </c>
      <c r="F80" s="5">
        <v>7.9</v>
      </c>
      <c r="G80" s="5">
        <v>8.5</v>
      </c>
      <c r="H80" s="5">
        <v>14.8</v>
      </c>
      <c r="I80" s="5">
        <v>13.2</v>
      </c>
      <c r="J80" s="5">
        <v>16.600000000000001</v>
      </c>
      <c r="K80" s="5">
        <v>10.199999999999999</v>
      </c>
      <c r="L80" s="5">
        <v>9</v>
      </c>
      <c r="M80" s="5">
        <v>-2.8</v>
      </c>
      <c r="N80" s="5">
        <v>-0.5</v>
      </c>
      <c r="O80" s="231">
        <v>0</v>
      </c>
      <c r="P80" s="5">
        <v>6.6</v>
      </c>
      <c r="Q80" s="26">
        <f t="shared" si="22"/>
        <v>6.6</v>
      </c>
      <c r="R80" s="111">
        <f t="shared" ref="R80:S95" si="36">$W$5*(P69+P91)+$W$6*(P70+P90)+$W$7*(P71+P89)+$W$8*(P72+P88)+$W$9*(P73+P87)+$W$10*(P74+P86)+$W$11*(P75+P85)+$W$12*(P76+P84)+$W$13*(P77+P83)+$W$14*(P78+P82)+$W$15*(P79+P81)+$W$16*P80</f>
        <v>6.0927600000000002</v>
      </c>
      <c r="S80" s="32">
        <f t="shared" si="36"/>
        <v>6.0163799999999998</v>
      </c>
      <c r="T80" s="286">
        <v>6.6569863013698614</v>
      </c>
      <c r="U80" s="111">
        <f t="shared" si="23"/>
        <v>0.32677824267781919</v>
      </c>
      <c r="V80" s="261">
        <f>AVERAGE(INDEX($U$5:$U$243,$Z80,1):INDEX($U$5:$U$243,$AA80,1))</f>
        <v>-0.1132217573221804</v>
      </c>
      <c r="X80" s="4">
        <f t="shared" si="24"/>
        <v>4</v>
      </c>
      <c r="Y80" s="284">
        <f t="shared" si="25"/>
        <v>3.1666666666666665</v>
      </c>
      <c r="Z80" s="6">
        <f t="shared" si="26"/>
        <v>73</v>
      </c>
      <c r="AA80" s="6">
        <f t="shared" si="27"/>
        <v>82</v>
      </c>
      <c r="AC80" s="5">
        <f t="shared" si="28"/>
        <v>14.866666666666667</v>
      </c>
      <c r="AD80" s="32">
        <f t="shared" ref="AD80:AD143" si="37">$W$5*(AC69+AC91)+$W$6*(AC70+AC90)+$W$7*(AC71+AC89)+$W$8*(AC72+AC88)+$W$9*(AC73+AC87)+$W$10*(AC74+AC86)+$W$11*(AC75+AC85)+$W$12*(AC76+AC84)+$W$13*(AC77+AC83)+$W$14*(AC78+AC82)+$W$15*(AC79+AC81)+$W$16*AC80</f>
        <v>14.367436666666665</v>
      </c>
      <c r="AE80" s="5">
        <f t="shared" si="29"/>
        <v>0.68033472803347905</v>
      </c>
      <c r="AF80" s="261">
        <f>AVERAGE(INDEX($AE$5:$AE$243,$Z80,1):INDEX($AE$5:$AE$243,$AA80,1))</f>
        <v>0.35700139470014547</v>
      </c>
      <c r="AH80" s="5">
        <f t="shared" si="35"/>
        <v>-0.66666666666666663</v>
      </c>
      <c r="AI80" s="32">
        <f t="shared" ref="AI80:AI143" si="38">$W$5*(AH69+AH91)+$W$6*(AH70+AH90)+$W$7*(AH71+AH89)+$W$8*(AH72+AH88)+$W$9*(AH73+AH87)+$W$10*(AH74+AH86)+$W$11*(AH75+AH85)+$W$12*(AH76+AH84)+$W$13*(AH77+AH83)+$W$14*(AH78+AH82)+$W$15*(AH79+AH81)+$W$16*AH80</f>
        <v>-1.84297</v>
      </c>
      <c r="AJ80" s="5">
        <f t="shared" si="30"/>
        <v>0.77986111111111145</v>
      </c>
      <c r="AK80" s="262">
        <f>AVERAGE(INDEX($AJ$5:$AJ$243,$Z80,1):INDEX($AJ$5:$AJ$243,$AA80,1))</f>
        <v>-0.50013888888888847</v>
      </c>
      <c r="AL80" s="32"/>
      <c r="AM80" s="5">
        <f t="shared" si="31"/>
        <v>5.4333333333333336</v>
      </c>
      <c r="AN80" s="32">
        <f t="shared" ref="AN80:AN143" si="39">$W$5*(AM69+AM91)+$W$6*(AM70+AM90)+$W$7*(AM71+AM89)+$W$8*(AM72+AM88)+$W$9*(AM73+AM87)+$W$10*(AM74+AM86)+$W$11*(AM75+AM85)+$W$12*(AM76+AM84)+$W$13*(AM77+AM83)+$W$14*(AM78+AM82)+$W$15*(AM79+AM81)+$W$16*AM80</f>
        <v>4.8639200000000002</v>
      </c>
      <c r="AO80" s="5">
        <f t="shared" si="32"/>
        <v>-5.7740585774059383E-2</v>
      </c>
      <c r="AP80" s="263">
        <f>AVERAGE(INDEX($AO$5:$AO$243,$Z80,1):INDEX($AO$5:$AO$243,$AA80,1))</f>
        <v>-0.30107391910739267</v>
      </c>
      <c r="AQ80" s="5"/>
      <c r="AR80" s="5">
        <f t="shared" si="33"/>
        <v>5.4666666666666659</v>
      </c>
      <c r="AS80" s="32">
        <f t="shared" ref="AS80:AS143" si="40">$W$5*(AR69+AR91)+$W$6*(AR70+AR90)+$W$7*(AR71+AR89)+$W$8*(AR72+AR88)+$W$9*(AR73+AR87)+$W$10*(AR74+AR86)+$W$11*(AR75+AR85)+$W$12*(AR76+AR84)+$W$13*(AR77+AR83)+$W$14*(AR78+AR82)+$W$15*(AR79+AR81)+$W$16*AR80</f>
        <v>6.6328566666666662</v>
      </c>
      <c r="AT80" s="5">
        <f t="shared" si="34"/>
        <v>-1.3948396094839639</v>
      </c>
      <c r="AU80" s="264">
        <f>AVERAGE(INDEX($AT$5:$AT$243,$Z80,1):INDEX($AT$5:$AT$243,$AA80,1))</f>
        <v>7.1827057182703324E-2</v>
      </c>
      <c r="AV80" s="5"/>
    </row>
    <row r="81" spans="1:48" ht="11.4">
      <c r="A81" s="141">
        <v>77</v>
      </c>
      <c r="B81" s="6">
        <v>1857</v>
      </c>
      <c r="C81" s="5">
        <v>-4.3</v>
      </c>
      <c r="D81" s="5">
        <v>-0.8</v>
      </c>
      <c r="E81" s="5">
        <v>0.1</v>
      </c>
      <c r="F81" s="5">
        <v>4.5999999999999996</v>
      </c>
      <c r="G81" s="5">
        <v>10.4</v>
      </c>
      <c r="H81" s="5">
        <v>13.2</v>
      </c>
      <c r="I81" s="5">
        <v>17</v>
      </c>
      <c r="J81" s="5">
        <v>15.5</v>
      </c>
      <c r="K81" s="5">
        <v>13.3</v>
      </c>
      <c r="L81" s="5">
        <v>9.6</v>
      </c>
      <c r="M81" s="5">
        <v>3</v>
      </c>
      <c r="N81" s="5">
        <v>1</v>
      </c>
      <c r="O81" s="231">
        <v>0</v>
      </c>
      <c r="P81" s="5">
        <v>6.9</v>
      </c>
      <c r="Q81" s="26">
        <f t="shared" si="22"/>
        <v>6.9</v>
      </c>
      <c r="R81" s="111">
        <f t="shared" si="36"/>
        <v>6.1265100000000006</v>
      </c>
      <c r="S81" s="32">
        <f t="shared" si="36"/>
        <v>6.0739500000000008</v>
      </c>
      <c r="T81" s="286">
        <v>6.9175342465753413</v>
      </c>
      <c r="U81" s="111">
        <f t="shared" si="23"/>
        <v>0.6267782426778199</v>
      </c>
      <c r="V81" s="261">
        <f>AVERAGE(INDEX($U$5:$U$243,$Z81,1):INDEX($U$5:$U$243,$AA81,1))</f>
        <v>3.6778242677819595E-2</v>
      </c>
      <c r="X81" s="4">
        <f t="shared" si="24"/>
        <v>4</v>
      </c>
      <c r="Y81" s="284">
        <f t="shared" si="25"/>
        <v>3.2083333333333335</v>
      </c>
      <c r="Z81" s="6">
        <f t="shared" si="26"/>
        <v>74</v>
      </c>
      <c r="AA81" s="6">
        <f t="shared" si="27"/>
        <v>83</v>
      </c>
      <c r="AC81" s="5">
        <f t="shared" si="28"/>
        <v>15.233333333333334</v>
      </c>
      <c r="AD81" s="32">
        <f t="shared" si="37"/>
        <v>14.391776666666667</v>
      </c>
      <c r="AE81" s="5">
        <f t="shared" si="29"/>
        <v>1.0470013947001462</v>
      </c>
      <c r="AF81" s="261">
        <f>AVERAGE(INDEX($AE$5:$AE$243,$Z81,1):INDEX($AE$5:$AE$243,$AA81,1))</f>
        <v>0.33700139470014517</v>
      </c>
      <c r="AH81" s="5">
        <f t="shared" si="35"/>
        <v>-1.8666666666666665</v>
      </c>
      <c r="AI81" s="32">
        <f t="shared" si="38"/>
        <v>-1.8414066666666664</v>
      </c>
      <c r="AJ81" s="5">
        <f t="shared" si="30"/>
        <v>-0.4201388888888884</v>
      </c>
      <c r="AK81" s="262">
        <f>AVERAGE(INDEX($AJ$5:$AJ$243,$Z81,1):INDEX($AJ$5:$AJ$243,$AA81,1))</f>
        <v>-0.5468055555555551</v>
      </c>
      <c r="AL81" s="32"/>
      <c r="AM81" s="5">
        <f t="shared" si="31"/>
        <v>5.0333333333333332</v>
      </c>
      <c r="AN81" s="32">
        <f t="shared" si="39"/>
        <v>4.9972366666666677</v>
      </c>
      <c r="AO81" s="5">
        <f t="shared" si="32"/>
        <v>-0.45774058577405974</v>
      </c>
      <c r="AP81" s="263">
        <f>AVERAGE(INDEX($AO$5:$AO$243,$Z81,1):INDEX($AO$5:$AO$243,$AA81,1))</f>
        <v>3.5592747559274066E-2</v>
      </c>
      <c r="AQ81" s="5"/>
      <c r="AR81" s="5">
        <f t="shared" si="33"/>
        <v>8.6333333333333329</v>
      </c>
      <c r="AS81" s="32">
        <f t="shared" si="40"/>
        <v>6.6910366666666663</v>
      </c>
      <c r="AT81" s="5">
        <f t="shared" si="34"/>
        <v>1.7718270571827031</v>
      </c>
      <c r="AU81" s="264">
        <f>AVERAGE(INDEX($AT$5:$AT$243,$Z81,1):INDEX($AT$5:$AT$243,$AA81,1))</f>
        <v>0.10849372384937003</v>
      </c>
      <c r="AV81" s="5"/>
    </row>
    <row r="82" spans="1:48" ht="11.4">
      <c r="A82" s="141">
        <v>78</v>
      </c>
      <c r="B82" s="6">
        <v>1858</v>
      </c>
      <c r="C82" s="5">
        <v>-4.5</v>
      </c>
      <c r="D82" s="5">
        <v>-4.5</v>
      </c>
      <c r="E82" s="5">
        <v>-0.2</v>
      </c>
      <c r="F82" s="5">
        <v>6.6</v>
      </c>
      <c r="G82" s="5">
        <v>7.8</v>
      </c>
      <c r="H82" s="5">
        <v>16.899999999999999</v>
      </c>
      <c r="I82" s="5">
        <v>13.5</v>
      </c>
      <c r="J82" s="5">
        <v>13</v>
      </c>
      <c r="K82" s="5">
        <v>14</v>
      </c>
      <c r="L82" s="5">
        <v>7.8</v>
      </c>
      <c r="M82" s="5">
        <v>-1.1000000000000001</v>
      </c>
      <c r="N82" s="5">
        <v>-1.3</v>
      </c>
      <c r="O82" s="231">
        <v>0</v>
      </c>
      <c r="P82" s="5">
        <v>5.7</v>
      </c>
      <c r="Q82" s="26">
        <f t="shared" si="22"/>
        <v>5.7</v>
      </c>
      <c r="R82" s="111">
        <f t="shared" si="36"/>
        <v>6.1435300000000002</v>
      </c>
      <c r="S82" s="32">
        <f t="shared" si="36"/>
        <v>6.1093299999999999</v>
      </c>
      <c r="T82" s="286">
        <v>5.747671232876713</v>
      </c>
      <c r="U82" s="111">
        <f t="shared" si="23"/>
        <v>-0.57322175732218028</v>
      </c>
      <c r="V82" s="261">
        <f>AVERAGE(INDEX($U$5:$U$243,$Z82,1):INDEX($U$5:$U$243,$AA82,1))</f>
        <v>-9.3221757322180479E-2</v>
      </c>
      <c r="X82" s="4">
        <f t="shared" si="24"/>
        <v>4</v>
      </c>
      <c r="Y82" s="284">
        <f t="shared" si="25"/>
        <v>3.25</v>
      </c>
      <c r="Z82" s="6">
        <f t="shared" si="26"/>
        <v>75</v>
      </c>
      <c r="AA82" s="6">
        <f t="shared" si="27"/>
        <v>84</v>
      </c>
      <c r="AC82" s="5">
        <f t="shared" si="28"/>
        <v>14.466666666666667</v>
      </c>
      <c r="AD82" s="32">
        <f t="shared" si="37"/>
        <v>14.375186666666666</v>
      </c>
      <c r="AE82" s="5">
        <f t="shared" si="29"/>
        <v>0.2803347280334787</v>
      </c>
      <c r="AF82" s="261">
        <f>AVERAGE(INDEX($AE$5:$AE$243,$Z82,1):INDEX($AE$5:$AE$243,$AA82,1))</f>
        <v>0.25700139470014527</v>
      </c>
      <c r="AH82" s="5">
        <f t="shared" si="35"/>
        <v>-2.6666666666666665</v>
      </c>
      <c r="AI82" s="32">
        <f t="shared" si="38"/>
        <v>-1.8351133333333336</v>
      </c>
      <c r="AJ82" s="5">
        <f t="shared" si="30"/>
        <v>-1.2201388888888884</v>
      </c>
      <c r="AK82" s="262">
        <f>AVERAGE(INDEX($AJ$5:$AJ$243,$Z82,1):INDEX($AJ$5:$AJ$243,$AA82,1))</f>
        <v>-0.49347222222222192</v>
      </c>
      <c r="AL82" s="32"/>
      <c r="AM82" s="5">
        <f t="shared" si="31"/>
        <v>4.7333333333333334</v>
      </c>
      <c r="AN82" s="32">
        <f t="shared" si="39"/>
        <v>5.1036100000000006</v>
      </c>
      <c r="AO82" s="5">
        <f t="shared" si="32"/>
        <v>-0.75774058577405956</v>
      </c>
      <c r="AP82" s="263">
        <f>AVERAGE(INDEX($AO$5:$AO$243,$Z82,1):INDEX($AO$5:$AO$243,$AA82,1))</f>
        <v>-7.107391910739258E-2</v>
      </c>
      <c r="AQ82" s="5"/>
      <c r="AR82" s="5">
        <f t="shared" si="33"/>
        <v>6.8999999999999995</v>
      </c>
      <c r="AS82" s="32">
        <f t="shared" si="40"/>
        <v>6.7330333333333332</v>
      </c>
      <c r="AT82" s="5">
        <f t="shared" si="34"/>
        <v>3.8493723849369665E-2</v>
      </c>
      <c r="AU82" s="264">
        <f>AVERAGE(INDEX($AT$5:$AT$243,$Z82,1):INDEX($AT$5:$AT$243,$AA82,1))</f>
        <v>-1.150627615062998E-2</v>
      </c>
      <c r="AV82" s="5"/>
    </row>
    <row r="83" spans="1:48" ht="11.4">
      <c r="A83" s="141">
        <v>79</v>
      </c>
      <c r="B83" s="6">
        <v>1859</v>
      </c>
      <c r="C83" s="5">
        <v>-2.2999999999999998</v>
      </c>
      <c r="D83" s="5">
        <v>-0.5</v>
      </c>
      <c r="E83" s="5">
        <v>3.9</v>
      </c>
      <c r="F83" s="5">
        <v>5.9</v>
      </c>
      <c r="G83" s="5">
        <v>9.4</v>
      </c>
      <c r="H83" s="5">
        <v>13.7</v>
      </c>
      <c r="I83" s="5">
        <v>19.399999999999999</v>
      </c>
      <c r="J83" s="5">
        <v>17.100000000000001</v>
      </c>
      <c r="K83" s="5">
        <v>11.5</v>
      </c>
      <c r="L83" s="5">
        <v>8.8000000000000007</v>
      </c>
      <c r="M83" s="5">
        <v>1.2</v>
      </c>
      <c r="N83" s="5">
        <v>-4.4000000000000004</v>
      </c>
      <c r="O83" s="231">
        <v>0</v>
      </c>
      <c r="P83" s="5">
        <v>7</v>
      </c>
      <c r="Q83" s="26">
        <f t="shared" si="22"/>
        <v>7</v>
      </c>
      <c r="R83" s="111">
        <f t="shared" si="36"/>
        <v>6.1568499999999995</v>
      </c>
      <c r="S83" s="32">
        <f t="shared" si="36"/>
        <v>6.1362699999999988</v>
      </c>
      <c r="T83" s="286">
        <v>7.0435616438356154</v>
      </c>
      <c r="U83" s="111">
        <f t="shared" si="23"/>
        <v>0.72677824267781954</v>
      </c>
      <c r="V83" s="261">
        <f>AVERAGE(INDEX($U$5:$U$243,$Z83,1):INDEX($U$5:$U$243,$AA83,1))</f>
        <v>-3.2217573221804408E-3</v>
      </c>
      <c r="X83" s="4">
        <f t="shared" si="24"/>
        <v>4</v>
      </c>
      <c r="Y83" s="284">
        <f t="shared" si="25"/>
        <v>3.2916666666666665</v>
      </c>
      <c r="Z83" s="6">
        <f t="shared" si="26"/>
        <v>76</v>
      </c>
      <c r="AA83" s="6">
        <f t="shared" si="27"/>
        <v>85</v>
      </c>
      <c r="AC83" s="5">
        <f t="shared" si="28"/>
        <v>16.733333333333331</v>
      </c>
      <c r="AD83" s="32">
        <f t="shared" si="37"/>
        <v>14.360896666666667</v>
      </c>
      <c r="AE83" s="5">
        <f t="shared" si="29"/>
        <v>2.5470013947001426</v>
      </c>
      <c r="AF83" s="261">
        <f>AVERAGE(INDEX($AE$5:$AE$243,$Z83,1):INDEX($AE$5:$AE$243,$AA83,1))</f>
        <v>0.21700139470014507</v>
      </c>
      <c r="AH83" s="5">
        <f t="shared" si="35"/>
        <v>-1.3666666666666665</v>
      </c>
      <c r="AI83" s="32">
        <f t="shared" si="38"/>
        <v>-1.8237033333333335</v>
      </c>
      <c r="AJ83" s="5">
        <f t="shared" si="30"/>
        <v>7.9861111111111605E-2</v>
      </c>
      <c r="AK83" s="262">
        <f>AVERAGE(INDEX($AJ$5:$AJ$243,$Z83,1):INDEX($AJ$5:$AJ$243,$AA83,1))</f>
        <v>-0.56680555555555523</v>
      </c>
      <c r="AL83" s="32"/>
      <c r="AM83" s="5">
        <f t="shared" si="31"/>
        <v>6.4000000000000012</v>
      </c>
      <c r="AN83" s="32">
        <f t="shared" si="39"/>
        <v>5.2091733333333341</v>
      </c>
      <c r="AO83" s="5">
        <f t="shared" si="32"/>
        <v>0.90892608089260829</v>
      </c>
      <c r="AP83" s="263">
        <f>AVERAGE(INDEX($AO$5:$AO$243,$Z83,1):INDEX($AO$5:$AO$243,$AA83,1))</f>
        <v>0.11225941422594073</v>
      </c>
      <c r="AQ83" s="5"/>
      <c r="AR83" s="5">
        <f t="shared" si="33"/>
        <v>7.166666666666667</v>
      </c>
      <c r="AS83" s="32">
        <f t="shared" si="40"/>
        <v>6.7584966666666668</v>
      </c>
      <c r="AT83" s="5">
        <f t="shared" si="34"/>
        <v>0.30516039051603716</v>
      </c>
      <c r="AU83" s="264">
        <f>AVERAGE(INDEX($AT$5:$AT$243,$Z83,1):INDEX($AT$5:$AT$243,$AA83,1))</f>
        <v>8.5160390516036785E-2</v>
      </c>
      <c r="AV83" s="5"/>
    </row>
    <row r="84" spans="1:48" ht="11.4">
      <c r="A84" s="141">
        <v>80</v>
      </c>
      <c r="B84" s="6">
        <v>1860</v>
      </c>
      <c r="C84" s="5">
        <v>0.7</v>
      </c>
      <c r="D84" s="5">
        <v>-6.3</v>
      </c>
      <c r="E84" s="5">
        <v>-1.6</v>
      </c>
      <c r="F84" s="5">
        <v>4</v>
      </c>
      <c r="G84" s="5">
        <v>10.4</v>
      </c>
      <c r="H84" s="5">
        <v>12.9</v>
      </c>
      <c r="I84" s="5">
        <v>11.4</v>
      </c>
      <c r="J84" s="5">
        <v>13.5</v>
      </c>
      <c r="K84" s="5">
        <v>10.8</v>
      </c>
      <c r="L84" s="5">
        <v>5.8</v>
      </c>
      <c r="M84" s="5">
        <v>-0.5</v>
      </c>
      <c r="N84" s="5">
        <v>-1.7</v>
      </c>
      <c r="O84" s="231">
        <v>0</v>
      </c>
      <c r="P84" s="5">
        <v>5</v>
      </c>
      <c r="Q84" s="26">
        <f t="shared" si="22"/>
        <v>5</v>
      </c>
      <c r="R84" s="111">
        <f t="shared" si="36"/>
        <v>6.1537999999999995</v>
      </c>
      <c r="S84" s="32">
        <f t="shared" si="36"/>
        <v>6.1428799999999999</v>
      </c>
      <c r="T84" s="286">
        <v>5.0263013698630123</v>
      </c>
      <c r="U84" s="111">
        <f t="shared" si="23"/>
        <v>-1.2732217573221805</v>
      </c>
      <c r="V84" s="261">
        <f>AVERAGE(INDEX($U$5:$U$243,$Z84,1):INDEX($U$5:$U$243,$AA84,1))</f>
        <v>6.7782426778196124E-3</v>
      </c>
      <c r="X84" s="4">
        <f t="shared" si="24"/>
        <v>4</v>
      </c>
      <c r="Y84" s="284">
        <f t="shared" si="25"/>
        <v>3.3333333333333335</v>
      </c>
      <c r="Z84" s="6">
        <f t="shared" si="26"/>
        <v>77</v>
      </c>
      <c r="AA84" s="6">
        <f t="shared" si="27"/>
        <v>86</v>
      </c>
      <c r="AC84" s="5">
        <f t="shared" si="28"/>
        <v>12.6</v>
      </c>
      <c r="AD84" s="32">
        <f t="shared" si="37"/>
        <v>14.316443333333332</v>
      </c>
      <c r="AE84" s="5">
        <f t="shared" si="29"/>
        <v>-1.5863319386331884</v>
      </c>
      <c r="AF84" s="261">
        <f>AVERAGE(INDEX($AE$5:$AE$243,$Z84,1):INDEX($AE$5:$AE$243,$AA84,1))</f>
        <v>0.12366806136681152</v>
      </c>
      <c r="AH84" s="5">
        <f t="shared" si="35"/>
        <v>-3.3333333333333335</v>
      </c>
      <c r="AI84" s="32">
        <f t="shared" si="38"/>
        <v>-1.8262700000000001</v>
      </c>
      <c r="AJ84" s="5">
        <f t="shared" si="30"/>
        <v>-1.8868055555555554</v>
      </c>
      <c r="AK84" s="262">
        <f>AVERAGE(INDEX($AJ$5:$AJ$243,$Z84,1):INDEX($AJ$5:$AJ$243,$AA84,1))</f>
        <v>-0.47347222222222196</v>
      </c>
      <c r="AL84" s="32"/>
      <c r="AM84" s="5">
        <f t="shared" si="31"/>
        <v>4.2666666666666666</v>
      </c>
      <c r="AN84" s="32">
        <f t="shared" si="39"/>
        <v>5.2916133333333333</v>
      </c>
      <c r="AO84" s="5">
        <f t="shared" si="32"/>
        <v>-1.2244072524407263</v>
      </c>
      <c r="AP84" s="263">
        <f>AVERAGE(INDEX($AO$5:$AO$243,$Z84,1):INDEX($AO$5:$AO$243,$AA84,1))</f>
        <v>3.5592747559274066E-2</v>
      </c>
      <c r="AQ84" s="5"/>
      <c r="AR84" s="5">
        <f t="shared" si="33"/>
        <v>5.3666666666666671</v>
      </c>
      <c r="AS84" s="32">
        <f t="shared" si="40"/>
        <v>6.7577133333333332</v>
      </c>
      <c r="AT84" s="5">
        <f t="shared" si="34"/>
        <v>-1.4948396094839627</v>
      </c>
      <c r="AU84" s="264">
        <f>AVERAGE(INDEX($AT$5:$AT$243,$Z84,1):INDEX($AT$5:$AT$243,$AA84,1))</f>
        <v>0.20516039051603691</v>
      </c>
      <c r="AV84" s="5"/>
    </row>
    <row r="85" spans="1:48" ht="11.4">
      <c r="A85" s="141">
        <v>81</v>
      </c>
      <c r="B85" s="6">
        <v>1861</v>
      </c>
      <c r="C85" s="5">
        <v>-4.9000000000000004</v>
      </c>
      <c r="D85" s="5">
        <v>2.6</v>
      </c>
      <c r="E85" s="5">
        <v>1.5</v>
      </c>
      <c r="F85" s="5">
        <v>3.5</v>
      </c>
      <c r="G85" s="5">
        <v>8.6</v>
      </c>
      <c r="H85" s="5">
        <v>14</v>
      </c>
      <c r="I85" s="5">
        <v>14.6</v>
      </c>
      <c r="J85" s="5">
        <v>16.7</v>
      </c>
      <c r="K85" s="5">
        <v>11.2</v>
      </c>
      <c r="L85" s="5">
        <v>9</v>
      </c>
      <c r="M85" s="5">
        <v>2.9</v>
      </c>
      <c r="N85" s="5">
        <v>-2.1</v>
      </c>
      <c r="O85" s="231">
        <v>0</v>
      </c>
      <c r="P85" s="5">
        <v>6.5</v>
      </c>
      <c r="Q85" s="26">
        <f t="shared" si="22"/>
        <v>6.5</v>
      </c>
      <c r="R85" s="111">
        <f t="shared" si="36"/>
        <v>6.1581600000000005</v>
      </c>
      <c r="S85" s="32">
        <f t="shared" si="36"/>
        <v>6.1538399999999989</v>
      </c>
      <c r="T85" s="286">
        <v>6.5342465753424657</v>
      </c>
      <c r="U85" s="111">
        <f t="shared" si="23"/>
        <v>0.22677824267781954</v>
      </c>
      <c r="V85" s="261">
        <f>AVERAGE(INDEX($U$5:$U$243,$Z85,1):INDEX($U$5:$U$243,$AA85,1))</f>
        <v>-0.1132217573221804</v>
      </c>
      <c r="X85" s="4">
        <f t="shared" si="24"/>
        <v>4</v>
      </c>
      <c r="Y85" s="284">
        <f t="shared" si="25"/>
        <v>3.375</v>
      </c>
      <c r="Z85" s="6">
        <f t="shared" si="26"/>
        <v>78</v>
      </c>
      <c r="AA85" s="6">
        <f t="shared" si="27"/>
        <v>87</v>
      </c>
      <c r="AC85" s="5">
        <f t="shared" si="28"/>
        <v>15.1</v>
      </c>
      <c r="AD85" s="32">
        <f t="shared" si="37"/>
        <v>14.262560000000001</v>
      </c>
      <c r="AE85" s="5">
        <f t="shared" si="29"/>
        <v>0.91366806136681156</v>
      </c>
      <c r="AF85" s="261">
        <f>AVERAGE(INDEX($AE$5:$AE$243,$Z85,1):INDEX($AE$5:$AE$243,$AA85,1))</f>
        <v>-1.2998605299855193E-2</v>
      </c>
      <c r="AH85" s="5">
        <f t="shared" si="35"/>
        <v>-1.3333333333333333</v>
      </c>
      <c r="AI85" s="32">
        <f t="shared" si="38"/>
        <v>-1.8291266666666668</v>
      </c>
      <c r="AJ85" s="5">
        <f t="shared" si="30"/>
        <v>0.11319444444444482</v>
      </c>
      <c r="AK85" s="262">
        <f>AVERAGE(INDEX($AJ$5:$AJ$243,$Z85,1):INDEX($AJ$5:$AJ$243,$AA85,1))</f>
        <v>-0.263472222222222</v>
      </c>
      <c r="AL85" s="32"/>
      <c r="AM85" s="5">
        <f t="shared" si="31"/>
        <v>4.5333333333333332</v>
      </c>
      <c r="AN85" s="32">
        <f t="shared" si="39"/>
        <v>5.3761833333333335</v>
      </c>
      <c r="AO85" s="5">
        <f t="shared" si="32"/>
        <v>-0.95774058577405974</v>
      </c>
      <c r="AP85" s="263">
        <f>AVERAGE(INDEX($AO$5:$AO$243,$Z85,1):INDEX($AO$5:$AO$243,$AA85,1))</f>
        <v>6.2259414225940723E-2</v>
      </c>
      <c r="AQ85" s="5"/>
      <c r="AR85" s="5">
        <f t="shared" si="33"/>
        <v>7.6999999999999993</v>
      </c>
      <c r="AS85" s="32">
        <f t="shared" si="40"/>
        <v>6.7538333333333336</v>
      </c>
      <c r="AT85" s="5">
        <f t="shared" si="34"/>
        <v>0.83849372384936949</v>
      </c>
      <c r="AU85" s="264">
        <f>AVERAGE(INDEX($AT$5:$AT$243,$Z85,1):INDEX($AT$5:$AT$243,$AA85,1))</f>
        <v>-0.10150627615062965</v>
      </c>
      <c r="AV85" s="5"/>
    </row>
    <row r="86" spans="1:48" ht="11.4">
      <c r="A86" s="141">
        <v>82</v>
      </c>
      <c r="B86" s="6">
        <v>1862</v>
      </c>
      <c r="C86" s="5">
        <v>-2.8</v>
      </c>
      <c r="D86" s="5">
        <v>-2.1</v>
      </c>
      <c r="E86" s="5">
        <v>5.7</v>
      </c>
      <c r="F86" s="5">
        <v>8.1</v>
      </c>
      <c r="G86" s="5">
        <v>12.3</v>
      </c>
      <c r="H86" s="5">
        <v>11.8</v>
      </c>
      <c r="I86" s="5">
        <v>15.5</v>
      </c>
      <c r="J86" s="5">
        <v>13.8</v>
      </c>
      <c r="K86" s="5">
        <v>12.2</v>
      </c>
      <c r="L86" s="5">
        <v>9</v>
      </c>
      <c r="M86" s="5">
        <v>2.1</v>
      </c>
      <c r="N86" s="5">
        <v>-0.2</v>
      </c>
      <c r="O86" s="231">
        <v>0</v>
      </c>
      <c r="P86" s="5">
        <v>7.1</v>
      </c>
      <c r="Q86" s="26">
        <f t="shared" si="22"/>
        <v>7.1</v>
      </c>
      <c r="R86" s="111">
        <f t="shared" si="36"/>
        <v>6.1539299999999999</v>
      </c>
      <c r="S86" s="32">
        <f t="shared" si="36"/>
        <v>6.1539299999999999</v>
      </c>
      <c r="T86" s="286">
        <v>7.1868493150684927</v>
      </c>
      <c r="U86" s="111">
        <f t="shared" si="23"/>
        <v>0.82677824267781919</v>
      </c>
      <c r="V86" s="261">
        <f>AVERAGE(INDEX($U$5:$U$243,$Z86,1):INDEX($U$5:$U$243,$AA86,1))</f>
        <v>-3.2217573221804408E-3</v>
      </c>
      <c r="X86" s="4">
        <f t="shared" si="24"/>
        <v>4</v>
      </c>
      <c r="Y86" s="284">
        <f t="shared" si="25"/>
        <v>3.4166666666666665</v>
      </c>
      <c r="Z86" s="6">
        <f t="shared" si="26"/>
        <v>79</v>
      </c>
      <c r="AA86" s="6">
        <f t="shared" si="27"/>
        <v>88</v>
      </c>
      <c r="AC86" s="5">
        <f t="shared" si="28"/>
        <v>13.700000000000001</v>
      </c>
      <c r="AD86" s="32">
        <f t="shared" si="37"/>
        <v>14.210366666666669</v>
      </c>
      <c r="AE86" s="5">
        <f t="shared" si="29"/>
        <v>-0.48633193863318702</v>
      </c>
      <c r="AF86" s="261">
        <f>AVERAGE(INDEX($AE$5:$AE$243,$Z86,1):INDEX($AE$5:$AE$243,$AA86,1))</f>
        <v>1.0334728033478235E-2</v>
      </c>
      <c r="AH86" s="5">
        <f t="shared" si="35"/>
        <v>-2.3333333333333335</v>
      </c>
      <c r="AI86" s="32">
        <f t="shared" si="38"/>
        <v>-1.7951899999999998</v>
      </c>
      <c r="AJ86" s="5">
        <f t="shared" si="30"/>
        <v>-0.8868055555555554</v>
      </c>
      <c r="AK86" s="262">
        <f>AVERAGE(INDEX($AJ$5:$AJ$243,$Z86,1):INDEX($AJ$5:$AJ$243,$AA86,1))</f>
        <v>-0.31680555555555523</v>
      </c>
      <c r="AL86" s="32"/>
      <c r="AM86" s="5">
        <f t="shared" si="31"/>
        <v>8.7000000000000011</v>
      </c>
      <c r="AN86" s="32">
        <f t="shared" si="39"/>
        <v>5.4328000000000003</v>
      </c>
      <c r="AO86" s="5">
        <f t="shared" si="32"/>
        <v>3.2089260808926081</v>
      </c>
      <c r="AP86" s="263">
        <f>AVERAGE(INDEX($AO$5:$AO$243,$Z86,1):INDEX($AO$5:$AO$243,$AA86,1))</f>
        <v>0.21892608089260737</v>
      </c>
      <c r="AQ86" s="5"/>
      <c r="AR86" s="5">
        <f t="shared" si="33"/>
        <v>7.7666666666666666</v>
      </c>
      <c r="AS86" s="32">
        <f t="shared" si="40"/>
        <v>6.730736666666667</v>
      </c>
      <c r="AT86" s="5">
        <f t="shared" si="34"/>
        <v>0.90516039051603681</v>
      </c>
      <c r="AU86" s="264">
        <f>AVERAGE(INDEX($AT$5:$AT$243,$Z86,1):INDEX($AT$5:$AT$243,$AA86,1))</f>
        <v>-0.12817294281729624</v>
      </c>
      <c r="AV86" s="5"/>
    </row>
    <row r="87" spans="1:48" ht="11.4">
      <c r="A87" s="141">
        <v>83</v>
      </c>
      <c r="B87" s="6">
        <v>1863</v>
      </c>
      <c r="C87" s="5">
        <v>1</v>
      </c>
      <c r="D87" s="5">
        <v>-0.7</v>
      </c>
      <c r="E87" s="5">
        <v>1.2</v>
      </c>
      <c r="F87" s="5">
        <v>6.1</v>
      </c>
      <c r="G87" s="5">
        <v>11</v>
      </c>
      <c r="H87" s="5">
        <v>12.6</v>
      </c>
      <c r="I87" s="5">
        <v>13.8</v>
      </c>
      <c r="J87" s="5">
        <v>16.899999999999999</v>
      </c>
      <c r="K87" s="5">
        <v>10.5</v>
      </c>
      <c r="L87" s="5">
        <v>9.1</v>
      </c>
      <c r="M87" s="5">
        <v>2.2000000000000002</v>
      </c>
      <c r="N87" s="5">
        <v>-0.8</v>
      </c>
      <c r="O87" s="231">
        <v>0</v>
      </c>
      <c r="P87" s="5">
        <v>6.9</v>
      </c>
      <c r="Q87" s="26">
        <f t="shared" si="22"/>
        <v>6.9</v>
      </c>
      <c r="R87" s="111">
        <f t="shared" si="36"/>
        <v>6.1394500000000001</v>
      </c>
      <c r="S87" s="32">
        <f t="shared" si="36"/>
        <v>6.1394500000000001</v>
      </c>
      <c r="T87" s="286">
        <v>6.9895890410958907</v>
      </c>
      <c r="U87" s="111">
        <f t="shared" si="23"/>
        <v>0.6267782426778199</v>
      </c>
      <c r="V87" s="261">
        <f>AVERAGE(INDEX($U$5:$U$243,$Z87,1):INDEX($U$5:$U$243,$AA87,1))</f>
        <v>-0.12322175732218046</v>
      </c>
      <c r="X87" s="4">
        <f t="shared" si="24"/>
        <v>4</v>
      </c>
      <c r="Y87" s="284">
        <f t="shared" si="25"/>
        <v>3.4583333333333335</v>
      </c>
      <c r="Z87" s="6">
        <f t="shared" si="26"/>
        <v>80</v>
      </c>
      <c r="AA87" s="6">
        <f t="shared" si="27"/>
        <v>89</v>
      </c>
      <c r="AC87" s="5">
        <f t="shared" si="28"/>
        <v>14.433333333333332</v>
      </c>
      <c r="AD87" s="32">
        <f t="shared" si="37"/>
        <v>14.15175</v>
      </c>
      <c r="AE87" s="5">
        <f t="shared" si="29"/>
        <v>0.24700139470014371</v>
      </c>
      <c r="AF87" s="261">
        <f>AVERAGE(INDEX($AE$5:$AE$243,$Z87,1):INDEX($AE$5:$AE$243,$AA87,1))</f>
        <v>-0.36299860529985484</v>
      </c>
      <c r="AH87" s="5">
        <f t="shared" si="35"/>
        <v>3.3333333333333361E-2</v>
      </c>
      <c r="AI87" s="32">
        <f t="shared" si="38"/>
        <v>-1.77746</v>
      </c>
      <c r="AJ87" s="5">
        <f t="shared" si="30"/>
        <v>1.4798611111111115</v>
      </c>
      <c r="AK87" s="262">
        <f>AVERAGE(INDEX($AJ$5:$AJ$243,$Z87,1):INDEX($AJ$5:$AJ$243,$AA87,1))</f>
        <v>-7.013888888888857E-2</v>
      </c>
      <c r="AL87" s="32"/>
      <c r="AM87" s="5">
        <f t="shared" si="31"/>
        <v>6.1000000000000005</v>
      </c>
      <c r="AN87" s="32">
        <f t="shared" si="39"/>
        <v>5.4578900000000008</v>
      </c>
      <c r="AO87" s="5">
        <f t="shared" si="32"/>
        <v>0.60892608089260758</v>
      </c>
      <c r="AP87" s="263">
        <f>AVERAGE(INDEX($AO$5:$AO$243,$Z87,1):INDEX($AO$5:$AO$243,$AA87,1))</f>
        <v>0.10225941422594058</v>
      </c>
      <c r="AQ87" s="5"/>
      <c r="AR87" s="5">
        <f t="shared" si="33"/>
        <v>7.2666666666666666</v>
      </c>
      <c r="AS87" s="32">
        <f t="shared" si="40"/>
        <v>6.6988799999999999</v>
      </c>
      <c r="AT87" s="5">
        <f t="shared" si="34"/>
        <v>0.40516039051603681</v>
      </c>
      <c r="AU87" s="264">
        <f>AVERAGE(INDEX($AT$5:$AT$243,$Z87,1):INDEX($AT$5:$AT$243,$AA87,1))</f>
        <v>-0.27483960948396302</v>
      </c>
      <c r="AV87" s="5"/>
    </row>
    <row r="88" spans="1:48" ht="11.4">
      <c r="A88" s="141">
        <v>84</v>
      </c>
      <c r="B88" s="6">
        <v>1864</v>
      </c>
      <c r="C88" s="5">
        <v>-5.5</v>
      </c>
      <c r="D88" s="5">
        <v>-2</v>
      </c>
      <c r="E88" s="5">
        <v>2.1</v>
      </c>
      <c r="F88" s="5">
        <v>2.7</v>
      </c>
      <c r="G88" s="5">
        <v>9.1</v>
      </c>
      <c r="H88" s="5">
        <v>12</v>
      </c>
      <c r="I88" s="5">
        <v>13.6</v>
      </c>
      <c r="J88" s="5">
        <v>12.6</v>
      </c>
      <c r="K88" s="5">
        <v>10.6</v>
      </c>
      <c r="L88" s="5">
        <v>4.5999999999999996</v>
      </c>
      <c r="M88" s="5">
        <v>-0.2</v>
      </c>
      <c r="N88" s="5">
        <v>-4.4000000000000004</v>
      </c>
      <c r="O88" s="231">
        <v>0</v>
      </c>
      <c r="P88" s="5">
        <v>4.5999999999999996</v>
      </c>
      <c r="Q88" s="26">
        <f t="shared" si="22"/>
        <v>4.5999999999999996</v>
      </c>
      <c r="R88" s="111">
        <f t="shared" si="36"/>
        <v>6.1046900000000006</v>
      </c>
      <c r="S88" s="32">
        <f t="shared" si="36"/>
        <v>6.1046900000000006</v>
      </c>
      <c r="T88" s="286">
        <v>4.63972602739726</v>
      </c>
      <c r="U88" s="111">
        <f t="shared" si="23"/>
        <v>-1.6732217573221808</v>
      </c>
      <c r="V88" s="261">
        <f>AVERAGE(INDEX($U$5:$U$243,$Z88,1):INDEX($U$5:$U$243,$AA88,1))</f>
        <v>-0.1632217573221805</v>
      </c>
      <c r="X88" s="4">
        <f t="shared" si="24"/>
        <v>4</v>
      </c>
      <c r="Y88" s="284">
        <f t="shared" si="25"/>
        <v>3.5</v>
      </c>
      <c r="Z88" s="6">
        <f t="shared" si="26"/>
        <v>81</v>
      </c>
      <c r="AA88" s="6">
        <f t="shared" si="27"/>
        <v>90</v>
      </c>
      <c r="AC88" s="5">
        <f t="shared" si="28"/>
        <v>12.733333333333334</v>
      </c>
      <c r="AD88" s="32">
        <f t="shared" si="37"/>
        <v>14.091683333333334</v>
      </c>
      <c r="AE88" s="5">
        <f t="shared" si="29"/>
        <v>-1.4529986052998538</v>
      </c>
      <c r="AF88" s="261">
        <f>AVERAGE(INDEX($AE$5:$AE$243,$Z88,1):INDEX($AE$5:$AE$243,$AA88,1))</f>
        <v>-0.24299860529985456</v>
      </c>
      <c r="AH88" s="5">
        <f t="shared" si="35"/>
        <v>-2.7666666666666671</v>
      </c>
      <c r="AI88" s="32">
        <f t="shared" si="38"/>
        <v>-1.7720933333333333</v>
      </c>
      <c r="AJ88" s="5">
        <f t="shared" si="30"/>
        <v>-1.320138888888889</v>
      </c>
      <c r="AK88" s="262">
        <f>AVERAGE(INDEX($AJ$5:$AJ$243,$Z88,1):INDEX($AJ$5:$AJ$243,$AA88,1))</f>
        <v>-6.680555555555516E-2</v>
      </c>
      <c r="AL88" s="32"/>
      <c r="AM88" s="5">
        <f t="shared" si="31"/>
        <v>4.6333333333333337</v>
      </c>
      <c r="AN88" s="32">
        <f t="shared" si="39"/>
        <v>5.4662833333333332</v>
      </c>
      <c r="AO88" s="5">
        <f t="shared" si="32"/>
        <v>-0.85774058577405921</v>
      </c>
      <c r="AP88" s="263">
        <f>AVERAGE(INDEX($AO$5:$AO$243,$Z88,1):INDEX($AO$5:$AO$243,$AA88,1))</f>
        <v>0.12559274755927391</v>
      </c>
      <c r="AQ88" s="5"/>
      <c r="AR88" s="5">
        <f t="shared" si="33"/>
        <v>5</v>
      </c>
      <c r="AS88" s="32">
        <f t="shared" si="40"/>
        <v>6.6221466666666666</v>
      </c>
      <c r="AT88" s="5">
        <f t="shared" si="34"/>
        <v>-1.8615062761506298</v>
      </c>
      <c r="AU88" s="264">
        <f>AVERAGE(INDEX($AT$5:$AT$243,$Z88,1):INDEX($AT$5:$AT$243,$AA88,1))</f>
        <v>-0.29483960948396304</v>
      </c>
      <c r="AV88" s="5"/>
    </row>
    <row r="89" spans="1:48" ht="11.4">
      <c r="A89" s="141">
        <v>85</v>
      </c>
      <c r="B89" s="6">
        <v>1865</v>
      </c>
      <c r="C89" s="5">
        <v>-1.3</v>
      </c>
      <c r="D89" s="5">
        <v>-5.8</v>
      </c>
      <c r="E89" s="5">
        <v>-5</v>
      </c>
      <c r="F89" s="5">
        <v>9.9</v>
      </c>
      <c r="G89" s="5">
        <v>13.7</v>
      </c>
      <c r="H89" s="5">
        <v>11.8</v>
      </c>
      <c r="I89" s="5">
        <v>17.100000000000001</v>
      </c>
      <c r="J89" s="5">
        <v>13.6</v>
      </c>
      <c r="K89" s="5">
        <v>13.8</v>
      </c>
      <c r="L89" s="5">
        <v>7.5</v>
      </c>
      <c r="M89" s="5">
        <v>3.3</v>
      </c>
      <c r="N89" s="5">
        <v>-1.5</v>
      </c>
      <c r="O89" s="231">
        <v>0</v>
      </c>
      <c r="P89" s="5">
        <v>6.4</v>
      </c>
      <c r="Q89" s="26">
        <f t="shared" si="22"/>
        <v>6.4</v>
      </c>
      <c r="R89" s="111">
        <f t="shared" si="36"/>
        <v>6.0783800000000001</v>
      </c>
      <c r="S89" s="32">
        <f t="shared" si="36"/>
        <v>6.0783800000000001</v>
      </c>
      <c r="T89" s="286">
        <v>6.5156164383561652</v>
      </c>
      <c r="U89" s="111">
        <f t="shared" si="23"/>
        <v>0.1267782426778199</v>
      </c>
      <c r="V89" s="261">
        <f>AVERAGE(INDEX($U$5:$U$243,$Z89,1):INDEX($U$5:$U$243,$AA89,1))</f>
        <v>-0.36322175732218048</v>
      </c>
      <c r="X89" s="4">
        <f t="shared" si="24"/>
        <v>4</v>
      </c>
      <c r="Y89" s="284">
        <f t="shared" si="25"/>
        <v>3.5416666666666665</v>
      </c>
      <c r="Z89" s="6">
        <f t="shared" si="26"/>
        <v>82</v>
      </c>
      <c r="AA89" s="6">
        <f t="shared" si="27"/>
        <v>91</v>
      </c>
      <c r="AC89" s="5">
        <f t="shared" si="28"/>
        <v>14.166666666666666</v>
      </c>
      <c r="AD89" s="32">
        <f t="shared" si="37"/>
        <v>14.043123333333334</v>
      </c>
      <c r="AE89" s="5">
        <f t="shared" si="29"/>
        <v>-1.9665271966522013E-2</v>
      </c>
      <c r="AF89" s="261">
        <f>AVERAGE(INDEX($AE$5:$AE$243,$Z89,1):INDEX($AE$5:$AE$243,$AA89,1))</f>
        <v>-0.43966527196652105</v>
      </c>
      <c r="AH89" s="5">
        <f t="shared" si="35"/>
        <v>-3.8333333333333335</v>
      </c>
      <c r="AI89" s="32">
        <f t="shared" si="38"/>
        <v>-1.7711666666666668</v>
      </c>
      <c r="AJ89" s="5">
        <f t="shared" si="30"/>
        <v>-2.3868055555555552</v>
      </c>
      <c r="AK89" s="262">
        <f>AVERAGE(INDEX($AJ$5:$AJ$243,$Z89,1):INDEX($AJ$5:$AJ$243,$AA89,1))</f>
        <v>-0.39347222222222189</v>
      </c>
      <c r="AL89" s="32"/>
      <c r="AM89" s="5">
        <f t="shared" si="31"/>
        <v>6.2</v>
      </c>
      <c r="AN89" s="32">
        <f t="shared" si="39"/>
        <v>5.4514899999999997</v>
      </c>
      <c r="AO89" s="5">
        <f t="shared" si="32"/>
        <v>0.70892608089260722</v>
      </c>
      <c r="AP89" s="263">
        <f>AVERAGE(INDEX($AO$5:$AO$243,$Z89,1):INDEX($AO$5:$AO$243,$AA89,1))</f>
        <v>0.12892608089260724</v>
      </c>
      <c r="AQ89" s="5"/>
      <c r="AR89" s="5">
        <f t="shared" si="33"/>
        <v>8.2000000000000011</v>
      </c>
      <c r="AS89" s="32">
        <f t="shared" si="40"/>
        <v>6.5552600000000005</v>
      </c>
      <c r="AT89" s="5">
        <f t="shared" si="34"/>
        <v>1.3384937238493713</v>
      </c>
      <c r="AU89" s="264">
        <f>AVERAGE(INDEX($AT$5:$AT$243,$Z89,1):INDEX($AT$5:$AT$243,$AA89,1))</f>
        <v>-0.60483960948396298</v>
      </c>
      <c r="AV89" s="5"/>
    </row>
    <row r="90" spans="1:48" ht="11.4">
      <c r="A90" s="141">
        <v>86</v>
      </c>
      <c r="B90" s="6">
        <v>1866</v>
      </c>
      <c r="C90" s="5">
        <v>1.5</v>
      </c>
      <c r="D90" s="5">
        <v>0.8</v>
      </c>
      <c r="E90" s="5">
        <v>0.5</v>
      </c>
      <c r="F90" s="5">
        <v>6.8</v>
      </c>
      <c r="G90" s="5">
        <v>6.7</v>
      </c>
      <c r="H90" s="5">
        <v>14.6</v>
      </c>
      <c r="I90" s="5">
        <v>13.9</v>
      </c>
      <c r="J90" s="5">
        <v>13.3</v>
      </c>
      <c r="K90" s="5">
        <v>12.7</v>
      </c>
      <c r="L90" s="5">
        <v>6.4</v>
      </c>
      <c r="M90" s="5">
        <v>0.9</v>
      </c>
      <c r="N90" s="5">
        <v>1.7</v>
      </c>
      <c r="O90" s="231">
        <v>0</v>
      </c>
      <c r="P90" s="5">
        <v>6.7</v>
      </c>
      <c r="Q90" s="26">
        <f t="shared" si="22"/>
        <v>6.7</v>
      </c>
      <c r="R90" s="111">
        <f t="shared" si="36"/>
        <v>6.0430299999999999</v>
      </c>
      <c r="S90" s="32">
        <f t="shared" si="36"/>
        <v>6.0430299999999999</v>
      </c>
      <c r="T90" s="286">
        <v>6.6909589041095883</v>
      </c>
      <c r="U90" s="111">
        <f t="shared" si="23"/>
        <v>0.42677824267781972</v>
      </c>
      <c r="V90" s="261">
        <f>AVERAGE(INDEX($U$5:$U$243,$Z90,1):INDEX($U$5:$U$243,$AA90,1))</f>
        <v>-0.36322175732218048</v>
      </c>
      <c r="X90" s="4">
        <f t="shared" si="24"/>
        <v>4</v>
      </c>
      <c r="Y90" s="284">
        <f t="shared" si="25"/>
        <v>3.5833333333333335</v>
      </c>
      <c r="Z90" s="6">
        <f t="shared" si="26"/>
        <v>83</v>
      </c>
      <c r="AA90" s="6">
        <f t="shared" si="27"/>
        <v>92</v>
      </c>
      <c r="AC90" s="5">
        <f t="shared" si="28"/>
        <v>13.933333333333332</v>
      </c>
      <c r="AD90" s="32">
        <f t="shared" si="37"/>
        <v>14.01656333333333</v>
      </c>
      <c r="AE90" s="5">
        <f t="shared" si="29"/>
        <v>-0.25299860529985629</v>
      </c>
      <c r="AF90" s="261">
        <f>AVERAGE(INDEX($AE$5:$AE$243,$Z90,1):INDEX($AE$5:$AE$243,$AA90,1))</f>
        <v>-0.45966527196652118</v>
      </c>
      <c r="AH90" s="5">
        <f t="shared" si="35"/>
        <v>0.26666666666666666</v>
      </c>
      <c r="AI90" s="32">
        <f t="shared" si="38"/>
        <v>-1.7344699999999997</v>
      </c>
      <c r="AJ90" s="5">
        <f t="shared" si="30"/>
        <v>1.7131944444444447</v>
      </c>
      <c r="AK90" s="262">
        <f>AVERAGE(INDEX($AJ$5:$AJ$243,$Z90,1):INDEX($AJ$5:$AJ$243,$AA90,1))</f>
        <v>-0.36013888888888862</v>
      </c>
      <c r="AL90" s="32"/>
      <c r="AM90" s="5">
        <f t="shared" si="31"/>
        <v>4.666666666666667</v>
      </c>
      <c r="AN90" s="32">
        <f t="shared" si="39"/>
        <v>5.3938700000000006</v>
      </c>
      <c r="AO90" s="5">
        <f t="shared" si="32"/>
        <v>-0.82440725244072599</v>
      </c>
      <c r="AP90" s="263">
        <f>AVERAGE(INDEX($AO$5:$AO$243,$Z90,1):INDEX($AO$5:$AO$243,$AA90,1))</f>
        <v>-0.13774058577405945</v>
      </c>
      <c r="AQ90" s="5"/>
      <c r="AR90" s="5">
        <f t="shared" si="33"/>
        <v>6.666666666666667</v>
      </c>
      <c r="AS90" s="32">
        <f t="shared" si="40"/>
        <v>6.4823299999999993</v>
      </c>
      <c r="AT90" s="5">
        <f t="shared" si="34"/>
        <v>-0.19483960948396284</v>
      </c>
      <c r="AU90" s="264">
        <f>AVERAGE(INDEX($AT$5:$AT$243,$Z90,1):INDEX($AT$5:$AT$243,$AA90,1))</f>
        <v>-0.57483960948396295</v>
      </c>
      <c r="AV90" s="5"/>
    </row>
    <row r="91" spans="1:48" ht="11.4">
      <c r="A91" s="141">
        <v>87</v>
      </c>
      <c r="B91" s="6">
        <v>1867</v>
      </c>
      <c r="C91" s="5">
        <v>-2.9</v>
      </c>
      <c r="D91" s="5">
        <v>1.9</v>
      </c>
      <c r="E91" s="5">
        <v>0.4</v>
      </c>
      <c r="F91" s="5">
        <v>5.3</v>
      </c>
      <c r="G91" s="5">
        <v>10.199999999999999</v>
      </c>
      <c r="H91" s="5">
        <v>12.7</v>
      </c>
      <c r="I91" s="5">
        <v>13.3</v>
      </c>
      <c r="J91" s="5">
        <v>15.6</v>
      </c>
      <c r="K91" s="5">
        <v>12.4</v>
      </c>
      <c r="L91" s="5">
        <v>5.2</v>
      </c>
      <c r="M91" s="5">
        <v>-0.9</v>
      </c>
      <c r="N91" s="5">
        <v>-4.7</v>
      </c>
      <c r="O91" s="231">
        <v>0</v>
      </c>
      <c r="P91" s="5">
        <v>5.7</v>
      </c>
      <c r="Q91" s="26">
        <f t="shared" si="22"/>
        <v>5.7</v>
      </c>
      <c r="R91" s="111">
        <f t="shared" si="36"/>
        <v>6.0070499999999996</v>
      </c>
      <c r="S91" s="32">
        <f t="shared" si="36"/>
        <v>6.0070499999999996</v>
      </c>
      <c r="T91" s="286">
        <v>5.6819178082191799</v>
      </c>
      <c r="U91" s="111">
        <f t="shared" si="23"/>
        <v>-0.57322175732218028</v>
      </c>
      <c r="V91" s="261">
        <f>AVERAGE(INDEX($U$5:$U$243,$Z91,1):INDEX($U$5:$U$243,$AA91,1))</f>
        <v>-0.42322175732218054</v>
      </c>
      <c r="X91" s="4">
        <f t="shared" si="24"/>
        <v>4</v>
      </c>
      <c r="Y91" s="284">
        <f t="shared" si="25"/>
        <v>3.625</v>
      </c>
      <c r="Z91" s="6">
        <f t="shared" si="26"/>
        <v>84</v>
      </c>
      <c r="AA91" s="6">
        <f t="shared" si="27"/>
        <v>93</v>
      </c>
      <c r="AC91" s="5">
        <f t="shared" si="28"/>
        <v>13.866666666666667</v>
      </c>
      <c r="AD91" s="32">
        <f t="shared" si="37"/>
        <v>13.989240000000001</v>
      </c>
      <c r="AE91" s="5">
        <f t="shared" si="29"/>
        <v>-0.31966527196652095</v>
      </c>
      <c r="AF91" s="261">
        <f>AVERAGE(INDEX($AE$5:$AE$243,$Z91,1):INDEX($AE$5:$AE$243,$AA91,1))</f>
        <v>-0.39299860529985436</v>
      </c>
      <c r="AH91" s="5">
        <f t="shared" si="35"/>
        <v>0.23333333333333331</v>
      </c>
      <c r="AI91" s="32">
        <f t="shared" si="38"/>
        <v>-1.7236333333333334</v>
      </c>
      <c r="AJ91" s="5">
        <f t="shared" si="30"/>
        <v>1.6798611111111115</v>
      </c>
      <c r="AK91" s="262">
        <f>AVERAGE(INDEX($AJ$5:$AJ$243,$Z91,1):INDEX($AJ$5:$AJ$243,$AA91,1))</f>
        <v>-0.33013888888888859</v>
      </c>
      <c r="AL91" s="32"/>
      <c r="AM91" s="5">
        <f t="shared" si="31"/>
        <v>5.3</v>
      </c>
      <c r="AN91" s="32">
        <f t="shared" si="39"/>
        <v>5.3394733333333324</v>
      </c>
      <c r="AO91" s="5">
        <f t="shared" si="32"/>
        <v>-0.19107391910739313</v>
      </c>
      <c r="AP91" s="263">
        <f>AVERAGE(INDEX($AO$5:$AO$243,$Z91,1):INDEX($AO$5:$AO$243,$AA91,1))</f>
        <v>-0.29107391910739289</v>
      </c>
      <c r="AQ91" s="5"/>
      <c r="AR91" s="5">
        <f t="shared" si="33"/>
        <v>5.5666666666666673</v>
      </c>
      <c r="AS91" s="32">
        <f t="shared" si="40"/>
        <v>6.408946666666667</v>
      </c>
      <c r="AT91" s="5">
        <f t="shared" si="34"/>
        <v>-1.2948396094839625</v>
      </c>
      <c r="AU91" s="264">
        <f>AVERAGE(INDEX($AT$5:$AT$243,$Z91,1):INDEX($AT$5:$AT$243,$AA91,1))</f>
        <v>-0.66817294281729633</v>
      </c>
      <c r="AV91" s="5"/>
    </row>
    <row r="92" spans="1:48" ht="11.4">
      <c r="A92" s="141">
        <v>88</v>
      </c>
      <c r="B92" s="6">
        <v>1868</v>
      </c>
      <c r="C92" s="5">
        <v>-5</v>
      </c>
      <c r="D92" s="5">
        <v>0.1</v>
      </c>
      <c r="E92" s="5">
        <v>-0.7</v>
      </c>
      <c r="F92" s="5">
        <v>4.3</v>
      </c>
      <c r="G92" s="5">
        <v>15.3</v>
      </c>
      <c r="H92" s="5">
        <v>14.3</v>
      </c>
      <c r="I92" s="5">
        <v>14.7</v>
      </c>
      <c r="J92" s="5">
        <v>15.1</v>
      </c>
      <c r="K92" s="5">
        <v>14.4</v>
      </c>
      <c r="L92" s="5">
        <v>6.4</v>
      </c>
      <c r="M92" s="5">
        <v>-0.9</v>
      </c>
      <c r="N92" s="5">
        <v>3.5</v>
      </c>
      <c r="O92" s="231">
        <v>0</v>
      </c>
      <c r="P92" s="5">
        <v>6.8</v>
      </c>
      <c r="Q92" s="26">
        <f t="shared" si="22"/>
        <v>6.8</v>
      </c>
      <c r="R92" s="111">
        <f t="shared" si="36"/>
        <v>5.95573</v>
      </c>
      <c r="S92" s="32">
        <f t="shared" si="36"/>
        <v>5.9593300000000005</v>
      </c>
      <c r="T92" s="286">
        <v>6.8205479452054778</v>
      </c>
      <c r="U92" s="111">
        <f t="shared" si="23"/>
        <v>0.52677824267781936</v>
      </c>
      <c r="V92" s="261">
        <f>AVERAGE(INDEX($U$5:$U$243,$Z92,1):INDEX($U$5:$U$243,$AA92,1))</f>
        <v>-0.29322175732218048</v>
      </c>
      <c r="X92" s="4">
        <f t="shared" si="24"/>
        <v>4</v>
      </c>
      <c r="Y92" s="284">
        <f t="shared" si="25"/>
        <v>3.6666666666666665</v>
      </c>
      <c r="Z92" s="6">
        <f t="shared" si="26"/>
        <v>85</v>
      </c>
      <c r="AA92" s="6">
        <f t="shared" si="27"/>
        <v>94</v>
      </c>
      <c r="AC92" s="5">
        <f t="shared" si="28"/>
        <v>14.700000000000001</v>
      </c>
      <c r="AD92" s="32">
        <f t="shared" si="37"/>
        <v>13.976936666666667</v>
      </c>
      <c r="AE92" s="5">
        <f t="shared" si="29"/>
        <v>0.51366806136681298</v>
      </c>
      <c r="AF92" s="261">
        <f>AVERAGE(INDEX($AE$5:$AE$243,$Z92,1):INDEX($AE$5:$AE$243,$AA92,1))</f>
        <v>-0.21633193863318781</v>
      </c>
      <c r="AH92" s="5">
        <f t="shared" si="35"/>
        <v>-3.1999999999999997</v>
      </c>
      <c r="AI92" s="32">
        <f t="shared" si="38"/>
        <v>-1.7352733333333334</v>
      </c>
      <c r="AJ92" s="5">
        <f t="shared" si="30"/>
        <v>-1.7534722222222217</v>
      </c>
      <c r="AK92" s="262">
        <f>AVERAGE(INDEX($AJ$5:$AJ$243,$Z92,1):INDEX($AJ$5:$AJ$243,$AA92,1))</f>
        <v>-0.1834722222222219</v>
      </c>
      <c r="AL92" s="32"/>
      <c r="AM92" s="5">
        <f t="shared" si="31"/>
        <v>6.3</v>
      </c>
      <c r="AN92" s="32">
        <f t="shared" si="39"/>
        <v>5.2552700000000003</v>
      </c>
      <c r="AO92" s="5">
        <f t="shared" si="32"/>
        <v>0.80892608089260687</v>
      </c>
      <c r="AP92" s="263">
        <f>AVERAGE(INDEX($AO$5:$AO$243,$Z92,1):INDEX($AO$5:$AO$243,$AA92,1))</f>
        <v>-0.33440725244072622</v>
      </c>
      <c r="AQ92" s="5"/>
      <c r="AR92" s="5">
        <f t="shared" si="33"/>
        <v>6.6333333333333337</v>
      </c>
      <c r="AS92" s="32">
        <f t="shared" si="40"/>
        <v>6.3399700000000001</v>
      </c>
      <c r="AT92" s="5">
        <f t="shared" si="34"/>
        <v>-0.22817294281729605</v>
      </c>
      <c r="AU92" s="264">
        <f>AVERAGE(INDEX($AT$5:$AT$243,$Z92,1):INDEX($AT$5:$AT$243,$AA92,1))</f>
        <v>-0.45817294281729631</v>
      </c>
      <c r="AV92" s="5"/>
    </row>
    <row r="93" spans="1:48" ht="11.4">
      <c r="A93" s="141">
        <v>89</v>
      </c>
      <c r="B93" s="6">
        <v>1869</v>
      </c>
      <c r="C93" s="5">
        <v>-4.0999999999999996</v>
      </c>
      <c r="D93" s="5">
        <v>3.9</v>
      </c>
      <c r="E93" s="5">
        <v>-3.2</v>
      </c>
      <c r="F93" s="5">
        <v>7.3</v>
      </c>
      <c r="G93" s="5">
        <v>11.6</v>
      </c>
      <c r="H93" s="5">
        <v>9.6999999999999993</v>
      </c>
      <c r="I93" s="5">
        <v>16.899999999999999</v>
      </c>
      <c r="J93" s="5">
        <v>12.4</v>
      </c>
      <c r="K93" s="5">
        <v>13</v>
      </c>
      <c r="L93" s="5">
        <v>3.4</v>
      </c>
      <c r="M93" s="5">
        <v>0.7</v>
      </c>
      <c r="N93" s="5">
        <v>-1.7</v>
      </c>
      <c r="O93" s="231">
        <v>0</v>
      </c>
      <c r="P93" s="5">
        <v>5.8</v>
      </c>
      <c r="Q93" s="26">
        <f t="shared" si="22"/>
        <v>5.8</v>
      </c>
      <c r="R93" s="111">
        <f t="shared" si="36"/>
        <v>5.9145399999999988</v>
      </c>
      <c r="S93" s="32">
        <f t="shared" si="36"/>
        <v>5.9236399999999989</v>
      </c>
      <c r="T93" s="286">
        <v>5.8378082191780827</v>
      </c>
      <c r="U93" s="111">
        <f t="shared" si="23"/>
        <v>-0.47322175732218064</v>
      </c>
      <c r="V93" s="261">
        <f>AVERAGE(INDEX($U$5:$U$243,$Z93,1):INDEX($U$5:$U$243,$AA93,1))</f>
        <v>-0.39322175732218045</v>
      </c>
      <c r="X93" s="4">
        <f t="shared" si="24"/>
        <v>4</v>
      </c>
      <c r="Y93" s="284">
        <f t="shared" si="25"/>
        <v>3.7083333333333335</v>
      </c>
      <c r="Z93" s="6">
        <f t="shared" si="26"/>
        <v>86</v>
      </c>
      <c r="AA93" s="6">
        <f t="shared" si="27"/>
        <v>95</v>
      </c>
      <c r="AC93" s="5">
        <f t="shared" si="28"/>
        <v>13</v>
      </c>
      <c r="AD93" s="32">
        <f t="shared" si="37"/>
        <v>13.976916666666666</v>
      </c>
      <c r="AE93" s="5">
        <f t="shared" si="29"/>
        <v>-1.1863319386331881</v>
      </c>
      <c r="AF93" s="261">
        <f>AVERAGE(INDEX($AE$5:$AE$243,$Z93,1):INDEX($AE$5:$AE$243,$AA93,1))</f>
        <v>-0.17633193863318758</v>
      </c>
      <c r="AH93" s="5">
        <f t="shared" si="35"/>
        <v>1.1000000000000001</v>
      </c>
      <c r="AI93" s="32">
        <f t="shared" si="38"/>
        <v>-1.75084</v>
      </c>
      <c r="AJ93" s="5">
        <f t="shared" si="30"/>
        <v>2.5465277777777784</v>
      </c>
      <c r="AK93" s="262">
        <f>AVERAGE(INDEX($AJ$5:$AJ$243,$Z93,1):INDEX($AJ$5:$AJ$243,$AA93,1))</f>
        <v>-0.15680555555555523</v>
      </c>
      <c r="AL93" s="32"/>
      <c r="AM93" s="5">
        <f t="shared" si="31"/>
        <v>5.2333333333333334</v>
      </c>
      <c r="AN93" s="32">
        <f t="shared" si="39"/>
        <v>5.178300000000001</v>
      </c>
      <c r="AO93" s="5">
        <f t="shared" si="32"/>
        <v>-0.25774058577405956</v>
      </c>
      <c r="AP93" s="263">
        <f>AVERAGE(INDEX($AO$5:$AO$243,$Z93,1):INDEX($AO$5:$AO$243,$AA93,1))</f>
        <v>-0.44774058577405962</v>
      </c>
      <c r="AQ93" s="5"/>
      <c r="AR93" s="5">
        <f t="shared" si="33"/>
        <v>5.6999999999999993</v>
      </c>
      <c r="AS93" s="32">
        <f t="shared" si="40"/>
        <v>6.2719000000000005</v>
      </c>
      <c r="AT93" s="5">
        <f t="shared" si="34"/>
        <v>-1.1615062761506305</v>
      </c>
      <c r="AU93" s="264">
        <f>AVERAGE(INDEX($AT$5:$AT$243,$Z93,1):INDEX($AT$5:$AT$243,$AA93,1))</f>
        <v>-0.76483960948396301</v>
      </c>
      <c r="AV93" s="5"/>
    </row>
    <row r="94" spans="1:48" ht="11.4">
      <c r="A94" s="141">
        <v>90</v>
      </c>
      <c r="B94" s="6">
        <v>1870</v>
      </c>
      <c r="C94" s="5">
        <v>-3.9</v>
      </c>
      <c r="D94" s="5">
        <v>-4.3</v>
      </c>
      <c r="E94" s="5">
        <v>-2.2999999999999998</v>
      </c>
      <c r="F94" s="5">
        <v>4.2</v>
      </c>
      <c r="G94" s="5">
        <v>11.6</v>
      </c>
      <c r="H94" s="5">
        <v>12.9</v>
      </c>
      <c r="I94" s="5">
        <v>16.7</v>
      </c>
      <c r="J94" s="5">
        <v>11.8</v>
      </c>
      <c r="K94" s="5">
        <v>9</v>
      </c>
      <c r="L94" s="5">
        <v>5.6</v>
      </c>
      <c r="M94" s="5">
        <v>0.9</v>
      </c>
      <c r="N94" s="5">
        <v>-7.2</v>
      </c>
      <c r="O94" s="231">
        <v>0</v>
      </c>
      <c r="P94" s="5">
        <v>4.5999999999999996</v>
      </c>
      <c r="Q94" s="26">
        <f t="shared" si="22"/>
        <v>4.5999999999999996</v>
      </c>
      <c r="R94" s="111">
        <f t="shared" si="36"/>
        <v>5.8780799999999997</v>
      </c>
      <c r="S94" s="32">
        <f t="shared" si="36"/>
        <v>5.8952299999999997</v>
      </c>
      <c r="T94" s="286">
        <v>4.643561643835616</v>
      </c>
      <c r="U94" s="111">
        <f t="shared" si="23"/>
        <v>-1.6732217573221808</v>
      </c>
      <c r="V94" s="261">
        <f>AVERAGE(INDEX($U$5:$U$243,$Z94,1):INDEX($U$5:$U$243,$AA94,1))</f>
        <v>-0.4432217573221805</v>
      </c>
      <c r="X94" s="4">
        <f t="shared" si="24"/>
        <v>4</v>
      </c>
      <c r="Y94" s="284">
        <f t="shared" si="25"/>
        <v>3.75</v>
      </c>
      <c r="Z94" s="6">
        <f t="shared" si="26"/>
        <v>87</v>
      </c>
      <c r="AA94" s="6">
        <f t="shared" si="27"/>
        <v>96</v>
      </c>
      <c r="AC94" s="5">
        <f t="shared" si="28"/>
        <v>13.800000000000002</v>
      </c>
      <c r="AD94" s="32">
        <f t="shared" si="37"/>
        <v>14.000906666666667</v>
      </c>
      <c r="AE94" s="5">
        <f t="shared" si="29"/>
        <v>-0.3863319386331856</v>
      </c>
      <c r="AF94" s="261">
        <f>AVERAGE(INDEX($AE$5:$AE$243,$Z94,1):INDEX($AE$5:$AE$243,$AA94,1))</f>
        <v>-0.11966527196652077</v>
      </c>
      <c r="AH94" s="5">
        <f t="shared" si="35"/>
        <v>-3.2999999999999994</v>
      </c>
      <c r="AI94" s="32">
        <f t="shared" si="38"/>
        <v>-1.75536</v>
      </c>
      <c r="AJ94" s="5">
        <f t="shared" si="30"/>
        <v>-1.8534722222222213</v>
      </c>
      <c r="AK94" s="262">
        <f>AVERAGE(INDEX($AJ$5:$AJ$243,$Z94,1):INDEX($AJ$5:$AJ$243,$AA94,1))</f>
        <v>-0.42680555555555522</v>
      </c>
      <c r="AL94" s="32"/>
      <c r="AM94" s="5">
        <f t="shared" si="31"/>
        <v>4.5</v>
      </c>
      <c r="AN94" s="32">
        <f t="shared" si="39"/>
        <v>5.0915533333333336</v>
      </c>
      <c r="AO94" s="5">
        <f t="shared" si="32"/>
        <v>-0.99107391910739295</v>
      </c>
      <c r="AP94" s="263">
        <f>AVERAGE(INDEX($AO$5:$AO$243,$Z94,1):INDEX($AO$5:$AO$243,$AA94,1))</f>
        <v>-0.50774058577405967</v>
      </c>
      <c r="AQ94" s="5"/>
      <c r="AR94" s="5">
        <f t="shared" si="33"/>
        <v>5.166666666666667</v>
      </c>
      <c r="AS94" s="32">
        <f t="shared" si="40"/>
        <v>6.2161900000000001</v>
      </c>
      <c r="AT94" s="5">
        <f t="shared" si="34"/>
        <v>-1.6948396094839628</v>
      </c>
      <c r="AU94" s="264">
        <f>AVERAGE(INDEX($AT$5:$AT$243,$Z94,1):INDEX($AT$5:$AT$243,$AA94,1))</f>
        <v>-0.78817294281729633</v>
      </c>
      <c r="AV94" s="5"/>
    </row>
    <row r="95" spans="1:48" ht="11.4">
      <c r="A95" s="141">
        <v>91</v>
      </c>
      <c r="B95" s="6">
        <v>1871</v>
      </c>
      <c r="C95" s="5">
        <v>-6.8</v>
      </c>
      <c r="D95" s="5">
        <v>0.2</v>
      </c>
      <c r="E95" s="5">
        <v>2</v>
      </c>
      <c r="F95" s="5">
        <v>4.7</v>
      </c>
      <c r="G95" s="5">
        <v>7</v>
      </c>
      <c r="H95" s="5">
        <v>9.3000000000000007</v>
      </c>
      <c r="I95" s="5">
        <v>15.4</v>
      </c>
      <c r="J95" s="5">
        <v>14.7</v>
      </c>
      <c r="K95" s="5">
        <v>13.3</v>
      </c>
      <c r="L95" s="5">
        <v>3.4</v>
      </c>
      <c r="M95" s="5">
        <v>-2.9</v>
      </c>
      <c r="N95" s="5">
        <v>-6.3</v>
      </c>
      <c r="O95" s="231">
        <v>0</v>
      </c>
      <c r="P95" s="5">
        <v>4.5</v>
      </c>
      <c r="Q95" s="26">
        <f t="shared" si="22"/>
        <v>4.5</v>
      </c>
      <c r="R95" s="111">
        <f t="shared" si="36"/>
        <v>5.8395799999999998</v>
      </c>
      <c r="S95" s="32">
        <f t="shared" si="36"/>
        <v>5.8680799999999991</v>
      </c>
      <c r="T95" s="286">
        <v>4.4802739726027392</v>
      </c>
      <c r="U95" s="111">
        <f t="shared" si="23"/>
        <v>-1.7732217573221805</v>
      </c>
      <c r="V95" s="261">
        <f>AVERAGE(INDEX($U$5:$U$243,$Z95,1):INDEX($U$5:$U$243,$AA95,1))</f>
        <v>-0.43322175732218049</v>
      </c>
      <c r="X95" s="4">
        <f t="shared" si="24"/>
        <v>4</v>
      </c>
      <c r="Y95" s="284">
        <f t="shared" si="25"/>
        <v>3.7916666666666665</v>
      </c>
      <c r="Z95" s="6">
        <f t="shared" si="26"/>
        <v>88</v>
      </c>
      <c r="AA95" s="6">
        <f t="shared" si="27"/>
        <v>97</v>
      </c>
      <c r="AC95" s="5">
        <f t="shared" si="28"/>
        <v>13.133333333333335</v>
      </c>
      <c r="AD95" s="32">
        <f t="shared" si="37"/>
        <v>14.007143333333334</v>
      </c>
      <c r="AE95" s="5">
        <f t="shared" si="29"/>
        <v>-1.0529986052998535</v>
      </c>
      <c r="AF95" s="261">
        <f>AVERAGE(INDEX($AE$5:$AE$243,$Z95,1):INDEX($AE$5:$AE$243,$AA95,1))</f>
        <v>7.0013947001459796E-3</v>
      </c>
      <c r="AH95" s="5">
        <f t="shared" si="35"/>
        <v>-4.6000000000000005</v>
      </c>
      <c r="AI95" s="32">
        <f t="shared" si="38"/>
        <v>-1.7587666666666666</v>
      </c>
      <c r="AJ95" s="5">
        <f t="shared" si="30"/>
        <v>-3.1534722222222227</v>
      </c>
      <c r="AK95" s="262">
        <f>AVERAGE(INDEX($AJ$5:$AJ$243,$Z95,1):INDEX($AJ$5:$AJ$243,$AA95,1))</f>
        <v>-0.3468055555555552</v>
      </c>
      <c r="AL95" s="32"/>
      <c r="AM95" s="5">
        <f t="shared" si="31"/>
        <v>4.5666666666666664</v>
      </c>
      <c r="AN95" s="32">
        <f t="shared" si="39"/>
        <v>5.0072633333333334</v>
      </c>
      <c r="AO95" s="5">
        <f t="shared" si="32"/>
        <v>-0.92440725244072652</v>
      </c>
      <c r="AP95" s="263">
        <f>AVERAGE(INDEX($AO$5:$AO$243,$Z95,1):INDEX($AO$5:$AO$243,$AA95,1))</f>
        <v>-0.72107391910739305</v>
      </c>
      <c r="AQ95" s="5"/>
      <c r="AR95" s="5">
        <f t="shared" si="33"/>
        <v>4.5999999999999996</v>
      </c>
      <c r="AS95" s="32">
        <f t="shared" si="40"/>
        <v>6.1714366666666667</v>
      </c>
      <c r="AT95" s="5">
        <f t="shared" si="34"/>
        <v>-2.2615062761506302</v>
      </c>
      <c r="AU95" s="264">
        <f>AVERAGE(INDEX($AT$5:$AT$243,$Z95,1):INDEX($AT$5:$AT$243,$AA95,1))</f>
        <v>-0.81817294281729647</v>
      </c>
      <c r="AV95" s="5"/>
    </row>
    <row r="96" spans="1:48" ht="11.4">
      <c r="A96" s="141">
        <v>92</v>
      </c>
      <c r="B96" s="6">
        <v>1872</v>
      </c>
      <c r="C96" s="5">
        <v>-0.5</v>
      </c>
      <c r="D96" s="5">
        <v>0.8</v>
      </c>
      <c r="E96" s="5">
        <v>2.7</v>
      </c>
      <c r="F96" s="5">
        <v>6</v>
      </c>
      <c r="G96" s="5">
        <v>9.4</v>
      </c>
      <c r="H96" s="5">
        <v>12.2</v>
      </c>
      <c r="I96" s="5">
        <v>15.3</v>
      </c>
      <c r="J96" s="5">
        <v>13</v>
      </c>
      <c r="K96" s="5">
        <v>12.4</v>
      </c>
      <c r="L96" s="5">
        <v>8.1</v>
      </c>
      <c r="M96" s="5">
        <v>3.7</v>
      </c>
      <c r="N96" s="5">
        <v>2.2999999999999998</v>
      </c>
      <c r="O96" s="231">
        <v>0</v>
      </c>
      <c r="P96" s="5">
        <v>7.1</v>
      </c>
      <c r="Q96" s="26">
        <f t="shared" si="22"/>
        <v>7.1</v>
      </c>
      <c r="R96" s="111">
        <f t="shared" ref="R96:S111" si="41">$W$5*(P85+P107)+$W$6*(P86+P106)+$W$7*(P87+P105)+$W$8*(P88+P104)+$W$9*(P89+P103)+$W$10*(P90+P102)+$W$11*(P91+P101)+$W$12*(P92+P100)+$W$13*(P93+P99)+$W$14*(P94+P98)+$W$15*(P95+P97)+$W$16*P96</f>
        <v>5.8074299999999992</v>
      </c>
      <c r="S96" s="32">
        <f t="shared" si="41"/>
        <v>5.8512299999999993</v>
      </c>
      <c r="T96" s="286">
        <v>7.126849315068494</v>
      </c>
      <c r="U96" s="111">
        <f t="shared" si="23"/>
        <v>0.82677824267781919</v>
      </c>
      <c r="V96" s="261">
        <f>AVERAGE(INDEX($U$5:$U$243,$Z96,1):INDEX($U$5:$U$243,$AA96,1))</f>
        <v>-0.55322175732218049</v>
      </c>
      <c r="X96" s="4">
        <f t="shared" si="24"/>
        <v>4</v>
      </c>
      <c r="Y96" s="284">
        <f t="shared" si="25"/>
        <v>3.8333333333333335</v>
      </c>
      <c r="Z96" s="6">
        <f t="shared" si="26"/>
        <v>89</v>
      </c>
      <c r="AA96" s="6">
        <f t="shared" si="27"/>
        <v>98</v>
      </c>
      <c r="AC96" s="5">
        <f t="shared" si="28"/>
        <v>13.5</v>
      </c>
      <c r="AD96" s="32">
        <f t="shared" si="37"/>
        <v>14.043643333333335</v>
      </c>
      <c r="AE96" s="5">
        <f t="shared" si="29"/>
        <v>-0.68633193863318809</v>
      </c>
      <c r="AF96" s="261">
        <f>AVERAGE(INDEX($AE$5:$AE$243,$Z96,1):INDEX($AE$5:$AE$243,$AA96,1))</f>
        <v>-0.11633193863318728</v>
      </c>
      <c r="AH96" s="5">
        <f t="shared" si="35"/>
        <v>-2</v>
      </c>
      <c r="AI96" s="32">
        <f t="shared" si="38"/>
        <v>-1.7467766666666666</v>
      </c>
      <c r="AJ96" s="5">
        <f t="shared" si="30"/>
        <v>-0.55347222222222192</v>
      </c>
      <c r="AK96" s="262">
        <f>AVERAGE(INDEX($AJ$5:$AJ$243,$Z96,1):INDEX($AJ$5:$AJ$243,$AA96,1))</f>
        <v>-0.2401388888888886</v>
      </c>
      <c r="AL96" s="32"/>
      <c r="AM96" s="5">
        <f t="shared" si="31"/>
        <v>6.0333333333333341</v>
      </c>
      <c r="AN96" s="32">
        <f t="shared" si="39"/>
        <v>4.9208266666666676</v>
      </c>
      <c r="AO96" s="5">
        <f t="shared" si="32"/>
        <v>0.54225941422594115</v>
      </c>
      <c r="AP96" s="263">
        <f>AVERAGE(INDEX($AO$5:$AO$243,$Z96,1):INDEX($AO$5:$AO$243,$AA96,1))</f>
        <v>-0.83107391910739281</v>
      </c>
      <c r="AQ96" s="5"/>
      <c r="AR96" s="5">
        <f t="shared" si="33"/>
        <v>8.0666666666666664</v>
      </c>
      <c r="AS96" s="32">
        <f t="shared" si="40"/>
        <v>6.1421066666666668</v>
      </c>
      <c r="AT96" s="5">
        <f t="shared" si="34"/>
        <v>1.2051603905160366</v>
      </c>
      <c r="AU96" s="264">
        <f>AVERAGE(INDEX($AT$5:$AT$243,$Z96,1):INDEX($AT$5:$AT$243,$AA96,1))</f>
        <v>-0.8681729428172964</v>
      </c>
      <c r="AV96" s="5"/>
    </row>
    <row r="97" spans="1:48" ht="11.4">
      <c r="A97" s="141">
        <v>93</v>
      </c>
      <c r="B97" s="6">
        <v>1873</v>
      </c>
      <c r="C97" s="5">
        <v>1.2</v>
      </c>
      <c r="D97" s="5">
        <v>-2.5</v>
      </c>
      <c r="E97" s="5">
        <v>3.5</v>
      </c>
      <c r="F97" s="5">
        <v>4</v>
      </c>
      <c r="G97" s="5">
        <v>6.2</v>
      </c>
      <c r="H97" s="5">
        <v>12.7</v>
      </c>
      <c r="I97" s="5">
        <v>16.8</v>
      </c>
      <c r="J97" s="5">
        <v>15.8</v>
      </c>
      <c r="K97" s="5">
        <v>10</v>
      </c>
      <c r="L97" s="5">
        <v>7.7</v>
      </c>
      <c r="M97" s="5">
        <v>1.3</v>
      </c>
      <c r="N97" s="5">
        <v>-1.5</v>
      </c>
      <c r="O97" s="231">
        <v>0</v>
      </c>
      <c r="P97" s="5">
        <v>6.3</v>
      </c>
      <c r="Q97" s="26">
        <f t="shared" si="22"/>
        <v>6.3</v>
      </c>
      <c r="R97" s="111">
        <f t="shared" si="41"/>
        <v>5.7720700000000003</v>
      </c>
      <c r="S97" s="32">
        <f t="shared" si="41"/>
        <v>5.8357199999999994</v>
      </c>
      <c r="T97" s="286">
        <v>6.3087671232876703</v>
      </c>
      <c r="U97" s="111">
        <f t="shared" si="23"/>
        <v>2.6778242677819364E-2</v>
      </c>
      <c r="V97" s="261">
        <f>AVERAGE(INDEX($U$5:$U$243,$Z97,1):INDEX($U$5:$U$243,$AA97,1))</f>
        <v>-0.66322175732218047</v>
      </c>
      <c r="X97" s="4">
        <f t="shared" si="24"/>
        <v>4</v>
      </c>
      <c r="Y97" s="284">
        <f t="shared" si="25"/>
        <v>3.875</v>
      </c>
      <c r="Z97" s="6">
        <f t="shared" si="26"/>
        <v>90</v>
      </c>
      <c r="AA97" s="6">
        <f t="shared" si="27"/>
        <v>99</v>
      </c>
      <c r="AC97" s="5">
        <f t="shared" si="28"/>
        <v>15.1</v>
      </c>
      <c r="AD97" s="32">
        <f t="shared" si="37"/>
        <v>14.061903333333333</v>
      </c>
      <c r="AE97" s="5">
        <f t="shared" si="29"/>
        <v>0.91366806136681156</v>
      </c>
      <c r="AF97" s="261">
        <f>AVERAGE(INDEX($AE$5:$AE$243,$Z97,1):INDEX($AE$5:$AE$243,$AA97,1))</f>
        <v>-2.2998605299854091E-2</v>
      </c>
      <c r="AH97" s="5">
        <f t="shared" si="35"/>
        <v>0.33333333333333331</v>
      </c>
      <c r="AI97" s="32">
        <f t="shared" si="38"/>
        <v>-1.7370433333333333</v>
      </c>
      <c r="AJ97" s="5">
        <f t="shared" si="30"/>
        <v>1.7798611111111113</v>
      </c>
      <c r="AK97" s="262">
        <f>AVERAGE(INDEX($AJ$5:$AJ$243,$Z97,1):INDEX($AJ$5:$AJ$243,$AA97,1))</f>
        <v>-0.59347222222222185</v>
      </c>
      <c r="AL97" s="32"/>
      <c r="AM97" s="5">
        <f t="shared" si="31"/>
        <v>4.5666666666666664</v>
      </c>
      <c r="AN97" s="32">
        <f t="shared" si="39"/>
        <v>4.8541466666666668</v>
      </c>
      <c r="AO97" s="5">
        <f t="shared" si="32"/>
        <v>-0.92440725244072652</v>
      </c>
      <c r="AP97" s="263">
        <f>AVERAGE(INDEX($AO$5:$AO$243,$Z97,1):INDEX($AO$5:$AO$243,$AA97,1))</f>
        <v>-1.0244072524407264</v>
      </c>
      <c r="AQ97" s="5"/>
      <c r="AR97" s="5">
        <f t="shared" si="33"/>
        <v>6.333333333333333</v>
      </c>
      <c r="AS97" s="32">
        <f t="shared" si="40"/>
        <v>6.1024399999999996</v>
      </c>
      <c r="AT97" s="5">
        <f t="shared" si="34"/>
        <v>-0.52817294281729676</v>
      </c>
      <c r="AU97" s="264">
        <f>AVERAGE(INDEX($AT$5:$AT$243,$Z97,1):INDEX($AT$5:$AT$243,$AA97,1))</f>
        <v>-0.95817294281729626</v>
      </c>
      <c r="AV97" s="5"/>
    </row>
    <row r="98" spans="1:48" ht="11.4">
      <c r="A98" s="141">
        <v>94</v>
      </c>
      <c r="B98" s="6">
        <v>1874</v>
      </c>
      <c r="C98" s="5">
        <v>-0.6</v>
      </c>
      <c r="D98" s="5">
        <v>-1.8</v>
      </c>
      <c r="E98" s="5">
        <v>0.2</v>
      </c>
      <c r="F98" s="5">
        <v>6.6</v>
      </c>
      <c r="G98" s="5">
        <v>5.8</v>
      </c>
      <c r="H98" s="5">
        <v>13.6</v>
      </c>
      <c r="I98" s="5">
        <v>17.600000000000001</v>
      </c>
      <c r="J98" s="5">
        <v>12.3</v>
      </c>
      <c r="K98" s="5">
        <v>13.5</v>
      </c>
      <c r="L98" s="5">
        <v>8.6999999999999993</v>
      </c>
      <c r="M98" s="5">
        <v>-0.9</v>
      </c>
      <c r="N98" s="5">
        <v>-4.5</v>
      </c>
      <c r="O98" s="231">
        <v>0</v>
      </c>
      <c r="P98" s="5">
        <v>5.9</v>
      </c>
      <c r="Q98" s="26">
        <f t="shared" si="22"/>
        <v>5.9</v>
      </c>
      <c r="R98" s="111">
        <f t="shared" si="41"/>
        <v>5.7360900000000008</v>
      </c>
      <c r="S98" s="32">
        <f t="shared" si="41"/>
        <v>5.8244400000000001</v>
      </c>
      <c r="T98" s="286">
        <v>5.8967123287671237</v>
      </c>
      <c r="U98" s="111">
        <f t="shared" si="23"/>
        <v>-0.3732217573221801</v>
      </c>
      <c r="V98" s="261">
        <f>AVERAGE(INDEX($U$5:$U$243,$Z98,1):INDEX($U$5:$U$243,$AA98,1))</f>
        <v>-0.47322175732218047</v>
      </c>
      <c r="X98" s="4">
        <f t="shared" si="24"/>
        <v>4</v>
      </c>
      <c r="Y98" s="284">
        <f t="shared" si="25"/>
        <v>3.9166666666666665</v>
      </c>
      <c r="Z98" s="6">
        <f t="shared" si="26"/>
        <v>91</v>
      </c>
      <c r="AA98" s="6">
        <f t="shared" si="27"/>
        <v>100</v>
      </c>
      <c r="AC98" s="5">
        <f t="shared" si="28"/>
        <v>14.5</v>
      </c>
      <c r="AD98" s="32">
        <f t="shared" si="37"/>
        <v>14.08991</v>
      </c>
      <c r="AE98" s="5">
        <f t="shared" si="29"/>
        <v>0.31366806136681191</v>
      </c>
      <c r="AF98" s="261">
        <f>AVERAGE(INDEX($AE$5:$AE$243,$Z98,1):INDEX($AE$5:$AE$243,$AA98,1))</f>
        <v>-2.2998605299854091E-2</v>
      </c>
      <c r="AH98" s="5">
        <f t="shared" si="35"/>
        <v>-1.3</v>
      </c>
      <c r="AI98" s="32">
        <f t="shared" si="38"/>
        <v>-1.7098500000000001</v>
      </c>
      <c r="AJ98" s="5">
        <f t="shared" si="30"/>
        <v>0.14652777777777803</v>
      </c>
      <c r="AK98" s="262">
        <f>AVERAGE(INDEX($AJ$5:$AJ$243,$Z98,1):INDEX($AJ$5:$AJ$243,$AA98,1))</f>
        <v>-0.60013888888888878</v>
      </c>
      <c r="AL98" s="32"/>
      <c r="AM98" s="5">
        <f t="shared" si="31"/>
        <v>4.2</v>
      </c>
      <c r="AN98" s="32">
        <f t="shared" si="39"/>
        <v>4.7745199999999999</v>
      </c>
      <c r="AO98" s="5">
        <f t="shared" si="32"/>
        <v>-1.2910739191073928</v>
      </c>
      <c r="AP98" s="263">
        <f>AVERAGE(INDEX($AO$5:$AO$243,$Z98,1):INDEX($AO$5:$AO$243,$AA98,1))</f>
        <v>-0.89774058577405957</v>
      </c>
      <c r="AQ98" s="5"/>
      <c r="AR98" s="5">
        <f t="shared" si="33"/>
        <v>7.1000000000000005</v>
      </c>
      <c r="AS98" s="32">
        <f t="shared" si="40"/>
        <v>6.0732133333333334</v>
      </c>
      <c r="AT98" s="5">
        <f t="shared" si="34"/>
        <v>0.23849372384937073</v>
      </c>
      <c r="AU98" s="264">
        <f>AVERAGE(INDEX($AT$5:$AT$243,$Z98,1):INDEX($AT$5:$AT$243,$AA98,1))</f>
        <v>-0.78150627615062973</v>
      </c>
      <c r="AV98" s="5"/>
    </row>
    <row r="99" spans="1:48" ht="11.4">
      <c r="A99" s="141">
        <v>95</v>
      </c>
      <c r="B99" s="6">
        <v>1875</v>
      </c>
      <c r="C99" s="5">
        <v>0</v>
      </c>
      <c r="D99" s="5">
        <v>-6.2</v>
      </c>
      <c r="E99" s="5">
        <v>-1.7</v>
      </c>
      <c r="F99" s="5">
        <v>5.2</v>
      </c>
      <c r="G99" s="5">
        <v>11.7</v>
      </c>
      <c r="H99" s="5">
        <v>13.9</v>
      </c>
      <c r="I99" s="5">
        <v>13.7</v>
      </c>
      <c r="J99" s="5">
        <v>16.100000000000001</v>
      </c>
      <c r="K99" s="5">
        <v>11.5</v>
      </c>
      <c r="L99" s="5">
        <v>4.0999999999999996</v>
      </c>
      <c r="M99" s="5">
        <v>-0.2</v>
      </c>
      <c r="N99" s="5">
        <v>-3.8</v>
      </c>
      <c r="O99" s="231">
        <v>0</v>
      </c>
      <c r="P99" s="5">
        <v>5.4</v>
      </c>
      <c r="Q99" s="26">
        <f t="shared" si="22"/>
        <v>5.4</v>
      </c>
      <c r="R99" s="111">
        <f t="shared" si="41"/>
        <v>5.7027000000000001</v>
      </c>
      <c r="S99" s="32">
        <f t="shared" si="41"/>
        <v>5.8206500000000005</v>
      </c>
      <c r="T99" s="286">
        <v>5.4328767123287687</v>
      </c>
      <c r="U99" s="111">
        <f t="shared" si="23"/>
        <v>-0.8732217573221801</v>
      </c>
      <c r="V99" s="261">
        <f>AVERAGE(INDEX($U$5:$U$243,$Z99,1):INDEX($U$5:$U$243,$AA99,1))</f>
        <v>-0.34322175732218047</v>
      </c>
      <c r="X99" s="4">
        <f t="shared" si="24"/>
        <v>4</v>
      </c>
      <c r="Y99" s="284">
        <f t="shared" si="25"/>
        <v>3.9583333333333335</v>
      </c>
      <c r="Z99" s="6">
        <f t="shared" si="26"/>
        <v>92</v>
      </c>
      <c r="AA99" s="6">
        <f t="shared" si="27"/>
        <v>101</v>
      </c>
      <c r="AC99" s="5">
        <f t="shared" si="28"/>
        <v>14.566666666666668</v>
      </c>
      <c r="AD99" s="32">
        <f t="shared" si="37"/>
        <v>14.100899999999999</v>
      </c>
      <c r="AE99" s="5">
        <f t="shared" si="29"/>
        <v>0.38033472803348012</v>
      </c>
      <c r="AF99" s="261">
        <f>AVERAGE(INDEX($AE$5:$AE$243,$Z99,1):INDEX($AE$5:$AE$243,$AA99,1))</f>
        <v>0.17033472803347927</v>
      </c>
      <c r="AH99" s="5">
        <f t="shared" si="35"/>
        <v>-3.5666666666666664</v>
      </c>
      <c r="AI99" s="32">
        <f t="shared" si="38"/>
        <v>-1.7006033333333332</v>
      </c>
      <c r="AJ99" s="5">
        <f t="shared" si="30"/>
        <v>-2.1201388888888886</v>
      </c>
      <c r="AK99" s="262">
        <f>AVERAGE(INDEX($AJ$5:$AJ$243,$Z99,1):INDEX($AJ$5:$AJ$243,$AA99,1))</f>
        <v>-0.24680555555555533</v>
      </c>
      <c r="AL99" s="32"/>
      <c r="AM99" s="5">
        <f t="shared" si="31"/>
        <v>5.0666666666666664</v>
      </c>
      <c r="AN99" s="32">
        <f t="shared" si="39"/>
        <v>4.73264</v>
      </c>
      <c r="AO99" s="5">
        <f t="shared" si="32"/>
        <v>-0.42440725244072652</v>
      </c>
      <c r="AP99" s="263">
        <f>AVERAGE(INDEX($AO$5:$AO$243,$Z99,1):INDEX($AO$5:$AO$243,$AA99,1))</f>
        <v>-0.90107391910739287</v>
      </c>
      <c r="AQ99" s="5"/>
      <c r="AR99" s="5">
        <f t="shared" si="33"/>
        <v>5.1333333333333337</v>
      </c>
      <c r="AS99" s="32">
        <f t="shared" si="40"/>
        <v>6.0674933333333332</v>
      </c>
      <c r="AT99" s="5">
        <f t="shared" si="34"/>
        <v>-1.7281729428172961</v>
      </c>
      <c r="AU99" s="264">
        <f>AVERAGE(INDEX($AT$5:$AT$243,$Z99,1):INDEX($AT$5:$AT$243,$AA99,1))</f>
        <v>-0.68483960948396305</v>
      </c>
      <c r="AV99" s="5"/>
    </row>
    <row r="100" spans="1:48" ht="11.4">
      <c r="A100" s="141">
        <v>96</v>
      </c>
      <c r="B100" s="6">
        <v>1876</v>
      </c>
      <c r="C100" s="5">
        <v>-2.8</v>
      </c>
      <c r="D100" s="5">
        <v>-0.7</v>
      </c>
      <c r="E100" s="5">
        <v>1.3</v>
      </c>
      <c r="F100" s="5">
        <v>5.7</v>
      </c>
      <c r="G100" s="5">
        <v>5.2</v>
      </c>
      <c r="H100" s="5">
        <v>12.8</v>
      </c>
      <c r="I100" s="5">
        <v>15.4</v>
      </c>
      <c r="J100" s="5">
        <v>15.3</v>
      </c>
      <c r="K100" s="5">
        <v>9.8000000000000007</v>
      </c>
      <c r="L100" s="5">
        <v>9</v>
      </c>
      <c r="M100" s="5">
        <v>0.5</v>
      </c>
      <c r="N100" s="5">
        <v>2.2999999999999998</v>
      </c>
      <c r="O100" s="231">
        <v>0</v>
      </c>
      <c r="P100" s="5">
        <v>6.2</v>
      </c>
      <c r="Q100" s="26">
        <f t="shared" si="22"/>
        <v>6.2</v>
      </c>
      <c r="R100" s="111">
        <f t="shared" si="41"/>
        <v>5.6734099999999996</v>
      </c>
      <c r="S100" s="32">
        <f t="shared" si="41"/>
        <v>5.8254099999999998</v>
      </c>
      <c r="T100" s="286">
        <v>6.2243835616438359</v>
      </c>
      <c r="U100" s="111">
        <f t="shared" si="23"/>
        <v>-7.3221757322180281E-2</v>
      </c>
      <c r="V100" s="261">
        <f>AVERAGE(INDEX($U$5:$U$243,$Z100,1):INDEX($U$5:$U$243,$AA100,1))</f>
        <v>-0.41322175732218042</v>
      </c>
      <c r="X100" s="4">
        <f t="shared" si="24"/>
        <v>4</v>
      </c>
      <c r="Y100" s="284">
        <f t="shared" si="25"/>
        <v>4</v>
      </c>
      <c r="Z100" s="6">
        <f t="shared" si="26"/>
        <v>93</v>
      </c>
      <c r="AA100" s="6">
        <f t="shared" si="27"/>
        <v>102</v>
      </c>
      <c r="AC100" s="5">
        <f t="shared" si="28"/>
        <v>14.5</v>
      </c>
      <c r="AD100" s="32">
        <f t="shared" si="37"/>
        <v>14.118393333333334</v>
      </c>
      <c r="AE100" s="5">
        <f t="shared" si="29"/>
        <v>0.31366806136681191</v>
      </c>
      <c r="AF100" s="261">
        <f>AVERAGE(INDEX($AE$5:$AE$243,$Z100,1):INDEX($AE$5:$AE$243,$AA100,1))</f>
        <v>5.700139470014598E-2</v>
      </c>
      <c r="AH100" s="5">
        <f t="shared" si="35"/>
        <v>-2.4333333333333331</v>
      </c>
      <c r="AI100" s="32">
        <f t="shared" si="38"/>
        <v>-1.6694766666666669</v>
      </c>
      <c r="AJ100" s="5">
        <f t="shared" si="30"/>
        <v>-0.98680555555555505</v>
      </c>
      <c r="AK100" s="262">
        <f>AVERAGE(INDEX($AJ$5:$AJ$243,$Z100,1):INDEX($AJ$5:$AJ$243,$AA100,1))</f>
        <v>-4.3472222222221982E-2</v>
      </c>
      <c r="AL100" s="32"/>
      <c r="AM100" s="5">
        <f t="shared" si="31"/>
        <v>4.0666666666666664</v>
      </c>
      <c r="AN100" s="32">
        <f t="shared" si="39"/>
        <v>4.7027433333333333</v>
      </c>
      <c r="AO100" s="5">
        <f t="shared" si="32"/>
        <v>-1.4244072524407265</v>
      </c>
      <c r="AP100" s="263">
        <f>AVERAGE(INDEX($AO$5:$AO$243,$Z100,1):INDEX($AO$5:$AO$243,$AA100,1))</f>
        <v>-0.86774058577405966</v>
      </c>
      <c r="AQ100" s="5"/>
      <c r="AR100" s="5">
        <f t="shared" si="33"/>
        <v>6.4333333333333336</v>
      </c>
      <c r="AS100" s="32">
        <f t="shared" si="40"/>
        <v>6.0596233333333327</v>
      </c>
      <c r="AT100" s="5">
        <f t="shared" si="34"/>
        <v>-0.42817294281729623</v>
      </c>
      <c r="AU100" s="264">
        <f>AVERAGE(INDEX($AT$5:$AT$243,$Z100,1):INDEX($AT$5:$AT$243,$AA100,1))</f>
        <v>-0.84150627615062967</v>
      </c>
      <c r="AV100" s="5"/>
    </row>
    <row r="101" spans="1:48" ht="11.4">
      <c r="A101" s="141">
        <v>97</v>
      </c>
      <c r="B101" s="6">
        <v>1877</v>
      </c>
      <c r="C101" s="5">
        <v>1.1000000000000001</v>
      </c>
      <c r="D101" s="5">
        <v>-0.3</v>
      </c>
      <c r="E101" s="5">
        <v>-0.7</v>
      </c>
      <c r="F101" s="5">
        <v>3.7</v>
      </c>
      <c r="G101" s="5">
        <v>6.5</v>
      </c>
      <c r="H101" s="5">
        <v>15.8</v>
      </c>
      <c r="I101" s="5">
        <v>13.8</v>
      </c>
      <c r="J101" s="5">
        <v>15.8</v>
      </c>
      <c r="K101" s="5">
        <v>8.1999999999999993</v>
      </c>
      <c r="L101" s="5">
        <v>4.4000000000000004</v>
      </c>
      <c r="M101" s="5">
        <v>3.2</v>
      </c>
      <c r="N101" s="5">
        <v>-2.4</v>
      </c>
      <c r="O101" s="231">
        <v>0</v>
      </c>
      <c r="P101" s="5">
        <v>5.8</v>
      </c>
      <c r="Q101" s="26">
        <f t="shared" si="22"/>
        <v>5.8</v>
      </c>
      <c r="R101" s="111">
        <f t="shared" si="41"/>
        <v>5.6331999999999995</v>
      </c>
      <c r="S101" s="32">
        <f t="shared" si="41"/>
        <v>5.8228499999999999</v>
      </c>
      <c r="T101" s="286">
        <v>5.7917808219178086</v>
      </c>
      <c r="U101" s="111">
        <f t="shared" si="23"/>
        <v>-0.47322175732218064</v>
      </c>
      <c r="V101" s="261">
        <f>AVERAGE(INDEX($U$5:$U$243,$Z101,1):INDEX($U$5:$U$243,$AA101,1))</f>
        <v>-0.41322175732218042</v>
      </c>
      <c r="X101" s="4">
        <f t="shared" si="24"/>
        <v>5</v>
      </c>
      <c r="Y101" s="284">
        <f t="shared" si="25"/>
        <v>4.041666666666667</v>
      </c>
      <c r="Z101" s="6">
        <f t="shared" si="26"/>
        <v>93</v>
      </c>
      <c r="AA101" s="6">
        <f t="shared" si="27"/>
        <v>102</v>
      </c>
      <c r="AC101" s="5">
        <f t="shared" si="28"/>
        <v>15.133333333333335</v>
      </c>
      <c r="AD101" s="32">
        <f t="shared" si="37"/>
        <v>14.107853333333335</v>
      </c>
      <c r="AE101" s="5">
        <f t="shared" si="29"/>
        <v>0.94700139470014655</v>
      </c>
      <c r="AF101" s="261">
        <f>AVERAGE(INDEX($AE$5:$AE$243,$Z101,1):INDEX($AE$5:$AE$243,$AA101,1))</f>
        <v>5.700139470014598E-2</v>
      </c>
      <c r="AH101" s="5">
        <f t="shared" si="35"/>
        <v>1.0333333333333334</v>
      </c>
      <c r="AI101" s="32">
        <f t="shared" si="38"/>
        <v>-1.6382899999999998</v>
      </c>
      <c r="AJ101" s="5">
        <f t="shared" si="30"/>
        <v>2.4798611111111115</v>
      </c>
      <c r="AK101" s="262">
        <f>AVERAGE(INDEX($AJ$5:$AJ$243,$Z101,1):INDEX($AJ$5:$AJ$243,$AA101,1))</f>
        <v>-4.3472222222221982E-2</v>
      </c>
      <c r="AL101" s="32"/>
      <c r="AM101" s="5">
        <f t="shared" si="31"/>
        <v>3.1666666666666665</v>
      </c>
      <c r="AN101" s="32">
        <f t="shared" si="39"/>
        <v>4.6811600000000002</v>
      </c>
      <c r="AO101" s="5">
        <f t="shared" si="32"/>
        <v>-2.3244072524407264</v>
      </c>
      <c r="AP101" s="263">
        <f>AVERAGE(INDEX($AO$5:$AO$243,$Z101,1):INDEX($AO$5:$AO$243,$AA101,1))</f>
        <v>-0.86774058577405966</v>
      </c>
      <c r="AQ101" s="5"/>
      <c r="AR101" s="5">
        <f t="shared" si="33"/>
        <v>5.2666666666666666</v>
      </c>
      <c r="AS101" s="32">
        <f t="shared" si="40"/>
        <v>6.0429066666666662</v>
      </c>
      <c r="AT101" s="5">
        <f t="shared" si="34"/>
        <v>-1.5948396094839632</v>
      </c>
      <c r="AU101" s="264">
        <f>AVERAGE(INDEX($AT$5:$AT$243,$Z101,1):INDEX($AT$5:$AT$243,$AA101,1))</f>
        <v>-0.84150627615062967</v>
      </c>
      <c r="AV101" s="5"/>
    </row>
    <row r="102" spans="1:48" ht="11.4">
      <c r="A102" s="141">
        <v>98</v>
      </c>
      <c r="B102" s="6">
        <v>1878</v>
      </c>
      <c r="C102" s="5">
        <v>-4</v>
      </c>
      <c r="D102" s="5">
        <v>0</v>
      </c>
      <c r="E102" s="5">
        <v>-0.6</v>
      </c>
      <c r="F102" s="5">
        <v>5.4</v>
      </c>
      <c r="G102" s="5">
        <v>10.8</v>
      </c>
      <c r="H102" s="5">
        <v>12.6</v>
      </c>
      <c r="I102" s="5">
        <v>13.5</v>
      </c>
      <c r="J102" s="5">
        <v>14.3</v>
      </c>
      <c r="K102" s="5">
        <v>11.1</v>
      </c>
      <c r="L102" s="5">
        <v>7.2</v>
      </c>
      <c r="M102" s="5">
        <v>0.1</v>
      </c>
      <c r="N102" s="5">
        <v>-3.6</v>
      </c>
      <c r="O102" s="231">
        <v>0</v>
      </c>
      <c r="P102" s="5">
        <v>5.6</v>
      </c>
      <c r="Q102" s="26">
        <f t="shared" si="22"/>
        <v>5.6</v>
      </c>
      <c r="R102" s="111">
        <f t="shared" si="41"/>
        <v>5.5894500000000011</v>
      </c>
      <c r="S102" s="32">
        <f t="shared" si="41"/>
        <v>5.8190499999999998</v>
      </c>
      <c r="T102" s="286">
        <v>5.6068493150684935</v>
      </c>
      <c r="U102" s="111">
        <f t="shared" si="23"/>
        <v>-0.67322175732218081</v>
      </c>
      <c r="V102" s="261">
        <f>AVERAGE(INDEX($U$5:$U$243,$Z102,1):INDEX($U$5:$U$243,$AA102,1))</f>
        <v>-0.50322175732218033</v>
      </c>
      <c r="X102" s="4">
        <f t="shared" si="24"/>
        <v>5</v>
      </c>
      <c r="Y102" s="284">
        <f t="shared" si="25"/>
        <v>4.083333333333333</v>
      </c>
      <c r="Z102" s="6">
        <f t="shared" si="26"/>
        <v>94</v>
      </c>
      <c r="AA102" s="6">
        <f t="shared" si="27"/>
        <v>103</v>
      </c>
      <c r="AC102" s="5">
        <f t="shared" si="28"/>
        <v>13.466666666666669</v>
      </c>
      <c r="AD102" s="32">
        <f t="shared" si="37"/>
        <v>14.094939999999999</v>
      </c>
      <c r="AE102" s="5">
        <f t="shared" si="29"/>
        <v>-0.71966527196651953</v>
      </c>
      <c r="AF102" s="261">
        <f>AVERAGE(INDEX($AE$5:$AE$243,$Z102,1):INDEX($AE$5:$AE$243,$AA102,1))</f>
        <v>-9.6331938633187161E-2</v>
      </c>
      <c r="AH102" s="5">
        <f t="shared" si="35"/>
        <v>-2.1333333333333333</v>
      </c>
      <c r="AI102" s="32">
        <f t="shared" si="38"/>
        <v>-1.6276866666666667</v>
      </c>
      <c r="AJ102" s="5">
        <f t="shared" si="30"/>
        <v>-0.68680555555555522</v>
      </c>
      <c r="AK102" s="262">
        <f>AVERAGE(INDEX($AJ$5:$AJ$243,$Z102,1):INDEX($AJ$5:$AJ$243,$AA102,1))</f>
        <v>-9.0138888888888616E-2</v>
      </c>
      <c r="AL102" s="32"/>
      <c r="AM102" s="5">
        <f t="shared" si="31"/>
        <v>5.2</v>
      </c>
      <c r="AN102" s="32">
        <f t="shared" si="39"/>
        <v>4.6859866666666665</v>
      </c>
      <c r="AO102" s="5">
        <f t="shared" si="32"/>
        <v>-0.29107391910739278</v>
      </c>
      <c r="AP102" s="263">
        <f>AVERAGE(INDEX($AO$5:$AO$243,$Z102,1):INDEX($AO$5:$AO$243,$AA102,1))</f>
        <v>-1.0077405857740596</v>
      </c>
      <c r="AQ102" s="5"/>
      <c r="AR102" s="5">
        <f t="shared" si="33"/>
        <v>6.1333333333333337</v>
      </c>
      <c r="AS102" s="32">
        <f t="shared" si="40"/>
        <v>6.0434766666666659</v>
      </c>
      <c r="AT102" s="5">
        <f t="shared" si="34"/>
        <v>-0.72817294281729605</v>
      </c>
      <c r="AU102" s="264">
        <f>AVERAGE(INDEX($AT$5:$AT$243,$Z102,1):INDEX($AT$5:$AT$243,$AA102,1))</f>
        <v>-0.84817294281729638</v>
      </c>
      <c r="AV102" s="5"/>
    </row>
    <row r="103" spans="1:48" ht="11.4">
      <c r="A103" s="141">
        <v>99</v>
      </c>
      <c r="B103" s="6">
        <v>1879</v>
      </c>
      <c r="C103" s="5">
        <v>-2.7</v>
      </c>
      <c r="D103" s="5">
        <v>-1</v>
      </c>
      <c r="E103" s="5">
        <v>0.5</v>
      </c>
      <c r="F103" s="5">
        <v>3.8</v>
      </c>
      <c r="G103" s="5">
        <v>5.6</v>
      </c>
      <c r="H103" s="5">
        <v>13.5</v>
      </c>
      <c r="I103" s="5">
        <v>12.1</v>
      </c>
      <c r="J103" s="5">
        <v>16.2</v>
      </c>
      <c r="K103" s="5">
        <v>11.9</v>
      </c>
      <c r="L103" s="5">
        <v>4.5999999999999996</v>
      </c>
      <c r="M103" s="5">
        <v>-2.1</v>
      </c>
      <c r="N103" s="5">
        <v>-6.2</v>
      </c>
      <c r="O103" s="147">
        <v>0.5</v>
      </c>
      <c r="P103" s="5">
        <v>4.2</v>
      </c>
      <c r="Q103" s="83">
        <f t="shared" si="22"/>
        <v>4.7</v>
      </c>
      <c r="R103" s="111">
        <f t="shared" si="41"/>
        <v>5.5497700000000005</v>
      </c>
      <c r="S103" s="32">
        <f t="shared" si="41"/>
        <v>5.8201199999999993</v>
      </c>
      <c r="T103" s="286">
        <v>4.6846575342465755</v>
      </c>
      <c r="U103" s="111">
        <f t="shared" si="23"/>
        <v>-1.5732217573221803</v>
      </c>
      <c r="V103" s="261">
        <f>AVERAGE(INDEX($U$5:$U$243,$Z103,1):INDEX($U$5:$U$243,$AA103,1))</f>
        <v>-0.45322175732218034</v>
      </c>
      <c r="X103" s="4">
        <f t="shared" si="24"/>
        <v>5</v>
      </c>
      <c r="Y103" s="284">
        <f t="shared" si="25"/>
        <v>4.125</v>
      </c>
      <c r="Z103" s="6">
        <f t="shared" si="26"/>
        <v>95</v>
      </c>
      <c r="AA103" s="6">
        <f t="shared" si="27"/>
        <v>104</v>
      </c>
      <c r="AC103" s="5">
        <f t="shared" si="28"/>
        <v>13.933333333333332</v>
      </c>
      <c r="AD103" s="32">
        <f t="shared" si="37"/>
        <v>14.070013333333335</v>
      </c>
      <c r="AE103" s="5">
        <f t="shared" si="29"/>
        <v>-0.25299860529985629</v>
      </c>
      <c r="AF103" s="261">
        <f>AVERAGE(INDEX($AE$5:$AE$243,$Z103,1):INDEX($AE$5:$AE$243,$AA103,1))</f>
        <v>-0.19299860529985402</v>
      </c>
      <c r="AH103" s="5">
        <f t="shared" si="35"/>
        <v>-2.4333333333333336</v>
      </c>
      <c r="AI103" s="32">
        <f t="shared" si="38"/>
        <v>-1.6194200000000001</v>
      </c>
      <c r="AJ103" s="5">
        <f t="shared" si="30"/>
        <v>-0.98680555555555549</v>
      </c>
      <c r="AK103" s="262">
        <f>AVERAGE(INDEX($AJ$5:$AJ$243,$Z103,1):INDEX($AJ$5:$AJ$243,$AA103,1))</f>
        <v>3.1944444444447218E-3</v>
      </c>
      <c r="AL103" s="32"/>
      <c r="AM103" s="5">
        <f t="shared" si="31"/>
        <v>3.2999999999999994</v>
      </c>
      <c r="AN103" s="32">
        <f t="shared" si="39"/>
        <v>4.7051266666666667</v>
      </c>
      <c r="AO103" s="5">
        <f t="shared" si="32"/>
        <v>-2.1910739191073936</v>
      </c>
      <c r="AP103" s="263">
        <f>AVERAGE(INDEX($AO$5:$AO$243,$Z103,1):INDEX($AO$5:$AO$243,$AA103,1))</f>
        <v>-0.81440725244072643</v>
      </c>
      <c r="AQ103" s="5"/>
      <c r="AR103" s="5">
        <f t="shared" si="33"/>
        <v>4.8</v>
      </c>
      <c r="AS103" s="32">
        <f t="shared" si="40"/>
        <v>6.0471566666666661</v>
      </c>
      <c r="AT103" s="5">
        <f t="shared" si="34"/>
        <v>-2.06150627615063</v>
      </c>
      <c r="AU103" s="264">
        <f>AVERAGE(INDEX($AT$5:$AT$243,$Z103,1):INDEX($AT$5:$AT$243,$AA103,1))</f>
        <v>-0.98150627615062969</v>
      </c>
      <c r="AV103" s="5"/>
    </row>
    <row r="104" spans="1:48" ht="11.4">
      <c r="A104" s="141">
        <v>100</v>
      </c>
      <c r="B104" s="6">
        <v>1880</v>
      </c>
      <c r="C104" s="5">
        <v>-5.4</v>
      </c>
      <c r="D104" s="5">
        <v>1.5</v>
      </c>
      <c r="E104" s="5">
        <v>3.4</v>
      </c>
      <c r="F104" s="5">
        <v>6.1</v>
      </c>
      <c r="G104" s="5">
        <v>7.8</v>
      </c>
      <c r="H104" s="5">
        <v>11.8</v>
      </c>
      <c r="I104" s="5">
        <v>16.100000000000001</v>
      </c>
      <c r="J104" s="5">
        <v>13.5</v>
      </c>
      <c r="K104" s="5">
        <v>12.1</v>
      </c>
      <c r="L104" s="5">
        <v>6.5</v>
      </c>
      <c r="M104" s="5">
        <v>2.2000000000000002</v>
      </c>
      <c r="N104" s="5">
        <v>2.2000000000000002</v>
      </c>
      <c r="O104" s="147">
        <v>0.5</v>
      </c>
      <c r="P104" s="5">
        <v>6</v>
      </c>
      <c r="Q104" s="83">
        <f t="shared" si="22"/>
        <v>6.5</v>
      </c>
      <c r="R104" s="111">
        <f t="shared" si="41"/>
        <v>5.5059500000000003</v>
      </c>
      <c r="S104" s="32">
        <f t="shared" si="41"/>
        <v>5.8162499999999993</v>
      </c>
      <c r="T104" s="286">
        <v>6.4989041095890405</v>
      </c>
      <c r="U104" s="111">
        <f t="shared" si="23"/>
        <v>0.22677824267781954</v>
      </c>
      <c r="V104" s="261">
        <f>AVERAGE(INDEX($U$5:$U$243,$Z104,1):INDEX($U$5:$U$243,$AA104,1))</f>
        <v>-0.36322175732218043</v>
      </c>
      <c r="X104" s="4">
        <f t="shared" si="24"/>
        <v>5</v>
      </c>
      <c r="Y104" s="284">
        <f t="shared" si="25"/>
        <v>4.166666666666667</v>
      </c>
      <c r="Z104" s="6">
        <f t="shared" si="26"/>
        <v>96</v>
      </c>
      <c r="AA104" s="6">
        <f t="shared" si="27"/>
        <v>105</v>
      </c>
      <c r="AC104" s="5">
        <f t="shared" si="28"/>
        <v>13.800000000000002</v>
      </c>
      <c r="AD104" s="32">
        <f t="shared" si="37"/>
        <v>14.037393333333334</v>
      </c>
      <c r="AE104" s="5">
        <f t="shared" si="29"/>
        <v>-0.3863319386331856</v>
      </c>
      <c r="AF104" s="261">
        <f>AVERAGE(INDEX($AE$5:$AE$243,$Z104,1):INDEX($AE$5:$AE$243,$AA104,1))</f>
        <v>-0.16966527196652095</v>
      </c>
      <c r="AH104" s="5">
        <f t="shared" si="35"/>
        <v>-3.3666666666666671</v>
      </c>
      <c r="AI104" s="32">
        <f t="shared" si="38"/>
        <v>-1.6245933333333336</v>
      </c>
      <c r="AJ104" s="5">
        <f t="shared" si="30"/>
        <v>-1.9201388888888891</v>
      </c>
      <c r="AK104" s="262">
        <f>AVERAGE(INDEX($AJ$5:$AJ$243,$Z104,1):INDEX($AJ$5:$AJ$243,$AA104,1))</f>
        <v>0.30652777777777801</v>
      </c>
      <c r="AL104" s="32"/>
      <c r="AM104" s="5">
        <f t="shared" si="31"/>
        <v>5.7666666666666666</v>
      </c>
      <c r="AN104" s="32">
        <f t="shared" si="39"/>
        <v>4.7245266666666668</v>
      </c>
      <c r="AO104" s="5">
        <f t="shared" si="32"/>
        <v>0.27559274755927365</v>
      </c>
      <c r="AP104" s="263">
        <f>AVERAGE(INDEX($AO$5:$AO$243,$Z104,1):INDEX($AO$5:$AO$243,$AA104,1))</f>
        <v>-0.82107391910739302</v>
      </c>
      <c r="AQ104" s="5"/>
      <c r="AR104" s="5">
        <f t="shared" si="33"/>
        <v>6.9333333333333336</v>
      </c>
      <c r="AS104" s="32">
        <f t="shared" si="40"/>
        <v>6.0623199999999997</v>
      </c>
      <c r="AT104" s="5">
        <f t="shared" si="34"/>
        <v>7.1827057182703768E-2</v>
      </c>
      <c r="AU104" s="264">
        <f>AVERAGE(INDEX($AT$5:$AT$243,$Z104,1):INDEX($AT$5:$AT$243,$AA104,1))</f>
        <v>-0.8681729428172964</v>
      </c>
      <c r="AV104" s="5"/>
    </row>
    <row r="105" spans="1:48" ht="11.4">
      <c r="A105" s="141">
        <v>101</v>
      </c>
      <c r="B105" s="6">
        <v>1881</v>
      </c>
      <c r="C105" s="5">
        <v>-5.9</v>
      </c>
      <c r="D105" s="5">
        <v>0.5</v>
      </c>
      <c r="E105" s="5">
        <v>1.7</v>
      </c>
      <c r="F105" s="5">
        <v>3.3</v>
      </c>
      <c r="G105" s="5">
        <v>8.6</v>
      </c>
      <c r="H105" s="5">
        <v>12.5</v>
      </c>
      <c r="I105" s="5">
        <v>17.399999999999999</v>
      </c>
      <c r="J105" s="5">
        <v>15.3</v>
      </c>
      <c r="K105" s="5">
        <v>9.9</v>
      </c>
      <c r="L105" s="5">
        <v>2</v>
      </c>
      <c r="M105" s="5">
        <v>4.8</v>
      </c>
      <c r="N105" s="5">
        <v>-0.30000000000000004</v>
      </c>
      <c r="O105" s="147">
        <v>0.5</v>
      </c>
      <c r="P105" s="5">
        <v>5.3</v>
      </c>
      <c r="Q105" s="83">
        <f t="shared" si="22"/>
        <v>5.8</v>
      </c>
      <c r="R105" s="111">
        <f t="shared" si="41"/>
        <v>5.470559999999999</v>
      </c>
      <c r="S105" s="32">
        <f t="shared" si="41"/>
        <v>5.8185099999999998</v>
      </c>
      <c r="T105" s="286">
        <v>5.8643835616438365</v>
      </c>
      <c r="U105" s="111">
        <f t="shared" si="23"/>
        <v>-0.47322175732218064</v>
      </c>
      <c r="V105" s="261">
        <f>AVERAGE(INDEX($U$5:$U$243,$Z105,1):INDEX($U$5:$U$243,$AA105,1))</f>
        <v>-0.36322175732218043</v>
      </c>
      <c r="X105" s="4">
        <f t="shared" si="24"/>
        <v>5</v>
      </c>
      <c r="Y105" s="284">
        <f t="shared" si="25"/>
        <v>4.208333333333333</v>
      </c>
      <c r="Z105" s="6">
        <f t="shared" si="26"/>
        <v>97</v>
      </c>
      <c r="AA105" s="6">
        <f t="shared" si="27"/>
        <v>106</v>
      </c>
      <c r="AC105" s="5">
        <f t="shared" si="28"/>
        <v>15.066666666666668</v>
      </c>
      <c r="AD105" s="32">
        <f t="shared" si="37"/>
        <v>14.022950000000002</v>
      </c>
      <c r="AE105" s="5">
        <f t="shared" si="29"/>
        <v>0.88033472803348012</v>
      </c>
      <c r="AF105" s="261">
        <f>AVERAGE(INDEX($AE$5:$AE$243,$Z105,1):INDEX($AE$5:$AE$243,$AA105,1))</f>
        <v>-0.22966527196652092</v>
      </c>
      <c r="AH105" s="5">
        <f t="shared" si="35"/>
        <v>-1.0666666666666667</v>
      </c>
      <c r="AI105" s="32">
        <f t="shared" si="38"/>
        <v>-1.6513766666666665</v>
      </c>
      <c r="AJ105" s="5">
        <f t="shared" si="30"/>
        <v>0.37986111111111143</v>
      </c>
      <c r="AK105" s="262">
        <f>AVERAGE(INDEX($AJ$5:$AJ$243,$Z105,1):INDEX($AJ$5:$AJ$243,$AA105,1))</f>
        <v>0.20986111111111141</v>
      </c>
      <c r="AL105" s="32"/>
      <c r="AM105" s="5">
        <f t="shared" si="31"/>
        <v>4.5333333333333332</v>
      </c>
      <c r="AN105" s="32">
        <f t="shared" si="39"/>
        <v>4.7567000000000004</v>
      </c>
      <c r="AO105" s="5">
        <f t="shared" si="32"/>
        <v>-0.95774058577405974</v>
      </c>
      <c r="AP105" s="263">
        <f>AVERAGE(INDEX($AO$5:$AO$243,$Z105,1):INDEX($AO$5:$AO$243,$AA105,1))</f>
        <v>-0.65774058577405969</v>
      </c>
      <c r="AQ105" s="5"/>
      <c r="AR105" s="5">
        <f t="shared" si="33"/>
        <v>5.5666666666666664</v>
      </c>
      <c r="AS105" s="32">
        <f t="shared" si="40"/>
        <v>6.0893766666666664</v>
      </c>
      <c r="AT105" s="5">
        <f t="shared" si="34"/>
        <v>-1.2948396094839634</v>
      </c>
      <c r="AU105" s="264">
        <f>AVERAGE(INDEX($AT$5:$AT$243,$Z105,1):INDEX($AT$5:$AT$243,$AA105,1))</f>
        <v>-0.67817294281729645</v>
      </c>
      <c r="AV105" s="5"/>
    </row>
    <row r="106" spans="1:48" ht="11.4">
      <c r="A106" s="141">
        <v>102</v>
      </c>
      <c r="B106" s="6">
        <v>1882</v>
      </c>
      <c r="C106" s="5">
        <v>0.7</v>
      </c>
      <c r="D106" s="5">
        <v>-0.30000000000000004</v>
      </c>
      <c r="E106" s="5">
        <v>4.5</v>
      </c>
      <c r="F106" s="5">
        <v>4.8</v>
      </c>
      <c r="G106" s="5">
        <v>9.8000000000000007</v>
      </c>
      <c r="H106" s="5">
        <v>11.3</v>
      </c>
      <c r="I106" s="5">
        <v>13.7</v>
      </c>
      <c r="J106" s="5">
        <v>12.1</v>
      </c>
      <c r="K106" s="5">
        <v>9.9</v>
      </c>
      <c r="L106" s="5">
        <v>7.8</v>
      </c>
      <c r="M106" s="5">
        <v>1.8</v>
      </c>
      <c r="N106" s="5">
        <v>0.8</v>
      </c>
      <c r="O106" s="147">
        <v>0.5</v>
      </c>
      <c r="P106" s="5">
        <v>5.9</v>
      </c>
      <c r="Q106" s="83">
        <f t="shared" si="22"/>
        <v>6.4</v>
      </c>
      <c r="R106" s="111">
        <f t="shared" si="41"/>
        <v>5.4420500000000009</v>
      </c>
      <c r="S106" s="32">
        <f t="shared" si="41"/>
        <v>5.8240499999999997</v>
      </c>
      <c r="T106" s="286">
        <v>6.4736986301369868</v>
      </c>
      <c r="U106" s="111">
        <f t="shared" si="23"/>
        <v>0.1267782426778199</v>
      </c>
      <c r="V106" s="261">
        <f>AVERAGE(INDEX($U$5:$U$243,$Z106,1):INDEX($U$5:$U$243,$AA106,1))</f>
        <v>-0.44322175732218039</v>
      </c>
      <c r="X106" s="4">
        <f t="shared" si="24"/>
        <v>5</v>
      </c>
      <c r="Y106" s="284">
        <f t="shared" si="25"/>
        <v>4.25</v>
      </c>
      <c r="Z106" s="6">
        <f t="shared" si="26"/>
        <v>98</v>
      </c>
      <c r="AA106" s="6">
        <f t="shared" si="27"/>
        <v>107</v>
      </c>
      <c r="AC106" s="5">
        <f t="shared" si="28"/>
        <v>12.366666666666667</v>
      </c>
      <c r="AD106" s="32">
        <f t="shared" si="37"/>
        <v>14.005806666666667</v>
      </c>
      <c r="AE106" s="5">
        <f t="shared" si="29"/>
        <v>-1.8196652719665209</v>
      </c>
      <c r="AF106" s="261">
        <f>AVERAGE(INDEX($AE$5:$AE$243,$Z106,1):INDEX($AE$5:$AE$243,$AA106,1))</f>
        <v>-0.22966527196652092</v>
      </c>
      <c r="AH106" s="5">
        <f t="shared" si="35"/>
        <v>3.3333333333333291E-2</v>
      </c>
      <c r="AI106" s="32">
        <f t="shared" si="38"/>
        <v>-1.6909533333333333</v>
      </c>
      <c r="AJ106" s="5">
        <f t="shared" si="30"/>
        <v>1.4798611111111113</v>
      </c>
      <c r="AK106" s="262">
        <f>AVERAGE(INDEX($AJ$5:$AJ$243,$Z106,1):INDEX($AJ$5:$AJ$243,$AA106,1))</f>
        <v>-0.19347222222222205</v>
      </c>
      <c r="AL106" s="32"/>
      <c r="AM106" s="5">
        <f t="shared" si="31"/>
        <v>6.3666666666666671</v>
      </c>
      <c r="AN106" s="32">
        <f t="shared" si="39"/>
        <v>4.8081266666666664</v>
      </c>
      <c r="AO106" s="5">
        <f t="shared" si="32"/>
        <v>0.87559274755927419</v>
      </c>
      <c r="AP106" s="263">
        <f>AVERAGE(INDEX($AO$5:$AO$243,$Z106,1):INDEX($AO$5:$AO$243,$AA106,1))</f>
        <v>-0.60440725244072624</v>
      </c>
      <c r="AQ106" s="5"/>
      <c r="AR106" s="5">
        <f t="shared" si="33"/>
        <v>6.5</v>
      </c>
      <c r="AS106" s="32">
        <f t="shared" si="40"/>
        <v>6.1211133333333336</v>
      </c>
      <c r="AT106" s="5">
        <f t="shared" si="34"/>
        <v>-0.3615062761506298</v>
      </c>
      <c r="AU106" s="264">
        <f>AVERAGE(INDEX($AT$5:$AT$243,$Z106,1):INDEX($AT$5:$AT$243,$AA106,1))</f>
        <v>-0.73150627615062969</v>
      </c>
      <c r="AV106" s="5"/>
    </row>
    <row r="107" spans="1:48" ht="11.4">
      <c r="A107" s="141">
        <v>103</v>
      </c>
      <c r="B107" s="6">
        <v>1883</v>
      </c>
      <c r="C107" s="5">
        <v>-1.5</v>
      </c>
      <c r="D107" s="5">
        <v>0.3</v>
      </c>
      <c r="E107" s="5">
        <v>-4.2</v>
      </c>
      <c r="F107" s="5">
        <v>3.7</v>
      </c>
      <c r="G107" s="5">
        <v>10</v>
      </c>
      <c r="H107" s="5">
        <v>12.7</v>
      </c>
      <c r="I107" s="5">
        <v>13.9</v>
      </c>
      <c r="J107" s="5">
        <v>14.1</v>
      </c>
      <c r="K107" s="5">
        <v>11.1</v>
      </c>
      <c r="L107" s="5">
        <v>5.5</v>
      </c>
      <c r="M107" s="5">
        <v>2.2000000000000002</v>
      </c>
      <c r="N107" s="5">
        <v>-2.9</v>
      </c>
      <c r="O107" s="147">
        <v>0.5</v>
      </c>
      <c r="P107" s="5">
        <v>4.9000000000000004</v>
      </c>
      <c r="Q107" s="83">
        <f t="shared" si="22"/>
        <v>5.4</v>
      </c>
      <c r="R107" s="111">
        <f t="shared" si="41"/>
        <v>5.4125100000000002</v>
      </c>
      <c r="S107" s="32">
        <f t="shared" si="41"/>
        <v>5.8241100000000001</v>
      </c>
      <c r="T107" s="286">
        <v>5.4520547945205475</v>
      </c>
      <c r="U107" s="111">
        <f t="shared" si="23"/>
        <v>-0.8732217573221801</v>
      </c>
      <c r="V107" s="261">
        <f>AVERAGE(INDEX($U$5:$U$243,$Z107,1):INDEX($U$5:$U$243,$AA107,1))</f>
        <v>-0.45322175732218034</v>
      </c>
      <c r="X107" s="4">
        <f t="shared" si="24"/>
        <v>5</v>
      </c>
      <c r="Y107" s="284">
        <f t="shared" si="25"/>
        <v>4.291666666666667</v>
      </c>
      <c r="Z107" s="6">
        <f t="shared" si="26"/>
        <v>99</v>
      </c>
      <c r="AA107" s="6">
        <f t="shared" si="27"/>
        <v>108</v>
      </c>
      <c r="AC107" s="5">
        <f t="shared" si="28"/>
        <v>13.566666666666668</v>
      </c>
      <c r="AD107" s="32">
        <f t="shared" si="37"/>
        <v>13.994236666666666</v>
      </c>
      <c r="AE107" s="5">
        <f t="shared" si="29"/>
        <v>-0.61966527196651988</v>
      </c>
      <c r="AF107" s="261">
        <f>AVERAGE(INDEX($AE$5:$AE$243,$Z107,1):INDEX($AE$5:$AE$243,$AA107,1))</f>
        <v>-0.24633193863318786</v>
      </c>
      <c r="AH107" s="5">
        <f t="shared" si="35"/>
        <v>-0.13333333333333333</v>
      </c>
      <c r="AI107" s="32">
        <f t="shared" si="38"/>
        <v>-1.7441899999999997</v>
      </c>
      <c r="AJ107" s="5">
        <f t="shared" si="30"/>
        <v>1.3131944444444448</v>
      </c>
      <c r="AK107" s="262">
        <f>AVERAGE(INDEX($AJ$5:$AJ$243,$Z107,1):INDEX($AJ$5:$AJ$243,$AA107,1))</f>
        <v>-0.33347222222222206</v>
      </c>
      <c r="AL107" s="32"/>
      <c r="AM107" s="5">
        <f t="shared" si="31"/>
        <v>3.1666666666666665</v>
      </c>
      <c r="AN107" s="32">
        <f t="shared" si="39"/>
        <v>4.8609399999999994</v>
      </c>
      <c r="AO107" s="5">
        <f t="shared" si="32"/>
        <v>-2.3244072524407264</v>
      </c>
      <c r="AP107" s="263">
        <f>AVERAGE(INDEX($AO$5:$AO$243,$Z107,1):INDEX($AO$5:$AO$243,$AA107,1))</f>
        <v>-0.67774058577405971</v>
      </c>
      <c r="AQ107" s="5"/>
      <c r="AR107" s="5">
        <f t="shared" si="33"/>
        <v>6.2666666666666666</v>
      </c>
      <c r="AS107" s="32">
        <f t="shared" si="40"/>
        <v>6.1558400000000004</v>
      </c>
      <c r="AT107" s="5">
        <f t="shared" si="34"/>
        <v>-0.59483960948396319</v>
      </c>
      <c r="AU107" s="264">
        <f>AVERAGE(INDEX($AT$5:$AT$243,$Z107,1):INDEX($AT$5:$AT$243,$AA107,1))</f>
        <v>-0.76150627615062982</v>
      </c>
      <c r="AV107" s="5"/>
    </row>
    <row r="108" spans="1:48" ht="11.4">
      <c r="A108" s="141">
        <v>104</v>
      </c>
      <c r="B108" s="6">
        <v>1884</v>
      </c>
      <c r="C108" s="5">
        <v>0.7</v>
      </c>
      <c r="D108" s="5">
        <v>1.1000000000000001</v>
      </c>
      <c r="E108" s="5">
        <v>3.2</v>
      </c>
      <c r="F108" s="5">
        <v>4.0999999999999996</v>
      </c>
      <c r="G108" s="5">
        <v>11.1</v>
      </c>
      <c r="H108" s="5">
        <v>9.4</v>
      </c>
      <c r="I108" s="5">
        <v>16</v>
      </c>
      <c r="J108" s="5">
        <v>15.2</v>
      </c>
      <c r="K108" s="5">
        <v>12.5</v>
      </c>
      <c r="L108" s="5">
        <v>4.7</v>
      </c>
      <c r="M108" s="5">
        <v>9.9999999999999978E-2</v>
      </c>
      <c r="N108" s="5">
        <v>-1.1000000000000001</v>
      </c>
      <c r="O108" s="147">
        <v>0.5</v>
      </c>
      <c r="P108" s="5">
        <v>5.9</v>
      </c>
      <c r="Q108" s="83">
        <f t="shared" si="22"/>
        <v>6.4</v>
      </c>
      <c r="R108" s="111">
        <f t="shared" si="41"/>
        <v>5.3696400000000004</v>
      </c>
      <c r="S108" s="32">
        <f t="shared" si="41"/>
        <v>5.8059400000000005</v>
      </c>
      <c r="T108" s="286">
        <v>6.4810958904109599</v>
      </c>
      <c r="U108" s="111">
        <f t="shared" si="23"/>
        <v>0.1267782426778199</v>
      </c>
      <c r="V108" s="261">
        <f>AVERAGE(INDEX($U$5:$U$243,$Z108,1):INDEX($U$5:$U$243,$AA108,1))</f>
        <v>-0.41322175732218042</v>
      </c>
      <c r="X108" s="4">
        <f t="shared" si="24"/>
        <v>5</v>
      </c>
      <c r="Y108" s="284">
        <f t="shared" si="25"/>
        <v>4.333333333333333</v>
      </c>
      <c r="Z108" s="6">
        <f t="shared" si="26"/>
        <v>100</v>
      </c>
      <c r="AA108" s="6">
        <f t="shared" si="27"/>
        <v>109</v>
      </c>
      <c r="AC108" s="5">
        <f t="shared" si="28"/>
        <v>13.533333333333331</v>
      </c>
      <c r="AD108" s="32">
        <f t="shared" si="37"/>
        <v>13.990170000000001</v>
      </c>
      <c r="AE108" s="5">
        <f t="shared" si="29"/>
        <v>-0.65299860529985665</v>
      </c>
      <c r="AF108" s="261">
        <f>AVERAGE(INDEX($AE$5:$AE$243,$Z108,1):INDEX($AE$5:$AE$243,$AA108,1))</f>
        <v>-0.22633193863318776</v>
      </c>
      <c r="AH108" s="5">
        <f t="shared" si="35"/>
        <v>-0.3666666666666667</v>
      </c>
      <c r="AI108" s="32">
        <f t="shared" si="38"/>
        <v>-1.8656299999999999</v>
      </c>
      <c r="AJ108" s="5">
        <f t="shared" si="30"/>
        <v>1.0798611111111114</v>
      </c>
      <c r="AK108" s="262">
        <f>AVERAGE(INDEX($AJ$5:$AJ$243,$Z108,1):INDEX($AJ$5:$AJ$243,$AA108,1))</f>
        <v>-0.34680555555555531</v>
      </c>
      <c r="AL108" s="32"/>
      <c r="AM108" s="5">
        <f t="shared" si="31"/>
        <v>6.1333333333333329</v>
      </c>
      <c r="AN108" s="32">
        <f t="shared" si="39"/>
        <v>4.9027266666666671</v>
      </c>
      <c r="AO108" s="5">
        <f t="shared" si="32"/>
        <v>0.64225941422593991</v>
      </c>
      <c r="AP108" s="263">
        <f>AVERAGE(INDEX($AO$5:$AO$243,$Z108,1):INDEX($AO$5:$AO$243,$AA108,1))</f>
        <v>-0.50774058577405956</v>
      </c>
      <c r="AQ108" s="5"/>
      <c r="AR108" s="5">
        <f t="shared" si="33"/>
        <v>5.7666666666666666</v>
      </c>
      <c r="AS108" s="32">
        <f t="shared" si="40"/>
        <v>6.1944999999999997</v>
      </c>
      <c r="AT108" s="5">
        <f t="shared" si="34"/>
        <v>-1.0948396094839632</v>
      </c>
      <c r="AU108" s="264">
        <f>AVERAGE(INDEX($AT$5:$AT$243,$Z108,1):INDEX($AT$5:$AT$243,$AA108,1))</f>
        <v>-0.64150627615062983</v>
      </c>
      <c r="AV108" s="5"/>
    </row>
    <row r="109" spans="1:48" ht="11.4">
      <c r="A109" s="141">
        <v>105</v>
      </c>
      <c r="B109" s="6">
        <v>1885</v>
      </c>
      <c r="C109" s="5">
        <v>-3.3</v>
      </c>
      <c r="D109" s="5">
        <v>2.8</v>
      </c>
      <c r="E109" s="5">
        <v>0</v>
      </c>
      <c r="F109" s="5">
        <v>7.4</v>
      </c>
      <c r="G109" s="5">
        <v>7.6</v>
      </c>
      <c r="H109" s="5">
        <v>14.8</v>
      </c>
      <c r="I109" s="5">
        <v>15.5</v>
      </c>
      <c r="J109" s="5">
        <v>14.1</v>
      </c>
      <c r="K109" s="5">
        <v>11.6</v>
      </c>
      <c r="L109" s="5">
        <v>5.0999999999999996</v>
      </c>
      <c r="M109" s="5">
        <v>2.1</v>
      </c>
      <c r="N109" s="5">
        <v>-2.4</v>
      </c>
      <c r="O109" s="147">
        <v>0.5</v>
      </c>
      <c r="P109" s="5">
        <v>5.8</v>
      </c>
      <c r="Q109" s="83">
        <f t="shared" si="22"/>
        <v>6.3</v>
      </c>
      <c r="R109" s="111">
        <f t="shared" si="41"/>
        <v>5.3336399999999999</v>
      </c>
      <c r="S109" s="32">
        <f t="shared" si="41"/>
        <v>5.7897899999999991</v>
      </c>
      <c r="T109" s="286">
        <v>6.3397260273972611</v>
      </c>
      <c r="U109" s="111">
        <f t="shared" si="23"/>
        <v>2.6778242677819364E-2</v>
      </c>
      <c r="V109" s="261">
        <f>AVERAGE(INDEX($U$5:$U$243,$Z109,1):INDEX($U$5:$U$243,$AA109,1))</f>
        <v>-0.54322175732218037</v>
      </c>
      <c r="X109" s="4">
        <f t="shared" si="24"/>
        <v>5</v>
      </c>
      <c r="Y109" s="284">
        <f t="shared" si="25"/>
        <v>4.375</v>
      </c>
      <c r="Z109" s="6">
        <f t="shared" si="26"/>
        <v>101</v>
      </c>
      <c r="AA109" s="6">
        <f t="shared" si="27"/>
        <v>110</v>
      </c>
      <c r="AC109" s="5">
        <f t="shared" si="28"/>
        <v>14.799999999999999</v>
      </c>
      <c r="AD109" s="32">
        <f t="shared" si="37"/>
        <v>13.978476666666669</v>
      </c>
      <c r="AE109" s="5">
        <f t="shared" si="29"/>
        <v>0.61366806136681085</v>
      </c>
      <c r="AF109" s="261">
        <f>AVERAGE(INDEX($AE$5:$AE$243,$Z109,1):INDEX($AE$5:$AE$243,$AA109,1))</f>
        <v>-0.29966527196652121</v>
      </c>
      <c r="AH109" s="5">
        <f t="shared" si="35"/>
        <v>-0.53333333333333355</v>
      </c>
      <c r="AI109" s="32">
        <f t="shared" si="38"/>
        <v>-2.0032433333333337</v>
      </c>
      <c r="AJ109" s="5">
        <f t="shared" si="30"/>
        <v>0.91319444444444453</v>
      </c>
      <c r="AK109" s="262">
        <f>AVERAGE(INDEX($AJ$5:$AJ$243,$Z109,1):INDEX($AJ$5:$AJ$243,$AA109,1))</f>
        <v>-0.28013888888888855</v>
      </c>
      <c r="AL109" s="32"/>
      <c r="AM109" s="5">
        <f t="shared" si="31"/>
        <v>5</v>
      </c>
      <c r="AN109" s="32">
        <f t="shared" si="39"/>
        <v>4.9493199999999993</v>
      </c>
      <c r="AO109" s="5">
        <f t="shared" si="32"/>
        <v>-0.49107391910739295</v>
      </c>
      <c r="AP109" s="263">
        <f>AVERAGE(INDEX($AO$5:$AO$243,$Z109,1):INDEX($AO$5:$AO$243,$AA109,1))</f>
        <v>-0.48774058577405965</v>
      </c>
      <c r="AQ109" s="5"/>
      <c r="AR109" s="5">
        <f t="shared" si="33"/>
        <v>6.2666666666666666</v>
      </c>
      <c r="AS109" s="32">
        <f t="shared" si="40"/>
        <v>6.2328033333333339</v>
      </c>
      <c r="AT109" s="5">
        <f t="shared" si="34"/>
        <v>-0.59483960948396319</v>
      </c>
      <c r="AU109" s="264">
        <f>AVERAGE(INDEX($AT$5:$AT$243,$Z109,1):INDEX($AT$5:$AT$243,$AA109,1))</f>
        <v>-0.81483960948396328</v>
      </c>
      <c r="AV109" s="5"/>
    </row>
    <row r="110" spans="1:48" ht="11.4">
      <c r="A110" s="141">
        <v>106</v>
      </c>
      <c r="B110" s="6">
        <v>1886</v>
      </c>
      <c r="C110" s="5">
        <v>-3.1</v>
      </c>
      <c r="D110" s="5">
        <v>-4.7</v>
      </c>
      <c r="E110" s="5">
        <v>-0.8</v>
      </c>
      <c r="F110" s="5">
        <v>7.2</v>
      </c>
      <c r="G110" s="5">
        <v>10.7</v>
      </c>
      <c r="H110" s="5">
        <v>11.3</v>
      </c>
      <c r="I110" s="5">
        <v>15.6</v>
      </c>
      <c r="J110" s="5">
        <v>14.8</v>
      </c>
      <c r="K110" s="5">
        <v>14</v>
      </c>
      <c r="L110" s="5">
        <v>8.4</v>
      </c>
      <c r="M110" s="5">
        <v>2.6</v>
      </c>
      <c r="N110" s="5">
        <v>-1.4</v>
      </c>
      <c r="O110" s="147">
        <v>0.5</v>
      </c>
      <c r="P110" s="5">
        <v>5.7</v>
      </c>
      <c r="Q110" s="83">
        <f t="shared" si="22"/>
        <v>6.2</v>
      </c>
      <c r="R110" s="111">
        <f t="shared" si="41"/>
        <v>5.3106299999999997</v>
      </c>
      <c r="S110" s="32">
        <f t="shared" si="41"/>
        <v>5.7820800000000006</v>
      </c>
      <c r="T110" s="286">
        <v>6.2605479452054809</v>
      </c>
      <c r="U110" s="111">
        <f t="shared" si="23"/>
        <v>-7.3221757322180281E-2</v>
      </c>
      <c r="V110" s="261">
        <f>AVERAGE(INDEX($U$5:$U$243,$Z110,1):INDEX($U$5:$U$243,$AA110,1))</f>
        <v>-0.55322175732218037</v>
      </c>
      <c r="X110" s="4">
        <f t="shared" si="24"/>
        <v>5</v>
      </c>
      <c r="Y110" s="284">
        <f t="shared" si="25"/>
        <v>4.416666666666667</v>
      </c>
      <c r="Z110" s="6">
        <f t="shared" si="26"/>
        <v>102</v>
      </c>
      <c r="AA110" s="6">
        <f t="shared" si="27"/>
        <v>111</v>
      </c>
      <c r="AC110" s="5">
        <f t="shared" si="28"/>
        <v>13.9</v>
      </c>
      <c r="AD110" s="32">
        <f t="shared" si="37"/>
        <v>13.982229999999999</v>
      </c>
      <c r="AE110" s="5">
        <f t="shared" si="29"/>
        <v>-0.28633193863318773</v>
      </c>
      <c r="AF110" s="261">
        <f>AVERAGE(INDEX($AE$5:$AE$243,$Z110,1):INDEX($AE$5:$AE$243,$AA110,1))</f>
        <v>-0.466331938633188</v>
      </c>
      <c r="AH110" s="5">
        <f t="shared" si="35"/>
        <v>-3.4</v>
      </c>
      <c r="AI110" s="32">
        <f t="shared" si="38"/>
        <v>-2.1301533333333333</v>
      </c>
      <c r="AJ110" s="5">
        <f t="shared" si="30"/>
        <v>-1.9534722222222218</v>
      </c>
      <c r="AK110" s="262">
        <f>AVERAGE(INDEX($AJ$5:$AJ$243,$Z110,1):INDEX($AJ$5:$AJ$243,$AA110,1))</f>
        <v>-0.70347222222222183</v>
      </c>
      <c r="AL110" s="32"/>
      <c r="AM110" s="5">
        <f t="shared" si="31"/>
        <v>5.7</v>
      </c>
      <c r="AN110" s="32">
        <f t="shared" si="39"/>
        <v>4.9999866666666666</v>
      </c>
      <c r="AO110" s="5">
        <f t="shared" si="32"/>
        <v>0.20892608089260722</v>
      </c>
      <c r="AP110" s="263">
        <f>AVERAGE(INDEX($AO$5:$AO$243,$Z110,1):INDEX($AO$5:$AO$243,$AA110,1))</f>
        <v>-0.46774058577405964</v>
      </c>
      <c r="AQ110" s="5"/>
      <c r="AR110" s="5">
        <f t="shared" si="33"/>
        <v>8.3333333333333339</v>
      </c>
      <c r="AS110" s="32">
        <f t="shared" si="40"/>
        <v>6.2743399999999987</v>
      </c>
      <c r="AT110" s="5">
        <f t="shared" si="34"/>
        <v>1.4718270571827041</v>
      </c>
      <c r="AU110" s="264">
        <f>AVERAGE(INDEX($AT$5:$AT$243,$Z110,1):INDEX($AT$5:$AT$243,$AA110,1))</f>
        <v>-0.61817294281729662</v>
      </c>
      <c r="AV110" s="5"/>
    </row>
    <row r="111" spans="1:48" ht="11.4">
      <c r="A111" s="141">
        <v>107</v>
      </c>
      <c r="B111" s="6">
        <v>1887</v>
      </c>
      <c r="C111" s="5">
        <v>-3.7</v>
      </c>
      <c r="D111" s="5">
        <v>-3.9000000000000004</v>
      </c>
      <c r="E111" s="5">
        <v>-0.8</v>
      </c>
      <c r="F111" s="5">
        <v>5</v>
      </c>
      <c r="G111" s="5">
        <v>6.9</v>
      </c>
      <c r="H111" s="5">
        <v>13.8</v>
      </c>
      <c r="I111" s="5">
        <v>17.3</v>
      </c>
      <c r="J111" s="5">
        <v>14.3</v>
      </c>
      <c r="K111" s="5">
        <v>10.4</v>
      </c>
      <c r="L111" s="5">
        <v>2.1</v>
      </c>
      <c r="M111" s="5">
        <v>1.7</v>
      </c>
      <c r="N111" s="5">
        <v>-3.5999999999999996</v>
      </c>
      <c r="O111" s="147">
        <v>0.5</v>
      </c>
      <c r="P111" s="5">
        <v>4.5</v>
      </c>
      <c r="Q111" s="83">
        <f t="shared" si="22"/>
        <v>5</v>
      </c>
      <c r="R111" s="111">
        <f t="shared" si="41"/>
        <v>5.3033099999999997</v>
      </c>
      <c r="S111" s="32">
        <f t="shared" si="41"/>
        <v>5.786109999999999</v>
      </c>
      <c r="T111" s="286">
        <v>4.941095890410959</v>
      </c>
      <c r="U111" s="111">
        <f t="shared" si="23"/>
        <v>-1.2732217573221805</v>
      </c>
      <c r="V111" s="261">
        <f>AVERAGE(INDEX($U$5:$U$243,$Z111,1):INDEX($U$5:$U$243,$AA111,1))</f>
        <v>-0.57322175732218039</v>
      </c>
      <c r="X111" s="4">
        <f t="shared" si="24"/>
        <v>5</v>
      </c>
      <c r="Y111" s="284">
        <f t="shared" si="25"/>
        <v>4.458333333333333</v>
      </c>
      <c r="Z111" s="6">
        <f t="shared" si="26"/>
        <v>103</v>
      </c>
      <c r="AA111" s="6">
        <f t="shared" si="27"/>
        <v>112</v>
      </c>
      <c r="AC111" s="5">
        <f t="shared" si="28"/>
        <v>15.133333333333335</v>
      </c>
      <c r="AD111" s="32">
        <f t="shared" si="37"/>
        <v>13.991603333333334</v>
      </c>
      <c r="AE111" s="5">
        <f t="shared" si="29"/>
        <v>0.94700139470014655</v>
      </c>
      <c r="AF111" s="261">
        <f>AVERAGE(INDEX($AE$5:$AE$243,$Z111,1):INDEX($AE$5:$AE$243,$AA111,1))</f>
        <v>-0.20966527196652152</v>
      </c>
      <c r="AH111" s="5">
        <f t="shared" si="35"/>
        <v>-3</v>
      </c>
      <c r="AI111" s="32">
        <f t="shared" si="38"/>
        <v>-2.2404266666666666</v>
      </c>
      <c r="AJ111" s="5">
        <f t="shared" si="30"/>
        <v>-1.5534722222222219</v>
      </c>
      <c r="AK111" s="262">
        <f>AVERAGE(INDEX($AJ$5:$AJ$243,$Z111,1):INDEX($AJ$5:$AJ$243,$AA111,1))</f>
        <v>-0.82347222222222194</v>
      </c>
      <c r="AL111" s="32"/>
      <c r="AM111" s="5">
        <f t="shared" si="31"/>
        <v>3.7000000000000006</v>
      </c>
      <c r="AN111" s="32">
        <f t="shared" si="39"/>
        <v>5.0464366666666658</v>
      </c>
      <c r="AO111" s="5">
        <f t="shared" si="32"/>
        <v>-1.7910739191073923</v>
      </c>
      <c r="AP111" s="263">
        <f>AVERAGE(INDEX($AO$5:$AO$243,$Z111,1):INDEX($AO$5:$AO$243,$AA111,1))</f>
        <v>-0.62107391910739307</v>
      </c>
      <c r="AQ111" s="5"/>
      <c r="AR111" s="5">
        <f t="shared" si="33"/>
        <v>4.7333333333333334</v>
      </c>
      <c r="AS111" s="32">
        <f t="shared" si="40"/>
        <v>6.3501899999999996</v>
      </c>
      <c r="AT111" s="5">
        <f t="shared" si="34"/>
        <v>-2.1281729428172964</v>
      </c>
      <c r="AU111" s="264">
        <f>AVERAGE(INDEX($AT$5:$AT$243,$Z111,1):INDEX($AT$5:$AT$243,$AA111,1))</f>
        <v>-0.50817294281729652</v>
      </c>
      <c r="AV111" s="5"/>
    </row>
    <row r="112" spans="1:48" ht="11.4">
      <c r="A112" s="141">
        <v>108</v>
      </c>
      <c r="B112" s="6">
        <v>1888</v>
      </c>
      <c r="C112" s="5">
        <v>-3.7</v>
      </c>
      <c r="D112" s="5">
        <v>-3.3</v>
      </c>
      <c r="E112" s="5">
        <v>-0.5</v>
      </c>
      <c r="F112" s="5">
        <v>3.1</v>
      </c>
      <c r="G112" s="5">
        <v>10.8</v>
      </c>
      <c r="H112" s="5">
        <v>13.9</v>
      </c>
      <c r="I112" s="5">
        <v>12.6</v>
      </c>
      <c r="J112" s="5">
        <v>13.4</v>
      </c>
      <c r="K112" s="5">
        <v>11.4</v>
      </c>
      <c r="L112" s="5">
        <v>4.0999999999999996</v>
      </c>
      <c r="M112" s="5">
        <v>2</v>
      </c>
      <c r="N112" s="5">
        <v>1.9</v>
      </c>
      <c r="O112" s="147">
        <v>0.5</v>
      </c>
      <c r="P112" s="5">
        <v>5</v>
      </c>
      <c r="Q112" s="83">
        <f t="shared" si="22"/>
        <v>5.5</v>
      </c>
      <c r="R112" s="111">
        <f t="shared" ref="R112:S127" si="42">$W$5*(P101+P123)+$W$6*(P102+P122)+$W$7*(P103+P121)+$W$8*(P104+P120)+$W$9*(P105+P119)+$W$10*(P106+P118)+$W$11*(P107+P117)+$W$12*(P108+P116)+$W$13*(P109+P115)+$W$14*(P110+P114)+$W$15*(P111+P113)+$W$16*P112</f>
        <v>5.2991099999999998</v>
      </c>
      <c r="S112" s="32">
        <f t="shared" si="42"/>
        <v>5.7899599999999989</v>
      </c>
      <c r="T112" s="286">
        <v>5.4589041095890414</v>
      </c>
      <c r="U112" s="111">
        <f t="shared" si="23"/>
        <v>-0.77322175732218046</v>
      </c>
      <c r="V112" s="261">
        <f>AVERAGE(INDEX($U$5:$U$243,$Z112,1):INDEX($U$5:$U$243,$AA112,1))</f>
        <v>-0.48322175732218042</v>
      </c>
      <c r="X112" s="4">
        <f t="shared" si="24"/>
        <v>5</v>
      </c>
      <c r="Y112" s="284">
        <f t="shared" si="25"/>
        <v>4.5</v>
      </c>
      <c r="Z112" s="6">
        <f t="shared" si="26"/>
        <v>104</v>
      </c>
      <c r="AA112" s="6">
        <f t="shared" si="27"/>
        <v>113</v>
      </c>
      <c r="AC112" s="5">
        <f t="shared" si="28"/>
        <v>13.299999999999999</v>
      </c>
      <c r="AD112" s="32">
        <f t="shared" si="37"/>
        <v>14.003896666666668</v>
      </c>
      <c r="AE112" s="5">
        <f t="shared" si="29"/>
        <v>-0.88633193863318915</v>
      </c>
      <c r="AF112" s="261">
        <f>AVERAGE(INDEX($AE$5:$AE$243,$Z112,1):INDEX($AE$5:$AE$243,$AA112,1))</f>
        <v>-9.2998605299854903E-2</v>
      </c>
      <c r="AH112" s="5">
        <f t="shared" si="35"/>
        <v>-3.5333333333333332</v>
      </c>
      <c r="AI112" s="32">
        <f t="shared" si="38"/>
        <v>-2.3378666666666668</v>
      </c>
      <c r="AJ112" s="5">
        <f t="shared" si="30"/>
        <v>-2.0868055555555554</v>
      </c>
      <c r="AK112" s="262">
        <f>AVERAGE(INDEX($AJ$5:$AJ$243,$Z112,1):INDEX($AJ$5:$AJ$243,$AA112,1))</f>
        <v>-1.1801388888888886</v>
      </c>
      <c r="AL112" s="32"/>
      <c r="AM112" s="5">
        <f t="shared" si="31"/>
        <v>4.4666666666666668</v>
      </c>
      <c r="AN112" s="32">
        <f t="shared" si="39"/>
        <v>5.0964833333333335</v>
      </c>
      <c r="AO112" s="5">
        <f t="shared" si="32"/>
        <v>-1.0244072524407262</v>
      </c>
      <c r="AP112" s="263">
        <f>AVERAGE(INDEX($AO$5:$AO$243,$Z112,1):INDEX($AO$5:$AO$243,$AA112,1))</f>
        <v>-0.26440725244072627</v>
      </c>
      <c r="AQ112" s="5"/>
      <c r="AR112" s="5">
        <f t="shared" si="33"/>
        <v>5.833333333333333</v>
      </c>
      <c r="AS112" s="32">
        <f t="shared" si="40"/>
        <v>6.4197533333333334</v>
      </c>
      <c r="AT112" s="5">
        <f t="shared" si="34"/>
        <v>-1.0281729428172968</v>
      </c>
      <c r="AU112" s="264">
        <f>AVERAGE(INDEX($AT$5:$AT$243,$Z112,1):INDEX($AT$5:$AT$243,$AA112,1))</f>
        <v>-0.44150627615062976</v>
      </c>
      <c r="AV112" s="5"/>
    </row>
    <row r="113" spans="1:48" ht="11.4">
      <c r="A113" s="141">
        <v>109</v>
      </c>
      <c r="B113" s="6">
        <v>1889</v>
      </c>
      <c r="C113" s="5">
        <v>-4.0999999999999996</v>
      </c>
      <c r="D113" s="5">
        <v>-5.5</v>
      </c>
      <c r="E113" s="5">
        <v>-1.7999999999999998</v>
      </c>
      <c r="F113" s="5">
        <v>4</v>
      </c>
      <c r="G113" s="5">
        <v>12.8</v>
      </c>
      <c r="H113" s="5">
        <v>14.8</v>
      </c>
      <c r="I113" s="5">
        <v>14.1</v>
      </c>
      <c r="J113" s="5">
        <v>13.5</v>
      </c>
      <c r="K113" s="5">
        <v>9</v>
      </c>
      <c r="L113" s="5">
        <v>6.6</v>
      </c>
      <c r="M113" s="5">
        <v>2.4</v>
      </c>
      <c r="N113" s="5">
        <v>-4.3</v>
      </c>
      <c r="O113" s="147">
        <v>0.5</v>
      </c>
      <c r="P113" s="5">
        <v>4.5999999999999996</v>
      </c>
      <c r="Q113" s="83">
        <f t="shared" si="22"/>
        <v>5.0999999999999996</v>
      </c>
      <c r="R113" s="111">
        <f t="shared" si="42"/>
        <v>5.3118799999999995</v>
      </c>
      <c r="S113" s="32">
        <f t="shared" si="42"/>
        <v>5.8082300000000009</v>
      </c>
      <c r="T113" s="286">
        <v>5.1186301369862992</v>
      </c>
      <c r="U113" s="111">
        <f t="shared" si="23"/>
        <v>-1.1732217573221808</v>
      </c>
      <c r="V113" s="261">
        <f>AVERAGE(INDEX($U$5:$U$243,$Z113,1):INDEX($U$5:$U$243,$AA113,1))</f>
        <v>-0.50322175732218044</v>
      </c>
      <c r="X113" s="4">
        <f t="shared" si="24"/>
        <v>5</v>
      </c>
      <c r="Y113" s="284">
        <f t="shared" si="25"/>
        <v>4.541666666666667</v>
      </c>
      <c r="Z113" s="6">
        <f t="shared" si="26"/>
        <v>105</v>
      </c>
      <c r="AA113" s="6">
        <f t="shared" si="27"/>
        <v>114</v>
      </c>
      <c r="AC113" s="5">
        <f t="shared" si="28"/>
        <v>14.133333333333333</v>
      </c>
      <c r="AD113" s="32">
        <f t="shared" si="37"/>
        <v>14.022896666666666</v>
      </c>
      <c r="AE113" s="5">
        <f t="shared" si="29"/>
        <v>-5.2998605299855228E-2</v>
      </c>
      <c r="AF113" s="261">
        <f>AVERAGE(INDEX($AE$5:$AE$243,$Z113,1):INDEX($AE$5:$AE$243,$AA113,1))</f>
        <v>-3.9665271966521233E-2</v>
      </c>
      <c r="AH113" s="5">
        <f t="shared" si="35"/>
        <v>-2.5666666666666664</v>
      </c>
      <c r="AI113" s="32">
        <f t="shared" si="38"/>
        <v>-2.4371733333333334</v>
      </c>
      <c r="AJ113" s="5">
        <f t="shared" si="30"/>
        <v>-1.1201388888888884</v>
      </c>
      <c r="AK113" s="262">
        <f>AVERAGE(INDEX($AJ$5:$AJ$243,$Z113,1):INDEX($AJ$5:$AJ$243,$AA113,1))</f>
        <v>-1.3301388888888883</v>
      </c>
      <c r="AL113" s="32"/>
      <c r="AM113" s="5">
        <f t="shared" si="31"/>
        <v>5</v>
      </c>
      <c r="AN113" s="32">
        <f t="shared" si="39"/>
        <v>5.1356399999999995</v>
      </c>
      <c r="AO113" s="5">
        <f t="shared" si="32"/>
        <v>-0.49107391910739295</v>
      </c>
      <c r="AP113" s="263">
        <f>AVERAGE(INDEX($AO$5:$AO$243,$Z113,1):INDEX($AO$5:$AO$243,$AA113,1))</f>
        <v>-0.23107391910739289</v>
      </c>
      <c r="AQ113" s="5"/>
      <c r="AR113" s="5">
        <f t="shared" si="33"/>
        <v>6</v>
      </c>
      <c r="AS113" s="32">
        <f t="shared" si="40"/>
        <v>6.5099866666666664</v>
      </c>
      <c r="AT113" s="5">
        <f t="shared" si="34"/>
        <v>-0.8615062761506298</v>
      </c>
      <c r="AU113" s="264">
        <f>AVERAGE(INDEX($AT$5:$AT$243,$Z113,1):INDEX($AT$5:$AT$243,$AA113,1))</f>
        <v>-0.3615062761506298</v>
      </c>
      <c r="AV113" s="5"/>
    </row>
    <row r="114" spans="1:48" ht="11.4">
      <c r="A114" s="141">
        <v>110</v>
      </c>
      <c r="B114" s="6">
        <v>1890</v>
      </c>
      <c r="C114" s="5">
        <v>1.7</v>
      </c>
      <c r="D114" s="5">
        <v>-5.5</v>
      </c>
      <c r="E114" s="5">
        <v>1.8</v>
      </c>
      <c r="F114" s="5">
        <v>4.7</v>
      </c>
      <c r="G114" s="5">
        <v>11.4</v>
      </c>
      <c r="H114" s="5">
        <v>11.4</v>
      </c>
      <c r="I114" s="5">
        <v>13.2</v>
      </c>
      <c r="J114" s="5">
        <v>14.6</v>
      </c>
      <c r="K114" s="5">
        <v>10.6</v>
      </c>
      <c r="L114" s="5">
        <v>4.8</v>
      </c>
      <c r="M114" s="5">
        <v>0.2</v>
      </c>
      <c r="N114" s="5">
        <v>-6.8</v>
      </c>
      <c r="O114" s="147">
        <v>0.5</v>
      </c>
      <c r="P114" s="5">
        <v>4.7</v>
      </c>
      <c r="Q114" s="83">
        <f t="shared" si="22"/>
        <v>5.2</v>
      </c>
      <c r="R114" s="111">
        <f t="shared" si="42"/>
        <v>5.3344600000000009</v>
      </c>
      <c r="S114" s="32">
        <f t="shared" si="42"/>
        <v>5.8308099999999996</v>
      </c>
      <c r="T114" s="286">
        <v>5.1660273972602742</v>
      </c>
      <c r="U114" s="111">
        <f t="shared" si="23"/>
        <v>-1.0732217573221803</v>
      </c>
      <c r="V114" s="261">
        <f>AVERAGE(INDEX($U$5:$U$243,$Z114,1):INDEX($U$5:$U$243,$AA114,1))</f>
        <v>-0.55322175732218049</v>
      </c>
      <c r="X114" s="4">
        <f t="shared" si="24"/>
        <v>5</v>
      </c>
      <c r="Y114" s="284">
        <f t="shared" si="25"/>
        <v>4.583333333333333</v>
      </c>
      <c r="Z114" s="6">
        <f t="shared" si="26"/>
        <v>106</v>
      </c>
      <c r="AA114" s="6">
        <f t="shared" si="27"/>
        <v>115</v>
      </c>
      <c r="AC114" s="5">
        <f t="shared" si="28"/>
        <v>13.066666666666668</v>
      </c>
      <c r="AD114" s="32">
        <f t="shared" si="37"/>
        <v>14.051386666666668</v>
      </c>
      <c r="AE114" s="5">
        <f t="shared" si="29"/>
        <v>-1.1196652719665199</v>
      </c>
      <c r="AF114" s="261">
        <f>AVERAGE(INDEX($AE$5:$AE$243,$Z114,1):INDEX($AE$5:$AE$243,$AA114,1))</f>
        <v>-4.6331938633187873E-2</v>
      </c>
      <c r="AH114" s="5">
        <f t="shared" si="35"/>
        <v>-2.6999999999999997</v>
      </c>
      <c r="AI114" s="32">
        <f t="shared" si="38"/>
        <v>-2.489103333333333</v>
      </c>
      <c r="AJ114" s="5">
        <f t="shared" si="30"/>
        <v>-1.2534722222222217</v>
      </c>
      <c r="AK114" s="262">
        <f>AVERAGE(INDEX($AJ$5:$AJ$243,$Z114,1):INDEX($AJ$5:$AJ$243,$AA114,1))</f>
        <v>-1.8734722222222218</v>
      </c>
      <c r="AL114" s="32"/>
      <c r="AM114" s="5">
        <f t="shared" si="31"/>
        <v>5.9666666666666659</v>
      </c>
      <c r="AN114" s="32">
        <f t="shared" si="39"/>
        <v>5.1681700000000008</v>
      </c>
      <c r="AO114" s="5">
        <f t="shared" si="32"/>
        <v>0.47559274755927294</v>
      </c>
      <c r="AP114" s="263">
        <f>AVERAGE(INDEX($AO$5:$AO$243,$Z114,1):INDEX($AO$5:$AO$243,$AA114,1))</f>
        <v>-0.20440725244072624</v>
      </c>
      <c r="AQ114" s="5"/>
      <c r="AR114" s="5">
        <f t="shared" si="33"/>
        <v>5.1999999999999993</v>
      </c>
      <c r="AS114" s="32">
        <f t="shared" si="40"/>
        <v>6.5893766666666673</v>
      </c>
      <c r="AT114" s="5">
        <f t="shared" si="34"/>
        <v>-1.6615062761506305</v>
      </c>
      <c r="AU114" s="264">
        <f>AVERAGE(INDEX($AT$5:$AT$243,$Z114,1):INDEX($AT$5:$AT$243,$AA114,1))</f>
        <v>-8.4839609483963144E-2</v>
      </c>
      <c r="AV114" s="5"/>
    </row>
    <row r="115" spans="1:48" ht="11.4">
      <c r="A115" s="141">
        <v>111</v>
      </c>
      <c r="B115" s="6">
        <v>1891</v>
      </c>
      <c r="C115" s="5">
        <v>-6.6</v>
      </c>
      <c r="D115" s="5">
        <v>-2.5</v>
      </c>
      <c r="E115" s="5">
        <v>1.1000000000000001</v>
      </c>
      <c r="F115" s="5">
        <v>2.5</v>
      </c>
      <c r="G115" s="5">
        <v>10.6</v>
      </c>
      <c r="H115" s="5">
        <v>13.2</v>
      </c>
      <c r="I115" s="5">
        <v>13.8</v>
      </c>
      <c r="J115" s="5">
        <v>13.2</v>
      </c>
      <c r="K115" s="5">
        <v>12.5</v>
      </c>
      <c r="L115" s="5">
        <v>8.9</v>
      </c>
      <c r="M115" s="5">
        <v>1.2</v>
      </c>
      <c r="N115" s="5">
        <v>0.3</v>
      </c>
      <c r="O115" s="147">
        <v>0.5</v>
      </c>
      <c r="P115" s="5">
        <v>5.2</v>
      </c>
      <c r="Q115" s="83">
        <f t="shared" si="22"/>
        <v>5.7</v>
      </c>
      <c r="R115" s="111">
        <f t="shared" si="42"/>
        <v>5.3753300000000008</v>
      </c>
      <c r="S115" s="32">
        <f t="shared" si="42"/>
        <v>5.8661799999999991</v>
      </c>
      <c r="T115" s="286">
        <v>5.6435616438356169</v>
      </c>
      <c r="U115" s="111">
        <f t="shared" si="23"/>
        <v>-0.57322175732218028</v>
      </c>
      <c r="V115" s="261">
        <f>AVERAGE(INDEX($U$5:$U$243,$Z115,1):INDEX($U$5:$U$243,$AA115,1))</f>
        <v>-0.63322175732218045</v>
      </c>
      <c r="X115" s="4">
        <f t="shared" si="24"/>
        <v>5</v>
      </c>
      <c r="Y115" s="284">
        <f t="shared" si="25"/>
        <v>4.625</v>
      </c>
      <c r="Z115" s="6">
        <f t="shared" si="26"/>
        <v>107</v>
      </c>
      <c r="AA115" s="6">
        <f t="shared" si="27"/>
        <v>116</v>
      </c>
      <c r="AC115" s="5">
        <f t="shared" si="28"/>
        <v>13.4</v>
      </c>
      <c r="AD115" s="32">
        <f t="shared" si="37"/>
        <v>14.07334</v>
      </c>
      <c r="AE115" s="5">
        <f t="shared" si="29"/>
        <v>-0.78633193863318773</v>
      </c>
      <c r="AF115" s="261">
        <f>AVERAGE(INDEX($AE$5:$AE$243,$Z115,1):INDEX($AE$5:$AE$243,$AA115,1))</f>
        <v>-9.2998605299854736E-2</v>
      </c>
      <c r="AH115" s="5">
        <f t="shared" si="35"/>
        <v>-5.3</v>
      </c>
      <c r="AI115" s="32">
        <f t="shared" si="38"/>
        <v>-2.4940433333333329</v>
      </c>
      <c r="AJ115" s="5">
        <f t="shared" si="30"/>
        <v>-3.853472222222222</v>
      </c>
      <c r="AK115" s="262">
        <f>AVERAGE(INDEX($AJ$5:$AJ$243,$Z115,1):INDEX($AJ$5:$AJ$243,$AA115,1))</f>
        <v>-1.780138888888888</v>
      </c>
      <c r="AL115" s="32"/>
      <c r="AM115" s="5">
        <f t="shared" si="31"/>
        <v>4.7333333333333334</v>
      </c>
      <c r="AN115" s="32">
        <f t="shared" si="39"/>
        <v>5.199603333333334</v>
      </c>
      <c r="AO115" s="5">
        <f t="shared" si="32"/>
        <v>-0.75774058577405956</v>
      </c>
      <c r="AP115" s="263">
        <f>AVERAGE(INDEX($AO$5:$AO$243,$Z115,1):INDEX($AO$5:$AO$243,$AA115,1))</f>
        <v>-0.31107391910739307</v>
      </c>
      <c r="AQ115" s="5"/>
      <c r="AR115" s="5">
        <f t="shared" si="33"/>
        <v>7.5333333333333323</v>
      </c>
      <c r="AS115" s="32">
        <f t="shared" si="40"/>
        <v>6.6760866666666665</v>
      </c>
      <c r="AT115" s="5">
        <f t="shared" si="34"/>
        <v>0.67182705718270253</v>
      </c>
      <c r="AU115" s="264">
        <f>AVERAGE(INDEX($AT$5:$AT$243,$Z115,1):INDEX($AT$5:$AT$243,$AA115,1))</f>
        <v>-0.36150627615062991</v>
      </c>
      <c r="AV115" s="5"/>
    </row>
    <row r="116" spans="1:48" ht="11.4">
      <c r="A116" s="141">
        <v>112</v>
      </c>
      <c r="B116" s="6">
        <v>1892</v>
      </c>
      <c r="C116" s="5">
        <v>-3.7</v>
      </c>
      <c r="D116" s="5">
        <v>-9.9999999999999978E-2</v>
      </c>
      <c r="E116" s="5">
        <v>-1.1000000000000001</v>
      </c>
      <c r="F116" s="5">
        <v>5.6</v>
      </c>
      <c r="G116" s="5">
        <v>10</v>
      </c>
      <c r="H116" s="5">
        <v>13.2</v>
      </c>
      <c r="I116" s="5">
        <v>14.2</v>
      </c>
      <c r="J116" s="5">
        <v>17.399999999999999</v>
      </c>
      <c r="K116" s="5">
        <v>12.8</v>
      </c>
      <c r="L116" s="5">
        <v>6.4</v>
      </c>
      <c r="M116" s="5">
        <v>3.6</v>
      </c>
      <c r="N116" s="5">
        <v>-3.5</v>
      </c>
      <c r="O116" s="147">
        <v>0.5</v>
      </c>
      <c r="P116" s="5">
        <v>5.7</v>
      </c>
      <c r="Q116" s="83">
        <f t="shared" si="22"/>
        <v>6.2</v>
      </c>
      <c r="R116" s="111">
        <f t="shared" si="42"/>
        <v>5.4225299999999992</v>
      </c>
      <c r="S116" s="32">
        <f t="shared" si="42"/>
        <v>5.9053299999999993</v>
      </c>
      <c r="T116" s="286">
        <v>6.1778082191780808</v>
      </c>
      <c r="U116" s="111">
        <f t="shared" si="23"/>
        <v>-7.3221757322180281E-2</v>
      </c>
      <c r="V116" s="261">
        <f>AVERAGE(INDEX($U$5:$U$243,$Z116,1):INDEX($U$5:$U$243,$AA116,1))</f>
        <v>-0.49322175732218038</v>
      </c>
      <c r="X116" s="4">
        <f t="shared" si="24"/>
        <v>5</v>
      </c>
      <c r="Y116" s="284">
        <f t="shared" si="25"/>
        <v>4.666666666666667</v>
      </c>
      <c r="Z116" s="6">
        <f t="shared" si="26"/>
        <v>108</v>
      </c>
      <c r="AA116" s="6">
        <f t="shared" si="27"/>
        <v>117</v>
      </c>
      <c r="AC116" s="5">
        <f t="shared" si="28"/>
        <v>14.933333333333332</v>
      </c>
      <c r="AD116" s="32">
        <f t="shared" si="37"/>
        <v>14.091766666666665</v>
      </c>
      <c r="AE116" s="5">
        <f t="shared" si="29"/>
        <v>0.74700139470014371</v>
      </c>
      <c r="AF116" s="261">
        <f>AVERAGE(INDEX($AE$5:$AE$243,$Z116,1):INDEX($AE$5:$AE$243,$AA116,1))</f>
        <v>-0.17633193863318794</v>
      </c>
      <c r="AH116" s="5">
        <f t="shared" si="35"/>
        <v>-1.1666666666666667</v>
      </c>
      <c r="AI116" s="32">
        <f t="shared" si="38"/>
        <v>-2.443553333333333</v>
      </c>
      <c r="AJ116" s="5">
        <f t="shared" si="30"/>
        <v>0.27986111111111134</v>
      </c>
      <c r="AK116" s="262">
        <f>AVERAGE(INDEX($AJ$5:$AJ$243,$Z116,1):INDEX($AJ$5:$AJ$243,$AA116,1))</f>
        <v>-1.5268055555555546</v>
      </c>
      <c r="AL116" s="32"/>
      <c r="AM116" s="5">
        <f t="shared" si="31"/>
        <v>4.833333333333333</v>
      </c>
      <c r="AN116" s="32">
        <f t="shared" si="39"/>
        <v>5.2111733333333339</v>
      </c>
      <c r="AO116" s="5">
        <f t="shared" si="32"/>
        <v>-0.65774058577405992</v>
      </c>
      <c r="AP116" s="263">
        <f>AVERAGE(INDEX($AO$5:$AO$243,$Z116,1):INDEX($AO$5:$AO$243,$AA116,1))</f>
        <v>-0.16107391910739305</v>
      </c>
      <c r="AQ116" s="5"/>
      <c r="AR116" s="5">
        <f t="shared" si="33"/>
        <v>7.6000000000000014</v>
      </c>
      <c r="AS116" s="32">
        <f t="shared" si="40"/>
        <v>6.7596866666666671</v>
      </c>
      <c r="AT116" s="5">
        <f t="shared" si="34"/>
        <v>0.73849372384937162</v>
      </c>
      <c r="AU116" s="264">
        <f>AVERAGE(INDEX($AT$5:$AT$243,$Z116,1):INDEX($AT$5:$AT$243,$AA116,1))</f>
        <v>-0.22150627615062984</v>
      </c>
      <c r="AV116" s="5"/>
    </row>
    <row r="117" spans="1:48" ht="11.4">
      <c r="A117" s="141">
        <v>113</v>
      </c>
      <c r="B117" s="6">
        <v>1893</v>
      </c>
      <c r="C117" s="5">
        <v>-7.9</v>
      </c>
      <c r="D117" s="5">
        <v>0.3</v>
      </c>
      <c r="E117" s="5">
        <v>2.4</v>
      </c>
      <c r="F117" s="5">
        <v>8.5</v>
      </c>
      <c r="G117" s="5">
        <v>9.3000000000000007</v>
      </c>
      <c r="H117" s="5">
        <v>13.4</v>
      </c>
      <c r="I117" s="5">
        <v>15.1</v>
      </c>
      <c r="J117" s="5">
        <v>15.7</v>
      </c>
      <c r="K117" s="5">
        <v>11.6</v>
      </c>
      <c r="L117" s="5">
        <v>9</v>
      </c>
      <c r="M117" s="5">
        <v>0.2</v>
      </c>
      <c r="N117" s="5">
        <v>-1.7000000000000002</v>
      </c>
      <c r="O117" s="147">
        <v>0.5</v>
      </c>
      <c r="P117" s="5">
        <v>5.8</v>
      </c>
      <c r="Q117" s="83">
        <f t="shared" si="22"/>
        <v>6.3</v>
      </c>
      <c r="R117" s="111">
        <f t="shared" si="42"/>
        <v>5.48705</v>
      </c>
      <c r="S117" s="32">
        <f t="shared" si="42"/>
        <v>5.9584999999999999</v>
      </c>
      <c r="T117" s="286">
        <v>6.2638356164383557</v>
      </c>
      <c r="U117" s="111">
        <f t="shared" si="23"/>
        <v>2.6778242677819364E-2</v>
      </c>
      <c r="V117" s="261">
        <f>AVERAGE(INDEX($U$5:$U$243,$Z117,1):INDEX($U$5:$U$243,$AA117,1))</f>
        <v>-0.31322175732218038</v>
      </c>
      <c r="X117" s="4">
        <f t="shared" si="24"/>
        <v>5</v>
      </c>
      <c r="Y117" s="284">
        <f t="shared" si="25"/>
        <v>4.708333333333333</v>
      </c>
      <c r="Z117" s="6">
        <f t="shared" si="26"/>
        <v>109</v>
      </c>
      <c r="AA117" s="6">
        <f t="shared" si="27"/>
        <v>118</v>
      </c>
      <c r="AC117" s="5">
        <f t="shared" si="28"/>
        <v>14.733333333333334</v>
      </c>
      <c r="AD117" s="32">
        <f t="shared" si="37"/>
        <v>14.117419999999999</v>
      </c>
      <c r="AE117" s="5">
        <f t="shared" si="29"/>
        <v>0.54700139470014619</v>
      </c>
      <c r="AF117" s="261">
        <f>AVERAGE(INDEX($AE$5:$AE$243,$Z117,1):INDEX($AE$5:$AE$243,$AA117,1))</f>
        <v>-8.9665271966521229E-2</v>
      </c>
      <c r="AH117" s="5">
        <f t="shared" si="35"/>
        <v>-3.6999999999999997</v>
      </c>
      <c r="AI117" s="32">
        <f t="shared" si="38"/>
        <v>-2.3699700000000004</v>
      </c>
      <c r="AJ117" s="5">
        <f t="shared" si="30"/>
        <v>-2.2534722222222214</v>
      </c>
      <c r="AK117" s="262">
        <f>AVERAGE(INDEX($AJ$5:$AJ$243,$Z117,1):INDEX($AJ$5:$AJ$243,$AA117,1))</f>
        <v>-1.1268055555555549</v>
      </c>
      <c r="AL117" s="32"/>
      <c r="AM117" s="5">
        <f t="shared" si="31"/>
        <v>6.7333333333333343</v>
      </c>
      <c r="AN117" s="32">
        <f t="shared" si="39"/>
        <v>5.2293966666666662</v>
      </c>
      <c r="AO117" s="5">
        <f t="shared" si="32"/>
        <v>1.2422594142259413</v>
      </c>
      <c r="AP117" s="263">
        <f>AVERAGE(INDEX($AO$5:$AO$243,$Z117,1):INDEX($AO$5:$AO$243,$AA117,1))</f>
        <v>-6.7740585774059614E-2</v>
      </c>
      <c r="AQ117" s="5"/>
      <c r="AR117" s="5">
        <f t="shared" si="33"/>
        <v>6.9333333333333336</v>
      </c>
      <c r="AS117" s="32">
        <f t="shared" si="40"/>
        <v>6.8356200000000005</v>
      </c>
      <c r="AT117" s="5">
        <f t="shared" si="34"/>
        <v>7.1827057182703768E-2</v>
      </c>
      <c r="AU117" s="264">
        <f>AVERAGE(INDEX($AT$5:$AT$243,$Z117,1):INDEX($AT$5:$AT$243,$AA117,1))</f>
        <v>9.8493723849370163E-2</v>
      </c>
      <c r="AV117" s="5"/>
    </row>
    <row r="118" spans="1:48" ht="11.4">
      <c r="A118" s="141">
        <v>114</v>
      </c>
      <c r="B118" s="6">
        <v>1894</v>
      </c>
      <c r="C118" s="5">
        <v>-2.8</v>
      </c>
      <c r="D118" s="5">
        <v>-1.1000000000000001</v>
      </c>
      <c r="E118" s="5">
        <v>2.2000000000000002</v>
      </c>
      <c r="F118" s="5">
        <v>8.3000000000000007</v>
      </c>
      <c r="G118" s="5">
        <v>8.9</v>
      </c>
      <c r="H118" s="5">
        <v>12</v>
      </c>
      <c r="I118" s="5">
        <v>15.8</v>
      </c>
      <c r="J118" s="5">
        <v>14.4</v>
      </c>
      <c r="K118" s="5">
        <v>9.6999999999999993</v>
      </c>
      <c r="L118" s="5">
        <v>6.7</v>
      </c>
      <c r="M118" s="5">
        <v>3.3</v>
      </c>
      <c r="N118" s="5">
        <v>-2.5</v>
      </c>
      <c r="O118" s="147">
        <v>0.5</v>
      </c>
      <c r="P118" s="5">
        <v>5.7</v>
      </c>
      <c r="Q118" s="83">
        <f t="shared" si="22"/>
        <v>6.2</v>
      </c>
      <c r="R118" s="111">
        <f t="shared" si="42"/>
        <v>5.54955</v>
      </c>
      <c r="S118" s="32">
        <f t="shared" si="42"/>
        <v>6.0057</v>
      </c>
      <c r="T118" s="286">
        <v>6.1786301369863024</v>
      </c>
      <c r="U118" s="111">
        <f t="shared" si="23"/>
        <v>-7.3221757322180281E-2</v>
      </c>
      <c r="V118" s="261">
        <f>AVERAGE(INDEX($U$5:$U$243,$Z118,1):INDEX($U$5:$U$243,$AA118,1))</f>
        <v>-0.16322175732218042</v>
      </c>
      <c r="X118" s="4">
        <f t="shared" si="24"/>
        <v>5</v>
      </c>
      <c r="Y118" s="284">
        <f t="shared" si="25"/>
        <v>4.75</v>
      </c>
      <c r="Z118" s="6">
        <f t="shared" si="26"/>
        <v>110</v>
      </c>
      <c r="AA118" s="6">
        <f t="shared" si="27"/>
        <v>119</v>
      </c>
      <c r="AC118" s="5">
        <f t="shared" si="28"/>
        <v>14.066666666666668</v>
      </c>
      <c r="AD118" s="32">
        <f t="shared" si="37"/>
        <v>14.157076666666665</v>
      </c>
      <c r="AE118" s="5">
        <f t="shared" si="29"/>
        <v>-0.11966527196651988</v>
      </c>
      <c r="AF118" s="261">
        <f>AVERAGE(INDEX($AE$5:$AE$243,$Z118,1):INDEX($AE$5:$AE$243,$AA118,1))</f>
        <v>-0.10966527196652134</v>
      </c>
      <c r="AH118" s="5">
        <f t="shared" si="35"/>
        <v>-1.8666666666666665</v>
      </c>
      <c r="AI118" s="32">
        <f t="shared" si="38"/>
        <v>-2.2647166666666667</v>
      </c>
      <c r="AJ118" s="5">
        <f t="shared" si="30"/>
        <v>-0.4201388888888884</v>
      </c>
      <c r="AK118" s="262">
        <f>AVERAGE(INDEX($AJ$5:$AJ$243,$Z118,1):INDEX($AJ$5:$AJ$243,$AA118,1))</f>
        <v>-0.73680555555555516</v>
      </c>
      <c r="AL118" s="32"/>
      <c r="AM118" s="5">
        <f t="shared" si="31"/>
        <v>6.4666666666666659</v>
      </c>
      <c r="AN118" s="32">
        <f t="shared" si="39"/>
        <v>5.2191833333333335</v>
      </c>
      <c r="AO118" s="5">
        <f t="shared" si="32"/>
        <v>0.97559274755927294</v>
      </c>
      <c r="AP118" s="263">
        <f>AVERAGE(INDEX($AO$5:$AO$243,$Z118,1):INDEX($AO$5:$AO$243,$AA118,1))</f>
        <v>-6.7740585774059614E-2</v>
      </c>
      <c r="AQ118" s="5"/>
      <c r="AR118" s="5">
        <f t="shared" si="33"/>
        <v>6.5666666666666664</v>
      </c>
      <c r="AS118" s="32">
        <f t="shared" si="40"/>
        <v>6.8879800000000007</v>
      </c>
      <c r="AT118" s="5">
        <f t="shared" si="34"/>
        <v>-0.29483960948396337</v>
      </c>
      <c r="AU118" s="264">
        <f>AVERAGE(INDEX($AT$5:$AT$243,$Z118,1):INDEX($AT$5:$AT$243,$AA118,1))</f>
        <v>0.25516039051603689</v>
      </c>
      <c r="AV118" s="5"/>
    </row>
    <row r="119" spans="1:48" ht="11.4">
      <c r="A119" s="141">
        <v>115</v>
      </c>
      <c r="B119" s="6">
        <v>1895</v>
      </c>
      <c r="C119" s="5">
        <v>-6.3</v>
      </c>
      <c r="D119" s="5">
        <v>-9.1</v>
      </c>
      <c r="E119" s="5">
        <v>9.9999999999999978E-2</v>
      </c>
      <c r="F119" s="5">
        <v>6.5</v>
      </c>
      <c r="G119" s="5">
        <v>9.1999999999999993</v>
      </c>
      <c r="H119" s="5">
        <v>13.1</v>
      </c>
      <c r="I119" s="5">
        <v>16.2</v>
      </c>
      <c r="J119" s="5">
        <v>14.9</v>
      </c>
      <c r="K119" s="5">
        <v>15.8</v>
      </c>
      <c r="L119" s="5">
        <v>6.3</v>
      </c>
      <c r="M119" s="5">
        <v>5</v>
      </c>
      <c r="N119" s="5">
        <v>-1.7999999999999998</v>
      </c>
      <c r="O119" s="147">
        <v>0.5</v>
      </c>
      <c r="P119" s="5">
        <v>5.3</v>
      </c>
      <c r="Q119" s="83">
        <f t="shared" si="22"/>
        <v>5.8</v>
      </c>
      <c r="R119" s="111">
        <f t="shared" si="42"/>
        <v>5.6225699999999996</v>
      </c>
      <c r="S119" s="32">
        <f t="shared" si="42"/>
        <v>6.0588699999999998</v>
      </c>
      <c r="T119" s="286">
        <v>5.7926027397260267</v>
      </c>
      <c r="U119" s="111">
        <f t="shared" si="23"/>
        <v>-0.47322175732218064</v>
      </c>
      <c r="V119" s="261">
        <f>AVERAGE(INDEX($U$5:$U$243,$Z119,1):INDEX($U$5:$U$243,$AA119,1))</f>
        <v>6.7782426778196124E-3</v>
      </c>
      <c r="X119" s="4">
        <f t="shared" si="24"/>
        <v>5</v>
      </c>
      <c r="Y119" s="284">
        <f t="shared" si="25"/>
        <v>4.791666666666667</v>
      </c>
      <c r="Z119" s="6">
        <f t="shared" si="26"/>
        <v>111</v>
      </c>
      <c r="AA119" s="6">
        <f t="shared" si="27"/>
        <v>120</v>
      </c>
      <c r="AC119" s="5">
        <f t="shared" si="28"/>
        <v>14.733333333333333</v>
      </c>
      <c r="AD119" s="32">
        <f t="shared" si="37"/>
        <v>14.178216666666668</v>
      </c>
      <c r="AE119" s="5">
        <f t="shared" si="29"/>
        <v>0.54700139470014442</v>
      </c>
      <c r="AF119" s="261">
        <f>AVERAGE(INDEX($AE$5:$AE$243,$Z119,1):INDEX($AE$5:$AE$243,$AA119,1))</f>
        <v>7.0334728033478552E-2</v>
      </c>
      <c r="AH119" s="5">
        <f t="shared" si="35"/>
        <v>-5.9666666666666659</v>
      </c>
      <c r="AI119" s="32">
        <f t="shared" si="38"/>
        <v>-2.1271199999999997</v>
      </c>
      <c r="AJ119" s="5">
        <f t="shared" si="30"/>
        <v>-4.520138888888888</v>
      </c>
      <c r="AK119" s="262">
        <f>AVERAGE(INDEX($AJ$5:$AJ$243,$Z119,1):INDEX($AJ$5:$AJ$243,$AA119,1))</f>
        <v>-0.57013888888888853</v>
      </c>
      <c r="AL119" s="32"/>
      <c r="AM119" s="5">
        <f t="shared" si="31"/>
        <v>5.2666666666666666</v>
      </c>
      <c r="AN119" s="32">
        <f t="shared" si="39"/>
        <v>5.2149766666666668</v>
      </c>
      <c r="AO119" s="5">
        <f t="shared" si="32"/>
        <v>-0.22440725244072635</v>
      </c>
      <c r="AP119" s="263">
        <f>AVERAGE(INDEX($AO$5:$AO$243,$Z119,1):INDEX($AO$5:$AO$243,$AA119,1))</f>
        <v>-0.32774058577405951</v>
      </c>
      <c r="AQ119" s="5"/>
      <c r="AR119" s="5">
        <f t="shared" si="33"/>
        <v>9.0333333333333332</v>
      </c>
      <c r="AS119" s="32">
        <f t="shared" si="40"/>
        <v>6.9433799999999994</v>
      </c>
      <c r="AT119" s="5">
        <f t="shared" si="34"/>
        <v>2.1718270571827034</v>
      </c>
      <c r="AU119" s="264">
        <f>AVERAGE(INDEX($AT$5:$AT$243,$Z119,1):INDEX($AT$5:$AT$243,$AA119,1))</f>
        <v>0.57516039051603696</v>
      </c>
      <c r="AV119" s="5"/>
    </row>
    <row r="120" spans="1:48" ht="11.4">
      <c r="A120" s="141">
        <v>116</v>
      </c>
      <c r="B120" s="6">
        <v>1896</v>
      </c>
      <c r="C120" s="5">
        <v>-3.5999999999999996</v>
      </c>
      <c r="D120" s="5">
        <v>-2</v>
      </c>
      <c r="E120" s="5">
        <v>4.0999999999999996</v>
      </c>
      <c r="F120" s="5">
        <v>2.5</v>
      </c>
      <c r="G120" s="5">
        <v>7.3</v>
      </c>
      <c r="H120" s="5">
        <v>13.4</v>
      </c>
      <c r="I120" s="5">
        <v>15.1</v>
      </c>
      <c r="J120" s="5">
        <v>11.8</v>
      </c>
      <c r="K120" s="5">
        <v>10.9</v>
      </c>
      <c r="L120" s="5">
        <v>6.5</v>
      </c>
      <c r="M120" s="5">
        <v>-0.7</v>
      </c>
      <c r="N120" s="5">
        <v>-0.89999999999999991</v>
      </c>
      <c r="O120" s="147">
        <v>0.5</v>
      </c>
      <c r="P120" s="5">
        <v>4.9000000000000004</v>
      </c>
      <c r="Q120" s="83">
        <f t="shared" si="22"/>
        <v>5.4</v>
      </c>
      <c r="R120" s="111">
        <f t="shared" si="42"/>
        <v>5.69163</v>
      </c>
      <c r="S120" s="32">
        <f t="shared" si="42"/>
        <v>6.1032299999999999</v>
      </c>
      <c r="T120" s="286">
        <v>5.3052054794520549</v>
      </c>
      <c r="U120" s="111">
        <f t="shared" si="23"/>
        <v>-0.8732217573221801</v>
      </c>
      <c r="V120" s="261">
        <f>AVERAGE(INDEX($U$5:$U$243,$Z120,1):INDEX($U$5:$U$243,$AA120,1))</f>
        <v>-3.2217573221804408E-3</v>
      </c>
      <c r="X120" s="4">
        <f t="shared" si="24"/>
        <v>5</v>
      </c>
      <c r="Y120" s="284">
        <f t="shared" si="25"/>
        <v>4.833333333333333</v>
      </c>
      <c r="Z120" s="6">
        <f t="shared" si="26"/>
        <v>112</v>
      </c>
      <c r="AA120" s="6">
        <f t="shared" si="27"/>
        <v>121</v>
      </c>
      <c r="AC120" s="5">
        <f t="shared" si="28"/>
        <v>13.433333333333332</v>
      </c>
      <c r="AD120" s="32">
        <f t="shared" si="37"/>
        <v>14.196923333333334</v>
      </c>
      <c r="AE120" s="5">
        <f t="shared" si="29"/>
        <v>-0.75299860529985629</v>
      </c>
      <c r="AF120" s="261">
        <f>AVERAGE(INDEX($AE$5:$AE$243,$Z120,1):INDEX($AE$5:$AE$243,$AA120,1))</f>
        <v>0.1736680613668117</v>
      </c>
      <c r="AH120" s="5">
        <f t="shared" si="35"/>
        <v>-2.4666666666666663</v>
      </c>
      <c r="AI120" s="32">
        <f t="shared" si="38"/>
        <v>-1.9889266666666667</v>
      </c>
      <c r="AJ120" s="5">
        <f t="shared" si="30"/>
        <v>-1.0201388888888883</v>
      </c>
      <c r="AK120" s="262">
        <f>AVERAGE(INDEX($AJ$5:$AJ$243,$Z120,1):INDEX($AJ$5:$AJ$243,$AA120,1))</f>
        <v>-0.26680555555555496</v>
      </c>
      <c r="AL120" s="32"/>
      <c r="AM120" s="5">
        <f t="shared" si="31"/>
        <v>4.6333333333333329</v>
      </c>
      <c r="AN120" s="32">
        <f t="shared" si="39"/>
        <v>5.1826633333333341</v>
      </c>
      <c r="AO120" s="5">
        <f t="shared" si="32"/>
        <v>-0.85774058577406009</v>
      </c>
      <c r="AP120" s="263">
        <f>AVERAGE(INDEX($AO$5:$AO$243,$Z120,1):INDEX($AO$5:$AO$243,$AA120,1))</f>
        <v>-0.27774058577405952</v>
      </c>
      <c r="AQ120" s="5"/>
      <c r="AR120" s="5">
        <f t="shared" si="33"/>
        <v>5.5666666666666664</v>
      </c>
      <c r="AS120" s="32">
        <f t="shared" si="40"/>
        <v>6.9915699999999994</v>
      </c>
      <c r="AT120" s="5">
        <f t="shared" si="34"/>
        <v>-1.2948396094839634</v>
      </c>
      <c r="AU120" s="264">
        <f>AVERAGE(INDEX($AT$5:$AT$243,$Z120,1):INDEX($AT$5:$AT$243,$AA120,1))</f>
        <v>0.4284937238493704</v>
      </c>
      <c r="AV120" s="5"/>
    </row>
    <row r="121" spans="1:48" ht="11.4">
      <c r="A121" s="141">
        <v>117</v>
      </c>
      <c r="B121" s="6">
        <v>1897</v>
      </c>
      <c r="C121" s="5">
        <v>-2.2999999999999998</v>
      </c>
      <c r="D121" s="5">
        <v>1.8</v>
      </c>
      <c r="E121" s="5">
        <v>3.5</v>
      </c>
      <c r="F121" s="5">
        <v>4.9000000000000004</v>
      </c>
      <c r="G121" s="5">
        <v>7.2</v>
      </c>
      <c r="H121" s="5">
        <v>14.4</v>
      </c>
      <c r="I121" s="5">
        <v>14.2</v>
      </c>
      <c r="J121" s="5">
        <v>14.3</v>
      </c>
      <c r="K121" s="5">
        <v>9.8000000000000007</v>
      </c>
      <c r="L121" s="5">
        <v>5.8</v>
      </c>
      <c r="M121" s="5">
        <v>2.8</v>
      </c>
      <c r="N121" s="5">
        <v>0</v>
      </c>
      <c r="O121" s="147">
        <v>0.5</v>
      </c>
      <c r="P121" s="5">
        <v>5.9</v>
      </c>
      <c r="Q121" s="83">
        <f t="shared" si="22"/>
        <v>6.4</v>
      </c>
      <c r="R121" s="111">
        <f t="shared" si="42"/>
        <v>5.7572399999999995</v>
      </c>
      <c r="S121" s="32">
        <f t="shared" si="42"/>
        <v>6.13924</v>
      </c>
      <c r="T121" s="286">
        <v>6.3838356164383558</v>
      </c>
      <c r="U121" s="111">
        <f t="shared" si="23"/>
        <v>0.1267782426778199</v>
      </c>
      <c r="V121" s="261">
        <f>AVERAGE(INDEX($U$5:$U$243,$Z121,1):INDEX($U$5:$U$243,$AA121,1))</f>
        <v>-5.3221757322180444E-2</v>
      </c>
      <c r="X121" s="4">
        <f t="shared" si="24"/>
        <v>5</v>
      </c>
      <c r="Y121" s="284">
        <f t="shared" si="25"/>
        <v>4.875</v>
      </c>
      <c r="Z121" s="6">
        <f t="shared" si="26"/>
        <v>113</v>
      </c>
      <c r="AA121" s="6">
        <f t="shared" si="27"/>
        <v>122</v>
      </c>
      <c r="AC121" s="5">
        <f t="shared" si="28"/>
        <v>14.300000000000002</v>
      </c>
      <c r="AD121" s="32">
        <f t="shared" si="37"/>
        <v>14.20933</v>
      </c>
      <c r="AE121" s="5">
        <f t="shared" si="29"/>
        <v>0.1136680613668144</v>
      </c>
      <c r="AF121" s="261">
        <f>AVERAGE(INDEX($AE$5:$AE$243,$Z121,1):INDEX($AE$5:$AE$243,$AA121,1))</f>
        <v>5.3668061366811945E-2</v>
      </c>
      <c r="AH121" s="5">
        <f t="shared" si="35"/>
        <v>-0.46666666666666656</v>
      </c>
      <c r="AI121" s="32">
        <f t="shared" si="38"/>
        <v>-1.8347099999999998</v>
      </c>
      <c r="AJ121" s="5">
        <f t="shared" si="30"/>
        <v>0.97986111111111152</v>
      </c>
      <c r="AK121" s="262">
        <f>AVERAGE(INDEX($AJ$5:$AJ$243,$Z121,1):INDEX($AJ$5:$AJ$243,$AA121,1))</f>
        <v>-0.24013888888888854</v>
      </c>
      <c r="AL121" s="32"/>
      <c r="AM121" s="5">
        <f t="shared" si="31"/>
        <v>5.2</v>
      </c>
      <c r="AN121" s="32">
        <f t="shared" si="39"/>
        <v>5.1520000000000001</v>
      </c>
      <c r="AO121" s="5">
        <f t="shared" si="32"/>
        <v>-0.29107391910739278</v>
      </c>
      <c r="AP121" s="263">
        <f>AVERAGE(INDEX($AO$5:$AO$243,$Z121,1):INDEX($AO$5:$AO$243,$AA121,1))</f>
        <v>-0.30774058577405944</v>
      </c>
      <c r="AQ121" s="5"/>
      <c r="AR121" s="5">
        <f t="shared" si="33"/>
        <v>6.1333333333333337</v>
      </c>
      <c r="AS121" s="32">
        <f t="shared" si="40"/>
        <v>7.0045133333333327</v>
      </c>
      <c r="AT121" s="5">
        <f t="shared" si="34"/>
        <v>-0.72817294281729605</v>
      </c>
      <c r="AU121" s="264">
        <f>AVERAGE(INDEX($AT$5:$AT$243,$Z121,1):INDEX($AT$5:$AT$243,$AA121,1))</f>
        <v>0.25849372384937019</v>
      </c>
      <c r="AV121" s="5"/>
    </row>
    <row r="122" spans="1:48" ht="11.4">
      <c r="A122" s="141">
        <v>118</v>
      </c>
      <c r="B122" s="6">
        <v>1898</v>
      </c>
      <c r="C122" s="5">
        <v>3.1</v>
      </c>
      <c r="D122" s="5">
        <v>-1.7000000000000002</v>
      </c>
      <c r="E122" s="5">
        <v>1</v>
      </c>
      <c r="F122" s="5">
        <v>5.9</v>
      </c>
      <c r="G122" s="5">
        <v>9.3000000000000007</v>
      </c>
      <c r="H122" s="5">
        <v>12.3</v>
      </c>
      <c r="I122" s="5">
        <v>13.1</v>
      </c>
      <c r="J122" s="5">
        <v>17.100000000000001</v>
      </c>
      <c r="K122" s="5">
        <v>13.3</v>
      </c>
      <c r="L122" s="5">
        <v>8.9</v>
      </c>
      <c r="M122" s="5">
        <v>4.9000000000000004</v>
      </c>
      <c r="N122" s="5">
        <v>0.9</v>
      </c>
      <c r="O122" s="147">
        <v>0.5</v>
      </c>
      <c r="P122" s="5">
        <v>6.8</v>
      </c>
      <c r="Q122" s="83">
        <f t="shared" si="22"/>
        <v>7.3</v>
      </c>
      <c r="R122" s="111">
        <f t="shared" si="42"/>
        <v>5.813839999999999</v>
      </c>
      <c r="S122" s="32">
        <f t="shared" si="42"/>
        <v>6.1617900000000008</v>
      </c>
      <c r="T122" s="286">
        <v>7.2969863013698637</v>
      </c>
      <c r="U122" s="111">
        <f t="shared" si="23"/>
        <v>1.0267782426778194</v>
      </c>
      <c r="V122" s="261">
        <f>AVERAGE(INDEX($U$5:$U$243,$Z122,1):INDEX($U$5:$U$243,$AA122,1))</f>
        <v>-2.3221757322180459E-2</v>
      </c>
      <c r="X122" s="4">
        <f t="shared" si="24"/>
        <v>5</v>
      </c>
      <c r="Y122" s="284">
        <f t="shared" si="25"/>
        <v>4.916666666666667</v>
      </c>
      <c r="Z122" s="6">
        <f t="shared" si="26"/>
        <v>114</v>
      </c>
      <c r="AA122" s="6">
        <f t="shared" si="27"/>
        <v>123</v>
      </c>
      <c r="AC122" s="5">
        <f t="shared" si="28"/>
        <v>14.166666666666666</v>
      </c>
      <c r="AD122" s="32">
        <f t="shared" si="37"/>
        <v>14.215726666666665</v>
      </c>
      <c r="AE122" s="5">
        <f t="shared" si="29"/>
        <v>-1.9665271966522013E-2</v>
      </c>
      <c r="AF122" s="261">
        <f>AVERAGE(INDEX($AE$5:$AE$243,$Z122,1):INDEX($AE$5:$AE$243,$AA122,1))</f>
        <v>-7.6331938633188295E-2</v>
      </c>
      <c r="AH122" s="5">
        <f t="shared" si="35"/>
        <v>0.46666666666666662</v>
      </c>
      <c r="AI122" s="32">
        <f t="shared" si="38"/>
        <v>-1.6971699999999996</v>
      </c>
      <c r="AJ122" s="5">
        <f t="shared" si="30"/>
        <v>1.9131944444444446</v>
      </c>
      <c r="AK122" s="262">
        <f>AVERAGE(INDEX($AJ$5:$AJ$243,$Z122,1):INDEX($AJ$5:$AJ$243,$AA122,1))</f>
        <v>0.15319444444444494</v>
      </c>
      <c r="AL122" s="32"/>
      <c r="AM122" s="5">
        <f t="shared" si="31"/>
        <v>5.4000000000000012</v>
      </c>
      <c r="AN122" s="32">
        <f t="shared" si="39"/>
        <v>5.1159900000000009</v>
      </c>
      <c r="AO122" s="5">
        <f t="shared" si="32"/>
        <v>-9.107391910739171E-2</v>
      </c>
      <c r="AP122" s="263">
        <f>AVERAGE(INDEX($AO$5:$AO$243,$Z122,1):INDEX($AO$5:$AO$243,$AA122,1))</f>
        <v>-0.46440725244072611</v>
      </c>
      <c r="AQ122" s="5"/>
      <c r="AR122" s="5">
        <f t="shared" si="33"/>
        <v>9.0333333333333332</v>
      </c>
      <c r="AS122" s="32">
        <f t="shared" si="40"/>
        <v>6.9898699999999989</v>
      </c>
      <c r="AT122" s="5">
        <f t="shared" si="34"/>
        <v>2.1718270571827034</v>
      </c>
      <c r="AU122" s="264">
        <f>AVERAGE(INDEX($AT$5:$AT$243,$Z122,1):INDEX($AT$5:$AT$243,$AA122,1))</f>
        <v>0.30849372384937024</v>
      </c>
      <c r="AV122" s="5"/>
    </row>
    <row r="123" spans="1:48" ht="11.4">
      <c r="A123" s="141">
        <v>119</v>
      </c>
      <c r="B123" s="6">
        <v>1899</v>
      </c>
      <c r="C123" s="5">
        <v>1.1000000000000001</v>
      </c>
      <c r="D123" s="5">
        <v>2</v>
      </c>
      <c r="E123" s="5">
        <v>2</v>
      </c>
      <c r="F123" s="5">
        <v>4.7</v>
      </c>
      <c r="G123" s="5">
        <v>8.3000000000000007</v>
      </c>
      <c r="H123" s="5">
        <v>12.2</v>
      </c>
      <c r="I123" s="5">
        <v>14.3</v>
      </c>
      <c r="J123" s="5">
        <v>15.3</v>
      </c>
      <c r="K123" s="5">
        <v>10.7</v>
      </c>
      <c r="L123" s="5">
        <v>7.9</v>
      </c>
      <c r="M123" s="5">
        <v>4.0999999999999996</v>
      </c>
      <c r="N123" s="5">
        <v>-3.5999999999999996</v>
      </c>
      <c r="O123" s="147">
        <v>0.5</v>
      </c>
      <c r="P123" s="5">
        <v>6.1</v>
      </c>
      <c r="Q123" s="83">
        <f t="shared" si="22"/>
        <v>6.6</v>
      </c>
      <c r="R123" s="111">
        <f t="shared" si="42"/>
        <v>5.8715299999999999</v>
      </c>
      <c r="S123" s="32">
        <f t="shared" si="42"/>
        <v>6.1818299999999997</v>
      </c>
      <c r="T123" s="286">
        <v>6.678904109589042</v>
      </c>
      <c r="U123" s="111">
        <f t="shared" si="23"/>
        <v>0.32677824267781919</v>
      </c>
      <c r="V123" s="261">
        <f>AVERAGE(INDEX($U$5:$U$243,$Z123,1):INDEX($U$5:$U$243,$AA123,1))</f>
        <v>3.6778242677819505E-2</v>
      </c>
      <c r="X123" s="4">
        <f t="shared" si="24"/>
        <v>5</v>
      </c>
      <c r="Y123" s="284">
        <f t="shared" si="25"/>
        <v>4.958333333333333</v>
      </c>
      <c r="Z123" s="6">
        <f t="shared" si="26"/>
        <v>115</v>
      </c>
      <c r="AA123" s="6">
        <f t="shared" si="27"/>
        <v>124</v>
      </c>
      <c r="AC123" s="5">
        <f t="shared" si="28"/>
        <v>13.933333333333332</v>
      </c>
      <c r="AD123" s="32">
        <f t="shared" si="37"/>
        <v>14.212990000000001</v>
      </c>
      <c r="AE123" s="5">
        <f t="shared" si="29"/>
        <v>-0.25299860529985629</v>
      </c>
      <c r="AF123" s="261">
        <f>AVERAGE(INDEX($AE$5:$AE$243,$Z123,1):INDEX($AE$5:$AE$243,$AA123,1))</f>
        <v>9.3668061366811453E-2</v>
      </c>
      <c r="AH123" s="5">
        <f t="shared" si="35"/>
        <v>1.3333333333333333</v>
      </c>
      <c r="AI123" s="32">
        <f t="shared" si="38"/>
        <v>-1.5765233333333333</v>
      </c>
      <c r="AJ123" s="5">
        <f t="shared" si="30"/>
        <v>2.7798611111111113</v>
      </c>
      <c r="AK123" s="262">
        <f>AVERAGE(INDEX($AJ$5:$AJ$243,$Z123,1):INDEX($AJ$5:$AJ$243,$AA123,1))</f>
        <v>0.19652777777777816</v>
      </c>
      <c r="AL123" s="32"/>
      <c r="AM123" s="5">
        <f t="shared" si="31"/>
        <v>5</v>
      </c>
      <c r="AN123" s="32">
        <f t="shared" si="39"/>
        <v>5.0904633333333331</v>
      </c>
      <c r="AO123" s="5">
        <f t="shared" si="32"/>
        <v>-0.49107391910739295</v>
      </c>
      <c r="AP123" s="263">
        <f>AVERAGE(INDEX($AO$5:$AO$243,$Z123,1):INDEX($AO$5:$AO$243,$AA123,1))</f>
        <v>-0.45440725244072605</v>
      </c>
      <c r="AQ123" s="5"/>
      <c r="AR123" s="5">
        <f t="shared" si="33"/>
        <v>7.5666666666666673</v>
      </c>
      <c r="AS123" s="32">
        <f t="shared" si="40"/>
        <v>6.9754933333333335</v>
      </c>
      <c r="AT123" s="5">
        <f t="shared" si="34"/>
        <v>0.70516039051603752</v>
      </c>
      <c r="AU123" s="264">
        <f>AVERAGE(INDEX($AT$5:$AT$243,$Z123,1):INDEX($AT$5:$AT$243,$AA123,1))</f>
        <v>0.20182705718270358</v>
      </c>
      <c r="AV123" s="5"/>
    </row>
    <row r="124" spans="1:48" ht="11.4">
      <c r="A124" s="141">
        <v>120</v>
      </c>
      <c r="B124" s="6">
        <v>1900</v>
      </c>
      <c r="C124" s="5">
        <v>-1.1000000000000001</v>
      </c>
      <c r="D124" s="5">
        <v>1.6</v>
      </c>
      <c r="E124" s="5">
        <v>-2.2000000000000002</v>
      </c>
      <c r="F124" s="5">
        <v>4.2</v>
      </c>
      <c r="G124" s="5">
        <v>8.1</v>
      </c>
      <c r="H124" s="5">
        <v>14</v>
      </c>
      <c r="I124" s="5">
        <v>16.600000000000001</v>
      </c>
      <c r="J124" s="5">
        <v>14</v>
      </c>
      <c r="K124" s="5">
        <v>13.9</v>
      </c>
      <c r="L124" s="5">
        <v>7.7</v>
      </c>
      <c r="M124" s="5">
        <v>3.6</v>
      </c>
      <c r="N124" s="5">
        <v>2.4</v>
      </c>
      <c r="O124" s="147">
        <v>0.5</v>
      </c>
      <c r="P124" s="5">
        <v>6.4</v>
      </c>
      <c r="Q124" s="83">
        <f t="shared" si="22"/>
        <v>6.9</v>
      </c>
      <c r="R124" s="111">
        <f t="shared" si="42"/>
        <v>5.9226999999999999</v>
      </c>
      <c r="S124" s="32">
        <f t="shared" si="42"/>
        <v>6.1930500000000004</v>
      </c>
      <c r="T124" s="286">
        <v>6.8589041095890408</v>
      </c>
      <c r="U124" s="111">
        <f t="shared" si="23"/>
        <v>0.6267782426778199</v>
      </c>
      <c r="V124" s="261">
        <f>AVERAGE(INDEX($U$5:$U$243,$Z124,1):INDEX($U$5:$U$243,$AA124,1))</f>
        <v>6.7782426778195239E-3</v>
      </c>
      <c r="X124" s="4">
        <f t="shared" si="24"/>
        <v>5</v>
      </c>
      <c r="Y124" s="284">
        <f t="shared" si="25"/>
        <v>5</v>
      </c>
      <c r="Z124" s="6">
        <f t="shared" si="26"/>
        <v>116</v>
      </c>
      <c r="AA124" s="6">
        <f t="shared" si="27"/>
        <v>125</v>
      </c>
      <c r="AC124" s="5">
        <f t="shared" si="28"/>
        <v>14.866666666666667</v>
      </c>
      <c r="AD124" s="32">
        <f t="shared" si="37"/>
        <v>14.23034</v>
      </c>
      <c r="AE124" s="5">
        <f t="shared" si="29"/>
        <v>0.68033472803347905</v>
      </c>
      <c r="AF124" s="261">
        <f>AVERAGE(INDEX($AE$5:$AE$243,$Z124,1):INDEX($AE$5:$AE$243,$AA124,1))</f>
        <v>0.1536680613668116</v>
      </c>
      <c r="AH124" s="5">
        <f t="shared" si="35"/>
        <v>-1.033333333333333</v>
      </c>
      <c r="AI124" s="32">
        <f t="shared" si="38"/>
        <v>-1.4907766666666664</v>
      </c>
      <c r="AJ124" s="5">
        <f t="shared" si="30"/>
        <v>0.41319444444444509</v>
      </c>
      <c r="AK124" s="262">
        <f>AVERAGE(INDEX($AJ$5:$AJ$243,$Z124,1):INDEX($AJ$5:$AJ$243,$AA124,1))</f>
        <v>0.5831944444444449</v>
      </c>
      <c r="AL124" s="32"/>
      <c r="AM124" s="5">
        <f t="shared" si="31"/>
        <v>3.3666666666666667</v>
      </c>
      <c r="AN124" s="32">
        <f t="shared" si="39"/>
        <v>5.0648566666666675</v>
      </c>
      <c r="AO124" s="5">
        <f t="shared" si="32"/>
        <v>-2.1244072524407263</v>
      </c>
      <c r="AP124" s="263">
        <f>AVERAGE(INDEX($AO$5:$AO$243,$Z124,1):INDEX($AO$5:$AO$243,$AA124,1))</f>
        <v>-0.50440725244072604</v>
      </c>
      <c r="AQ124" s="5"/>
      <c r="AR124" s="5">
        <f t="shared" si="33"/>
        <v>8.4</v>
      </c>
      <c r="AS124" s="32">
        <f t="shared" si="40"/>
        <v>6.9558266666666668</v>
      </c>
      <c r="AT124" s="5">
        <f t="shared" si="34"/>
        <v>1.5384937238493706</v>
      </c>
      <c r="AU124" s="264">
        <f>AVERAGE(INDEX($AT$5:$AT$243,$Z124,1):INDEX($AT$5:$AT$243,$AA124,1))</f>
        <v>-0.23150627615062974</v>
      </c>
      <c r="AV124" s="5"/>
    </row>
    <row r="125" spans="1:48" ht="11.4">
      <c r="A125" s="141">
        <v>121</v>
      </c>
      <c r="B125" s="6">
        <v>1901</v>
      </c>
      <c r="C125" s="5">
        <v>-2.9</v>
      </c>
      <c r="D125" s="5">
        <v>-6.3</v>
      </c>
      <c r="E125" s="5">
        <v>0</v>
      </c>
      <c r="F125" s="5">
        <v>5.3</v>
      </c>
      <c r="G125" s="5">
        <v>10.4</v>
      </c>
      <c r="H125" s="5">
        <v>13.7</v>
      </c>
      <c r="I125" s="5">
        <v>15.6</v>
      </c>
      <c r="J125" s="5">
        <v>14</v>
      </c>
      <c r="K125" s="5">
        <v>12.3</v>
      </c>
      <c r="L125" s="5">
        <v>6.7</v>
      </c>
      <c r="M125" s="5">
        <v>-0.8</v>
      </c>
      <c r="N125" s="5">
        <v>-0.5</v>
      </c>
      <c r="O125" s="231">
        <v>0</v>
      </c>
      <c r="P125" s="5">
        <v>5.6</v>
      </c>
      <c r="Q125" s="26">
        <f t="shared" si="22"/>
        <v>5.6</v>
      </c>
      <c r="R125" s="111">
        <f t="shared" si="42"/>
        <v>5.9582500000000005</v>
      </c>
      <c r="S125" s="32">
        <f t="shared" si="42"/>
        <v>6.187850000000001</v>
      </c>
      <c r="T125" s="286">
        <v>5.7041095890410958</v>
      </c>
      <c r="U125" s="111">
        <f t="shared" si="23"/>
        <v>-0.67322175732218081</v>
      </c>
      <c r="V125" s="261">
        <f>AVERAGE(INDEX($U$5:$U$243,$Z125,1):INDEX($U$5:$U$243,$AA125,1))</f>
        <v>6.7782426778195239E-3</v>
      </c>
      <c r="X125" s="4">
        <f t="shared" si="24"/>
        <v>6</v>
      </c>
      <c r="Y125" s="284">
        <f t="shared" si="25"/>
        <v>5.041666666666667</v>
      </c>
      <c r="Z125" s="6">
        <f t="shared" si="26"/>
        <v>116</v>
      </c>
      <c r="AA125" s="6">
        <f t="shared" si="27"/>
        <v>125</v>
      </c>
      <c r="AC125" s="5">
        <f t="shared" si="28"/>
        <v>14.433333333333332</v>
      </c>
      <c r="AD125" s="32">
        <f t="shared" si="37"/>
        <v>14.220356666666667</v>
      </c>
      <c r="AE125" s="5">
        <f t="shared" si="29"/>
        <v>0.24700139470014371</v>
      </c>
      <c r="AF125" s="261">
        <f>AVERAGE(INDEX($AE$5:$AE$243,$Z125,1):INDEX($AE$5:$AE$243,$AA125,1))</f>
        <v>0.1536680613668116</v>
      </c>
      <c r="AH125" s="5">
        <f t="shared" si="35"/>
        <v>-2.2666666666666666</v>
      </c>
      <c r="AI125" s="32">
        <f t="shared" si="38"/>
        <v>-1.4313533333333333</v>
      </c>
      <c r="AJ125" s="5">
        <f t="shared" si="30"/>
        <v>-0.82013888888888853</v>
      </c>
      <c r="AK125" s="262">
        <f>AVERAGE(INDEX($AJ$5:$AJ$243,$Z125,1):INDEX($AJ$5:$AJ$243,$AA125,1))</f>
        <v>0.5831944444444449</v>
      </c>
      <c r="AL125" s="32"/>
      <c r="AM125" s="5">
        <f t="shared" si="31"/>
        <v>5.2333333333333334</v>
      </c>
      <c r="AN125" s="32">
        <f t="shared" si="39"/>
        <v>5.0468233333333341</v>
      </c>
      <c r="AO125" s="5">
        <f t="shared" si="32"/>
        <v>-0.25774058577405956</v>
      </c>
      <c r="AP125" s="263">
        <f>AVERAGE(INDEX($AO$5:$AO$243,$Z125,1):INDEX($AO$5:$AO$243,$AA125,1))</f>
        <v>-0.50440725244072604</v>
      </c>
      <c r="AQ125" s="5"/>
      <c r="AR125" s="5">
        <f t="shared" si="33"/>
        <v>6.0666666666666664</v>
      </c>
      <c r="AS125" s="32">
        <f t="shared" si="40"/>
        <v>6.8913399999999996</v>
      </c>
      <c r="AT125" s="5">
        <f t="shared" si="34"/>
        <v>-0.79483960948396337</v>
      </c>
      <c r="AU125" s="264">
        <f>AVERAGE(INDEX($AT$5:$AT$243,$Z125,1):INDEX($AT$5:$AT$243,$AA125,1))</f>
        <v>-0.23150627615062974</v>
      </c>
      <c r="AV125" s="5"/>
    </row>
    <row r="126" spans="1:48" ht="11.4">
      <c r="A126" s="141">
        <v>122</v>
      </c>
      <c r="B126" s="6">
        <v>1902</v>
      </c>
      <c r="C126" s="5">
        <v>-0.1</v>
      </c>
      <c r="D126" s="5">
        <v>-2.1</v>
      </c>
      <c r="E126" s="5">
        <v>1.3</v>
      </c>
      <c r="F126" s="5">
        <v>7</v>
      </c>
      <c r="G126" s="5">
        <v>5.3</v>
      </c>
      <c r="H126" s="5">
        <v>11.7</v>
      </c>
      <c r="I126" s="5">
        <v>15.3</v>
      </c>
      <c r="J126" s="5">
        <v>14.2</v>
      </c>
      <c r="K126" s="5">
        <v>10.9</v>
      </c>
      <c r="L126" s="5">
        <v>5.6</v>
      </c>
      <c r="M126" s="5">
        <v>1.2</v>
      </c>
      <c r="N126" s="5">
        <v>-1.9</v>
      </c>
      <c r="O126" s="231">
        <v>0</v>
      </c>
      <c r="P126" s="5">
        <v>5.7</v>
      </c>
      <c r="Q126" s="26">
        <f t="shared" si="22"/>
        <v>5.7</v>
      </c>
      <c r="R126" s="111">
        <f t="shared" si="42"/>
        <v>5.9863299999999997</v>
      </c>
      <c r="S126" s="32">
        <f t="shared" si="42"/>
        <v>6.17598</v>
      </c>
      <c r="T126" s="286">
        <v>5.7416438356164381</v>
      </c>
      <c r="U126" s="111">
        <f t="shared" si="23"/>
        <v>-0.57322175732218028</v>
      </c>
      <c r="V126" s="261">
        <f>AVERAGE(INDEX($U$5:$U$243,$Z126,1):INDEX($U$5:$U$243,$AA126,1))</f>
        <v>4.6778242677819472E-2</v>
      </c>
      <c r="X126" s="4">
        <f t="shared" si="24"/>
        <v>6</v>
      </c>
      <c r="Y126" s="284">
        <f t="shared" si="25"/>
        <v>5.083333333333333</v>
      </c>
      <c r="Z126" s="6">
        <f t="shared" si="26"/>
        <v>117</v>
      </c>
      <c r="AA126" s="6">
        <f t="shared" si="27"/>
        <v>126</v>
      </c>
      <c r="AC126" s="5">
        <f t="shared" si="28"/>
        <v>13.733333333333334</v>
      </c>
      <c r="AD126" s="32">
        <f t="shared" si="37"/>
        <v>14.198086666666665</v>
      </c>
      <c r="AE126" s="5">
        <f t="shared" si="29"/>
        <v>-0.45299860529985381</v>
      </c>
      <c r="AF126" s="261">
        <f>AVERAGE(INDEX($AE$5:$AE$243,$Z126,1):INDEX($AE$5:$AE$243,$AA126,1))</f>
        <v>0.17033472803347838</v>
      </c>
      <c r="AH126" s="5">
        <f t="shared" si="35"/>
        <v>-0.9</v>
      </c>
      <c r="AI126" s="32">
        <f t="shared" si="38"/>
        <v>-1.4017833333333334</v>
      </c>
      <c r="AJ126" s="5">
        <f t="shared" si="30"/>
        <v>0.54652777777777806</v>
      </c>
      <c r="AK126" s="262">
        <f>AVERAGE(INDEX($AJ$5:$AJ$243,$Z126,1):INDEX($AJ$5:$AJ$243,$AA126,1))</f>
        <v>0.63319444444444473</v>
      </c>
      <c r="AL126" s="32"/>
      <c r="AM126" s="5">
        <f t="shared" si="31"/>
        <v>4.5333333333333341</v>
      </c>
      <c r="AN126" s="32">
        <f t="shared" si="39"/>
        <v>5.0364733333333334</v>
      </c>
      <c r="AO126" s="5">
        <f t="shared" si="32"/>
        <v>-0.95774058577405885</v>
      </c>
      <c r="AP126" s="263">
        <f>AVERAGE(INDEX($AO$5:$AO$243,$Z126,1):INDEX($AO$5:$AO$243,$AA126,1))</f>
        <v>-0.49440725244072592</v>
      </c>
      <c r="AQ126" s="5"/>
      <c r="AR126" s="5">
        <f t="shared" si="33"/>
        <v>5.8999999999999995</v>
      </c>
      <c r="AS126" s="32">
        <f t="shared" si="40"/>
        <v>6.8519299999999994</v>
      </c>
      <c r="AT126" s="5">
        <f t="shared" si="34"/>
        <v>-0.96150627615063033</v>
      </c>
      <c r="AU126" s="264">
        <f>AVERAGE(INDEX($AT$5:$AT$243,$Z126,1):INDEX($AT$5:$AT$243,$AA126,1))</f>
        <v>-8.172942817296391E-3</v>
      </c>
      <c r="AV126" s="5"/>
    </row>
    <row r="127" spans="1:48" ht="11.4">
      <c r="A127" s="141">
        <v>123</v>
      </c>
      <c r="B127" s="6">
        <v>1903</v>
      </c>
      <c r="C127" s="5">
        <v>0</v>
      </c>
      <c r="D127" s="5">
        <v>2.6</v>
      </c>
      <c r="E127" s="5">
        <v>3.9</v>
      </c>
      <c r="F127" s="5">
        <v>1.4</v>
      </c>
      <c r="G127" s="5">
        <v>10.199999999999999</v>
      </c>
      <c r="H127" s="5">
        <v>12.1</v>
      </c>
      <c r="I127" s="5">
        <v>13.7</v>
      </c>
      <c r="J127" s="5">
        <v>14.5</v>
      </c>
      <c r="K127" s="5">
        <v>12.1</v>
      </c>
      <c r="L127" s="5">
        <v>8.6</v>
      </c>
      <c r="M127" s="5">
        <v>1.6</v>
      </c>
      <c r="N127" s="5">
        <v>-1.8</v>
      </c>
      <c r="O127" s="231">
        <v>0</v>
      </c>
      <c r="P127" s="5">
        <v>6.6</v>
      </c>
      <c r="Q127" s="26">
        <f t="shared" si="22"/>
        <v>6.6</v>
      </c>
      <c r="R127" s="111">
        <f t="shared" si="42"/>
        <v>6.003169999999999</v>
      </c>
      <c r="S127" s="32">
        <f t="shared" si="42"/>
        <v>6.15517</v>
      </c>
      <c r="T127" s="286">
        <v>6.6117808219178071</v>
      </c>
      <c r="U127" s="111">
        <f t="shared" si="23"/>
        <v>0.32677824267781919</v>
      </c>
      <c r="V127" s="261">
        <f>AVERAGE(INDEX($U$5:$U$243,$Z127,1):INDEX($U$5:$U$243,$AA127,1))</f>
        <v>6.7782426778194346E-3</v>
      </c>
      <c r="X127" s="4">
        <f t="shared" si="24"/>
        <v>6</v>
      </c>
      <c r="Y127" s="284">
        <f t="shared" si="25"/>
        <v>5.125</v>
      </c>
      <c r="Z127" s="6">
        <f t="shared" si="26"/>
        <v>118</v>
      </c>
      <c r="AA127" s="6">
        <f t="shared" si="27"/>
        <v>127</v>
      </c>
      <c r="AC127" s="5">
        <f t="shared" si="28"/>
        <v>13.433333333333332</v>
      </c>
      <c r="AD127" s="32">
        <f t="shared" si="37"/>
        <v>14.167506666666668</v>
      </c>
      <c r="AE127" s="5">
        <f t="shared" si="29"/>
        <v>-0.75299860529985629</v>
      </c>
      <c r="AF127" s="261">
        <f>AVERAGE(INDEX($AE$5:$AE$243,$Z127,1):INDEX($AE$5:$AE$243,$AA127,1))</f>
        <v>0.10366806136681142</v>
      </c>
      <c r="AH127" s="5">
        <f t="shared" si="35"/>
        <v>0.23333333333333339</v>
      </c>
      <c r="AI127" s="32">
        <f t="shared" si="38"/>
        <v>-1.38859</v>
      </c>
      <c r="AJ127" s="5">
        <f t="shared" si="30"/>
        <v>1.6798611111111115</v>
      </c>
      <c r="AK127" s="262">
        <f>AVERAGE(INDEX($AJ$5:$AJ$243,$Z127,1):INDEX($AJ$5:$AJ$243,$AA127,1))</f>
        <v>0.24652777777777812</v>
      </c>
      <c r="AL127" s="32"/>
      <c r="AM127" s="5">
        <f t="shared" si="31"/>
        <v>5.166666666666667</v>
      </c>
      <c r="AN127" s="32">
        <f t="shared" si="39"/>
        <v>5.04251</v>
      </c>
      <c r="AO127" s="5">
        <f t="shared" si="32"/>
        <v>-0.32440725244072599</v>
      </c>
      <c r="AP127" s="263">
        <f>AVERAGE(INDEX($AO$5:$AO$243,$Z127,1):INDEX($AO$5:$AO$243,$AA127,1))</f>
        <v>-0.55774058577405927</v>
      </c>
      <c r="AQ127" s="5"/>
      <c r="AR127" s="5">
        <f t="shared" si="33"/>
        <v>7.4333333333333336</v>
      </c>
      <c r="AS127" s="32">
        <f t="shared" si="40"/>
        <v>6.7868666666666657</v>
      </c>
      <c r="AT127" s="5">
        <f t="shared" si="34"/>
        <v>0.57182705718270377</v>
      </c>
      <c r="AU127" s="264">
        <f>AVERAGE(INDEX($AT$5:$AT$243,$Z127,1):INDEX($AT$5:$AT$243,$AA127,1))</f>
        <v>0.23182705718270355</v>
      </c>
      <c r="AV127" s="5"/>
    </row>
    <row r="128" spans="1:48" ht="11.4">
      <c r="A128" s="141">
        <v>124</v>
      </c>
      <c r="B128" s="6">
        <v>1904</v>
      </c>
      <c r="C128" s="5">
        <v>-1.2</v>
      </c>
      <c r="D128" s="5">
        <v>-1.3</v>
      </c>
      <c r="E128" s="5">
        <v>1.7</v>
      </c>
      <c r="F128" s="5">
        <v>7.2</v>
      </c>
      <c r="G128" s="5">
        <v>10.8</v>
      </c>
      <c r="H128" s="5">
        <v>13.9</v>
      </c>
      <c r="I128" s="5">
        <v>18</v>
      </c>
      <c r="J128" s="5">
        <v>15.4</v>
      </c>
      <c r="K128" s="5">
        <v>9</v>
      </c>
      <c r="L128" s="5">
        <v>6.5</v>
      </c>
      <c r="M128" s="5">
        <v>1</v>
      </c>
      <c r="N128" s="5">
        <v>0.1</v>
      </c>
      <c r="O128" s="231">
        <v>0</v>
      </c>
      <c r="P128" s="5">
        <v>6.8</v>
      </c>
      <c r="Q128" s="26">
        <f t="shared" si="22"/>
        <v>6.8</v>
      </c>
      <c r="R128" s="111">
        <f t="shared" ref="R128:S143" si="43">$W$5*(P117+P139)+$W$6*(P118+P138)+$W$7*(P119+P137)+$W$8*(P120+P136)+$W$9*(P121+P135)+$W$10*(P122+P134)+$W$11*(P123+P133)+$W$12*(P124+P132)+$W$13*(P125+P131)+$W$14*(P126+P130)+$W$15*(P127+P129)+$W$16*P128</f>
        <v>6.0101099999999992</v>
      </c>
      <c r="S128" s="32">
        <f t="shared" si="43"/>
        <v>6.1280599999999987</v>
      </c>
      <c r="T128" s="286">
        <v>6.8142465753424668</v>
      </c>
      <c r="U128" s="111">
        <f t="shared" si="23"/>
        <v>0.52677824267781936</v>
      </c>
      <c r="V128" s="261">
        <f>AVERAGE(INDEX($U$5:$U$243,$Z128,1):INDEX($U$5:$U$243,$AA128,1))</f>
        <v>-0.15322175732218052</v>
      </c>
      <c r="X128" s="4">
        <f t="shared" si="24"/>
        <v>6</v>
      </c>
      <c r="Y128" s="284">
        <f t="shared" si="25"/>
        <v>5.166666666666667</v>
      </c>
      <c r="Z128" s="6">
        <f t="shared" si="26"/>
        <v>119</v>
      </c>
      <c r="AA128" s="6">
        <f t="shared" si="27"/>
        <v>128</v>
      </c>
      <c r="AC128" s="5">
        <f t="shared" si="28"/>
        <v>15.766666666666666</v>
      </c>
      <c r="AD128" s="32">
        <f t="shared" si="37"/>
        <v>14.12096</v>
      </c>
      <c r="AE128" s="5">
        <f t="shared" si="29"/>
        <v>1.5803347280334776</v>
      </c>
      <c r="AF128" s="261">
        <f>AVERAGE(INDEX($AE$5:$AE$243,$Z128,1):INDEX($AE$5:$AE$243,$AA128,1))</f>
        <v>8.7001394700144813E-2</v>
      </c>
      <c r="AH128" s="5">
        <f t="shared" si="35"/>
        <v>-1.4333333333333333</v>
      </c>
      <c r="AI128" s="32">
        <f t="shared" si="38"/>
        <v>-1.4039133333333331</v>
      </c>
      <c r="AJ128" s="5">
        <f t="shared" si="30"/>
        <v>1.3194444444444731E-2</v>
      </c>
      <c r="AK128" s="262">
        <f>AVERAGE(INDEX($AJ$5:$AJ$243,$Z128,1):INDEX($AJ$5:$AJ$243,$AA128,1))</f>
        <v>8.9861111111111461E-2</v>
      </c>
      <c r="AL128" s="32"/>
      <c r="AM128" s="5">
        <f t="shared" si="31"/>
        <v>6.5666666666666673</v>
      </c>
      <c r="AN128" s="32">
        <f t="shared" si="39"/>
        <v>5.0532300000000001</v>
      </c>
      <c r="AO128" s="5">
        <f t="shared" si="32"/>
        <v>1.0755927475592744</v>
      </c>
      <c r="AP128" s="263">
        <f>AVERAGE(INDEX($AO$5:$AO$243,$Z128,1):INDEX($AO$5:$AO$243,$AA128,1))</f>
        <v>-0.62107391910739285</v>
      </c>
      <c r="AQ128" s="5"/>
      <c r="AR128" s="5">
        <f t="shared" si="33"/>
        <v>5.5</v>
      </c>
      <c r="AS128" s="32">
        <f t="shared" si="40"/>
        <v>6.7111699999999992</v>
      </c>
      <c r="AT128" s="5">
        <f t="shared" si="34"/>
        <v>-1.3615062761506298</v>
      </c>
      <c r="AU128" s="264">
        <f>AVERAGE(INDEX($AT$5:$AT$243,$Z128,1):INDEX($AT$5:$AT$243,$AA128,1))</f>
        <v>-8.1506276150629817E-2</v>
      </c>
      <c r="AV128" s="5"/>
    </row>
    <row r="129" spans="1:48" ht="11.4">
      <c r="A129" s="141">
        <v>125</v>
      </c>
      <c r="B129" s="6">
        <v>1905</v>
      </c>
      <c r="C129" s="5">
        <v>-4.3</v>
      </c>
      <c r="D129" s="5">
        <v>-2.1</v>
      </c>
      <c r="E129" s="5">
        <v>2.2999999999999998</v>
      </c>
      <c r="F129" s="5">
        <v>3.9</v>
      </c>
      <c r="G129" s="5">
        <v>8.1</v>
      </c>
      <c r="H129" s="5">
        <v>14.1</v>
      </c>
      <c r="I129" s="5">
        <v>17.5</v>
      </c>
      <c r="J129" s="5">
        <v>14.4</v>
      </c>
      <c r="K129" s="5">
        <v>11.7</v>
      </c>
      <c r="L129" s="5">
        <v>0.8</v>
      </c>
      <c r="M129" s="5">
        <v>1.6</v>
      </c>
      <c r="N129" s="5">
        <v>-1.5</v>
      </c>
      <c r="O129" s="231">
        <v>0</v>
      </c>
      <c r="P129" s="5">
        <v>5.5</v>
      </c>
      <c r="Q129" s="26">
        <f t="shared" si="22"/>
        <v>5.5</v>
      </c>
      <c r="R129" s="111">
        <f t="shared" si="43"/>
        <v>6.0183999999999989</v>
      </c>
      <c r="S129" s="32">
        <f t="shared" si="43"/>
        <v>6.106749999999999</v>
      </c>
      <c r="T129" s="286">
        <v>5.5854794520547939</v>
      </c>
      <c r="U129" s="111">
        <f t="shared" si="23"/>
        <v>-0.77322175732218046</v>
      </c>
      <c r="V129" s="261">
        <f>AVERAGE(INDEX($U$5:$U$243,$Z129,1):INDEX($U$5:$U$243,$AA129,1))</f>
        <v>-0.29322175732218048</v>
      </c>
      <c r="X129" s="4">
        <f t="shared" si="24"/>
        <v>6</v>
      </c>
      <c r="Y129" s="284">
        <f t="shared" si="25"/>
        <v>5.208333333333333</v>
      </c>
      <c r="Z129" s="6">
        <f t="shared" si="26"/>
        <v>120</v>
      </c>
      <c r="AA129" s="6">
        <f t="shared" si="27"/>
        <v>129</v>
      </c>
      <c r="AC129" s="5">
        <f t="shared" si="28"/>
        <v>15.333333333333334</v>
      </c>
      <c r="AD129" s="32">
        <f t="shared" si="37"/>
        <v>14.057886666666667</v>
      </c>
      <c r="AE129" s="5">
        <f t="shared" si="29"/>
        <v>1.1470013947001458</v>
      </c>
      <c r="AF129" s="261">
        <f>AVERAGE(INDEX($AE$5:$AE$243,$Z129,1):INDEX($AE$5:$AE$243,$AA129,1))</f>
        <v>-3.9665271966521767E-2</v>
      </c>
      <c r="AH129" s="5">
        <f t="shared" si="35"/>
        <v>-2.1</v>
      </c>
      <c r="AI129" s="32">
        <f t="shared" si="38"/>
        <v>-1.3872966666666668</v>
      </c>
      <c r="AJ129" s="5">
        <f t="shared" si="30"/>
        <v>-0.65347222222222201</v>
      </c>
      <c r="AK129" s="262">
        <f>AVERAGE(INDEX($AJ$5:$AJ$243,$Z129,1):INDEX($AJ$5:$AJ$243,$AA129,1))</f>
        <v>-0.4034722222222219</v>
      </c>
      <c r="AL129" s="32"/>
      <c r="AM129" s="5">
        <f t="shared" si="31"/>
        <v>4.7666666666666666</v>
      </c>
      <c r="AN129" s="32">
        <f t="shared" si="39"/>
        <v>5.0726499999999994</v>
      </c>
      <c r="AO129" s="5">
        <f t="shared" si="32"/>
        <v>-0.72440725244072635</v>
      </c>
      <c r="AP129" s="263">
        <f>AVERAGE(INDEX($AO$5:$AO$243,$Z129,1):INDEX($AO$5:$AO$243,$AA129,1))</f>
        <v>-0.62107391910739274</v>
      </c>
      <c r="AQ129" s="5"/>
      <c r="AR129" s="5">
        <f t="shared" si="33"/>
        <v>4.7</v>
      </c>
      <c r="AS129" s="32">
        <f t="shared" si="40"/>
        <v>6.6537100000000002</v>
      </c>
      <c r="AT129" s="5">
        <f t="shared" si="34"/>
        <v>-2.1615062761506296</v>
      </c>
      <c r="AU129" s="264">
        <f>AVERAGE(INDEX($AT$5:$AT$243,$Z129,1):INDEX($AT$5:$AT$243,$AA129,1))</f>
        <v>-0.21817294281729654</v>
      </c>
      <c r="AV129" s="5"/>
    </row>
    <row r="130" spans="1:48" ht="11.4">
      <c r="A130" s="141">
        <v>126</v>
      </c>
      <c r="B130" s="6">
        <v>1906</v>
      </c>
      <c r="C130" s="5">
        <v>-1.5</v>
      </c>
      <c r="D130" s="5">
        <v>-2.9</v>
      </c>
      <c r="E130" s="5">
        <v>-0.3</v>
      </c>
      <c r="F130" s="5">
        <v>4.9000000000000004</v>
      </c>
      <c r="G130" s="5">
        <v>9.6</v>
      </c>
      <c r="H130" s="5">
        <v>11.1</v>
      </c>
      <c r="I130" s="5">
        <v>14.7</v>
      </c>
      <c r="J130" s="5">
        <v>15</v>
      </c>
      <c r="K130" s="5">
        <v>9.8000000000000007</v>
      </c>
      <c r="L130" s="5">
        <v>9.5</v>
      </c>
      <c r="M130" s="5">
        <v>4.0999999999999996</v>
      </c>
      <c r="N130" s="5">
        <v>-4.5</v>
      </c>
      <c r="O130" s="231">
        <v>0</v>
      </c>
      <c r="P130" s="5">
        <v>5.8</v>
      </c>
      <c r="Q130" s="26">
        <f t="shared" si="22"/>
        <v>5.8</v>
      </c>
      <c r="R130" s="111">
        <f t="shared" si="43"/>
        <v>6.0192899999999998</v>
      </c>
      <c r="S130" s="32">
        <f t="shared" si="43"/>
        <v>6.0829399999999998</v>
      </c>
      <c r="T130" s="286">
        <v>5.832328767123288</v>
      </c>
      <c r="U130" s="111">
        <f t="shared" si="23"/>
        <v>-0.47322175732218064</v>
      </c>
      <c r="V130" s="261">
        <f>AVERAGE(INDEX($U$5:$U$243,$Z130,1):INDEX($U$5:$U$243,$AA130,1))</f>
        <v>-0.37322175732218055</v>
      </c>
      <c r="X130" s="4">
        <f t="shared" si="24"/>
        <v>6</v>
      </c>
      <c r="Y130" s="284">
        <f t="shared" si="25"/>
        <v>5.25</v>
      </c>
      <c r="Z130" s="6">
        <f t="shared" si="26"/>
        <v>121</v>
      </c>
      <c r="AA130" s="6">
        <f t="shared" si="27"/>
        <v>130</v>
      </c>
      <c r="AC130" s="5">
        <f t="shared" si="28"/>
        <v>13.6</v>
      </c>
      <c r="AD130" s="32">
        <f t="shared" si="37"/>
        <v>14.00304</v>
      </c>
      <c r="AE130" s="5">
        <f t="shared" si="29"/>
        <v>-0.58633193863318844</v>
      </c>
      <c r="AF130" s="261">
        <f>AVERAGE(INDEX($AE$5:$AE$243,$Z130,1):INDEX($AE$5:$AE$243,$AA130,1))</f>
        <v>-0.19299860529985507</v>
      </c>
      <c r="AH130" s="5">
        <f t="shared" si="35"/>
        <v>-1.9666666666666668</v>
      </c>
      <c r="AI130" s="32">
        <f t="shared" si="38"/>
        <v>-1.3954466666666667</v>
      </c>
      <c r="AJ130" s="5">
        <f t="shared" si="30"/>
        <v>-0.52013888888888871</v>
      </c>
      <c r="AK130" s="262">
        <f>AVERAGE(INDEX($AJ$5:$AJ$243,$Z130,1):INDEX($AJ$5:$AJ$243,$AA130,1))</f>
        <v>-0.34347222222222196</v>
      </c>
      <c r="AL130" s="32"/>
      <c r="AM130" s="5">
        <f t="shared" si="31"/>
        <v>4.7333333333333334</v>
      </c>
      <c r="AN130" s="32">
        <f t="shared" si="39"/>
        <v>5.0950833333333341</v>
      </c>
      <c r="AO130" s="5">
        <f t="shared" si="32"/>
        <v>-0.75774058577405956</v>
      </c>
      <c r="AP130" s="263">
        <f>AVERAGE(INDEX($AO$5:$AO$243,$Z130,1):INDEX($AO$5:$AO$243,$AA130,1))</f>
        <v>-0.46107391910739282</v>
      </c>
      <c r="AQ130" s="5"/>
      <c r="AR130" s="5">
        <f t="shared" si="33"/>
        <v>7.8</v>
      </c>
      <c r="AS130" s="32">
        <f t="shared" si="40"/>
        <v>6.6027533333333324</v>
      </c>
      <c r="AT130" s="5">
        <f t="shared" si="34"/>
        <v>0.93849372384937002</v>
      </c>
      <c r="AU130" s="264">
        <f>AVERAGE(INDEX($AT$5:$AT$243,$Z130,1):INDEX($AT$5:$AT$243,$AA130,1))</f>
        <v>-0.46483960948396319</v>
      </c>
      <c r="AV130" s="5"/>
    </row>
    <row r="131" spans="1:48" ht="11.4">
      <c r="A131" s="141">
        <v>127</v>
      </c>
      <c r="B131" s="6">
        <v>1907</v>
      </c>
      <c r="C131" s="5">
        <v>-3.7</v>
      </c>
      <c r="D131" s="5">
        <v>-4.8</v>
      </c>
      <c r="E131" s="5">
        <v>-0.7</v>
      </c>
      <c r="F131" s="5">
        <v>2.8</v>
      </c>
      <c r="G131" s="5">
        <v>11.6</v>
      </c>
      <c r="H131" s="5">
        <v>12.8</v>
      </c>
      <c r="I131" s="5">
        <v>12.7</v>
      </c>
      <c r="J131" s="5">
        <v>15.4</v>
      </c>
      <c r="K131" s="5">
        <v>12.4</v>
      </c>
      <c r="L131" s="5">
        <v>9.9</v>
      </c>
      <c r="M131" s="5">
        <v>3.3</v>
      </c>
      <c r="N131" s="5">
        <v>0.7</v>
      </c>
      <c r="O131" s="231">
        <v>0</v>
      </c>
      <c r="P131" s="5">
        <v>6</v>
      </c>
      <c r="Q131" s="26">
        <f t="shared" si="22"/>
        <v>6</v>
      </c>
      <c r="R131" s="111">
        <f t="shared" si="43"/>
        <v>6.0300499999999992</v>
      </c>
      <c r="S131" s="32">
        <f t="shared" si="43"/>
        <v>6.0738499999999993</v>
      </c>
      <c r="T131" s="286">
        <v>6.1010958904109591</v>
      </c>
      <c r="U131" s="111">
        <f t="shared" si="23"/>
        <v>-0.27322175732218046</v>
      </c>
      <c r="V131" s="261">
        <f>AVERAGE(INDEX($U$5:$U$243,$Z131,1):INDEX($U$5:$U$243,$AA131,1))</f>
        <v>-0.21322175732218049</v>
      </c>
      <c r="X131" s="4">
        <f t="shared" si="24"/>
        <v>6</v>
      </c>
      <c r="Y131" s="284">
        <f t="shared" si="25"/>
        <v>5.291666666666667</v>
      </c>
      <c r="Z131" s="6">
        <f t="shared" si="26"/>
        <v>122</v>
      </c>
      <c r="AA131" s="6">
        <f t="shared" si="27"/>
        <v>131</v>
      </c>
      <c r="AC131" s="5">
        <f t="shared" si="28"/>
        <v>13.633333333333333</v>
      </c>
      <c r="AD131" s="32">
        <f t="shared" si="37"/>
        <v>13.9255</v>
      </c>
      <c r="AE131" s="5">
        <f t="shared" si="29"/>
        <v>-0.55299860529985523</v>
      </c>
      <c r="AF131" s="261">
        <f>AVERAGE(INDEX($AE$5:$AE$243,$Z131,1):INDEX($AE$5:$AE$243,$AA131,1))</f>
        <v>-5.6331938633188375E-2</v>
      </c>
      <c r="AH131" s="5">
        <f t="shared" si="35"/>
        <v>-4.333333333333333</v>
      </c>
      <c r="AI131" s="32">
        <f t="shared" si="38"/>
        <v>-1.3576166666666667</v>
      </c>
      <c r="AJ131" s="5">
        <f t="shared" si="30"/>
        <v>-2.8868055555555552</v>
      </c>
      <c r="AK131" s="262">
        <f>AVERAGE(INDEX($AJ$5:$AJ$243,$Z131,1):INDEX($AJ$5:$AJ$243,$AA131,1))</f>
        <v>-0.23347222222222194</v>
      </c>
      <c r="AL131" s="32"/>
      <c r="AM131" s="5">
        <f t="shared" si="31"/>
        <v>4.5666666666666664</v>
      </c>
      <c r="AN131" s="32">
        <f t="shared" si="39"/>
        <v>5.1458066666666671</v>
      </c>
      <c r="AO131" s="5">
        <f t="shared" si="32"/>
        <v>-0.92440725244072652</v>
      </c>
      <c r="AP131" s="263">
        <f>AVERAGE(INDEX($AO$5:$AO$243,$Z131,1):INDEX($AO$5:$AO$243,$AA131,1))</f>
        <v>-0.44440725244072621</v>
      </c>
      <c r="AQ131" s="5"/>
      <c r="AR131" s="5">
        <f t="shared" si="33"/>
        <v>8.5333333333333332</v>
      </c>
      <c r="AS131" s="32">
        <f t="shared" si="40"/>
        <v>6.5400100000000005</v>
      </c>
      <c r="AT131" s="5">
        <f t="shared" si="34"/>
        <v>1.6718270571827034</v>
      </c>
      <c r="AU131" s="264">
        <f>AVERAGE(INDEX($AT$5:$AT$243,$Z131,1):INDEX($AT$5:$AT$243,$AA131,1))</f>
        <v>-0.19483960948396328</v>
      </c>
      <c r="AV131" s="5"/>
    </row>
    <row r="132" spans="1:48" ht="11.4">
      <c r="A132" s="141">
        <v>128</v>
      </c>
      <c r="B132" s="6">
        <v>1908</v>
      </c>
      <c r="C132" s="5">
        <v>-1.8</v>
      </c>
      <c r="D132" s="5">
        <v>-2.2000000000000002</v>
      </c>
      <c r="E132" s="5">
        <v>0.1</v>
      </c>
      <c r="F132" s="5">
        <v>2.5</v>
      </c>
      <c r="G132" s="5">
        <v>11.7</v>
      </c>
      <c r="H132" s="5">
        <v>15</v>
      </c>
      <c r="I132" s="5">
        <v>14.4</v>
      </c>
      <c r="J132" s="5">
        <v>12.6</v>
      </c>
      <c r="K132" s="5">
        <v>10</v>
      </c>
      <c r="L132" s="5">
        <v>7.5</v>
      </c>
      <c r="M132" s="5">
        <v>0.2</v>
      </c>
      <c r="N132" s="5">
        <v>-1.2</v>
      </c>
      <c r="O132" s="231">
        <v>0</v>
      </c>
      <c r="P132" s="5">
        <v>5.7</v>
      </c>
      <c r="Q132" s="26">
        <f t="shared" si="22"/>
        <v>5.7</v>
      </c>
      <c r="R132" s="111">
        <f t="shared" si="43"/>
        <v>6.0359899999999991</v>
      </c>
      <c r="S132" s="32">
        <f t="shared" si="43"/>
        <v>6.0644899999999993</v>
      </c>
      <c r="T132" s="286">
        <v>5.7920547945205474</v>
      </c>
      <c r="U132" s="111">
        <f t="shared" si="23"/>
        <v>-0.57322175732218028</v>
      </c>
      <c r="V132" s="261">
        <f>AVERAGE(INDEX($U$5:$U$243,$Z132,1):INDEX($U$5:$U$243,$AA132,1))</f>
        <v>-0.20322175732218054</v>
      </c>
      <c r="X132" s="4">
        <f t="shared" si="24"/>
        <v>6</v>
      </c>
      <c r="Y132" s="284">
        <f t="shared" si="25"/>
        <v>5.333333333333333</v>
      </c>
      <c r="Z132" s="6">
        <f t="shared" si="26"/>
        <v>123</v>
      </c>
      <c r="AA132" s="6">
        <f t="shared" si="27"/>
        <v>132</v>
      </c>
      <c r="AC132" s="5">
        <f t="shared" si="28"/>
        <v>14</v>
      </c>
      <c r="AD132" s="32">
        <f t="shared" si="37"/>
        <v>13.851453333333334</v>
      </c>
      <c r="AE132" s="5">
        <f t="shared" si="29"/>
        <v>-0.18633193863318809</v>
      </c>
      <c r="AF132" s="261">
        <f>AVERAGE(INDEX($AE$5:$AE$243,$Z132,1):INDEX($AE$5:$AE$243,$AA132,1))</f>
        <v>-0.14299860529985525</v>
      </c>
      <c r="AH132" s="5">
        <f t="shared" si="35"/>
        <v>-1.1000000000000001</v>
      </c>
      <c r="AI132" s="32">
        <f t="shared" si="38"/>
        <v>-1.3148633333333333</v>
      </c>
      <c r="AJ132" s="5">
        <f t="shared" si="30"/>
        <v>0.34652777777777799</v>
      </c>
      <c r="AK132" s="262">
        <f>AVERAGE(INDEX($AJ$5:$AJ$243,$Z132,1):INDEX($AJ$5:$AJ$243,$AA132,1))</f>
        <v>-2.6805555555555215E-2</v>
      </c>
      <c r="AL132" s="32"/>
      <c r="AM132" s="5">
        <f t="shared" si="31"/>
        <v>4.7666666666666666</v>
      </c>
      <c r="AN132" s="32">
        <f t="shared" si="39"/>
        <v>5.187876666666666</v>
      </c>
      <c r="AO132" s="5">
        <f t="shared" si="32"/>
        <v>-0.72440725244072635</v>
      </c>
      <c r="AP132" s="263">
        <f>AVERAGE(INDEX($AO$5:$AO$243,$Z132,1):INDEX($AO$5:$AO$243,$AA132,1))</f>
        <v>-0.2977405857740596</v>
      </c>
      <c r="AQ132" s="5"/>
      <c r="AR132" s="5">
        <f t="shared" si="33"/>
        <v>5.8999999999999995</v>
      </c>
      <c r="AS132" s="32">
        <f t="shared" si="40"/>
        <v>6.4932566666666673</v>
      </c>
      <c r="AT132" s="5">
        <f t="shared" si="34"/>
        <v>-0.96150627615063033</v>
      </c>
      <c r="AU132" s="264">
        <f>AVERAGE(INDEX($AT$5:$AT$243,$Z132,1):INDEX($AT$5:$AT$243,$AA132,1))</f>
        <v>-0.48150627615062991</v>
      </c>
      <c r="AV132" s="5"/>
    </row>
    <row r="133" spans="1:48" ht="11.4">
      <c r="A133" s="141">
        <v>129</v>
      </c>
      <c r="B133" s="6">
        <v>1909</v>
      </c>
      <c r="C133" s="5">
        <v>-4.2</v>
      </c>
      <c r="D133" s="5">
        <v>-5.4</v>
      </c>
      <c r="E133" s="5">
        <v>0.2</v>
      </c>
      <c r="F133" s="5">
        <v>6.5</v>
      </c>
      <c r="G133" s="5">
        <v>8.3000000000000007</v>
      </c>
      <c r="H133" s="5">
        <v>11.4</v>
      </c>
      <c r="I133" s="5">
        <v>12.4</v>
      </c>
      <c r="J133" s="5">
        <v>14.2</v>
      </c>
      <c r="K133" s="5">
        <v>10.7</v>
      </c>
      <c r="L133" s="5">
        <v>8.8000000000000007</v>
      </c>
      <c r="M133" s="5">
        <v>-0.9</v>
      </c>
      <c r="N133" s="5">
        <v>0.2</v>
      </c>
      <c r="O133" s="231">
        <v>0</v>
      </c>
      <c r="P133" s="5">
        <v>5.2</v>
      </c>
      <c r="Q133" s="26">
        <f t="shared" ref="Q133:Q196" si="44">P133+O133</f>
        <v>5.2</v>
      </c>
      <c r="R133" s="111">
        <f t="shared" si="43"/>
        <v>6.0477400000000001</v>
      </c>
      <c r="S133" s="32">
        <f t="shared" si="43"/>
        <v>6.0648900000000001</v>
      </c>
      <c r="T133" s="286">
        <v>5.2550684931506844</v>
      </c>
      <c r="U133" s="111">
        <f t="shared" ref="U133:U196" si="45">Q133-$Q$248</f>
        <v>-1.0732217573221803</v>
      </c>
      <c r="V133" s="261">
        <f>AVERAGE(INDEX($U$5:$U$243,$Z133,1):INDEX($U$5:$U$243,$AA133,1))</f>
        <v>-0.22322175732218047</v>
      </c>
      <c r="X133" s="4">
        <f t="shared" ref="X133:X196" si="46">ROUNDUP(A133*$X$2/$X$3,0)</f>
        <v>6</v>
      </c>
      <c r="Y133" s="284">
        <f t="shared" ref="Y133:Y196" si="47">A133*$X$2/$X$3</f>
        <v>5.375</v>
      </c>
      <c r="Z133" s="6">
        <f t="shared" ref="Z133:Z196" si="48">A133-X133+1</f>
        <v>124</v>
      </c>
      <c r="AA133" s="6">
        <f t="shared" ref="AA133:AA196" si="49">A133+$X$2-X133</f>
        <v>133</v>
      </c>
      <c r="AC133" s="5">
        <f t="shared" ref="AC133:AC196" si="50">AVERAGE(H133,I133,J133)</f>
        <v>12.666666666666666</v>
      </c>
      <c r="AD133" s="32">
        <f t="shared" si="37"/>
        <v>13.769160000000001</v>
      </c>
      <c r="AE133" s="5">
        <f t="shared" ref="AE133:AE196" si="51">AC133-$AC$248</f>
        <v>-1.519665271966522</v>
      </c>
      <c r="AF133" s="261">
        <f>AVERAGE(INDEX($AE$5:$AE$243,$Z133,1):INDEX($AE$5:$AE$243,$AA133,1))</f>
        <v>-0.29966527196652171</v>
      </c>
      <c r="AH133" s="5">
        <f t="shared" si="35"/>
        <v>-3.6</v>
      </c>
      <c r="AI133" s="32">
        <f t="shared" si="38"/>
        <v>-1.24607</v>
      </c>
      <c r="AJ133" s="5">
        <f t="shared" ref="AJ133:AJ196" si="52">AH133-$AH$248</f>
        <v>-2.1534722222222218</v>
      </c>
      <c r="AK133" s="262">
        <f>AVERAGE(INDEX($AJ$5:$AJ$243,$Z133,1):INDEX($AJ$5:$AJ$243,$AA133,1))</f>
        <v>-3.6805555555555203E-2</v>
      </c>
      <c r="AL133" s="32"/>
      <c r="AM133" s="5">
        <f t="shared" ref="AM133:AM196" si="53">AVERAGE(E133,F133,G133)</f>
        <v>5</v>
      </c>
      <c r="AN133" s="32">
        <f t="shared" si="39"/>
        <v>5.2540499999999994</v>
      </c>
      <c r="AO133" s="5">
        <f t="shared" ref="AO133:AO196" si="54">AM133-$AM$248</f>
        <v>-0.49107391910739295</v>
      </c>
      <c r="AP133" s="263">
        <f>AVERAGE(INDEX($AO$5:$AO$243,$Z133,1):INDEX($AO$5:$AO$243,$AA133,1))</f>
        <v>-0.18774058577405964</v>
      </c>
      <c r="AQ133" s="5"/>
      <c r="AR133" s="5">
        <f t="shared" ref="AR133:AR196" si="55">AVERAGE(K133,L133,M133)</f>
        <v>6.2</v>
      </c>
      <c r="AS133" s="32">
        <f t="shared" si="40"/>
        <v>6.4448500000000006</v>
      </c>
      <c r="AT133" s="5">
        <f t="shared" ref="AT133:AT196" si="56">AR133-$AR$248</f>
        <v>-0.66150627615062962</v>
      </c>
      <c r="AU133" s="264">
        <f>AVERAGE(INDEX($AT$5:$AT$243,$Z133,1):INDEX($AT$5:$AT$243,$AA133,1))</f>
        <v>-0.38817294281729653</v>
      </c>
      <c r="AV133" s="5"/>
    </row>
    <row r="134" spans="1:48" ht="11.4">
      <c r="A134" s="141">
        <v>130</v>
      </c>
      <c r="B134" s="6">
        <v>1910</v>
      </c>
      <c r="C134" s="5">
        <v>-1.4</v>
      </c>
      <c r="D134" s="5">
        <v>-0.1</v>
      </c>
      <c r="E134" s="5">
        <v>1.9</v>
      </c>
      <c r="F134" s="5">
        <v>4.4000000000000004</v>
      </c>
      <c r="G134" s="5">
        <v>8.6</v>
      </c>
      <c r="H134" s="5">
        <v>13.3</v>
      </c>
      <c r="I134" s="5">
        <v>12.8</v>
      </c>
      <c r="J134" s="5">
        <v>13.9</v>
      </c>
      <c r="K134" s="5">
        <v>9</v>
      </c>
      <c r="L134" s="5">
        <v>8</v>
      </c>
      <c r="M134" s="5">
        <v>0.8</v>
      </c>
      <c r="N134" s="5">
        <v>2.1</v>
      </c>
      <c r="O134" s="231">
        <v>0</v>
      </c>
      <c r="P134" s="5">
        <v>6.1</v>
      </c>
      <c r="Q134" s="26">
        <f t="shared" si="44"/>
        <v>6.1</v>
      </c>
      <c r="R134" s="111">
        <f t="shared" si="43"/>
        <v>6.0619099999999992</v>
      </c>
      <c r="S134" s="32">
        <f t="shared" si="43"/>
        <v>6.0710099999999994</v>
      </c>
      <c r="T134" s="286">
        <v>6.1473972602739719</v>
      </c>
      <c r="U134" s="111">
        <f t="shared" si="45"/>
        <v>-0.17322175732218081</v>
      </c>
      <c r="V134" s="261">
        <f>AVERAGE(INDEX($U$5:$U$243,$Z134,1):INDEX($U$5:$U$243,$AA134,1))</f>
        <v>-0.28322175732218041</v>
      </c>
      <c r="X134" s="4">
        <f t="shared" si="46"/>
        <v>6</v>
      </c>
      <c r="Y134" s="284">
        <f t="shared" si="47"/>
        <v>5.416666666666667</v>
      </c>
      <c r="Z134" s="6">
        <f t="shared" si="48"/>
        <v>125</v>
      </c>
      <c r="AA134" s="6">
        <f t="shared" si="49"/>
        <v>134</v>
      </c>
      <c r="AC134" s="5">
        <f t="shared" si="50"/>
        <v>13.333333333333334</v>
      </c>
      <c r="AD134" s="32">
        <f t="shared" si="37"/>
        <v>13.70105</v>
      </c>
      <c r="AE134" s="5">
        <f t="shared" si="51"/>
        <v>-0.85299860529985416</v>
      </c>
      <c r="AF134" s="261">
        <f>AVERAGE(INDEX($AE$5:$AE$243,$Z134,1):INDEX($AE$5:$AE$243,$AA134,1))</f>
        <v>-0.54633193863318807</v>
      </c>
      <c r="AH134" s="5">
        <f t="shared" ref="AH134:AH197" si="57">AVERAGE(N133,C134,D134)</f>
        <v>-0.43333333333333335</v>
      </c>
      <c r="AI134" s="32">
        <f t="shared" si="38"/>
        <v>-1.1615</v>
      </c>
      <c r="AJ134" s="5">
        <f t="shared" si="52"/>
        <v>1.0131944444444447</v>
      </c>
      <c r="AK134" s="262">
        <f>AVERAGE(INDEX($AJ$5:$AJ$243,$Z134,1):INDEX($AJ$5:$AJ$243,$AA134,1))</f>
        <v>-6.8055555555551761E-3</v>
      </c>
      <c r="AL134" s="32"/>
      <c r="AM134" s="5">
        <f t="shared" si="53"/>
        <v>4.9666666666666668</v>
      </c>
      <c r="AN134" s="32">
        <f t="shared" si="39"/>
        <v>5.3206300000000013</v>
      </c>
      <c r="AO134" s="5">
        <f t="shared" si="54"/>
        <v>-0.52440725244072617</v>
      </c>
      <c r="AP134" s="263">
        <f>AVERAGE(INDEX($AO$5:$AO$243,$Z134,1):INDEX($AO$5:$AO$243,$AA134,1))</f>
        <v>-0.26107391910739308</v>
      </c>
      <c r="AQ134" s="5"/>
      <c r="AR134" s="5">
        <f t="shared" si="55"/>
        <v>5.9333333333333336</v>
      </c>
      <c r="AS134" s="32">
        <f t="shared" si="40"/>
        <v>6.3903766666666657</v>
      </c>
      <c r="AT134" s="5">
        <f t="shared" si="56"/>
        <v>-0.92817294281729623</v>
      </c>
      <c r="AU134" s="264">
        <f>AVERAGE(INDEX($AT$5:$AT$243,$Z134,1):INDEX($AT$5:$AT$243,$AA134,1))</f>
        <v>-0.3515062761506299</v>
      </c>
      <c r="AV134" s="5"/>
    </row>
    <row r="135" spans="1:48" ht="11.4">
      <c r="A135" s="141">
        <v>131</v>
      </c>
      <c r="B135" s="6">
        <v>1911</v>
      </c>
      <c r="C135" s="5">
        <v>-4.0999999999999996</v>
      </c>
      <c r="D135" s="5">
        <v>-1.5</v>
      </c>
      <c r="E135" s="5">
        <v>2.2000000000000002</v>
      </c>
      <c r="F135" s="5">
        <v>4.4000000000000004</v>
      </c>
      <c r="G135" s="5">
        <v>9.6</v>
      </c>
      <c r="H135" s="5">
        <v>12.2</v>
      </c>
      <c r="I135" s="5">
        <v>17.7</v>
      </c>
      <c r="J135" s="5">
        <v>17.5</v>
      </c>
      <c r="K135" s="5">
        <v>13.7</v>
      </c>
      <c r="L135" s="5">
        <v>7.7</v>
      </c>
      <c r="M135" s="5">
        <v>4.9000000000000004</v>
      </c>
      <c r="N135" s="5">
        <v>1.9</v>
      </c>
      <c r="O135" s="231">
        <v>0</v>
      </c>
      <c r="P135" s="5">
        <v>7.2</v>
      </c>
      <c r="Q135" s="26">
        <f t="shared" si="44"/>
        <v>7.2</v>
      </c>
      <c r="R135" s="111">
        <f t="shared" si="43"/>
        <v>6.0730400000000007</v>
      </c>
      <c r="S135" s="32">
        <f t="shared" si="43"/>
        <v>6.0766400000000003</v>
      </c>
      <c r="T135" s="286">
        <v>7.2339726027397271</v>
      </c>
      <c r="U135" s="111">
        <f t="shared" si="45"/>
        <v>0.92677824267781972</v>
      </c>
      <c r="V135" s="261">
        <f>AVERAGE(INDEX($U$5:$U$243,$Z135,1):INDEX($U$5:$U$243,$AA135,1))</f>
        <v>-0.25322175732218044</v>
      </c>
      <c r="X135" s="4">
        <f t="shared" si="46"/>
        <v>6</v>
      </c>
      <c r="Y135" s="284">
        <f t="shared" si="47"/>
        <v>5.458333333333333</v>
      </c>
      <c r="Z135" s="6">
        <f t="shared" si="48"/>
        <v>126</v>
      </c>
      <c r="AA135" s="6">
        <f t="shared" si="49"/>
        <v>135</v>
      </c>
      <c r="AC135" s="5">
        <f t="shared" si="50"/>
        <v>15.799999999999999</v>
      </c>
      <c r="AD135" s="32">
        <f t="shared" si="37"/>
        <v>13.636923333333332</v>
      </c>
      <c r="AE135" s="5">
        <f t="shared" si="51"/>
        <v>1.6136680613668108</v>
      </c>
      <c r="AF135" s="261">
        <f>AVERAGE(INDEX($AE$5:$AE$243,$Z135,1):INDEX($AE$5:$AE$243,$AA135,1))</f>
        <v>-0.69299860529985469</v>
      </c>
      <c r="AH135" s="5">
        <f t="shared" si="57"/>
        <v>-1.1666666666666665</v>
      </c>
      <c r="AI135" s="32">
        <f t="shared" si="38"/>
        <v>-1.0798133333333333</v>
      </c>
      <c r="AJ135" s="5">
        <f t="shared" si="52"/>
        <v>0.27986111111111156</v>
      </c>
      <c r="AK135" s="262">
        <f>AVERAGE(INDEX($AJ$5:$AJ$243,$Z135,1):INDEX($AJ$5:$AJ$243,$AA135,1))</f>
        <v>0.16652777777777814</v>
      </c>
      <c r="AL135" s="32"/>
      <c r="AM135" s="5">
        <f t="shared" si="53"/>
        <v>5.3999999999999995</v>
      </c>
      <c r="AN135" s="32">
        <f t="shared" si="39"/>
        <v>5.3878433333333335</v>
      </c>
      <c r="AO135" s="5">
        <f t="shared" si="54"/>
        <v>-9.1073919107393486E-2</v>
      </c>
      <c r="AP135" s="263">
        <f>AVERAGE(INDEX($AO$5:$AO$243,$Z135,1):INDEX($AO$5:$AO$243,$AA135,1))</f>
        <v>-0.22440725244072635</v>
      </c>
      <c r="AQ135" s="5"/>
      <c r="AR135" s="5">
        <f t="shared" si="55"/>
        <v>8.7666666666666657</v>
      </c>
      <c r="AS135" s="32">
        <f t="shared" si="40"/>
        <v>6.3254366666666657</v>
      </c>
      <c r="AT135" s="5">
        <f t="shared" si="56"/>
        <v>1.9051603905160359</v>
      </c>
      <c r="AU135" s="264">
        <f>AVERAGE(INDEX($AT$5:$AT$243,$Z135,1):INDEX($AT$5:$AT$243,$AA135,1))</f>
        <v>-0.42150627615062997</v>
      </c>
      <c r="AV135" s="5"/>
    </row>
    <row r="136" spans="1:48" ht="11.4">
      <c r="A136" s="141">
        <v>132</v>
      </c>
      <c r="B136" s="6">
        <v>1912</v>
      </c>
      <c r="C136" s="5">
        <v>-1.4</v>
      </c>
      <c r="D136" s="5">
        <v>3</v>
      </c>
      <c r="E136" s="5">
        <v>4.0999999999999996</v>
      </c>
      <c r="F136" s="5">
        <v>3.6</v>
      </c>
      <c r="G136" s="5">
        <v>10.3</v>
      </c>
      <c r="H136" s="5">
        <v>13.2</v>
      </c>
      <c r="I136" s="5">
        <v>14.1</v>
      </c>
      <c r="J136" s="5">
        <v>11.3</v>
      </c>
      <c r="K136" s="5">
        <v>5.3</v>
      </c>
      <c r="L136" s="5">
        <v>4.9000000000000004</v>
      </c>
      <c r="M136" s="5">
        <v>-1.1000000000000001</v>
      </c>
      <c r="N136" s="5">
        <v>2.5</v>
      </c>
      <c r="O136" s="231">
        <v>0</v>
      </c>
      <c r="P136" s="5">
        <v>5.8</v>
      </c>
      <c r="Q136" s="26">
        <f t="shared" si="44"/>
        <v>5.8</v>
      </c>
      <c r="R136" s="111">
        <f t="shared" si="43"/>
        <v>6.08927</v>
      </c>
      <c r="S136" s="32">
        <f t="shared" si="43"/>
        <v>6.08927</v>
      </c>
      <c r="T136" s="286">
        <v>5.8517808219178074</v>
      </c>
      <c r="U136" s="111">
        <f t="shared" si="45"/>
        <v>-0.47322175732218064</v>
      </c>
      <c r="V136" s="261">
        <f>AVERAGE(INDEX($U$5:$U$243,$Z136,1):INDEX($U$5:$U$243,$AA136,1))</f>
        <v>-0.18322175732218043</v>
      </c>
      <c r="X136" s="4">
        <f t="shared" si="46"/>
        <v>6</v>
      </c>
      <c r="Y136" s="284">
        <f t="shared" si="47"/>
        <v>5.5</v>
      </c>
      <c r="Z136" s="6">
        <f t="shared" si="48"/>
        <v>127</v>
      </c>
      <c r="AA136" s="6">
        <f t="shared" si="49"/>
        <v>136</v>
      </c>
      <c r="AC136" s="5">
        <f t="shared" si="50"/>
        <v>12.866666666666665</v>
      </c>
      <c r="AD136" s="32">
        <f t="shared" si="37"/>
        <v>13.57813</v>
      </c>
      <c r="AE136" s="5">
        <f t="shared" si="51"/>
        <v>-1.3196652719665227</v>
      </c>
      <c r="AF136" s="261">
        <f>AVERAGE(INDEX($AE$5:$AE$243,$Z136,1):INDEX($AE$5:$AE$243,$AA136,1))</f>
        <v>-0.80633193863318797</v>
      </c>
      <c r="AH136" s="5">
        <f t="shared" si="57"/>
        <v>1.1666666666666667</v>
      </c>
      <c r="AI136" s="32">
        <f t="shared" si="38"/>
        <v>-0.97392000000000001</v>
      </c>
      <c r="AJ136" s="5">
        <f t="shared" si="52"/>
        <v>2.6131944444444448</v>
      </c>
      <c r="AK136" s="262">
        <f>AVERAGE(INDEX($AJ$5:$AJ$243,$Z136,1):INDEX($AJ$5:$AJ$243,$AA136,1))</f>
        <v>0.53319444444444475</v>
      </c>
      <c r="AL136" s="32"/>
      <c r="AM136" s="5">
        <f t="shared" si="53"/>
        <v>6</v>
      </c>
      <c r="AN136" s="32">
        <f t="shared" si="39"/>
        <v>5.4644199999999996</v>
      </c>
      <c r="AO136" s="5">
        <f t="shared" si="54"/>
        <v>0.50892608089260705</v>
      </c>
      <c r="AP136" s="263">
        <f>AVERAGE(INDEX($AO$5:$AO$243,$Z136,1):INDEX($AO$5:$AO$243,$AA136,1))</f>
        <v>-5.7740585774059563E-2</v>
      </c>
      <c r="AQ136" s="5"/>
      <c r="AR136" s="5">
        <f t="shared" si="55"/>
        <v>3.0333333333333332</v>
      </c>
      <c r="AS136" s="32">
        <f t="shared" si="40"/>
        <v>6.281506666666667</v>
      </c>
      <c r="AT136" s="5">
        <f t="shared" si="56"/>
        <v>-3.8281729428172966</v>
      </c>
      <c r="AU136" s="264">
        <f>AVERAGE(INDEX($AT$5:$AT$243,$Z136,1):INDEX($AT$5:$AT$243,$AA136,1))</f>
        <v>-0.55817294281729657</v>
      </c>
      <c r="AV136" s="5"/>
    </row>
    <row r="137" spans="1:48" ht="11.4">
      <c r="A137" s="141">
        <v>133</v>
      </c>
      <c r="B137" s="6">
        <v>1913</v>
      </c>
      <c r="C137" s="5">
        <v>-0.7</v>
      </c>
      <c r="D137" s="5">
        <v>-1.4</v>
      </c>
      <c r="E137" s="5">
        <v>4.5999999999999996</v>
      </c>
      <c r="F137" s="5">
        <v>4.9000000000000004</v>
      </c>
      <c r="G137" s="5">
        <v>9.3000000000000007</v>
      </c>
      <c r="H137" s="5">
        <v>11.5</v>
      </c>
      <c r="I137" s="5">
        <v>11.3</v>
      </c>
      <c r="J137" s="5">
        <v>12.8</v>
      </c>
      <c r="K137" s="5">
        <v>10.5</v>
      </c>
      <c r="L137" s="5">
        <v>9.6999999999999993</v>
      </c>
      <c r="M137" s="5">
        <v>4.9000000000000004</v>
      </c>
      <c r="N137" s="5">
        <v>-0.5</v>
      </c>
      <c r="O137" s="231">
        <v>0</v>
      </c>
      <c r="P137" s="5">
        <v>6.4</v>
      </c>
      <c r="Q137" s="26">
        <f t="shared" si="44"/>
        <v>6.4</v>
      </c>
      <c r="R137" s="111">
        <f t="shared" si="43"/>
        <v>6.1066400000000005</v>
      </c>
      <c r="S137" s="32">
        <f t="shared" si="43"/>
        <v>6.1066400000000005</v>
      </c>
      <c r="T137" s="286">
        <v>6.46</v>
      </c>
      <c r="U137" s="111">
        <f t="shared" si="45"/>
        <v>0.1267782426778199</v>
      </c>
      <c r="V137" s="261">
        <f>AVERAGE(INDEX($U$5:$U$243,$Z137,1):INDEX($U$5:$U$243,$AA137,1))</f>
        <v>-0.25322175732218044</v>
      </c>
      <c r="X137" s="4">
        <f t="shared" si="46"/>
        <v>6</v>
      </c>
      <c r="Y137" s="284">
        <f t="shared" si="47"/>
        <v>5.541666666666667</v>
      </c>
      <c r="Z137" s="6">
        <f t="shared" si="48"/>
        <v>128</v>
      </c>
      <c r="AA137" s="6">
        <f t="shared" si="49"/>
        <v>137</v>
      </c>
      <c r="AC137" s="5">
        <f t="shared" si="50"/>
        <v>11.866666666666667</v>
      </c>
      <c r="AD137" s="32">
        <f t="shared" si="37"/>
        <v>13.5284</v>
      </c>
      <c r="AE137" s="5">
        <f t="shared" si="51"/>
        <v>-2.3196652719665209</v>
      </c>
      <c r="AF137" s="261">
        <f>AVERAGE(INDEX($AE$5:$AE$243,$Z137,1):INDEX($AE$5:$AE$243,$AA137,1))</f>
        <v>-0.68299860529985479</v>
      </c>
      <c r="AH137" s="5">
        <f t="shared" si="57"/>
        <v>0.13333333333333339</v>
      </c>
      <c r="AI137" s="32">
        <f t="shared" si="38"/>
        <v>-0.89246333333333328</v>
      </c>
      <c r="AJ137" s="5">
        <f t="shared" si="52"/>
        <v>1.5798611111111114</v>
      </c>
      <c r="AK137" s="262">
        <f>AVERAGE(INDEX($AJ$5:$AJ$243,$Z137,1):INDEX($AJ$5:$AJ$243,$AA137,1))</f>
        <v>0.64986111111111156</v>
      </c>
      <c r="AL137" s="32"/>
      <c r="AM137" s="5">
        <f t="shared" si="53"/>
        <v>6.2666666666666666</v>
      </c>
      <c r="AN137" s="32">
        <f t="shared" si="39"/>
        <v>5.524866666666667</v>
      </c>
      <c r="AO137" s="5">
        <f t="shared" si="54"/>
        <v>0.77559274755927365</v>
      </c>
      <c r="AP137" s="263">
        <f>AVERAGE(INDEX($AO$5:$AO$243,$Z137,1):INDEX($AO$5:$AO$243,$AA137,1))</f>
        <v>-5.7740585774059563E-2</v>
      </c>
      <c r="AQ137" s="5"/>
      <c r="AR137" s="5">
        <f t="shared" si="55"/>
        <v>8.3666666666666671</v>
      </c>
      <c r="AS137" s="32">
        <f t="shared" si="40"/>
        <v>6.2563466666666665</v>
      </c>
      <c r="AT137" s="5">
        <f t="shared" si="56"/>
        <v>1.5051603905160373</v>
      </c>
      <c r="AU137" s="264">
        <f>AVERAGE(INDEX($AT$5:$AT$243,$Z137,1):INDEX($AT$5:$AT$243,$AA137,1))</f>
        <v>-0.7215062761506299</v>
      </c>
      <c r="AV137" s="5"/>
    </row>
    <row r="138" spans="1:48" ht="11.4">
      <c r="A138" s="141">
        <v>134</v>
      </c>
      <c r="B138" s="6">
        <v>1914</v>
      </c>
      <c r="C138" s="5">
        <v>-6.2</v>
      </c>
      <c r="D138" s="5">
        <v>3.3</v>
      </c>
      <c r="E138" s="5">
        <v>2.1</v>
      </c>
      <c r="F138" s="5">
        <v>7.8</v>
      </c>
      <c r="G138" s="5">
        <v>7.6</v>
      </c>
      <c r="H138" s="5">
        <v>11.3</v>
      </c>
      <c r="I138" s="5">
        <v>13.4</v>
      </c>
      <c r="J138" s="5">
        <v>15.2</v>
      </c>
      <c r="K138" s="5">
        <v>10.199999999999999</v>
      </c>
      <c r="L138" s="5">
        <v>6.2</v>
      </c>
      <c r="M138" s="5">
        <v>1.2</v>
      </c>
      <c r="N138" s="5">
        <v>2.1</v>
      </c>
      <c r="O138" s="231">
        <v>0</v>
      </c>
      <c r="P138" s="5">
        <v>6.2</v>
      </c>
      <c r="Q138" s="26">
        <f t="shared" si="44"/>
        <v>6.2</v>
      </c>
      <c r="R138" s="111">
        <f t="shared" si="43"/>
        <v>6.1222700000000012</v>
      </c>
      <c r="S138" s="32">
        <f t="shared" si="43"/>
        <v>6.1222700000000012</v>
      </c>
      <c r="T138" s="286">
        <v>6.178904109589042</v>
      </c>
      <c r="U138" s="111">
        <f t="shared" si="45"/>
        <v>-7.3221757322180281E-2</v>
      </c>
      <c r="V138" s="261">
        <f>AVERAGE(INDEX($U$5:$U$243,$Z138,1):INDEX($U$5:$U$243,$AA138,1))</f>
        <v>-0.15322175732218044</v>
      </c>
      <c r="X138" s="4">
        <f t="shared" si="46"/>
        <v>6</v>
      </c>
      <c r="Y138" s="284">
        <f t="shared" si="47"/>
        <v>5.583333333333333</v>
      </c>
      <c r="Z138" s="6">
        <f t="shared" si="48"/>
        <v>129</v>
      </c>
      <c r="AA138" s="6">
        <f t="shared" si="49"/>
        <v>138</v>
      </c>
      <c r="AC138" s="5">
        <f t="shared" si="50"/>
        <v>13.300000000000002</v>
      </c>
      <c r="AD138" s="32">
        <f t="shared" si="37"/>
        <v>13.499673333333334</v>
      </c>
      <c r="AE138" s="5">
        <f t="shared" si="51"/>
        <v>-0.8863319386331856</v>
      </c>
      <c r="AF138" s="261">
        <f>AVERAGE(INDEX($AE$5:$AE$243,$Z138,1):INDEX($AE$5:$AE$243,$AA138,1))</f>
        <v>-0.81966527196652128</v>
      </c>
      <c r="AH138" s="5">
        <f t="shared" si="57"/>
        <v>-1.1333333333333335</v>
      </c>
      <c r="AI138" s="32">
        <f t="shared" si="38"/>
        <v>-0.80795000000000006</v>
      </c>
      <c r="AJ138" s="5">
        <f t="shared" si="52"/>
        <v>0.31319444444444455</v>
      </c>
      <c r="AK138" s="262">
        <f>AVERAGE(INDEX($AJ$5:$AJ$243,$Z138,1):INDEX($AJ$5:$AJ$243,$AA138,1))</f>
        <v>0.63319444444444473</v>
      </c>
      <c r="AL138" s="32"/>
      <c r="AM138" s="5">
        <f t="shared" si="53"/>
        <v>5.833333333333333</v>
      </c>
      <c r="AN138" s="32">
        <f t="shared" si="39"/>
        <v>5.5790333333333342</v>
      </c>
      <c r="AO138" s="5">
        <f t="shared" si="54"/>
        <v>0.34225941422594008</v>
      </c>
      <c r="AP138" s="263">
        <f>AVERAGE(INDEX($AO$5:$AO$243,$Z138,1):INDEX($AO$5:$AO$243,$AA138,1))</f>
        <v>0.14559274755927384</v>
      </c>
      <c r="AQ138" s="5"/>
      <c r="AR138" s="5">
        <f t="shared" si="55"/>
        <v>5.8666666666666663</v>
      </c>
      <c r="AS138" s="32">
        <f t="shared" si="40"/>
        <v>6.222929999999999</v>
      </c>
      <c r="AT138" s="5">
        <f t="shared" si="56"/>
        <v>-0.99483960948396355</v>
      </c>
      <c r="AU138" s="264">
        <f>AVERAGE(INDEX($AT$5:$AT$243,$Z138,1):INDEX($AT$5:$AT$243,$AA138,1))</f>
        <v>-0.67817294281729656</v>
      </c>
      <c r="AV138" s="5"/>
    </row>
    <row r="139" spans="1:48" ht="11.4">
      <c r="A139" s="141">
        <v>135</v>
      </c>
      <c r="B139" s="6">
        <v>1915</v>
      </c>
      <c r="C139" s="5">
        <v>-2.7</v>
      </c>
      <c r="D139" s="5">
        <v>-0.5</v>
      </c>
      <c r="E139" s="5">
        <v>-0.4</v>
      </c>
      <c r="F139" s="5">
        <v>4.3</v>
      </c>
      <c r="G139" s="5">
        <v>11.5</v>
      </c>
      <c r="H139" s="5">
        <v>15</v>
      </c>
      <c r="I139" s="5">
        <v>14</v>
      </c>
      <c r="J139" s="5">
        <v>12.6</v>
      </c>
      <c r="K139" s="5">
        <v>9</v>
      </c>
      <c r="L139" s="5">
        <v>3.6</v>
      </c>
      <c r="M139" s="5">
        <v>-0.6</v>
      </c>
      <c r="N139" s="5">
        <v>3.8</v>
      </c>
      <c r="O139" s="231">
        <v>0</v>
      </c>
      <c r="P139" s="5">
        <v>5.8</v>
      </c>
      <c r="Q139" s="26">
        <f t="shared" si="44"/>
        <v>5.8</v>
      </c>
      <c r="R139" s="111">
        <f t="shared" si="43"/>
        <v>6.1362399999999999</v>
      </c>
      <c r="S139" s="32">
        <f t="shared" si="43"/>
        <v>6.1362399999999999</v>
      </c>
      <c r="T139" s="286">
        <v>5.847397260273973</v>
      </c>
      <c r="U139" s="111">
        <f t="shared" si="45"/>
        <v>-0.47322175732218064</v>
      </c>
      <c r="V139" s="261">
        <f>AVERAGE(INDEX($U$5:$U$243,$Z139,1):INDEX($U$5:$U$243,$AA139,1))</f>
        <v>-0.13322175732218042</v>
      </c>
      <c r="X139" s="4">
        <f t="shared" si="46"/>
        <v>6</v>
      </c>
      <c r="Y139" s="284">
        <f t="shared" si="47"/>
        <v>5.625</v>
      </c>
      <c r="Z139" s="6">
        <f t="shared" si="48"/>
        <v>130</v>
      </c>
      <c r="AA139" s="6">
        <f t="shared" si="49"/>
        <v>139</v>
      </c>
      <c r="AC139" s="5">
        <f t="shared" si="50"/>
        <v>13.866666666666667</v>
      </c>
      <c r="AD139" s="32">
        <f t="shared" si="37"/>
        <v>13.475956666666665</v>
      </c>
      <c r="AE139" s="5">
        <f t="shared" si="51"/>
        <v>-0.31966527196652095</v>
      </c>
      <c r="AF139" s="261">
        <f>AVERAGE(INDEX($AE$5:$AE$243,$Z139,1):INDEX($AE$5:$AE$243,$AA139,1))</f>
        <v>-0.76966527196652135</v>
      </c>
      <c r="AH139" s="5">
        <f t="shared" si="57"/>
        <v>-0.3666666666666667</v>
      </c>
      <c r="AI139" s="32">
        <f t="shared" si="38"/>
        <v>-0.7483833333333334</v>
      </c>
      <c r="AJ139" s="5">
        <f t="shared" si="52"/>
        <v>1.0798611111111114</v>
      </c>
      <c r="AK139" s="262">
        <f>AVERAGE(INDEX($AJ$5:$AJ$243,$Z139,1):INDEX($AJ$5:$AJ$243,$AA139,1))</f>
        <v>0.9565277777777782</v>
      </c>
      <c r="AL139" s="32"/>
      <c r="AM139" s="5">
        <f t="shared" si="53"/>
        <v>5.1333333333333337</v>
      </c>
      <c r="AN139" s="32">
        <f t="shared" si="39"/>
        <v>5.6278266666666665</v>
      </c>
      <c r="AO139" s="5">
        <f t="shared" si="54"/>
        <v>-0.35774058577405921</v>
      </c>
      <c r="AP139" s="263">
        <f>AVERAGE(INDEX($AO$5:$AO$243,$Z139,1):INDEX($AO$5:$AO$243,$AA139,1))</f>
        <v>2.5592747559273786E-2</v>
      </c>
      <c r="AQ139" s="5"/>
      <c r="AR139" s="5">
        <f t="shared" si="55"/>
        <v>4</v>
      </c>
      <c r="AS139" s="32">
        <f t="shared" si="40"/>
        <v>6.2147266666666665</v>
      </c>
      <c r="AT139" s="5">
        <f t="shared" si="56"/>
        <v>-2.8615062761506298</v>
      </c>
      <c r="AU139" s="264">
        <f>AVERAGE(INDEX($AT$5:$AT$243,$Z139,1):INDEX($AT$5:$AT$243,$AA139,1))</f>
        <v>-0.73817294281729673</v>
      </c>
      <c r="AV139" s="5"/>
    </row>
    <row r="140" spans="1:48" ht="11.4">
      <c r="A140" s="141">
        <v>136</v>
      </c>
      <c r="B140" s="6">
        <v>1916</v>
      </c>
      <c r="C140" s="5">
        <v>1.7</v>
      </c>
      <c r="D140" s="5">
        <v>-0.4</v>
      </c>
      <c r="E140" s="5">
        <v>2.9</v>
      </c>
      <c r="F140" s="5">
        <v>5.4</v>
      </c>
      <c r="G140" s="5">
        <v>10.9</v>
      </c>
      <c r="H140" s="5">
        <v>10.199999999999999</v>
      </c>
      <c r="I140" s="5">
        <v>13.6</v>
      </c>
      <c r="J140" s="5">
        <v>13.6</v>
      </c>
      <c r="K140" s="5">
        <v>9.5</v>
      </c>
      <c r="L140" s="5">
        <v>7.1</v>
      </c>
      <c r="M140" s="5">
        <v>2.7</v>
      </c>
      <c r="N140" s="5">
        <v>0.6</v>
      </c>
      <c r="O140" s="231">
        <v>0</v>
      </c>
      <c r="P140" s="5">
        <v>6.5</v>
      </c>
      <c r="Q140" s="26">
        <f t="shared" si="44"/>
        <v>6.5</v>
      </c>
      <c r="R140" s="111">
        <f t="shared" si="43"/>
        <v>6.1478200000000003</v>
      </c>
      <c r="S140" s="32">
        <f t="shared" si="43"/>
        <v>6.1478200000000003</v>
      </c>
      <c r="T140" s="286">
        <v>6.5315068493150674</v>
      </c>
      <c r="U140" s="111">
        <f t="shared" si="45"/>
        <v>0.22677824267781954</v>
      </c>
      <c r="V140" s="261">
        <f>AVERAGE(INDEX($U$5:$U$243,$Z140,1):INDEX($U$5:$U$243,$AA140,1))</f>
        <v>-3.3221757322180426E-2</v>
      </c>
      <c r="X140" s="4">
        <f t="shared" si="46"/>
        <v>6</v>
      </c>
      <c r="Y140" s="284">
        <f t="shared" si="47"/>
        <v>5.666666666666667</v>
      </c>
      <c r="Z140" s="6">
        <f t="shared" si="48"/>
        <v>131</v>
      </c>
      <c r="AA140" s="6">
        <f t="shared" si="49"/>
        <v>140</v>
      </c>
      <c r="AC140" s="5">
        <f t="shared" si="50"/>
        <v>12.466666666666667</v>
      </c>
      <c r="AD140" s="32">
        <f t="shared" si="37"/>
        <v>13.458553333333333</v>
      </c>
      <c r="AE140" s="5">
        <f t="shared" si="51"/>
        <v>-1.7196652719665213</v>
      </c>
      <c r="AF140" s="261">
        <f>AVERAGE(INDEX($AE$5:$AE$243,$Z140,1):INDEX($AE$5:$AE$243,$AA140,1))</f>
        <v>-0.78966527196652125</v>
      </c>
      <c r="AH140" s="5">
        <f t="shared" si="57"/>
        <v>1.7</v>
      </c>
      <c r="AI140" s="32">
        <f t="shared" si="38"/>
        <v>-0.71240666666666663</v>
      </c>
      <c r="AJ140" s="5">
        <f t="shared" si="52"/>
        <v>3.146527777777778</v>
      </c>
      <c r="AK140" s="262">
        <f>AVERAGE(INDEX($AJ$5:$AJ$243,$Z140,1):INDEX($AJ$5:$AJ$243,$AA140,1))</f>
        <v>1.1231944444444448</v>
      </c>
      <c r="AL140" s="32"/>
      <c r="AM140" s="5">
        <f t="shared" si="53"/>
        <v>6.4000000000000012</v>
      </c>
      <c r="AN140" s="32">
        <f t="shared" si="39"/>
        <v>5.6657200000000003</v>
      </c>
      <c r="AO140" s="5">
        <f t="shared" si="54"/>
        <v>0.90892608089260829</v>
      </c>
      <c r="AP140" s="263">
        <f>AVERAGE(INDEX($AO$5:$AO$243,$Z140,1):INDEX($AO$5:$AO$243,$AA140,1))</f>
        <v>0.31225941422594039</v>
      </c>
      <c r="AQ140" s="5"/>
      <c r="AR140" s="5">
        <f t="shared" si="55"/>
        <v>6.4333333333333336</v>
      </c>
      <c r="AS140" s="32">
        <f t="shared" si="40"/>
        <v>6.2188666666666661</v>
      </c>
      <c r="AT140" s="5">
        <f t="shared" si="56"/>
        <v>-0.42817294281729623</v>
      </c>
      <c r="AU140" s="264">
        <f>AVERAGE(INDEX($AT$5:$AT$243,$Z140,1):INDEX($AT$5:$AT$243,$AA140,1))</f>
        <v>-0.69483960948396339</v>
      </c>
      <c r="AV140" s="5"/>
    </row>
    <row r="141" spans="1:48" ht="11.4">
      <c r="A141" s="141">
        <v>137</v>
      </c>
      <c r="B141" s="6">
        <v>1917</v>
      </c>
      <c r="C141" s="5">
        <v>-5.7</v>
      </c>
      <c r="D141" s="5">
        <v>-4.4000000000000004</v>
      </c>
      <c r="E141" s="5">
        <v>-1.1000000000000001</v>
      </c>
      <c r="F141" s="5">
        <v>1.4</v>
      </c>
      <c r="G141" s="5">
        <v>13.4</v>
      </c>
      <c r="H141" s="5">
        <v>15.7</v>
      </c>
      <c r="I141" s="5">
        <v>14.7</v>
      </c>
      <c r="J141" s="5">
        <v>14.2</v>
      </c>
      <c r="K141" s="5">
        <v>14.1</v>
      </c>
      <c r="L141" s="5">
        <v>4.5999999999999996</v>
      </c>
      <c r="M141" s="5">
        <v>2</v>
      </c>
      <c r="N141" s="5">
        <v>-4.8</v>
      </c>
      <c r="O141" s="231">
        <v>0</v>
      </c>
      <c r="P141" s="5">
        <v>5.3</v>
      </c>
      <c r="Q141" s="26">
        <f t="shared" si="44"/>
        <v>5.3</v>
      </c>
      <c r="R141" s="111">
        <f t="shared" si="43"/>
        <v>6.1684499999999991</v>
      </c>
      <c r="S141" s="32">
        <f t="shared" si="43"/>
        <v>6.1684499999999991</v>
      </c>
      <c r="T141" s="286">
        <v>5.3947945205479453</v>
      </c>
      <c r="U141" s="111">
        <f t="shared" si="45"/>
        <v>-0.97322175732218064</v>
      </c>
      <c r="V141" s="261">
        <f>AVERAGE(INDEX($U$5:$U$243,$Z141,1):INDEX($U$5:$U$243,$AA141,1))</f>
        <v>-3.3221757322180426E-2</v>
      </c>
      <c r="X141" s="4">
        <f t="shared" si="46"/>
        <v>6</v>
      </c>
      <c r="Y141" s="284">
        <f t="shared" si="47"/>
        <v>5.708333333333333</v>
      </c>
      <c r="Z141" s="6">
        <f t="shared" si="48"/>
        <v>132</v>
      </c>
      <c r="AA141" s="6">
        <f t="shared" si="49"/>
        <v>141</v>
      </c>
      <c r="AC141" s="5">
        <f t="shared" si="50"/>
        <v>14.866666666666665</v>
      </c>
      <c r="AD141" s="32">
        <f t="shared" si="37"/>
        <v>13.468113333333333</v>
      </c>
      <c r="AE141" s="5">
        <f t="shared" si="51"/>
        <v>0.68033472803347728</v>
      </c>
      <c r="AF141" s="261">
        <f>AVERAGE(INDEX($AE$5:$AE$243,$Z141,1):INDEX($AE$5:$AE$243,$AA141,1))</f>
        <v>-0.87966527196652111</v>
      </c>
      <c r="AH141" s="5">
        <f t="shared" si="57"/>
        <v>-3.1666666666666665</v>
      </c>
      <c r="AI141" s="32">
        <f t="shared" si="38"/>
        <v>-0.68969999999999998</v>
      </c>
      <c r="AJ141" s="5">
        <f t="shared" si="52"/>
        <v>-1.7201388888888884</v>
      </c>
      <c r="AK141" s="262">
        <f>AVERAGE(INDEX($AJ$5:$AJ$243,$Z141,1):INDEX($AJ$5:$AJ$243,$AA141,1))</f>
        <v>1.2398611111111115</v>
      </c>
      <c r="AL141" s="32"/>
      <c r="AM141" s="5">
        <f t="shared" si="53"/>
        <v>4.5666666666666664</v>
      </c>
      <c r="AN141" s="32">
        <f t="shared" si="39"/>
        <v>5.6972399999999999</v>
      </c>
      <c r="AO141" s="5">
        <f t="shared" si="54"/>
        <v>-0.92440725244072652</v>
      </c>
      <c r="AP141" s="263">
        <f>AVERAGE(INDEX($AO$5:$AO$243,$Z141,1):INDEX($AO$5:$AO$243,$AA141,1))</f>
        <v>0.42892608089260714</v>
      </c>
      <c r="AQ141" s="5"/>
      <c r="AR141" s="5">
        <f t="shared" si="55"/>
        <v>6.8999999999999995</v>
      </c>
      <c r="AS141" s="32">
        <f t="shared" si="40"/>
        <v>6.2429933333333327</v>
      </c>
      <c r="AT141" s="5">
        <f t="shared" si="56"/>
        <v>3.8493723849369665E-2</v>
      </c>
      <c r="AU141" s="264">
        <f>AVERAGE(INDEX($AT$5:$AT$243,$Z141,1):INDEX($AT$5:$AT$243,$AA141,1))</f>
        <v>-0.8248396094839634</v>
      </c>
      <c r="AV141" s="5"/>
    </row>
    <row r="142" spans="1:48" ht="11.4">
      <c r="A142" s="141">
        <v>138</v>
      </c>
      <c r="B142" s="6">
        <v>1918</v>
      </c>
      <c r="C142" s="5">
        <v>0.7</v>
      </c>
      <c r="D142" s="5">
        <v>0.3</v>
      </c>
      <c r="E142" s="5">
        <v>2.7</v>
      </c>
      <c r="F142" s="5">
        <v>6.4</v>
      </c>
      <c r="G142" s="5">
        <v>11.3</v>
      </c>
      <c r="H142" s="5">
        <v>9.9</v>
      </c>
      <c r="I142" s="5">
        <v>14.3</v>
      </c>
      <c r="J142" s="5">
        <v>13.7</v>
      </c>
      <c r="K142" s="5">
        <v>12.1</v>
      </c>
      <c r="L142" s="5">
        <v>5.2</v>
      </c>
      <c r="M142" s="5">
        <v>1.7</v>
      </c>
      <c r="N142" s="5">
        <v>2.2000000000000002</v>
      </c>
      <c r="O142" s="231">
        <v>0</v>
      </c>
      <c r="P142" s="5">
        <v>6.7</v>
      </c>
      <c r="Q142" s="26">
        <f t="shared" si="44"/>
        <v>6.7</v>
      </c>
      <c r="R142" s="111">
        <f t="shared" si="43"/>
        <v>6.1814899999999993</v>
      </c>
      <c r="S142" s="32">
        <f t="shared" si="43"/>
        <v>6.1814899999999993</v>
      </c>
      <c r="T142" s="286">
        <v>6.7465753424657535</v>
      </c>
      <c r="U142" s="111">
        <f t="shared" si="45"/>
        <v>0.42677824267781972</v>
      </c>
      <c r="V142" s="261">
        <f>AVERAGE(INDEX($U$5:$U$243,$Z142,1):INDEX($U$5:$U$243,$AA142,1))</f>
        <v>-8.3221757322180429E-2</v>
      </c>
      <c r="X142" s="4">
        <f t="shared" si="46"/>
        <v>6</v>
      </c>
      <c r="Y142" s="284">
        <f t="shared" si="47"/>
        <v>5.75</v>
      </c>
      <c r="Z142" s="6">
        <f t="shared" si="48"/>
        <v>133</v>
      </c>
      <c r="AA142" s="6">
        <f t="shared" si="49"/>
        <v>142</v>
      </c>
      <c r="AC142" s="5">
        <f t="shared" si="50"/>
        <v>12.633333333333335</v>
      </c>
      <c r="AD142" s="32">
        <f t="shared" si="37"/>
        <v>13.495006666666667</v>
      </c>
      <c r="AE142" s="5">
        <f t="shared" si="51"/>
        <v>-1.5529986052998535</v>
      </c>
      <c r="AF142" s="261">
        <f>AVERAGE(INDEX($AE$5:$AE$243,$Z142,1):INDEX($AE$5:$AE$243,$AA142,1))</f>
        <v>-0.78299860529985421</v>
      </c>
      <c r="AH142" s="5">
        <f t="shared" si="57"/>
        <v>-1.2666666666666666</v>
      </c>
      <c r="AI142" s="32">
        <f t="shared" si="38"/>
        <v>-0.72313666666666654</v>
      </c>
      <c r="AJ142" s="5">
        <f t="shared" si="52"/>
        <v>0.17986111111111147</v>
      </c>
      <c r="AK142" s="262">
        <f>AVERAGE(INDEX($AJ$5:$AJ$243,$Z142,1):INDEX($AJ$5:$AJ$243,$AA142,1))</f>
        <v>0.88652777777777803</v>
      </c>
      <c r="AL142" s="32"/>
      <c r="AM142" s="5">
        <f t="shared" si="53"/>
        <v>6.8000000000000007</v>
      </c>
      <c r="AN142" s="32">
        <f t="shared" si="39"/>
        <v>5.7142999999999997</v>
      </c>
      <c r="AO142" s="5">
        <f t="shared" si="54"/>
        <v>1.3089260808926078</v>
      </c>
      <c r="AP142" s="263">
        <f>AVERAGE(INDEX($AO$5:$AO$243,$Z142,1):INDEX($AO$5:$AO$243,$AA142,1))</f>
        <v>0.39559274755927387</v>
      </c>
      <c r="AQ142" s="5"/>
      <c r="AR142" s="5">
        <f t="shared" si="55"/>
        <v>6.333333333333333</v>
      </c>
      <c r="AS142" s="32">
        <f t="shared" si="40"/>
        <v>6.2763166666666663</v>
      </c>
      <c r="AT142" s="5">
        <f t="shared" si="56"/>
        <v>-0.52817294281729676</v>
      </c>
      <c r="AU142" s="264">
        <f>AVERAGE(INDEX($AT$5:$AT$243,$Z142,1):INDEX($AT$5:$AT$243,$AA142,1))</f>
        <v>-0.76817294281729676</v>
      </c>
      <c r="AV142" s="5"/>
    </row>
    <row r="143" spans="1:48" ht="11.4">
      <c r="A143" s="141">
        <v>139</v>
      </c>
      <c r="B143" s="6">
        <v>1919</v>
      </c>
      <c r="C143" s="5">
        <v>-1.5</v>
      </c>
      <c r="D143" s="5">
        <v>-1.8</v>
      </c>
      <c r="E143" s="5">
        <v>1.4</v>
      </c>
      <c r="F143" s="5">
        <v>1.9</v>
      </c>
      <c r="G143" s="5">
        <v>8.1</v>
      </c>
      <c r="H143" s="5">
        <v>12.7</v>
      </c>
      <c r="I143" s="5">
        <v>11.4</v>
      </c>
      <c r="J143" s="5">
        <v>15.4</v>
      </c>
      <c r="K143" s="5">
        <v>13.9</v>
      </c>
      <c r="L143" s="5">
        <v>3</v>
      </c>
      <c r="M143" s="5">
        <v>-0.1</v>
      </c>
      <c r="N143" s="5">
        <v>0</v>
      </c>
      <c r="O143" s="231">
        <v>0</v>
      </c>
      <c r="P143" s="5">
        <v>5.4</v>
      </c>
      <c r="Q143" s="26">
        <f t="shared" si="44"/>
        <v>5.4</v>
      </c>
      <c r="R143" s="111">
        <f t="shared" si="43"/>
        <v>6.1979000000000006</v>
      </c>
      <c r="S143" s="32">
        <f t="shared" si="43"/>
        <v>6.1979000000000006</v>
      </c>
      <c r="T143" s="286">
        <v>5.4038356164383563</v>
      </c>
      <c r="U143" s="111">
        <f t="shared" si="45"/>
        <v>-0.8732217573221801</v>
      </c>
      <c r="V143" s="261">
        <f>AVERAGE(INDEX($U$5:$U$243,$Z143,1):INDEX($U$5:$U$243,$AA143,1))</f>
        <v>-9.3221757322180479E-2</v>
      </c>
      <c r="X143" s="4">
        <f t="shared" si="46"/>
        <v>6</v>
      </c>
      <c r="Y143" s="284">
        <f t="shared" si="47"/>
        <v>5.791666666666667</v>
      </c>
      <c r="Z143" s="6">
        <f t="shared" si="48"/>
        <v>134</v>
      </c>
      <c r="AA143" s="6">
        <f t="shared" si="49"/>
        <v>143</v>
      </c>
      <c r="AC143" s="5">
        <f t="shared" si="50"/>
        <v>13.166666666666666</v>
      </c>
      <c r="AD143" s="32">
        <f t="shared" si="37"/>
        <v>13.529743333333332</v>
      </c>
      <c r="AE143" s="5">
        <f t="shared" si="51"/>
        <v>-1.019665271966522</v>
      </c>
      <c r="AF143" s="261">
        <f>AVERAGE(INDEX($AE$5:$AE$243,$Z143,1):INDEX($AE$5:$AE$243,$AA143,1))</f>
        <v>-0.59633193863318756</v>
      </c>
      <c r="AH143" s="5">
        <f t="shared" si="57"/>
        <v>-0.36666666666666664</v>
      </c>
      <c r="AI143" s="32">
        <f t="shared" si="38"/>
        <v>-0.73410333333333333</v>
      </c>
      <c r="AJ143" s="5">
        <f t="shared" si="52"/>
        <v>1.0798611111111114</v>
      </c>
      <c r="AK143" s="262">
        <f>AVERAGE(INDEX($AJ$5:$AJ$243,$Z143,1):INDEX($AJ$5:$AJ$243,$AA143,1))</f>
        <v>0.78319444444444475</v>
      </c>
      <c r="AL143" s="32"/>
      <c r="AM143" s="5">
        <f t="shared" si="53"/>
        <v>3.7999999999999994</v>
      </c>
      <c r="AN143" s="32">
        <f t="shared" si="39"/>
        <v>5.7249600000000003</v>
      </c>
      <c r="AO143" s="5">
        <f t="shared" si="54"/>
        <v>-1.6910739191073936</v>
      </c>
      <c r="AP143" s="263">
        <f>AVERAGE(INDEX($AO$5:$AO$243,$Z143,1):INDEX($AO$5:$AO$243,$AA143,1))</f>
        <v>0.35225941422594054</v>
      </c>
      <c r="AQ143" s="5"/>
      <c r="AR143" s="5">
        <f t="shared" si="55"/>
        <v>5.5999999999999988</v>
      </c>
      <c r="AS143" s="32">
        <f t="shared" si="40"/>
        <v>6.325406666666666</v>
      </c>
      <c r="AT143" s="5">
        <f t="shared" si="56"/>
        <v>-1.261506276150631</v>
      </c>
      <c r="AU143" s="264">
        <f>AVERAGE(INDEX($AT$5:$AT$243,$Z143,1):INDEX($AT$5:$AT$243,$AA143,1))</f>
        <v>-0.82817294281729681</v>
      </c>
      <c r="AV143" s="5"/>
    </row>
    <row r="144" spans="1:48" ht="11.4">
      <c r="A144" s="141">
        <v>140</v>
      </c>
      <c r="B144" s="6">
        <v>1920</v>
      </c>
      <c r="C144" s="5">
        <v>1.5</v>
      </c>
      <c r="D144" s="5">
        <v>2.2000000000000002</v>
      </c>
      <c r="E144" s="5">
        <v>4.8</v>
      </c>
      <c r="F144" s="5">
        <v>6.5</v>
      </c>
      <c r="G144" s="5">
        <v>12.2</v>
      </c>
      <c r="H144" s="5">
        <v>11.8</v>
      </c>
      <c r="I144" s="5">
        <v>14.9</v>
      </c>
      <c r="J144" s="5">
        <v>12.7</v>
      </c>
      <c r="K144" s="5">
        <v>11.3</v>
      </c>
      <c r="L144" s="5">
        <v>5.7</v>
      </c>
      <c r="M144" s="5">
        <v>2.1</v>
      </c>
      <c r="N144" s="5">
        <v>-0.6</v>
      </c>
      <c r="O144" s="231">
        <v>0</v>
      </c>
      <c r="P144" s="5">
        <v>7.1</v>
      </c>
      <c r="Q144" s="26">
        <f t="shared" si="44"/>
        <v>7.1</v>
      </c>
      <c r="R144" s="111">
        <f t="shared" ref="R144:S159" si="58">$W$5*(P133+P155)+$W$6*(P134+P154)+$W$7*(P135+P153)+$W$8*(P136+P152)+$W$9*(P137+P151)+$W$10*(P138+P150)+$W$11*(P139+P149)+$W$12*(P140+P148)+$W$13*(P141+P147)+$W$14*(P142+P146)+$W$15*(P143+P145)+$W$16*P144</f>
        <v>6.2049299999999992</v>
      </c>
      <c r="S144" s="32">
        <f t="shared" si="58"/>
        <v>6.2049299999999992</v>
      </c>
      <c r="T144" s="286">
        <v>7.1230136986301371</v>
      </c>
      <c r="U144" s="111">
        <f t="shared" si="45"/>
        <v>0.82677824267781919</v>
      </c>
      <c r="V144" s="261">
        <f>AVERAGE(INDEX($U$5:$U$243,$Z144,1):INDEX($U$5:$U$243,$AA144,1))</f>
        <v>-0.1332217573221805</v>
      </c>
      <c r="X144" s="4">
        <f t="shared" si="46"/>
        <v>6</v>
      </c>
      <c r="Y144" s="284">
        <f t="shared" si="47"/>
        <v>5.833333333333333</v>
      </c>
      <c r="Z144" s="6">
        <f t="shared" si="48"/>
        <v>135</v>
      </c>
      <c r="AA144" s="6">
        <f t="shared" si="49"/>
        <v>144</v>
      </c>
      <c r="AC144" s="5">
        <f t="shared" si="50"/>
        <v>13.133333333333335</v>
      </c>
      <c r="AD144" s="32">
        <f t="shared" ref="AD144:AD207" si="59">$W$5*(AC133+AC155)+$W$6*(AC134+AC154)+$W$7*(AC135+AC153)+$W$8*(AC136+AC152)+$W$9*(AC137+AC151)+$W$10*(AC138+AC150)+$W$11*(AC139+AC149)+$W$12*(AC140+AC148)+$W$13*(AC141+AC147)+$W$14*(AC142+AC146)+$W$15*(AC143+AC145)+$W$16*AC144</f>
        <v>13.566456666666667</v>
      </c>
      <c r="AE144" s="5">
        <f t="shared" si="51"/>
        <v>-1.0529986052998535</v>
      </c>
      <c r="AF144" s="261">
        <f>AVERAGE(INDEX($AE$5:$AE$243,$Z144,1):INDEX($AE$5:$AE$243,$AA144,1))</f>
        <v>-0.65633193863318762</v>
      </c>
      <c r="AH144" s="5">
        <f t="shared" si="57"/>
        <v>1.2333333333333334</v>
      </c>
      <c r="AI144" s="32">
        <f t="shared" ref="AI144:AI207" si="60">$W$5*(AH133+AH155)+$W$6*(AH134+AH154)+$W$7*(AH135+AH153)+$W$8*(AH136+AH152)+$W$9*(AH137+AH151)+$W$10*(AH138+AH150)+$W$11*(AH139+AH149)+$W$12*(AH140+AH148)+$W$13*(AH141+AH147)+$W$14*(AH142+AH146)+$W$15*(AH143+AH145)+$W$16*AH144</f>
        <v>-0.79953666666666656</v>
      </c>
      <c r="AJ144" s="5">
        <f t="shared" si="52"/>
        <v>2.6798611111111112</v>
      </c>
      <c r="AK144" s="262">
        <f>AVERAGE(INDEX($AJ$5:$AJ$243,$Z144,1):INDEX($AJ$5:$AJ$243,$AA144,1))</f>
        <v>0.51319444444444484</v>
      </c>
      <c r="AL144" s="32"/>
      <c r="AM144" s="5">
        <f t="shared" si="53"/>
        <v>7.833333333333333</v>
      </c>
      <c r="AN144" s="32">
        <f t="shared" ref="AN144:AN207" si="61">$W$5*(AM133+AM155)+$W$6*(AM134+AM154)+$W$7*(AM135+AM153)+$W$8*(AM136+AM152)+$W$9*(AM137+AM151)+$W$10*(AM138+AM150)+$W$11*(AM139+AM149)+$W$12*(AM140+AM148)+$W$13*(AM141+AM147)+$W$14*(AM142+AM146)+$W$15*(AM143+AM145)+$W$16*AM144</f>
        <v>5.7134266666666669</v>
      </c>
      <c r="AO144" s="5">
        <f t="shared" si="54"/>
        <v>2.3422594142259401</v>
      </c>
      <c r="AP144" s="263">
        <f>AVERAGE(INDEX($AO$5:$AO$243,$Z144,1):INDEX($AO$5:$AO$243,$AA144,1))</f>
        <v>0.31225941422594061</v>
      </c>
      <c r="AQ144" s="5"/>
      <c r="AR144" s="5">
        <f t="shared" si="55"/>
        <v>6.3666666666666671</v>
      </c>
      <c r="AS144" s="32">
        <f t="shared" ref="AS144:AS207" si="62">$W$5*(AR133+AR155)+$W$6*(AR134+AR154)+$W$7*(AR135+AR153)+$W$8*(AR136+AR152)+$W$9*(AR137+AR151)+$W$10*(AR138+AR150)+$W$11*(AR139+AR149)+$W$12*(AR140+AR148)+$W$13*(AR141+AR147)+$W$14*(AR142+AR146)+$W$15*(AR143+AR145)+$W$16*AR144</f>
        <v>6.3896533333333334</v>
      </c>
      <c r="AT144" s="5">
        <f t="shared" si="56"/>
        <v>-0.49483960948396266</v>
      </c>
      <c r="AU144" s="264">
        <f>AVERAGE(INDEX($AT$5:$AT$243,$Z144,1):INDEX($AT$5:$AT$243,$AA144,1))</f>
        <v>-0.6781729428172969</v>
      </c>
      <c r="AV144" s="5"/>
    </row>
    <row r="145" spans="1:48" ht="11.4">
      <c r="A145" s="141">
        <v>141</v>
      </c>
      <c r="B145" s="6">
        <v>1921</v>
      </c>
      <c r="C145" s="5">
        <v>2.2000000000000002</v>
      </c>
      <c r="D145" s="5">
        <v>-1.6</v>
      </c>
      <c r="E145" s="5">
        <v>4.3</v>
      </c>
      <c r="F145" s="5">
        <v>4</v>
      </c>
      <c r="G145" s="5">
        <v>11.4</v>
      </c>
      <c r="H145" s="5">
        <v>11.9</v>
      </c>
      <c r="I145" s="5">
        <v>17.600000000000001</v>
      </c>
      <c r="J145" s="5">
        <v>15.2</v>
      </c>
      <c r="K145" s="5">
        <v>12.5</v>
      </c>
      <c r="L145" s="5">
        <v>10.4</v>
      </c>
      <c r="M145" s="5">
        <v>-0.5</v>
      </c>
      <c r="N145" s="5">
        <v>-1.3</v>
      </c>
      <c r="O145" s="231">
        <v>0</v>
      </c>
      <c r="P145" s="5">
        <v>7.2</v>
      </c>
      <c r="Q145" s="26">
        <f t="shared" si="44"/>
        <v>7.2</v>
      </c>
      <c r="R145" s="111">
        <f t="shared" si="58"/>
        <v>6.2176</v>
      </c>
      <c r="S145" s="32">
        <f t="shared" si="58"/>
        <v>6.2176</v>
      </c>
      <c r="T145" s="286">
        <v>7.2421917808219165</v>
      </c>
      <c r="U145" s="111">
        <f t="shared" si="45"/>
        <v>0.92677824267781972</v>
      </c>
      <c r="V145" s="261">
        <f>AVERAGE(INDEX($U$5:$U$243,$Z145,1):INDEX($U$5:$U$243,$AA145,1))</f>
        <v>-0.1132217573221805</v>
      </c>
      <c r="X145" s="4">
        <f t="shared" si="46"/>
        <v>6</v>
      </c>
      <c r="Y145" s="284">
        <f t="shared" si="47"/>
        <v>5.875</v>
      </c>
      <c r="Z145" s="6">
        <f t="shared" si="48"/>
        <v>136</v>
      </c>
      <c r="AA145" s="6">
        <f t="shared" si="49"/>
        <v>145</v>
      </c>
      <c r="AC145" s="5">
        <f t="shared" si="50"/>
        <v>14.9</v>
      </c>
      <c r="AD145" s="32">
        <f t="shared" si="59"/>
        <v>13.620379999999999</v>
      </c>
      <c r="AE145" s="5">
        <f t="shared" si="51"/>
        <v>0.71366806136681227</v>
      </c>
      <c r="AF145" s="261">
        <f>AVERAGE(INDEX($AE$5:$AE$243,$Z145,1):INDEX($AE$5:$AE$243,$AA145,1))</f>
        <v>-0.66299860529985444</v>
      </c>
      <c r="AH145" s="5">
        <f t="shared" si="57"/>
        <v>0</v>
      </c>
      <c r="AI145" s="32">
        <f t="shared" si="60"/>
        <v>-0.87187333333333328</v>
      </c>
      <c r="AJ145" s="5">
        <f t="shared" si="52"/>
        <v>1.4465277777777781</v>
      </c>
      <c r="AK145" s="262">
        <f>AVERAGE(INDEX($AJ$5:$AJ$243,$Z145,1):INDEX($AJ$5:$AJ$243,$AA145,1))</f>
        <v>0.67652777777777806</v>
      </c>
      <c r="AL145" s="32"/>
      <c r="AM145" s="5">
        <f t="shared" si="53"/>
        <v>6.5666666666666673</v>
      </c>
      <c r="AN145" s="32">
        <f t="shared" si="61"/>
        <v>5.682643333333333</v>
      </c>
      <c r="AO145" s="5">
        <f t="shared" si="54"/>
        <v>1.0755927475592744</v>
      </c>
      <c r="AP145" s="263">
        <f>AVERAGE(INDEX($AO$5:$AO$243,$Z145,1):INDEX($AO$5:$AO$243,$AA145,1))</f>
        <v>0.24559274755927379</v>
      </c>
      <c r="AQ145" s="5"/>
      <c r="AR145" s="5">
        <f t="shared" si="55"/>
        <v>7.4666666666666659</v>
      </c>
      <c r="AS145" s="32">
        <f t="shared" si="62"/>
        <v>6.4785133333333329</v>
      </c>
      <c r="AT145" s="5">
        <f t="shared" si="56"/>
        <v>0.6051603905160361</v>
      </c>
      <c r="AU145" s="264">
        <f>AVERAGE(INDEX($AT$5:$AT$243,$Z145,1):INDEX($AT$5:$AT$243,$AA145,1))</f>
        <v>-0.56817294281729691</v>
      </c>
      <c r="AV145" s="5"/>
    </row>
    <row r="146" spans="1:48" ht="11.4">
      <c r="A146" s="141">
        <v>141</v>
      </c>
      <c r="B146" s="6">
        <v>1922</v>
      </c>
      <c r="C146" s="5">
        <v>-3.6</v>
      </c>
      <c r="D146" s="5">
        <v>-2.2000000000000002</v>
      </c>
      <c r="E146" s="5">
        <v>2.2999999999999998</v>
      </c>
      <c r="F146" s="5">
        <v>3.2</v>
      </c>
      <c r="G146" s="5">
        <v>11.5</v>
      </c>
      <c r="H146" s="5">
        <v>13.6</v>
      </c>
      <c r="I146" s="5">
        <v>13.6</v>
      </c>
      <c r="J146" s="5">
        <v>14.3</v>
      </c>
      <c r="K146" s="5">
        <v>8.6</v>
      </c>
      <c r="L146" s="5">
        <v>3.1</v>
      </c>
      <c r="M146" s="5">
        <v>-0.9</v>
      </c>
      <c r="N146" s="5">
        <v>-0.2</v>
      </c>
      <c r="O146" s="231">
        <v>0</v>
      </c>
      <c r="P146" s="5">
        <v>5.3</v>
      </c>
      <c r="Q146" s="26">
        <f t="shared" si="44"/>
        <v>5.3</v>
      </c>
      <c r="R146" s="111">
        <f t="shared" si="58"/>
        <v>6.2176999999999989</v>
      </c>
      <c r="S146" s="32">
        <f t="shared" si="58"/>
        <v>6.2176999999999989</v>
      </c>
      <c r="T146" s="286">
        <v>5.3120547945205479</v>
      </c>
      <c r="U146" s="111">
        <f t="shared" si="45"/>
        <v>-0.97322175732218064</v>
      </c>
      <c r="V146" s="261">
        <f>AVERAGE(INDEX($U$5:$U$243,$Z146,1):INDEX($U$5:$U$243,$AA146,1))</f>
        <v>-0.1132217573221805</v>
      </c>
      <c r="X146" s="4">
        <f t="shared" si="46"/>
        <v>6</v>
      </c>
      <c r="Y146" s="284">
        <f t="shared" si="47"/>
        <v>5.875</v>
      </c>
      <c r="Z146" s="6">
        <f t="shared" si="48"/>
        <v>136</v>
      </c>
      <c r="AA146" s="6">
        <f t="shared" si="49"/>
        <v>145</v>
      </c>
      <c r="AC146" s="5">
        <f t="shared" si="50"/>
        <v>13.833333333333334</v>
      </c>
      <c r="AD146" s="32">
        <f t="shared" si="59"/>
        <v>13.671046666666665</v>
      </c>
      <c r="AE146" s="5">
        <f t="shared" si="51"/>
        <v>-0.35299860529985416</v>
      </c>
      <c r="AF146" s="261">
        <f>AVERAGE(INDEX($AE$5:$AE$243,$Z146,1):INDEX($AE$5:$AE$243,$AA146,1))</f>
        <v>-0.66299860529985444</v>
      </c>
      <c r="AH146" s="5">
        <f t="shared" si="57"/>
        <v>-2.3666666666666667</v>
      </c>
      <c r="AI146" s="32">
        <f t="shared" si="60"/>
        <v>-0.96439000000000008</v>
      </c>
      <c r="AJ146" s="5">
        <f t="shared" si="52"/>
        <v>-0.92013888888888862</v>
      </c>
      <c r="AK146" s="262">
        <f>AVERAGE(INDEX($AJ$5:$AJ$243,$Z146,1):INDEX($AJ$5:$AJ$243,$AA146,1))</f>
        <v>0.67652777777777806</v>
      </c>
      <c r="AL146" s="32"/>
      <c r="AM146" s="5">
        <f t="shared" si="53"/>
        <v>5.666666666666667</v>
      </c>
      <c r="AN146" s="32">
        <f t="shared" si="61"/>
        <v>5.6440333333333337</v>
      </c>
      <c r="AO146" s="5">
        <f t="shared" si="54"/>
        <v>0.17559274755927401</v>
      </c>
      <c r="AP146" s="263">
        <f>AVERAGE(INDEX($AO$5:$AO$243,$Z146,1):INDEX($AO$5:$AO$243,$AA146,1))</f>
        <v>0.24559274755927379</v>
      </c>
      <c r="AQ146" s="5"/>
      <c r="AR146" s="5">
        <f t="shared" si="55"/>
        <v>3.5999999999999996</v>
      </c>
      <c r="AS146" s="32">
        <f t="shared" si="62"/>
        <v>6.5732266666666668</v>
      </c>
      <c r="AT146" s="5">
        <f t="shared" si="56"/>
        <v>-3.2615062761506302</v>
      </c>
      <c r="AU146" s="264">
        <f>AVERAGE(INDEX($AT$5:$AT$243,$Z146,1):INDEX($AT$5:$AT$243,$AA146,1))</f>
        <v>-0.56817294281729691</v>
      </c>
      <c r="AV146" s="5"/>
    </row>
    <row r="147" spans="1:48" ht="11.4">
      <c r="A147" s="141">
        <v>143</v>
      </c>
      <c r="B147" s="6">
        <v>1923</v>
      </c>
      <c r="C147" s="5">
        <v>-2.8</v>
      </c>
      <c r="D147" s="5">
        <v>0.3</v>
      </c>
      <c r="E147" s="5">
        <v>2.2999999999999998</v>
      </c>
      <c r="F147" s="5">
        <v>4.8</v>
      </c>
      <c r="G147" s="5">
        <v>10.4</v>
      </c>
      <c r="H147" s="5">
        <v>8.8000000000000007</v>
      </c>
      <c r="I147" s="5">
        <v>17.100000000000001</v>
      </c>
      <c r="J147" s="5">
        <v>15.3</v>
      </c>
      <c r="K147" s="5">
        <v>11.8</v>
      </c>
      <c r="L147" s="5">
        <v>9.6</v>
      </c>
      <c r="M147" s="5">
        <v>1.9</v>
      </c>
      <c r="N147" s="5">
        <v>-3.7</v>
      </c>
      <c r="O147" s="231">
        <v>0</v>
      </c>
      <c r="P147" s="5">
        <v>6.3</v>
      </c>
      <c r="Q147" s="26">
        <f t="shared" si="44"/>
        <v>6.3</v>
      </c>
      <c r="R147" s="111">
        <f t="shared" si="58"/>
        <v>6.22384</v>
      </c>
      <c r="S147" s="32">
        <f t="shared" si="58"/>
        <v>6.22384</v>
      </c>
      <c r="T147" s="286">
        <v>6.3397260273972611</v>
      </c>
      <c r="U147" s="111">
        <f t="shared" si="45"/>
        <v>2.6778242677819364E-2</v>
      </c>
      <c r="V147" s="261">
        <f>AVERAGE(INDEX($U$5:$U$243,$Z147,1):INDEX($U$5:$U$243,$AA147,1))</f>
        <v>6.7782426778195239E-3</v>
      </c>
      <c r="X147" s="4">
        <f t="shared" si="46"/>
        <v>6</v>
      </c>
      <c r="Y147" s="284">
        <f t="shared" si="47"/>
        <v>5.958333333333333</v>
      </c>
      <c r="Z147" s="6">
        <f t="shared" si="48"/>
        <v>138</v>
      </c>
      <c r="AA147" s="6">
        <f t="shared" si="49"/>
        <v>147</v>
      </c>
      <c r="AC147" s="5">
        <f t="shared" si="50"/>
        <v>13.733333333333334</v>
      </c>
      <c r="AD147" s="32">
        <f t="shared" si="59"/>
        <v>13.720586666666668</v>
      </c>
      <c r="AE147" s="5">
        <f t="shared" si="51"/>
        <v>-0.45299860529985381</v>
      </c>
      <c r="AF147" s="261">
        <f>AVERAGE(INDEX($AE$5:$AE$243,$Z147,1):INDEX($AE$5:$AE$243,$AA147,1))</f>
        <v>-0.73633193863318758</v>
      </c>
      <c r="AH147" s="5">
        <f t="shared" si="57"/>
        <v>-0.9</v>
      </c>
      <c r="AI147" s="32">
        <f t="shared" si="60"/>
        <v>-1.0722233333333333</v>
      </c>
      <c r="AJ147" s="5">
        <f t="shared" si="52"/>
        <v>0.54652777777777806</v>
      </c>
      <c r="AK147" s="262">
        <f>AVERAGE(INDEX($AJ$5:$AJ$243,$Z147,1):INDEX($AJ$5:$AJ$243,$AA147,1))</f>
        <v>0.66652777777777816</v>
      </c>
      <c r="AL147" s="32"/>
      <c r="AM147" s="5">
        <f t="shared" si="53"/>
        <v>5.833333333333333</v>
      </c>
      <c r="AN147" s="32">
        <f t="shared" si="61"/>
        <v>5.6075366666666673</v>
      </c>
      <c r="AO147" s="5">
        <f t="shared" si="54"/>
        <v>0.34225941422594008</v>
      </c>
      <c r="AP147" s="263">
        <f>AVERAGE(INDEX($AO$5:$AO$243,$Z147,1):INDEX($AO$5:$AO$243,$AA147,1))</f>
        <v>0.31225941422594033</v>
      </c>
      <c r="AQ147" s="5"/>
      <c r="AR147" s="5">
        <f t="shared" si="55"/>
        <v>7.7666666666666657</v>
      </c>
      <c r="AS147" s="32">
        <f t="shared" si="62"/>
        <v>6.6652733333333334</v>
      </c>
      <c r="AT147" s="5">
        <f t="shared" si="56"/>
        <v>0.90516039051603592</v>
      </c>
      <c r="AU147" s="264">
        <f>AVERAGE(INDEX($AT$5:$AT$243,$Z147,1):INDEX($AT$5:$AT$243,$AA147,1))</f>
        <v>-0.3081729428172969</v>
      </c>
      <c r="AV147" s="5"/>
    </row>
    <row r="148" spans="1:48" ht="11.4">
      <c r="A148" s="141">
        <v>144</v>
      </c>
      <c r="B148" s="6">
        <v>1924</v>
      </c>
      <c r="C148" s="5">
        <v>-2.4</v>
      </c>
      <c r="D148" s="5">
        <v>-5.4</v>
      </c>
      <c r="E148" s="5">
        <v>0.4</v>
      </c>
      <c r="F148" s="5">
        <v>4.5999999999999996</v>
      </c>
      <c r="G148" s="5">
        <v>11.3</v>
      </c>
      <c r="H148" s="5">
        <v>12.3</v>
      </c>
      <c r="I148" s="5">
        <v>14.5</v>
      </c>
      <c r="J148" s="5">
        <v>11.3</v>
      </c>
      <c r="K148" s="5">
        <v>12</v>
      </c>
      <c r="L148" s="5">
        <v>7.7</v>
      </c>
      <c r="M148" s="5">
        <v>2.4</v>
      </c>
      <c r="N148" s="5">
        <v>1.3</v>
      </c>
      <c r="O148" s="231">
        <v>0</v>
      </c>
      <c r="P148" s="5">
        <v>5.8</v>
      </c>
      <c r="Q148" s="26">
        <f t="shared" si="44"/>
        <v>5.8</v>
      </c>
      <c r="R148" s="111">
        <f t="shared" si="58"/>
        <v>6.2298999999999998</v>
      </c>
      <c r="S148" s="32">
        <f t="shared" si="58"/>
        <v>6.2298999999999998</v>
      </c>
      <c r="T148" s="286">
        <v>5.8843835616438351</v>
      </c>
      <c r="U148" s="111">
        <f t="shared" si="45"/>
        <v>-0.47322175732218064</v>
      </c>
      <c r="V148" s="261">
        <f>AVERAGE(INDEX($U$5:$U$243,$Z148,1):INDEX($U$5:$U$243,$AA148,1))</f>
        <v>6.7782426778195239E-3</v>
      </c>
      <c r="X148" s="4">
        <f t="shared" si="46"/>
        <v>6</v>
      </c>
      <c r="Y148" s="284">
        <f t="shared" si="47"/>
        <v>6</v>
      </c>
      <c r="Z148" s="6">
        <f t="shared" si="48"/>
        <v>139</v>
      </c>
      <c r="AA148" s="6">
        <f t="shared" si="49"/>
        <v>148</v>
      </c>
      <c r="AC148" s="5">
        <f t="shared" si="50"/>
        <v>12.700000000000001</v>
      </c>
      <c r="AD148" s="32">
        <f t="shared" si="59"/>
        <v>13.798829999999999</v>
      </c>
      <c r="AE148" s="5">
        <f t="shared" si="51"/>
        <v>-1.486331938633187</v>
      </c>
      <c r="AF148" s="261">
        <f>AVERAGE(INDEX($AE$5:$AE$243,$Z148,1):INDEX($AE$5:$AE$243,$AA148,1))</f>
        <v>-0.44633193863318771</v>
      </c>
      <c r="AH148" s="5">
        <f t="shared" si="57"/>
        <v>-3.8333333333333335</v>
      </c>
      <c r="AI148" s="32">
        <f t="shared" si="60"/>
        <v>-1.1864533333333331</v>
      </c>
      <c r="AJ148" s="5">
        <f t="shared" si="52"/>
        <v>-2.3868055555555552</v>
      </c>
      <c r="AK148" s="262">
        <f>AVERAGE(INDEX($AJ$5:$AJ$243,$Z148,1):INDEX($AJ$5:$AJ$243,$AA148,1))</f>
        <v>0.70319444444444479</v>
      </c>
      <c r="AL148" s="32"/>
      <c r="AM148" s="5">
        <f t="shared" si="53"/>
        <v>5.4333333333333336</v>
      </c>
      <c r="AN148" s="32">
        <f t="shared" si="61"/>
        <v>5.5449266666666661</v>
      </c>
      <c r="AO148" s="5">
        <f t="shared" si="54"/>
        <v>-5.7740585774059383E-2</v>
      </c>
      <c r="AP148" s="263">
        <f>AVERAGE(INDEX($AO$5:$AO$243,$Z148,1):INDEX($AO$5:$AO$243,$AA148,1))</f>
        <v>0.10559274755927359</v>
      </c>
      <c r="AQ148" s="5"/>
      <c r="AR148" s="5">
        <f t="shared" si="55"/>
        <v>7.3666666666666663</v>
      </c>
      <c r="AS148" s="32">
        <f t="shared" si="62"/>
        <v>6.7909199999999998</v>
      </c>
      <c r="AT148" s="5">
        <f t="shared" si="56"/>
        <v>0.50516039051603645</v>
      </c>
      <c r="AU148" s="264">
        <f>AVERAGE(INDEX($AT$5:$AT$243,$Z148,1):INDEX($AT$5:$AT$243,$AA148,1))</f>
        <v>-0.20483960948396351</v>
      </c>
      <c r="AV148" s="5"/>
    </row>
    <row r="149" spans="1:48" ht="11.4">
      <c r="A149" s="141">
        <v>145</v>
      </c>
      <c r="B149" s="6">
        <v>1925</v>
      </c>
      <c r="C149" s="5">
        <v>1.1000000000000001</v>
      </c>
      <c r="D149" s="5">
        <v>1.4</v>
      </c>
      <c r="E149" s="5">
        <v>-2.4</v>
      </c>
      <c r="F149" s="5">
        <v>5.6</v>
      </c>
      <c r="G149" s="5">
        <v>10.199999999999999</v>
      </c>
      <c r="H149" s="5">
        <v>12.7</v>
      </c>
      <c r="I149" s="5">
        <v>14.7</v>
      </c>
      <c r="J149" s="5">
        <v>14</v>
      </c>
      <c r="K149" s="5">
        <v>8.6</v>
      </c>
      <c r="L149" s="5">
        <v>7.3</v>
      </c>
      <c r="M149" s="5">
        <v>-0.6</v>
      </c>
      <c r="N149" s="5">
        <v>-1</v>
      </c>
      <c r="O149" s="231">
        <v>0</v>
      </c>
      <c r="P149" s="5">
        <v>6</v>
      </c>
      <c r="Q149" s="26">
        <f t="shared" si="44"/>
        <v>6</v>
      </c>
      <c r="R149" s="111">
        <f t="shared" si="58"/>
        <v>6.2331000000000003</v>
      </c>
      <c r="S149" s="32">
        <f t="shared" si="58"/>
        <v>6.2331000000000003</v>
      </c>
      <c r="T149" s="286">
        <v>5.9953424657534251</v>
      </c>
      <c r="U149" s="111">
        <f t="shared" si="45"/>
        <v>-0.27322175732218046</v>
      </c>
      <c r="V149" s="261">
        <f>AVERAGE(INDEX($U$5:$U$243,$Z149,1):INDEX($U$5:$U$243,$AA149,1))</f>
        <v>6.7782426778195239E-3</v>
      </c>
      <c r="X149" s="4">
        <f t="shared" si="46"/>
        <v>7</v>
      </c>
      <c r="Y149" s="284">
        <f t="shared" si="47"/>
        <v>6.041666666666667</v>
      </c>
      <c r="Z149" s="6">
        <f t="shared" si="48"/>
        <v>139</v>
      </c>
      <c r="AA149" s="6">
        <f t="shared" si="49"/>
        <v>148</v>
      </c>
      <c r="AC149" s="5">
        <f t="shared" si="50"/>
        <v>13.799999999999999</v>
      </c>
      <c r="AD149" s="32">
        <f t="shared" si="59"/>
        <v>13.874606666666667</v>
      </c>
      <c r="AE149" s="5">
        <f t="shared" si="51"/>
        <v>-0.38633193863318915</v>
      </c>
      <c r="AF149" s="261">
        <f>AVERAGE(INDEX($AE$5:$AE$243,$Z149,1):INDEX($AE$5:$AE$243,$AA149,1))</f>
        <v>-0.44633193863318771</v>
      </c>
      <c r="AH149" s="5">
        <f t="shared" si="57"/>
        <v>1.2666666666666668</v>
      </c>
      <c r="AI149" s="32">
        <f t="shared" si="60"/>
        <v>-1.2902399999999998</v>
      </c>
      <c r="AJ149" s="5">
        <f t="shared" si="52"/>
        <v>2.7131944444444449</v>
      </c>
      <c r="AK149" s="262">
        <f>AVERAGE(INDEX($AJ$5:$AJ$243,$Z149,1):INDEX($AJ$5:$AJ$243,$AA149,1))</f>
        <v>0.70319444444444479</v>
      </c>
      <c r="AL149" s="32"/>
      <c r="AM149" s="5">
        <f t="shared" si="53"/>
        <v>4.4666666666666659</v>
      </c>
      <c r="AN149" s="32">
        <f t="shared" si="61"/>
        <v>5.490286666666667</v>
      </c>
      <c r="AO149" s="5">
        <f t="shared" si="54"/>
        <v>-1.0244072524407271</v>
      </c>
      <c r="AP149" s="263">
        <f>AVERAGE(INDEX($AO$5:$AO$243,$Z149,1):INDEX($AO$5:$AO$243,$AA149,1))</f>
        <v>0.10559274755927359</v>
      </c>
      <c r="AQ149" s="5"/>
      <c r="AR149" s="5">
        <f t="shared" si="55"/>
        <v>5.0999999999999996</v>
      </c>
      <c r="AS149" s="32">
        <f t="shared" si="62"/>
        <v>6.8678033333333328</v>
      </c>
      <c r="AT149" s="5">
        <f t="shared" si="56"/>
        <v>-1.7615062761506302</v>
      </c>
      <c r="AU149" s="264">
        <f>AVERAGE(INDEX($AT$5:$AT$243,$Z149,1):INDEX($AT$5:$AT$243,$AA149,1))</f>
        <v>-0.20483960948396351</v>
      </c>
      <c r="AV149" s="5"/>
    </row>
    <row r="150" spans="1:48" ht="11.4">
      <c r="A150" s="141">
        <v>146</v>
      </c>
      <c r="B150" s="6">
        <v>1926</v>
      </c>
      <c r="C150" s="5">
        <v>-1.9</v>
      </c>
      <c r="D150" s="5">
        <v>4.3</v>
      </c>
      <c r="E150" s="5">
        <v>1.3</v>
      </c>
      <c r="F150" s="5">
        <v>7.4</v>
      </c>
      <c r="G150" s="5">
        <v>8.1999999999999993</v>
      </c>
      <c r="H150" s="5">
        <v>10.1</v>
      </c>
      <c r="I150" s="5">
        <v>13.4</v>
      </c>
      <c r="J150" s="5">
        <v>14.2</v>
      </c>
      <c r="K150" s="5">
        <v>13.8</v>
      </c>
      <c r="L150" s="5">
        <v>7.3</v>
      </c>
      <c r="M150" s="5">
        <v>6.2</v>
      </c>
      <c r="N150" s="5">
        <v>-3.5</v>
      </c>
      <c r="O150" s="231">
        <v>0</v>
      </c>
      <c r="P150" s="5">
        <v>6.7</v>
      </c>
      <c r="Q150" s="26">
        <f t="shared" si="44"/>
        <v>6.7</v>
      </c>
      <c r="R150" s="111">
        <f t="shared" si="58"/>
        <v>6.2409600000000003</v>
      </c>
      <c r="S150" s="32">
        <f t="shared" si="58"/>
        <v>6.2409600000000003</v>
      </c>
      <c r="T150" s="286">
        <v>6.718356164383561</v>
      </c>
      <c r="U150" s="111">
        <f t="shared" si="45"/>
        <v>0.42677824267781972</v>
      </c>
      <c r="V150" s="261">
        <f>AVERAGE(INDEX($U$5:$U$243,$Z150,1):INDEX($U$5:$U$243,$AA150,1))</f>
        <v>6.6778242677819483E-2</v>
      </c>
      <c r="X150" s="4">
        <f t="shared" si="46"/>
        <v>7</v>
      </c>
      <c r="Y150" s="284">
        <f t="shared" si="47"/>
        <v>6.083333333333333</v>
      </c>
      <c r="Z150" s="6">
        <f t="shared" si="48"/>
        <v>140</v>
      </c>
      <c r="AA150" s="6">
        <f t="shared" si="49"/>
        <v>149</v>
      </c>
      <c r="AC150" s="5">
        <f t="shared" si="50"/>
        <v>12.566666666666668</v>
      </c>
      <c r="AD150" s="32">
        <f t="shared" si="59"/>
        <v>13.94863</v>
      </c>
      <c r="AE150" s="5">
        <f t="shared" si="51"/>
        <v>-1.6196652719665199</v>
      </c>
      <c r="AF150" s="261">
        <f>AVERAGE(INDEX($AE$5:$AE$243,$Z150,1):INDEX($AE$5:$AE$243,$AA150,1))</f>
        <v>-0.28633193863318773</v>
      </c>
      <c r="AH150" s="5">
        <f t="shared" si="57"/>
        <v>0.46666666666666662</v>
      </c>
      <c r="AI150" s="32">
        <f t="shared" si="60"/>
        <v>-1.3758766666666666</v>
      </c>
      <c r="AJ150" s="5">
        <f t="shared" si="52"/>
        <v>1.9131944444444446</v>
      </c>
      <c r="AK150" s="262">
        <f>AVERAGE(INDEX($AJ$5:$AJ$243,$Z150,1):INDEX($AJ$5:$AJ$243,$AA150,1))</f>
        <v>0.14986111111111144</v>
      </c>
      <c r="AL150" s="32"/>
      <c r="AM150" s="5">
        <f t="shared" si="53"/>
        <v>5.6333333333333329</v>
      </c>
      <c r="AN150" s="32">
        <f t="shared" si="61"/>
        <v>5.4429799999999995</v>
      </c>
      <c r="AO150" s="5">
        <f t="shared" si="54"/>
        <v>0.14225941422593991</v>
      </c>
      <c r="AP150" s="263">
        <f>AVERAGE(INDEX($AO$5:$AO$243,$Z150,1):INDEX($AO$5:$AO$243,$AA150,1))</f>
        <v>0.19225941422594034</v>
      </c>
      <c r="AQ150" s="5"/>
      <c r="AR150" s="5">
        <f t="shared" si="55"/>
        <v>9.1</v>
      </c>
      <c r="AS150" s="32">
        <f t="shared" si="62"/>
        <v>6.9616799999999994</v>
      </c>
      <c r="AT150" s="5">
        <f t="shared" si="56"/>
        <v>2.2384937238493698</v>
      </c>
      <c r="AU150" s="264">
        <f>AVERAGE(INDEX($AT$5:$AT$243,$Z150,1):INDEX($AT$5:$AT$243,$AA150,1))</f>
        <v>0.11849372384937</v>
      </c>
      <c r="AV150" s="5"/>
    </row>
    <row r="151" spans="1:48" ht="11.4">
      <c r="A151" s="141">
        <v>147</v>
      </c>
      <c r="B151" s="6">
        <v>1927</v>
      </c>
      <c r="C151" s="5">
        <v>-1.3</v>
      </c>
      <c r="D151" s="5">
        <v>-1.3</v>
      </c>
      <c r="E151" s="5">
        <v>3.2</v>
      </c>
      <c r="F151" s="5">
        <v>4.8</v>
      </c>
      <c r="G151" s="5">
        <v>10</v>
      </c>
      <c r="H151" s="5">
        <v>13.2</v>
      </c>
      <c r="I151" s="5">
        <v>14.8</v>
      </c>
      <c r="J151" s="5">
        <v>14.1</v>
      </c>
      <c r="K151" s="5">
        <v>11.6</v>
      </c>
      <c r="L151" s="5">
        <v>6.3</v>
      </c>
      <c r="M151" s="5">
        <v>2.6</v>
      </c>
      <c r="N151" s="5">
        <v>-2.8</v>
      </c>
      <c r="O151" s="231">
        <v>0</v>
      </c>
      <c r="P151" s="5">
        <v>6.3</v>
      </c>
      <c r="Q151" s="26">
        <f t="shared" si="44"/>
        <v>6.3</v>
      </c>
      <c r="R151" s="111">
        <f t="shared" si="58"/>
        <v>6.2493400000000001</v>
      </c>
      <c r="S151" s="32">
        <f t="shared" si="58"/>
        <v>6.2493400000000001</v>
      </c>
      <c r="T151" s="286">
        <v>6.3098630136986289</v>
      </c>
      <c r="U151" s="111">
        <f t="shared" si="45"/>
        <v>2.6778242677819364E-2</v>
      </c>
      <c r="V151" s="261">
        <f>AVERAGE(INDEX($U$5:$U$243,$Z151,1):INDEX($U$5:$U$243,$AA151,1))</f>
        <v>4.6778242677819562E-2</v>
      </c>
      <c r="X151" s="4">
        <f t="shared" si="46"/>
        <v>7</v>
      </c>
      <c r="Y151" s="284">
        <f t="shared" si="47"/>
        <v>6.125</v>
      </c>
      <c r="Z151" s="6">
        <f t="shared" si="48"/>
        <v>141</v>
      </c>
      <c r="AA151" s="6">
        <f t="shared" si="49"/>
        <v>150</v>
      </c>
      <c r="AC151" s="5">
        <f t="shared" si="50"/>
        <v>14.033333333333333</v>
      </c>
      <c r="AD151" s="32">
        <f t="shared" si="59"/>
        <v>14.021039999999999</v>
      </c>
      <c r="AE151" s="5">
        <f t="shared" si="51"/>
        <v>-0.15299860529985487</v>
      </c>
      <c r="AF151" s="261">
        <f>AVERAGE(INDEX($AE$5:$AE$243,$Z151,1):INDEX($AE$5:$AE$243,$AA151,1))</f>
        <v>-0.1363319386331879</v>
      </c>
      <c r="AH151" s="5">
        <f t="shared" si="57"/>
        <v>-2.0333333333333332</v>
      </c>
      <c r="AI151" s="32">
        <f t="shared" si="60"/>
        <v>-1.4704699999999999</v>
      </c>
      <c r="AJ151" s="5">
        <f t="shared" si="52"/>
        <v>-0.58680555555555514</v>
      </c>
      <c r="AK151" s="262">
        <f>AVERAGE(INDEX($AJ$5:$AJ$243,$Z151,1):INDEX($AJ$5:$AJ$243,$AA151,1))</f>
        <v>7.6527777777778153E-2</v>
      </c>
      <c r="AL151" s="32"/>
      <c r="AM151" s="5">
        <f t="shared" si="53"/>
        <v>6</v>
      </c>
      <c r="AN151" s="32">
        <f t="shared" si="61"/>
        <v>5.3979033333333328</v>
      </c>
      <c r="AO151" s="5">
        <f t="shared" si="54"/>
        <v>0.50892608089260705</v>
      </c>
      <c r="AP151" s="263">
        <f>AVERAGE(INDEX($AO$5:$AO$243,$Z151,1):INDEX($AO$5:$AO$243,$AA151,1))</f>
        <v>-1.073919107392829E-3</v>
      </c>
      <c r="AQ151" s="5"/>
      <c r="AR151" s="5">
        <f t="shared" si="55"/>
        <v>6.833333333333333</v>
      </c>
      <c r="AS151" s="32">
        <f t="shared" si="62"/>
        <v>7.0619300000000003</v>
      </c>
      <c r="AT151" s="5">
        <f t="shared" si="56"/>
        <v>-2.8172942817296764E-2</v>
      </c>
      <c r="AU151" s="264">
        <f>AVERAGE(INDEX($AT$5:$AT$243,$Z151,1):INDEX($AT$5:$AT$243,$AA151,1))</f>
        <v>0.27182705718270339</v>
      </c>
      <c r="AV151" s="5"/>
    </row>
    <row r="152" spans="1:48" ht="11.4">
      <c r="A152" s="141">
        <v>148</v>
      </c>
      <c r="B152" s="6">
        <v>1928</v>
      </c>
      <c r="C152" s="5">
        <v>0.1</v>
      </c>
      <c r="D152" s="5">
        <v>0</v>
      </c>
      <c r="E152" s="5">
        <v>1.6</v>
      </c>
      <c r="F152" s="5">
        <v>5.7</v>
      </c>
      <c r="G152" s="5">
        <v>6.9</v>
      </c>
      <c r="H152" s="5">
        <v>13</v>
      </c>
      <c r="I152" s="5">
        <v>18.2</v>
      </c>
      <c r="J152" s="5">
        <v>15.4</v>
      </c>
      <c r="K152" s="5">
        <v>10.8</v>
      </c>
      <c r="L152" s="5">
        <v>7.7</v>
      </c>
      <c r="M152" s="5">
        <v>3.6</v>
      </c>
      <c r="N152" s="5">
        <v>-3</v>
      </c>
      <c r="O152" s="231">
        <v>0</v>
      </c>
      <c r="P152" s="5">
        <v>6.7</v>
      </c>
      <c r="Q152" s="26">
        <f t="shared" si="44"/>
        <v>6.7</v>
      </c>
      <c r="R152" s="111">
        <f t="shared" si="58"/>
        <v>6.2518000000000002</v>
      </c>
      <c r="S152" s="32">
        <f t="shared" si="58"/>
        <v>6.2518000000000002</v>
      </c>
      <c r="T152" s="286">
        <v>6.7021917808219182</v>
      </c>
      <c r="U152" s="111">
        <f t="shared" si="45"/>
        <v>0.42677824267781972</v>
      </c>
      <c r="V152" s="261">
        <f>AVERAGE(INDEX($U$5:$U$243,$Z152,1):INDEX($U$5:$U$243,$AA152,1))</f>
        <v>-0.15322175732218044</v>
      </c>
      <c r="X152" s="4">
        <f t="shared" si="46"/>
        <v>7</v>
      </c>
      <c r="Y152" s="284">
        <f t="shared" si="47"/>
        <v>6.166666666666667</v>
      </c>
      <c r="Z152" s="6">
        <f t="shared" si="48"/>
        <v>142</v>
      </c>
      <c r="AA152" s="6">
        <f t="shared" si="49"/>
        <v>151</v>
      </c>
      <c r="AC152" s="5">
        <f t="shared" si="50"/>
        <v>15.533333333333333</v>
      </c>
      <c r="AD152" s="32">
        <f t="shared" si="59"/>
        <v>14.095976666666667</v>
      </c>
      <c r="AE152" s="5">
        <f t="shared" si="51"/>
        <v>1.3470013947001451</v>
      </c>
      <c r="AF152" s="261">
        <f>AVERAGE(INDEX($AE$5:$AE$243,$Z152,1):INDEX($AE$5:$AE$243,$AA152,1))</f>
        <v>-0.21966527196652114</v>
      </c>
      <c r="AH152" s="5">
        <f t="shared" si="57"/>
        <v>-0.89999999999999991</v>
      </c>
      <c r="AI152" s="32">
        <f t="shared" si="60"/>
        <v>-1.5517033333333332</v>
      </c>
      <c r="AJ152" s="5">
        <f t="shared" si="52"/>
        <v>0.54652777777777817</v>
      </c>
      <c r="AK152" s="262">
        <f>AVERAGE(INDEX($AJ$5:$AJ$243,$Z152,1):INDEX($AJ$5:$AJ$243,$AA152,1))</f>
        <v>-0.21347222222222184</v>
      </c>
      <c r="AL152" s="32"/>
      <c r="AM152" s="5">
        <f t="shared" si="53"/>
        <v>4.7333333333333334</v>
      </c>
      <c r="AN152" s="32">
        <f t="shared" si="61"/>
        <v>5.3470800000000001</v>
      </c>
      <c r="AO152" s="5">
        <f t="shared" si="54"/>
        <v>-0.75774058577405956</v>
      </c>
      <c r="AP152" s="263">
        <f>AVERAGE(INDEX($AO$5:$AO$243,$Z152,1):INDEX($AO$5:$AO$243,$AA152,1))</f>
        <v>-0.19774058577405959</v>
      </c>
      <c r="AQ152" s="5"/>
      <c r="AR152" s="5">
        <f t="shared" si="55"/>
        <v>7.3666666666666671</v>
      </c>
      <c r="AS152" s="32">
        <f t="shared" si="62"/>
        <v>7.1211466666666663</v>
      </c>
      <c r="AT152" s="5">
        <f t="shared" si="56"/>
        <v>0.50516039051603734</v>
      </c>
      <c r="AU152" s="264">
        <f>AVERAGE(INDEX($AT$5:$AT$243,$Z152,1):INDEX($AT$5:$AT$243,$AA152,1))</f>
        <v>5.1827057182703487E-2</v>
      </c>
      <c r="AV152" s="5"/>
    </row>
    <row r="153" spans="1:48" ht="11.4">
      <c r="A153" s="141">
        <v>149</v>
      </c>
      <c r="B153" s="6">
        <v>1929</v>
      </c>
      <c r="C153" s="5">
        <v>-6.1</v>
      </c>
      <c r="D153" s="5">
        <v>-8.6</v>
      </c>
      <c r="E153" s="5">
        <v>1.6</v>
      </c>
      <c r="F153" s="5">
        <v>2.1</v>
      </c>
      <c r="G153" s="5">
        <v>10.3</v>
      </c>
      <c r="H153" s="5">
        <v>13</v>
      </c>
      <c r="I153" s="5">
        <v>16</v>
      </c>
      <c r="J153" s="5">
        <v>15.3</v>
      </c>
      <c r="K153" s="5">
        <v>14.4</v>
      </c>
      <c r="L153" s="5">
        <v>8.1</v>
      </c>
      <c r="M153" s="5">
        <v>4</v>
      </c>
      <c r="N153" s="5">
        <v>1.6</v>
      </c>
      <c r="O153" s="231">
        <v>0</v>
      </c>
      <c r="P153" s="5">
        <v>6</v>
      </c>
      <c r="Q153" s="26">
        <f t="shared" si="44"/>
        <v>6</v>
      </c>
      <c r="R153" s="111">
        <f t="shared" si="58"/>
        <v>6.2539699999999998</v>
      </c>
      <c r="S153" s="32">
        <f t="shared" si="58"/>
        <v>6.2539699999999998</v>
      </c>
      <c r="T153" s="286">
        <v>6.0649315068493159</v>
      </c>
      <c r="U153" s="111">
        <f t="shared" si="45"/>
        <v>-0.27322175732218046</v>
      </c>
      <c r="V153" s="261">
        <f>AVERAGE(INDEX($U$5:$U$243,$Z153,1):INDEX($U$5:$U$243,$AA153,1))</f>
        <v>-5.3221757322180444E-2</v>
      </c>
      <c r="X153" s="4">
        <f t="shared" si="46"/>
        <v>7</v>
      </c>
      <c r="Y153" s="284">
        <f t="shared" si="47"/>
        <v>6.208333333333333</v>
      </c>
      <c r="Z153" s="6">
        <f t="shared" si="48"/>
        <v>143</v>
      </c>
      <c r="AA153" s="6">
        <f t="shared" si="49"/>
        <v>152</v>
      </c>
      <c r="AC153" s="5">
        <f t="shared" si="50"/>
        <v>14.766666666666666</v>
      </c>
      <c r="AD153" s="32">
        <f t="shared" si="59"/>
        <v>14.143976666666667</v>
      </c>
      <c r="AE153" s="5">
        <f t="shared" si="51"/>
        <v>0.58033472803347763</v>
      </c>
      <c r="AF153" s="261">
        <f>AVERAGE(INDEX($AE$5:$AE$243,$Z153,1):INDEX($AE$5:$AE$243,$AA153,1))</f>
        <v>-0.14299860529985456</v>
      </c>
      <c r="AH153" s="5">
        <f t="shared" si="57"/>
        <v>-5.8999999999999995</v>
      </c>
      <c r="AI153" s="32">
        <f t="shared" si="60"/>
        <v>-1.6099666666666668</v>
      </c>
      <c r="AJ153" s="5">
        <f t="shared" si="52"/>
        <v>-4.4534722222222216</v>
      </c>
      <c r="AK153" s="262">
        <f>AVERAGE(INDEX($AJ$5:$AJ$243,$Z153,1):INDEX($AJ$5:$AJ$243,$AA153,1))</f>
        <v>-0.30680555555555522</v>
      </c>
      <c r="AL153" s="32"/>
      <c r="AM153" s="5">
        <f t="shared" si="53"/>
        <v>4.666666666666667</v>
      </c>
      <c r="AN153" s="32">
        <f t="shared" si="61"/>
        <v>5.3224366666666674</v>
      </c>
      <c r="AO153" s="5">
        <f t="shared" si="54"/>
        <v>-0.82440725244072599</v>
      </c>
      <c r="AP153" s="263">
        <f>AVERAGE(INDEX($AO$5:$AO$243,$Z153,1):INDEX($AO$5:$AO$243,$AA153,1))</f>
        <v>-0.34440725244072629</v>
      </c>
      <c r="AQ153" s="5"/>
      <c r="AR153" s="5">
        <f t="shared" si="55"/>
        <v>8.8333333333333339</v>
      </c>
      <c r="AS153" s="32">
        <f t="shared" si="62"/>
        <v>7.1657700000000002</v>
      </c>
      <c r="AT153" s="5">
        <f t="shared" si="56"/>
        <v>1.9718270571827041</v>
      </c>
      <c r="AU153" s="264">
        <f>AVERAGE(INDEX($AT$5:$AT$243,$Z153,1):INDEX($AT$5:$AT$243,$AA153,1))</f>
        <v>0.49516039051603683</v>
      </c>
      <c r="AV153" s="5"/>
    </row>
    <row r="154" spans="1:48" ht="11.4">
      <c r="A154" s="141">
        <v>150</v>
      </c>
      <c r="B154" s="6">
        <v>1930</v>
      </c>
      <c r="C154" s="5">
        <v>2.8</v>
      </c>
      <c r="D154" s="5">
        <v>-2.9</v>
      </c>
      <c r="E154" s="5">
        <v>2.9</v>
      </c>
      <c r="F154" s="5">
        <v>6</v>
      </c>
      <c r="G154" s="5">
        <v>8.8000000000000007</v>
      </c>
      <c r="H154" s="5">
        <v>16.3</v>
      </c>
      <c r="I154" s="5">
        <v>13.7</v>
      </c>
      <c r="J154" s="5">
        <v>13.9</v>
      </c>
      <c r="K154" s="5">
        <v>11.9</v>
      </c>
      <c r="L154" s="5">
        <v>6.9</v>
      </c>
      <c r="M154" s="5">
        <v>4.9000000000000004</v>
      </c>
      <c r="N154" s="5">
        <v>-2.4</v>
      </c>
      <c r="O154" s="231">
        <v>0</v>
      </c>
      <c r="P154" s="5">
        <v>6.9</v>
      </c>
      <c r="Q154" s="26">
        <f t="shared" si="44"/>
        <v>6.9</v>
      </c>
      <c r="R154" s="111">
        <f t="shared" si="58"/>
        <v>6.2455400000000001</v>
      </c>
      <c r="S154" s="32">
        <f t="shared" si="58"/>
        <v>6.2455400000000001</v>
      </c>
      <c r="T154" s="286">
        <v>6.94027397260274</v>
      </c>
      <c r="U154" s="111">
        <f t="shared" si="45"/>
        <v>0.6267782426778199</v>
      </c>
      <c r="V154" s="261">
        <f>AVERAGE(INDEX($U$5:$U$243,$Z154,1):INDEX($U$5:$U$243,$AA154,1))</f>
        <v>-0.1432217573221804</v>
      </c>
      <c r="X154" s="4">
        <f t="shared" si="46"/>
        <v>7</v>
      </c>
      <c r="Y154" s="284">
        <f t="shared" si="47"/>
        <v>6.25</v>
      </c>
      <c r="Z154" s="6">
        <f t="shared" si="48"/>
        <v>144</v>
      </c>
      <c r="AA154" s="6">
        <f t="shared" si="49"/>
        <v>153</v>
      </c>
      <c r="AC154" s="5">
        <f t="shared" si="50"/>
        <v>14.633333333333333</v>
      </c>
      <c r="AD154" s="32">
        <f t="shared" si="59"/>
        <v>14.199096666666668</v>
      </c>
      <c r="AE154" s="5">
        <f t="shared" si="51"/>
        <v>0.44700139470014477</v>
      </c>
      <c r="AF154" s="261">
        <f>AVERAGE(INDEX($AE$5:$AE$243,$Z154,1):INDEX($AE$5:$AE$243,$AA154,1))</f>
        <v>-0.1363319386331881</v>
      </c>
      <c r="AH154" s="5">
        <f t="shared" si="57"/>
        <v>0.50000000000000011</v>
      </c>
      <c r="AI154" s="32">
        <f t="shared" si="60"/>
        <v>-1.6700499999999998</v>
      </c>
      <c r="AJ154" s="5">
        <f t="shared" si="52"/>
        <v>1.9465277777777783</v>
      </c>
      <c r="AK154" s="262">
        <f>AVERAGE(INDEX($AJ$5:$AJ$243,$Z154,1):INDEX($AJ$5:$AJ$243,$AA154,1))</f>
        <v>-0.35680555555555515</v>
      </c>
      <c r="AL154" s="32"/>
      <c r="AM154" s="5">
        <f t="shared" si="53"/>
        <v>5.9000000000000012</v>
      </c>
      <c r="AN154" s="32">
        <f t="shared" si="61"/>
        <v>5.2835033333333339</v>
      </c>
      <c r="AO154" s="5">
        <f t="shared" si="54"/>
        <v>0.40892608089260829</v>
      </c>
      <c r="AP154" s="263">
        <f>AVERAGE(INDEX($AO$5:$AO$243,$Z154,1):INDEX($AO$5:$AO$243,$AA154,1))</f>
        <v>-0.41107391910739288</v>
      </c>
      <c r="AQ154" s="5"/>
      <c r="AR154" s="5">
        <f t="shared" si="55"/>
        <v>7.9000000000000012</v>
      </c>
      <c r="AS154" s="32">
        <f t="shared" si="62"/>
        <v>7.1864800000000013</v>
      </c>
      <c r="AT154" s="5">
        <f t="shared" si="56"/>
        <v>1.0384937238493714</v>
      </c>
      <c r="AU154" s="264">
        <f>AVERAGE(INDEX($AT$5:$AT$243,$Z154,1):INDEX($AT$5:$AT$243,$AA154,1))</f>
        <v>0.41849372384937028</v>
      </c>
      <c r="AV154" s="5"/>
    </row>
    <row r="155" spans="1:48" ht="11.4">
      <c r="A155" s="141">
        <v>151</v>
      </c>
      <c r="B155" s="6">
        <v>1931</v>
      </c>
      <c r="C155" s="5">
        <v>-2.6</v>
      </c>
      <c r="D155" s="5">
        <v>-3.7</v>
      </c>
      <c r="E155" s="5">
        <v>-2.2000000000000002</v>
      </c>
      <c r="F155" s="5">
        <v>3.4</v>
      </c>
      <c r="G155" s="5">
        <v>12.6</v>
      </c>
      <c r="H155" s="5">
        <v>15.2</v>
      </c>
      <c r="I155" s="5">
        <v>14.2</v>
      </c>
      <c r="J155" s="5">
        <v>12.8</v>
      </c>
      <c r="K155" s="5">
        <v>6.6</v>
      </c>
      <c r="L155" s="5">
        <v>5.6</v>
      </c>
      <c r="M155" s="5">
        <v>3.6</v>
      </c>
      <c r="N155" s="5">
        <v>-3.2</v>
      </c>
      <c r="O155" s="231">
        <v>0</v>
      </c>
      <c r="P155" s="5">
        <v>5.2</v>
      </c>
      <c r="Q155" s="26">
        <f t="shared" si="44"/>
        <v>5.2</v>
      </c>
      <c r="R155" s="111">
        <f t="shared" si="58"/>
        <v>6.2461199999999995</v>
      </c>
      <c r="S155" s="32">
        <f t="shared" si="58"/>
        <v>6.2461199999999995</v>
      </c>
      <c r="T155" s="286">
        <v>5.2358904109589037</v>
      </c>
      <c r="U155" s="111">
        <f t="shared" si="45"/>
        <v>-1.0732217573221803</v>
      </c>
      <c r="V155" s="261">
        <f>AVERAGE(INDEX($U$5:$U$243,$Z155,1):INDEX($U$5:$U$243,$AA155,1))</f>
        <v>2.6778242677819631E-2</v>
      </c>
      <c r="X155" s="4">
        <f t="shared" si="46"/>
        <v>7</v>
      </c>
      <c r="Y155" s="284">
        <f t="shared" si="47"/>
        <v>6.291666666666667</v>
      </c>
      <c r="Z155" s="6">
        <f t="shared" si="48"/>
        <v>145</v>
      </c>
      <c r="AA155" s="6">
        <f t="shared" si="49"/>
        <v>154</v>
      </c>
      <c r="AC155" s="5">
        <f t="shared" si="50"/>
        <v>14.066666666666668</v>
      </c>
      <c r="AD155" s="32">
        <f t="shared" si="59"/>
        <v>14.237830000000002</v>
      </c>
      <c r="AE155" s="5">
        <f t="shared" si="51"/>
        <v>-0.11966527196651988</v>
      </c>
      <c r="AF155" s="261">
        <f>AVERAGE(INDEX($AE$5:$AE$243,$Z155,1):INDEX($AE$5:$AE$243,$AA155,1))</f>
        <v>4.3668061366811804E-2</v>
      </c>
      <c r="AH155" s="5">
        <f t="shared" si="57"/>
        <v>-2.9</v>
      </c>
      <c r="AI155" s="32">
        <f t="shared" si="60"/>
        <v>-1.7311699999999999</v>
      </c>
      <c r="AJ155" s="5">
        <f t="shared" si="52"/>
        <v>-1.4534722222222218</v>
      </c>
      <c r="AK155" s="262">
        <f>AVERAGE(INDEX($AJ$5:$AJ$243,$Z155,1):INDEX($AJ$5:$AJ$243,$AA155,1))</f>
        <v>-0.27680555555555514</v>
      </c>
      <c r="AL155" s="32"/>
      <c r="AM155" s="5">
        <f t="shared" si="53"/>
        <v>4.5999999999999996</v>
      </c>
      <c r="AN155" s="32">
        <f t="shared" si="61"/>
        <v>5.2784066666666662</v>
      </c>
      <c r="AO155" s="5">
        <f t="shared" si="54"/>
        <v>-0.89107391910739331</v>
      </c>
      <c r="AP155" s="263">
        <f>AVERAGE(INDEX($AO$5:$AO$243,$Z155,1):INDEX($AO$5:$AO$243,$AA155,1))</f>
        <v>-0.21774058577405953</v>
      </c>
      <c r="AQ155" s="5"/>
      <c r="AR155" s="5">
        <f t="shared" si="55"/>
        <v>5.2666666666666666</v>
      </c>
      <c r="AS155" s="32">
        <f t="shared" si="62"/>
        <v>7.2106566666666669</v>
      </c>
      <c r="AT155" s="5">
        <f t="shared" si="56"/>
        <v>-1.5948396094839632</v>
      </c>
      <c r="AU155" s="264">
        <f>AVERAGE(INDEX($AT$5:$AT$243,$Z155,1):INDEX($AT$5:$AT$243,$AA155,1))</f>
        <v>0.45182705718270366</v>
      </c>
      <c r="AV155" s="5"/>
    </row>
    <row r="156" spans="1:48" ht="11.4">
      <c r="A156" s="141">
        <v>152</v>
      </c>
      <c r="B156" s="6">
        <v>1932</v>
      </c>
      <c r="C156" s="5">
        <v>0.3</v>
      </c>
      <c r="D156" s="5">
        <v>-7</v>
      </c>
      <c r="E156" s="5">
        <v>-1</v>
      </c>
      <c r="F156" s="5">
        <v>4.2</v>
      </c>
      <c r="G156" s="5">
        <v>9.4</v>
      </c>
      <c r="H156" s="5">
        <v>12</v>
      </c>
      <c r="I156" s="5">
        <v>14.7</v>
      </c>
      <c r="J156" s="5">
        <v>17.100000000000001</v>
      </c>
      <c r="K156" s="5">
        <v>14.5</v>
      </c>
      <c r="L156" s="5">
        <v>6.5</v>
      </c>
      <c r="M156" s="5">
        <v>3.1</v>
      </c>
      <c r="N156" s="5">
        <v>2.2999999999999998</v>
      </c>
      <c r="O156" s="231">
        <v>0</v>
      </c>
      <c r="P156" s="5">
        <v>6.3</v>
      </c>
      <c r="Q156" s="26">
        <f t="shared" si="44"/>
        <v>6.3</v>
      </c>
      <c r="R156" s="111">
        <f t="shared" si="58"/>
        <v>6.2452399999999999</v>
      </c>
      <c r="S156" s="32">
        <f t="shared" si="58"/>
        <v>6.2452399999999999</v>
      </c>
      <c r="T156" s="286">
        <v>6.4068493150684933</v>
      </c>
      <c r="U156" s="111">
        <f t="shared" si="45"/>
        <v>2.6778242677819364E-2</v>
      </c>
      <c r="V156" s="261">
        <f>AVERAGE(INDEX($U$5:$U$243,$Z156,1):INDEX($U$5:$U$243,$AA156,1))</f>
        <v>1.6778242677819667E-2</v>
      </c>
      <c r="X156" s="4">
        <f t="shared" si="46"/>
        <v>7</v>
      </c>
      <c r="Y156" s="284">
        <f t="shared" si="47"/>
        <v>6.333333333333333</v>
      </c>
      <c r="Z156" s="6">
        <f t="shared" si="48"/>
        <v>146</v>
      </c>
      <c r="AA156" s="6">
        <f t="shared" si="49"/>
        <v>155</v>
      </c>
      <c r="AC156" s="5">
        <f t="shared" si="50"/>
        <v>14.6</v>
      </c>
      <c r="AD156" s="32">
        <f t="shared" si="59"/>
        <v>14.265389999999998</v>
      </c>
      <c r="AE156" s="5">
        <f t="shared" si="51"/>
        <v>0.41366806136681156</v>
      </c>
      <c r="AF156" s="261">
        <f>AVERAGE(INDEX($AE$5:$AE$243,$Z156,1):INDEX($AE$5:$AE$243,$AA156,1))</f>
        <v>0.18700139470014535</v>
      </c>
      <c r="AH156" s="5">
        <f t="shared" si="57"/>
        <v>-3.3000000000000003</v>
      </c>
      <c r="AI156" s="32">
        <f t="shared" si="60"/>
        <v>-1.7492366666666666</v>
      </c>
      <c r="AJ156" s="5">
        <f t="shared" si="52"/>
        <v>-1.8534722222222222</v>
      </c>
      <c r="AK156" s="262">
        <f>AVERAGE(INDEX($AJ$5:$AJ$243,$Z156,1):INDEX($AJ$5:$AJ$243,$AA156,1))</f>
        <v>-0.49013888888888851</v>
      </c>
      <c r="AL156" s="32"/>
      <c r="AM156" s="5">
        <f t="shared" si="53"/>
        <v>4.2</v>
      </c>
      <c r="AN156" s="32">
        <f t="shared" si="61"/>
        <v>5.2711600000000001</v>
      </c>
      <c r="AO156" s="5">
        <f t="shared" si="54"/>
        <v>-1.2910739191073928</v>
      </c>
      <c r="AP156" s="263">
        <f>AVERAGE(INDEX($AO$5:$AO$243,$Z156,1):INDEX($AO$5:$AO$243,$AA156,1))</f>
        <v>-0.2644072524407261</v>
      </c>
      <c r="AQ156" s="5"/>
      <c r="AR156" s="5">
        <f t="shared" si="55"/>
        <v>8.0333333333333332</v>
      </c>
      <c r="AS156" s="32">
        <f t="shared" si="62"/>
        <v>7.2141533333333339</v>
      </c>
      <c r="AT156" s="5">
        <f t="shared" si="56"/>
        <v>1.1718270571827034</v>
      </c>
      <c r="AU156" s="264">
        <f>AVERAGE(INDEX($AT$5:$AT$243,$Z156,1):INDEX($AT$5:$AT$243,$AA156,1))</f>
        <v>0.69182705718270365</v>
      </c>
      <c r="AV156" s="5"/>
    </row>
    <row r="157" spans="1:48" ht="11.4">
      <c r="A157" s="141">
        <v>153</v>
      </c>
      <c r="B157" s="6">
        <v>1933</v>
      </c>
      <c r="C157" s="5">
        <v>-4.0999999999999996</v>
      </c>
      <c r="D157" s="5">
        <v>-2.4</v>
      </c>
      <c r="E157" s="5">
        <v>3.1</v>
      </c>
      <c r="F157" s="5">
        <v>4.8</v>
      </c>
      <c r="G157" s="5">
        <v>7.6</v>
      </c>
      <c r="H157" s="5">
        <v>10.199999999999999</v>
      </c>
      <c r="I157" s="5">
        <v>15.8</v>
      </c>
      <c r="J157" s="5">
        <v>15.4</v>
      </c>
      <c r="K157" s="5">
        <v>12.2</v>
      </c>
      <c r="L157" s="5">
        <v>7.5</v>
      </c>
      <c r="M157" s="5">
        <v>1.3</v>
      </c>
      <c r="N157" s="5">
        <v>-6.2</v>
      </c>
      <c r="O157" s="231">
        <v>0</v>
      </c>
      <c r="P157" s="5">
        <v>5.4</v>
      </c>
      <c r="Q157" s="26">
        <f t="shared" si="44"/>
        <v>5.4</v>
      </c>
      <c r="R157" s="111">
        <f t="shared" si="58"/>
        <v>6.2355200000000011</v>
      </c>
      <c r="S157" s="32">
        <f t="shared" si="58"/>
        <v>6.2355200000000011</v>
      </c>
      <c r="T157" s="286">
        <v>5.4687671232876713</v>
      </c>
      <c r="U157" s="111">
        <f t="shared" si="45"/>
        <v>-0.8732217573221801</v>
      </c>
      <c r="V157" s="261">
        <f>AVERAGE(INDEX($U$5:$U$243,$Z157,1):INDEX($U$5:$U$243,$AA157,1))</f>
        <v>-1.3221757322180316E-2</v>
      </c>
      <c r="X157" s="4">
        <f t="shared" si="46"/>
        <v>7</v>
      </c>
      <c r="Y157" s="284">
        <f t="shared" si="47"/>
        <v>6.375</v>
      </c>
      <c r="Z157" s="6">
        <f t="shared" si="48"/>
        <v>147</v>
      </c>
      <c r="AA157" s="6">
        <f t="shared" si="49"/>
        <v>156</v>
      </c>
      <c r="AC157" s="5">
        <f t="shared" si="50"/>
        <v>13.799999999999999</v>
      </c>
      <c r="AD157" s="32">
        <f t="shared" si="59"/>
        <v>14.27219</v>
      </c>
      <c r="AE157" s="5">
        <f t="shared" si="51"/>
        <v>-0.38633193863318915</v>
      </c>
      <c r="AF157" s="261">
        <f>AVERAGE(INDEX($AE$5:$AE$243,$Z157,1):INDEX($AE$5:$AE$243,$AA157,1))</f>
        <v>0.28033472803347853</v>
      </c>
      <c r="AH157" s="5">
        <f t="shared" si="57"/>
        <v>-1.3999999999999997</v>
      </c>
      <c r="AI157" s="32">
        <f t="shared" si="60"/>
        <v>-1.7594366666666663</v>
      </c>
      <c r="AJ157" s="5">
        <f t="shared" si="52"/>
        <v>4.652777777777839E-2</v>
      </c>
      <c r="AK157" s="262">
        <f>AVERAGE(INDEX($AJ$5:$AJ$243,$Z157,1):INDEX($AJ$5:$AJ$243,$AA157,1))</f>
        <v>-0.55347222222222181</v>
      </c>
      <c r="AL157" s="32"/>
      <c r="AM157" s="5">
        <f t="shared" si="53"/>
        <v>5.166666666666667</v>
      </c>
      <c r="AN157" s="32">
        <f t="shared" si="61"/>
        <v>5.2627233333333336</v>
      </c>
      <c r="AO157" s="5">
        <f t="shared" si="54"/>
        <v>-0.32440725244072599</v>
      </c>
      <c r="AP157" s="263">
        <f>AVERAGE(INDEX($AO$5:$AO$243,$Z157,1):INDEX($AO$5:$AO$243,$AA157,1))</f>
        <v>-0.21440725244072611</v>
      </c>
      <c r="AQ157" s="5"/>
      <c r="AR157" s="5">
        <f t="shared" si="55"/>
        <v>7</v>
      </c>
      <c r="AS157" s="32">
        <f t="shared" si="62"/>
        <v>7.1951400000000012</v>
      </c>
      <c r="AT157" s="5">
        <f t="shared" si="56"/>
        <v>0.1384937238493702</v>
      </c>
      <c r="AU157" s="264">
        <f>AVERAGE(INDEX($AT$5:$AT$243,$Z157,1):INDEX($AT$5:$AT$243,$AA157,1))</f>
        <v>0.30516039051603705</v>
      </c>
      <c r="AV157" s="5"/>
    </row>
    <row r="158" spans="1:48" ht="11.4">
      <c r="A158" s="141">
        <v>154</v>
      </c>
      <c r="B158" s="6">
        <v>1934</v>
      </c>
      <c r="C158" s="5">
        <v>-1.4</v>
      </c>
      <c r="D158" s="5">
        <v>-1.5</v>
      </c>
      <c r="E158" s="5">
        <v>1.9</v>
      </c>
      <c r="F158" s="5">
        <v>8.6</v>
      </c>
      <c r="G158" s="5">
        <v>11.6</v>
      </c>
      <c r="H158" s="5">
        <v>13.2</v>
      </c>
      <c r="I158" s="5">
        <v>16.399999999999999</v>
      </c>
      <c r="J158" s="5">
        <v>13.9</v>
      </c>
      <c r="K158" s="5">
        <v>13.9</v>
      </c>
      <c r="L158" s="5">
        <v>7.1</v>
      </c>
      <c r="M158" s="5">
        <v>2.1</v>
      </c>
      <c r="N158" s="5">
        <v>4</v>
      </c>
      <c r="O158" s="231">
        <v>0</v>
      </c>
      <c r="P158" s="5">
        <v>7.5</v>
      </c>
      <c r="Q158" s="26">
        <f t="shared" si="44"/>
        <v>7.5</v>
      </c>
      <c r="R158" s="111">
        <f t="shared" si="58"/>
        <v>6.2434399999999997</v>
      </c>
      <c r="S158" s="32">
        <f t="shared" si="58"/>
        <v>6.2434399999999997</v>
      </c>
      <c r="T158" s="286">
        <v>7.534794520547945</v>
      </c>
      <c r="U158" s="111">
        <f t="shared" si="45"/>
        <v>1.2267782426778195</v>
      </c>
      <c r="V158" s="261">
        <f>AVERAGE(INDEX($U$5:$U$243,$Z158,1):INDEX($U$5:$U$243,$AA158,1))</f>
        <v>4.6778242677819735E-2</v>
      </c>
      <c r="X158" s="4">
        <f t="shared" si="46"/>
        <v>7</v>
      </c>
      <c r="Y158" s="284">
        <f t="shared" si="47"/>
        <v>6.416666666666667</v>
      </c>
      <c r="Z158" s="6">
        <f t="shared" si="48"/>
        <v>148</v>
      </c>
      <c r="AA158" s="6">
        <f t="shared" si="49"/>
        <v>157</v>
      </c>
      <c r="AC158" s="5">
        <f t="shared" si="50"/>
        <v>14.5</v>
      </c>
      <c r="AD158" s="32">
        <f t="shared" si="59"/>
        <v>14.280583333333333</v>
      </c>
      <c r="AE158" s="5">
        <f t="shared" si="51"/>
        <v>0.31366806136681191</v>
      </c>
      <c r="AF158" s="261">
        <f>AVERAGE(INDEX($AE$5:$AE$243,$Z158,1):INDEX($AE$5:$AE$243,$AA158,1))</f>
        <v>0.34033472803347847</v>
      </c>
      <c r="AH158" s="5">
        <f t="shared" si="57"/>
        <v>-3.0333333333333332</v>
      </c>
      <c r="AI158" s="32">
        <f t="shared" si="60"/>
        <v>-1.7582433333333334</v>
      </c>
      <c r="AJ158" s="5">
        <f t="shared" si="52"/>
        <v>-1.5868055555555551</v>
      </c>
      <c r="AK158" s="262">
        <f>AVERAGE(INDEX($AJ$5:$AJ$243,$Z158,1):INDEX($AJ$5:$AJ$243,$AA158,1))</f>
        <v>-0.28013888888888844</v>
      </c>
      <c r="AL158" s="32"/>
      <c r="AM158" s="5">
        <f t="shared" si="53"/>
        <v>7.3666666666666671</v>
      </c>
      <c r="AN158" s="32">
        <f t="shared" si="61"/>
        <v>5.2892633333333334</v>
      </c>
      <c r="AO158" s="5">
        <f t="shared" si="54"/>
        <v>1.8755927475592742</v>
      </c>
      <c r="AP158" s="263">
        <f>AVERAGE(INDEX($AO$5:$AO$243,$Z158,1):INDEX($AO$5:$AO$243,$AA158,1))</f>
        <v>-0.20107391910739275</v>
      </c>
      <c r="AQ158" s="5"/>
      <c r="AR158" s="5">
        <f t="shared" si="55"/>
        <v>7.7</v>
      </c>
      <c r="AS158" s="32">
        <f t="shared" si="62"/>
        <v>7.1937500000000005</v>
      </c>
      <c r="AT158" s="5">
        <f t="shared" si="56"/>
        <v>0.83849372384937038</v>
      </c>
      <c r="AU158" s="264">
        <f>AVERAGE(INDEX($AT$5:$AT$243,$Z158,1):INDEX($AT$5:$AT$243,$AA158,1))</f>
        <v>0.34516039051603709</v>
      </c>
      <c r="AV158" s="5"/>
    </row>
    <row r="159" spans="1:48" ht="11.4">
      <c r="A159" s="141">
        <v>155</v>
      </c>
      <c r="B159" s="6">
        <v>1935</v>
      </c>
      <c r="C159" s="5">
        <v>-5.2</v>
      </c>
      <c r="D159" s="5">
        <v>-1.4</v>
      </c>
      <c r="E159" s="5">
        <v>0.1</v>
      </c>
      <c r="F159" s="5">
        <v>3.9</v>
      </c>
      <c r="G159" s="5">
        <v>8</v>
      </c>
      <c r="H159" s="5">
        <v>15.3</v>
      </c>
      <c r="I159" s="5">
        <v>16.100000000000001</v>
      </c>
      <c r="J159" s="5">
        <v>14.3</v>
      </c>
      <c r="K159" s="5">
        <v>12.3</v>
      </c>
      <c r="L159" s="5">
        <v>6.3</v>
      </c>
      <c r="M159" s="5">
        <v>3.9</v>
      </c>
      <c r="N159" s="5">
        <v>-2</v>
      </c>
      <c r="O159" s="231">
        <v>0</v>
      </c>
      <c r="P159" s="5">
        <v>5.9</v>
      </c>
      <c r="Q159" s="26">
        <f t="shared" si="44"/>
        <v>5.9</v>
      </c>
      <c r="R159" s="111">
        <f t="shared" si="58"/>
        <v>6.2419300000000009</v>
      </c>
      <c r="S159" s="32">
        <f t="shared" si="58"/>
        <v>6.2419300000000009</v>
      </c>
      <c r="T159" s="286">
        <v>5.9750684931506841</v>
      </c>
      <c r="U159" s="111">
        <f t="shared" si="45"/>
        <v>-0.3732217573221801</v>
      </c>
      <c r="V159" s="261">
        <f>AVERAGE(INDEX($U$5:$U$243,$Z159,1):INDEX($U$5:$U$243,$AA159,1))</f>
        <v>3.6778242677819685E-2</v>
      </c>
      <c r="X159" s="4">
        <f t="shared" si="46"/>
        <v>7</v>
      </c>
      <c r="Y159" s="284">
        <f t="shared" si="47"/>
        <v>6.458333333333333</v>
      </c>
      <c r="Z159" s="6">
        <f t="shared" si="48"/>
        <v>149</v>
      </c>
      <c r="AA159" s="6">
        <f t="shared" si="49"/>
        <v>158</v>
      </c>
      <c r="AC159" s="5">
        <f t="shared" si="50"/>
        <v>15.233333333333334</v>
      </c>
      <c r="AD159" s="32">
        <f t="shared" si="59"/>
        <v>14.277080000000002</v>
      </c>
      <c r="AE159" s="5">
        <f t="shared" si="51"/>
        <v>1.0470013947001462</v>
      </c>
      <c r="AF159" s="261">
        <f>AVERAGE(INDEX($AE$5:$AE$243,$Z159,1):INDEX($AE$5:$AE$243,$AA159,1))</f>
        <v>0.2403347280334785</v>
      </c>
      <c r="AH159" s="5">
        <f t="shared" si="57"/>
        <v>-0.8666666666666667</v>
      </c>
      <c r="AI159" s="32">
        <f t="shared" si="60"/>
        <v>-1.7609699999999999</v>
      </c>
      <c r="AJ159" s="5">
        <f t="shared" si="52"/>
        <v>0.57986111111111138</v>
      </c>
      <c r="AK159" s="262">
        <f>AVERAGE(INDEX($AJ$5:$AJ$243,$Z159,1):INDEX($AJ$5:$AJ$243,$AA159,1))</f>
        <v>-0.36680555555555527</v>
      </c>
      <c r="AL159" s="32"/>
      <c r="AM159" s="5">
        <f t="shared" si="53"/>
        <v>4</v>
      </c>
      <c r="AN159" s="32">
        <f t="shared" si="61"/>
        <v>5.3228066666666658</v>
      </c>
      <c r="AO159" s="5">
        <f t="shared" si="54"/>
        <v>-1.491073919107393</v>
      </c>
      <c r="AP159" s="263">
        <f>AVERAGE(INDEX($AO$5:$AO$243,$Z159,1):INDEX($AO$5:$AO$243,$AA159,1))</f>
        <v>-0.17440725244072608</v>
      </c>
      <c r="AQ159" s="5"/>
      <c r="AR159" s="5">
        <f t="shared" si="55"/>
        <v>7.5</v>
      </c>
      <c r="AS159" s="32">
        <f t="shared" si="62"/>
        <v>7.1628233333333338</v>
      </c>
      <c r="AT159" s="5">
        <f t="shared" si="56"/>
        <v>0.6384937238493702</v>
      </c>
      <c r="AU159" s="264">
        <f>AVERAGE(INDEX($AT$5:$AT$243,$Z159,1):INDEX($AT$5:$AT$243,$AA159,1))</f>
        <v>0.49849372384937041</v>
      </c>
      <c r="AV159" s="5"/>
    </row>
    <row r="160" spans="1:48" ht="11.4">
      <c r="A160" s="141">
        <v>156</v>
      </c>
      <c r="B160" s="6">
        <v>1936</v>
      </c>
      <c r="C160" s="5">
        <v>2.1</v>
      </c>
      <c r="D160" s="5">
        <v>-0.6</v>
      </c>
      <c r="E160" s="5">
        <v>4.0999999999999996</v>
      </c>
      <c r="F160" s="5">
        <v>4.8</v>
      </c>
      <c r="G160" s="5">
        <v>9.5</v>
      </c>
      <c r="H160" s="5">
        <v>12.5</v>
      </c>
      <c r="I160" s="5">
        <v>14</v>
      </c>
      <c r="J160" s="5">
        <v>14</v>
      </c>
      <c r="K160" s="5">
        <v>11.1</v>
      </c>
      <c r="L160" s="5">
        <v>2.6</v>
      </c>
      <c r="M160" s="5">
        <v>2</v>
      </c>
      <c r="N160" s="5">
        <v>0.9</v>
      </c>
      <c r="O160" s="231">
        <v>0</v>
      </c>
      <c r="P160" s="5">
        <v>6.4</v>
      </c>
      <c r="Q160" s="26">
        <f t="shared" si="44"/>
        <v>6.4</v>
      </c>
      <c r="R160" s="111">
        <f t="shared" ref="R160:S175" si="63">$W$5*(P149+P171)+$W$6*(P150+P170)+$W$7*(P151+P169)+$W$8*(P152+P168)+$W$9*(P153+P167)+$W$10*(P154+P166)+$W$11*(P155+P165)+$W$12*(P156+P164)+$W$13*(P157+P163)+$W$14*(P158+P162)+$W$15*(P159+P161)+$W$16*P160</f>
        <v>6.2493600000000002</v>
      </c>
      <c r="S160" s="32">
        <f t="shared" si="63"/>
        <v>6.2493600000000002</v>
      </c>
      <c r="T160" s="286">
        <v>6.4580821917808224</v>
      </c>
      <c r="U160" s="111">
        <f t="shared" si="45"/>
        <v>0.1267782426778199</v>
      </c>
      <c r="V160" s="261">
        <f>AVERAGE(INDEX($U$5:$U$243,$Z160,1):INDEX($U$5:$U$243,$AA160,1))</f>
        <v>4.6778242677819645E-2</v>
      </c>
      <c r="X160" s="4">
        <f t="shared" si="46"/>
        <v>7</v>
      </c>
      <c r="Y160" s="284">
        <f t="shared" si="47"/>
        <v>6.5</v>
      </c>
      <c r="Z160" s="6">
        <f t="shared" si="48"/>
        <v>150</v>
      </c>
      <c r="AA160" s="6">
        <f t="shared" si="49"/>
        <v>159</v>
      </c>
      <c r="AC160" s="5">
        <f t="shared" si="50"/>
        <v>13.5</v>
      </c>
      <c r="AD160" s="32">
        <f t="shared" si="59"/>
        <v>14.288793333333334</v>
      </c>
      <c r="AE160" s="5">
        <f t="shared" si="51"/>
        <v>-0.68633193863318809</v>
      </c>
      <c r="AF160" s="261">
        <f>AVERAGE(INDEX($AE$5:$AE$243,$Z160,1):INDEX($AE$5:$AE$243,$AA160,1))</f>
        <v>0.17700139470014536</v>
      </c>
      <c r="AH160" s="5">
        <f t="shared" si="57"/>
        <v>-0.16666666666666663</v>
      </c>
      <c r="AI160" s="32">
        <f t="shared" si="60"/>
        <v>-1.777803333333333</v>
      </c>
      <c r="AJ160" s="5">
        <f t="shared" si="52"/>
        <v>1.2798611111111113</v>
      </c>
      <c r="AK160" s="262">
        <f>AVERAGE(INDEX($AJ$5:$AJ$243,$Z160,1):INDEX($AJ$5:$AJ$243,$AA160,1))</f>
        <v>0.18652777777777813</v>
      </c>
      <c r="AL160" s="32"/>
      <c r="AM160" s="5">
        <f t="shared" si="53"/>
        <v>6.1333333333333329</v>
      </c>
      <c r="AN160" s="32">
        <f t="shared" si="61"/>
        <v>5.3744033333333325</v>
      </c>
      <c r="AO160" s="5">
        <f t="shared" si="54"/>
        <v>0.64225941422593991</v>
      </c>
      <c r="AP160" s="263">
        <f>AVERAGE(INDEX($AO$5:$AO$243,$Z160,1):INDEX($AO$5:$AO$243,$AA160,1))</f>
        <v>-0.23774058577405946</v>
      </c>
      <c r="AQ160" s="5"/>
      <c r="AR160" s="5">
        <f t="shared" si="55"/>
        <v>5.2333333333333334</v>
      </c>
      <c r="AS160" s="32">
        <f t="shared" si="62"/>
        <v>7.1511566666666679</v>
      </c>
      <c r="AT160" s="5">
        <f t="shared" si="56"/>
        <v>-1.6281729428172964</v>
      </c>
      <c r="AU160" s="264">
        <f>AVERAGE(INDEX($AT$5:$AT$243,$Z160,1):INDEX($AT$5:$AT$243,$AA160,1))</f>
        <v>0.28182705718270373</v>
      </c>
      <c r="AV160" s="5"/>
    </row>
    <row r="161" spans="1:48" ht="11.4">
      <c r="A161" s="141">
        <v>157</v>
      </c>
      <c r="B161" s="6">
        <v>1937</v>
      </c>
      <c r="C161" s="5">
        <v>0.4</v>
      </c>
      <c r="D161" s="5">
        <v>0.8</v>
      </c>
      <c r="E161" s="5">
        <v>1.2</v>
      </c>
      <c r="F161" s="5">
        <v>4.9000000000000004</v>
      </c>
      <c r="G161" s="5">
        <v>12.3</v>
      </c>
      <c r="H161" s="5">
        <v>14.1</v>
      </c>
      <c r="I161" s="5">
        <v>15.2</v>
      </c>
      <c r="J161" s="5">
        <v>14.6</v>
      </c>
      <c r="K161" s="5">
        <v>11.4</v>
      </c>
      <c r="L161" s="5">
        <v>8.6</v>
      </c>
      <c r="M161" s="5">
        <v>1.7</v>
      </c>
      <c r="N161" s="5">
        <v>-2.7</v>
      </c>
      <c r="O161" s="231">
        <v>0</v>
      </c>
      <c r="P161" s="5">
        <v>6.9</v>
      </c>
      <c r="Q161" s="26">
        <f t="shared" si="44"/>
        <v>6.9</v>
      </c>
      <c r="R161" s="111">
        <f t="shared" si="63"/>
        <v>6.2591400000000004</v>
      </c>
      <c r="S161" s="32">
        <f t="shared" si="63"/>
        <v>6.2591400000000004</v>
      </c>
      <c r="T161" s="286">
        <v>6.9024657534246581</v>
      </c>
      <c r="U161" s="111">
        <f t="shared" si="45"/>
        <v>0.6267782426778199</v>
      </c>
      <c r="V161" s="261">
        <f>AVERAGE(INDEX($U$5:$U$243,$Z161,1):INDEX($U$5:$U$243,$AA161,1))</f>
        <v>-0.12322175732218037</v>
      </c>
      <c r="X161" s="4">
        <f t="shared" si="46"/>
        <v>7</v>
      </c>
      <c r="Y161" s="284">
        <f t="shared" si="47"/>
        <v>6.541666666666667</v>
      </c>
      <c r="Z161" s="6">
        <f t="shared" si="48"/>
        <v>151</v>
      </c>
      <c r="AA161" s="6">
        <f t="shared" si="49"/>
        <v>160</v>
      </c>
      <c r="AC161" s="5">
        <f t="shared" si="50"/>
        <v>14.633333333333333</v>
      </c>
      <c r="AD161" s="32">
        <f t="shared" si="59"/>
        <v>14.273856666666664</v>
      </c>
      <c r="AE161" s="5">
        <f t="shared" si="51"/>
        <v>0.44700139470014477</v>
      </c>
      <c r="AF161" s="261">
        <f>AVERAGE(INDEX($AE$5:$AE$243,$Z161,1):INDEX($AE$5:$AE$243,$AA161,1))</f>
        <v>7.0013947001452692E-3</v>
      </c>
      <c r="AH161" s="5">
        <f t="shared" si="57"/>
        <v>0.70000000000000007</v>
      </c>
      <c r="AI161" s="32">
        <f t="shared" si="60"/>
        <v>-1.8108733333333331</v>
      </c>
      <c r="AJ161" s="5">
        <f t="shared" si="52"/>
        <v>2.146527777777778</v>
      </c>
      <c r="AK161" s="262">
        <f>AVERAGE(INDEX($AJ$5:$AJ$243,$Z161,1):INDEX($AJ$5:$AJ$243,$AA161,1))</f>
        <v>-0.25347222222222188</v>
      </c>
      <c r="AL161" s="32"/>
      <c r="AM161" s="5">
        <f t="shared" si="53"/>
        <v>6.1333333333333337</v>
      </c>
      <c r="AN161" s="32">
        <f t="shared" si="61"/>
        <v>5.446226666666667</v>
      </c>
      <c r="AO161" s="5">
        <f t="shared" si="54"/>
        <v>0.64225941422594079</v>
      </c>
      <c r="AP161" s="263">
        <f>AVERAGE(INDEX($AO$5:$AO$243,$Z161,1):INDEX($AO$5:$AO$243,$AA161,1))</f>
        <v>-0.26440725244072627</v>
      </c>
      <c r="AQ161" s="5"/>
      <c r="AR161" s="5">
        <f t="shared" si="55"/>
        <v>7.2333333333333334</v>
      </c>
      <c r="AS161" s="32">
        <f t="shared" si="62"/>
        <v>7.1518066666666655</v>
      </c>
      <c r="AT161" s="5">
        <f t="shared" si="56"/>
        <v>0.37182705718270359</v>
      </c>
      <c r="AU161" s="264">
        <f>AVERAGE(INDEX($AT$5:$AT$243,$Z161,1):INDEX($AT$5:$AT$243,$AA161,1))</f>
        <v>0.20182705718270366</v>
      </c>
      <c r="AV161" s="5"/>
    </row>
    <row r="162" spans="1:48" ht="11.4">
      <c r="A162" s="141">
        <v>158</v>
      </c>
      <c r="B162" s="6">
        <v>1938</v>
      </c>
      <c r="C162" s="5">
        <v>-1.3</v>
      </c>
      <c r="D162" s="5">
        <v>-1.3</v>
      </c>
      <c r="E162" s="5">
        <v>5.8</v>
      </c>
      <c r="F162" s="5">
        <v>1.1000000000000001</v>
      </c>
      <c r="G162" s="5">
        <v>8.1</v>
      </c>
      <c r="H162" s="5">
        <v>14.7</v>
      </c>
      <c r="I162" s="5">
        <v>14.5</v>
      </c>
      <c r="J162" s="5">
        <v>14.4</v>
      </c>
      <c r="K162" s="5">
        <v>12.6</v>
      </c>
      <c r="L162" s="5">
        <v>7.3</v>
      </c>
      <c r="M162" s="5">
        <v>6.8</v>
      </c>
      <c r="N162" s="5">
        <v>-2.9</v>
      </c>
      <c r="O162" s="231">
        <v>0</v>
      </c>
      <c r="P162" s="5">
        <v>6.6</v>
      </c>
      <c r="Q162" s="26">
        <f t="shared" si="44"/>
        <v>6.6</v>
      </c>
      <c r="R162" s="111">
        <f t="shared" si="63"/>
        <v>6.2731600000000007</v>
      </c>
      <c r="S162" s="32">
        <f t="shared" si="63"/>
        <v>6.2731600000000007</v>
      </c>
      <c r="T162" s="286">
        <v>6.6884931506849306</v>
      </c>
      <c r="U162" s="111">
        <f t="shared" si="45"/>
        <v>0.32677824267781919</v>
      </c>
      <c r="V162" s="261">
        <f>AVERAGE(INDEX($U$5:$U$243,$Z162,1):INDEX($U$5:$U$243,$AA162,1))</f>
        <v>-0.12322175732218037</v>
      </c>
      <c r="X162" s="4">
        <f t="shared" si="46"/>
        <v>7</v>
      </c>
      <c r="Y162" s="284">
        <f t="shared" si="47"/>
        <v>6.583333333333333</v>
      </c>
      <c r="Z162" s="6">
        <f t="shared" si="48"/>
        <v>152</v>
      </c>
      <c r="AA162" s="6">
        <f t="shared" si="49"/>
        <v>161</v>
      </c>
      <c r="AC162" s="5">
        <f t="shared" si="50"/>
        <v>14.533333333333333</v>
      </c>
      <c r="AD162" s="32">
        <f t="shared" si="59"/>
        <v>14.273686666666666</v>
      </c>
      <c r="AE162" s="5">
        <f t="shared" si="51"/>
        <v>0.34700139470014513</v>
      </c>
      <c r="AF162" s="261">
        <f>AVERAGE(INDEX($AE$5:$AE$243,$Z162,1):INDEX($AE$5:$AE$243,$AA162,1))</f>
        <v>-2.9986052998548728E-3</v>
      </c>
      <c r="AH162" s="5">
        <f t="shared" si="57"/>
        <v>-1.7666666666666666</v>
      </c>
      <c r="AI162" s="32">
        <f t="shared" si="60"/>
        <v>-1.8344433333333336</v>
      </c>
      <c r="AJ162" s="5">
        <f t="shared" si="52"/>
        <v>-0.32013888888888853</v>
      </c>
      <c r="AK162" s="262">
        <f>AVERAGE(INDEX($AJ$5:$AJ$243,$Z162,1):INDEX($AJ$5:$AJ$243,$AA162,1))</f>
        <v>-0.36347222222222186</v>
      </c>
      <c r="AL162" s="32"/>
      <c r="AM162" s="5">
        <f t="shared" si="53"/>
        <v>5</v>
      </c>
      <c r="AN162" s="32">
        <f t="shared" si="61"/>
        <v>5.5152266666666661</v>
      </c>
      <c r="AO162" s="5">
        <f t="shared" si="54"/>
        <v>-0.49107391910739295</v>
      </c>
      <c r="AP162" s="263">
        <f>AVERAGE(INDEX($AO$5:$AO$243,$Z162,1):INDEX($AO$5:$AO$243,$AA162,1))</f>
        <v>-0.34107391910739293</v>
      </c>
      <c r="AQ162" s="5"/>
      <c r="AR162" s="5">
        <f t="shared" si="55"/>
        <v>8.9</v>
      </c>
      <c r="AS162" s="32">
        <f t="shared" si="62"/>
        <v>7.1444666666666663</v>
      </c>
      <c r="AT162" s="5">
        <f t="shared" si="56"/>
        <v>2.0384937238493706</v>
      </c>
      <c r="AU162" s="264">
        <f>AVERAGE(INDEX($AT$5:$AT$243,$Z162,1):INDEX($AT$5:$AT$243,$AA162,1))</f>
        <v>0.20849372384937032</v>
      </c>
      <c r="AV162" s="5"/>
    </row>
    <row r="163" spans="1:48" ht="11.4">
      <c r="A163" s="141">
        <v>159</v>
      </c>
      <c r="B163" s="6">
        <v>1939</v>
      </c>
      <c r="C163" s="5">
        <v>0.8</v>
      </c>
      <c r="D163" s="5">
        <v>1</v>
      </c>
      <c r="E163" s="5">
        <v>-1.9</v>
      </c>
      <c r="F163" s="5">
        <v>7.5</v>
      </c>
      <c r="G163" s="5">
        <v>6.5</v>
      </c>
      <c r="H163" s="5">
        <v>13.3</v>
      </c>
      <c r="I163" s="5">
        <v>14.3</v>
      </c>
      <c r="J163" s="5">
        <v>14.8</v>
      </c>
      <c r="K163" s="5">
        <v>10.4</v>
      </c>
      <c r="L163" s="5">
        <v>5</v>
      </c>
      <c r="M163" s="5">
        <v>4.5999999999999996</v>
      </c>
      <c r="N163" s="5">
        <v>-3.2</v>
      </c>
      <c r="O163" s="231">
        <v>0</v>
      </c>
      <c r="P163" s="5">
        <v>6.1</v>
      </c>
      <c r="Q163" s="26">
        <f t="shared" si="44"/>
        <v>6.1</v>
      </c>
      <c r="R163" s="111">
        <f t="shared" si="63"/>
        <v>6.2982800000000001</v>
      </c>
      <c r="S163" s="32">
        <f t="shared" si="63"/>
        <v>6.2982800000000001</v>
      </c>
      <c r="T163" s="286">
        <v>6.0904109589041111</v>
      </c>
      <c r="U163" s="111">
        <f t="shared" si="45"/>
        <v>-0.17322175732218081</v>
      </c>
      <c r="V163" s="261">
        <f>AVERAGE(INDEX($U$5:$U$243,$Z163,1):INDEX($U$5:$U$243,$AA163,1))</f>
        <v>-0.15322175732218035</v>
      </c>
      <c r="X163" s="4">
        <f t="shared" si="46"/>
        <v>7</v>
      </c>
      <c r="Y163" s="284">
        <f t="shared" si="47"/>
        <v>6.625</v>
      </c>
      <c r="Z163" s="6">
        <f t="shared" si="48"/>
        <v>153</v>
      </c>
      <c r="AA163" s="6">
        <f t="shared" si="49"/>
        <v>162</v>
      </c>
      <c r="AC163" s="5">
        <f t="shared" si="50"/>
        <v>14.133333333333335</v>
      </c>
      <c r="AD163" s="32">
        <f t="shared" si="59"/>
        <v>14.285299999999999</v>
      </c>
      <c r="AE163" s="5">
        <f t="shared" si="51"/>
        <v>-5.2998605299853452E-2</v>
      </c>
      <c r="AF163" s="261">
        <f>AVERAGE(INDEX($AE$5:$AE$243,$Z163,1):INDEX($AE$5:$AE$243,$AA163,1))</f>
        <v>-5.6331938633188375E-2</v>
      </c>
      <c r="AH163" s="5">
        <f t="shared" si="57"/>
        <v>-0.36666666666666653</v>
      </c>
      <c r="AI163" s="32">
        <f t="shared" si="60"/>
        <v>-1.84324</v>
      </c>
      <c r="AJ163" s="5">
        <f t="shared" si="52"/>
        <v>1.0798611111111116</v>
      </c>
      <c r="AK163" s="262">
        <f>AVERAGE(INDEX($AJ$5:$AJ$243,$Z163,1):INDEX($AJ$5:$AJ$243,$AA163,1))</f>
        <v>-0.57013888888888853</v>
      </c>
      <c r="AL163" s="32"/>
      <c r="AM163" s="5">
        <f t="shared" si="53"/>
        <v>4.0333333333333332</v>
      </c>
      <c r="AN163" s="32">
        <f t="shared" si="61"/>
        <v>5.6056233333333338</v>
      </c>
      <c r="AO163" s="5">
        <f t="shared" si="54"/>
        <v>-1.4577405857740597</v>
      </c>
      <c r="AP163" s="263">
        <f>AVERAGE(INDEX($AO$5:$AO$243,$Z163,1):INDEX($AO$5:$AO$243,$AA163,1))</f>
        <v>-0.17774058577405963</v>
      </c>
      <c r="AQ163" s="5"/>
      <c r="AR163" s="5">
        <f t="shared" si="55"/>
        <v>6.666666666666667</v>
      </c>
      <c r="AS163" s="32">
        <f t="shared" si="62"/>
        <v>7.1514366666666671</v>
      </c>
      <c r="AT163" s="5">
        <f t="shared" si="56"/>
        <v>-0.19483960948396284</v>
      </c>
      <c r="AU163" s="264">
        <f>AVERAGE(INDEX($AT$5:$AT$243,$Z163,1):INDEX($AT$5:$AT$243,$AA163,1))</f>
        <v>0.23182705718270374</v>
      </c>
      <c r="AV163" s="5"/>
    </row>
    <row r="164" spans="1:48" ht="11.4">
      <c r="A164" s="141">
        <v>160</v>
      </c>
      <c r="B164" s="6">
        <v>1940</v>
      </c>
      <c r="C164" s="5">
        <v>-7.4</v>
      </c>
      <c r="D164" s="5">
        <v>-1.1000000000000001</v>
      </c>
      <c r="E164" s="5">
        <v>1.2</v>
      </c>
      <c r="F164" s="5">
        <v>6.3</v>
      </c>
      <c r="G164" s="5">
        <v>9.4</v>
      </c>
      <c r="H164" s="5">
        <v>12.6</v>
      </c>
      <c r="I164" s="5">
        <v>13.7</v>
      </c>
      <c r="J164" s="5">
        <v>12.5</v>
      </c>
      <c r="K164" s="5">
        <v>11.5</v>
      </c>
      <c r="L164" s="5">
        <v>6.5</v>
      </c>
      <c r="M164" s="5">
        <v>3.3</v>
      </c>
      <c r="N164" s="5">
        <v>-6.6</v>
      </c>
      <c r="O164" s="231">
        <v>0</v>
      </c>
      <c r="P164" s="5">
        <v>5.2</v>
      </c>
      <c r="Q164" s="26">
        <f t="shared" si="44"/>
        <v>5.2</v>
      </c>
      <c r="R164" s="111">
        <f t="shared" si="63"/>
        <v>6.3326700000000002</v>
      </c>
      <c r="S164" s="32">
        <f t="shared" si="63"/>
        <v>6.3326700000000002</v>
      </c>
      <c r="T164" s="286">
        <v>5.1693150684931508</v>
      </c>
      <c r="U164" s="111">
        <f t="shared" si="45"/>
        <v>-1.0732217573221803</v>
      </c>
      <c r="V164" s="261">
        <f>AVERAGE(INDEX($U$5:$U$243,$Z164,1):INDEX($U$5:$U$243,$AA164,1))</f>
        <v>4.6778242677819645E-2</v>
      </c>
      <c r="X164" s="4">
        <f t="shared" si="46"/>
        <v>7</v>
      </c>
      <c r="Y164" s="284">
        <f t="shared" si="47"/>
        <v>6.666666666666667</v>
      </c>
      <c r="Z164" s="6">
        <f t="shared" si="48"/>
        <v>154</v>
      </c>
      <c r="AA164" s="6">
        <f t="shared" si="49"/>
        <v>163</v>
      </c>
      <c r="AC164" s="5">
        <f t="shared" si="50"/>
        <v>12.933333333333332</v>
      </c>
      <c r="AD164" s="32">
        <f t="shared" si="59"/>
        <v>14.291276666666668</v>
      </c>
      <c r="AE164" s="5">
        <f t="shared" si="51"/>
        <v>-1.2529986052998563</v>
      </c>
      <c r="AF164" s="261">
        <f>AVERAGE(INDEX($AE$5:$AE$243,$Z164,1):INDEX($AE$5:$AE$243,$AA164,1))</f>
        <v>1.7001394700145056E-2</v>
      </c>
      <c r="AH164" s="5">
        <f t="shared" si="57"/>
        <v>-3.9000000000000004</v>
      </c>
      <c r="AI164" s="32">
        <f t="shared" si="60"/>
        <v>-1.8605766666666665</v>
      </c>
      <c r="AJ164" s="5">
        <f t="shared" si="52"/>
        <v>-2.4534722222222225</v>
      </c>
      <c r="AK164" s="262">
        <f>AVERAGE(INDEX($AJ$5:$AJ$243,$Z164,1):INDEX($AJ$5:$AJ$243,$AA164,1))</f>
        <v>-0.32680555555555524</v>
      </c>
      <c r="AL164" s="32"/>
      <c r="AM164" s="5">
        <f t="shared" si="53"/>
        <v>5.6333333333333329</v>
      </c>
      <c r="AN164" s="32">
        <f t="shared" si="61"/>
        <v>5.7100333333333335</v>
      </c>
      <c r="AO164" s="5">
        <f t="shared" si="54"/>
        <v>0.14225941422593991</v>
      </c>
      <c r="AP164" s="263">
        <f>AVERAGE(INDEX($AO$5:$AO$243,$Z164,1):INDEX($AO$5:$AO$243,$AA164,1))</f>
        <v>5.2259414225940271E-2</v>
      </c>
      <c r="AQ164" s="5"/>
      <c r="AR164" s="5">
        <f t="shared" si="55"/>
        <v>7.1000000000000005</v>
      </c>
      <c r="AS164" s="32">
        <f t="shared" si="62"/>
        <v>7.1723266666666667</v>
      </c>
      <c r="AT164" s="5">
        <f t="shared" si="56"/>
        <v>0.23849372384937073</v>
      </c>
      <c r="AU164" s="264">
        <f>AVERAGE(INDEX($AT$5:$AT$243,$Z164,1):INDEX($AT$5:$AT$243,$AA164,1))</f>
        <v>0.27182705718270384</v>
      </c>
      <c r="AV164" s="5"/>
    </row>
    <row r="165" spans="1:48" ht="11.4">
      <c r="A165" s="141">
        <v>161</v>
      </c>
      <c r="B165" s="6">
        <v>1941</v>
      </c>
      <c r="C165" s="5">
        <v>-4.8</v>
      </c>
      <c r="D165" s="5">
        <v>-0.6</v>
      </c>
      <c r="E165" s="5">
        <v>2.2999999999999998</v>
      </c>
      <c r="F165" s="5">
        <v>3.2</v>
      </c>
      <c r="G165" s="5">
        <v>6</v>
      </c>
      <c r="H165" s="5">
        <v>13.7</v>
      </c>
      <c r="I165" s="5">
        <v>15.2</v>
      </c>
      <c r="J165" s="5">
        <v>13</v>
      </c>
      <c r="K165" s="5">
        <v>10.3</v>
      </c>
      <c r="L165" s="5">
        <v>5</v>
      </c>
      <c r="M165" s="5">
        <v>0.7</v>
      </c>
      <c r="N165" s="5">
        <v>-2.1</v>
      </c>
      <c r="O165" s="231">
        <v>0</v>
      </c>
      <c r="P165" s="5">
        <v>5.2</v>
      </c>
      <c r="Q165" s="26">
        <f t="shared" si="44"/>
        <v>5.2</v>
      </c>
      <c r="R165" s="111">
        <f t="shared" si="63"/>
        <v>6.3774600000000001</v>
      </c>
      <c r="S165" s="32">
        <f t="shared" si="63"/>
        <v>6.3774600000000001</v>
      </c>
      <c r="T165" s="286">
        <v>5.186575342465753</v>
      </c>
      <c r="U165" s="111">
        <f t="shared" si="45"/>
        <v>-1.0732217573221803</v>
      </c>
      <c r="V165" s="261">
        <f>AVERAGE(INDEX($U$5:$U$243,$Z165,1):INDEX($U$5:$U$243,$AA165,1))</f>
        <v>-0.13322175732218033</v>
      </c>
      <c r="X165" s="4">
        <f t="shared" si="46"/>
        <v>7</v>
      </c>
      <c r="Y165" s="284">
        <f t="shared" si="47"/>
        <v>6.708333333333333</v>
      </c>
      <c r="Z165" s="6">
        <f t="shared" si="48"/>
        <v>155</v>
      </c>
      <c r="AA165" s="6">
        <f t="shared" si="49"/>
        <v>164</v>
      </c>
      <c r="AC165" s="5">
        <f t="shared" si="50"/>
        <v>13.966666666666667</v>
      </c>
      <c r="AD165" s="32">
        <f t="shared" si="59"/>
        <v>14.326736666666665</v>
      </c>
      <c r="AE165" s="5">
        <f t="shared" si="51"/>
        <v>-0.2196652719665213</v>
      </c>
      <c r="AF165" s="261">
        <f>AVERAGE(INDEX($AE$5:$AE$243,$Z165,1):INDEX($AE$5:$AE$243,$AA165,1))</f>
        <v>1.3668061366811913E-2</v>
      </c>
      <c r="AH165" s="5">
        <f t="shared" si="57"/>
        <v>-3.9999999999999996</v>
      </c>
      <c r="AI165" s="32">
        <f t="shared" si="60"/>
        <v>-1.8442966666666667</v>
      </c>
      <c r="AJ165" s="5">
        <f t="shared" si="52"/>
        <v>-2.5534722222222213</v>
      </c>
      <c r="AK165" s="262">
        <f>AVERAGE(INDEX($AJ$5:$AJ$243,$Z165,1):INDEX($AJ$5:$AJ$243,$AA165,1))</f>
        <v>-0.20013888888888864</v>
      </c>
      <c r="AL165" s="32"/>
      <c r="AM165" s="5">
        <f t="shared" si="53"/>
        <v>3.8333333333333335</v>
      </c>
      <c r="AN165" s="32">
        <f t="shared" si="61"/>
        <v>5.8343266666666658</v>
      </c>
      <c r="AO165" s="5">
        <f t="shared" si="54"/>
        <v>-1.6577405857740595</v>
      </c>
      <c r="AP165" s="263">
        <f>AVERAGE(INDEX($AO$5:$AO$243,$Z165,1):INDEX($AO$5:$AO$243,$AA165,1))</f>
        <v>-0.26440725244072644</v>
      </c>
      <c r="AQ165" s="5"/>
      <c r="AR165" s="5">
        <f t="shared" si="55"/>
        <v>5.333333333333333</v>
      </c>
      <c r="AS165" s="32">
        <f t="shared" si="62"/>
        <v>7.1760833333333327</v>
      </c>
      <c r="AT165" s="5">
        <f t="shared" si="56"/>
        <v>-1.5281729428172968</v>
      </c>
      <c r="AU165" s="264">
        <f>AVERAGE(INDEX($AT$5:$AT$243,$Z165,1):INDEX($AT$5:$AT$243,$AA165,1))</f>
        <v>0.11516039051603721</v>
      </c>
      <c r="AV165" s="5"/>
    </row>
    <row r="166" spans="1:48" ht="11.4">
      <c r="A166" s="141">
        <v>162</v>
      </c>
      <c r="B166" s="6">
        <v>1942</v>
      </c>
      <c r="C166" s="5">
        <v>-7.7</v>
      </c>
      <c r="D166" s="5">
        <v>-6.3</v>
      </c>
      <c r="E166" s="5">
        <v>2.8</v>
      </c>
      <c r="F166" s="5">
        <v>4.5</v>
      </c>
      <c r="G166" s="5">
        <v>10.199999999999999</v>
      </c>
      <c r="H166" s="5">
        <v>12.6</v>
      </c>
      <c r="I166" s="5">
        <v>14.2</v>
      </c>
      <c r="J166" s="5">
        <v>15.4</v>
      </c>
      <c r="K166" s="5">
        <v>14.5</v>
      </c>
      <c r="L166" s="5">
        <v>11.1</v>
      </c>
      <c r="M166" s="5">
        <v>-0.8</v>
      </c>
      <c r="N166" s="5">
        <v>1.8</v>
      </c>
      <c r="O166" s="231">
        <v>0</v>
      </c>
      <c r="P166" s="5">
        <v>6</v>
      </c>
      <c r="Q166" s="26">
        <f t="shared" si="44"/>
        <v>6</v>
      </c>
      <c r="R166" s="111">
        <f t="shared" si="63"/>
        <v>6.4329200000000002</v>
      </c>
      <c r="S166" s="32">
        <f t="shared" si="63"/>
        <v>6.4329200000000002</v>
      </c>
      <c r="T166" s="286">
        <v>6.1038356164383574</v>
      </c>
      <c r="U166" s="111">
        <f t="shared" si="45"/>
        <v>-0.27322175732218046</v>
      </c>
      <c r="V166" s="261">
        <f>AVERAGE(INDEX($U$5:$U$243,$Z166,1):INDEX($U$5:$U$243,$AA166,1))</f>
        <v>-3.2217573221803518E-3</v>
      </c>
      <c r="X166" s="4">
        <f t="shared" si="46"/>
        <v>7</v>
      </c>
      <c r="Y166" s="284">
        <f t="shared" si="47"/>
        <v>6.75</v>
      </c>
      <c r="Z166" s="6">
        <f t="shared" si="48"/>
        <v>156</v>
      </c>
      <c r="AA166" s="6">
        <f t="shared" si="49"/>
        <v>165</v>
      </c>
      <c r="AC166" s="5">
        <f t="shared" si="50"/>
        <v>14.066666666666665</v>
      </c>
      <c r="AD166" s="32">
        <f t="shared" si="59"/>
        <v>14.363503333333332</v>
      </c>
      <c r="AE166" s="5">
        <f t="shared" si="51"/>
        <v>-0.11966527196652343</v>
      </c>
      <c r="AF166" s="261">
        <f>AVERAGE(INDEX($AE$5:$AE$243,$Z166,1):INDEX($AE$5:$AE$243,$AA166,1))</f>
        <v>3.6680613668119478E-3</v>
      </c>
      <c r="AH166" s="5">
        <f t="shared" si="57"/>
        <v>-5.3666666666666671</v>
      </c>
      <c r="AI166" s="32">
        <f t="shared" si="60"/>
        <v>-1.8630366666666667</v>
      </c>
      <c r="AJ166" s="5">
        <f t="shared" si="52"/>
        <v>-3.9201388888888893</v>
      </c>
      <c r="AK166" s="262">
        <f>AVERAGE(INDEX($AJ$5:$AJ$243,$Z166,1):INDEX($AJ$5:$AJ$243,$AA166,1))</f>
        <v>-0.35013888888888856</v>
      </c>
      <c r="AL166" s="32"/>
      <c r="AM166" s="5">
        <f t="shared" si="53"/>
        <v>5.833333333333333</v>
      </c>
      <c r="AN166" s="32">
        <f t="shared" si="61"/>
        <v>5.9668333333333337</v>
      </c>
      <c r="AO166" s="5">
        <f t="shared" si="54"/>
        <v>0.34225941422594008</v>
      </c>
      <c r="AP166" s="263">
        <f>AVERAGE(INDEX($AO$5:$AO$243,$Z166,1):INDEX($AO$5:$AO$243,$AA166,1))</f>
        <v>0.16225941422594015</v>
      </c>
      <c r="AQ166" s="5"/>
      <c r="AR166" s="5">
        <f t="shared" si="55"/>
        <v>8.2666666666666675</v>
      </c>
      <c r="AS166" s="32">
        <f t="shared" si="62"/>
        <v>7.2143300000000012</v>
      </c>
      <c r="AT166" s="5">
        <f t="shared" si="56"/>
        <v>1.4051603905160377</v>
      </c>
      <c r="AU166" s="264">
        <f>AVERAGE(INDEX($AT$5:$AT$243,$Z166,1):INDEX($AT$5:$AT$243,$AA166,1))</f>
        <v>6.8493723849370441E-2</v>
      </c>
      <c r="AV166" s="5"/>
    </row>
    <row r="167" spans="1:48" ht="11.4">
      <c r="A167" s="141">
        <v>163</v>
      </c>
      <c r="B167" s="6">
        <v>1943</v>
      </c>
      <c r="C167" s="5">
        <v>0</v>
      </c>
      <c r="D167" s="5">
        <v>1.3</v>
      </c>
      <c r="E167" s="5">
        <v>5</v>
      </c>
      <c r="F167" s="5">
        <v>7.1</v>
      </c>
      <c r="G167" s="5">
        <v>10.3</v>
      </c>
      <c r="H167" s="5">
        <v>11.2</v>
      </c>
      <c r="I167" s="5">
        <v>15.4</v>
      </c>
      <c r="J167" s="5">
        <v>17</v>
      </c>
      <c r="K167" s="5">
        <v>12.6</v>
      </c>
      <c r="L167" s="5">
        <v>9.5</v>
      </c>
      <c r="M167" s="5">
        <v>0.1</v>
      </c>
      <c r="N167" s="5">
        <v>-1.1000000000000001</v>
      </c>
      <c r="O167" s="231">
        <v>0</v>
      </c>
      <c r="P167" s="5">
        <v>7.4</v>
      </c>
      <c r="Q167" s="26">
        <f t="shared" si="44"/>
        <v>7.4</v>
      </c>
      <c r="R167" s="111">
        <f t="shared" si="63"/>
        <v>6.4961500000000001</v>
      </c>
      <c r="S167" s="32">
        <f t="shared" si="63"/>
        <v>6.4961500000000001</v>
      </c>
      <c r="T167" s="286">
        <v>7.4126027397260286</v>
      </c>
      <c r="U167" s="111">
        <f t="shared" si="45"/>
        <v>1.1267782426778199</v>
      </c>
      <c r="V167" s="261">
        <f>AVERAGE(INDEX($U$5:$U$243,$Z167,1):INDEX($U$5:$U$243,$AA167,1))</f>
        <v>2.6778242677819631E-2</v>
      </c>
      <c r="X167" s="4">
        <f t="shared" si="46"/>
        <v>7</v>
      </c>
      <c r="Y167" s="284">
        <f t="shared" si="47"/>
        <v>6.791666666666667</v>
      </c>
      <c r="Z167" s="6">
        <f t="shared" si="48"/>
        <v>157</v>
      </c>
      <c r="AA167" s="6">
        <f t="shared" si="49"/>
        <v>166</v>
      </c>
      <c r="AC167" s="5">
        <f t="shared" si="50"/>
        <v>14.533333333333333</v>
      </c>
      <c r="AD167" s="32">
        <f t="shared" si="59"/>
        <v>14.401983333333336</v>
      </c>
      <c r="AE167" s="5">
        <f t="shared" si="51"/>
        <v>0.34700139470014513</v>
      </c>
      <c r="AF167" s="261">
        <f>AVERAGE(INDEX($AE$5:$AE$243,$Z167,1):INDEX($AE$5:$AE$243,$AA167,1))</f>
        <v>7.366806136681206E-2</v>
      </c>
      <c r="AH167" s="5">
        <f t="shared" si="57"/>
        <v>1.0333333333333334</v>
      </c>
      <c r="AI167" s="32">
        <f t="shared" si="60"/>
        <v>-1.8422333333333334</v>
      </c>
      <c r="AJ167" s="5">
        <f t="shared" si="52"/>
        <v>2.4798611111111115</v>
      </c>
      <c r="AK167" s="262">
        <f>AVERAGE(INDEX($AJ$5:$AJ$243,$Z167,1):INDEX($AJ$5:$AJ$243,$AA167,1))</f>
        <v>-0.43680555555555528</v>
      </c>
      <c r="AL167" s="32"/>
      <c r="AM167" s="5">
        <f t="shared" si="53"/>
        <v>7.4666666666666659</v>
      </c>
      <c r="AN167" s="32">
        <f t="shared" si="61"/>
        <v>6.095159999999999</v>
      </c>
      <c r="AO167" s="5">
        <f t="shared" si="54"/>
        <v>1.9755927475592729</v>
      </c>
      <c r="AP167" s="263">
        <f>AVERAGE(INDEX($AO$5:$AO$243,$Z167,1):INDEX($AO$5:$AO$243,$AA167,1))</f>
        <v>0.32559274755927353</v>
      </c>
      <c r="AQ167" s="5"/>
      <c r="AR167" s="5">
        <f t="shared" si="55"/>
        <v>7.4000000000000012</v>
      </c>
      <c r="AS167" s="32">
        <f t="shared" si="62"/>
        <v>7.2711366666666679</v>
      </c>
      <c r="AT167" s="5">
        <f t="shared" si="56"/>
        <v>0.53849372384937144</v>
      </c>
      <c r="AU167" s="264">
        <f>AVERAGE(INDEX($AT$5:$AT$243,$Z167,1):INDEX($AT$5:$AT$243,$AA167,1))</f>
        <v>0.24182705718270386</v>
      </c>
      <c r="AV167" s="5"/>
    </row>
    <row r="168" spans="1:48" ht="11.4">
      <c r="A168" s="141">
        <v>164</v>
      </c>
      <c r="B168" s="6">
        <v>1944</v>
      </c>
      <c r="C168" s="5">
        <v>0.4</v>
      </c>
      <c r="D168" s="5">
        <v>-4.5999999999999996</v>
      </c>
      <c r="E168" s="5">
        <v>-3.1</v>
      </c>
      <c r="F168" s="5">
        <v>6.7</v>
      </c>
      <c r="G168" s="5">
        <v>9</v>
      </c>
      <c r="H168" s="5">
        <v>11.4</v>
      </c>
      <c r="I168" s="5">
        <v>14.2</v>
      </c>
      <c r="J168" s="5">
        <v>17.8</v>
      </c>
      <c r="K168" s="5">
        <v>10.9</v>
      </c>
      <c r="L168" s="5">
        <v>5.9</v>
      </c>
      <c r="M168" s="5">
        <v>1.6</v>
      </c>
      <c r="N168" s="5">
        <v>-2.2999999999999998</v>
      </c>
      <c r="O168" s="231">
        <v>0</v>
      </c>
      <c r="P168" s="5">
        <v>5.7</v>
      </c>
      <c r="Q168" s="26">
        <f t="shared" si="44"/>
        <v>5.7</v>
      </c>
      <c r="R168" s="111">
        <f t="shared" si="63"/>
        <v>6.5543800000000001</v>
      </c>
      <c r="S168" s="32">
        <f t="shared" si="63"/>
        <v>6.5543800000000001</v>
      </c>
      <c r="T168" s="286">
        <v>5.7164383561643834</v>
      </c>
      <c r="U168" s="111">
        <f t="shared" si="45"/>
        <v>-0.57322175732218028</v>
      </c>
      <c r="V168" s="261">
        <f>AVERAGE(INDEX($U$5:$U$243,$Z168,1):INDEX($U$5:$U$243,$AA168,1))</f>
        <v>8.6778242677819598E-2</v>
      </c>
      <c r="X168" s="4">
        <f t="shared" si="46"/>
        <v>7</v>
      </c>
      <c r="Y168" s="284">
        <f t="shared" si="47"/>
        <v>6.833333333333333</v>
      </c>
      <c r="Z168" s="6">
        <f t="shared" si="48"/>
        <v>158</v>
      </c>
      <c r="AA168" s="6">
        <f t="shared" si="49"/>
        <v>167</v>
      </c>
      <c r="AC168" s="5">
        <f t="shared" si="50"/>
        <v>14.466666666666669</v>
      </c>
      <c r="AD168" s="32">
        <f t="shared" si="59"/>
        <v>14.440929999999998</v>
      </c>
      <c r="AE168" s="5">
        <f t="shared" si="51"/>
        <v>0.28033472803348047</v>
      </c>
      <c r="AF168" s="261">
        <f>AVERAGE(INDEX($AE$5:$AE$243,$Z168,1):INDEX($AE$5:$AE$243,$AA168,1))</f>
        <v>0.2570013947001456</v>
      </c>
      <c r="AH168" s="5">
        <f t="shared" si="57"/>
        <v>-1.7666666666666666</v>
      </c>
      <c r="AI168" s="32">
        <f t="shared" si="60"/>
        <v>-1.7958866666666669</v>
      </c>
      <c r="AJ168" s="5">
        <f t="shared" si="52"/>
        <v>-0.32013888888888853</v>
      </c>
      <c r="AK168" s="262">
        <f>AVERAGE(INDEX($AJ$5:$AJ$243,$Z168,1):INDEX($AJ$5:$AJ$243,$AA168,1))</f>
        <v>-0.94347222222222205</v>
      </c>
      <c r="AL168" s="32"/>
      <c r="AM168" s="5">
        <f t="shared" si="53"/>
        <v>4.2</v>
      </c>
      <c r="AN168" s="32">
        <f t="shared" si="61"/>
        <v>6.2073499999999999</v>
      </c>
      <c r="AO168" s="5">
        <f t="shared" si="54"/>
        <v>-1.2910739191073928</v>
      </c>
      <c r="AP168" s="263">
        <f>AVERAGE(INDEX($AO$5:$AO$243,$Z168,1):INDEX($AO$5:$AO$243,$AA168,1))</f>
        <v>0.53559274755927366</v>
      </c>
      <c r="AQ168" s="5"/>
      <c r="AR168" s="5">
        <f t="shared" si="55"/>
        <v>6.1333333333333337</v>
      </c>
      <c r="AS168" s="32">
        <f t="shared" si="62"/>
        <v>7.3045299999999997</v>
      </c>
      <c r="AT168" s="5">
        <f t="shared" si="56"/>
        <v>-0.72817294281729605</v>
      </c>
      <c r="AU168" s="264">
        <f>AVERAGE(INDEX($AT$5:$AT$243,$Z168,1):INDEX($AT$5:$AT$243,$AA168,1))</f>
        <v>0.42849372384937051</v>
      </c>
      <c r="AV168" s="5"/>
    </row>
    <row r="169" spans="1:48" ht="11.4">
      <c r="A169" s="141">
        <v>165</v>
      </c>
      <c r="B169" s="6">
        <v>1945</v>
      </c>
      <c r="C169" s="5">
        <v>-6.8</v>
      </c>
      <c r="D169" s="5">
        <v>2</v>
      </c>
      <c r="E169" s="5">
        <v>3.4</v>
      </c>
      <c r="F169" s="5">
        <v>7.8</v>
      </c>
      <c r="G169" s="5">
        <v>13.6</v>
      </c>
      <c r="H169" s="5">
        <v>15.1</v>
      </c>
      <c r="I169" s="5">
        <v>16.100000000000001</v>
      </c>
      <c r="J169" s="5">
        <v>14.2</v>
      </c>
      <c r="K169" s="5">
        <v>12.2</v>
      </c>
      <c r="L169" s="5">
        <v>8</v>
      </c>
      <c r="M169" s="5">
        <v>0.9</v>
      </c>
      <c r="N169" s="5">
        <v>-0.5</v>
      </c>
      <c r="O169" s="231">
        <v>0</v>
      </c>
      <c r="P169" s="5">
        <v>7.2</v>
      </c>
      <c r="Q169" s="26">
        <f t="shared" si="44"/>
        <v>7.2</v>
      </c>
      <c r="R169" s="111">
        <f t="shared" si="63"/>
        <v>6.6063400000000003</v>
      </c>
      <c r="S169" s="32">
        <f t="shared" si="63"/>
        <v>6.6063400000000003</v>
      </c>
      <c r="T169" s="286">
        <v>7.1248356164383564</v>
      </c>
      <c r="U169" s="111">
        <f t="shared" si="45"/>
        <v>0.92677824267781972</v>
      </c>
      <c r="V169" s="261">
        <f>AVERAGE(INDEX($U$5:$U$243,$Z169,1):INDEX($U$5:$U$243,$AA169,1))</f>
        <v>0.16677824267781965</v>
      </c>
      <c r="X169" s="4">
        <f t="shared" si="46"/>
        <v>7</v>
      </c>
      <c r="Y169" s="284">
        <f t="shared" si="47"/>
        <v>6.875</v>
      </c>
      <c r="Z169" s="6">
        <f t="shared" si="48"/>
        <v>159</v>
      </c>
      <c r="AA169" s="6">
        <f t="shared" si="49"/>
        <v>168</v>
      </c>
      <c r="AC169" s="5">
        <f t="shared" si="50"/>
        <v>15.133333333333335</v>
      </c>
      <c r="AD169" s="32">
        <f t="shared" si="59"/>
        <v>14.473360000000001</v>
      </c>
      <c r="AE169" s="5">
        <f t="shared" si="51"/>
        <v>0.94700139470014655</v>
      </c>
      <c r="AF169" s="261">
        <f>AVERAGE(INDEX($AE$5:$AE$243,$Z169,1):INDEX($AE$5:$AE$243,$AA169,1))</f>
        <v>9.0334728033479014E-2</v>
      </c>
      <c r="AH169" s="5">
        <f t="shared" si="57"/>
        <v>-2.3666666666666667</v>
      </c>
      <c r="AI169" s="32">
        <f t="shared" si="60"/>
        <v>-1.7654899999999998</v>
      </c>
      <c r="AJ169" s="5">
        <f t="shared" si="52"/>
        <v>-0.92013888888888862</v>
      </c>
      <c r="AK169" s="262">
        <f>AVERAGE(INDEX($AJ$5:$AJ$243,$Z169,1):INDEX($AJ$5:$AJ$243,$AA169,1))</f>
        <v>-0.79347222222222213</v>
      </c>
      <c r="AL169" s="32"/>
      <c r="AM169" s="5">
        <f t="shared" si="53"/>
        <v>8.2666666666666657</v>
      </c>
      <c r="AN169" s="32">
        <f t="shared" si="61"/>
        <v>6.2970266666666674</v>
      </c>
      <c r="AO169" s="5">
        <f t="shared" si="54"/>
        <v>2.7755927475592728</v>
      </c>
      <c r="AP169" s="263">
        <f>AVERAGE(INDEX($AO$5:$AO$243,$Z169,1):INDEX($AO$5:$AO$243,$AA169,1))</f>
        <v>0.84225941422594031</v>
      </c>
      <c r="AQ169" s="5"/>
      <c r="AR169" s="5">
        <f t="shared" si="55"/>
        <v>7.0333333333333323</v>
      </c>
      <c r="AS169" s="32">
        <f t="shared" si="62"/>
        <v>7.3412733333333327</v>
      </c>
      <c r="AT169" s="5">
        <f t="shared" si="56"/>
        <v>0.17182705718270253</v>
      </c>
      <c r="AU169" s="264">
        <f>AVERAGE(INDEX($AT$5:$AT$243,$Z169,1):INDEX($AT$5:$AT$243,$AA169,1))</f>
        <v>0.35849372384937039</v>
      </c>
      <c r="AV169" s="5"/>
    </row>
    <row r="170" spans="1:48" ht="11.4">
      <c r="A170" s="141">
        <v>166</v>
      </c>
      <c r="B170" s="6">
        <v>1946</v>
      </c>
      <c r="C170" s="5">
        <v>-2.4</v>
      </c>
      <c r="D170" s="5">
        <v>-0.2</v>
      </c>
      <c r="E170" s="5">
        <v>2.9</v>
      </c>
      <c r="F170" s="5">
        <v>9</v>
      </c>
      <c r="G170" s="5">
        <v>11.4</v>
      </c>
      <c r="H170" s="5">
        <v>12.2</v>
      </c>
      <c r="I170" s="5">
        <v>16</v>
      </c>
      <c r="J170" s="5">
        <v>14.4</v>
      </c>
      <c r="K170" s="5">
        <v>13.1</v>
      </c>
      <c r="L170" s="5">
        <v>5.5</v>
      </c>
      <c r="M170" s="5">
        <v>2.2999999999999998</v>
      </c>
      <c r="N170" s="5">
        <v>-3.5</v>
      </c>
      <c r="O170" s="231">
        <v>0</v>
      </c>
      <c r="P170" s="5">
        <v>6.7</v>
      </c>
      <c r="Q170" s="26">
        <f t="shared" si="44"/>
        <v>6.7</v>
      </c>
      <c r="R170" s="111">
        <f t="shared" si="63"/>
        <v>6.6467400000000003</v>
      </c>
      <c r="S170" s="32">
        <f t="shared" si="63"/>
        <v>6.6467400000000003</v>
      </c>
      <c r="T170" s="286">
        <v>6.7580821917808223</v>
      </c>
      <c r="U170" s="111">
        <f t="shared" si="45"/>
        <v>0.42677824267781972</v>
      </c>
      <c r="V170" s="261">
        <f>AVERAGE(INDEX($U$5:$U$243,$Z170,1):INDEX($U$5:$U$243,$AA170,1))</f>
        <v>0.29677824267781971</v>
      </c>
      <c r="X170" s="4">
        <f t="shared" si="46"/>
        <v>7</v>
      </c>
      <c r="Y170" s="284">
        <f t="shared" si="47"/>
        <v>6.916666666666667</v>
      </c>
      <c r="Z170" s="6">
        <f t="shared" si="48"/>
        <v>160</v>
      </c>
      <c r="AA170" s="6">
        <f t="shared" si="49"/>
        <v>169</v>
      </c>
      <c r="AC170" s="5">
        <f t="shared" si="50"/>
        <v>14.200000000000001</v>
      </c>
      <c r="AD170" s="32">
        <f t="shared" si="59"/>
        <v>14.498426666666667</v>
      </c>
      <c r="AE170" s="5">
        <f t="shared" si="51"/>
        <v>1.3668061366812978E-2</v>
      </c>
      <c r="AF170" s="261">
        <f>AVERAGE(INDEX($AE$5:$AE$243,$Z170,1):INDEX($AE$5:$AE$243,$AA170,1))</f>
        <v>0.10366806136681213</v>
      </c>
      <c r="AH170" s="5">
        <f t="shared" si="57"/>
        <v>-1.0333333333333334</v>
      </c>
      <c r="AI170" s="32">
        <f t="shared" si="60"/>
        <v>-1.6941266666666668</v>
      </c>
      <c r="AJ170" s="5">
        <f t="shared" si="52"/>
        <v>0.41319444444444464</v>
      </c>
      <c r="AK170" s="262">
        <f>AVERAGE(INDEX($AJ$5:$AJ$243,$Z170,1):INDEX($AJ$5:$AJ$243,$AA170,1))</f>
        <v>-0.71347222222222195</v>
      </c>
      <c r="AL170" s="32"/>
      <c r="AM170" s="5">
        <f t="shared" si="53"/>
        <v>7.7666666666666666</v>
      </c>
      <c r="AN170" s="32">
        <f t="shared" si="61"/>
        <v>6.3524966666666662</v>
      </c>
      <c r="AO170" s="5">
        <f t="shared" si="54"/>
        <v>2.2755927475592737</v>
      </c>
      <c r="AP170" s="263">
        <f>AVERAGE(INDEX($AO$5:$AO$243,$Z170,1):INDEX($AO$5:$AO$243,$AA170,1))</f>
        <v>1.0122594142259405</v>
      </c>
      <c r="AQ170" s="5"/>
      <c r="AR170" s="5">
        <f t="shared" si="55"/>
        <v>6.9666666666666677</v>
      </c>
      <c r="AS170" s="32">
        <f t="shared" si="62"/>
        <v>7.3711133333333336</v>
      </c>
      <c r="AT170" s="5">
        <f t="shared" si="56"/>
        <v>0.10516039051603787</v>
      </c>
      <c r="AU170" s="264">
        <f>AVERAGE(INDEX($AT$5:$AT$243,$Z170,1):INDEX($AT$5:$AT$243,$AA170,1))</f>
        <v>0.57849372384937037</v>
      </c>
      <c r="AV170" s="5"/>
    </row>
    <row r="171" spans="1:48" ht="11.4">
      <c r="A171" s="141">
        <v>167</v>
      </c>
      <c r="B171" s="6">
        <v>1947</v>
      </c>
      <c r="C171" s="5">
        <v>-5.8</v>
      </c>
      <c r="D171" s="5">
        <v>-3.8</v>
      </c>
      <c r="E171" s="5">
        <v>3.4</v>
      </c>
      <c r="F171" s="5">
        <v>8.9</v>
      </c>
      <c r="G171" s="5">
        <v>12.4</v>
      </c>
      <c r="H171" s="5">
        <v>15.1</v>
      </c>
      <c r="I171" s="5">
        <v>17.100000000000001</v>
      </c>
      <c r="J171" s="5">
        <v>17.2</v>
      </c>
      <c r="K171" s="5">
        <v>16</v>
      </c>
      <c r="L171" s="5">
        <v>7.5</v>
      </c>
      <c r="M171" s="5">
        <v>3.8</v>
      </c>
      <c r="N171" s="5">
        <v>-1.7</v>
      </c>
      <c r="O171" s="231">
        <v>0</v>
      </c>
      <c r="P171" s="5">
        <v>7.5</v>
      </c>
      <c r="Q171" s="26">
        <f t="shared" si="44"/>
        <v>7.5</v>
      </c>
      <c r="R171" s="111">
        <f t="shared" si="63"/>
        <v>6.6809900000000004</v>
      </c>
      <c r="S171" s="32">
        <f t="shared" si="63"/>
        <v>6.6809900000000004</v>
      </c>
      <c r="T171" s="286">
        <v>7.5665753424657538</v>
      </c>
      <c r="U171" s="111">
        <f t="shared" si="45"/>
        <v>1.2267782426778195</v>
      </c>
      <c r="V171" s="261">
        <f>AVERAGE(INDEX($U$5:$U$243,$Z171,1):INDEX($U$5:$U$243,$AA171,1))</f>
        <v>0.48677824267781966</v>
      </c>
      <c r="X171" s="4">
        <f t="shared" si="46"/>
        <v>7</v>
      </c>
      <c r="Y171" s="284">
        <f t="shared" si="47"/>
        <v>6.958333333333333</v>
      </c>
      <c r="Z171" s="6">
        <f t="shared" si="48"/>
        <v>161</v>
      </c>
      <c r="AA171" s="6">
        <f t="shared" si="49"/>
        <v>170</v>
      </c>
      <c r="AC171" s="5">
        <f t="shared" si="50"/>
        <v>16.466666666666669</v>
      </c>
      <c r="AD171" s="32">
        <f t="shared" si="59"/>
        <v>14.510896666666667</v>
      </c>
      <c r="AE171" s="5">
        <f t="shared" si="51"/>
        <v>2.2803347280334805</v>
      </c>
      <c r="AF171" s="261">
        <f>AVERAGE(INDEX($AE$5:$AE$243,$Z171,1):INDEX($AE$5:$AE$243,$AA171,1))</f>
        <v>0.44700139470014566</v>
      </c>
      <c r="AH171" s="5">
        <f t="shared" si="57"/>
        <v>-4.3666666666666671</v>
      </c>
      <c r="AI171" s="32">
        <f t="shared" si="60"/>
        <v>-1.6331566666666666</v>
      </c>
      <c r="AJ171" s="5">
        <f t="shared" si="52"/>
        <v>-2.9201388888888893</v>
      </c>
      <c r="AK171" s="262">
        <f>AVERAGE(INDEX($AJ$5:$AJ$243,$Z171,1):INDEX($AJ$5:$AJ$243,$AA171,1))</f>
        <v>-0.29680555555555532</v>
      </c>
      <c r="AL171" s="32"/>
      <c r="AM171" s="5">
        <f t="shared" si="53"/>
        <v>8.2333333333333343</v>
      </c>
      <c r="AN171" s="32">
        <f t="shared" si="61"/>
        <v>6.3817933333333325</v>
      </c>
      <c r="AO171" s="5">
        <f t="shared" si="54"/>
        <v>2.7422594142259413</v>
      </c>
      <c r="AP171" s="263">
        <f>AVERAGE(INDEX($AO$5:$AO$243,$Z171,1):INDEX($AO$5:$AO$243,$AA171,1))</f>
        <v>1.1089260808926071</v>
      </c>
      <c r="AQ171" s="5"/>
      <c r="AR171" s="5">
        <f t="shared" si="55"/>
        <v>9.1</v>
      </c>
      <c r="AS171" s="32">
        <f t="shared" si="62"/>
        <v>7.3924333333333339</v>
      </c>
      <c r="AT171" s="5">
        <f t="shared" si="56"/>
        <v>2.2384937238493698</v>
      </c>
      <c r="AU171" s="264">
        <f>AVERAGE(INDEX($AT$5:$AT$243,$Z171,1):INDEX($AT$5:$AT$243,$AA171,1))</f>
        <v>0.55516039051603694</v>
      </c>
      <c r="AV171" s="5"/>
    </row>
    <row r="172" spans="1:48" ht="11.4">
      <c r="A172" s="141">
        <v>168</v>
      </c>
      <c r="B172" s="6">
        <v>1948</v>
      </c>
      <c r="C172" s="5">
        <v>2.5</v>
      </c>
      <c r="D172" s="5">
        <v>-1.6</v>
      </c>
      <c r="E172" s="5">
        <v>5.4</v>
      </c>
      <c r="F172" s="5">
        <v>7.3</v>
      </c>
      <c r="G172" s="5">
        <v>11.5</v>
      </c>
      <c r="H172" s="5">
        <v>12.1</v>
      </c>
      <c r="I172" s="5">
        <v>12.4</v>
      </c>
      <c r="J172" s="5">
        <v>14.1</v>
      </c>
      <c r="K172" s="5">
        <v>12</v>
      </c>
      <c r="L172" s="5">
        <v>7.9</v>
      </c>
      <c r="M172" s="5">
        <v>4.7</v>
      </c>
      <c r="N172" s="5">
        <v>1.1000000000000001</v>
      </c>
      <c r="O172" s="231">
        <v>0</v>
      </c>
      <c r="P172" s="5">
        <v>7.4</v>
      </c>
      <c r="Q172" s="26">
        <f t="shared" si="44"/>
        <v>7.4</v>
      </c>
      <c r="R172" s="111">
        <f t="shared" si="63"/>
        <v>6.7013100000000003</v>
      </c>
      <c r="S172" s="32">
        <f t="shared" si="63"/>
        <v>6.7013100000000003</v>
      </c>
      <c r="T172" s="286">
        <v>7.4991780821917793</v>
      </c>
      <c r="U172" s="111">
        <f t="shared" si="45"/>
        <v>1.1267782426778199</v>
      </c>
      <c r="V172" s="261">
        <f>AVERAGE(INDEX($U$5:$U$243,$Z172,1):INDEX($U$5:$U$243,$AA172,1))</f>
        <v>0.66677824267781971</v>
      </c>
      <c r="X172" s="4">
        <f t="shared" si="46"/>
        <v>7</v>
      </c>
      <c r="Y172" s="284">
        <f t="shared" si="47"/>
        <v>7</v>
      </c>
      <c r="Z172" s="6">
        <f t="shared" si="48"/>
        <v>162</v>
      </c>
      <c r="AA172" s="6">
        <f t="shared" si="49"/>
        <v>171</v>
      </c>
      <c r="AC172" s="5">
        <f t="shared" si="50"/>
        <v>12.866666666666667</v>
      </c>
      <c r="AD172" s="32">
        <f t="shared" si="59"/>
        <v>14.518189999999999</v>
      </c>
      <c r="AE172" s="5">
        <f t="shared" si="51"/>
        <v>-1.3196652719665209</v>
      </c>
      <c r="AF172" s="261">
        <f>AVERAGE(INDEX($AE$5:$AE$243,$Z172,1):INDEX($AE$5:$AE$243,$AA172,1))</f>
        <v>0.49366806136681218</v>
      </c>
      <c r="AH172" s="5">
        <f t="shared" si="57"/>
        <v>-0.26666666666666666</v>
      </c>
      <c r="AI172" s="32">
        <f t="shared" si="60"/>
        <v>-1.5721000000000003</v>
      </c>
      <c r="AJ172" s="5">
        <f t="shared" si="52"/>
        <v>1.1798611111111115</v>
      </c>
      <c r="AK172" s="262">
        <f>AVERAGE(INDEX($AJ$5:$AJ$243,$Z172,1):INDEX($AJ$5:$AJ$243,$AA172,1))</f>
        <v>-6.8055555555554424E-3</v>
      </c>
      <c r="AL172" s="32"/>
      <c r="AM172" s="5">
        <f t="shared" si="53"/>
        <v>8.0666666666666664</v>
      </c>
      <c r="AN172" s="32">
        <f t="shared" si="61"/>
        <v>6.3804333333333343</v>
      </c>
      <c r="AO172" s="5">
        <f t="shared" si="54"/>
        <v>2.5755927475592735</v>
      </c>
      <c r="AP172" s="263">
        <f>AVERAGE(INDEX($AO$5:$AO$243,$Z172,1):INDEX($AO$5:$AO$243,$AA172,1))</f>
        <v>1.2255927475592738</v>
      </c>
      <c r="AQ172" s="5"/>
      <c r="AR172" s="5">
        <f t="shared" si="55"/>
        <v>8.1999999999999993</v>
      </c>
      <c r="AS172" s="32">
        <f t="shared" si="62"/>
        <v>7.4143933333333338</v>
      </c>
      <c r="AT172" s="5">
        <f t="shared" si="56"/>
        <v>1.3384937238493695</v>
      </c>
      <c r="AU172" s="264">
        <f>AVERAGE(INDEX($AT$5:$AT$243,$Z172,1):INDEX($AT$5:$AT$243,$AA172,1))</f>
        <v>0.82516039051603696</v>
      </c>
      <c r="AV172" s="5"/>
    </row>
    <row r="173" spans="1:48" ht="11.4">
      <c r="A173" s="141">
        <v>169</v>
      </c>
      <c r="B173" s="6">
        <v>1949</v>
      </c>
      <c r="C173" s="5">
        <v>-0.2</v>
      </c>
      <c r="D173" s="5">
        <v>0.4</v>
      </c>
      <c r="E173" s="5">
        <v>-0.4</v>
      </c>
      <c r="F173" s="5">
        <v>8.8000000000000007</v>
      </c>
      <c r="G173" s="5">
        <v>8.8000000000000007</v>
      </c>
      <c r="H173" s="5">
        <v>11.8</v>
      </c>
      <c r="I173" s="5">
        <v>16</v>
      </c>
      <c r="J173" s="5">
        <v>15</v>
      </c>
      <c r="K173" s="5">
        <v>15.1</v>
      </c>
      <c r="L173" s="5">
        <v>10</v>
      </c>
      <c r="M173" s="5">
        <v>1.5</v>
      </c>
      <c r="N173" s="5">
        <v>1.3</v>
      </c>
      <c r="O173" s="231">
        <v>0</v>
      </c>
      <c r="P173" s="5">
        <v>7.4</v>
      </c>
      <c r="Q173" s="26">
        <f t="shared" si="44"/>
        <v>7.4</v>
      </c>
      <c r="R173" s="111">
        <f t="shared" si="63"/>
        <v>6.6974300000000007</v>
      </c>
      <c r="S173" s="32">
        <f t="shared" si="63"/>
        <v>6.6974300000000007</v>
      </c>
      <c r="T173" s="286">
        <v>7.3893150684931515</v>
      </c>
      <c r="U173" s="111">
        <f t="shared" si="45"/>
        <v>1.1267782426778199</v>
      </c>
      <c r="V173" s="261">
        <f>AVERAGE(INDEX($U$5:$U$243,$Z173,1):INDEX($U$5:$U$243,$AA173,1))</f>
        <v>0.66677824267781971</v>
      </c>
      <c r="X173" s="4">
        <f t="shared" si="46"/>
        <v>8</v>
      </c>
      <c r="Y173" s="284">
        <f t="shared" si="47"/>
        <v>7.041666666666667</v>
      </c>
      <c r="Z173" s="6">
        <f t="shared" si="48"/>
        <v>162</v>
      </c>
      <c r="AA173" s="6">
        <f t="shared" si="49"/>
        <v>171</v>
      </c>
      <c r="AC173" s="5">
        <f t="shared" si="50"/>
        <v>14.266666666666666</v>
      </c>
      <c r="AD173" s="32">
        <f t="shared" si="59"/>
        <v>14.494529999999999</v>
      </c>
      <c r="AE173" s="5">
        <f t="shared" si="51"/>
        <v>8.0334728033477631E-2</v>
      </c>
      <c r="AF173" s="261">
        <f>AVERAGE(INDEX($AE$5:$AE$243,$Z173,1):INDEX($AE$5:$AE$243,$AA173,1))</f>
        <v>0.49366806136681218</v>
      </c>
      <c r="AH173" s="5">
        <f t="shared" si="57"/>
        <v>0.4333333333333334</v>
      </c>
      <c r="AI173" s="32">
        <f t="shared" si="60"/>
        <v>-1.5158766666666668</v>
      </c>
      <c r="AJ173" s="5">
        <f t="shared" si="52"/>
        <v>1.8798611111111114</v>
      </c>
      <c r="AK173" s="262">
        <f>AVERAGE(INDEX($AJ$5:$AJ$243,$Z173,1):INDEX($AJ$5:$AJ$243,$AA173,1))</f>
        <v>-6.8055555555554424E-3</v>
      </c>
      <c r="AL173" s="32"/>
      <c r="AM173" s="5">
        <f t="shared" si="53"/>
        <v>5.7333333333333343</v>
      </c>
      <c r="AN173" s="32">
        <f t="shared" si="61"/>
        <v>6.3422066666666677</v>
      </c>
      <c r="AO173" s="5">
        <f t="shared" si="54"/>
        <v>0.24225941422594133</v>
      </c>
      <c r="AP173" s="263">
        <f>AVERAGE(INDEX($AO$5:$AO$243,$Z173,1):INDEX($AO$5:$AO$243,$AA173,1))</f>
        <v>1.2255927475592738</v>
      </c>
      <c r="AQ173" s="5"/>
      <c r="AR173" s="5">
        <f t="shared" si="55"/>
        <v>8.8666666666666671</v>
      </c>
      <c r="AS173" s="32">
        <f t="shared" si="62"/>
        <v>7.4107133333333328</v>
      </c>
      <c r="AT173" s="5">
        <f t="shared" si="56"/>
        <v>2.0051603905160373</v>
      </c>
      <c r="AU173" s="264">
        <f>AVERAGE(INDEX($AT$5:$AT$243,$Z173,1):INDEX($AT$5:$AT$243,$AA173,1))</f>
        <v>0.82516039051603696</v>
      </c>
      <c r="AV173" s="5"/>
    </row>
    <row r="174" spans="1:48" ht="11.4">
      <c r="A174" s="141">
        <v>170</v>
      </c>
      <c r="B174" s="6">
        <v>1950</v>
      </c>
      <c r="C174" s="5">
        <v>-2.5</v>
      </c>
      <c r="D174" s="5">
        <v>2</v>
      </c>
      <c r="E174" s="5">
        <v>3.2</v>
      </c>
      <c r="F174" s="5">
        <v>4.2</v>
      </c>
      <c r="G174" s="5">
        <v>12.4</v>
      </c>
      <c r="H174" s="5">
        <v>16.3</v>
      </c>
      <c r="I174" s="5">
        <v>17.3</v>
      </c>
      <c r="J174" s="5">
        <v>15.5</v>
      </c>
      <c r="K174" s="5">
        <v>11.2</v>
      </c>
      <c r="L174" s="5">
        <v>6.6</v>
      </c>
      <c r="M174" s="5">
        <v>2.8</v>
      </c>
      <c r="N174" s="5">
        <v>-3.3</v>
      </c>
      <c r="O174" s="231">
        <v>0</v>
      </c>
      <c r="P174" s="5">
        <v>7.1</v>
      </c>
      <c r="Q174" s="26">
        <f t="shared" si="44"/>
        <v>7.1</v>
      </c>
      <c r="R174" s="111">
        <f t="shared" si="63"/>
        <v>6.6872600000000002</v>
      </c>
      <c r="S174" s="32">
        <f t="shared" si="63"/>
        <v>6.6872600000000002</v>
      </c>
      <c r="T174" s="286">
        <v>7.1621917808219173</v>
      </c>
      <c r="U174" s="111">
        <f t="shared" si="45"/>
        <v>0.82677824267781919</v>
      </c>
      <c r="V174" s="261">
        <f>AVERAGE(INDEX($U$5:$U$243,$Z174,1):INDEX($U$5:$U$243,$AA174,1))</f>
        <v>0.68677824267781973</v>
      </c>
      <c r="X174" s="4">
        <f t="shared" si="46"/>
        <v>8</v>
      </c>
      <c r="Y174" s="284">
        <f t="shared" si="47"/>
        <v>7.083333333333333</v>
      </c>
      <c r="Z174" s="6">
        <f t="shared" si="48"/>
        <v>163</v>
      </c>
      <c r="AA174" s="6">
        <f t="shared" si="49"/>
        <v>172</v>
      </c>
      <c r="AC174" s="5">
        <f t="shared" si="50"/>
        <v>16.366666666666667</v>
      </c>
      <c r="AD174" s="32">
        <f t="shared" si="59"/>
        <v>14.455836666666666</v>
      </c>
      <c r="AE174" s="5">
        <f t="shared" si="51"/>
        <v>2.1803347280334791</v>
      </c>
      <c r="AF174" s="261">
        <f>AVERAGE(INDEX($AE$5:$AE$243,$Z174,1):INDEX($AE$5:$AE$243,$AA174,1))</f>
        <v>0.70700139470014567</v>
      </c>
      <c r="AH174" s="5">
        <f t="shared" si="57"/>
        <v>0.26666666666666666</v>
      </c>
      <c r="AI174" s="32">
        <f t="shared" si="60"/>
        <v>-1.4482666666666664</v>
      </c>
      <c r="AJ174" s="5">
        <f t="shared" si="52"/>
        <v>1.7131944444444447</v>
      </c>
      <c r="AK174" s="262">
        <f>AVERAGE(INDEX($AJ$5:$AJ$243,$Z174,1):INDEX($AJ$5:$AJ$243,$AA174,1))</f>
        <v>0.39652777777777803</v>
      </c>
      <c r="AL174" s="32"/>
      <c r="AM174" s="5">
        <f t="shared" si="53"/>
        <v>6.6000000000000005</v>
      </c>
      <c r="AN174" s="32">
        <f t="shared" si="61"/>
        <v>6.287583333333334</v>
      </c>
      <c r="AO174" s="5">
        <f t="shared" si="54"/>
        <v>1.1089260808926076</v>
      </c>
      <c r="AP174" s="263">
        <f>AVERAGE(INDEX($AO$5:$AO$243,$Z174,1):INDEX($AO$5:$AO$243,$AA174,1))</f>
        <v>1.2922594142259407</v>
      </c>
      <c r="AQ174" s="5"/>
      <c r="AR174" s="5">
        <f t="shared" si="55"/>
        <v>6.8666666666666663</v>
      </c>
      <c r="AS174" s="32">
        <f t="shared" si="62"/>
        <v>7.4022233333333327</v>
      </c>
      <c r="AT174" s="5">
        <f t="shared" si="56"/>
        <v>5.1603905160364505E-3</v>
      </c>
      <c r="AU174" s="264">
        <f>AVERAGE(INDEX($AT$5:$AT$243,$Z174,1):INDEX($AT$5:$AT$243,$AA174,1))</f>
        <v>0.47849372384937022</v>
      </c>
      <c r="AV174" s="5"/>
    </row>
    <row r="175" spans="1:48" ht="11.4">
      <c r="A175" s="141">
        <v>171</v>
      </c>
      <c r="B175" s="6">
        <v>1951</v>
      </c>
      <c r="C175" s="5">
        <v>0</v>
      </c>
      <c r="D175" s="5">
        <v>0</v>
      </c>
      <c r="E175" s="5">
        <v>0.3</v>
      </c>
      <c r="F175" s="5">
        <v>5.3</v>
      </c>
      <c r="G175" s="5">
        <v>9.4</v>
      </c>
      <c r="H175" s="5">
        <v>12.7</v>
      </c>
      <c r="I175" s="5">
        <v>15.4</v>
      </c>
      <c r="J175" s="5">
        <v>15.2</v>
      </c>
      <c r="K175" s="5">
        <v>12.9</v>
      </c>
      <c r="L175" s="5">
        <v>6.2</v>
      </c>
      <c r="M175" s="5">
        <v>5</v>
      </c>
      <c r="N175" s="5">
        <v>2</v>
      </c>
      <c r="O175" s="231">
        <v>0</v>
      </c>
      <c r="P175" s="5">
        <v>7</v>
      </c>
      <c r="Q175" s="26">
        <f t="shared" si="44"/>
        <v>7</v>
      </c>
      <c r="R175" s="111">
        <f t="shared" si="63"/>
        <v>6.6552000000000007</v>
      </c>
      <c r="S175" s="32">
        <f t="shared" si="63"/>
        <v>6.6552000000000007</v>
      </c>
      <c r="T175" s="286">
        <v>7.080000000000001</v>
      </c>
      <c r="U175" s="111">
        <f t="shared" si="45"/>
        <v>0.72677824267781954</v>
      </c>
      <c r="V175" s="261">
        <f>AVERAGE(INDEX($U$5:$U$243,$Z175,1):INDEX($U$5:$U$243,$AA175,1))</f>
        <v>0.65677824267781959</v>
      </c>
      <c r="X175" s="4">
        <f t="shared" si="46"/>
        <v>8</v>
      </c>
      <c r="Y175" s="284">
        <f t="shared" si="47"/>
        <v>7.125</v>
      </c>
      <c r="Z175" s="6">
        <f t="shared" si="48"/>
        <v>164</v>
      </c>
      <c r="AA175" s="6">
        <f t="shared" si="49"/>
        <v>173</v>
      </c>
      <c r="AC175" s="5">
        <f t="shared" si="50"/>
        <v>14.433333333333332</v>
      </c>
      <c r="AD175" s="32">
        <f t="shared" si="59"/>
        <v>14.404056666666667</v>
      </c>
      <c r="AE175" s="5">
        <f t="shared" si="51"/>
        <v>0.24700139470014371</v>
      </c>
      <c r="AF175" s="261">
        <f>AVERAGE(INDEX($AE$5:$AE$243,$Z175,1):INDEX($AE$5:$AE$243,$AA175,1))</f>
        <v>0.66366806136681222</v>
      </c>
      <c r="AH175" s="5">
        <f t="shared" si="57"/>
        <v>-1.0999999999999999</v>
      </c>
      <c r="AI175" s="32">
        <f t="shared" si="60"/>
        <v>-1.4012066666666669</v>
      </c>
      <c r="AJ175" s="5">
        <f t="shared" si="52"/>
        <v>0.34652777777777821</v>
      </c>
      <c r="AK175" s="262">
        <f>AVERAGE(INDEX($AJ$5:$AJ$243,$Z175,1):INDEX($AJ$5:$AJ$243,$AA175,1))</f>
        <v>-3.3472222222222035E-2</v>
      </c>
      <c r="AL175" s="32"/>
      <c r="AM175" s="5">
        <f t="shared" si="53"/>
        <v>5</v>
      </c>
      <c r="AN175" s="32">
        <f t="shared" si="61"/>
        <v>6.1987133333333331</v>
      </c>
      <c r="AO175" s="5">
        <f t="shared" si="54"/>
        <v>-0.49107391910739295</v>
      </c>
      <c r="AP175" s="263">
        <f>AVERAGE(INDEX($AO$5:$AO$243,$Z175,1):INDEX($AO$5:$AO$243,$AA175,1))</f>
        <v>1.2655927475592736</v>
      </c>
      <c r="AQ175" s="5"/>
      <c r="AR175" s="5">
        <f t="shared" si="55"/>
        <v>8.0333333333333332</v>
      </c>
      <c r="AS175" s="32">
        <f t="shared" si="62"/>
        <v>7.3867699999999994</v>
      </c>
      <c r="AT175" s="5">
        <f t="shared" si="56"/>
        <v>1.1718270571827034</v>
      </c>
      <c r="AU175" s="264">
        <f>AVERAGE(INDEX($AT$5:$AT$243,$Z175,1):INDEX($AT$5:$AT$243,$AA175,1))</f>
        <v>0.59516039051603697</v>
      </c>
      <c r="AV175" s="5"/>
    </row>
    <row r="176" spans="1:48" ht="11.4">
      <c r="A176" s="141">
        <v>172</v>
      </c>
      <c r="B176" s="6">
        <v>1952</v>
      </c>
      <c r="C176" s="5">
        <v>-2.4</v>
      </c>
      <c r="D176" s="5">
        <v>-3.6</v>
      </c>
      <c r="E176" s="5">
        <v>1.7</v>
      </c>
      <c r="F176" s="5">
        <v>8.1999999999999993</v>
      </c>
      <c r="G176" s="5">
        <v>9.6</v>
      </c>
      <c r="H176" s="5">
        <v>14.1</v>
      </c>
      <c r="I176" s="5">
        <v>17.899999999999999</v>
      </c>
      <c r="J176" s="5">
        <v>16.600000000000001</v>
      </c>
      <c r="K176" s="5">
        <v>8.1</v>
      </c>
      <c r="L176" s="5">
        <v>6</v>
      </c>
      <c r="M176" s="5">
        <v>0.3</v>
      </c>
      <c r="N176" s="5">
        <v>-2.6</v>
      </c>
      <c r="O176" s="231">
        <v>0</v>
      </c>
      <c r="P176" s="5">
        <v>6.2</v>
      </c>
      <c r="Q176" s="26">
        <f t="shared" si="44"/>
        <v>6.2</v>
      </c>
      <c r="R176" s="111">
        <f t="shared" ref="R176:S191" si="64">$W$5*(P165+P187)+$W$6*(P166+P186)+$W$7*(P167+P185)+$W$8*(P168+P184)+$W$9*(P169+P183)+$W$10*(P170+P182)+$W$11*(P171+P181)+$W$12*(P172+P180)+$W$13*(P173+P179)+$W$14*(P174+P178)+$W$15*(P175+P177)+$W$16*P176</f>
        <v>6.6166200000000002</v>
      </c>
      <c r="S176" s="32">
        <f t="shared" si="64"/>
        <v>6.6166200000000002</v>
      </c>
      <c r="T176" s="286">
        <v>6.2131506849315059</v>
      </c>
      <c r="U176" s="111">
        <f t="shared" si="45"/>
        <v>-7.3221757322180281E-2</v>
      </c>
      <c r="V176" s="261">
        <f>AVERAGE(INDEX($U$5:$U$243,$Z176,1):INDEX($U$5:$U$243,$AA176,1))</f>
        <v>0.64677824267781958</v>
      </c>
      <c r="X176" s="4">
        <f t="shared" si="46"/>
        <v>8</v>
      </c>
      <c r="Y176" s="284">
        <f t="shared" si="47"/>
        <v>7.166666666666667</v>
      </c>
      <c r="Z176" s="6">
        <f t="shared" si="48"/>
        <v>165</v>
      </c>
      <c r="AA176" s="6">
        <f t="shared" si="49"/>
        <v>174</v>
      </c>
      <c r="AC176" s="5">
        <f t="shared" si="50"/>
        <v>16.2</v>
      </c>
      <c r="AD176" s="32">
        <f t="shared" si="59"/>
        <v>14.346646666666668</v>
      </c>
      <c r="AE176" s="5">
        <f t="shared" si="51"/>
        <v>2.0136680613668112</v>
      </c>
      <c r="AF176" s="261">
        <f>AVERAGE(INDEX($AE$5:$AE$243,$Z176,1):INDEX($AE$5:$AE$243,$AA176,1))</f>
        <v>0.50366806136681208</v>
      </c>
      <c r="AH176" s="5">
        <f t="shared" si="57"/>
        <v>-1.3333333333333333</v>
      </c>
      <c r="AI176" s="32">
        <f t="shared" si="60"/>
        <v>-1.3738966666666668</v>
      </c>
      <c r="AJ176" s="5">
        <f t="shared" si="52"/>
        <v>0.11319444444444482</v>
      </c>
      <c r="AK176" s="262">
        <f>AVERAGE(INDEX($AJ$5:$AJ$243,$Z176,1):INDEX($AJ$5:$AJ$243,$AA176,1))</f>
        <v>-0.11347222222222204</v>
      </c>
      <c r="AL176" s="32"/>
      <c r="AM176" s="5">
        <f t="shared" si="53"/>
        <v>6.5</v>
      </c>
      <c r="AN176" s="32">
        <f t="shared" si="61"/>
        <v>6.0967033333333331</v>
      </c>
      <c r="AO176" s="5">
        <f t="shared" si="54"/>
        <v>1.008926080892607</v>
      </c>
      <c r="AP176" s="263">
        <f>AVERAGE(INDEX($AO$5:$AO$243,$Z176,1):INDEX($AO$5:$AO$243,$AA176,1))</f>
        <v>1.3322594142259405</v>
      </c>
      <c r="AQ176" s="5"/>
      <c r="AR176" s="5">
        <f t="shared" si="55"/>
        <v>4.8</v>
      </c>
      <c r="AS176" s="32">
        <f t="shared" si="62"/>
        <v>7.3747466666666668</v>
      </c>
      <c r="AT176" s="5">
        <f t="shared" si="56"/>
        <v>-2.06150627615063</v>
      </c>
      <c r="AU176" s="264">
        <f>AVERAGE(INDEX($AT$5:$AT$243,$Z176,1):INDEX($AT$5:$AT$243,$AA176,1))</f>
        <v>0.78516039051603692</v>
      </c>
      <c r="AV176" s="5"/>
    </row>
    <row r="177" spans="1:48" ht="11.4">
      <c r="A177" s="141">
        <v>173</v>
      </c>
      <c r="B177" s="6">
        <v>1953</v>
      </c>
      <c r="C177" s="5">
        <v>-4.4000000000000004</v>
      </c>
      <c r="D177" s="5">
        <v>-2.8</v>
      </c>
      <c r="E177" s="5">
        <v>3.7</v>
      </c>
      <c r="F177" s="5">
        <v>7.2</v>
      </c>
      <c r="G177" s="5">
        <v>10.7</v>
      </c>
      <c r="H177" s="5">
        <v>12.3</v>
      </c>
      <c r="I177" s="5">
        <v>15.3</v>
      </c>
      <c r="J177" s="5">
        <v>14.7</v>
      </c>
      <c r="K177" s="5">
        <v>12.7</v>
      </c>
      <c r="L177" s="5">
        <v>8.9</v>
      </c>
      <c r="M177" s="5">
        <v>4.0999999999999996</v>
      </c>
      <c r="N177" s="5">
        <v>3.2</v>
      </c>
      <c r="O177" s="231">
        <v>0</v>
      </c>
      <c r="P177" s="5">
        <v>7.1</v>
      </c>
      <c r="Q177" s="26">
        <f t="shared" si="44"/>
        <v>7.1</v>
      </c>
      <c r="R177" s="111">
        <f t="shared" si="64"/>
        <v>6.5769399999999996</v>
      </c>
      <c r="S177" s="32">
        <f t="shared" si="64"/>
        <v>6.5769399999999996</v>
      </c>
      <c r="T177" s="286">
        <v>7.1950684931506848</v>
      </c>
      <c r="U177" s="111">
        <f t="shared" si="45"/>
        <v>0.82677824267781919</v>
      </c>
      <c r="V177" s="261">
        <f>AVERAGE(INDEX($U$5:$U$243,$Z177,1):INDEX($U$5:$U$243,$AA177,1))</f>
        <v>0.50677824267781957</v>
      </c>
      <c r="X177" s="4">
        <f t="shared" si="46"/>
        <v>8</v>
      </c>
      <c r="Y177" s="284">
        <f t="shared" si="47"/>
        <v>7.208333333333333</v>
      </c>
      <c r="Z177" s="6">
        <f t="shared" si="48"/>
        <v>166</v>
      </c>
      <c r="AA177" s="6">
        <f t="shared" si="49"/>
        <v>175</v>
      </c>
      <c r="AC177" s="5">
        <f t="shared" si="50"/>
        <v>14.1</v>
      </c>
      <c r="AD177" s="32">
        <f t="shared" si="59"/>
        <v>14.282893333333334</v>
      </c>
      <c r="AE177" s="5">
        <f t="shared" si="51"/>
        <v>-8.6331938633188443E-2</v>
      </c>
      <c r="AF177" s="261">
        <f>AVERAGE(INDEX($AE$5:$AE$243,$Z177,1):INDEX($AE$5:$AE$243,$AA177,1))</f>
        <v>0.34033472803347864</v>
      </c>
      <c r="AH177" s="5">
        <f t="shared" si="57"/>
        <v>-3.2666666666666671</v>
      </c>
      <c r="AI177" s="32">
        <f t="shared" si="60"/>
        <v>-1.3420533333333333</v>
      </c>
      <c r="AJ177" s="5">
        <f t="shared" si="52"/>
        <v>-1.820138888888889</v>
      </c>
      <c r="AK177" s="262">
        <f>AVERAGE(INDEX($AJ$5:$AJ$243,$Z177,1):INDEX($AJ$5:$AJ$243,$AA177,1))</f>
        <v>3.6527777777777957E-2</v>
      </c>
      <c r="AL177" s="32"/>
      <c r="AM177" s="5">
        <f t="shared" si="53"/>
        <v>7.2</v>
      </c>
      <c r="AN177" s="32">
        <f t="shared" si="61"/>
        <v>6.0039300000000004</v>
      </c>
      <c r="AO177" s="5">
        <f t="shared" si="54"/>
        <v>1.7089260808926072</v>
      </c>
      <c r="AP177" s="263">
        <f>AVERAGE(INDEX($AO$5:$AO$243,$Z177,1):INDEX($AO$5:$AO$243,$AA177,1))</f>
        <v>0.90225941422594058</v>
      </c>
      <c r="AQ177" s="5"/>
      <c r="AR177" s="5">
        <f t="shared" si="55"/>
        <v>8.5666666666666682</v>
      </c>
      <c r="AS177" s="32">
        <f t="shared" si="62"/>
        <v>7.3606599999999993</v>
      </c>
      <c r="AT177" s="5">
        <f t="shared" si="56"/>
        <v>1.7051603905160384</v>
      </c>
      <c r="AU177" s="264">
        <f>AVERAGE(INDEX($AT$5:$AT$243,$Z177,1):INDEX($AT$5:$AT$243,$AA177,1))</f>
        <v>0.71182705718270367</v>
      </c>
      <c r="AV177" s="5"/>
    </row>
    <row r="178" spans="1:48" ht="11.4">
      <c r="A178" s="141">
        <v>174</v>
      </c>
      <c r="B178" s="6">
        <v>1954</v>
      </c>
      <c r="C178" s="5">
        <v>-6.5</v>
      </c>
      <c r="D178" s="5">
        <v>-4.4000000000000004</v>
      </c>
      <c r="E178" s="5">
        <v>3.6</v>
      </c>
      <c r="F178" s="5">
        <v>2.7</v>
      </c>
      <c r="G178" s="5">
        <v>8.3000000000000007</v>
      </c>
      <c r="H178" s="5">
        <v>13</v>
      </c>
      <c r="I178" s="5">
        <v>12.1</v>
      </c>
      <c r="J178" s="5">
        <v>13.5</v>
      </c>
      <c r="K178" s="5">
        <v>11.9</v>
      </c>
      <c r="L178" s="5">
        <v>8.3000000000000007</v>
      </c>
      <c r="M178" s="5">
        <v>3.9</v>
      </c>
      <c r="N178" s="5">
        <v>0.7</v>
      </c>
      <c r="O178" s="231">
        <v>0</v>
      </c>
      <c r="P178" s="5">
        <v>5.6</v>
      </c>
      <c r="Q178" s="26">
        <f t="shared" si="44"/>
        <v>5.6</v>
      </c>
      <c r="R178" s="111">
        <f t="shared" si="64"/>
        <v>6.5266400000000013</v>
      </c>
      <c r="S178" s="32">
        <f t="shared" si="64"/>
        <v>6.5266400000000013</v>
      </c>
      <c r="T178" s="286">
        <v>5.6441095890410953</v>
      </c>
      <c r="U178" s="111">
        <f t="shared" si="45"/>
        <v>-0.67322175732218081</v>
      </c>
      <c r="V178" s="261">
        <f>AVERAGE(INDEX($U$5:$U$243,$Z178,1):INDEX($U$5:$U$243,$AA178,1))</f>
        <v>0.32677824267781952</v>
      </c>
      <c r="X178" s="4">
        <f t="shared" si="46"/>
        <v>8</v>
      </c>
      <c r="Y178" s="284">
        <f t="shared" si="47"/>
        <v>7.25</v>
      </c>
      <c r="Z178" s="6">
        <f t="shared" si="48"/>
        <v>167</v>
      </c>
      <c r="AA178" s="6">
        <f t="shared" si="49"/>
        <v>176</v>
      </c>
      <c r="AC178" s="5">
        <f t="shared" si="50"/>
        <v>12.866666666666667</v>
      </c>
      <c r="AD178" s="32">
        <f t="shared" si="59"/>
        <v>14.210093333333331</v>
      </c>
      <c r="AE178" s="5">
        <f t="shared" si="51"/>
        <v>-1.3196652719665209</v>
      </c>
      <c r="AF178" s="261">
        <f>AVERAGE(INDEX($AE$5:$AE$243,$Z178,1):INDEX($AE$5:$AE$243,$AA178,1))</f>
        <v>0.17700139470014536</v>
      </c>
      <c r="AH178" s="5">
        <f t="shared" si="57"/>
        <v>-2.5666666666666669</v>
      </c>
      <c r="AI178" s="32">
        <f t="shared" si="60"/>
        <v>-1.3182933333333333</v>
      </c>
      <c r="AJ178" s="5">
        <f t="shared" si="52"/>
        <v>-1.1201388888888888</v>
      </c>
      <c r="AK178" s="262">
        <f>AVERAGE(INDEX($AJ$5:$AJ$243,$Z178,1):INDEX($AJ$5:$AJ$243,$AA178,1))</f>
        <v>-0.24013888888888868</v>
      </c>
      <c r="AL178" s="32"/>
      <c r="AM178" s="5">
        <f t="shared" si="53"/>
        <v>4.8666666666666671</v>
      </c>
      <c r="AN178" s="32">
        <f t="shared" si="61"/>
        <v>5.8950300000000002</v>
      </c>
      <c r="AO178" s="5">
        <f t="shared" si="54"/>
        <v>-0.62440725244072581</v>
      </c>
      <c r="AP178" s="263">
        <f>AVERAGE(INDEX($AO$5:$AO$243,$Z178,1):INDEX($AO$5:$AO$243,$AA178,1))</f>
        <v>0.63559274755927397</v>
      </c>
      <c r="AQ178" s="5"/>
      <c r="AR178" s="5">
        <f t="shared" si="55"/>
        <v>8.0333333333333332</v>
      </c>
      <c r="AS178" s="32">
        <f t="shared" si="62"/>
        <v>7.3317833333333331</v>
      </c>
      <c r="AT178" s="5">
        <f t="shared" si="56"/>
        <v>1.1718270571827034</v>
      </c>
      <c r="AU178" s="264">
        <f>AVERAGE(INDEX($AT$5:$AT$243,$Z178,1):INDEX($AT$5:$AT$243,$AA178,1))</f>
        <v>0.6351603905160369</v>
      </c>
      <c r="AV178" s="5"/>
    </row>
    <row r="179" spans="1:48" ht="11.4">
      <c r="A179" s="141">
        <v>175</v>
      </c>
      <c r="B179" s="6">
        <v>1955</v>
      </c>
      <c r="C179" s="5">
        <v>-0.6</v>
      </c>
      <c r="D179" s="5">
        <v>-2.7</v>
      </c>
      <c r="E179" s="5">
        <v>-1.2</v>
      </c>
      <c r="F179" s="5">
        <v>4.5</v>
      </c>
      <c r="G179" s="5">
        <v>8.6</v>
      </c>
      <c r="H179" s="5">
        <v>12.6</v>
      </c>
      <c r="I179" s="5">
        <v>14</v>
      </c>
      <c r="J179" s="5">
        <v>13.9</v>
      </c>
      <c r="K179" s="5">
        <v>11.1</v>
      </c>
      <c r="L179" s="5">
        <v>5.9</v>
      </c>
      <c r="M179" s="5">
        <v>1.9</v>
      </c>
      <c r="N179" s="5">
        <v>1.9</v>
      </c>
      <c r="O179" s="231">
        <v>0</v>
      </c>
      <c r="P179" s="5">
        <v>5.8</v>
      </c>
      <c r="Q179" s="26">
        <f t="shared" si="44"/>
        <v>5.8</v>
      </c>
      <c r="R179" s="111">
        <f t="shared" si="64"/>
        <v>6.4819699999999987</v>
      </c>
      <c r="S179" s="32">
        <f t="shared" si="64"/>
        <v>6.4819699999999987</v>
      </c>
      <c r="T179" s="286">
        <v>5.8931506849315083</v>
      </c>
      <c r="U179" s="111">
        <f t="shared" si="45"/>
        <v>-0.47322175732218064</v>
      </c>
      <c r="V179" s="261">
        <f>AVERAGE(INDEX($U$5:$U$243,$Z179,1):INDEX($U$5:$U$243,$AA179,1))</f>
        <v>0.25677824267781951</v>
      </c>
      <c r="X179" s="4">
        <f t="shared" si="46"/>
        <v>8</v>
      </c>
      <c r="Y179" s="284">
        <f t="shared" si="47"/>
        <v>7.291666666666667</v>
      </c>
      <c r="Z179" s="6">
        <f t="shared" si="48"/>
        <v>168</v>
      </c>
      <c r="AA179" s="6">
        <f t="shared" si="49"/>
        <v>177</v>
      </c>
      <c r="AC179" s="5">
        <f t="shared" si="50"/>
        <v>13.5</v>
      </c>
      <c r="AD179" s="32">
        <f t="shared" si="59"/>
        <v>14.138100000000001</v>
      </c>
      <c r="AE179" s="5">
        <f t="shared" si="51"/>
        <v>-0.68633193863318809</v>
      </c>
      <c r="AF179" s="261">
        <f>AVERAGE(INDEX($AE$5:$AE$243,$Z179,1):INDEX($AE$5:$AE$243,$AA179,1))</f>
        <v>-7.6331938633188295E-2</v>
      </c>
      <c r="AH179" s="5">
        <f t="shared" si="57"/>
        <v>-0.8666666666666667</v>
      </c>
      <c r="AI179" s="32">
        <f t="shared" si="60"/>
        <v>-1.3174600000000001</v>
      </c>
      <c r="AJ179" s="5">
        <f t="shared" si="52"/>
        <v>0.57986111111111138</v>
      </c>
      <c r="AK179" s="262">
        <f>AVERAGE(INDEX($AJ$5:$AJ$243,$Z179,1):INDEX($AJ$5:$AJ$243,$AA179,1))</f>
        <v>0.26652777777777803</v>
      </c>
      <c r="AL179" s="32"/>
      <c r="AM179" s="5">
        <f t="shared" si="53"/>
        <v>3.9666666666666663</v>
      </c>
      <c r="AN179" s="32">
        <f t="shared" si="61"/>
        <v>5.8003866666666672</v>
      </c>
      <c r="AO179" s="5">
        <f t="shared" si="54"/>
        <v>-1.5244072524407266</v>
      </c>
      <c r="AP179" s="263">
        <f>AVERAGE(INDEX($AO$5:$AO$243,$Z179,1):INDEX($AO$5:$AO$243,$AA179,1))</f>
        <v>0.39225941422594063</v>
      </c>
      <c r="AQ179" s="5"/>
      <c r="AR179" s="5">
        <f t="shared" si="55"/>
        <v>6.3</v>
      </c>
      <c r="AS179" s="32">
        <f t="shared" si="62"/>
        <v>7.3265999999999991</v>
      </c>
      <c r="AT179" s="5">
        <f t="shared" si="56"/>
        <v>-0.56150627615062998</v>
      </c>
      <c r="AU179" s="264">
        <f>AVERAGE(INDEX($AT$5:$AT$243,$Z179,1):INDEX($AT$5:$AT$243,$AA179,1))</f>
        <v>0.42516039051603693</v>
      </c>
      <c r="AV179" s="5"/>
    </row>
    <row r="180" spans="1:48" ht="11.4">
      <c r="A180" s="141">
        <v>176</v>
      </c>
      <c r="B180" s="6">
        <v>1956</v>
      </c>
      <c r="C180" s="5">
        <v>-0.9</v>
      </c>
      <c r="D180" s="5">
        <v>-12.4</v>
      </c>
      <c r="E180" s="5">
        <v>1.4</v>
      </c>
      <c r="F180" s="5">
        <v>3.7</v>
      </c>
      <c r="G180" s="5">
        <v>10.199999999999999</v>
      </c>
      <c r="H180" s="5">
        <v>9.9</v>
      </c>
      <c r="I180" s="5">
        <v>14.8</v>
      </c>
      <c r="J180" s="5">
        <v>13</v>
      </c>
      <c r="K180" s="5">
        <v>13.4</v>
      </c>
      <c r="L180" s="5">
        <v>6.2</v>
      </c>
      <c r="M180" s="5">
        <v>-1</v>
      </c>
      <c r="N180" s="5">
        <v>0.3</v>
      </c>
      <c r="O180" s="231">
        <v>0</v>
      </c>
      <c r="P180" s="5">
        <v>4.9000000000000004</v>
      </c>
      <c r="Q180" s="26">
        <f t="shared" si="44"/>
        <v>4.9000000000000004</v>
      </c>
      <c r="R180" s="111">
        <f t="shared" si="64"/>
        <v>6.4567999999999994</v>
      </c>
      <c r="S180" s="32">
        <f t="shared" si="64"/>
        <v>6.4567999999999994</v>
      </c>
      <c r="T180" s="286">
        <v>4.969041095890411</v>
      </c>
      <c r="U180" s="111">
        <f t="shared" si="45"/>
        <v>-1.3732217573221801</v>
      </c>
      <c r="V180" s="261">
        <f>AVERAGE(INDEX($U$5:$U$243,$Z180,1):INDEX($U$5:$U$243,$AA180,1))</f>
        <v>0.15677824267781953</v>
      </c>
      <c r="X180" s="4">
        <f t="shared" si="46"/>
        <v>8</v>
      </c>
      <c r="Y180" s="284">
        <f t="shared" si="47"/>
        <v>7.333333333333333</v>
      </c>
      <c r="Z180" s="6">
        <f t="shared" si="48"/>
        <v>169</v>
      </c>
      <c r="AA180" s="6">
        <f t="shared" si="49"/>
        <v>178</v>
      </c>
      <c r="AC180" s="5">
        <f t="shared" si="50"/>
        <v>12.566666666666668</v>
      </c>
      <c r="AD180" s="32">
        <f t="shared" si="59"/>
        <v>14.084913333333333</v>
      </c>
      <c r="AE180" s="5">
        <f t="shared" si="51"/>
        <v>-1.6196652719665199</v>
      </c>
      <c r="AF180" s="261">
        <f>AVERAGE(INDEX($AE$5:$AE$243,$Z180,1):INDEX($AE$5:$AE$243,$AA180,1))</f>
        <v>8.0334728033478159E-2</v>
      </c>
      <c r="AH180" s="5">
        <f t="shared" si="57"/>
        <v>-3.8000000000000003</v>
      </c>
      <c r="AI180" s="32">
        <f t="shared" si="60"/>
        <v>-1.3039266666666667</v>
      </c>
      <c r="AJ180" s="5">
        <f t="shared" si="52"/>
        <v>-2.353472222222222</v>
      </c>
      <c r="AK180" s="262">
        <f>AVERAGE(INDEX($AJ$5:$AJ$243,$Z180,1):INDEX($AJ$5:$AJ$243,$AA180,1))</f>
        <v>0.27986111111111134</v>
      </c>
      <c r="AL180" s="32"/>
      <c r="AM180" s="5">
        <f t="shared" si="53"/>
        <v>5.0999999999999996</v>
      </c>
      <c r="AN180" s="32">
        <f t="shared" si="61"/>
        <v>5.7371233333333338</v>
      </c>
      <c r="AO180" s="5">
        <f t="shared" si="54"/>
        <v>-0.39107391910739331</v>
      </c>
      <c r="AP180" s="263">
        <f>AVERAGE(INDEX($AO$5:$AO$243,$Z180,1):INDEX($AO$5:$AO$243,$AA180,1))</f>
        <v>-1.0739191073927846E-3</v>
      </c>
      <c r="AQ180" s="5"/>
      <c r="AR180" s="5">
        <f t="shared" si="55"/>
        <v>6.2</v>
      </c>
      <c r="AS180" s="32">
        <f t="shared" si="62"/>
        <v>7.3438299999999996</v>
      </c>
      <c r="AT180" s="5">
        <f t="shared" si="56"/>
        <v>-0.66150627615062962</v>
      </c>
      <c r="AU180" s="264">
        <f>AVERAGE(INDEX($AT$5:$AT$243,$Z180,1):INDEX($AT$5:$AT$243,$AA180,1))</f>
        <v>0.30849372384937024</v>
      </c>
      <c r="AV180" s="5"/>
    </row>
    <row r="181" spans="1:48" ht="11.4">
      <c r="A181" s="141">
        <v>177</v>
      </c>
      <c r="B181" s="6">
        <v>1957</v>
      </c>
      <c r="C181" s="5">
        <v>-0.8</v>
      </c>
      <c r="D181" s="5">
        <v>2.6</v>
      </c>
      <c r="E181" s="5">
        <v>6.2</v>
      </c>
      <c r="F181" s="5">
        <v>4.9000000000000004</v>
      </c>
      <c r="G181" s="5">
        <v>6.3</v>
      </c>
      <c r="H181" s="5">
        <v>14</v>
      </c>
      <c r="I181" s="5">
        <v>14.9</v>
      </c>
      <c r="J181" s="5">
        <v>12.9</v>
      </c>
      <c r="K181" s="5">
        <v>10.6</v>
      </c>
      <c r="L181" s="5">
        <v>8.1</v>
      </c>
      <c r="M181" s="5">
        <v>2.2999999999999998</v>
      </c>
      <c r="N181" s="5">
        <v>-0.3</v>
      </c>
      <c r="O181" s="231">
        <v>0</v>
      </c>
      <c r="P181" s="5">
        <v>6.8</v>
      </c>
      <c r="Q181" s="26">
        <f t="shared" si="44"/>
        <v>6.8</v>
      </c>
      <c r="R181" s="111">
        <f t="shared" si="64"/>
        <v>6.4281800000000002</v>
      </c>
      <c r="S181" s="32">
        <f t="shared" si="64"/>
        <v>6.4281800000000002</v>
      </c>
      <c r="T181" s="286">
        <v>6.8260273972602752</v>
      </c>
      <c r="U181" s="111">
        <f t="shared" si="45"/>
        <v>0.52677824267781936</v>
      </c>
      <c r="V181" s="261">
        <f>AVERAGE(INDEX($U$5:$U$243,$Z181,1):INDEX($U$5:$U$243,$AA181,1))</f>
        <v>0.16677824267781949</v>
      </c>
      <c r="X181" s="4">
        <f t="shared" si="46"/>
        <v>8</v>
      </c>
      <c r="Y181" s="284">
        <f t="shared" si="47"/>
        <v>7.375</v>
      </c>
      <c r="Z181" s="6">
        <f t="shared" si="48"/>
        <v>170</v>
      </c>
      <c r="AA181" s="6">
        <f t="shared" si="49"/>
        <v>179</v>
      </c>
      <c r="AC181" s="5">
        <f t="shared" si="50"/>
        <v>13.933333333333332</v>
      </c>
      <c r="AD181" s="32">
        <f t="shared" si="59"/>
        <v>14.033146666666664</v>
      </c>
      <c r="AE181" s="5">
        <f t="shared" si="51"/>
        <v>-0.25299860529985629</v>
      </c>
      <c r="AF181" s="261">
        <f>AVERAGE(INDEX($AE$5:$AE$243,$Z181,1):INDEX($AE$5:$AE$243,$AA181,1))</f>
        <v>0.10366806136681159</v>
      </c>
      <c r="AH181" s="5">
        <f t="shared" si="57"/>
        <v>0.70000000000000007</v>
      </c>
      <c r="AI181" s="32">
        <f t="shared" si="60"/>
        <v>-1.3054866666666667</v>
      </c>
      <c r="AJ181" s="5">
        <f t="shared" si="52"/>
        <v>2.146527777777778</v>
      </c>
      <c r="AK181" s="262">
        <f>AVERAGE(INDEX($AJ$5:$AJ$243,$Z181,1):INDEX($AJ$5:$AJ$243,$AA181,1))</f>
        <v>0.24652777777777796</v>
      </c>
      <c r="AL181" s="32"/>
      <c r="AM181" s="5">
        <f t="shared" si="53"/>
        <v>5.8000000000000007</v>
      </c>
      <c r="AN181" s="32">
        <f t="shared" si="61"/>
        <v>5.6711999999999998</v>
      </c>
      <c r="AO181" s="5">
        <f t="shared" si="54"/>
        <v>0.30892608089260776</v>
      </c>
      <c r="AP181" s="263">
        <f>AVERAGE(INDEX($AO$5:$AO$243,$Z181,1):INDEX($AO$5:$AO$243,$AA181,1))</f>
        <v>0.17225941422594038</v>
      </c>
      <c r="AQ181" s="5"/>
      <c r="AR181" s="5">
        <f t="shared" si="55"/>
        <v>7</v>
      </c>
      <c r="AS181" s="32">
        <f t="shared" si="62"/>
        <v>7.3627866666666675</v>
      </c>
      <c r="AT181" s="5">
        <f t="shared" si="56"/>
        <v>0.1384937238493702</v>
      </c>
      <c r="AU181" s="264">
        <f>AVERAGE(INDEX($AT$5:$AT$243,$Z181,1):INDEX($AT$5:$AT$243,$AA181,1))</f>
        <v>0.17849372384937015</v>
      </c>
      <c r="AV181" s="5"/>
    </row>
    <row r="182" spans="1:48" ht="11.4">
      <c r="A182" s="141">
        <v>178</v>
      </c>
      <c r="B182" s="6">
        <v>1958</v>
      </c>
      <c r="C182" s="5">
        <v>-1.6</v>
      </c>
      <c r="D182" s="5">
        <v>1.5</v>
      </c>
      <c r="E182" s="5">
        <v>-2.7</v>
      </c>
      <c r="F182" s="5">
        <v>2.4</v>
      </c>
      <c r="G182" s="5">
        <v>12.7</v>
      </c>
      <c r="H182" s="5">
        <v>12.2</v>
      </c>
      <c r="I182" s="5">
        <v>15.3</v>
      </c>
      <c r="J182" s="5">
        <v>15.8</v>
      </c>
      <c r="K182" s="5">
        <v>13.4</v>
      </c>
      <c r="L182" s="5">
        <v>6.5</v>
      </c>
      <c r="M182" s="5">
        <v>1.2</v>
      </c>
      <c r="N182" s="5">
        <v>0.7</v>
      </c>
      <c r="O182" s="231">
        <v>0</v>
      </c>
      <c r="P182" s="5">
        <v>6.4</v>
      </c>
      <c r="Q182" s="26">
        <f t="shared" si="44"/>
        <v>6.4</v>
      </c>
      <c r="R182" s="111">
        <f t="shared" si="64"/>
        <v>6.4083600000000001</v>
      </c>
      <c r="S182" s="32">
        <f t="shared" si="64"/>
        <v>6.4083600000000001</v>
      </c>
      <c r="T182" s="286">
        <v>6.4663013698630136</v>
      </c>
      <c r="U182" s="111">
        <f t="shared" si="45"/>
        <v>0.1267782426778199</v>
      </c>
      <c r="V182" s="261">
        <f>AVERAGE(INDEX($U$5:$U$243,$Z182,1):INDEX($U$5:$U$243,$AA182,1))</f>
        <v>0.10677824267781952</v>
      </c>
      <c r="X182" s="4">
        <f t="shared" si="46"/>
        <v>8</v>
      </c>
      <c r="Y182" s="284">
        <f t="shared" si="47"/>
        <v>7.416666666666667</v>
      </c>
      <c r="Z182" s="6">
        <f t="shared" si="48"/>
        <v>171</v>
      </c>
      <c r="AA182" s="6">
        <f t="shared" si="49"/>
        <v>180</v>
      </c>
      <c r="AC182" s="5">
        <f t="shared" si="50"/>
        <v>14.433333333333332</v>
      </c>
      <c r="AD182" s="32">
        <f t="shared" si="59"/>
        <v>13.996863333333332</v>
      </c>
      <c r="AE182" s="5">
        <f t="shared" si="51"/>
        <v>0.24700139470014371</v>
      </c>
      <c r="AF182" s="261">
        <f>AVERAGE(INDEX($AE$5:$AE$243,$Z182,1):INDEX($AE$5:$AE$243,$AA182,1))</f>
        <v>-0.18966527196652194</v>
      </c>
      <c r="AH182" s="5">
        <f t="shared" si="57"/>
        <v>-0.13333333333333339</v>
      </c>
      <c r="AI182" s="32">
        <f t="shared" si="60"/>
        <v>-1.3253100000000002</v>
      </c>
      <c r="AJ182" s="5">
        <f t="shared" si="52"/>
        <v>1.3131944444444448</v>
      </c>
      <c r="AK182" s="262">
        <f>AVERAGE(INDEX($AJ$5:$AJ$243,$Z182,1):INDEX($AJ$5:$AJ$243,$AA182,1))</f>
        <v>0.19986111111111132</v>
      </c>
      <c r="AL182" s="32"/>
      <c r="AM182" s="5">
        <f t="shared" si="53"/>
        <v>4.1333333333333329</v>
      </c>
      <c r="AN182" s="32">
        <f t="shared" si="61"/>
        <v>5.6244933333333327</v>
      </c>
      <c r="AO182" s="5">
        <f t="shared" si="54"/>
        <v>-1.3577405857740601</v>
      </c>
      <c r="AP182" s="263">
        <f>AVERAGE(INDEX($AO$5:$AO$243,$Z182,1):INDEX($AO$5:$AO$243,$AA182,1))</f>
        <v>0.13225941422594034</v>
      </c>
      <c r="AQ182" s="5"/>
      <c r="AR182" s="5">
        <f t="shared" si="55"/>
        <v>7.0333333333333323</v>
      </c>
      <c r="AS182" s="32">
        <f t="shared" si="62"/>
        <v>7.3958199999999996</v>
      </c>
      <c r="AT182" s="5">
        <f t="shared" si="56"/>
        <v>0.17182705718270253</v>
      </c>
      <c r="AU182" s="264">
        <f>AVERAGE(INDEX($AT$5:$AT$243,$Z182,1):INDEX($AT$5:$AT$243,$AA182,1))</f>
        <v>0.2518270571827036</v>
      </c>
      <c r="AV182" s="5"/>
    </row>
    <row r="183" spans="1:48" ht="11.4">
      <c r="A183" s="141">
        <v>179</v>
      </c>
      <c r="B183" s="6">
        <v>1959</v>
      </c>
      <c r="C183" s="5">
        <v>-1.8</v>
      </c>
      <c r="D183" s="5">
        <v>1.4</v>
      </c>
      <c r="E183" s="5">
        <v>5.3</v>
      </c>
      <c r="F183" s="5">
        <v>7.3</v>
      </c>
      <c r="G183" s="5">
        <v>9.8000000000000007</v>
      </c>
      <c r="H183" s="5">
        <v>13</v>
      </c>
      <c r="I183" s="5">
        <v>16.5</v>
      </c>
      <c r="J183" s="5">
        <v>14</v>
      </c>
      <c r="K183" s="5">
        <v>12.6</v>
      </c>
      <c r="L183" s="5">
        <v>7.7</v>
      </c>
      <c r="M183" s="5">
        <v>2.4</v>
      </c>
      <c r="N183" s="5">
        <v>1.3</v>
      </c>
      <c r="O183" s="231">
        <v>0</v>
      </c>
      <c r="P183" s="5">
        <v>7.5</v>
      </c>
      <c r="Q183" s="26">
        <f t="shared" si="44"/>
        <v>7.5</v>
      </c>
      <c r="R183" s="111">
        <f t="shared" si="64"/>
        <v>6.3883700000000001</v>
      </c>
      <c r="S183" s="32">
        <f t="shared" si="64"/>
        <v>6.3883700000000001</v>
      </c>
      <c r="T183" s="286">
        <v>7.49013698630137</v>
      </c>
      <c r="U183" s="111">
        <f t="shared" si="45"/>
        <v>1.2267782426778195</v>
      </c>
      <c r="V183" s="261">
        <f>AVERAGE(INDEX($U$5:$U$243,$Z183,1):INDEX($U$5:$U$243,$AA183,1))</f>
        <v>0.17677824267781955</v>
      </c>
      <c r="X183" s="4">
        <f t="shared" si="46"/>
        <v>8</v>
      </c>
      <c r="Y183" s="284">
        <f t="shared" si="47"/>
        <v>7.458333333333333</v>
      </c>
      <c r="Z183" s="6">
        <f t="shared" si="48"/>
        <v>172</v>
      </c>
      <c r="AA183" s="6">
        <f t="shared" si="49"/>
        <v>181</v>
      </c>
      <c r="AC183" s="5">
        <f t="shared" si="50"/>
        <v>14.5</v>
      </c>
      <c r="AD183" s="32">
        <f t="shared" si="59"/>
        <v>13.967496666666666</v>
      </c>
      <c r="AE183" s="5">
        <f t="shared" si="51"/>
        <v>0.31366806136681191</v>
      </c>
      <c r="AF183" s="261">
        <f>AVERAGE(INDEX($AE$5:$AE$243,$Z183,1):INDEX($AE$5:$AE$243,$AA183,1))</f>
        <v>-0.23966527196652193</v>
      </c>
      <c r="AH183" s="5">
        <f t="shared" si="57"/>
        <v>9.9999999999999936E-2</v>
      </c>
      <c r="AI183" s="32">
        <f t="shared" si="60"/>
        <v>-1.3514899999999999</v>
      </c>
      <c r="AJ183" s="5">
        <f t="shared" si="52"/>
        <v>1.5465277777777779</v>
      </c>
      <c r="AK183" s="262">
        <f>AVERAGE(INDEX($AJ$5:$AJ$243,$Z183,1):INDEX($AJ$5:$AJ$243,$AA183,1))</f>
        <v>0.30652777777777801</v>
      </c>
      <c r="AL183" s="32"/>
      <c r="AM183" s="5">
        <f t="shared" si="53"/>
        <v>7.4666666666666659</v>
      </c>
      <c r="AN183" s="32">
        <f t="shared" si="61"/>
        <v>5.5708299999999991</v>
      </c>
      <c r="AO183" s="5">
        <f t="shared" si="54"/>
        <v>1.9755927475592729</v>
      </c>
      <c r="AP183" s="263">
        <f>AVERAGE(INDEX($AO$5:$AO$243,$Z183,1):INDEX($AO$5:$AO$243,$AA183,1))</f>
        <v>0.31892608089260704</v>
      </c>
      <c r="AQ183" s="5"/>
      <c r="AR183" s="5">
        <f t="shared" si="55"/>
        <v>7.5666666666666664</v>
      </c>
      <c r="AS183" s="32">
        <f t="shared" si="62"/>
        <v>7.4276633333333324</v>
      </c>
      <c r="AT183" s="5">
        <f t="shared" si="56"/>
        <v>0.70516039051603663</v>
      </c>
      <c r="AU183" s="264">
        <f>AVERAGE(INDEX($AT$5:$AT$243,$Z183,1):INDEX($AT$5:$AT$243,$AA183,1))</f>
        <v>0.40182705718270356</v>
      </c>
      <c r="AV183" s="5"/>
    </row>
    <row r="184" spans="1:48" ht="11.4">
      <c r="A184" s="141">
        <v>180</v>
      </c>
      <c r="B184" s="6">
        <v>1960</v>
      </c>
      <c r="C184" s="5">
        <v>-1.9</v>
      </c>
      <c r="D184" s="5">
        <v>0</v>
      </c>
      <c r="E184" s="5">
        <v>3</v>
      </c>
      <c r="F184" s="5">
        <v>5.0999999999999996</v>
      </c>
      <c r="G184" s="5">
        <v>10.5</v>
      </c>
      <c r="H184" s="5">
        <v>13.5</v>
      </c>
      <c r="I184" s="5">
        <v>12.6</v>
      </c>
      <c r="J184" s="5">
        <v>14.2</v>
      </c>
      <c r="K184" s="5">
        <v>10.5</v>
      </c>
      <c r="L184" s="5">
        <v>7.8</v>
      </c>
      <c r="M184" s="5">
        <v>4.5</v>
      </c>
      <c r="N184" s="5">
        <v>-1.7</v>
      </c>
      <c r="O184" s="231">
        <v>0</v>
      </c>
      <c r="P184" s="5">
        <v>6.5</v>
      </c>
      <c r="Q184" s="26">
        <f t="shared" si="44"/>
        <v>6.5</v>
      </c>
      <c r="R184" s="111">
        <f t="shared" si="64"/>
        <v>6.3766600000000002</v>
      </c>
      <c r="S184" s="32">
        <f t="shared" si="64"/>
        <v>6.3766600000000002</v>
      </c>
      <c r="T184" s="286">
        <v>6.5558904109589031</v>
      </c>
      <c r="U184" s="111">
        <f t="shared" si="45"/>
        <v>0.22677824267781954</v>
      </c>
      <c r="V184" s="261">
        <f>AVERAGE(INDEX($U$5:$U$243,$Z184,1):INDEX($U$5:$U$243,$AA184,1))</f>
        <v>0.10677824267781952</v>
      </c>
      <c r="X184" s="4">
        <f t="shared" si="46"/>
        <v>8</v>
      </c>
      <c r="Y184" s="284">
        <f t="shared" si="47"/>
        <v>7.5</v>
      </c>
      <c r="Z184" s="6">
        <f t="shared" si="48"/>
        <v>173</v>
      </c>
      <c r="AA184" s="6">
        <f t="shared" si="49"/>
        <v>182</v>
      </c>
      <c r="AC184" s="5">
        <f t="shared" si="50"/>
        <v>13.433333333333332</v>
      </c>
      <c r="AD184" s="32">
        <f t="shared" si="59"/>
        <v>13.968393333333331</v>
      </c>
      <c r="AE184" s="5">
        <f t="shared" si="51"/>
        <v>-0.75299860529985629</v>
      </c>
      <c r="AF184" s="261">
        <f>AVERAGE(INDEX($AE$5:$AE$243,$Z184,1):INDEX($AE$5:$AE$243,$AA184,1))</f>
        <v>-0.45966527196652185</v>
      </c>
      <c r="AH184" s="5">
        <f t="shared" si="57"/>
        <v>-0.19999999999999996</v>
      </c>
      <c r="AI184" s="32">
        <f t="shared" si="60"/>
        <v>-1.4073166666666665</v>
      </c>
      <c r="AJ184" s="5">
        <f t="shared" si="52"/>
        <v>1.2465277777777781</v>
      </c>
      <c r="AK184" s="262">
        <f>AVERAGE(INDEX($AJ$5:$AJ$243,$Z184,1):INDEX($AJ$5:$AJ$243,$AA184,1))</f>
        <v>0.28986111111111129</v>
      </c>
      <c r="AL184" s="32"/>
      <c r="AM184" s="5">
        <f t="shared" si="53"/>
        <v>6.2</v>
      </c>
      <c r="AN184" s="32">
        <f t="shared" si="61"/>
        <v>5.5379166666666668</v>
      </c>
      <c r="AO184" s="5">
        <f t="shared" si="54"/>
        <v>0.70892608089260722</v>
      </c>
      <c r="AP184" s="263">
        <f>AVERAGE(INDEX($AO$5:$AO$243,$Z184,1):INDEX($AO$5:$AO$243,$AA184,1))</f>
        <v>5.2259414225940402E-2</v>
      </c>
      <c r="AQ184" s="5"/>
      <c r="AR184" s="5">
        <f t="shared" si="55"/>
        <v>7.6000000000000005</v>
      </c>
      <c r="AS184" s="32">
        <f t="shared" si="62"/>
        <v>7.4624466666666667</v>
      </c>
      <c r="AT184" s="5">
        <f t="shared" si="56"/>
        <v>0.73849372384937073</v>
      </c>
      <c r="AU184" s="264">
        <f>AVERAGE(INDEX($AT$5:$AT$243,$Z184,1):INDEX($AT$5:$AT$243,$AA184,1))</f>
        <v>0.61182705718270347</v>
      </c>
      <c r="AV184" s="5"/>
    </row>
    <row r="185" spans="1:48" ht="11.4">
      <c r="A185" s="141">
        <v>181</v>
      </c>
      <c r="B185" s="6">
        <v>1961</v>
      </c>
      <c r="C185" s="5">
        <v>-1.8</v>
      </c>
      <c r="D185" s="5">
        <v>3.4</v>
      </c>
      <c r="E185" s="5">
        <v>4.3</v>
      </c>
      <c r="F185" s="5">
        <v>9</v>
      </c>
      <c r="G185" s="5">
        <v>7.3</v>
      </c>
      <c r="H185" s="5">
        <v>13.7</v>
      </c>
      <c r="I185" s="5">
        <v>13.5</v>
      </c>
      <c r="J185" s="5">
        <v>14.6</v>
      </c>
      <c r="K185" s="5">
        <v>16.3</v>
      </c>
      <c r="L185" s="5">
        <v>9.4</v>
      </c>
      <c r="M185" s="5">
        <v>2.9</v>
      </c>
      <c r="N185" s="5">
        <v>-0.6</v>
      </c>
      <c r="O185" s="231">
        <v>0</v>
      </c>
      <c r="P185" s="5">
        <v>7.7</v>
      </c>
      <c r="Q185" s="26">
        <f t="shared" si="44"/>
        <v>7.7</v>
      </c>
      <c r="R185" s="111">
        <f t="shared" si="64"/>
        <v>6.3653500000000003</v>
      </c>
      <c r="S185" s="32">
        <f t="shared" si="64"/>
        <v>6.3653500000000003</v>
      </c>
      <c r="T185" s="286">
        <v>7.6706849315068482</v>
      </c>
      <c r="U185" s="111">
        <f t="shared" si="45"/>
        <v>1.4267782426778197</v>
      </c>
      <c r="V185" s="261">
        <f>AVERAGE(INDEX($U$5:$U$243,$Z185,1):INDEX($U$5:$U$243,$AA185,1))</f>
        <v>-3.3221757322180426E-2</v>
      </c>
      <c r="X185" s="4">
        <f t="shared" si="46"/>
        <v>8</v>
      </c>
      <c r="Y185" s="284">
        <f t="shared" si="47"/>
        <v>7.541666666666667</v>
      </c>
      <c r="Z185" s="6">
        <f t="shared" si="48"/>
        <v>174</v>
      </c>
      <c r="AA185" s="6">
        <f t="shared" si="49"/>
        <v>183</v>
      </c>
      <c r="AC185" s="5">
        <f t="shared" si="50"/>
        <v>13.933333333333332</v>
      </c>
      <c r="AD185" s="32">
        <f t="shared" si="59"/>
        <v>13.957493333333332</v>
      </c>
      <c r="AE185" s="5">
        <f t="shared" si="51"/>
        <v>-0.25299860529985629</v>
      </c>
      <c r="AF185" s="261">
        <f>AVERAGE(INDEX($AE$5:$AE$243,$Z185,1):INDEX($AE$5:$AE$243,$AA185,1))</f>
        <v>-0.44633193863318843</v>
      </c>
      <c r="AH185" s="5">
        <f t="shared" si="57"/>
        <v>-3.3333333333333361E-2</v>
      </c>
      <c r="AI185" s="32">
        <f t="shared" si="60"/>
        <v>-1.4555966666666666</v>
      </c>
      <c r="AJ185" s="5">
        <f t="shared" si="52"/>
        <v>1.4131944444444446</v>
      </c>
      <c r="AK185" s="262">
        <f>AVERAGE(INDEX($AJ$5:$AJ$243,$Z185,1):INDEX($AJ$5:$AJ$243,$AA185,1))</f>
        <v>1.6527777777777964E-2</v>
      </c>
      <c r="AL185" s="32"/>
      <c r="AM185" s="5">
        <f t="shared" si="53"/>
        <v>6.8666666666666671</v>
      </c>
      <c r="AN185" s="32">
        <f t="shared" si="61"/>
        <v>5.5213866666666664</v>
      </c>
      <c r="AO185" s="5">
        <f t="shared" si="54"/>
        <v>1.3755927475592742</v>
      </c>
      <c r="AP185" s="263">
        <f>AVERAGE(INDEX($AO$5:$AO$243,$Z185,1):INDEX($AO$5:$AO$243,$AA185,1))</f>
        <v>-0.10107391910739291</v>
      </c>
      <c r="AQ185" s="5"/>
      <c r="AR185" s="5">
        <f t="shared" si="55"/>
        <v>9.5333333333333332</v>
      </c>
      <c r="AS185" s="32">
        <f t="shared" si="62"/>
        <v>7.4854900000000004</v>
      </c>
      <c r="AT185" s="5">
        <f t="shared" si="56"/>
        <v>2.6718270571827034</v>
      </c>
      <c r="AU185" s="264">
        <f>AVERAGE(INDEX($AT$5:$AT$243,$Z185,1):INDEX($AT$5:$AT$243,$AA185,1))</f>
        <v>0.62182705718270326</v>
      </c>
      <c r="AV185" s="5"/>
    </row>
    <row r="186" spans="1:48" ht="11.4">
      <c r="A186" s="141">
        <v>182</v>
      </c>
      <c r="B186" s="6">
        <v>1962</v>
      </c>
      <c r="C186" s="5">
        <v>-0.6</v>
      </c>
      <c r="D186" s="5">
        <v>-3.3</v>
      </c>
      <c r="E186" s="5">
        <v>-2.2000000000000002</v>
      </c>
      <c r="F186" s="5">
        <v>6.3</v>
      </c>
      <c r="G186" s="5">
        <v>7.4</v>
      </c>
      <c r="H186" s="5">
        <v>11.8</v>
      </c>
      <c r="I186" s="5">
        <v>14</v>
      </c>
      <c r="J186" s="5">
        <v>16.2</v>
      </c>
      <c r="K186" s="5">
        <v>11.7</v>
      </c>
      <c r="L186" s="5">
        <v>8.1</v>
      </c>
      <c r="M186" s="5">
        <v>0.9</v>
      </c>
      <c r="N186" s="5">
        <v>-3.9</v>
      </c>
      <c r="O186" s="231">
        <v>0</v>
      </c>
      <c r="P186" s="5">
        <v>5.5</v>
      </c>
      <c r="Q186" s="26">
        <f t="shared" si="44"/>
        <v>5.5</v>
      </c>
      <c r="R186" s="111">
        <f t="shared" si="64"/>
        <v>6.3518700000000008</v>
      </c>
      <c r="S186" s="32">
        <f t="shared" si="64"/>
        <v>6.3518700000000008</v>
      </c>
      <c r="T186" s="286">
        <v>5.584657534246575</v>
      </c>
      <c r="U186" s="111">
        <f t="shared" si="45"/>
        <v>-0.77322175732218046</v>
      </c>
      <c r="V186" s="261">
        <f>AVERAGE(INDEX($U$5:$U$243,$Z186,1):INDEX($U$5:$U$243,$AA186,1))</f>
        <v>5.6778242677819613E-2</v>
      </c>
      <c r="X186" s="4">
        <f t="shared" si="46"/>
        <v>8</v>
      </c>
      <c r="Y186" s="284">
        <f t="shared" si="47"/>
        <v>7.583333333333333</v>
      </c>
      <c r="Z186" s="6">
        <f t="shared" si="48"/>
        <v>175</v>
      </c>
      <c r="AA186" s="6">
        <f t="shared" si="49"/>
        <v>184</v>
      </c>
      <c r="AC186" s="5">
        <f t="shared" si="50"/>
        <v>14</v>
      </c>
      <c r="AD186" s="32">
        <f t="shared" si="59"/>
        <v>13.946493333333333</v>
      </c>
      <c r="AE186" s="5">
        <f t="shared" si="51"/>
        <v>-0.18633193863318809</v>
      </c>
      <c r="AF186" s="261">
        <f>AVERAGE(INDEX($AE$5:$AE$243,$Z186,1):INDEX($AE$5:$AE$243,$AA186,1))</f>
        <v>-0.22299860529985516</v>
      </c>
      <c r="AH186" s="5">
        <f t="shared" si="57"/>
        <v>-1.5</v>
      </c>
      <c r="AI186" s="32">
        <f t="shared" si="60"/>
        <v>-1.5131666666666668</v>
      </c>
      <c r="AJ186" s="5">
        <f t="shared" si="52"/>
        <v>-5.3472222222221921E-2</v>
      </c>
      <c r="AK186" s="262">
        <f>AVERAGE(INDEX($AJ$5:$AJ$243,$Z186,1):INDEX($AJ$5:$AJ$243,$AA186,1))</f>
        <v>5.9861111111111295E-2</v>
      </c>
      <c r="AL186" s="32"/>
      <c r="AM186" s="5">
        <f t="shared" si="53"/>
        <v>3.8333333333333335</v>
      </c>
      <c r="AN186" s="32">
        <f t="shared" si="61"/>
        <v>5.4876966666666673</v>
      </c>
      <c r="AO186" s="5">
        <f t="shared" si="54"/>
        <v>-1.6577405857740595</v>
      </c>
      <c r="AP186" s="263">
        <f>AVERAGE(INDEX($AO$5:$AO$243,$Z186,1):INDEX($AO$5:$AO$243,$AA186,1))</f>
        <v>-1.1073919107392971E-2</v>
      </c>
      <c r="AQ186" s="5"/>
      <c r="AR186" s="5">
        <f t="shared" si="55"/>
        <v>6.8999999999999986</v>
      </c>
      <c r="AS186" s="32">
        <f t="shared" si="62"/>
        <v>7.5184800000000003</v>
      </c>
      <c r="AT186" s="5">
        <f t="shared" si="56"/>
        <v>3.8493723849368777E-2</v>
      </c>
      <c r="AU186" s="264">
        <f>AVERAGE(INDEX($AT$5:$AT$243,$Z186,1):INDEX($AT$5:$AT$243,$AA186,1))</f>
        <v>0.46516039051603653</v>
      </c>
      <c r="AV186" s="5"/>
    </row>
    <row r="187" spans="1:48" ht="11.4">
      <c r="A187" s="141">
        <v>183</v>
      </c>
      <c r="B187" s="6">
        <v>1963</v>
      </c>
      <c r="C187" s="5">
        <v>-8.3000000000000007</v>
      </c>
      <c r="D187" s="5">
        <v>-5.8</v>
      </c>
      <c r="E187" s="5">
        <v>1.5</v>
      </c>
      <c r="F187" s="5">
        <v>6.7</v>
      </c>
      <c r="G187" s="5">
        <v>8.8000000000000007</v>
      </c>
      <c r="H187" s="5">
        <v>13.1</v>
      </c>
      <c r="I187" s="5">
        <v>15.9</v>
      </c>
      <c r="J187" s="5">
        <v>13.7</v>
      </c>
      <c r="K187" s="5">
        <v>12.3</v>
      </c>
      <c r="L187" s="5">
        <v>7.3</v>
      </c>
      <c r="M187" s="5">
        <v>6.4</v>
      </c>
      <c r="N187" s="5">
        <v>-3.4</v>
      </c>
      <c r="O187" s="231">
        <v>0</v>
      </c>
      <c r="P187" s="5">
        <v>5.7</v>
      </c>
      <c r="Q187" s="26">
        <f t="shared" si="44"/>
        <v>5.7</v>
      </c>
      <c r="R187" s="111">
        <f t="shared" si="64"/>
        <v>6.3419000000000008</v>
      </c>
      <c r="S187" s="32">
        <f t="shared" si="64"/>
        <v>6.3419000000000008</v>
      </c>
      <c r="T187" s="286">
        <v>5.7219178082191782</v>
      </c>
      <c r="U187" s="111">
        <f t="shared" si="45"/>
        <v>-0.57322175732218028</v>
      </c>
      <c r="V187" s="261">
        <f>AVERAGE(INDEX($U$5:$U$243,$Z187,1):INDEX($U$5:$U$243,$AA187,1))</f>
        <v>2.6778242677819631E-2</v>
      </c>
      <c r="X187" s="4">
        <f t="shared" si="46"/>
        <v>8</v>
      </c>
      <c r="Y187" s="284">
        <f t="shared" si="47"/>
        <v>7.625</v>
      </c>
      <c r="Z187" s="6">
        <f t="shared" si="48"/>
        <v>176</v>
      </c>
      <c r="AA187" s="6">
        <f t="shared" si="49"/>
        <v>185</v>
      </c>
      <c r="AC187" s="5">
        <f t="shared" si="50"/>
        <v>14.233333333333334</v>
      </c>
      <c r="AD187" s="32">
        <f t="shared" si="59"/>
        <v>13.943713333333333</v>
      </c>
      <c r="AE187" s="5">
        <f t="shared" si="51"/>
        <v>4.7001394700146193E-2</v>
      </c>
      <c r="AF187" s="261">
        <f>AVERAGE(INDEX($AE$5:$AE$243,$Z187,1):INDEX($AE$5:$AE$243,$AA187,1))</f>
        <v>-0.22966527196652198</v>
      </c>
      <c r="AH187" s="5">
        <f t="shared" si="57"/>
        <v>-6</v>
      </c>
      <c r="AI187" s="32">
        <f t="shared" si="60"/>
        <v>-1.5447433333333334</v>
      </c>
      <c r="AJ187" s="5">
        <f t="shared" si="52"/>
        <v>-4.5534722222222221</v>
      </c>
      <c r="AK187" s="262">
        <f>AVERAGE(INDEX($AJ$5:$AJ$243,$Z187,1):INDEX($AJ$5:$AJ$243,$AA187,1))</f>
        <v>-0.11013888888888865</v>
      </c>
      <c r="AL187" s="32"/>
      <c r="AM187" s="5">
        <f t="shared" si="53"/>
        <v>5.666666666666667</v>
      </c>
      <c r="AN187" s="32">
        <f t="shared" si="61"/>
        <v>5.4684766666666667</v>
      </c>
      <c r="AO187" s="5">
        <f t="shared" si="54"/>
        <v>0.17559274755927401</v>
      </c>
      <c r="AP187" s="263">
        <f>AVERAGE(INDEX($AO$5:$AO$243,$Z187,1):INDEX($AO$5:$AO$243,$AA187,1))</f>
        <v>1.2259414225940412E-2</v>
      </c>
      <c r="AQ187" s="5"/>
      <c r="AR187" s="5">
        <f t="shared" si="55"/>
        <v>8.6666666666666661</v>
      </c>
      <c r="AS187" s="32">
        <f t="shared" si="62"/>
        <v>7.5218599999999993</v>
      </c>
      <c r="AT187" s="5">
        <f t="shared" si="56"/>
        <v>1.8051603905160363</v>
      </c>
      <c r="AU187" s="264">
        <f>AVERAGE(INDEX($AT$5:$AT$243,$Z187,1):INDEX($AT$5:$AT$243,$AA187,1))</f>
        <v>0.46849372384936983</v>
      </c>
      <c r="AV187" s="5"/>
    </row>
    <row r="188" spans="1:48" ht="11.4">
      <c r="A188" s="141">
        <v>184</v>
      </c>
      <c r="B188" s="6">
        <v>1964</v>
      </c>
      <c r="C188" s="5">
        <v>-2.7</v>
      </c>
      <c r="D188" s="5">
        <v>-0.3</v>
      </c>
      <c r="E188" s="5">
        <v>-0.9</v>
      </c>
      <c r="F188" s="5">
        <v>6.9</v>
      </c>
      <c r="G188" s="5">
        <v>11.3</v>
      </c>
      <c r="H188" s="5">
        <v>14.3</v>
      </c>
      <c r="I188" s="5">
        <v>16.899999999999999</v>
      </c>
      <c r="J188" s="5">
        <v>14.1</v>
      </c>
      <c r="K188" s="5">
        <v>12.3</v>
      </c>
      <c r="L188" s="5">
        <v>4.5999999999999996</v>
      </c>
      <c r="M188" s="5">
        <v>2.5</v>
      </c>
      <c r="N188" s="5">
        <v>-1</v>
      </c>
      <c r="O188" s="231">
        <v>0</v>
      </c>
      <c r="P188" s="5">
        <v>6.5</v>
      </c>
      <c r="Q188" s="26">
        <f t="shared" si="44"/>
        <v>6.5</v>
      </c>
      <c r="R188" s="111">
        <f t="shared" si="64"/>
        <v>6.3354200000000001</v>
      </c>
      <c r="S188" s="32">
        <f t="shared" si="64"/>
        <v>6.3354200000000001</v>
      </c>
      <c r="T188" s="286">
        <v>6.5252054794520555</v>
      </c>
      <c r="U188" s="111">
        <f t="shared" si="45"/>
        <v>0.22677824267781954</v>
      </c>
      <c r="V188" s="261">
        <f>AVERAGE(INDEX($U$5:$U$243,$Z188,1):INDEX($U$5:$U$243,$AA188,1))</f>
        <v>0.20677824267781961</v>
      </c>
      <c r="X188" s="4">
        <f t="shared" si="46"/>
        <v>8</v>
      </c>
      <c r="Y188" s="284">
        <f t="shared" si="47"/>
        <v>7.666666666666667</v>
      </c>
      <c r="Z188" s="6">
        <f t="shared" si="48"/>
        <v>177</v>
      </c>
      <c r="AA188" s="6">
        <f t="shared" si="49"/>
        <v>186</v>
      </c>
      <c r="AC188" s="5">
        <f t="shared" si="50"/>
        <v>15.1</v>
      </c>
      <c r="AD188" s="32">
        <f t="shared" si="59"/>
        <v>13.93089</v>
      </c>
      <c r="AE188" s="5">
        <f t="shared" si="51"/>
        <v>0.91366806136681156</v>
      </c>
      <c r="AF188" s="261">
        <f>AVERAGE(INDEX($AE$5:$AE$243,$Z188,1):INDEX($AE$5:$AE$243,$AA188,1))</f>
        <v>-0.16633193863318904</v>
      </c>
      <c r="AH188" s="5">
        <f t="shared" si="57"/>
        <v>-2.1333333333333333</v>
      </c>
      <c r="AI188" s="32">
        <f t="shared" si="60"/>
        <v>-1.5564966666666664</v>
      </c>
      <c r="AJ188" s="5">
        <f t="shared" si="52"/>
        <v>-0.68680555555555522</v>
      </c>
      <c r="AK188" s="262">
        <f>AVERAGE(INDEX($AJ$5:$AJ$243,$Z188,1):INDEX($AJ$5:$AJ$243,$AA188,1))</f>
        <v>0.30319444444444482</v>
      </c>
      <c r="AL188" s="32"/>
      <c r="AM188" s="5">
        <f t="shared" si="53"/>
        <v>5.7666666666666666</v>
      </c>
      <c r="AN188" s="32">
        <f t="shared" si="61"/>
        <v>5.4328200000000004</v>
      </c>
      <c r="AO188" s="5">
        <f t="shared" si="54"/>
        <v>0.27559274755927365</v>
      </c>
      <c r="AP188" s="263">
        <f>AVERAGE(INDEX($AO$5:$AO$243,$Z188,1):INDEX($AO$5:$AO$243,$AA188,1))</f>
        <v>8.8926080892607159E-2</v>
      </c>
      <c r="AQ188" s="5"/>
      <c r="AR188" s="5">
        <f t="shared" si="55"/>
        <v>6.4666666666666659</v>
      </c>
      <c r="AS188" s="32">
        <f t="shared" si="62"/>
        <v>7.5370666666666661</v>
      </c>
      <c r="AT188" s="5">
        <f t="shared" si="56"/>
        <v>-0.3948396094839639</v>
      </c>
      <c r="AU188" s="264">
        <f>AVERAGE(INDEX($AT$5:$AT$243,$Z188,1):INDEX($AT$5:$AT$243,$AA188,1))</f>
        <v>0.63182705718270327</v>
      </c>
      <c r="AV188" s="5"/>
    </row>
    <row r="189" spans="1:48" ht="11.4">
      <c r="A189" s="141">
        <v>185</v>
      </c>
      <c r="B189" s="6">
        <v>1965</v>
      </c>
      <c r="C189" s="5">
        <v>-0.5</v>
      </c>
      <c r="D189" s="5">
        <v>-6.2</v>
      </c>
      <c r="E189" s="5">
        <v>1</v>
      </c>
      <c r="F189" s="5">
        <v>3.7</v>
      </c>
      <c r="G189" s="5">
        <v>7.9</v>
      </c>
      <c r="H189" s="5">
        <v>13.7</v>
      </c>
      <c r="I189" s="5">
        <v>13.2</v>
      </c>
      <c r="J189" s="5">
        <v>13.4</v>
      </c>
      <c r="K189" s="5">
        <v>10.7</v>
      </c>
      <c r="L189" s="5">
        <v>7.5</v>
      </c>
      <c r="M189" s="5">
        <v>0.8</v>
      </c>
      <c r="N189" s="5">
        <v>0.4</v>
      </c>
      <c r="O189" s="231">
        <v>0</v>
      </c>
      <c r="P189" s="5">
        <v>5.5</v>
      </c>
      <c r="Q189" s="26">
        <f t="shared" si="44"/>
        <v>5.5</v>
      </c>
      <c r="R189" s="111">
        <f t="shared" si="64"/>
        <v>6.3251799999999996</v>
      </c>
      <c r="S189" s="32">
        <f t="shared" si="64"/>
        <v>6.3251799999999996</v>
      </c>
      <c r="T189" s="286">
        <v>5.536986301369863</v>
      </c>
      <c r="U189" s="111">
        <f t="shared" si="45"/>
        <v>-0.77322175732218046</v>
      </c>
      <c r="V189" s="261">
        <f>AVERAGE(INDEX($U$5:$U$243,$Z189,1):INDEX($U$5:$U$243,$AA189,1))</f>
        <v>0.21677824267781967</v>
      </c>
      <c r="X189" s="4">
        <f t="shared" si="46"/>
        <v>8</v>
      </c>
      <c r="Y189" s="284">
        <f t="shared" si="47"/>
        <v>7.708333333333333</v>
      </c>
      <c r="Z189" s="6">
        <f t="shared" si="48"/>
        <v>178</v>
      </c>
      <c r="AA189" s="6">
        <f t="shared" si="49"/>
        <v>187</v>
      </c>
      <c r="AC189" s="5">
        <f t="shared" si="50"/>
        <v>13.433333333333332</v>
      </c>
      <c r="AD189" s="32">
        <f t="shared" si="59"/>
        <v>13.936436666666665</v>
      </c>
      <c r="AE189" s="5">
        <f t="shared" si="51"/>
        <v>-0.75299860529985629</v>
      </c>
      <c r="AF189" s="261">
        <f>AVERAGE(INDEX($AE$5:$AE$243,$Z189,1):INDEX($AE$5:$AE$243,$AA189,1))</f>
        <v>-9.2998605299855625E-2</v>
      </c>
      <c r="AH189" s="5">
        <f t="shared" si="57"/>
        <v>-2.5666666666666669</v>
      </c>
      <c r="AI189" s="32">
        <f t="shared" si="60"/>
        <v>-1.5518733333333334</v>
      </c>
      <c r="AJ189" s="5">
        <f t="shared" si="52"/>
        <v>-1.1201388888888888</v>
      </c>
      <c r="AK189" s="262">
        <f>AVERAGE(INDEX($AJ$5:$AJ$243,$Z189,1):INDEX($AJ$5:$AJ$243,$AA189,1))</f>
        <v>0.1631944444444447</v>
      </c>
      <c r="AL189" s="32"/>
      <c r="AM189" s="5">
        <f t="shared" si="53"/>
        <v>4.2</v>
      </c>
      <c r="AN189" s="32">
        <f t="shared" si="61"/>
        <v>5.3943666666666665</v>
      </c>
      <c r="AO189" s="5">
        <f t="shared" si="54"/>
        <v>-1.2910739191073928</v>
      </c>
      <c r="AP189" s="263">
        <f>AVERAGE(INDEX($AO$5:$AO$243,$Z189,1):INDEX($AO$5:$AO$243,$AA189,1))</f>
        <v>6.2259414225940501E-2</v>
      </c>
      <c r="AQ189" s="5"/>
      <c r="AR189" s="5">
        <f t="shared" si="55"/>
        <v>6.333333333333333</v>
      </c>
      <c r="AS189" s="32">
        <f t="shared" si="62"/>
        <v>7.51647</v>
      </c>
      <c r="AT189" s="5">
        <f t="shared" si="56"/>
        <v>-0.52817294281729676</v>
      </c>
      <c r="AU189" s="264">
        <f>AVERAGE(INDEX($AT$5:$AT$243,$Z189,1):INDEX($AT$5:$AT$243,$AA189,1))</f>
        <v>0.80516039051603661</v>
      </c>
      <c r="AV189" s="5"/>
    </row>
    <row r="190" spans="1:48" ht="11.4">
      <c r="A190" s="141">
        <v>186</v>
      </c>
      <c r="B190" s="6">
        <v>1966</v>
      </c>
      <c r="C190" s="5">
        <v>-4.0999999999999996</v>
      </c>
      <c r="D190" s="5">
        <v>4.7</v>
      </c>
      <c r="E190" s="5">
        <v>0</v>
      </c>
      <c r="F190" s="5">
        <v>7.7</v>
      </c>
      <c r="G190" s="5">
        <v>9.9</v>
      </c>
      <c r="H190" s="5">
        <v>14</v>
      </c>
      <c r="I190" s="5">
        <v>12.9</v>
      </c>
      <c r="J190" s="5">
        <v>12.7</v>
      </c>
      <c r="K190" s="5">
        <v>12.9</v>
      </c>
      <c r="L190" s="5">
        <v>10.3</v>
      </c>
      <c r="M190" s="5">
        <v>0.3</v>
      </c>
      <c r="N190" s="5">
        <v>-1.1000000000000001</v>
      </c>
      <c r="O190" s="231">
        <v>0</v>
      </c>
      <c r="P190" s="5">
        <v>6.7</v>
      </c>
      <c r="Q190" s="26">
        <f t="shared" si="44"/>
        <v>6.7</v>
      </c>
      <c r="R190" s="111">
        <f t="shared" si="64"/>
        <v>6.3277999999999999</v>
      </c>
      <c r="S190" s="32">
        <f t="shared" si="64"/>
        <v>6.3277999999999999</v>
      </c>
      <c r="T190" s="286">
        <v>6.6654794520547949</v>
      </c>
      <c r="U190" s="111">
        <f t="shared" si="45"/>
        <v>0.42677824267781972</v>
      </c>
      <c r="V190" s="261">
        <f>AVERAGE(INDEX($U$5:$U$243,$Z190,1):INDEX($U$5:$U$243,$AA190,1))</f>
        <v>0.19677824267781965</v>
      </c>
      <c r="X190" s="4">
        <f t="shared" si="46"/>
        <v>8</v>
      </c>
      <c r="Y190" s="284">
        <f t="shared" si="47"/>
        <v>7.75</v>
      </c>
      <c r="Z190" s="6">
        <f t="shared" si="48"/>
        <v>179</v>
      </c>
      <c r="AA190" s="6">
        <f t="shared" si="49"/>
        <v>188</v>
      </c>
      <c r="AC190" s="5">
        <f t="shared" si="50"/>
        <v>13.199999999999998</v>
      </c>
      <c r="AD190" s="32">
        <f t="shared" si="59"/>
        <v>13.939729999999997</v>
      </c>
      <c r="AE190" s="5">
        <f t="shared" si="51"/>
        <v>-0.98633193863319057</v>
      </c>
      <c r="AF190" s="261">
        <f>AVERAGE(INDEX($AE$5:$AE$243,$Z190,1):INDEX($AE$5:$AE$243,$AA190,1))</f>
        <v>-0.21299860529985537</v>
      </c>
      <c r="AH190" s="5">
        <f t="shared" si="57"/>
        <v>0.33333333333333348</v>
      </c>
      <c r="AI190" s="32">
        <f t="shared" si="60"/>
        <v>-1.5254200000000002</v>
      </c>
      <c r="AJ190" s="5">
        <f t="shared" si="52"/>
        <v>1.7798611111111116</v>
      </c>
      <c r="AK190" s="262">
        <f>AVERAGE(INDEX($AJ$5:$AJ$243,$Z190,1):INDEX($AJ$5:$AJ$243,$AA190,1))</f>
        <v>-6.3472222222221986E-2</v>
      </c>
      <c r="AL190" s="32"/>
      <c r="AM190" s="5">
        <f t="shared" si="53"/>
        <v>5.8666666666666671</v>
      </c>
      <c r="AN190" s="32">
        <f t="shared" si="61"/>
        <v>5.3732966666666666</v>
      </c>
      <c r="AO190" s="5">
        <f t="shared" si="54"/>
        <v>0.37559274755927419</v>
      </c>
      <c r="AP190" s="263">
        <f>AVERAGE(INDEX($AO$5:$AO$243,$Z190,1):INDEX($AO$5:$AO$243,$AA190,1))</f>
        <v>0.2589260808926071</v>
      </c>
      <c r="AQ190" s="5"/>
      <c r="AR190" s="5">
        <f t="shared" si="55"/>
        <v>7.8333333333333348</v>
      </c>
      <c r="AS190" s="32">
        <f t="shared" si="62"/>
        <v>7.4862433333333334</v>
      </c>
      <c r="AT190" s="5">
        <f t="shared" si="56"/>
        <v>0.97182705718270501</v>
      </c>
      <c r="AU190" s="264">
        <f>AVERAGE(INDEX($AT$5:$AT$243,$Z190,1):INDEX($AT$5:$AT$243,$AA190,1))</f>
        <v>0.88182705718270316</v>
      </c>
      <c r="AV190" s="5"/>
    </row>
    <row r="191" spans="1:48" ht="11.4">
      <c r="A191" s="141">
        <v>187</v>
      </c>
      <c r="B191" s="6">
        <v>1967</v>
      </c>
      <c r="C191" s="5">
        <v>-1.5</v>
      </c>
      <c r="D191" s="5">
        <v>0.5</v>
      </c>
      <c r="E191" s="5">
        <v>2.6</v>
      </c>
      <c r="F191" s="5">
        <v>4</v>
      </c>
      <c r="G191" s="5">
        <v>10</v>
      </c>
      <c r="H191" s="5">
        <v>12.1</v>
      </c>
      <c r="I191" s="5">
        <v>17</v>
      </c>
      <c r="J191" s="5">
        <v>14.9</v>
      </c>
      <c r="K191" s="5">
        <v>11.9</v>
      </c>
      <c r="L191" s="5">
        <v>10.9</v>
      </c>
      <c r="M191" s="5">
        <v>3.4</v>
      </c>
      <c r="N191" s="5">
        <v>-3.1</v>
      </c>
      <c r="O191" s="231">
        <v>0</v>
      </c>
      <c r="P191" s="5">
        <v>6.9</v>
      </c>
      <c r="Q191" s="26">
        <f t="shared" si="44"/>
        <v>6.9</v>
      </c>
      <c r="R191" s="111">
        <f t="shared" si="64"/>
        <v>6.3243800000000006</v>
      </c>
      <c r="S191" s="32">
        <f t="shared" si="64"/>
        <v>6.3243800000000006</v>
      </c>
      <c r="T191" s="286">
        <v>6.9246575342465757</v>
      </c>
      <c r="U191" s="111">
        <f t="shared" si="45"/>
        <v>0.6267782426778199</v>
      </c>
      <c r="V191" s="261">
        <f>AVERAGE(INDEX($U$5:$U$243,$Z191,1):INDEX($U$5:$U$243,$AA191,1))</f>
        <v>4.6778242677819645E-2</v>
      </c>
      <c r="X191" s="4">
        <f t="shared" si="46"/>
        <v>8</v>
      </c>
      <c r="Y191" s="284">
        <f t="shared" si="47"/>
        <v>7.791666666666667</v>
      </c>
      <c r="Z191" s="6">
        <f t="shared" si="48"/>
        <v>180</v>
      </c>
      <c r="AA191" s="6">
        <f t="shared" si="49"/>
        <v>189</v>
      </c>
      <c r="AC191" s="5">
        <f t="shared" si="50"/>
        <v>14.666666666666666</v>
      </c>
      <c r="AD191" s="32">
        <f t="shared" si="59"/>
        <v>13.929600000000001</v>
      </c>
      <c r="AE191" s="5">
        <f t="shared" si="51"/>
        <v>0.48033472803347799</v>
      </c>
      <c r="AF191" s="261">
        <f>AVERAGE(INDEX($AE$5:$AE$243,$Z191,1):INDEX($AE$5:$AE$243,$AA191,1))</f>
        <v>-0.34966527196652208</v>
      </c>
      <c r="AH191" s="5">
        <f t="shared" si="57"/>
        <v>-0.70000000000000007</v>
      </c>
      <c r="AI191" s="32">
        <f t="shared" si="60"/>
        <v>-1.4848233333333334</v>
      </c>
      <c r="AJ191" s="5">
        <f t="shared" si="52"/>
        <v>0.74652777777777801</v>
      </c>
      <c r="AK191" s="262">
        <f>AVERAGE(INDEX($AJ$5:$AJ$243,$Z191,1):INDEX($AJ$5:$AJ$243,$AA191,1))</f>
        <v>-0.29680555555555521</v>
      </c>
      <c r="AL191" s="32"/>
      <c r="AM191" s="5">
        <f t="shared" si="53"/>
        <v>5.5333333333333341</v>
      </c>
      <c r="AN191" s="32">
        <f t="shared" si="61"/>
        <v>5.3505166666666666</v>
      </c>
      <c r="AO191" s="5">
        <f t="shared" si="54"/>
        <v>4.225941422594115E-2</v>
      </c>
      <c r="AP191" s="263">
        <f>AVERAGE(INDEX($AO$5:$AO$243,$Z191,1):INDEX($AO$5:$AO$243,$AA191,1))</f>
        <v>7.2259414225940372E-2</v>
      </c>
      <c r="AQ191" s="5"/>
      <c r="AR191" s="5">
        <f t="shared" si="55"/>
        <v>8.7333333333333325</v>
      </c>
      <c r="AS191" s="32">
        <f t="shared" si="62"/>
        <v>7.4478466666666661</v>
      </c>
      <c r="AT191" s="5">
        <f t="shared" si="56"/>
        <v>1.8718270571827027</v>
      </c>
      <c r="AU191" s="264">
        <f>AVERAGE(INDEX($AT$5:$AT$243,$Z191,1):INDEX($AT$5:$AT$243,$AA191,1))</f>
        <v>0.96516039051603675</v>
      </c>
      <c r="AV191" s="5"/>
    </row>
    <row r="192" spans="1:48" ht="11.4">
      <c r="A192" s="141">
        <v>188</v>
      </c>
      <c r="B192" s="6">
        <v>1968</v>
      </c>
      <c r="C192" s="5">
        <v>-3.8</v>
      </c>
      <c r="D192" s="5">
        <v>-0.3</v>
      </c>
      <c r="E192" s="5">
        <v>2</v>
      </c>
      <c r="F192" s="5">
        <v>7.2</v>
      </c>
      <c r="G192" s="5">
        <v>9.1</v>
      </c>
      <c r="H192" s="5">
        <v>13</v>
      </c>
      <c r="I192" s="5">
        <v>13.7</v>
      </c>
      <c r="J192" s="5">
        <v>13</v>
      </c>
      <c r="K192" s="5">
        <v>11</v>
      </c>
      <c r="L192" s="5">
        <v>9.6999999999999993</v>
      </c>
      <c r="M192" s="5">
        <v>2.7</v>
      </c>
      <c r="N192" s="5">
        <v>-3.2</v>
      </c>
      <c r="O192" s="231">
        <v>0</v>
      </c>
      <c r="P192" s="5">
        <v>6.2</v>
      </c>
      <c r="Q192" s="26">
        <f t="shared" si="44"/>
        <v>6.2</v>
      </c>
      <c r="R192" s="111">
        <f t="shared" ref="R192:S207" si="65">$W$5*(P181+P203)+$W$6*(P182+P202)+$W$7*(P183+P201)+$W$8*(P184+P200)+$W$9*(P185+P199)+$W$10*(P186+P198)+$W$11*(P187+P197)+$W$12*(P188+P196)+$W$13*(P189+P195)+$W$14*(P190+P194)+$W$15*(P191+P193)+$W$16*P192</f>
        <v>6.3296200000000002</v>
      </c>
      <c r="S192" s="32">
        <f t="shared" si="65"/>
        <v>6.3296200000000002</v>
      </c>
      <c r="T192" s="286">
        <v>6.1879452054794521</v>
      </c>
      <c r="U192" s="111">
        <f t="shared" si="45"/>
        <v>-7.3221757322180281E-2</v>
      </c>
      <c r="V192" s="261">
        <f>AVERAGE(INDEX($U$5:$U$243,$Z192,1):INDEX($U$5:$U$243,$AA192,1))</f>
        <v>-1.3221757322180316E-2</v>
      </c>
      <c r="X192" s="4">
        <f t="shared" si="46"/>
        <v>8</v>
      </c>
      <c r="Y192" s="284">
        <f t="shared" si="47"/>
        <v>7.833333333333333</v>
      </c>
      <c r="Z192" s="6">
        <f t="shared" si="48"/>
        <v>181</v>
      </c>
      <c r="AA192" s="6">
        <f t="shared" si="49"/>
        <v>190</v>
      </c>
      <c r="AC192" s="5">
        <f t="shared" si="50"/>
        <v>13.233333333333334</v>
      </c>
      <c r="AD192" s="32">
        <f t="shared" si="59"/>
        <v>13.924943333333333</v>
      </c>
      <c r="AE192" s="5">
        <f t="shared" si="51"/>
        <v>-0.95299860529985381</v>
      </c>
      <c r="AF192" s="261">
        <f>AVERAGE(INDEX($AE$5:$AE$243,$Z192,1):INDEX($AE$5:$AE$243,$AA192,1))</f>
        <v>-0.24299860529985526</v>
      </c>
      <c r="AH192" s="5">
        <f t="shared" si="57"/>
        <v>-2.4</v>
      </c>
      <c r="AI192" s="32">
        <f t="shared" si="60"/>
        <v>-1.4079900000000001</v>
      </c>
      <c r="AJ192" s="5">
        <f t="shared" si="52"/>
        <v>-0.95347222222222183</v>
      </c>
      <c r="AK192" s="262">
        <f>AVERAGE(INDEX($AJ$5:$AJ$243,$Z192,1):INDEX($AJ$5:$AJ$243,$AA192,1))</f>
        <v>-0.61680555555555538</v>
      </c>
      <c r="AL192" s="32"/>
      <c r="AM192" s="5">
        <f t="shared" si="53"/>
        <v>6.0999999999999988</v>
      </c>
      <c r="AN192" s="32">
        <f t="shared" si="61"/>
        <v>5.3248433333333329</v>
      </c>
      <c r="AO192" s="5">
        <f t="shared" si="54"/>
        <v>0.6089260808926058</v>
      </c>
      <c r="AP192" s="263">
        <f>AVERAGE(INDEX($AO$5:$AO$243,$Z192,1):INDEX($AO$5:$AO$243,$AA192,1))</f>
        <v>-0.24774058577405964</v>
      </c>
      <c r="AQ192" s="5"/>
      <c r="AR192" s="5">
        <f t="shared" si="55"/>
        <v>7.8</v>
      </c>
      <c r="AS192" s="32">
        <f t="shared" si="62"/>
        <v>7.398556666666666</v>
      </c>
      <c r="AT192" s="5">
        <f t="shared" si="56"/>
        <v>0.93849372384937002</v>
      </c>
      <c r="AU192" s="264">
        <f>AVERAGE(INDEX($AT$5:$AT$243,$Z192,1):INDEX($AT$5:$AT$243,$AA192,1))</f>
        <v>1.0184937238493699</v>
      </c>
      <c r="AV192" s="5"/>
    </row>
    <row r="193" spans="1:48" ht="11.4">
      <c r="A193" s="141">
        <v>189</v>
      </c>
      <c r="B193" s="6">
        <v>1969</v>
      </c>
      <c r="C193" s="5">
        <v>-0.1</v>
      </c>
      <c r="D193" s="5">
        <v>-3.4</v>
      </c>
      <c r="E193" s="5">
        <v>0.3</v>
      </c>
      <c r="F193" s="5">
        <v>4.8</v>
      </c>
      <c r="G193" s="5">
        <v>11.7</v>
      </c>
      <c r="H193" s="5">
        <v>10.7</v>
      </c>
      <c r="I193" s="5">
        <v>15.5</v>
      </c>
      <c r="J193" s="5">
        <v>13.2</v>
      </c>
      <c r="K193" s="5">
        <v>12.6</v>
      </c>
      <c r="L193" s="5">
        <v>9.4</v>
      </c>
      <c r="M193" s="5">
        <v>3.2</v>
      </c>
      <c r="N193" s="5">
        <v>-6.4</v>
      </c>
      <c r="O193" s="231">
        <v>0</v>
      </c>
      <c r="P193" s="5">
        <v>6</v>
      </c>
      <c r="Q193" s="26">
        <f t="shared" si="44"/>
        <v>6</v>
      </c>
      <c r="R193" s="111">
        <f t="shared" si="65"/>
        <v>6.3232100000000004</v>
      </c>
      <c r="S193" s="32">
        <f t="shared" si="65"/>
        <v>6.3232100000000004</v>
      </c>
      <c r="T193" s="286">
        <v>6.0216438356164401</v>
      </c>
      <c r="U193" s="111">
        <f t="shared" si="45"/>
        <v>-0.27322175732218046</v>
      </c>
      <c r="V193" s="261">
        <f>AVERAGE(INDEX($U$5:$U$243,$Z193,1):INDEX($U$5:$U$243,$AA193,1))</f>
        <v>-0.11322175732218032</v>
      </c>
      <c r="X193" s="4">
        <f t="shared" si="46"/>
        <v>8</v>
      </c>
      <c r="Y193" s="284">
        <f t="shared" si="47"/>
        <v>7.875</v>
      </c>
      <c r="Z193" s="6">
        <f t="shared" si="48"/>
        <v>182</v>
      </c>
      <c r="AA193" s="6">
        <f t="shared" si="49"/>
        <v>191</v>
      </c>
      <c r="AC193" s="5">
        <f t="shared" si="50"/>
        <v>13.133333333333333</v>
      </c>
      <c r="AD193" s="32">
        <f t="shared" si="59"/>
        <v>13.907829999999999</v>
      </c>
      <c r="AE193" s="5">
        <f t="shared" si="51"/>
        <v>-1.0529986052998552</v>
      </c>
      <c r="AF193" s="261">
        <f>AVERAGE(INDEX($AE$5:$AE$243,$Z193,1):INDEX($AE$5:$AE$243,$AA193,1))</f>
        <v>-0.17966527196652163</v>
      </c>
      <c r="AH193" s="5">
        <f t="shared" si="57"/>
        <v>-2.2333333333333334</v>
      </c>
      <c r="AI193" s="32">
        <f t="shared" si="60"/>
        <v>-1.3239300000000003</v>
      </c>
      <c r="AJ193" s="5">
        <f t="shared" si="52"/>
        <v>-0.78680555555555531</v>
      </c>
      <c r="AK193" s="262">
        <f>AVERAGE(INDEX($AJ$5:$AJ$243,$Z193,1):INDEX($AJ$5:$AJ$243,$AA193,1))</f>
        <v>-0.77680555555555542</v>
      </c>
      <c r="AL193" s="32"/>
      <c r="AM193" s="5">
        <f t="shared" si="53"/>
        <v>5.5999999999999988</v>
      </c>
      <c r="AN193" s="32">
        <f t="shared" si="61"/>
        <v>5.2900999999999989</v>
      </c>
      <c r="AO193" s="5">
        <f t="shared" si="54"/>
        <v>0.1089260808926058</v>
      </c>
      <c r="AP193" s="263">
        <f>AVERAGE(INDEX($AO$5:$AO$243,$Z193,1):INDEX($AO$5:$AO$243,$AA193,1))</f>
        <v>-0.37107391910739307</v>
      </c>
      <c r="AQ193" s="5"/>
      <c r="AR193" s="5">
        <f t="shared" si="55"/>
        <v>8.4</v>
      </c>
      <c r="AS193" s="32">
        <f t="shared" si="62"/>
        <v>7.3334200000000003</v>
      </c>
      <c r="AT193" s="5">
        <f t="shared" si="56"/>
        <v>1.5384937238493706</v>
      </c>
      <c r="AU193" s="264">
        <f>AVERAGE(INDEX($AT$5:$AT$243,$Z193,1):INDEX($AT$5:$AT$243,$AA193,1))</f>
        <v>0.73182705718270336</v>
      </c>
      <c r="AV193" s="5"/>
    </row>
    <row r="194" spans="1:48" ht="11.4">
      <c r="A194" s="141">
        <v>190</v>
      </c>
      <c r="B194" s="6">
        <v>1970</v>
      </c>
      <c r="C194" s="5">
        <v>-0.9</v>
      </c>
      <c r="D194" s="5">
        <v>-2.9</v>
      </c>
      <c r="E194" s="5">
        <v>-1.4</v>
      </c>
      <c r="F194" s="5">
        <v>2.6</v>
      </c>
      <c r="G194" s="5">
        <v>7.8</v>
      </c>
      <c r="H194" s="5">
        <v>14.4</v>
      </c>
      <c r="I194" s="5">
        <v>14.3</v>
      </c>
      <c r="J194" s="5">
        <v>14.8</v>
      </c>
      <c r="K194" s="5">
        <v>12.3</v>
      </c>
      <c r="L194" s="5">
        <v>7</v>
      </c>
      <c r="M194" s="5">
        <v>5.0999999999999996</v>
      </c>
      <c r="N194" s="5">
        <v>-2.5</v>
      </c>
      <c r="O194" s="231">
        <v>0</v>
      </c>
      <c r="P194" s="5">
        <v>5.9</v>
      </c>
      <c r="Q194" s="26">
        <f t="shared" si="44"/>
        <v>5.9</v>
      </c>
      <c r="R194" s="111">
        <f t="shared" si="65"/>
        <v>6.3260200000000006</v>
      </c>
      <c r="S194" s="32">
        <f t="shared" si="65"/>
        <v>6.3260200000000006</v>
      </c>
      <c r="T194" s="286">
        <v>5.9287671232876713</v>
      </c>
      <c r="U194" s="111">
        <f t="shared" si="45"/>
        <v>-0.3732217573221801</v>
      </c>
      <c r="V194" s="261">
        <f>AVERAGE(INDEX($U$5:$U$243,$Z194,1):INDEX($U$5:$U$243,$AA194,1))</f>
        <v>-2.3221757322180282E-2</v>
      </c>
      <c r="X194" s="4">
        <f t="shared" si="46"/>
        <v>8</v>
      </c>
      <c r="Y194" s="284">
        <f t="shared" si="47"/>
        <v>7.916666666666667</v>
      </c>
      <c r="Z194" s="6">
        <f t="shared" si="48"/>
        <v>183</v>
      </c>
      <c r="AA194" s="6">
        <f t="shared" si="49"/>
        <v>192</v>
      </c>
      <c r="AC194" s="5">
        <f t="shared" si="50"/>
        <v>14.5</v>
      </c>
      <c r="AD194" s="32">
        <f t="shared" si="59"/>
        <v>13.893373333333333</v>
      </c>
      <c r="AE194" s="5">
        <f t="shared" si="51"/>
        <v>0.31366806136681191</v>
      </c>
      <c r="AF194" s="261">
        <f>AVERAGE(INDEX($AE$5:$AE$243,$Z194,1):INDEX($AE$5:$AE$243,$AA194,1))</f>
        <v>-0.24633193863318822</v>
      </c>
      <c r="AH194" s="5">
        <f t="shared" si="57"/>
        <v>-3.4000000000000004</v>
      </c>
      <c r="AI194" s="32">
        <f t="shared" si="60"/>
        <v>-1.2339100000000001</v>
      </c>
      <c r="AJ194" s="5">
        <f t="shared" si="52"/>
        <v>-1.9534722222222223</v>
      </c>
      <c r="AK194" s="262">
        <f>AVERAGE(INDEX($AJ$5:$AJ$243,$Z194,1):INDEX($AJ$5:$AJ$243,$AA194,1))</f>
        <v>-0.53347222222222201</v>
      </c>
      <c r="AL194" s="32"/>
      <c r="AM194" s="5">
        <f t="shared" si="53"/>
        <v>3</v>
      </c>
      <c r="AN194" s="32">
        <f t="shared" si="61"/>
        <v>5.2899333333333338</v>
      </c>
      <c r="AO194" s="5">
        <f t="shared" si="54"/>
        <v>-2.491073919107393</v>
      </c>
      <c r="AP194" s="263">
        <f>AVERAGE(INDEX($AO$5:$AO$243,$Z194,1):INDEX($AO$5:$AO$243,$AA194,1))</f>
        <v>-0.16440725244072646</v>
      </c>
      <c r="AQ194" s="5"/>
      <c r="AR194" s="5">
        <f t="shared" si="55"/>
        <v>8.1333333333333329</v>
      </c>
      <c r="AS194" s="32">
        <f t="shared" si="62"/>
        <v>7.2649200000000009</v>
      </c>
      <c r="AT194" s="5">
        <f t="shared" si="56"/>
        <v>1.2718270571827031</v>
      </c>
      <c r="AU194" s="264">
        <f>AVERAGE(INDEX($AT$5:$AT$243,$Z194,1):INDEX($AT$5:$AT$243,$AA194,1))</f>
        <v>0.59516039051603697</v>
      </c>
      <c r="AV194" s="5"/>
    </row>
    <row r="195" spans="1:48" ht="11.4">
      <c r="A195" s="141">
        <v>191</v>
      </c>
      <c r="B195" s="6">
        <v>1971</v>
      </c>
      <c r="C195" s="5">
        <v>0.3</v>
      </c>
      <c r="D195" s="5">
        <v>-2.7</v>
      </c>
      <c r="E195" s="5">
        <v>-2.2999999999999998</v>
      </c>
      <c r="F195" s="5">
        <v>8</v>
      </c>
      <c r="G195" s="5">
        <v>11.2</v>
      </c>
      <c r="H195" s="5">
        <v>11.1</v>
      </c>
      <c r="I195" s="5">
        <v>16.5</v>
      </c>
      <c r="J195" s="5">
        <v>16.100000000000001</v>
      </c>
      <c r="K195" s="5">
        <v>10.3</v>
      </c>
      <c r="L195" s="5">
        <v>8.4</v>
      </c>
      <c r="M195" s="5">
        <v>1.3</v>
      </c>
      <c r="N195" s="5">
        <v>2.1</v>
      </c>
      <c r="O195" s="231">
        <v>0</v>
      </c>
      <c r="P195" s="5">
        <v>6.7</v>
      </c>
      <c r="Q195" s="26">
        <f t="shared" si="44"/>
        <v>6.7</v>
      </c>
      <c r="R195" s="111">
        <f t="shared" si="65"/>
        <v>6.3326000000000011</v>
      </c>
      <c r="S195" s="32">
        <f t="shared" si="65"/>
        <v>6.3326000000000011</v>
      </c>
      <c r="T195" s="286">
        <v>6.745479452054794</v>
      </c>
      <c r="U195" s="111">
        <f t="shared" si="45"/>
        <v>0.42677824267781972</v>
      </c>
      <c r="V195" s="261">
        <f>AVERAGE(INDEX($U$5:$U$243,$Z195,1):INDEX($U$5:$U$243,$AA195,1))</f>
        <v>-3.2217573221802629E-3</v>
      </c>
      <c r="X195" s="4">
        <f t="shared" si="46"/>
        <v>8</v>
      </c>
      <c r="Y195" s="284">
        <f t="shared" si="47"/>
        <v>7.958333333333333</v>
      </c>
      <c r="Z195" s="6">
        <f t="shared" si="48"/>
        <v>184</v>
      </c>
      <c r="AA195" s="6">
        <f t="shared" si="49"/>
        <v>193</v>
      </c>
      <c r="AC195" s="5">
        <f t="shared" si="50"/>
        <v>14.566666666666668</v>
      </c>
      <c r="AD195" s="32">
        <f t="shared" si="59"/>
        <v>13.887129999999999</v>
      </c>
      <c r="AE195" s="5">
        <f t="shared" si="51"/>
        <v>0.38033472803348012</v>
      </c>
      <c r="AF195" s="261">
        <f>AVERAGE(INDEX($AE$5:$AE$243,$Z195,1):INDEX($AE$5:$AE$243,$AA195,1))</f>
        <v>-0.21633193863318834</v>
      </c>
      <c r="AH195" s="5">
        <f t="shared" si="57"/>
        <v>-1.6333333333333335</v>
      </c>
      <c r="AI195" s="32">
        <f t="shared" si="60"/>
        <v>-1.1305533333333335</v>
      </c>
      <c r="AJ195" s="5">
        <f t="shared" si="52"/>
        <v>-0.18680555555555545</v>
      </c>
      <c r="AK195" s="262">
        <f>AVERAGE(INDEX($AJ$5:$AJ$243,$Z195,1):INDEX($AJ$5:$AJ$243,$AA195,1))</f>
        <v>-6.3472222222221972E-2</v>
      </c>
      <c r="AL195" s="32"/>
      <c r="AM195" s="5">
        <f t="shared" si="53"/>
        <v>5.6333333333333329</v>
      </c>
      <c r="AN195" s="32">
        <f t="shared" si="61"/>
        <v>5.2687266666666659</v>
      </c>
      <c r="AO195" s="5">
        <f t="shared" si="54"/>
        <v>0.14225941422593991</v>
      </c>
      <c r="AP195" s="263">
        <f>AVERAGE(INDEX($AO$5:$AO$243,$Z195,1):INDEX($AO$5:$AO$243,$AA195,1))</f>
        <v>-0.29440725244072652</v>
      </c>
      <c r="AQ195" s="5"/>
      <c r="AR195" s="5">
        <f t="shared" si="55"/>
        <v>6.6666666666666679</v>
      </c>
      <c r="AS195" s="32">
        <f t="shared" si="62"/>
        <v>7.2099900000000012</v>
      </c>
      <c r="AT195" s="5">
        <f t="shared" si="56"/>
        <v>-0.19483960948396195</v>
      </c>
      <c r="AU195" s="264">
        <f>AVERAGE(INDEX($AT$5:$AT$243,$Z195,1):INDEX($AT$5:$AT$243,$AA195,1))</f>
        <v>0.41516039051603704</v>
      </c>
      <c r="AV195" s="5"/>
    </row>
    <row r="196" spans="1:48" ht="11.4">
      <c r="A196" s="141">
        <v>192</v>
      </c>
      <c r="B196" s="6">
        <v>1972</v>
      </c>
      <c r="C196" s="5">
        <v>-1.9</v>
      </c>
      <c r="D196" s="5">
        <v>2.6</v>
      </c>
      <c r="E196" s="5">
        <v>4.8</v>
      </c>
      <c r="F196" s="5">
        <v>4.0999999999999996</v>
      </c>
      <c r="G196" s="5">
        <v>8.8000000000000007</v>
      </c>
      <c r="H196" s="5">
        <v>11.8</v>
      </c>
      <c r="I196" s="5">
        <v>14.3</v>
      </c>
      <c r="J196" s="5">
        <v>13.9</v>
      </c>
      <c r="K196" s="5">
        <v>8.5</v>
      </c>
      <c r="L196" s="5">
        <v>5</v>
      </c>
      <c r="M196" s="5">
        <v>3.1</v>
      </c>
      <c r="N196" s="5">
        <v>1.5</v>
      </c>
      <c r="O196" s="231">
        <v>0</v>
      </c>
      <c r="P196" s="5">
        <v>6.4</v>
      </c>
      <c r="Q196" s="26">
        <f t="shared" si="44"/>
        <v>6.4</v>
      </c>
      <c r="R196" s="111">
        <f t="shared" si="65"/>
        <v>6.3506700000000018</v>
      </c>
      <c r="S196" s="32">
        <f t="shared" si="65"/>
        <v>6.3506700000000018</v>
      </c>
      <c r="T196" s="286">
        <v>6.4249315068493136</v>
      </c>
      <c r="U196" s="111">
        <f t="shared" si="45"/>
        <v>0.1267782426778199</v>
      </c>
      <c r="V196" s="261">
        <f>AVERAGE(INDEX($U$5:$U$243,$Z196,1):INDEX($U$5:$U$243,$AA196,1))</f>
        <v>6.7782426778197017E-3</v>
      </c>
      <c r="X196" s="4">
        <f t="shared" si="46"/>
        <v>8</v>
      </c>
      <c r="Y196" s="284">
        <f t="shared" si="47"/>
        <v>8</v>
      </c>
      <c r="Z196" s="6">
        <f t="shared" si="48"/>
        <v>185</v>
      </c>
      <c r="AA196" s="6">
        <f t="shared" si="49"/>
        <v>194</v>
      </c>
      <c r="AC196" s="5">
        <f t="shared" si="50"/>
        <v>13.333333333333334</v>
      </c>
      <c r="AD196" s="32">
        <f t="shared" si="59"/>
        <v>13.897966666666667</v>
      </c>
      <c r="AE196" s="5">
        <f t="shared" si="51"/>
        <v>-0.85299860529985416</v>
      </c>
      <c r="AF196" s="261">
        <f>AVERAGE(INDEX($AE$5:$AE$243,$Z196,1):INDEX($AE$5:$AE$243,$AA196,1))</f>
        <v>-0.37299860529985518</v>
      </c>
      <c r="AH196" s="5">
        <f t="shared" si="57"/>
        <v>0.93333333333333346</v>
      </c>
      <c r="AI196" s="32">
        <f t="shared" si="60"/>
        <v>-1.0223266666666666</v>
      </c>
      <c r="AJ196" s="5">
        <f t="shared" si="52"/>
        <v>2.3798611111111114</v>
      </c>
      <c r="AK196" s="262">
        <f>AVERAGE(INDEX($AJ$5:$AJ$243,$Z196,1):INDEX($AJ$5:$AJ$243,$AA196,1))</f>
        <v>0.23319444444444465</v>
      </c>
      <c r="AL196" s="32"/>
      <c r="AM196" s="5">
        <f t="shared" si="53"/>
        <v>5.8999999999999995</v>
      </c>
      <c r="AN196" s="32">
        <f t="shared" si="61"/>
        <v>5.2709299999999999</v>
      </c>
      <c r="AO196" s="5">
        <f t="shared" si="54"/>
        <v>0.40892608089260651</v>
      </c>
      <c r="AP196" s="263">
        <f>AVERAGE(INDEX($AO$5:$AO$243,$Z196,1):INDEX($AO$5:$AO$243,$AA196,1))</f>
        <v>-0.26440725244072649</v>
      </c>
      <c r="AQ196" s="5"/>
      <c r="AR196" s="5">
        <f t="shared" si="55"/>
        <v>5.5333333333333341</v>
      </c>
      <c r="AS196" s="32">
        <f t="shared" si="62"/>
        <v>7.1566600000000005</v>
      </c>
      <c r="AT196" s="5">
        <f t="shared" si="56"/>
        <v>-1.3281729428172957</v>
      </c>
      <c r="AU196" s="264">
        <f>AVERAGE(INDEX($AT$5:$AT$243,$Z196,1):INDEX($AT$5:$AT$243,$AA196,1))</f>
        <v>0.28182705718270384</v>
      </c>
      <c r="AV196" s="5"/>
    </row>
    <row r="197" spans="1:48" ht="11.4">
      <c r="A197" s="141">
        <v>193</v>
      </c>
      <c r="B197" s="6">
        <v>1973</v>
      </c>
      <c r="C197" s="5">
        <v>-2.2999999999999998</v>
      </c>
      <c r="D197" s="5">
        <v>-3.1</v>
      </c>
      <c r="E197" s="5">
        <v>0.3</v>
      </c>
      <c r="F197" s="5">
        <v>1.8</v>
      </c>
      <c r="G197" s="5">
        <v>11</v>
      </c>
      <c r="H197" s="5">
        <v>13.2</v>
      </c>
      <c r="I197" s="5">
        <v>13.9</v>
      </c>
      <c r="J197" s="5">
        <v>16.5</v>
      </c>
      <c r="K197" s="5">
        <v>13</v>
      </c>
      <c r="L197" s="5">
        <v>5.6</v>
      </c>
      <c r="M197" s="5">
        <v>2</v>
      </c>
      <c r="N197" s="5">
        <v>-1</v>
      </c>
      <c r="O197" s="231">
        <v>0</v>
      </c>
      <c r="P197" s="5">
        <v>5.9</v>
      </c>
      <c r="Q197" s="26">
        <f t="shared" ref="Q197:Q243" si="66">P197+O197</f>
        <v>5.9</v>
      </c>
      <c r="R197" s="111">
        <f t="shared" si="65"/>
        <v>6.3588199999999997</v>
      </c>
      <c r="S197" s="32">
        <f t="shared" si="65"/>
        <v>6.3588199999999997</v>
      </c>
      <c r="T197" s="286">
        <v>5.9676712328767119</v>
      </c>
      <c r="U197" s="111">
        <f t="shared" ref="U197:U243" si="67">Q197-$Q$248</f>
        <v>-0.3732217573221801</v>
      </c>
      <c r="V197" s="261">
        <f>AVERAGE(INDEX($U$5:$U$243,$Z197,1):INDEX($U$5:$U$243,$AA197,1))</f>
        <v>6.7782426778197017E-3</v>
      </c>
      <c r="X197" s="4">
        <f t="shared" ref="X197:X244" si="68">ROUNDUP(A197*$X$2/$X$3,0)</f>
        <v>9</v>
      </c>
      <c r="Y197" s="284">
        <f t="shared" ref="Y197:Y244" si="69">A197*$X$2/$X$3</f>
        <v>8.0416666666666661</v>
      </c>
      <c r="Z197" s="6">
        <f t="shared" ref="Z197:Z244" si="70">A197-X197+1</f>
        <v>185</v>
      </c>
      <c r="AA197" s="6">
        <f t="shared" ref="AA197:AA244" si="71">A197+$X$2-X197</f>
        <v>194</v>
      </c>
      <c r="AC197" s="5">
        <f t="shared" ref="AC197:AC243" si="72">AVERAGE(H197,I197,J197)</f>
        <v>14.533333333333333</v>
      </c>
      <c r="AD197" s="32">
        <f t="shared" si="59"/>
        <v>13.896356666666669</v>
      </c>
      <c r="AE197" s="5">
        <f t="shared" ref="AE197:AE243" si="73">AC197-$AC$248</f>
        <v>0.34700139470014513</v>
      </c>
      <c r="AF197" s="261">
        <f>AVERAGE(INDEX($AE$5:$AE$243,$Z197,1):INDEX($AE$5:$AE$243,$AA197,1))</f>
        <v>-0.37299860529985518</v>
      </c>
      <c r="AH197" s="5">
        <f t="shared" si="57"/>
        <v>-1.3</v>
      </c>
      <c r="AI197" s="32">
        <f t="shared" si="60"/>
        <v>-0.93111333333333335</v>
      </c>
      <c r="AJ197" s="5">
        <f t="shared" ref="AJ197:AJ244" si="74">AH197-$AH$248</f>
        <v>0.14652777777777803</v>
      </c>
      <c r="AK197" s="262">
        <f>AVERAGE(INDEX($AJ$5:$AJ$243,$Z197,1):INDEX($AJ$5:$AJ$243,$AA197,1))</f>
        <v>0.23319444444444465</v>
      </c>
      <c r="AL197" s="32"/>
      <c r="AM197" s="5">
        <f t="shared" ref="AM197:AM243" si="75">AVERAGE(E197,F197,G197)</f>
        <v>4.3666666666666663</v>
      </c>
      <c r="AN197" s="32">
        <f t="shared" si="61"/>
        <v>5.2620399999999989</v>
      </c>
      <c r="AO197" s="5">
        <f t="shared" ref="AO197:AO243" si="76">AM197-$AM$248</f>
        <v>-1.1244072524407267</v>
      </c>
      <c r="AP197" s="263">
        <f>AVERAGE(INDEX($AO$5:$AO$243,$Z197,1):INDEX($AO$5:$AO$243,$AA197,1))</f>
        <v>-0.26440725244072649</v>
      </c>
      <c r="AQ197" s="5"/>
      <c r="AR197" s="5">
        <f t="shared" ref="AR197:AR243" si="77">AVERAGE(K197,L197,M197)</f>
        <v>6.8666666666666671</v>
      </c>
      <c r="AS197" s="32">
        <f t="shared" si="62"/>
        <v>7.1189333333333336</v>
      </c>
      <c r="AT197" s="5">
        <f t="shared" ref="AT197:AT243" si="78">AR197-$AR$248</f>
        <v>5.1603905160373387E-3</v>
      </c>
      <c r="AU197" s="264">
        <f>AVERAGE(INDEX($AT$5:$AT$243,$Z197,1):INDEX($AT$5:$AT$243,$AA197,1))</f>
        <v>0.28182705718270384</v>
      </c>
      <c r="AV197" s="5"/>
    </row>
    <row r="198" spans="1:48" ht="11.4">
      <c r="A198" s="141">
        <v>194</v>
      </c>
      <c r="B198" s="6">
        <v>1974</v>
      </c>
      <c r="C198" s="5">
        <v>2.6</v>
      </c>
      <c r="D198" s="5">
        <v>0.9</v>
      </c>
      <c r="E198" s="5">
        <v>4.7</v>
      </c>
      <c r="F198" s="5">
        <v>5.2</v>
      </c>
      <c r="G198" s="5">
        <v>8.3000000000000007</v>
      </c>
      <c r="H198" s="5">
        <v>11</v>
      </c>
      <c r="I198" s="5">
        <v>13.9</v>
      </c>
      <c r="J198" s="5">
        <v>15.7</v>
      </c>
      <c r="K198" s="5">
        <v>11.3</v>
      </c>
      <c r="L198" s="5">
        <v>1.5</v>
      </c>
      <c r="M198" s="5">
        <v>2.6</v>
      </c>
      <c r="N198" s="5">
        <v>1.6</v>
      </c>
      <c r="O198" s="231">
        <v>0</v>
      </c>
      <c r="P198" s="5">
        <v>6.6</v>
      </c>
      <c r="Q198" s="26">
        <f t="shared" si="66"/>
        <v>6.6</v>
      </c>
      <c r="R198" s="111">
        <f t="shared" si="65"/>
        <v>6.3783400000000015</v>
      </c>
      <c r="S198" s="32">
        <f t="shared" si="65"/>
        <v>6.3783400000000015</v>
      </c>
      <c r="T198" s="286">
        <v>6.6452054794520548</v>
      </c>
      <c r="U198" s="111">
        <f t="shared" si="67"/>
        <v>0.32677824267781919</v>
      </c>
      <c r="V198" s="261">
        <f>AVERAGE(INDEX($U$5:$U$243,$Z198,1):INDEX($U$5:$U$243,$AA198,1))</f>
        <v>0.11677824267781967</v>
      </c>
      <c r="X198" s="4">
        <f t="shared" si="68"/>
        <v>9</v>
      </c>
      <c r="Y198" s="284">
        <f t="shared" si="69"/>
        <v>8.0833333333333339</v>
      </c>
      <c r="Z198" s="6">
        <f t="shared" si="70"/>
        <v>186</v>
      </c>
      <c r="AA198" s="6">
        <f t="shared" si="71"/>
        <v>195</v>
      </c>
      <c r="AC198" s="5">
        <f t="shared" si="72"/>
        <v>13.533333333333331</v>
      </c>
      <c r="AD198" s="32">
        <f t="shared" si="59"/>
        <v>13.901026666666667</v>
      </c>
      <c r="AE198" s="5">
        <f t="shared" si="73"/>
        <v>-0.65299860529985665</v>
      </c>
      <c r="AF198" s="261">
        <f>AVERAGE(INDEX($AE$5:$AE$243,$Z198,1):INDEX($AE$5:$AE$243,$AA198,1))</f>
        <v>-0.35299860529985505</v>
      </c>
      <c r="AH198" s="5">
        <f t="shared" ref="AH198:AH244" si="79">AVERAGE(N197,C198,D198)</f>
        <v>0.83333333333333337</v>
      </c>
      <c r="AI198" s="32">
        <f t="shared" si="60"/>
        <v>-0.86513666666666678</v>
      </c>
      <c r="AJ198" s="5">
        <f t="shared" si="74"/>
        <v>2.2798611111111113</v>
      </c>
      <c r="AK198" s="262">
        <f>AVERAGE(INDEX($AJ$5:$AJ$243,$Z198,1):INDEX($AJ$5:$AJ$243,$AA198,1))</f>
        <v>0.63319444444444462</v>
      </c>
      <c r="AL198" s="32"/>
      <c r="AM198" s="5">
        <f t="shared" si="75"/>
        <v>6.0666666666666673</v>
      </c>
      <c r="AN198" s="32">
        <f t="shared" si="61"/>
        <v>5.2803700000000005</v>
      </c>
      <c r="AO198" s="5">
        <f t="shared" si="76"/>
        <v>0.57559274755927436</v>
      </c>
      <c r="AP198" s="263">
        <f>AVERAGE(INDEX($AO$5:$AO$243,$Z198,1):INDEX($AO$5:$AO$243,$AA198,1))</f>
        <v>-0.17107391910739311</v>
      </c>
      <c r="AQ198" s="5"/>
      <c r="AR198" s="5">
        <f t="shared" si="77"/>
        <v>5.1333333333333337</v>
      </c>
      <c r="AS198" s="32">
        <f t="shared" si="62"/>
        <v>7.104543333333333</v>
      </c>
      <c r="AT198" s="5">
        <f t="shared" si="78"/>
        <v>-1.7281729428172961</v>
      </c>
      <c r="AU198" s="264">
        <f>AVERAGE(INDEX($AT$5:$AT$243,$Z198,1):INDEX($AT$5:$AT$243,$AA198,1))</f>
        <v>0.37849372384937058</v>
      </c>
      <c r="AV198" s="5"/>
    </row>
    <row r="199" spans="1:48" ht="11.4">
      <c r="A199" s="141">
        <v>195</v>
      </c>
      <c r="B199" s="6">
        <v>1975</v>
      </c>
      <c r="C199" s="5">
        <v>2.4</v>
      </c>
      <c r="D199" s="5">
        <v>0.3</v>
      </c>
      <c r="E199" s="5">
        <v>1.1000000000000001</v>
      </c>
      <c r="F199" s="5">
        <v>4.2</v>
      </c>
      <c r="G199" s="5">
        <v>10.1</v>
      </c>
      <c r="H199" s="5">
        <v>11</v>
      </c>
      <c r="I199" s="5">
        <v>15</v>
      </c>
      <c r="J199" s="5">
        <v>14.9</v>
      </c>
      <c r="K199" s="5">
        <v>14.5</v>
      </c>
      <c r="L199" s="5">
        <v>6.1</v>
      </c>
      <c r="M199" s="5">
        <v>1.3</v>
      </c>
      <c r="N199" s="5">
        <v>-1.7</v>
      </c>
      <c r="O199" s="231">
        <v>0</v>
      </c>
      <c r="P199" s="5">
        <v>6.6</v>
      </c>
      <c r="Q199" s="26">
        <f t="shared" si="66"/>
        <v>6.6</v>
      </c>
      <c r="R199" s="111">
        <f t="shared" si="65"/>
        <v>6.3955700000000011</v>
      </c>
      <c r="S199" s="32">
        <f t="shared" si="65"/>
        <v>6.3955700000000011</v>
      </c>
      <c r="T199" s="286">
        <v>6.634520547945205</v>
      </c>
      <c r="U199" s="111">
        <f t="shared" si="67"/>
        <v>0.32677824267781919</v>
      </c>
      <c r="V199" s="261">
        <f>AVERAGE(INDEX($U$5:$U$243,$Z199,1):INDEX($U$5:$U$243,$AA199,1))</f>
        <v>0.10677824267781962</v>
      </c>
      <c r="X199" s="4">
        <f t="shared" si="68"/>
        <v>9</v>
      </c>
      <c r="Y199" s="284">
        <f t="shared" si="69"/>
        <v>8.125</v>
      </c>
      <c r="Z199" s="6">
        <f t="shared" si="70"/>
        <v>187</v>
      </c>
      <c r="AA199" s="6">
        <f t="shared" si="71"/>
        <v>196</v>
      </c>
      <c r="AC199" s="5">
        <f t="shared" si="72"/>
        <v>13.633333333333333</v>
      </c>
      <c r="AD199" s="32">
        <f t="shared" si="59"/>
        <v>13.91056</v>
      </c>
      <c r="AE199" s="5">
        <f t="shared" si="73"/>
        <v>-0.55299860529985523</v>
      </c>
      <c r="AF199" s="261">
        <f>AVERAGE(INDEX($AE$5:$AE$243,$Z199,1):INDEX($AE$5:$AE$243,$AA199,1))</f>
        <v>-0.19633193863318824</v>
      </c>
      <c r="AH199" s="5">
        <f t="shared" si="79"/>
        <v>1.4333333333333333</v>
      </c>
      <c r="AI199" s="32">
        <f t="shared" si="60"/>
        <v>-0.80675666666666668</v>
      </c>
      <c r="AJ199" s="5">
        <f t="shared" si="74"/>
        <v>2.8798611111111114</v>
      </c>
      <c r="AK199" s="262">
        <f>AVERAGE(INDEX($AJ$5:$AJ$243,$Z199,1):INDEX($AJ$5:$AJ$243,$AA199,1))</f>
        <v>0.50652777777777813</v>
      </c>
      <c r="AL199" s="32"/>
      <c r="AM199" s="5">
        <f t="shared" si="75"/>
        <v>5.1333333333333337</v>
      </c>
      <c r="AN199" s="32">
        <f t="shared" si="61"/>
        <v>5.2938566666666667</v>
      </c>
      <c r="AO199" s="5">
        <f t="shared" si="76"/>
        <v>-0.35774058577405921</v>
      </c>
      <c r="AP199" s="263">
        <f>AVERAGE(INDEX($AO$5:$AO$243,$Z199,1):INDEX($AO$5:$AO$243,$AA199,1))</f>
        <v>-0.23774058577405982</v>
      </c>
      <c r="AQ199" s="5"/>
      <c r="AR199" s="5">
        <f t="shared" si="77"/>
        <v>7.3000000000000007</v>
      </c>
      <c r="AS199" s="32">
        <f t="shared" si="62"/>
        <v>7.1117399999999993</v>
      </c>
      <c r="AT199" s="5">
        <f t="shared" si="78"/>
        <v>0.43849372384937091</v>
      </c>
      <c r="AU199" s="264">
        <f>AVERAGE(INDEX($AT$5:$AT$243,$Z199,1):INDEX($AT$5:$AT$243,$AA199,1))</f>
        <v>0.33516039051603724</v>
      </c>
      <c r="AV199" s="5"/>
    </row>
    <row r="200" spans="1:48" ht="11.4">
      <c r="A200" s="141">
        <v>196</v>
      </c>
      <c r="B200" s="6">
        <v>1976</v>
      </c>
      <c r="C200" s="5">
        <v>-1.3</v>
      </c>
      <c r="D200" s="5">
        <v>0.2</v>
      </c>
      <c r="E200" s="5">
        <v>0</v>
      </c>
      <c r="F200" s="5">
        <v>4.8</v>
      </c>
      <c r="G200" s="5">
        <v>10.8</v>
      </c>
      <c r="H200" s="5">
        <v>15.3</v>
      </c>
      <c r="I200" s="5">
        <v>16.5</v>
      </c>
      <c r="J200" s="5">
        <v>12.5</v>
      </c>
      <c r="K200" s="5">
        <v>10.7</v>
      </c>
      <c r="L200" s="5">
        <v>9.4</v>
      </c>
      <c r="M200" s="5">
        <v>2.1</v>
      </c>
      <c r="N200" s="5">
        <v>-2</v>
      </c>
      <c r="O200" s="231">
        <v>0</v>
      </c>
      <c r="P200" s="5">
        <v>6.6</v>
      </c>
      <c r="Q200" s="26">
        <f t="shared" si="66"/>
        <v>6.6</v>
      </c>
      <c r="R200" s="111">
        <f t="shared" si="65"/>
        <v>6.4057399999999998</v>
      </c>
      <c r="S200" s="32">
        <f t="shared" si="65"/>
        <v>6.4057399999999998</v>
      </c>
      <c r="T200" s="286">
        <v>6.6095890410958908</v>
      </c>
      <c r="U200" s="111">
        <f t="shared" si="67"/>
        <v>0.32677824267781919</v>
      </c>
      <c r="V200" s="261">
        <f>AVERAGE(INDEX($U$5:$U$243,$Z200,1):INDEX($U$5:$U$243,$AA200,1))</f>
        <v>0.11677824267781958</v>
      </c>
      <c r="X200" s="4">
        <f t="shared" si="68"/>
        <v>9</v>
      </c>
      <c r="Y200" s="284">
        <f t="shared" si="69"/>
        <v>8.1666666666666661</v>
      </c>
      <c r="Z200" s="6">
        <f t="shared" si="70"/>
        <v>188</v>
      </c>
      <c r="AA200" s="6">
        <f t="shared" si="71"/>
        <v>197</v>
      </c>
      <c r="AC200" s="5">
        <f t="shared" si="72"/>
        <v>14.766666666666666</v>
      </c>
      <c r="AD200" s="32">
        <f t="shared" si="59"/>
        <v>13.920636666666665</v>
      </c>
      <c r="AE200" s="5">
        <f t="shared" si="73"/>
        <v>0.58033472803347763</v>
      </c>
      <c r="AF200" s="261">
        <f>AVERAGE(INDEX($AE$5:$AE$243,$Z200,1):INDEX($AE$5:$AE$243,$AA200,1))</f>
        <v>-0.28966527196652142</v>
      </c>
      <c r="AH200" s="5">
        <f t="shared" si="79"/>
        <v>-0.93333333333333324</v>
      </c>
      <c r="AI200" s="32">
        <f t="shared" si="60"/>
        <v>-0.80864666666666651</v>
      </c>
      <c r="AJ200" s="5">
        <f t="shared" si="74"/>
        <v>0.51319444444444484</v>
      </c>
      <c r="AK200" s="262">
        <f>AVERAGE(INDEX($AJ$5:$AJ$243,$Z200,1):INDEX($AJ$5:$AJ$243,$AA200,1))</f>
        <v>0.55652777777777795</v>
      </c>
      <c r="AL200" s="32"/>
      <c r="AM200" s="5">
        <f t="shared" si="75"/>
        <v>5.2</v>
      </c>
      <c r="AN200" s="32">
        <f t="shared" si="61"/>
        <v>5.2935566666666665</v>
      </c>
      <c r="AO200" s="5">
        <f t="shared" si="76"/>
        <v>-0.29107391910739278</v>
      </c>
      <c r="AP200" s="263">
        <f>AVERAGE(INDEX($AO$5:$AO$243,$Z200,1):INDEX($AO$5:$AO$243,$AA200,1))</f>
        <v>-0.19774058577405987</v>
      </c>
      <c r="AQ200" s="5"/>
      <c r="AR200" s="5">
        <f t="shared" si="77"/>
        <v>7.4000000000000012</v>
      </c>
      <c r="AS200" s="32">
        <f t="shared" si="62"/>
        <v>7.1582199999999991</v>
      </c>
      <c r="AT200" s="5">
        <f t="shared" si="78"/>
        <v>0.53849372384937144</v>
      </c>
      <c r="AU200" s="264">
        <f>AVERAGE(INDEX($AT$5:$AT$243,$Z200,1):INDEX($AT$5:$AT$243,$AA200,1))</f>
        <v>0.19516039051603729</v>
      </c>
      <c r="AV200" s="5"/>
    </row>
    <row r="201" spans="1:48" ht="11.4">
      <c r="A201" s="141">
        <v>197</v>
      </c>
      <c r="B201" s="6">
        <v>1977</v>
      </c>
      <c r="C201" s="5">
        <v>-0.5</v>
      </c>
      <c r="D201" s="5">
        <v>1.9</v>
      </c>
      <c r="E201" s="5">
        <v>5.5</v>
      </c>
      <c r="F201" s="5">
        <v>3</v>
      </c>
      <c r="G201" s="5">
        <v>9.3000000000000007</v>
      </c>
      <c r="H201" s="5">
        <v>13</v>
      </c>
      <c r="I201" s="5">
        <v>14.8</v>
      </c>
      <c r="J201" s="5">
        <v>13.4</v>
      </c>
      <c r="K201" s="5">
        <v>9.9</v>
      </c>
      <c r="L201" s="5">
        <v>9.6</v>
      </c>
      <c r="M201" s="5">
        <v>2.5</v>
      </c>
      <c r="N201" s="5">
        <v>1.5</v>
      </c>
      <c r="O201" s="231">
        <v>0</v>
      </c>
      <c r="P201" s="5">
        <v>7</v>
      </c>
      <c r="Q201" s="26">
        <f t="shared" si="66"/>
        <v>7</v>
      </c>
      <c r="R201" s="111">
        <f t="shared" si="65"/>
        <v>6.4262199999999998</v>
      </c>
      <c r="S201" s="32">
        <f t="shared" si="65"/>
        <v>6.4262199999999998</v>
      </c>
      <c r="T201" s="286">
        <v>7.0260273972602754</v>
      </c>
      <c r="U201" s="111">
        <f t="shared" si="67"/>
        <v>0.72677824267781954</v>
      </c>
      <c r="V201" s="261">
        <f>AVERAGE(INDEX($U$5:$U$243,$Z201,1):INDEX($U$5:$U$243,$AA201,1))</f>
        <v>7.6778242677819547E-2</v>
      </c>
      <c r="X201" s="4">
        <f t="shared" si="68"/>
        <v>9</v>
      </c>
      <c r="Y201" s="284">
        <f t="shared" si="69"/>
        <v>8.2083333333333339</v>
      </c>
      <c r="Z201" s="6">
        <f t="shared" si="70"/>
        <v>189</v>
      </c>
      <c r="AA201" s="6">
        <f t="shared" si="71"/>
        <v>198</v>
      </c>
      <c r="AC201" s="5">
        <f t="shared" si="72"/>
        <v>13.733333333333334</v>
      </c>
      <c r="AD201" s="32">
        <f t="shared" si="59"/>
        <v>13.951973333333331</v>
      </c>
      <c r="AE201" s="5">
        <f t="shared" si="73"/>
        <v>-0.45299860529985381</v>
      </c>
      <c r="AF201" s="261">
        <f>AVERAGE(INDEX($AE$5:$AE$243,$Z201,1):INDEX($AE$5:$AE$243,$AA201,1))</f>
        <v>-0.33633193863318828</v>
      </c>
      <c r="AH201" s="5">
        <f t="shared" si="79"/>
        <v>-0.20000000000000004</v>
      </c>
      <c r="AI201" s="32">
        <f t="shared" si="60"/>
        <v>-0.81600333333333319</v>
      </c>
      <c r="AJ201" s="5">
        <f t="shared" si="74"/>
        <v>1.2465277777777781</v>
      </c>
      <c r="AK201" s="262">
        <f>AVERAGE(INDEX($AJ$5:$AJ$243,$Z201,1):INDEX($AJ$5:$AJ$243,$AA201,1))</f>
        <v>0.70319444444444468</v>
      </c>
      <c r="AL201" s="32"/>
      <c r="AM201" s="5">
        <f t="shared" si="75"/>
        <v>5.9333333333333336</v>
      </c>
      <c r="AN201" s="32">
        <f t="shared" si="61"/>
        <v>5.3123300000000002</v>
      </c>
      <c r="AO201" s="5">
        <f t="shared" si="76"/>
        <v>0.44225941422594062</v>
      </c>
      <c r="AP201" s="263">
        <f>AVERAGE(INDEX($AO$5:$AO$243,$Z201,1):INDEX($AO$5:$AO$243,$AA201,1))</f>
        <v>-0.31774058577405978</v>
      </c>
      <c r="AQ201" s="5"/>
      <c r="AR201" s="5">
        <f t="shared" si="77"/>
        <v>7.333333333333333</v>
      </c>
      <c r="AS201" s="32">
        <f t="shared" si="62"/>
        <v>7.2147733333333344</v>
      </c>
      <c r="AT201" s="5">
        <f t="shared" si="78"/>
        <v>0.47182705718270324</v>
      </c>
      <c r="AU201" s="264">
        <f>AVERAGE(INDEX($AT$5:$AT$243,$Z201,1):INDEX($AT$5:$AT$243,$AA201,1))</f>
        <v>8.849372384937064E-2</v>
      </c>
      <c r="AV201" s="5"/>
    </row>
    <row r="202" spans="1:48" ht="11.4">
      <c r="A202" s="141">
        <v>198</v>
      </c>
      <c r="B202" s="6">
        <v>1978</v>
      </c>
      <c r="C202" s="5">
        <v>-1.6</v>
      </c>
      <c r="D202" s="5">
        <v>-2.7</v>
      </c>
      <c r="E202" s="5">
        <v>2.2999999999999998</v>
      </c>
      <c r="F202" s="5">
        <v>4.5</v>
      </c>
      <c r="G202" s="5">
        <v>7.9</v>
      </c>
      <c r="H202" s="5">
        <v>12.1</v>
      </c>
      <c r="I202" s="5">
        <v>13.3</v>
      </c>
      <c r="J202" s="5">
        <v>12.9</v>
      </c>
      <c r="K202" s="5">
        <v>10.7</v>
      </c>
      <c r="L202" s="5">
        <v>6.7</v>
      </c>
      <c r="M202" s="5">
        <v>2.8</v>
      </c>
      <c r="N202" s="5">
        <v>0.8</v>
      </c>
      <c r="O202" s="231">
        <v>0</v>
      </c>
      <c r="P202" s="5">
        <v>5.8</v>
      </c>
      <c r="Q202" s="26">
        <f t="shared" si="66"/>
        <v>5.8</v>
      </c>
      <c r="R202" s="111">
        <f t="shared" si="65"/>
        <v>6.44787</v>
      </c>
      <c r="S202" s="32">
        <f t="shared" si="65"/>
        <v>6.44787</v>
      </c>
      <c r="T202" s="286">
        <v>5.8575342465753426</v>
      </c>
      <c r="U202" s="111">
        <f t="shared" si="67"/>
        <v>-0.47322175732218064</v>
      </c>
      <c r="V202" s="261">
        <f>AVERAGE(INDEX($U$5:$U$243,$Z202,1):INDEX($U$5:$U$243,$AA202,1))</f>
        <v>0.10677824267781952</v>
      </c>
      <c r="X202" s="4">
        <f t="shared" si="68"/>
        <v>9</v>
      </c>
      <c r="Y202" s="284">
        <f t="shared" si="69"/>
        <v>8.25</v>
      </c>
      <c r="Z202" s="6">
        <f t="shared" si="70"/>
        <v>190</v>
      </c>
      <c r="AA202" s="6">
        <f t="shared" si="71"/>
        <v>199</v>
      </c>
      <c r="AC202" s="5">
        <f t="shared" si="72"/>
        <v>12.766666666666666</v>
      </c>
      <c r="AD202" s="32">
        <f t="shared" si="59"/>
        <v>13.989156666666666</v>
      </c>
      <c r="AE202" s="5">
        <f t="shared" si="73"/>
        <v>-1.4196652719665224</v>
      </c>
      <c r="AF202" s="261">
        <f>AVERAGE(INDEX($AE$5:$AE$243,$Z202,1):INDEX($AE$5:$AE$243,$AA202,1))</f>
        <v>-0.29633193863318824</v>
      </c>
      <c r="AH202" s="5">
        <f t="shared" si="79"/>
        <v>-0.93333333333333346</v>
      </c>
      <c r="AI202" s="32">
        <f t="shared" si="60"/>
        <v>-0.85210666666666657</v>
      </c>
      <c r="AJ202" s="5">
        <f t="shared" si="74"/>
        <v>0.51319444444444462</v>
      </c>
      <c r="AK202" s="262">
        <f>AVERAGE(INDEX($AJ$5:$AJ$243,$Z202,1):INDEX($AJ$5:$AJ$243,$AA202,1))</f>
        <v>0.76319444444444462</v>
      </c>
      <c r="AL202" s="32"/>
      <c r="AM202" s="5">
        <f t="shared" si="75"/>
        <v>4.8999999999999995</v>
      </c>
      <c r="AN202" s="32">
        <f t="shared" si="61"/>
        <v>5.3322966666666671</v>
      </c>
      <c r="AO202" s="5">
        <f t="shared" si="76"/>
        <v>-0.59107391910739349</v>
      </c>
      <c r="AP202" s="263">
        <f>AVERAGE(INDEX($AO$5:$AO$243,$Z202,1):INDEX($AO$5:$AO$243,$AA202,1))</f>
        <v>-0.34107391910739293</v>
      </c>
      <c r="AQ202" s="5"/>
      <c r="AR202" s="5">
        <f t="shared" si="77"/>
        <v>6.7333333333333334</v>
      </c>
      <c r="AS202" s="32">
        <f t="shared" si="62"/>
        <v>7.280476666666666</v>
      </c>
      <c r="AT202" s="5">
        <f t="shared" si="78"/>
        <v>-0.12817294281729641</v>
      </c>
      <c r="AU202" s="264">
        <f>AVERAGE(INDEX($AT$5:$AT$243,$Z202,1):INDEX($AT$5:$AT$243,$AA202,1))</f>
        <v>-8.1729428172961256E-3</v>
      </c>
      <c r="AV202" s="5"/>
    </row>
    <row r="203" spans="1:48" ht="11.4">
      <c r="A203" s="141">
        <v>199</v>
      </c>
      <c r="B203" s="6">
        <v>1979</v>
      </c>
      <c r="C203" s="5">
        <v>-4.7</v>
      </c>
      <c r="D203" s="5">
        <v>-1</v>
      </c>
      <c r="E203" s="5">
        <v>2.8</v>
      </c>
      <c r="F203" s="5">
        <v>3</v>
      </c>
      <c r="G203" s="5">
        <v>10.3</v>
      </c>
      <c r="H203" s="5">
        <v>13.5</v>
      </c>
      <c r="I203" s="5">
        <v>13.7</v>
      </c>
      <c r="J203" s="5">
        <v>13.4</v>
      </c>
      <c r="K203" s="5">
        <v>11.7</v>
      </c>
      <c r="L203" s="5">
        <v>9.1999999999999993</v>
      </c>
      <c r="M203" s="5">
        <v>1.4</v>
      </c>
      <c r="N203" s="5">
        <v>2.6</v>
      </c>
      <c r="O203" s="231">
        <v>0</v>
      </c>
      <c r="P203" s="5">
        <v>6.3</v>
      </c>
      <c r="Q203" s="26">
        <f t="shared" si="66"/>
        <v>6.3</v>
      </c>
      <c r="R203" s="111">
        <f t="shared" si="65"/>
        <v>6.4733199999999993</v>
      </c>
      <c r="S203" s="32">
        <f t="shared" si="65"/>
        <v>6.4733199999999993</v>
      </c>
      <c r="T203" s="286">
        <v>6.3646575342465752</v>
      </c>
      <c r="U203" s="111">
        <f t="shared" si="67"/>
        <v>2.6778242677819364E-2</v>
      </c>
      <c r="V203" s="261">
        <f>AVERAGE(INDEX($U$5:$U$243,$Z203,1):INDEX($U$5:$U$243,$AA203,1))</f>
        <v>8.67782426778195E-2</v>
      </c>
      <c r="X203" s="4">
        <f t="shared" si="68"/>
        <v>9</v>
      </c>
      <c r="Y203" s="284">
        <f t="shared" si="69"/>
        <v>8.2916666666666661</v>
      </c>
      <c r="Z203" s="6">
        <f t="shared" si="70"/>
        <v>191</v>
      </c>
      <c r="AA203" s="6">
        <f t="shared" si="71"/>
        <v>200</v>
      </c>
      <c r="AC203" s="5">
        <f t="shared" si="72"/>
        <v>13.533333333333333</v>
      </c>
      <c r="AD203" s="32">
        <f t="shared" si="59"/>
        <v>14.028529999999998</v>
      </c>
      <c r="AE203" s="5">
        <f t="shared" si="73"/>
        <v>-0.65299860529985487</v>
      </c>
      <c r="AF203" s="261">
        <f>AVERAGE(INDEX($AE$5:$AE$243,$Z203,1):INDEX($AE$5:$AE$243,$AA203,1))</f>
        <v>-0.43299860529985496</v>
      </c>
      <c r="AH203" s="5">
        <f t="shared" si="79"/>
        <v>-1.6333333333333335</v>
      </c>
      <c r="AI203" s="32">
        <f t="shared" si="60"/>
        <v>-0.87396666666666667</v>
      </c>
      <c r="AJ203" s="5">
        <f t="shared" si="74"/>
        <v>-0.18680555555555545</v>
      </c>
      <c r="AK203" s="262">
        <f>AVERAGE(INDEX($AJ$5:$AJ$243,$Z203,1):INDEX($AJ$5:$AJ$243,$AA203,1))</f>
        <v>1.1198611111111112</v>
      </c>
      <c r="AL203" s="32"/>
      <c r="AM203" s="5">
        <f t="shared" si="75"/>
        <v>5.3666666666666671</v>
      </c>
      <c r="AN203" s="32">
        <f t="shared" si="61"/>
        <v>5.3582000000000001</v>
      </c>
      <c r="AO203" s="5">
        <f t="shared" si="76"/>
        <v>-0.12440725244072581</v>
      </c>
      <c r="AP203" s="263">
        <f>AVERAGE(INDEX($AO$5:$AO$243,$Z203,1):INDEX($AO$5:$AO$243,$AA203,1))</f>
        <v>-0.26107391910739303</v>
      </c>
      <c r="AQ203" s="5"/>
      <c r="AR203" s="5">
        <f t="shared" si="77"/>
        <v>7.4333333333333327</v>
      </c>
      <c r="AS203" s="32">
        <f t="shared" si="62"/>
        <v>7.3520933333333325</v>
      </c>
      <c r="AT203" s="5">
        <f t="shared" si="78"/>
        <v>0.57182705718270288</v>
      </c>
      <c r="AU203" s="264">
        <f>AVERAGE(INDEX($AT$5:$AT$243,$Z203,1):INDEX($AT$5:$AT$243,$AA203,1))</f>
        <v>-0.11817294281729618</v>
      </c>
      <c r="AV203" s="5"/>
    </row>
    <row r="204" spans="1:48" ht="11.4">
      <c r="A204" s="141">
        <v>200</v>
      </c>
      <c r="B204" s="6">
        <v>1980</v>
      </c>
      <c r="C204" s="5">
        <v>-3.5</v>
      </c>
      <c r="D204" s="5">
        <v>1.4</v>
      </c>
      <c r="E204" s="5">
        <v>2</v>
      </c>
      <c r="F204" s="5">
        <v>2.1</v>
      </c>
      <c r="G204" s="5">
        <v>7.3</v>
      </c>
      <c r="H204" s="5">
        <v>11.4</v>
      </c>
      <c r="I204" s="5">
        <v>12.4</v>
      </c>
      <c r="J204" s="5">
        <v>15.6</v>
      </c>
      <c r="K204" s="5">
        <v>13</v>
      </c>
      <c r="L204" s="5">
        <v>6.7</v>
      </c>
      <c r="M204" s="5">
        <v>1.4</v>
      </c>
      <c r="N204" s="5">
        <v>-1.8</v>
      </c>
      <c r="O204" s="231">
        <v>0</v>
      </c>
      <c r="P204" s="5">
        <v>5.7</v>
      </c>
      <c r="Q204" s="26">
        <f t="shared" si="66"/>
        <v>5.7</v>
      </c>
      <c r="R204" s="111">
        <f t="shared" si="65"/>
        <v>6.4998500000000003</v>
      </c>
      <c r="S204" s="32">
        <f t="shared" si="65"/>
        <v>6.4998500000000003</v>
      </c>
      <c r="T204" s="286">
        <v>5.6983561643835605</v>
      </c>
      <c r="U204" s="111">
        <f t="shared" si="67"/>
        <v>-0.57322175732218028</v>
      </c>
      <c r="V204" s="261">
        <f>AVERAGE(INDEX($U$5:$U$243,$Z204,1):INDEX($U$5:$U$243,$AA204,1))</f>
        <v>5.6778242677819522E-2</v>
      </c>
      <c r="X204" s="4">
        <f t="shared" si="68"/>
        <v>9</v>
      </c>
      <c r="Y204" s="284">
        <f t="shared" si="69"/>
        <v>8.3333333333333339</v>
      </c>
      <c r="Z204" s="6">
        <f t="shared" si="70"/>
        <v>192</v>
      </c>
      <c r="AA204" s="6">
        <f t="shared" si="71"/>
        <v>201</v>
      </c>
      <c r="AC204" s="5">
        <f t="shared" si="72"/>
        <v>13.133333333333333</v>
      </c>
      <c r="AD204" s="32">
        <f t="shared" si="59"/>
        <v>14.085079999999998</v>
      </c>
      <c r="AE204" s="5">
        <f t="shared" si="73"/>
        <v>-1.0529986052998552</v>
      </c>
      <c r="AF204" s="261">
        <f>AVERAGE(INDEX($AE$5:$AE$243,$Z204,1):INDEX($AE$5:$AE$243,$AA204,1))</f>
        <v>-0.47633193863318829</v>
      </c>
      <c r="AH204" s="5">
        <f t="shared" si="79"/>
        <v>0.16666666666666666</v>
      </c>
      <c r="AI204" s="32">
        <f t="shared" si="60"/>
        <v>-0.91192666666666677</v>
      </c>
      <c r="AJ204" s="5">
        <f t="shared" si="74"/>
        <v>1.6131944444444448</v>
      </c>
      <c r="AK204" s="262">
        <f>AVERAGE(INDEX($AJ$5:$AJ$243,$Z204,1):INDEX($AJ$5:$AJ$243,$AA204,1))</f>
        <v>0.98986111111111119</v>
      </c>
      <c r="AL204" s="32"/>
      <c r="AM204" s="5">
        <f t="shared" si="75"/>
        <v>3.7999999999999994</v>
      </c>
      <c r="AN204" s="32">
        <f t="shared" si="61"/>
        <v>5.3738033333333339</v>
      </c>
      <c r="AO204" s="5">
        <f t="shared" si="76"/>
        <v>-1.6910739191073936</v>
      </c>
      <c r="AP204" s="263">
        <f>AVERAGE(INDEX($AO$5:$AO$243,$Z204,1):INDEX($AO$5:$AO$243,$AA204,1))</f>
        <v>-8.440725244072618E-2</v>
      </c>
      <c r="AQ204" s="5"/>
      <c r="AR204" s="5">
        <f t="shared" si="77"/>
        <v>7.0333333333333323</v>
      </c>
      <c r="AS204" s="32">
        <f t="shared" si="62"/>
        <v>7.4350999999999994</v>
      </c>
      <c r="AT204" s="5">
        <f t="shared" si="78"/>
        <v>0.17182705718270253</v>
      </c>
      <c r="AU204" s="264">
        <f>AVERAGE(INDEX($AT$5:$AT$243,$Z204,1):INDEX($AT$5:$AT$243,$AA204,1))</f>
        <v>-5.4839609483962978E-2</v>
      </c>
      <c r="AV204" s="5"/>
    </row>
    <row r="205" spans="1:48" ht="11.4">
      <c r="A205" s="141">
        <v>201</v>
      </c>
      <c r="B205" s="6">
        <v>1981</v>
      </c>
      <c r="C205" s="5">
        <v>-3.8</v>
      </c>
      <c r="D205" s="5">
        <v>-3.2</v>
      </c>
      <c r="E205" s="5">
        <v>5.6</v>
      </c>
      <c r="F205" s="5">
        <v>6.7</v>
      </c>
      <c r="G205" s="5">
        <v>9.9</v>
      </c>
      <c r="H205" s="5">
        <v>13.3</v>
      </c>
      <c r="I205" s="5">
        <v>13.9</v>
      </c>
      <c r="J205" s="5">
        <v>15.2</v>
      </c>
      <c r="K205" s="5">
        <v>12.2</v>
      </c>
      <c r="L205" s="5">
        <v>7.2</v>
      </c>
      <c r="M205" s="5">
        <v>2.5</v>
      </c>
      <c r="N205" s="5">
        <v>-2.1</v>
      </c>
      <c r="O205" s="231">
        <v>0</v>
      </c>
      <c r="P205" s="5">
        <v>6.4</v>
      </c>
      <c r="Q205" s="26">
        <f t="shared" si="66"/>
        <v>6.4</v>
      </c>
      <c r="R205" s="111">
        <f t="shared" si="65"/>
        <v>6.5387700000000004</v>
      </c>
      <c r="S205" s="32">
        <f t="shared" si="65"/>
        <v>6.5387700000000004</v>
      </c>
      <c r="T205" s="286">
        <v>6.5191780821917824</v>
      </c>
      <c r="U205" s="111">
        <f t="shared" si="67"/>
        <v>0.1267782426778199</v>
      </c>
      <c r="V205" s="261">
        <f>AVERAGE(INDEX($U$5:$U$243,$Z205,1):INDEX($U$5:$U$243,$AA205,1))</f>
        <v>0.14677824267781947</v>
      </c>
      <c r="X205" s="4">
        <f t="shared" si="68"/>
        <v>9</v>
      </c>
      <c r="Y205" s="284">
        <f t="shared" si="69"/>
        <v>8.375</v>
      </c>
      <c r="Z205" s="6">
        <f t="shared" si="70"/>
        <v>193</v>
      </c>
      <c r="AA205" s="6">
        <f t="shared" si="71"/>
        <v>202</v>
      </c>
      <c r="AC205" s="5">
        <f t="shared" si="72"/>
        <v>14.133333333333335</v>
      </c>
      <c r="AD205" s="32">
        <f t="shared" si="59"/>
        <v>14.155256666666666</v>
      </c>
      <c r="AE205" s="5">
        <f t="shared" si="73"/>
        <v>-5.2998605299853452E-2</v>
      </c>
      <c r="AF205" s="261">
        <f>AVERAGE(INDEX($AE$5:$AE$243,$Z205,1):INDEX($AE$5:$AE$243,$AA205,1))</f>
        <v>-0.29299860529985511</v>
      </c>
      <c r="AH205" s="5">
        <f t="shared" si="79"/>
        <v>-2.9333333333333336</v>
      </c>
      <c r="AI205" s="32">
        <f t="shared" si="60"/>
        <v>-0.93810333333333351</v>
      </c>
      <c r="AJ205" s="5">
        <f t="shared" si="74"/>
        <v>-1.4868055555555555</v>
      </c>
      <c r="AK205" s="262">
        <f>AVERAGE(INDEX($AJ$5:$AJ$243,$Z205,1):INDEX($AJ$5:$AJ$243,$AA205,1))</f>
        <v>0.77319444444444452</v>
      </c>
      <c r="AL205" s="32"/>
      <c r="AM205" s="5">
        <f t="shared" si="75"/>
        <v>7.4000000000000012</v>
      </c>
      <c r="AN205" s="32">
        <f t="shared" si="61"/>
        <v>5.4070100000000005</v>
      </c>
      <c r="AO205" s="5">
        <f t="shared" si="76"/>
        <v>1.9089260808926083</v>
      </c>
      <c r="AP205" s="263">
        <f>AVERAGE(INDEX($AO$5:$AO$243,$Z205,1):INDEX($AO$5:$AO$243,$AA205,1))</f>
        <v>-0.15107391910739279</v>
      </c>
      <c r="AQ205" s="5"/>
      <c r="AR205" s="5">
        <f t="shared" si="77"/>
        <v>7.3</v>
      </c>
      <c r="AS205" s="32">
        <f t="shared" si="62"/>
        <v>7.5136833333333328</v>
      </c>
      <c r="AT205" s="5">
        <f t="shared" si="78"/>
        <v>0.43849372384937002</v>
      </c>
      <c r="AU205" s="264">
        <f>AVERAGE(INDEX($AT$5:$AT$243,$Z205,1):INDEX($AT$5:$AT$243,$AA205,1))</f>
        <v>0.31516039051603684</v>
      </c>
      <c r="AV205" s="5"/>
    </row>
    <row r="206" spans="1:48" ht="11.4">
      <c r="A206" s="141">
        <v>202</v>
      </c>
      <c r="B206" s="6">
        <v>1982</v>
      </c>
      <c r="C206" s="5">
        <v>-0.2</v>
      </c>
      <c r="D206" s="5">
        <v>-1.4</v>
      </c>
      <c r="E206" s="5">
        <v>1.7</v>
      </c>
      <c r="F206" s="5">
        <v>3.4</v>
      </c>
      <c r="G206" s="5">
        <v>10.6</v>
      </c>
      <c r="H206" s="5">
        <v>14.3</v>
      </c>
      <c r="I206" s="5">
        <v>16.7</v>
      </c>
      <c r="J206" s="5">
        <v>14.5</v>
      </c>
      <c r="K206" s="5">
        <v>14.6</v>
      </c>
      <c r="L206" s="5">
        <v>7.8</v>
      </c>
      <c r="M206" s="5">
        <v>5.3</v>
      </c>
      <c r="N206" s="5">
        <v>0.6</v>
      </c>
      <c r="O206" s="231">
        <v>0</v>
      </c>
      <c r="P206" s="5">
        <f>ROUND(AVERAGE(C206:N206),1)</f>
        <v>7.3</v>
      </c>
      <c r="Q206" s="26">
        <f t="shared" si="66"/>
        <v>7.3</v>
      </c>
      <c r="R206" s="111">
        <f t="shared" si="65"/>
        <v>6.5794299999999994</v>
      </c>
      <c r="S206" s="32">
        <f t="shared" si="65"/>
        <v>6.5794299999999994</v>
      </c>
      <c r="T206" s="286">
        <v>7.3715068493150682</v>
      </c>
      <c r="U206" s="111">
        <f t="shared" si="67"/>
        <v>1.0267782426778194</v>
      </c>
      <c r="V206" s="261">
        <f>AVERAGE(INDEX($U$5:$U$243,$Z206,1):INDEX($U$5:$U$243,$AA206,1))</f>
        <v>0.29677824267781949</v>
      </c>
      <c r="X206" s="4">
        <f t="shared" si="68"/>
        <v>9</v>
      </c>
      <c r="Y206" s="284">
        <f t="shared" si="69"/>
        <v>8.4166666666666661</v>
      </c>
      <c r="Z206" s="6">
        <f t="shared" si="70"/>
        <v>194</v>
      </c>
      <c r="AA206" s="6">
        <f t="shared" si="71"/>
        <v>203</v>
      </c>
      <c r="AC206" s="5">
        <f t="shared" si="72"/>
        <v>15.166666666666666</v>
      </c>
      <c r="AD206" s="32">
        <f t="shared" si="59"/>
        <v>14.210646666666666</v>
      </c>
      <c r="AE206" s="5">
        <f t="shared" si="73"/>
        <v>0.98033472803347799</v>
      </c>
      <c r="AF206" s="261">
        <f>AVERAGE(INDEX($AE$5:$AE$243,$Z206,1):INDEX($AE$5:$AE$243,$AA206,1))</f>
        <v>-0.11966527196652184</v>
      </c>
      <c r="AH206" s="5">
        <f t="shared" si="79"/>
        <v>-1.2333333333333334</v>
      </c>
      <c r="AI206" s="32">
        <f t="shared" si="60"/>
        <v>-0.93764000000000003</v>
      </c>
      <c r="AJ206" s="5">
        <f t="shared" si="74"/>
        <v>0.21319444444444469</v>
      </c>
      <c r="AK206" s="262">
        <f>AVERAGE(INDEX($AJ$5:$AJ$243,$Z206,1):INDEX($AJ$5:$AJ$243,$AA206,1))</f>
        <v>0.856527777777778</v>
      </c>
      <c r="AL206" s="32"/>
      <c r="AM206" s="5">
        <f t="shared" si="75"/>
        <v>5.2333333333333334</v>
      </c>
      <c r="AN206" s="32">
        <f t="shared" si="61"/>
        <v>5.4637266666666671</v>
      </c>
      <c r="AO206" s="5">
        <f t="shared" si="76"/>
        <v>-0.25774058577405956</v>
      </c>
      <c r="AP206" s="263">
        <f>AVERAGE(INDEX($AO$5:$AO$243,$Z206,1):INDEX($AO$5:$AO$243,$AA206,1))</f>
        <v>3.8926080892607254E-2</v>
      </c>
      <c r="AQ206" s="5"/>
      <c r="AR206" s="5">
        <f t="shared" si="77"/>
        <v>9.2333333333333325</v>
      </c>
      <c r="AS206" s="32">
        <f t="shared" si="62"/>
        <v>7.5728500000000007</v>
      </c>
      <c r="AT206" s="5">
        <f t="shared" si="78"/>
        <v>2.3718270571827027</v>
      </c>
      <c r="AU206" s="264">
        <f>AVERAGE(INDEX($AT$5:$AT$243,$Z206,1):INDEX($AT$5:$AT$243,$AA206,1))</f>
        <v>0.37182705718270342</v>
      </c>
      <c r="AV206" s="5"/>
    </row>
    <row r="207" spans="1:48" ht="11.4">
      <c r="A207" s="141">
        <v>203</v>
      </c>
      <c r="B207" s="6">
        <v>1983</v>
      </c>
      <c r="C207" s="5">
        <v>2.2000000000000002</v>
      </c>
      <c r="D207" s="5">
        <v>-4.2</v>
      </c>
      <c r="E207" s="5">
        <v>2.8</v>
      </c>
      <c r="F207" s="5">
        <v>7</v>
      </c>
      <c r="G207" s="5">
        <v>9</v>
      </c>
      <c r="H207" s="5">
        <v>13.8</v>
      </c>
      <c r="I207" s="5">
        <v>19.7</v>
      </c>
      <c r="J207" s="5">
        <v>15.3</v>
      </c>
      <c r="K207" s="5">
        <v>12.3</v>
      </c>
      <c r="L207" s="5">
        <v>8.1</v>
      </c>
      <c r="M207" s="5">
        <v>1.9</v>
      </c>
      <c r="N207" s="5">
        <v>0.8</v>
      </c>
      <c r="O207" s="231">
        <v>0</v>
      </c>
      <c r="P207" s="5">
        <f t="shared" ref="P207:P239" si="80">ROUND(AVERAGE(C207:N207),1)</f>
        <v>7.4</v>
      </c>
      <c r="Q207" s="26">
        <f t="shared" si="66"/>
        <v>7.4</v>
      </c>
      <c r="R207" s="111">
        <f t="shared" si="65"/>
        <v>6.6297000000000006</v>
      </c>
      <c r="S207" s="32">
        <f t="shared" si="65"/>
        <v>6.6297000000000006</v>
      </c>
      <c r="T207" s="286">
        <v>7.4879452054794502</v>
      </c>
      <c r="U207" s="111">
        <f t="shared" si="67"/>
        <v>1.1267782426778199</v>
      </c>
      <c r="V207" s="261">
        <f>AVERAGE(INDEX($U$5:$U$243,$Z207,1):INDEX($U$5:$U$243,$AA207,1))</f>
        <v>0.25677824267781951</v>
      </c>
      <c r="X207" s="4">
        <f t="shared" si="68"/>
        <v>9</v>
      </c>
      <c r="Y207" s="284">
        <f t="shared" si="69"/>
        <v>8.4583333333333339</v>
      </c>
      <c r="Z207" s="6">
        <f t="shared" si="70"/>
        <v>195</v>
      </c>
      <c r="AA207" s="6">
        <f t="shared" si="71"/>
        <v>204</v>
      </c>
      <c r="AC207" s="5">
        <f t="shared" si="72"/>
        <v>16.266666666666666</v>
      </c>
      <c r="AD207" s="32">
        <f t="shared" si="59"/>
        <v>14.285763333333334</v>
      </c>
      <c r="AE207" s="5">
        <f t="shared" si="73"/>
        <v>2.0803347280334776</v>
      </c>
      <c r="AF207" s="261">
        <f>AVERAGE(INDEX($AE$5:$AE$243,$Z207,1):INDEX($AE$5:$AE$243,$AA207,1))</f>
        <v>-9.633193863318841E-2</v>
      </c>
      <c r="AH207" s="5">
        <f t="shared" si="79"/>
        <v>-0.46666666666666662</v>
      </c>
      <c r="AI207" s="32">
        <f t="shared" si="60"/>
        <v>-0.91912000000000005</v>
      </c>
      <c r="AJ207" s="5">
        <f t="shared" si="74"/>
        <v>0.97986111111111152</v>
      </c>
      <c r="AK207" s="262">
        <f>AVERAGE(INDEX($AJ$5:$AJ$243,$Z207,1):INDEX($AJ$5:$AJ$243,$AA207,1))</f>
        <v>0.64652777777777792</v>
      </c>
      <c r="AL207" s="32"/>
      <c r="AM207" s="5">
        <f t="shared" si="75"/>
        <v>6.2666666666666666</v>
      </c>
      <c r="AN207" s="32">
        <f t="shared" si="61"/>
        <v>5.513746666666667</v>
      </c>
      <c r="AO207" s="5">
        <f t="shared" si="76"/>
        <v>0.77559274755927365</v>
      </c>
      <c r="AP207" s="263">
        <f>AVERAGE(INDEX($AO$5:$AO$243,$Z207,1):INDEX($AO$5:$AO$243,$AA207,1))</f>
        <v>-0.19440725244072618</v>
      </c>
      <c r="AQ207" s="5"/>
      <c r="AR207" s="5">
        <f t="shared" si="77"/>
        <v>7.4333333333333327</v>
      </c>
      <c r="AS207" s="32">
        <f t="shared" si="62"/>
        <v>7.6415199999999999</v>
      </c>
      <c r="AT207" s="5">
        <f t="shared" si="78"/>
        <v>0.57182705718270288</v>
      </c>
      <c r="AU207" s="264">
        <f>AVERAGE(INDEX($AT$5:$AT$243,$Z207,1):INDEX($AT$5:$AT$243,$AA207,1))</f>
        <v>0.72516039051603665</v>
      </c>
      <c r="AV207" s="5"/>
    </row>
    <row r="208" spans="1:48" ht="11.4">
      <c r="A208" s="141">
        <v>204</v>
      </c>
      <c r="B208" s="6">
        <v>1984</v>
      </c>
      <c r="C208" s="5">
        <v>-0.7</v>
      </c>
      <c r="D208" s="5">
        <v>-3.9</v>
      </c>
      <c r="E208" s="5">
        <v>-0.4</v>
      </c>
      <c r="F208" s="5">
        <v>3.9</v>
      </c>
      <c r="G208" s="5">
        <v>7.7</v>
      </c>
      <c r="H208" s="5">
        <v>12.1</v>
      </c>
      <c r="I208" s="5">
        <v>14.7</v>
      </c>
      <c r="J208" s="5">
        <v>14.5</v>
      </c>
      <c r="K208" s="5">
        <v>10.3</v>
      </c>
      <c r="L208" s="5">
        <v>9</v>
      </c>
      <c r="M208" s="5">
        <v>6.7</v>
      </c>
      <c r="N208" s="5">
        <v>0.5</v>
      </c>
      <c r="O208" s="231">
        <v>0</v>
      </c>
      <c r="P208" s="5">
        <f t="shared" si="80"/>
        <v>6.2</v>
      </c>
      <c r="Q208" s="26">
        <f t="shared" si="66"/>
        <v>6.2</v>
      </c>
      <c r="R208" s="111">
        <f t="shared" ref="R208:S223" si="81">$W$5*(P197+P219)+$W$6*(P198+P218)+$W$7*(P199+P217)+$W$8*(P200+P216)+$W$9*(P201+P215)+$W$10*(P202+P214)+$W$11*(P203+P213)+$W$12*(P204+P212)+$W$13*(P205+P211)+$W$14*(P206+P210)+$W$15*(P207+P209)+$W$16*P208</f>
        <v>6.6823199999999998</v>
      </c>
      <c r="S208" s="32">
        <f t="shared" si="81"/>
        <v>6.6823199999999998</v>
      </c>
      <c r="T208" s="286">
        <v>6.2528767123287672</v>
      </c>
      <c r="U208" s="111">
        <f t="shared" si="67"/>
        <v>-7.3221757322180281E-2</v>
      </c>
      <c r="V208" s="261">
        <f>AVERAGE(INDEX($U$5:$U$243,$Z208,1):INDEX($U$5:$U$243,$AA208,1))</f>
        <v>0.20677824267781952</v>
      </c>
      <c r="X208" s="4">
        <f t="shared" si="68"/>
        <v>9</v>
      </c>
      <c r="Y208" s="284">
        <f t="shared" si="69"/>
        <v>8.5</v>
      </c>
      <c r="Z208" s="6">
        <f t="shared" si="70"/>
        <v>196</v>
      </c>
      <c r="AA208" s="6">
        <f t="shared" si="71"/>
        <v>205</v>
      </c>
      <c r="AC208" s="5">
        <f t="shared" si="72"/>
        <v>13.766666666666666</v>
      </c>
      <c r="AD208" s="32">
        <f t="shared" ref="AD208:AD230" si="82">$W$5*(AC197+AC219)+$W$6*(AC198+AC218)+$W$7*(AC199+AC217)+$W$8*(AC200+AC216)+$W$9*(AC201+AC215)+$W$10*(AC202+AC214)+$W$11*(AC203+AC213)+$W$12*(AC204+AC212)+$W$13*(AC205+AC211)+$W$14*(AC206+AC210)+$W$15*(AC207+AC209)+$W$16*AC208</f>
        <v>14.359046666666664</v>
      </c>
      <c r="AE208" s="5">
        <f t="shared" si="73"/>
        <v>-0.41966527196652237</v>
      </c>
      <c r="AF208" s="261">
        <f>AVERAGE(INDEX($AE$5:$AE$243,$Z208,1):INDEX($AE$5:$AE$243,$AA208,1))</f>
        <v>-3.299860529985512E-2</v>
      </c>
      <c r="AH208" s="5">
        <f t="shared" si="79"/>
        <v>-1.2666666666666666</v>
      </c>
      <c r="AI208" s="32">
        <f t="shared" ref="AI208:AI230" si="83">$W$5*(AH197+AH219)+$W$6*(AH198+AH218)+$W$7*(AH199+AH217)+$W$8*(AH200+AH216)+$W$9*(AH201+AH215)+$W$10*(AH202+AH214)+$W$11*(AH203+AH213)+$W$12*(AH204+AH212)+$W$13*(AH205+AH211)+$W$14*(AH206+AH210)+$W$15*(AH207+AH209)+$W$16*AH208</f>
        <v>-0.88011666666666666</v>
      </c>
      <c r="AJ208" s="5">
        <f t="shared" si="74"/>
        <v>0.17986111111111147</v>
      </c>
      <c r="AK208" s="262">
        <f>AVERAGE(INDEX($AJ$5:$AJ$243,$Z208,1):INDEX($AJ$5:$AJ$243,$AA208,1))</f>
        <v>0.20319444444444468</v>
      </c>
      <c r="AL208" s="32"/>
      <c r="AM208" s="5">
        <f t="shared" si="75"/>
        <v>3.7333333333333329</v>
      </c>
      <c r="AN208" s="32">
        <f t="shared" ref="AN208:AN230" si="84">$W$5*(AM197+AM219)+$W$6*(AM198+AM218)+$W$7*(AM199+AM217)+$W$8*(AM200+AM216)+$W$9*(AM201+AM215)+$W$10*(AM202+AM214)+$W$11*(AM203+AM213)+$W$12*(AM204+AM212)+$W$13*(AM205+AM211)+$W$14*(AM206+AM210)+$W$15*(AM207+AM209)+$W$16*AM208</f>
        <v>5.5674633333333334</v>
      </c>
      <c r="AO208" s="5">
        <f t="shared" si="76"/>
        <v>-1.75774058577406</v>
      </c>
      <c r="AP208" s="263">
        <f>AVERAGE(INDEX($AO$5:$AO$243,$Z208,1):INDEX($AO$5:$AO$243,$AA208,1))</f>
        <v>-0.16107391910739297</v>
      </c>
      <c r="AQ208" s="5"/>
      <c r="AR208" s="5">
        <f t="shared" si="77"/>
        <v>8.6666666666666661</v>
      </c>
      <c r="AS208" s="32">
        <f t="shared" ref="AS208:AS230" si="85">$W$5*(AR197+AR219)+$W$6*(AR198+AR218)+$W$7*(AR199+AR217)+$W$8*(AR200+AR216)+$W$9*(AR201+AR215)+$W$10*(AR202+AR214)+$W$11*(AR203+AR213)+$W$12*(AR204+AR212)+$W$13*(AR205+AR211)+$W$14*(AR206+AR210)+$W$15*(AR207+AR209)+$W$16*AR208</f>
        <v>7.6936</v>
      </c>
      <c r="AT208" s="5">
        <f t="shared" si="78"/>
        <v>1.8051603905160363</v>
      </c>
      <c r="AU208" s="264">
        <f>AVERAGE(INDEX($AT$5:$AT$243,$Z208,1):INDEX($AT$5:$AT$243,$AA208,1))</f>
        <v>0.65182705718270317</v>
      </c>
      <c r="AV208" s="5"/>
    </row>
    <row r="209" spans="1:48" ht="11.4">
      <c r="A209" s="141">
        <v>205</v>
      </c>
      <c r="B209" s="6">
        <v>1985</v>
      </c>
      <c r="C209" s="5">
        <v>-6.5</v>
      </c>
      <c r="D209" s="5">
        <v>-3</v>
      </c>
      <c r="E209" s="5">
        <v>0.3</v>
      </c>
      <c r="F209" s="5">
        <v>5.4</v>
      </c>
      <c r="G209" s="5">
        <v>10.7</v>
      </c>
      <c r="H209" s="5">
        <v>11.2</v>
      </c>
      <c r="I209" s="5">
        <v>16.399999999999999</v>
      </c>
      <c r="J209" s="5">
        <v>15.2</v>
      </c>
      <c r="K209" s="5">
        <v>13.5</v>
      </c>
      <c r="L209" s="5">
        <v>7.7</v>
      </c>
      <c r="M209" s="5">
        <v>-1.5</v>
      </c>
      <c r="N209" s="5">
        <v>3.7</v>
      </c>
      <c r="O209" s="231">
        <v>0</v>
      </c>
      <c r="P209" s="5">
        <f t="shared" si="80"/>
        <v>6.1</v>
      </c>
      <c r="Q209" s="26">
        <f t="shared" si="66"/>
        <v>6.1</v>
      </c>
      <c r="R209" s="111">
        <f t="shared" si="81"/>
        <v>6.7334800000000001</v>
      </c>
      <c r="S209" s="32">
        <f t="shared" si="81"/>
        <v>6.7334800000000001</v>
      </c>
      <c r="T209" s="286">
        <v>6.1682191780821922</v>
      </c>
      <c r="U209" s="111">
        <f t="shared" si="67"/>
        <v>-0.17322175732218081</v>
      </c>
      <c r="V209" s="261">
        <f>AVERAGE(INDEX($U$5:$U$243,$Z209,1):INDEX($U$5:$U$243,$AA209,1))</f>
        <v>0.18677824267781959</v>
      </c>
      <c r="X209" s="4">
        <f t="shared" si="68"/>
        <v>9</v>
      </c>
      <c r="Y209" s="284">
        <f t="shared" si="69"/>
        <v>8.5416666666666661</v>
      </c>
      <c r="Z209" s="6">
        <f t="shared" si="70"/>
        <v>197</v>
      </c>
      <c r="AA209" s="6">
        <f t="shared" si="71"/>
        <v>206</v>
      </c>
      <c r="AC209" s="5">
        <f t="shared" si="72"/>
        <v>14.266666666666666</v>
      </c>
      <c r="AD209" s="32">
        <f t="shared" si="82"/>
        <v>14.421133333333334</v>
      </c>
      <c r="AE209" s="5">
        <f t="shared" si="73"/>
        <v>8.0334728033477631E-2</v>
      </c>
      <c r="AF209" s="261">
        <f>AVERAGE(INDEX($AE$5:$AE$243,$Z209,1):INDEX($AE$5:$AE$243,$AA209,1))</f>
        <v>-8.6331938633188443E-2</v>
      </c>
      <c r="AH209" s="5">
        <f t="shared" si="79"/>
        <v>-3</v>
      </c>
      <c r="AI209" s="32">
        <f t="shared" si="83"/>
        <v>-0.81639666666666666</v>
      </c>
      <c r="AJ209" s="5">
        <f t="shared" si="74"/>
        <v>-1.5534722222222219</v>
      </c>
      <c r="AK209" s="262">
        <f>AVERAGE(INDEX($AJ$5:$AJ$243,$Z209,1):INDEX($AJ$5:$AJ$243,$AA209,1))</f>
        <v>8.652777777777812E-2</v>
      </c>
      <c r="AL209" s="32"/>
      <c r="AM209" s="5">
        <f t="shared" si="75"/>
        <v>5.4666666666666659</v>
      </c>
      <c r="AN209" s="32">
        <f t="shared" si="84"/>
        <v>5.6340400000000006</v>
      </c>
      <c r="AO209" s="5">
        <f t="shared" si="76"/>
        <v>-2.4407252440727056E-2</v>
      </c>
      <c r="AP209" s="263">
        <f>AVERAGE(INDEX($AO$5:$AO$243,$Z209,1):INDEX($AO$5:$AO$243,$AA209,1))</f>
        <v>-7.1073919107392941E-2</v>
      </c>
      <c r="AQ209" s="5"/>
      <c r="AR209" s="5">
        <f t="shared" si="77"/>
        <v>6.5666666666666664</v>
      </c>
      <c r="AS209" s="32">
        <f t="shared" si="85"/>
        <v>7.7064266666666654</v>
      </c>
      <c r="AT209" s="5">
        <f t="shared" si="78"/>
        <v>-0.29483960948396337</v>
      </c>
      <c r="AU209" s="264">
        <f>AVERAGE(INDEX($AT$5:$AT$243,$Z209,1):INDEX($AT$5:$AT$243,$AA209,1))</f>
        <v>0.76182705718270305</v>
      </c>
      <c r="AV209" s="5"/>
    </row>
    <row r="210" spans="1:48" ht="11.4">
      <c r="A210" s="141">
        <v>206</v>
      </c>
      <c r="B210" s="6">
        <v>1986</v>
      </c>
      <c r="C210" s="5">
        <v>-1.8</v>
      </c>
      <c r="D210" s="5">
        <v>-8.1999999999999993</v>
      </c>
      <c r="E210" s="5">
        <v>1.6</v>
      </c>
      <c r="F210" s="5">
        <v>4.3</v>
      </c>
      <c r="G210" s="5">
        <v>12.4</v>
      </c>
      <c r="H210" s="5">
        <v>13.1</v>
      </c>
      <c r="I210" s="5">
        <v>14.7</v>
      </c>
      <c r="J210" s="5">
        <v>14.9</v>
      </c>
      <c r="K210" s="5">
        <v>11.5</v>
      </c>
      <c r="L210" s="5">
        <v>9</v>
      </c>
      <c r="M210" s="5">
        <v>5</v>
      </c>
      <c r="N210" s="5">
        <v>0.6</v>
      </c>
      <c r="O210" s="231">
        <v>0</v>
      </c>
      <c r="P210" s="5">
        <f t="shared" si="80"/>
        <v>6.4</v>
      </c>
      <c r="Q210" s="26">
        <f t="shared" si="66"/>
        <v>6.4</v>
      </c>
      <c r="R210" s="111">
        <f t="shared" si="81"/>
        <v>6.791570000000001</v>
      </c>
      <c r="S210" s="32">
        <f t="shared" si="81"/>
        <v>6.791570000000001</v>
      </c>
      <c r="T210" s="286">
        <v>6.524931506849315</v>
      </c>
      <c r="U210" s="111">
        <f t="shared" si="67"/>
        <v>0.1267782426778199</v>
      </c>
      <c r="V210" s="261">
        <f>AVERAGE(INDEX($U$5:$U$243,$Z210,1):INDEX($U$5:$U$243,$AA210,1))</f>
        <v>0.10677824267781962</v>
      </c>
      <c r="X210" s="4">
        <f t="shared" si="68"/>
        <v>9</v>
      </c>
      <c r="Y210" s="284">
        <f t="shared" si="69"/>
        <v>8.5833333333333339</v>
      </c>
      <c r="Z210" s="6">
        <f t="shared" si="70"/>
        <v>198</v>
      </c>
      <c r="AA210" s="6">
        <f t="shared" si="71"/>
        <v>207</v>
      </c>
      <c r="AC210" s="5">
        <f t="shared" si="72"/>
        <v>14.233333333333333</v>
      </c>
      <c r="AD210" s="32">
        <f t="shared" si="82"/>
        <v>14.490583333333333</v>
      </c>
      <c r="AE210" s="5">
        <f t="shared" si="73"/>
        <v>4.7001394700144417E-2</v>
      </c>
      <c r="AF210" s="261">
        <f>AVERAGE(INDEX($AE$5:$AE$243,$Z210,1):INDEX($AE$5:$AE$243,$AA210,1))</f>
        <v>-7.6331938633188476E-2</v>
      </c>
      <c r="AH210" s="5">
        <f t="shared" si="79"/>
        <v>-2.0999999999999996</v>
      </c>
      <c r="AI210" s="32">
        <f t="shared" si="83"/>
        <v>-0.73140666666666654</v>
      </c>
      <c r="AJ210" s="5">
        <f t="shared" si="74"/>
        <v>-0.65347222222222157</v>
      </c>
      <c r="AK210" s="262">
        <f>AVERAGE(INDEX($AJ$5:$AJ$243,$Z210,1):INDEX($AJ$5:$AJ$243,$AA210,1))</f>
        <v>-0.11680555555555525</v>
      </c>
      <c r="AL210" s="32"/>
      <c r="AM210" s="5">
        <f t="shared" si="75"/>
        <v>6.1000000000000005</v>
      </c>
      <c r="AN210" s="32">
        <f t="shared" si="84"/>
        <v>5.7066533333333327</v>
      </c>
      <c r="AO210" s="5">
        <f t="shared" si="76"/>
        <v>0.60892608089260758</v>
      </c>
      <c r="AP210" s="263">
        <f>AVERAGE(INDEX($AO$5:$AO$243,$Z210,1):INDEX($AO$5:$AO$243,$AA210,1))</f>
        <v>-0.2944072524407263</v>
      </c>
      <c r="AQ210" s="5"/>
      <c r="AR210" s="5">
        <f t="shared" si="77"/>
        <v>8.5</v>
      </c>
      <c r="AS210" s="32">
        <f t="shared" si="85"/>
        <v>7.7165766666666675</v>
      </c>
      <c r="AT210" s="5">
        <f t="shared" si="78"/>
        <v>1.6384937238493702</v>
      </c>
      <c r="AU210" s="264">
        <f>AVERAGE(INDEX($AT$5:$AT$243,$Z210,1):INDEX($AT$5:$AT$243,$AA210,1))</f>
        <v>0.93516039051603639</v>
      </c>
      <c r="AV210" s="5"/>
    </row>
    <row r="211" spans="1:48" ht="11.4">
      <c r="A211" s="141">
        <v>207</v>
      </c>
      <c r="B211" s="6">
        <v>1987</v>
      </c>
      <c r="C211" s="5">
        <v>-7.1</v>
      </c>
      <c r="D211" s="5">
        <v>-0.2</v>
      </c>
      <c r="E211" s="5">
        <v>-2.8</v>
      </c>
      <c r="F211" s="5">
        <v>7.3</v>
      </c>
      <c r="G211" s="5">
        <v>6.6</v>
      </c>
      <c r="H211" s="5">
        <v>11.9</v>
      </c>
      <c r="I211" s="5">
        <v>15.2</v>
      </c>
      <c r="J211" s="5">
        <v>14.4</v>
      </c>
      <c r="K211" s="5">
        <v>15.1</v>
      </c>
      <c r="L211" s="5">
        <v>9.1</v>
      </c>
      <c r="M211" s="5">
        <v>3</v>
      </c>
      <c r="N211" s="5">
        <v>1.8</v>
      </c>
      <c r="O211" s="231">
        <v>0</v>
      </c>
      <c r="P211" s="5">
        <f t="shared" si="80"/>
        <v>6.2</v>
      </c>
      <c r="Q211" s="26">
        <f t="shared" si="66"/>
        <v>6.2</v>
      </c>
      <c r="R211" s="111">
        <f t="shared" si="81"/>
        <v>6.8508199999999997</v>
      </c>
      <c r="S211" s="32">
        <f t="shared" si="81"/>
        <v>6.8508199999999997</v>
      </c>
      <c r="T211" s="286">
        <v>6.2249315068493152</v>
      </c>
      <c r="U211" s="111">
        <f t="shared" si="67"/>
        <v>-7.3221757322180281E-2</v>
      </c>
      <c r="V211" s="261">
        <f>AVERAGE(INDEX($U$5:$U$243,$Z211,1):INDEX($U$5:$U$243,$AA211,1))</f>
        <v>0.23677824267781961</v>
      </c>
      <c r="X211" s="4">
        <f t="shared" si="68"/>
        <v>9</v>
      </c>
      <c r="Y211" s="284">
        <f t="shared" si="69"/>
        <v>8.625</v>
      </c>
      <c r="Z211" s="6">
        <f t="shared" si="70"/>
        <v>199</v>
      </c>
      <c r="AA211" s="6">
        <f t="shared" si="71"/>
        <v>208</v>
      </c>
      <c r="AC211" s="5">
        <f t="shared" si="72"/>
        <v>13.833333333333334</v>
      </c>
      <c r="AD211" s="32">
        <f t="shared" si="82"/>
        <v>14.562680000000002</v>
      </c>
      <c r="AE211" s="5">
        <f t="shared" si="73"/>
        <v>-0.35299860529985416</v>
      </c>
      <c r="AF211" s="261">
        <f>AVERAGE(INDEX($AE$5:$AE$243,$Z211,1):INDEX($AE$5:$AE$243,$AA211,1))</f>
        <v>9.7001394700144947E-2</v>
      </c>
      <c r="AH211" s="5">
        <f t="shared" si="79"/>
        <v>-2.2333333333333334</v>
      </c>
      <c r="AI211" s="32">
        <f t="shared" si="83"/>
        <v>-0.61973</v>
      </c>
      <c r="AJ211" s="5">
        <f t="shared" si="74"/>
        <v>-0.78680555555555531</v>
      </c>
      <c r="AK211" s="262">
        <f>AVERAGE(INDEX($AJ$5:$AJ$243,$Z211,1):INDEX($AJ$5:$AJ$243,$AA211,1))</f>
        <v>0.10319444444444477</v>
      </c>
      <c r="AL211" s="32"/>
      <c r="AM211" s="5">
        <f t="shared" si="75"/>
        <v>3.6999999999999997</v>
      </c>
      <c r="AN211" s="32">
        <f t="shared" si="84"/>
        <v>5.7934466666666671</v>
      </c>
      <c r="AO211" s="5">
        <f t="shared" si="76"/>
        <v>-1.7910739191073932</v>
      </c>
      <c r="AP211" s="263">
        <f>AVERAGE(INDEX($AO$5:$AO$243,$Z211,1):INDEX($AO$5:$AO$243,$AA211,1))</f>
        <v>-0.19107391910739291</v>
      </c>
      <c r="AQ211" s="5"/>
      <c r="AR211" s="5">
        <f t="shared" si="77"/>
        <v>9.0666666666666664</v>
      </c>
      <c r="AS211" s="32">
        <f t="shared" si="85"/>
        <v>7.6824699999999995</v>
      </c>
      <c r="AT211" s="5">
        <f t="shared" si="78"/>
        <v>2.2051603905160366</v>
      </c>
      <c r="AU211" s="264">
        <f>AVERAGE(INDEX($AT$5:$AT$243,$Z211,1):INDEX($AT$5:$AT$243,$AA211,1))</f>
        <v>1.0051603905160365</v>
      </c>
      <c r="AV211" s="5"/>
    </row>
    <row r="212" spans="1:48" ht="11.4">
      <c r="A212" s="141">
        <v>208</v>
      </c>
      <c r="B212" s="6">
        <v>1988</v>
      </c>
      <c r="C212" s="5">
        <v>2.9</v>
      </c>
      <c r="D212" s="5">
        <v>-0.9</v>
      </c>
      <c r="E212" s="5">
        <v>-0.3</v>
      </c>
      <c r="F212" s="5">
        <v>6.5</v>
      </c>
      <c r="G212" s="5">
        <v>11.6</v>
      </c>
      <c r="H212" s="5">
        <v>12.4</v>
      </c>
      <c r="I212" s="5">
        <v>15.6</v>
      </c>
      <c r="J212" s="5">
        <v>15.5</v>
      </c>
      <c r="K212" s="5">
        <v>11.6</v>
      </c>
      <c r="L212" s="5">
        <v>9.5</v>
      </c>
      <c r="M212" s="5">
        <v>1.2</v>
      </c>
      <c r="N212" s="5">
        <v>0</v>
      </c>
      <c r="O212" s="231">
        <v>0</v>
      </c>
      <c r="P212" s="5">
        <f t="shared" si="80"/>
        <v>7.1</v>
      </c>
      <c r="Q212" s="26">
        <f t="shared" si="66"/>
        <v>7.1</v>
      </c>
      <c r="R212" s="111">
        <f t="shared" si="81"/>
        <v>6.9091899999999988</v>
      </c>
      <c r="S212" s="32">
        <f t="shared" si="81"/>
        <v>6.9091899999999988</v>
      </c>
      <c r="T212" s="286">
        <v>7.2030136986301354</v>
      </c>
      <c r="U212" s="111">
        <f t="shared" si="67"/>
        <v>0.82677824267781919</v>
      </c>
      <c r="V212" s="261">
        <f>AVERAGE(INDEX($U$5:$U$243,$Z212,1):INDEX($U$5:$U$243,$AA212,1))</f>
        <v>0.40677824267781959</v>
      </c>
      <c r="X212" s="4">
        <f t="shared" si="68"/>
        <v>9</v>
      </c>
      <c r="Y212" s="284">
        <f t="shared" si="69"/>
        <v>8.6666666666666661</v>
      </c>
      <c r="Z212" s="6">
        <f t="shared" si="70"/>
        <v>200</v>
      </c>
      <c r="AA212" s="6">
        <f t="shared" si="71"/>
        <v>209</v>
      </c>
      <c r="AC212" s="5">
        <f t="shared" si="72"/>
        <v>14.5</v>
      </c>
      <c r="AD212" s="32">
        <f t="shared" si="82"/>
        <v>14.624626666666668</v>
      </c>
      <c r="AE212" s="5">
        <f t="shared" si="73"/>
        <v>0.31366806136681191</v>
      </c>
      <c r="AF212" s="261">
        <f>AVERAGE(INDEX($AE$5:$AE$243,$Z212,1):INDEX($AE$5:$AE$243,$AA212,1))</f>
        <v>0.16700139470014505</v>
      </c>
      <c r="AH212" s="5">
        <f t="shared" si="79"/>
        <v>1.2666666666666668</v>
      </c>
      <c r="AI212" s="32">
        <f t="shared" si="83"/>
        <v>-0.49693333333333317</v>
      </c>
      <c r="AJ212" s="5">
        <f t="shared" si="74"/>
        <v>2.7131944444444449</v>
      </c>
      <c r="AK212" s="262">
        <f>AVERAGE(INDEX($AJ$5:$AJ$243,$Z212,1):INDEX($AJ$5:$AJ$243,$AA212,1))</f>
        <v>0.41319444444444481</v>
      </c>
      <c r="AL212" s="32"/>
      <c r="AM212" s="5">
        <f t="shared" si="75"/>
        <v>5.9333333333333336</v>
      </c>
      <c r="AN212" s="32">
        <f t="shared" si="84"/>
        <v>5.8875066666666669</v>
      </c>
      <c r="AO212" s="5">
        <f t="shared" si="76"/>
        <v>0.44225941422594062</v>
      </c>
      <c r="AP212" s="263">
        <f>AVERAGE(INDEX($AO$5:$AO$243,$Z212,1):INDEX($AO$5:$AO$243,$AA212,1))</f>
        <v>2.2259414225940376E-2</v>
      </c>
      <c r="AQ212" s="5"/>
      <c r="AR212" s="5">
        <f t="shared" si="77"/>
        <v>7.4333333333333336</v>
      </c>
      <c r="AS212" s="32">
        <f t="shared" si="85"/>
        <v>7.6427166666666659</v>
      </c>
      <c r="AT212" s="5">
        <f t="shared" si="78"/>
        <v>0.57182705718270377</v>
      </c>
      <c r="AU212" s="264">
        <f>AVERAGE(INDEX($AT$5:$AT$243,$Z212,1):INDEX($AT$5:$AT$243,$AA212,1))</f>
        <v>1.0384937238493699</v>
      </c>
      <c r="AV212" s="5"/>
    </row>
    <row r="213" spans="1:48" ht="11.4">
      <c r="A213" s="141">
        <v>209</v>
      </c>
      <c r="B213" s="6">
        <v>1989</v>
      </c>
      <c r="C213" s="5">
        <v>1.3</v>
      </c>
      <c r="D213" s="5">
        <v>3.1</v>
      </c>
      <c r="E213" s="5">
        <v>6.2</v>
      </c>
      <c r="F213" s="5">
        <v>5.0999999999999996</v>
      </c>
      <c r="G213" s="5">
        <v>11.2</v>
      </c>
      <c r="H213" s="5">
        <v>11.9</v>
      </c>
      <c r="I213" s="5">
        <v>15.6</v>
      </c>
      <c r="J213" s="5">
        <v>15.2</v>
      </c>
      <c r="K213" s="5">
        <v>11.7</v>
      </c>
      <c r="L213" s="5">
        <v>9.6</v>
      </c>
      <c r="M213" s="5">
        <v>2</v>
      </c>
      <c r="N213" s="5">
        <v>2.5</v>
      </c>
      <c r="O213" s="231">
        <v>0</v>
      </c>
      <c r="P213" s="5">
        <f t="shared" si="80"/>
        <v>8</v>
      </c>
      <c r="Q213" s="26">
        <f t="shared" si="66"/>
        <v>8</v>
      </c>
      <c r="R213" s="111">
        <f t="shared" si="81"/>
        <v>6.9688600000000003</v>
      </c>
      <c r="S213" s="32">
        <f t="shared" si="81"/>
        <v>6.9688600000000003</v>
      </c>
      <c r="T213" s="286">
        <v>7.9972602739726026</v>
      </c>
      <c r="U213" s="111">
        <f t="shared" si="67"/>
        <v>1.7267782426778195</v>
      </c>
      <c r="V213" s="261">
        <f>AVERAGE(INDEX($U$5:$U$243,$Z213,1):INDEX($U$5:$U$243,$AA213,1))</f>
        <v>0.60677824267781966</v>
      </c>
      <c r="X213" s="4">
        <f t="shared" si="68"/>
        <v>9</v>
      </c>
      <c r="Y213" s="284">
        <f t="shared" si="69"/>
        <v>8.7083333333333339</v>
      </c>
      <c r="Z213" s="6">
        <f t="shared" si="70"/>
        <v>201</v>
      </c>
      <c r="AA213" s="6">
        <f t="shared" si="71"/>
        <v>210</v>
      </c>
      <c r="AC213" s="5">
        <f t="shared" si="72"/>
        <v>14.233333333333334</v>
      </c>
      <c r="AD213" s="32">
        <f t="shared" si="82"/>
        <v>14.694020000000002</v>
      </c>
      <c r="AE213" s="5">
        <f t="shared" si="73"/>
        <v>4.7001394700146193E-2</v>
      </c>
      <c r="AF213" s="261">
        <f>AVERAGE(INDEX($AE$5:$AE$243,$Z213,1):INDEX($AE$5:$AE$243,$AA213,1))</f>
        <v>0.32366806136681187</v>
      </c>
      <c r="AH213" s="5">
        <f t="shared" si="79"/>
        <v>1.4666666666666668</v>
      </c>
      <c r="AI213" s="32">
        <f t="shared" si="83"/>
        <v>-0.38110999999999995</v>
      </c>
      <c r="AJ213" s="5">
        <f t="shared" si="74"/>
        <v>2.9131944444444446</v>
      </c>
      <c r="AK213" s="262">
        <f>AVERAGE(INDEX($AJ$5:$AJ$243,$Z213,1):INDEX($AJ$5:$AJ$243,$AA213,1))</f>
        <v>0.7065277777777782</v>
      </c>
      <c r="AL213" s="32"/>
      <c r="AM213" s="5">
        <f t="shared" si="75"/>
        <v>7.5</v>
      </c>
      <c r="AN213" s="32">
        <f t="shared" si="84"/>
        <v>5.9842966666666673</v>
      </c>
      <c r="AO213" s="5">
        <f t="shared" si="76"/>
        <v>2.008926080892607</v>
      </c>
      <c r="AP213" s="263">
        <f>AVERAGE(INDEX($AO$5:$AO$243,$Z213,1):INDEX($AO$5:$AO$243,$AA213,1))</f>
        <v>0.34892608089260707</v>
      </c>
      <c r="AQ213" s="5"/>
      <c r="AR213" s="5">
        <f t="shared" si="77"/>
        <v>7.7666666666666657</v>
      </c>
      <c r="AS213" s="32">
        <f t="shared" si="85"/>
        <v>7.5990833333333327</v>
      </c>
      <c r="AT213" s="5">
        <f t="shared" si="78"/>
        <v>0.90516039051603592</v>
      </c>
      <c r="AU213" s="264">
        <f>AVERAGE(INDEX($AT$5:$AT$243,$Z213,1):INDEX($AT$5:$AT$243,$AA213,1))</f>
        <v>1.0751603905160365</v>
      </c>
      <c r="AV213" s="5"/>
    </row>
    <row r="214" spans="1:48" ht="11.4">
      <c r="A214" s="141">
        <v>210</v>
      </c>
      <c r="B214" s="6">
        <v>1990</v>
      </c>
      <c r="C214" s="5">
        <v>1.7</v>
      </c>
      <c r="D214" s="5">
        <v>5.0999999999999996</v>
      </c>
      <c r="E214" s="5">
        <v>5.5</v>
      </c>
      <c r="F214" s="5">
        <v>3.7</v>
      </c>
      <c r="G214" s="5">
        <v>12</v>
      </c>
      <c r="H214" s="5">
        <v>12.4</v>
      </c>
      <c r="I214" s="5">
        <v>15.2</v>
      </c>
      <c r="J214" s="5">
        <v>16.5</v>
      </c>
      <c r="K214" s="5">
        <v>10.4</v>
      </c>
      <c r="L214" s="5">
        <v>10</v>
      </c>
      <c r="M214" s="5">
        <v>1.8</v>
      </c>
      <c r="N214" s="5">
        <v>-1.7</v>
      </c>
      <c r="O214" s="231">
        <v>0</v>
      </c>
      <c r="P214" s="5">
        <f t="shared" si="80"/>
        <v>7.7</v>
      </c>
      <c r="Q214" s="26">
        <f t="shared" si="66"/>
        <v>7.7</v>
      </c>
      <c r="R214" s="111">
        <f t="shared" si="81"/>
        <v>7.0253899999999989</v>
      </c>
      <c r="S214" s="32">
        <f t="shared" si="81"/>
        <v>7.0253899999999989</v>
      </c>
      <c r="T214" s="286">
        <v>7.7312328767123288</v>
      </c>
      <c r="U214" s="111">
        <f t="shared" si="67"/>
        <v>1.4267782426778197</v>
      </c>
      <c r="V214" s="261">
        <f>AVERAGE(INDEX($U$5:$U$243,$Z214,1):INDEX($U$5:$U$243,$AA214,1))</f>
        <v>0.60677824267781966</v>
      </c>
      <c r="X214" s="4">
        <f t="shared" si="68"/>
        <v>9</v>
      </c>
      <c r="Y214" s="284">
        <f t="shared" si="69"/>
        <v>8.75</v>
      </c>
      <c r="Z214" s="6">
        <f t="shared" si="70"/>
        <v>202</v>
      </c>
      <c r="AA214" s="6">
        <f t="shared" si="71"/>
        <v>211</v>
      </c>
      <c r="AC214" s="5">
        <f t="shared" si="72"/>
        <v>14.700000000000001</v>
      </c>
      <c r="AD214" s="32">
        <f t="shared" si="82"/>
        <v>14.763766666666667</v>
      </c>
      <c r="AE214" s="5">
        <f t="shared" si="73"/>
        <v>0.51366806136681298</v>
      </c>
      <c r="AF214" s="261">
        <f>AVERAGE(INDEX($AE$5:$AE$243,$Z214,1):INDEX($AE$5:$AE$243,$AA214,1))</f>
        <v>0.42033472803347854</v>
      </c>
      <c r="AH214" s="5">
        <f t="shared" si="79"/>
        <v>3.1</v>
      </c>
      <c r="AI214" s="32">
        <f t="shared" si="83"/>
        <v>-0.26116333333333319</v>
      </c>
      <c r="AJ214" s="5">
        <f t="shared" si="74"/>
        <v>4.5465277777777784</v>
      </c>
      <c r="AK214" s="262">
        <f>AVERAGE(INDEX($AJ$5:$AJ$243,$Z214,1):INDEX($AJ$5:$AJ$243,$AA214,1))</f>
        <v>0.80652777777777795</v>
      </c>
      <c r="AL214" s="32"/>
      <c r="AM214" s="5">
        <f t="shared" si="75"/>
        <v>7.0666666666666664</v>
      </c>
      <c r="AN214" s="32">
        <f t="shared" si="84"/>
        <v>6.0835866666666671</v>
      </c>
      <c r="AO214" s="5">
        <f t="shared" si="76"/>
        <v>1.5755927475592735</v>
      </c>
      <c r="AP214" s="263">
        <f>AVERAGE(INDEX($AO$5:$AO$243,$Z214,1):INDEX($AO$5:$AO$243,$AA214,1))</f>
        <v>0.11892608089260692</v>
      </c>
      <c r="AQ214" s="5"/>
      <c r="AR214" s="5">
        <f t="shared" si="77"/>
        <v>7.3999999999999995</v>
      </c>
      <c r="AS214" s="32">
        <f t="shared" si="85"/>
        <v>7.5447566666666663</v>
      </c>
      <c r="AT214" s="5">
        <f t="shared" si="78"/>
        <v>0.53849372384936967</v>
      </c>
      <c r="AU214" s="264">
        <f>AVERAGE(INDEX($AT$5:$AT$243,$Z214,1):INDEX($AT$5:$AT$243,$AA214,1))</f>
        <v>1.0918270571827033</v>
      </c>
      <c r="AV214" s="5"/>
    </row>
    <row r="215" spans="1:48" ht="11.4">
      <c r="A215" s="141">
        <v>211</v>
      </c>
      <c r="B215" s="6">
        <v>1991</v>
      </c>
      <c r="C215" s="5">
        <v>-1.4</v>
      </c>
      <c r="D215" s="5">
        <v>-2.7</v>
      </c>
      <c r="E215" s="5">
        <v>5</v>
      </c>
      <c r="F215" s="5">
        <v>4.2</v>
      </c>
      <c r="G215" s="5">
        <v>6.1</v>
      </c>
      <c r="H215" s="5">
        <v>11.9</v>
      </c>
      <c r="I215" s="5">
        <v>16.8</v>
      </c>
      <c r="J215" s="5">
        <v>16.600000000000001</v>
      </c>
      <c r="K215" s="5">
        <v>14.1</v>
      </c>
      <c r="L215" s="5">
        <v>5.8</v>
      </c>
      <c r="M215" s="5">
        <v>2.5</v>
      </c>
      <c r="N215" s="5">
        <v>-2.2000000000000002</v>
      </c>
      <c r="O215" s="231">
        <v>0</v>
      </c>
      <c r="P215" s="5">
        <f t="shared" si="80"/>
        <v>6.4</v>
      </c>
      <c r="Q215" s="26">
        <f t="shared" si="66"/>
        <v>6.4</v>
      </c>
      <c r="R215" s="111">
        <f t="shared" si="81"/>
        <v>7.0780000000000003</v>
      </c>
      <c r="S215" s="32">
        <f t="shared" si="81"/>
        <v>7.0780000000000003</v>
      </c>
      <c r="T215" s="286">
        <v>6.4547945205479449</v>
      </c>
      <c r="U215" s="111">
        <f t="shared" si="67"/>
        <v>0.1267782426778199</v>
      </c>
      <c r="V215" s="261">
        <f>AVERAGE(INDEX($U$5:$U$243,$Z215,1):INDEX($U$5:$U$243,$AA215,1))</f>
        <v>0.64677824267781969</v>
      </c>
      <c r="X215" s="4">
        <f t="shared" si="68"/>
        <v>9</v>
      </c>
      <c r="Y215" s="284">
        <f t="shared" si="69"/>
        <v>8.7916666666666661</v>
      </c>
      <c r="Z215" s="6">
        <f t="shared" si="70"/>
        <v>203</v>
      </c>
      <c r="AA215" s="6">
        <f t="shared" si="71"/>
        <v>212</v>
      </c>
      <c r="AC215" s="5">
        <f t="shared" si="72"/>
        <v>15.100000000000001</v>
      </c>
      <c r="AD215" s="32">
        <f t="shared" si="82"/>
        <v>14.827496666666669</v>
      </c>
      <c r="AE215" s="5">
        <f t="shared" si="73"/>
        <v>0.91366806136681333</v>
      </c>
      <c r="AF215" s="261">
        <f>AVERAGE(INDEX($AE$5:$AE$243,$Z215,1):INDEX($AE$5:$AE$243,$AA215,1))</f>
        <v>0.54033472803347871</v>
      </c>
      <c r="AH215" s="5">
        <f t="shared" si="79"/>
        <v>-1.9333333333333333</v>
      </c>
      <c r="AI215" s="32">
        <f t="shared" si="83"/>
        <v>-0.15919999999999992</v>
      </c>
      <c r="AJ215" s="5">
        <f t="shared" si="74"/>
        <v>-0.48680555555555527</v>
      </c>
      <c r="AK215" s="262">
        <f>AVERAGE(INDEX($AJ$5:$AJ$243,$Z215,1):INDEX($AJ$5:$AJ$243,$AA215,1))</f>
        <v>0.87319444444444483</v>
      </c>
      <c r="AL215" s="32"/>
      <c r="AM215" s="5">
        <f t="shared" si="75"/>
        <v>5.0999999999999996</v>
      </c>
      <c r="AN215" s="32">
        <f t="shared" si="84"/>
        <v>6.1769733333333336</v>
      </c>
      <c r="AO215" s="5">
        <f t="shared" si="76"/>
        <v>-0.39107391910739331</v>
      </c>
      <c r="AP215" s="263">
        <f>AVERAGE(INDEX($AO$5:$AO$243,$Z215,1):INDEX($AO$5:$AO$243,$AA215,1))</f>
        <v>0.28225941422594031</v>
      </c>
      <c r="AQ215" s="5"/>
      <c r="AR215" s="5">
        <f t="shared" si="77"/>
        <v>7.4666666666666659</v>
      </c>
      <c r="AS215" s="32">
        <f t="shared" si="85"/>
        <v>7.4867399999999984</v>
      </c>
      <c r="AT215" s="5">
        <f t="shared" si="78"/>
        <v>0.6051603905160361</v>
      </c>
      <c r="AU215" s="264">
        <f>AVERAGE(INDEX($AT$5:$AT$243,$Z215,1):INDEX($AT$5:$AT$243,$AA215,1))</f>
        <v>0.91516039051603637</v>
      </c>
      <c r="AV215" s="5"/>
    </row>
    <row r="216" spans="1:48" ht="11.4">
      <c r="A216" s="141">
        <v>212</v>
      </c>
      <c r="B216" s="6">
        <v>1992</v>
      </c>
      <c r="C216" s="5">
        <v>-0.4</v>
      </c>
      <c r="D216" s="5">
        <v>0.9</v>
      </c>
      <c r="E216" s="5">
        <v>2.8</v>
      </c>
      <c r="F216" s="5">
        <v>5.3</v>
      </c>
      <c r="G216" s="5">
        <v>12.5</v>
      </c>
      <c r="H216" s="5">
        <v>13.6</v>
      </c>
      <c r="I216" s="5">
        <v>16.399999999999999</v>
      </c>
      <c r="J216" s="5">
        <v>19.100000000000001</v>
      </c>
      <c r="K216" s="5">
        <v>12.4</v>
      </c>
      <c r="L216" s="5">
        <v>5.0999999999999996</v>
      </c>
      <c r="M216" s="5">
        <v>4.9000000000000004</v>
      </c>
      <c r="N216" s="5">
        <v>0.1</v>
      </c>
      <c r="O216" s="231">
        <v>0</v>
      </c>
      <c r="P216" s="5">
        <f t="shared" si="80"/>
        <v>7.7</v>
      </c>
      <c r="Q216" s="26">
        <f t="shared" si="66"/>
        <v>7.7</v>
      </c>
      <c r="R216" s="111">
        <f t="shared" si="81"/>
        <v>7.1301600000000009</v>
      </c>
      <c r="S216" s="32">
        <f t="shared" si="81"/>
        <v>7.1301600000000009</v>
      </c>
      <c r="T216" s="286">
        <v>7.7578082191780844</v>
      </c>
      <c r="U216" s="111">
        <f t="shared" si="67"/>
        <v>1.4267782426778197</v>
      </c>
      <c r="V216" s="261">
        <f>AVERAGE(INDEX($U$5:$U$243,$Z216,1):INDEX($U$5:$U$243,$AA216,1))</f>
        <v>0.60677824267781966</v>
      </c>
      <c r="X216" s="4">
        <f t="shared" si="68"/>
        <v>9</v>
      </c>
      <c r="Y216" s="284">
        <f t="shared" si="69"/>
        <v>8.8333333333333339</v>
      </c>
      <c r="Z216" s="6">
        <f t="shared" si="70"/>
        <v>204</v>
      </c>
      <c r="AA216" s="6">
        <f t="shared" si="71"/>
        <v>213</v>
      </c>
      <c r="AC216" s="5">
        <f t="shared" si="72"/>
        <v>16.366666666666667</v>
      </c>
      <c r="AD216" s="32">
        <f t="shared" si="82"/>
        <v>14.912176666666667</v>
      </c>
      <c r="AE216" s="5">
        <f t="shared" si="73"/>
        <v>2.1803347280334791</v>
      </c>
      <c r="AF216" s="261">
        <f>AVERAGE(INDEX($AE$5:$AE$243,$Z216,1):INDEX($AE$5:$AE$243,$AA216,1))</f>
        <v>0.33700139470014551</v>
      </c>
      <c r="AH216" s="5">
        <f t="shared" si="79"/>
        <v>-0.56666666666666676</v>
      </c>
      <c r="AI216" s="32">
        <f t="shared" si="83"/>
        <v>-9.6343333333333267E-2</v>
      </c>
      <c r="AJ216" s="5">
        <f t="shared" si="74"/>
        <v>0.87986111111111132</v>
      </c>
      <c r="AK216" s="262">
        <f>AVERAGE(INDEX($AJ$5:$AJ$243,$Z216,1):INDEX($AJ$5:$AJ$243,$AA216,1))</f>
        <v>0.93652777777777807</v>
      </c>
      <c r="AL216" s="32"/>
      <c r="AM216" s="5">
        <f t="shared" si="75"/>
        <v>6.8666666666666671</v>
      </c>
      <c r="AN216" s="32">
        <f t="shared" si="84"/>
        <v>6.2780533333333333</v>
      </c>
      <c r="AO216" s="5">
        <f t="shared" si="76"/>
        <v>1.3755927475592742</v>
      </c>
      <c r="AP216" s="263">
        <f>AVERAGE(INDEX($AO$5:$AO$243,$Z216,1):INDEX($AO$5:$AO$243,$AA216,1))</f>
        <v>0.39225941422594035</v>
      </c>
      <c r="AQ216" s="5"/>
      <c r="AR216" s="5">
        <f t="shared" si="77"/>
        <v>7.4666666666666659</v>
      </c>
      <c r="AS216" s="32">
        <f t="shared" si="85"/>
        <v>7.43405</v>
      </c>
      <c r="AT216" s="5">
        <f t="shared" si="78"/>
        <v>0.6051603905160361</v>
      </c>
      <c r="AU216" s="264">
        <f>AVERAGE(INDEX($AT$5:$AT$243,$Z216,1):INDEX($AT$5:$AT$243,$AA216,1))</f>
        <v>0.71849372384936983</v>
      </c>
      <c r="AV216" s="5"/>
    </row>
    <row r="217" spans="1:48" ht="11.4">
      <c r="A217" s="141">
        <v>213</v>
      </c>
      <c r="B217" s="6">
        <v>1993</v>
      </c>
      <c r="C217" s="5">
        <v>2.2000000000000002</v>
      </c>
      <c r="D217" s="5">
        <v>-1.8</v>
      </c>
      <c r="E217" s="5">
        <v>1.4</v>
      </c>
      <c r="F217" s="5">
        <v>8.1999999999999993</v>
      </c>
      <c r="G217" s="5">
        <v>12.5</v>
      </c>
      <c r="H217" s="5">
        <v>13.8</v>
      </c>
      <c r="I217" s="5">
        <v>13.9</v>
      </c>
      <c r="J217" s="5">
        <v>15</v>
      </c>
      <c r="K217" s="5">
        <v>11.2</v>
      </c>
      <c r="L217" s="5">
        <v>6.1</v>
      </c>
      <c r="M217" s="5">
        <v>-0.9</v>
      </c>
      <c r="N217" s="5">
        <v>1.8</v>
      </c>
      <c r="O217" s="231">
        <v>0</v>
      </c>
      <c r="P217" s="5">
        <f t="shared" si="80"/>
        <v>7</v>
      </c>
      <c r="Q217" s="26">
        <f t="shared" si="66"/>
        <v>7</v>
      </c>
      <c r="R217" s="111">
        <f t="shared" si="81"/>
        <v>7.1688300000000007</v>
      </c>
      <c r="S217" s="32">
        <f t="shared" si="81"/>
        <v>7.1688300000000007</v>
      </c>
      <c r="T217" s="286">
        <v>6.9917808219178079</v>
      </c>
      <c r="U217" s="111">
        <f t="shared" si="67"/>
        <v>0.72677824267781954</v>
      </c>
      <c r="V217" s="261">
        <f>AVERAGE(INDEX($U$5:$U$243,$Z217,1):INDEX($U$5:$U$243,$AA217,1))</f>
        <v>0.80677824267781939</v>
      </c>
      <c r="X217" s="4">
        <f t="shared" si="68"/>
        <v>9</v>
      </c>
      <c r="Y217" s="284">
        <f t="shared" si="69"/>
        <v>8.875</v>
      </c>
      <c r="Z217" s="6">
        <f t="shared" si="70"/>
        <v>205</v>
      </c>
      <c r="AA217" s="6">
        <f t="shared" si="71"/>
        <v>214</v>
      </c>
      <c r="AC217" s="5">
        <f t="shared" si="72"/>
        <v>14.233333333333334</v>
      </c>
      <c r="AD217" s="32">
        <f t="shared" si="82"/>
        <v>14.970503333333335</v>
      </c>
      <c r="AE217" s="5">
        <f t="shared" si="73"/>
        <v>4.7001394700146193E-2</v>
      </c>
      <c r="AF217" s="261">
        <f>AVERAGE(INDEX($AE$5:$AE$243,$Z217,1):INDEX($AE$5:$AE$243,$AA217,1))</f>
        <v>0.64033472803347902</v>
      </c>
      <c r="AH217" s="5">
        <f t="shared" si="79"/>
        <v>0.16666666666666674</v>
      </c>
      <c r="AI217" s="32">
        <f t="shared" si="83"/>
        <v>-3.0720000000000049E-2</v>
      </c>
      <c r="AJ217" s="5">
        <f t="shared" si="74"/>
        <v>1.6131944444444448</v>
      </c>
      <c r="AK217" s="262">
        <f>AVERAGE(INDEX($AJ$5:$AJ$243,$Z217,1):INDEX($AJ$5:$AJ$243,$AA217,1))</f>
        <v>1.1431944444444446</v>
      </c>
      <c r="AL217" s="32"/>
      <c r="AM217" s="5">
        <f t="shared" si="75"/>
        <v>7.3666666666666671</v>
      </c>
      <c r="AN217" s="32">
        <f t="shared" si="84"/>
        <v>6.344616666666667</v>
      </c>
      <c r="AO217" s="5">
        <f t="shared" si="76"/>
        <v>1.8755927475592742</v>
      </c>
      <c r="AP217" s="263">
        <f>AVERAGE(INDEX($AO$5:$AO$243,$Z217,1):INDEX($AO$5:$AO$243,$AA217,1))</f>
        <v>0.72559274755927361</v>
      </c>
      <c r="AQ217" s="5"/>
      <c r="AR217" s="5">
        <f t="shared" si="77"/>
        <v>5.4666666666666659</v>
      </c>
      <c r="AS217" s="32">
        <f t="shared" si="85"/>
        <v>7.3913300000000008</v>
      </c>
      <c r="AT217" s="5">
        <f t="shared" si="78"/>
        <v>-1.3948396094839639</v>
      </c>
      <c r="AU217" s="264">
        <f>AVERAGE(INDEX($AT$5:$AT$243,$Z217,1):INDEX($AT$5:$AT$243,$AA217,1))</f>
        <v>0.69849372384936981</v>
      </c>
      <c r="AV217" s="5"/>
    </row>
    <row r="218" spans="1:48" ht="11.4">
      <c r="A218" s="141">
        <v>214</v>
      </c>
      <c r="B218" s="6">
        <v>1994</v>
      </c>
      <c r="C218" s="5">
        <v>0.5</v>
      </c>
      <c r="D218" s="5">
        <v>0.1</v>
      </c>
      <c r="E218" s="5">
        <v>6.1</v>
      </c>
      <c r="F218" s="5">
        <v>4.5999999999999996</v>
      </c>
      <c r="G218" s="5">
        <v>10.5</v>
      </c>
      <c r="H218" s="5">
        <v>14.5</v>
      </c>
      <c r="I218" s="5">
        <v>18.899999999999999</v>
      </c>
      <c r="J218" s="5">
        <v>17</v>
      </c>
      <c r="K218" s="5">
        <v>11.7</v>
      </c>
      <c r="L218" s="5">
        <v>7.5</v>
      </c>
      <c r="M218" s="5">
        <v>6.2</v>
      </c>
      <c r="N218" s="5">
        <v>1.2</v>
      </c>
      <c r="O218" s="231">
        <v>0</v>
      </c>
      <c r="P218" s="5">
        <f t="shared" si="80"/>
        <v>8.1999999999999993</v>
      </c>
      <c r="Q218" s="26">
        <f t="shared" si="66"/>
        <v>8.1999999999999993</v>
      </c>
      <c r="R218" s="111">
        <f t="shared" si="81"/>
        <v>7.1994400000000001</v>
      </c>
      <c r="S218" s="32">
        <f t="shared" si="81"/>
        <v>7.1994400000000001</v>
      </c>
      <c r="T218" s="286">
        <v>8.284931506849313</v>
      </c>
      <c r="U218" s="111">
        <f t="shared" si="67"/>
        <v>1.9267782426778188</v>
      </c>
      <c r="V218" s="261">
        <f>AVERAGE(INDEX($U$5:$U$243,$Z218,1):INDEX($U$5:$U$243,$AA218,1))</f>
        <v>0.88677824267781946</v>
      </c>
      <c r="X218" s="4">
        <f t="shared" si="68"/>
        <v>9</v>
      </c>
      <c r="Y218" s="284">
        <f t="shared" si="69"/>
        <v>8.9166666666666661</v>
      </c>
      <c r="Z218" s="6">
        <f t="shared" si="70"/>
        <v>206</v>
      </c>
      <c r="AA218" s="6">
        <f t="shared" si="71"/>
        <v>215</v>
      </c>
      <c r="AC218" s="5">
        <f t="shared" si="72"/>
        <v>16.8</v>
      </c>
      <c r="AD218" s="32">
        <f t="shared" si="82"/>
        <v>15.021933333333333</v>
      </c>
      <c r="AE218" s="5">
        <f t="shared" si="73"/>
        <v>2.6136680613668126</v>
      </c>
      <c r="AF218" s="261">
        <f>AVERAGE(INDEX($AE$5:$AE$243,$Z218,1):INDEX($AE$5:$AE$243,$AA218,1))</f>
        <v>0.67366806136681257</v>
      </c>
      <c r="AH218" s="5">
        <f t="shared" si="79"/>
        <v>0.79999999999999993</v>
      </c>
      <c r="AI218" s="32">
        <f t="shared" si="83"/>
        <v>-3.0833333333332713E-3</v>
      </c>
      <c r="AJ218" s="5">
        <f t="shared" si="74"/>
        <v>2.2465277777777781</v>
      </c>
      <c r="AK218" s="262">
        <f>AVERAGE(INDEX($AJ$5:$AJ$243,$Z218,1):INDEX($AJ$5:$AJ$243,$AA218,1))</f>
        <v>1.5165277777777781</v>
      </c>
      <c r="AL218" s="32"/>
      <c r="AM218" s="5">
        <f t="shared" si="75"/>
        <v>7.0666666666666664</v>
      </c>
      <c r="AN218" s="32">
        <f t="shared" si="84"/>
        <v>6.4253599999999995</v>
      </c>
      <c r="AO218" s="5">
        <f t="shared" si="76"/>
        <v>1.5755927475592735</v>
      </c>
      <c r="AP218" s="263">
        <f>AVERAGE(INDEX($AO$5:$AO$243,$Z218,1):INDEX($AO$5:$AO$243,$AA218,1))</f>
        <v>0.74559274755927385</v>
      </c>
      <c r="AQ218" s="5"/>
      <c r="AR218" s="5">
        <f t="shared" si="77"/>
        <v>8.4666666666666668</v>
      </c>
      <c r="AS218" s="32">
        <f t="shared" si="85"/>
        <v>7.3569233333333335</v>
      </c>
      <c r="AT218" s="5">
        <f t="shared" si="78"/>
        <v>1.605160390516037</v>
      </c>
      <c r="AU218" s="264">
        <f>AVERAGE(INDEX($AT$5:$AT$243,$Z218,1):INDEX($AT$5:$AT$243,$AA218,1))</f>
        <v>0.81182705718270332</v>
      </c>
      <c r="AV218" s="5"/>
    </row>
    <row r="219" spans="1:48" ht="11.4">
      <c r="A219" s="141">
        <v>215</v>
      </c>
      <c r="B219" s="6">
        <v>1995</v>
      </c>
      <c r="C219" s="5">
        <v>-2</v>
      </c>
      <c r="D219" s="5">
        <v>3</v>
      </c>
      <c r="E219" s="5">
        <v>0.5</v>
      </c>
      <c r="F219" s="5">
        <v>6.1</v>
      </c>
      <c r="G219" s="5">
        <v>10.4</v>
      </c>
      <c r="H219" s="5">
        <v>11.1</v>
      </c>
      <c r="I219" s="5">
        <v>18.100000000000001</v>
      </c>
      <c r="J219" s="5">
        <v>14.6</v>
      </c>
      <c r="K219" s="5">
        <v>9.8000000000000007</v>
      </c>
      <c r="L219" s="5">
        <v>11.3</v>
      </c>
      <c r="M219" s="5">
        <v>2</v>
      </c>
      <c r="N219" s="5">
        <v>-1.8</v>
      </c>
      <c r="O219" s="231">
        <v>0</v>
      </c>
      <c r="P219" s="5">
        <f t="shared" si="80"/>
        <v>6.9</v>
      </c>
      <c r="Q219" s="26">
        <f t="shared" si="66"/>
        <v>6.9</v>
      </c>
      <c r="R219" s="111">
        <f t="shared" si="81"/>
        <v>7.2353000000000005</v>
      </c>
      <c r="S219" s="32">
        <f t="shared" si="81"/>
        <v>7.2353000000000005</v>
      </c>
      <c r="T219" s="286">
        <v>6.9369863013698634</v>
      </c>
      <c r="U219" s="111">
        <f t="shared" si="67"/>
        <v>0.6267782426778199</v>
      </c>
      <c r="V219" s="261">
        <f>AVERAGE(INDEX($U$5:$U$243,$Z219,1):INDEX($U$5:$U$243,$AA219,1))</f>
        <v>0.81677824267781962</v>
      </c>
      <c r="X219" s="4">
        <f t="shared" si="68"/>
        <v>9</v>
      </c>
      <c r="Y219" s="284">
        <f t="shared" si="69"/>
        <v>8.9583333333333339</v>
      </c>
      <c r="Z219" s="6">
        <f t="shared" si="70"/>
        <v>207</v>
      </c>
      <c r="AA219" s="6">
        <f t="shared" si="71"/>
        <v>216</v>
      </c>
      <c r="AC219" s="5">
        <f t="shared" si="72"/>
        <v>14.600000000000001</v>
      </c>
      <c r="AD219" s="32">
        <f t="shared" si="82"/>
        <v>15.074809999999999</v>
      </c>
      <c r="AE219" s="5">
        <f t="shared" si="73"/>
        <v>0.41366806136681333</v>
      </c>
      <c r="AF219" s="261">
        <f>AVERAGE(INDEX($AE$5:$AE$243,$Z219,1):INDEX($AE$5:$AE$243,$AA219,1))</f>
        <v>0.65033472803347936</v>
      </c>
      <c r="AH219" s="5">
        <f t="shared" si="79"/>
        <v>0.73333333333333339</v>
      </c>
      <c r="AI219" s="32">
        <f t="shared" si="83"/>
        <v>-6.5433333333333593E-3</v>
      </c>
      <c r="AJ219" s="5">
        <f t="shared" si="74"/>
        <v>2.1798611111111112</v>
      </c>
      <c r="AK219" s="262">
        <f>AVERAGE(INDEX($AJ$5:$AJ$243,$Z219,1):INDEX($AJ$5:$AJ$243,$AA219,1))</f>
        <v>1.5065277777777784</v>
      </c>
      <c r="AL219" s="32"/>
      <c r="AM219" s="5">
        <f t="shared" si="75"/>
        <v>5.666666666666667</v>
      </c>
      <c r="AN219" s="32">
        <f t="shared" si="84"/>
        <v>6.4879200000000008</v>
      </c>
      <c r="AO219" s="5">
        <f t="shared" si="76"/>
        <v>0.17559274755927401</v>
      </c>
      <c r="AP219" s="263">
        <f>AVERAGE(INDEX($AO$5:$AO$243,$Z219,1):INDEX($AO$5:$AO$243,$AA219,1))</f>
        <v>0.62892608089260704</v>
      </c>
      <c r="AQ219" s="5"/>
      <c r="AR219" s="5">
        <f t="shared" si="77"/>
        <v>7.7</v>
      </c>
      <c r="AS219" s="32">
        <f t="shared" si="85"/>
        <v>7.37012</v>
      </c>
      <c r="AT219" s="5">
        <f t="shared" si="78"/>
        <v>0.83849372384937038</v>
      </c>
      <c r="AU219" s="264">
        <f>AVERAGE(INDEX($AT$5:$AT$243,$Z219,1):INDEX($AT$5:$AT$243,$AA219,1))</f>
        <v>0.5618270571827032</v>
      </c>
      <c r="AV219" s="5"/>
    </row>
    <row r="220" spans="1:48" ht="11.4">
      <c r="A220" s="141">
        <v>216</v>
      </c>
      <c r="B220" s="6">
        <v>1996</v>
      </c>
      <c r="C220" s="5">
        <v>-1.6</v>
      </c>
      <c r="D220" s="5">
        <v>-3.2</v>
      </c>
      <c r="E220" s="5">
        <v>-1.2</v>
      </c>
      <c r="F220" s="5">
        <v>6.2</v>
      </c>
      <c r="G220" s="5">
        <v>9.8000000000000007</v>
      </c>
      <c r="H220" s="5">
        <v>14.1</v>
      </c>
      <c r="I220" s="5">
        <v>14</v>
      </c>
      <c r="J220" s="5">
        <v>13.9</v>
      </c>
      <c r="K220" s="5">
        <v>8</v>
      </c>
      <c r="L220" s="5">
        <v>7.3</v>
      </c>
      <c r="M220" s="5">
        <v>2.7</v>
      </c>
      <c r="N220" s="5">
        <v>-2.1</v>
      </c>
      <c r="O220" s="231">
        <v>0</v>
      </c>
      <c r="P220" s="5">
        <f t="shared" si="80"/>
        <v>5.7</v>
      </c>
      <c r="Q220" s="26">
        <f t="shared" si="66"/>
        <v>5.7</v>
      </c>
      <c r="R220" s="111">
        <f t="shared" si="81"/>
        <v>7.2801499999999999</v>
      </c>
      <c r="S220" s="32">
        <f t="shared" si="81"/>
        <v>7.2801499999999999</v>
      </c>
      <c r="T220" s="286">
        <v>5.7030136986301363</v>
      </c>
      <c r="U220" s="111">
        <f t="shared" si="67"/>
        <v>-0.57322175732218028</v>
      </c>
      <c r="V220" s="261">
        <f>AVERAGE(INDEX($U$5:$U$243,$Z220,1):INDEX($U$5:$U$243,$AA220,1))</f>
        <v>0.93677824267781951</v>
      </c>
      <c r="X220" s="4">
        <f t="shared" si="68"/>
        <v>9</v>
      </c>
      <c r="Y220" s="284">
        <f t="shared" si="69"/>
        <v>9</v>
      </c>
      <c r="Z220" s="6">
        <f t="shared" si="70"/>
        <v>208</v>
      </c>
      <c r="AA220" s="6">
        <f t="shared" si="71"/>
        <v>217</v>
      </c>
      <c r="AC220" s="5">
        <f t="shared" si="72"/>
        <v>14</v>
      </c>
      <c r="AD220" s="32">
        <f t="shared" si="82"/>
        <v>15.140820000000001</v>
      </c>
      <c r="AE220" s="5">
        <f t="shared" si="73"/>
        <v>-0.18633193863318809</v>
      </c>
      <c r="AF220" s="261">
        <f>AVERAGE(INDEX($AE$5:$AE$243,$Z220,1):INDEX($AE$5:$AE$243,$AA220,1))</f>
        <v>0.72366806136681272</v>
      </c>
      <c r="AH220" s="5">
        <f t="shared" si="79"/>
        <v>-2.2000000000000002</v>
      </c>
      <c r="AI220" s="32">
        <f t="shared" si="83"/>
        <v>9.5233333333333559E-3</v>
      </c>
      <c r="AJ220" s="5">
        <f t="shared" si="74"/>
        <v>-0.7534722222222221</v>
      </c>
      <c r="AK220" s="262">
        <f>AVERAGE(INDEX($AJ$5:$AJ$243,$Z220,1):INDEX($AJ$5:$AJ$243,$AA220,1))</f>
        <v>1.7165277777777785</v>
      </c>
      <c r="AL220" s="32"/>
      <c r="AM220" s="5">
        <f t="shared" si="75"/>
        <v>4.9333333333333336</v>
      </c>
      <c r="AN220" s="32">
        <f t="shared" si="84"/>
        <v>6.5800800000000006</v>
      </c>
      <c r="AO220" s="5">
        <f t="shared" si="76"/>
        <v>-0.55774058577405938</v>
      </c>
      <c r="AP220" s="263">
        <f>AVERAGE(INDEX($AO$5:$AO$243,$Z220,1):INDEX($AO$5:$AO$243,$AA220,1))</f>
        <v>0.89892608089260695</v>
      </c>
      <c r="AQ220" s="5"/>
      <c r="AR220" s="5">
        <f t="shared" si="77"/>
        <v>6</v>
      </c>
      <c r="AS220" s="32">
        <f t="shared" si="85"/>
        <v>7.3693566666666657</v>
      </c>
      <c r="AT220" s="5">
        <f t="shared" si="78"/>
        <v>-0.8615062761506298</v>
      </c>
      <c r="AU220" s="264">
        <f>AVERAGE(INDEX($AT$5:$AT$243,$Z220,1):INDEX($AT$5:$AT$243,$AA220,1))</f>
        <v>0.4284937238493699</v>
      </c>
      <c r="AV220" s="5"/>
    </row>
    <row r="221" spans="1:48" ht="11.4">
      <c r="A221" s="141">
        <v>217</v>
      </c>
      <c r="B221" s="6">
        <v>1997</v>
      </c>
      <c r="C221" s="5">
        <v>-1</v>
      </c>
      <c r="D221" s="5">
        <v>2.7</v>
      </c>
      <c r="E221" s="5">
        <v>4.5</v>
      </c>
      <c r="F221" s="5">
        <v>3.7</v>
      </c>
      <c r="G221" s="5">
        <v>11</v>
      </c>
      <c r="H221" s="5">
        <v>12.8</v>
      </c>
      <c r="I221" s="5">
        <v>13.9</v>
      </c>
      <c r="J221" s="5">
        <v>17</v>
      </c>
      <c r="K221" s="5">
        <v>13.3</v>
      </c>
      <c r="L221" s="5">
        <v>6.2</v>
      </c>
      <c r="M221" s="5">
        <v>3.7</v>
      </c>
      <c r="N221" s="5">
        <v>1.1000000000000001</v>
      </c>
      <c r="O221" s="231">
        <v>0</v>
      </c>
      <c r="P221" s="5">
        <f t="shared" si="80"/>
        <v>7.4</v>
      </c>
      <c r="Q221" s="26">
        <f t="shared" si="66"/>
        <v>7.4</v>
      </c>
      <c r="R221" s="111">
        <f t="shared" si="81"/>
        <v>7.3243400000000003</v>
      </c>
      <c r="S221" s="32">
        <f t="shared" si="81"/>
        <v>7.3243400000000003</v>
      </c>
      <c r="T221" s="286">
        <v>7.4347945205479444</v>
      </c>
      <c r="U221" s="111">
        <f t="shared" si="67"/>
        <v>1.1267782426778199</v>
      </c>
      <c r="V221" s="261">
        <f>AVERAGE(INDEX($U$5:$U$243,$Z221,1):INDEX($U$5:$U$243,$AA221,1))</f>
        <v>0.93677824267781951</v>
      </c>
      <c r="X221" s="4">
        <f t="shared" si="68"/>
        <v>10</v>
      </c>
      <c r="Y221" s="284">
        <f t="shared" si="69"/>
        <v>9.0416666666666661</v>
      </c>
      <c r="Z221" s="6">
        <f t="shared" si="70"/>
        <v>208</v>
      </c>
      <c r="AA221" s="6">
        <f t="shared" si="71"/>
        <v>217</v>
      </c>
      <c r="AC221" s="5">
        <f t="shared" si="72"/>
        <v>14.566666666666668</v>
      </c>
      <c r="AD221" s="32">
        <f t="shared" si="82"/>
        <v>15.204630000000002</v>
      </c>
      <c r="AE221" s="5">
        <f t="shared" si="73"/>
        <v>0.38033472803348012</v>
      </c>
      <c r="AF221" s="261">
        <f>AVERAGE(INDEX($AE$5:$AE$243,$Z221,1):INDEX($AE$5:$AE$243,$AA221,1))</f>
        <v>0.72366806136681272</v>
      </c>
      <c r="AH221" s="5">
        <f t="shared" si="79"/>
        <v>-0.1333333333333333</v>
      </c>
      <c r="AI221" s="32">
        <f t="shared" si="83"/>
        <v>2.1183333333333325E-2</v>
      </c>
      <c r="AJ221" s="5">
        <f t="shared" si="74"/>
        <v>1.3131944444444448</v>
      </c>
      <c r="AK221" s="262">
        <f>AVERAGE(INDEX($AJ$5:$AJ$243,$Z221,1):INDEX($AJ$5:$AJ$243,$AA221,1))</f>
        <v>1.7165277777777785</v>
      </c>
      <c r="AL221" s="32"/>
      <c r="AM221" s="5">
        <f t="shared" si="75"/>
        <v>6.3999999999999995</v>
      </c>
      <c r="AN221" s="32">
        <f t="shared" si="84"/>
        <v>6.646440000000001</v>
      </c>
      <c r="AO221" s="5">
        <f t="shared" si="76"/>
        <v>0.90892608089260651</v>
      </c>
      <c r="AP221" s="263">
        <f>AVERAGE(INDEX($AO$5:$AO$243,$Z221,1):INDEX($AO$5:$AO$243,$AA221,1))</f>
        <v>0.89892608089260695</v>
      </c>
      <c r="AQ221" s="5"/>
      <c r="AR221" s="5">
        <f t="shared" si="77"/>
        <v>7.7333333333333334</v>
      </c>
      <c r="AS221" s="32">
        <f t="shared" si="85"/>
        <v>7.4038633333333337</v>
      </c>
      <c r="AT221" s="5">
        <f t="shared" si="78"/>
        <v>0.87182705718270359</v>
      </c>
      <c r="AU221" s="264">
        <f>AVERAGE(INDEX($AT$5:$AT$243,$Z221,1):INDEX($AT$5:$AT$243,$AA221,1))</f>
        <v>0.4284937238493699</v>
      </c>
      <c r="AV221" s="5"/>
    </row>
    <row r="222" spans="1:48" ht="11.4">
      <c r="A222" s="141">
        <v>218</v>
      </c>
      <c r="B222" s="6">
        <v>1998</v>
      </c>
      <c r="C222" s="5">
        <v>0.5</v>
      </c>
      <c r="D222" s="5">
        <v>3.4</v>
      </c>
      <c r="E222" s="5">
        <v>1.8</v>
      </c>
      <c r="F222" s="5">
        <v>6.4</v>
      </c>
      <c r="G222" s="5">
        <v>11.5</v>
      </c>
      <c r="H222" s="5">
        <v>14.9</v>
      </c>
      <c r="I222" s="5">
        <v>15.2</v>
      </c>
      <c r="J222" s="5">
        <v>16.100000000000001</v>
      </c>
      <c r="K222" s="5">
        <v>10.9</v>
      </c>
      <c r="L222" s="5">
        <v>7.3</v>
      </c>
      <c r="M222" s="5">
        <v>-1</v>
      </c>
      <c r="N222" s="5">
        <v>0.2</v>
      </c>
      <c r="O222" s="231">
        <v>0</v>
      </c>
      <c r="P222" s="5">
        <f t="shared" si="80"/>
        <v>7.3</v>
      </c>
      <c r="Q222" s="26">
        <f t="shared" si="66"/>
        <v>7.3</v>
      </c>
      <c r="R222" s="111">
        <f t="shared" si="81"/>
        <v>7.3683699999999996</v>
      </c>
      <c r="S222" s="32">
        <f t="shared" si="81"/>
        <v>7.3683699999999996</v>
      </c>
      <c r="T222" s="286">
        <v>7.2939726027397249</v>
      </c>
      <c r="U222" s="111">
        <f t="shared" si="67"/>
        <v>1.0267782426778194</v>
      </c>
      <c r="V222" s="261">
        <f>AVERAGE(INDEX($U$5:$U$243,$Z222,1):INDEX($U$5:$U$243,$AA222,1))</f>
        <v>0.95677824267781963</v>
      </c>
      <c r="W222" s="4" t="s">
        <v>47</v>
      </c>
      <c r="X222" s="4">
        <f t="shared" si="68"/>
        <v>10</v>
      </c>
      <c r="Y222" s="284">
        <f t="shared" si="69"/>
        <v>9.0833333333333339</v>
      </c>
      <c r="Z222" s="6">
        <f t="shared" si="70"/>
        <v>209</v>
      </c>
      <c r="AA222" s="6">
        <f t="shared" si="71"/>
        <v>218</v>
      </c>
      <c r="AC222" s="5">
        <f t="shared" si="72"/>
        <v>15.4</v>
      </c>
      <c r="AD222" s="32">
        <f t="shared" si="82"/>
        <v>15.27106</v>
      </c>
      <c r="AE222" s="5">
        <f t="shared" si="73"/>
        <v>1.2136680613668123</v>
      </c>
      <c r="AF222" s="261">
        <f>AVERAGE(INDEX($AE$5:$AE$243,$Z222,1):INDEX($AE$5:$AE$243,$AA222,1))</f>
        <v>0.8136680613668128</v>
      </c>
      <c r="AH222" s="5">
        <f t="shared" si="79"/>
        <v>1.6666666666666667</v>
      </c>
      <c r="AI222" s="32">
        <f t="shared" si="83"/>
        <v>-7.2666666666673652E-4</v>
      </c>
      <c r="AJ222" s="5">
        <f t="shared" si="74"/>
        <v>3.1131944444444448</v>
      </c>
      <c r="AK222" s="262">
        <f>AVERAGE(INDEX($AJ$5:$AJ$243,$Z222,1):INDEX($AJ$5:$AJ$243,$AA222,1))</f>
        <v>1.7565277777777784</v>
      </c>
      <c r="AL222" s="32"/>
      <c r="AM222" s="5">
        <f t="shared" si="75"/>
        <v>6.5666666666666673</v>
      </c>
      <c r="AN222" s="32">
        <f t="shared" si="84"/>
        <v>6.7163700000000004</v>
      </c>
      <c r="AO222" s="5">
        <f t="shared" si="76"/>
        <v>1.0755927475592744</v>
      </c>
      <c r="AP222" s="263">
        <f>AVERAGE(INDEX($AO$5:$AO$243,$Z222,1):INDEX($AO$5:$AO$243,$AA222,1))</f>
        <v>0.96225941422594019</v>
      </c>
      <c r="AQ222" s="5"/>
      <c r="AR222" s="5">
        <f t="shared" si="77"/>
        <v>5.7333333333333334</v>
      </c>
      <c r="AS222" s="32">
        <f t="shared" si="85"/>
        <v>7.4551766666666657</v>
      </c>
      <c r="AT222" s="5">
        <f t="shared" si="78"/>
        <v>-1.1281729428172964</v>
      </c>
      <c r="AU222" s="264">
        <f>AVERAGE(INDEX($AT$5:$AT$243,$Z222,1):INDEX($AT$5:$AT$243,$AA222,1))</f>
        <v>0.25849372384936986</v>
      </c>
      <c r="AV222" s="5"/>
    </row>
    <row r="223" spans="1:48" ht="11.4">
      <c r="A223" s="141">
        <v>219</v>
      </c>
      <c r="B223" s="6">
        <v>1999</v>
      </c>
      <c r="C223" s="5">
        <v>2</v>
      </c>
      <c r="D223" s="5">
        <v>-3.2</v>
      </c>
      <c r="E223" s="5">
        <v>3.6</v>
      </c>
      <c r="F223" s="5">
        <v>6</v>
      </c>
      <c r="G223" s="5">
        <v>12.2</v>
      </c>
      <c r="H223" s="5">
        <v>12.5</v>
      </c>
      <c r="I223" s="5">
        <v>16.100000000000001</v>
      </c>
      <c r="J223" s="5">
        <v>15.5</v>
      </c>
      <c r="K223" s="5">
        <v>14.6</v>
      </c>
      <c r="L223" s="5">
        <v>7.8</v>
      </c>
      <c r="M223" s="5">
        <v>0.5</v>
      </c>
      <c r="N223" s="5">
        <v>-0.1</v>
      </c>
      <c r="O223" s="231">
        <v>0</v>
      </c>
      <c r="P223" s="5">
        <f t="shared" si="80"/>
        <v>7.3</v>
      </c>
      <c r="Q223" s="26">
        <f t="shared" si="66"/>
        <v>7.3</v>
      </c>
      <c r="R223" s="111">
        <f t="shared" si="81"/>
        <v>7.4051200000000001</v>
      </c>
      <c r="S223" s="32">
        <f t="shared" si="81"/>
        <v>7.4051200000000001</v>
      </c>
      <c r="T223" s="286">
        <v>7.3704109589041087</v>
      </c>
      <c r="U223" s="111">
        <f t="shared" si="67"/>
        <v>1.0267782426778194</v>
      </c>
      <c r="V223" s="261">
        <f>AVERAGE(INDEX($U$5:$U$243,$Z223,1):INDEX($U$5:$U$243,$AA223,1))</f>
        <v>0.88677824267781946</v>
      </c>
      <c r="X223" s="4">
        <f t="shared" si="68"/>
        <v>10</v>
      </c>
      <c r="Y223" s="284">
        <f t="shared" si="69"/>
        <v>9.125</v>
      </c>
      <c r="Z223" s="6">
        <f t="shared" si="70"/>
        <v>210</v>
      </c>
      <c r="AA223" s="6">
        <f t="shared" si="71"/>
        <v>219</v>
      </c>
      <c r="AC223" s="5">
        <f t="shared" si="72"/>
        <v>14.700000000000001</v>
      </c>
      <c r="AD223" s="32">
        <f t="shared" si="82"/>
        <v>15.338883333333335</v>
      </c>
      <c r="AE223" s="5">
        <f t="shared" si="73"/>
        <v>0.51366806136681298</v>
      </c>
      <c r="AF223" s="261">
        <f>AVERAGE(INDEX($AE$5:$AE$243,$Z223,1):INDEX($AE$5:$AE$243,$AA223,1))</f>
        <v>0.86033472803347943</v>
      </c>
      <c r="AH223" s="5">
        <f t="shared" si="79"/>
        <v>-0.33333333333333331</v>
      </c>
      <c r="AI223" s="32">
        <f t="shared" si="83"/>
        <v>-3.7236666666666633E-2</v>
      </c>
      <c r="AJ223" s="5">
        <f t="shared" si="74"/>
        <v>1.1131944444444448</v>
      </c>
      <c r="AK223" s="262">
        <f>AVERAGE(INDEX($AJ$5:$AJ$243,$Z223,1):INDEX($AJ$5:$AJ$243,$AA223,1))</f>
        <v>1.5765277777777782</v>
      </c>
      <c r="AL223" s="32"/>
      <c r="AM223" s="5">
        <f t="shared" si="75"/>
        <v>7.2666666666666657</v>
      </c>
      <c r="AN223" s="32">
        <f t="shared" si="84"/>
        <v>6.784040000000001</v>
      </c>
      <c r="AO223" s="5">
        <f t="shared" si="76"/>
        <v>1.7755927475592728</v>
      </c>
      <c r="AP223" s="263">
        <f>AVERAGE(INDEX($AO$5:$AO$243,$Z223,1):INDEX($AO$5:$AO$243,$AA223,1))</f>
        <v>0.9389260808926071</v>
      </c>
      <c r="AQ223" s="5"/>
      <c r="AR223" s="5">
        <f t="shared" si="77"/>
        <v>7.6333333333333329</v>
      </c>
      <c r="AS223" s="32">
        <f t="shared" si="85"/>
        <v>7.5073466666666677</v>
      </c>
      <c r="AT223" s="5">
        <f t="shared" si="78"/>
        <v>0.77182705718270306</v>
      </c>
      <c r="AU223" s="264">
        <f>AVERAGE(INDEX($AT$5:$AT$243,$Z223,1):INDEX($AT$5:$AT$243,$AA223,1))</f>
        <v>0.24516039051603658</v>
      </c>
      <c r="AV223" s="5"/>
    </row>
    <row r="224" spans="1:48" ht="11.4">
      <c r="A224" s="141">
        <v>220</v>
      </c>
      <c r="B224" s="6">
        <v>2000</v>
      </c>
      <c r="C224" s="5">
        <v>-2</v>
      </c>
      <c r="D224" s="5">
        <v>1.9</v>
      </c>
      <c r="E224" s="5">
        <v>2.5</v>
      </c>
      <c r="F224" s="5">
        <v>8.3000000000000007</v>
      </c>
      <c r="G224" s="5">
        <v>12.6</v>
      </c>
      <c r="H224" s="5">
        <v>15.7</v>
      </c>
      <c r="I224" s="5">
        <v>12.9</v>
      </c>
      <c r="J224" s="5">
        <v>17.2</v>
      </c>
      <c r="K224" s="5">
        <v>12.6</v>
      </c>
      <c r="L224" s="5">
        <v>8.6</v>
      </c>
      <c r="M224" s="5">
        <v>4.5999999999999996</v>
      </c>
      <c r="N224" s="5">
        <v>3.3</v>
      </c>
      <c r="O224" s="231">
        <v>0</v>
      </c>
      <c r="P224" s="5">
        <f t="shared" si="80"/>
        <v>8.1999999999999993</v>
      </c>
      <c r="Q224" s="26">
        <f t="shared" si="66"/>
        <v>8.1999999999999993</v>
      </c>
      <c r="R224" s="111">
        <f t="shared" ref="R224:S230" si="86">$W$5*(P213+P235)+$W$6*(P214+P234)+$W$7*(P215+P233)+$W$8*(P216+P232)+$W$9*(P217+P231)+$W$10*(P218+P230)+$W$11*(P219+P229)+$W$12*(P220+P228)+$W$13*(P221+P227)+$W$14*(P222+P226)+$W$15*(P223+P225)+$W$16*P224</f>
        <v>7.4478299999999997</v>
      </c>
      <c r="S224" s="32">
        <f t="shared" si="86"/>
        <v>7.4478299999999997</v>
      </c>
      <c r="T224" s="286">
        <v>8.2169863013698627</v>
      </c>
      <c r="U224" s="111">
        <f t="shared" si="67"/>
        <v>1.9267782426778188</v>
      </c>
      <c r="V224" s="261">
        <f>AVERAGE(INDEX($U$5:$U$243,$Z224,1):INDEX($U$5:$U$243,$AA224,1))</f>
        <v>0.93677824267781951</v>
      </c>
      <c r="X224" s="4">
        <f t="shared" si="68"/>
        <v>10</v>
      </c>
      <c r="Y224" s="284">
        <f t="shared" si="69"/>
        <v>9.1666666666666661</v>
      </c>
      <c r="Z224" s="6">
        <f t="shared" si="70"/>
        <v>211</v>
      </c>
      <c r="AA224" s="6">
        <f t="shared" si="71"/>
        <v>220</v>
      </c>
      <c r="AC224" s="5">
        <f t="shared" si="72"/>
        <v>15.266666666666666</v>
      </c>
      <c r="AD224" s="32">
        <f t="shared" si="82"/>
        <v>15.396553333333332</v>
      </c>
      <c r="AE224" s="5">
        <f t="shared" si="73"/>
        <v>1.0803347280334776</v>
      </c>
      <c r="AF224" s="261">
        <f>AVERAGE(INDEX($AE$5:$AE$243,$Z224,1):INDEX($AE$5:$AE$243,$AA224,1))</f>
        <v>0.91700139470014597</v>
      </c>
      <c r="AH224" s="5">
        <f t="shared" si="79"/>
        <v>-6.6666666666666721E-2</v>
      </c>
      <c r="AI224" s="32">
        <f t="shared" si="83"/>
        <v>-9.2370000000000022E-2</v>
      </c>
      <c r="AJ224" s="5">
        <f t="shared" si="74"/>
        <v>1.3798611111111114</v>
      </c>
      <c r="AK224" s="262">
        <f>AVERAGE(INDEX($AJ$5:$AJ$243,$Z224,1):INDEX($AJ$5:$AJ$243,$AA224,1))</f>
        <v>1.2598611111111115</v>
      </c>
      <c r="AL224" s="32"/>
      <c r="AM224" s="5">
        <f t="shared" si="75"/>
        <v>7.8</v>
      </c>
      <c r="AN224" s="32">
        <f t="shared" si="84"/>
        <v>6.8513000000000002</v>
      </c>
      <c r="AO224" s="5">
        <f t="shared" si="76"/>
        <v>2.3089260808926069</v>
      </c>
      <c r="AP224" s="263">
        <f>AVERAGE(INDEX($AO$5:$AO$243,$Z224,1):INDEX($AO$5:$AO$243,$AA224,1))</f>
        <v>1.0122594142259405</v>
      </c>
      <c r="AQ224" s="5"/>
      <c r="AR224" s="5">
        <f t="shared" si="77"/>
        <v>8.6</v>
      </c>
      <c r="AS224" s="32">
        <f t="shared" si="85"/>
        <v>7.5972933333333339</v>
      </c>
      <c r="AT224" s="5">
        <f t="shared" si="78"/>
        <v>1.7384937238493698</v>
      </c>
      <c r="AU224" s="264">
        <f>AVERAGE(INDEX($AT$5:$AT$243,$Z224,1):INDEX($AT$5:$AT$243,$AA224,1))</f>
        <v>0.3651603905160366</v>
      </c>
      <c r="AV224" s="5"/>
    </row>
    <row r="225" spans="1:48" ht="11.4">
      <c r="A225" s="141">
        <v>221</v>
      </c>
      <c r="B225" s="6">
        <v>2001</v>
      </c>
      <c r="C225" s="5">
        <v>0</v>
      </c>
      <c r="D225" s="5">
        <v>0.8</v>
      </c>
      <c r="E225" s="5">
        <v>4.3</v>
      </c>
      <c r="F225" s="5">
        <v>4.3</v>
      </c>
      <c r="G225" s="5">
        <v>13.1</v>
      </c>
      <c r="H225" s="5">
        <v>12.3</v>
      </c>
      <c r="I225" s="5">
        <v>16.3</v>
      </c>
      <c r="J225" s="5">
        <v>17</v>
      </c>
      <c r="K225" s="5">
        <v>8.6999999999999993</v>
      </c>
      <c r="L225" s="5">
        <v>12.8</v>
      </c>
      <c r="M225" s="5">
        <v>0</v>
      </c>
      <c r="N225" s="5">
        <v>-3.7</v>
      </c>
      <c r="O225" s="231">
        <v>0</v>
      </c>
      <c r="P225" s="5">
        <f t="shared" si="80"/>
        <v>7.2</v>
      </c>
      <c r="Q225" s="26">
        <f t="shared" si="66"/>
        <v>7.2</v>
      </c>
      <c r="R225" s="111">
        <f t="shared" si="86"/>
        <v>7.4816399999999996</v>
      </c>
      <c r="S225" s="32">
        <f t="shared" si="86"/>
        <v>7.4816399999999996</v>
      </c>
      <c r="T225" s="286">
        <v>7.231780821917809</v>
      </c>
      <c r="U225" s="111">
        <f t="shared" si="67"/>
        <v>0.92677824267781972</v>
      </c>
      <c r="V225" s="261">
        <f>AVERAGE(INDEX($U$5:$U$243,$Z225,1):INDEX($U$5:$U$243,$AA225,1))</f>
        <v>1.0167782426778196</v>
      </c>
      <c r="X225" s="4">
        <f t="shared" si="68"/>
        <v>10</v>
      </c>
      <c r="Y225" s="284">
        <f t="shared" si="69"/>
        <v>9.2083333333333339</v>
      </c>
      <c r="Z225" s="6">
        <f t="shared" si="70"/>
        <v>212</v>
      </c>
      <c r="AA225" s="6">
        <f t="shared" si="71"/>
        <v>221</v>
      </c>
      <c r="AC225" s="5">
        <f t="shared" si="72"/>
        <v>15.200000000000001</v>
      </c>
      <c r="AD225" s="32">
        <f t="shared" si="82"/>
        <v>15.456606666666666</v>
      </c>
      <c r="AE225" s="5">
        <f t="shared" si="73"/>
        <v>1.013668061366813</v>
      </c>
      <c r="AF225" s="261">
        <f>AVERAGE(INDEX($AE$5:$AE$243,$Z225,1):INDEX($AE$5:$AE$243,$AA225,1))</f>
        <v>0.92700139470014586</v>
      </c>
      <c r="AH225" s="5">
        <f t="shared" si="79"/>
        <v>1.3666666666666665</v>
      </c>
      <c r="AI225" s="32">
        <f t="shared" si="83"/>
        <v>-0.15665666666666667</v>
      </c>
      <c r="AJ225" s="5">
        <f t="shared" si="74"/>
        <v>2.8131944444444446</v>
      </c>
      <c r="AK225" s="262">
        <f>AVERAGE(INDEX($AJ$5:$AJ$243,$Z225,1):INDEX($AJ$5:$AJ$243,$AA225,1))</f>
        <v>1.5898611111111116</v>
      </c>
      <c r="AL225" s="32"/>
      <c r="AM225" s="5">
        <f t="shared" si="75"/>
        <v>7.2333333333333334</v>
      </c>
      <c r="AN225" s="32">
        <f t="shared" si="84"/>
        <v>6.9092666666666664</v>
      </c>
      <c r="AO225" s="5">
        <f t="shared" si="76"/>
        <v>1.7422594142259404</v>
      </c>
      <c r="AP225" s="263">
        <f>AVERAGE(INDEX($AO$5:$AO$243,$Z225,1):INDEX($AO$5:$AO$243,$AA225,1))</f>
        <v>1.2255927475592738</v>
      </c>
      <c r="AQ225" s="5"/>
      <c r="AR225" s="5">
        <f t="shared" si="77"/>
        <v>7.166666666666667</v>
      </c>
      <c r="AS225" s="32">
        <f t="shared" si="85"/>
        <v>7.6877633333333337</v>
      </c>
      <c r="AT225" s="5">
        <f t="shared" si="78"/>
        <v>0.30516039051603716</v>
      </c>
      <c r="AU225" s="264">
        <f>AVERAGE(INDEX($AT$5:$AT$243,$Z225,1):INDEX($AT$5:$AT$243,$AA225,1))</f>
        <v>0.33516039051603669</v>
      </c>
      <c r="AV225" s="5"/>
    </row>
    <row r="226" spans="1:48" ht="11.4">
      <c r="A226" s="141">
        <v>222</v>
      </c>
      <c r="B226" s="6">
        <v>2002</v>
      </c>
      <c r="C226" s="5">
        <v>0.8</v>
      </c>
      <c r="D226" s="5">
        <v>3.2</v>
      </c>
      <c r="E226" s="5">
        <v>4.8</v>
      </c>
      <c r="F226" s="5">
        <v>5.6</v>
      </c>
      <c r="G226" s="5">
        <v>11.3</v>
      </c>
      <c r="H226" s="5">
        <v>16.7</v>
      </c>
      <c r="I226" s="5">
        <v>15.5</v>
      </c>
      <c r="J226" s="5">
        <v>15.4</v>
      </c>
      <c r="K226" s="5">
        <v>9.9</v>
      </c>
      <c r="L226" s="5">
        <v>7.6</v>
      </c>
      <c r="M226" s="5">
        <v>5.4</v>
      </c>
      <c r="N226" s="5">
        <v>1.2</v>
      </c>
      <c r="O226" s="231">
        <v>0</v>
      </c>
      <c r="P226" s="5">
        <f t="shared" si="80"/>
        <v>8.1</v>
      </c>
      <c r="Q226" s="26">
        <f t="shared" si="66"/>
        <v>8.1</v>
      </c>
      <c r="R226" s="111">
        <f t="shared" si="86"/>
        <v>7.5102500000000001</v>
      </c>
      <c r="S226" s="32">
        <f t="shared" si="86"/>
        <v>7.5102500000000001</v>
      </c>
      <c r="T226" s="286">
        <v>8.1260273972602732</v>
      </c>
      <c r="U226" s="111">
        <f t="shared" si="67"/>
        <v>1.8267782426778192</v>
      </c>
      <c r="V226" s="261">
        <f>AVERAGE(INDEX($U$5:$U$243,$Z226,1):INDEX($U$5:$U$243,$AA226,1))</f>
        <v>1.0567782426778194</v>
      </c>
      <c r="X226" s="4">
        <f t="shared" si="68"/>
        <v>10</v>
      </c>
      <c r="Y226" s="284">
        <f t="shared" si="69"/>
        <v>9.25</v>
      </c>
      <c r="Z226" s="6">
        <f t="shared" si="70"/>
        <v>213</v>
      </c>
      <c r="AA226" s="6">
        <f t="shared" si="71"/>
        <v>222</v>
      </c>
      <c r="AC226" s="5">
        <f t="shared" si="72"/>
        <v>15.866666666666667</v>
      </c>
      <c r="AD226" s="32">
        <f t="shared" si="82"/>
        <v>15.507253333333331</v>
      </c>
      <c r="AE226" s="5">
        <f t="shared" si="73"/>
        <v>1.6803347280334791</v>
      </c>
      <c r="AF226" s="261">
        <f>AVERAGE(INDEX($AE$5:$AE$243,$Z226,1):INDEX($AE$5:$AE$243,$AA226,1))</f>
        <v>0.87700139470014593</v>
      </c>
      <c r="AH226" s="5">
        <f t="shared" si="79"/>
        <v>9.9999999999999936E-2</v>
      </c>
      <c r="AI226" s="32">
        <f t="shared" si="83"/>
        <v>-0.23352333333333333</v>
      </c>
      <c r="AJ226" s="5">
        <f t="shared" si="74"/>
        <v>1.5465277777777779</v>
      </c>
      <c r="AK226" s="262">
        <f>AVERAGE(INDEX($AJ$5:$AJ$243,$Z226,1):INDEX($AJ$5:$AJ$243,$AA226,1))</f>
        <v>1.6565277777777783</v>
      </c>
      <c r="AL226" s="32"/>
      <c r="AM226" s="5">
        <f t="shared" si="75"/>
        <v>7.2333333333333334</v>
      </c>
      <c r="AN226" s="32">
        <f t="shared" si="84"/>
        <v>6.9472700000000005</v>
      </c>
      <c r="AO226" s="5">
        <f t="shared" si="76"/>
        <v>1.7422594142259404</v>
      </c>
      <c r="AP226" s="263">
        <f>AVERAGE(INDEX($AO$5:$AO$243,$Z226,1):INDEX($AO$5:$AO$243,$AA226,1))</f>
        <v>1.2622594142259405</v>
      </c>
      <c r="AQ226" s="5"/>
      <c r="AR226" s="5">
        <f t="shared" si="77"/>
        <v>7.6333333333333329</v>
      </c>
      <c r="AS226" s="32">
        <f t="shared" si="85"/>
        <v>7.777473333333333</v>
      </c>
      <c r="AT226" s="5">
        <f t="shared" si="78"/>
        <v>0.77182705718270306</v>
      </c>
      <c r="AU226" s="264">
        <f>AVERAGE(INDEX($AT$5:$AT$243,$Z226,1):INDEX($AT$5:$AT$243,$AA226,1))</f>
        <v>0.35182705718270341</v>
      </c>
      <c r="AV226" s="5"/>
    </row>
    <row r="227" spans="1:48" ht="11.4">
      <c r="A227" s="141">
        <v>223</v>
      </c>
      <c r="B227" s="6">
        <v>2003</v>
      </c>
      <c r="C227" s="5">
        <v>-2.2999999999999998</v>
      </c>
      <c r="D227" s="5">
        <v>-3.8</v>
      </c>
      <c r="E227" s="5">
        <v>4.8</v>
      </c>
      <c r="F227" s="5">
        <v>6.3</v>
      </c>
      <c r="G227" s="5">
        <v>12.7</v>
      </c>
      <c r="H227" s="5">
        <v>19.3</v>
      </c>
      <c r="I227" s="5">
        <v>17.2</v>
      </c>
      <c r="J227" s="5">
        <v>20.7</v>
      </c>
      <c r="K227" s="5">
        <v>12.5</v>
      </c>
      <c r="L227" s="5">
        <v>4.3</v>
      </c>
      <c r="M227" s="5">
        <v>5.8</v>
      </c>
      <c r="N227" s="5">
        <v>1.3</v>
      </c>
      <c r="O227" s="231">
        <v>0</v>
      </c>
      <c r="P227" s="5">
        <f t="shared" si="80"/>
        <v>8.1999999999999993</v>
      </c>
      <c r="Q227" s="26">
        <f t="shared" si="66"/>
        <v>8.1999999999999993</v>
      </c>
      <c r="R227" s="111">
        <f t="shared" si="86"/>
        <v>7.5505800000000001</v>
      </c>
      <c r="S227" s="32">
        <f t="shared" si="86"/>
        <v>7.5505800000000001</v>
      </c>
      <c r="T227" s="286">
        <v>8.286301369863013</v>
      </c>
      <c r="U227" s="111">
        <f t="shared" si="67"/>
        <v>1.9267782426778188</v>
      </c>
      <c r="V227" s="261">
        <f>AVERAGE(INDEX($U$5:$U$243,$Z227,1):INDEX($U$5:$U$243,$AA227,1))</f>
        <v>1.1767782426778193</v>
      </c>
      <c r="X227" s="4">
        <f t="shared" si="68"/>
        <v>10</v>
      </c>
      <c r="Y227" s="284">
        <f t="shared" si="69"/>
        <v>9.2916666666666661</v>
      </c>
      <c r="Z227" s="6">
        <f t="shared" si="70"/>
        <v>214</v>
      </c>
      <c r="AA227" s="6">
        <f t="shared" si="71"/>
        <v>223</v>
      </c>
      <c r="AC227" s="5">
        <f t="shared" si="72"/>
        <v>19.066666666666666</v>
      </c>
      <c r="AD227" s="32">
        <f t="shared" si="82"/>
        <v>15.538726666666667</v>
      </c>
      <c r="AE227" s="5">
        <f t="shared" si="73"/>
        <v>4.8803347280334783</v>
      </c>
      <c r="AF227" s="261">
        <f>AVERAGE(INDEX($AE$5:$AE$243,$Z227,1):INDEX($AE$5:$AE$243,$AA227,1))</f>
        <v>1.3603347280334792</v>
      </c>
      <c r="AH227" s="5">
        <f t="shared" si="79"/>
        <v>-1.6333333333333331</v>
      </c>
      <c r="AI227" s="32">
        <f t="shared" si="83"/>
        <v>-0.2560033333333333</v>
      </c>
      <c r="AJ227" s="5">
        <f t="shared" si="74"/>
        <v>-0.186805555555555</v>
      </c>
      <c r="AK227" s="262">
        <f>AVERAGE(INDEX($AJ$5:$AJ$243,$Z227,1):INDEX($AJ$5:$AJ$243,$AA227,1))</f>
        <v>1.4765277777777781</v>
      </c>
      <c r="AL227" s="32"/>
      <c r="AM227" s="5">
        <f t="shared" si="75"/>
        <v>7.9333333333333327</v>
      </c>
      <c r="AN227" s="32">
        <f t="shared" si="84"/>
        <v>7.0046300000000006</v>
      </c>
      <c r="AO227" s="5">
        <f t="shared" si="76"/>
        <v>2.4422594142259397</v>
      </c>
      <c r="AP227" s="263">
        <f>AVERAGE(INDEX($AO$5:$AO$243,$Z227,1):INDEX($AO$5:$AO$243,$AA227,1))</f>
        <v>1.3189260808926071</v>
      </c>
      <c r="AQ227" s="5"/>
      <c r="AR227" s="5">
        <f t="shared" si="77"/>
        <v>7.5333333333333341</v>
      </c>
      <c r="AS227" s="32">
        <f t="shared" si="85"/>
        <v>7.877933333333333</v>
      </c>
      <c r="AT227" s="5">
        <f t="shared" si="78"/>
        <v>0.6718270571827043</v>
      </c>
      <c r="AU227" s="264">
        <f>AVERAGE(INDEX($AT$5:$AT$243,$Z227,1):INDEX($AT$5:$AT$243,$AA227,1))</f>
        <v>0.55849372384937024</v>
      </c>
      <c r="AV227" s="5"/>
    </row>
    <row r="228" spans="1:48" ht="11.4">
      <c r="A228" s="141">
        <v>224</v>
      </c>
      <c r="B228" s="6">
        <v>2004</v>
      </c>
      <c r="C228" s="5">
        <v>-2.2000000000000002</v>
      </c>
      <c r="D228" s="5">
        <v>0.2</v>
      </c>
      <c r="E228" s="5">
        <v>1.9</v>
      </c>
      <c r="F228" s="5">
        <v>7.1</v>
      </c>
      <c r="G228" s="5">
        <v>9</v>
      </c>
      <c r="H228" s="5">
        <v>13.4</v>
      </c>
      <c r="I228" s="5">
        <v>15.3</v>
      </c>
      <c r="J228" s="5">
        <v>16.399999999999999</v>
      </c>
      <c r="K228" s="5">
        <v>12.6</v>
      </c>
      <c r="L228" s="5">
        <v>10.199999999999999</v>
      </c>
      <c r="M228" s="5">
        <v>1.6</v>
      </c>
      <c r="N228" s="5">
        <v>0.4</v>
      </c>
      <c r="O228" s="231">
        <v>0</v>
      </c>
      <c r="P228" s="5">
        <f t="shared" si="80"/>
        <v>7.2</v>
      </c>
      <c r="Q228" s="26">
        <f t="shared" si="66"/>
        <v>7.2</v>
      </c>
      <c r="R228" s="111">
        <f t="shared" si="86"/>
        <v>7.5815400000000004</v>
      </c>
      <c r="S228" s="32">
        <f t="shared" si="86"/>
        <v>7.5815400000000004</v>
      </c>
      <c r="T228" s="286">
        <v>7.2008219178082182</v>
      </c>
      <c r="U228" s="111">
        <f t="shared" si="67"/>
        <v>0.92677824267781972</v>
      </c>
      <c r="V228" s="261">
        <f>AVERAGE(INDEX($U$5:$U$243,$Z228,1):INDEX($U$5:$U$243,$AA228,1))</f>
        <v>1.0767782426778194</v>
      </c>
      <c r="X228" s="4">
        <f t="shared" si="68"/>
        <v>10</v>
      </c>
      <c r="Y228" s="284">
        <f t="shared" si="69"/>
        <v>9.3333333333333339</v>
      </c>
      <c r="Z228" s="6">
        <f t="shared" si="70"/>
        <v>215</v>
      </c>
      <c r="AA228" s="6">
        <f t="shared" si="71"/>
        <v>224</v>
      </c>
      <c r="AC228" s="5">
        <f t="shared" si="72"/>
        <v>15.033333333333333</v>
      </c>
      <c r="AD228" s="32">
        <f t="shared" si="82"/>
        <v>15.573676666666666</v>
      </c>
      <c r="AE228" s="5">
        <f t="shared" si="73"/>
        <v>0.84700139470014513</v>
      </c>
      <c r="AF228" s="261">
        <f>AVERAGE(INDEX($AE$5:$AE$243,$Z228,1):INDEX($AE$5:$AE$243,$AA228,1))</f>
        <v>1.1836680613668125</v>
      </c>
      <c r="AH228" s="5">
        <f t="shared" si="79"/>
        <v>-0.23333333333333339</v>
      </c>
      <c r="AI228" s="32">
        <f t="shared" si="83"/>
        <v>-0.30364000000000002</v>
      </c>
      <c r="AJ228" s="5">
        <f t="shared" si="74"/>
        <v>1.2131944444444447</v>
      </c>
      <c r="AK228" s="262">
        <f>AVERAGE(INDEX($AJ$5:$AJ$243,$Z228,1):INDEX($AJ$5:$AJ$243,$AA228,1))</f>
        <v>1.3731944444444448</v>
      </c>
      <c r="AL228" s="32"/>
      <c r="AM228" s="5">
        <f t="shared" si="75"/>
        <v>6</v>
      </c>
      <c r="AN228" s="32">
        <f t="shared" si="84"/>
        <v>7.0436766666666664</v>
      </c>
      <c r="AO228" s="5">
        <f t="shared" si="76"/>
        <v>0.50892608089260705</v>
      </c>
      <c r="AP228" s="263">
        <f>AVERAGE(INDEX($AO$5:$AO$243,$Z228,1):INDEX($AO$5:$AO$243,$AA228,1))</f>
        <v>1.2122594142259402</v>
      </c>
      <c r="AQ228" s="5"/>
      <c r="AR228" s="5">
        <f t="shared" si="77"/>
        <v>8.1333333333333329</v>
      </c>
      <c r="AS228" s="32">
        <f t="shared" si="85"/>
        <v>7.9668333333333328</v>
      </c>
      <c r="AT228" s="5">
        <f t="shared" si="78"/>
        <v>1.2718270571827031</v>
      </c>
      <c r="AU228" s="264">
        <f>AVERAGE(INDEX($AT$5:$AT$243,$Z228,1):INDEX($AT$5:$AT$243,$AA228,1))</f>
        <v>0.5251603905160368</v>
      </c>
      <c r="AV228" s="5"/>
    </row>
    <row r="229" spans="1:48" ht="11.4">
      <c r="A229" s="141">
        <v>225</v>
      </c>
      <c r="B229" s="6">
        <v>2005</v>
      </c>
      <c r="C229" s="5">
        <v>-0.9</v>
      </c>
      <c r="D229" s="5">
        <v>-3.9</v>
      </c>
      <c r="E229" s="5">
        <v>2.2999999999999998</v>
      </c>
      <c r="F229" s="5">
        <v>7</v>
      </c>
      <c r="G229" s="5">
        <v>11.3</v>
      </c>
      <c r="H229" s="5">
        <v>15.4</v>
      </c>
      <c r="I229" s="5">
        <v>15.7</v>
      </c>
      <c r="J229" s="5">
        <v>13.4</v>
      </c>
      <c r="K229" s="5">
        <v>13.2</v>
      </c>
      <c r="L229" s="5">
        <v>10.6</v>
      </c>
      <c r="M229" s="5">
        <v>2.2999999999999998</v>
      </c>
      <c r="N229" s="5">
        <v>-2.8</v>
      </c>
      <c r="O229" s="231">
        <v>0</v>
      </c>
      <c r="P229" s="5">
        <f t="shared" si="80"/>
        <v>7</v>
      </c>
      <c r="Q229" s="26">
        <f t="shared" si="66"/>
        <v>7</v>
      </c>
      <c r="R229" s="111">
        <f t="shared" si="86"/>
        <v>7.6111899999999997</v>
      </c>
      <c r="S229" s="32">
        <f t="shared" si="86"/>
        <v>7.6111899999999997</v>
      </c>
      <c r="T229" s="286">
        <v>7.0150684931506859</v>
      </c>
      <c r="U229" s="111">
        <f t="shared" si="67"/>
        <v>0.72677824267781954</v>
      </c>
      <c r="V229" s="261">
        <f>AVERAGE(INDEX($U$5:$U$243,$Z229,1):INDEX($U$5:$U$243,$AA229,1))</f>
        <v>1.0867782426778194</v>
      </c>
      <c r="X229" s="4">
        <f t="shared" si="68"/>
        <v>10</v>
      </c>
      <c r="Y229" s="284">
        <f t="shared" si="69"/>
        <v>9.375</v>
      </c>
      <c r="Z229" s="6">
        <f t="shared" si="70"/>
        <v>216</v>
      </c>
      <c r="AA229" s="6">
        <f t="shared" si="71"/>
        <v>225</v>
      </c>
      <c r="AC229" s="5">
        <f t="shared" si="72"/>
        <v>14.833333333333334</v>
      </c>
      <c r="AD229" s="32">
        <f t="shared" si="82"/>
        <v>15.604306666666668</v>
      </c>
      <c r="AE229" s="5">
        <f t="shared" si="73"/>
        <v>0.64700139470014584</v>
      </c>
      <c r="AF229" s="261">
        <f>AVERAGE(INDEX($AE$5:$AE$243,$Z229,1):INDEX($AE$5:$AE$243,$AA229,1))</f>
        <v>1.2070013947001457</v>
      </c>
      <c r="AH229" s="5">
        <f t="shared" si="79"/>
        <v>-1.4666666666666668</v>
      </c>
      <c r="AI229" s="32">
        <f t="shared" si="83"/>
        <v>-0.32858333333333334</v>
      </c>
      <c r="AJ229" s="5">
        <f t="shared" si="74"/>
        <v>-2.0138888888888706E-2</v>
      </c>
      <c r="AK229" s="262">
        <f>AVERAGE(INDEX($AJ$5:$AJ$243,$Z229,1):INDEX($AJ$5:$AJ$243,$AA229,1))</f>
        <v>1.1531944444444446</v>
      </c>
      <c r="AL229" s="32"/>
      <c r="AM229" s="5">
        <f t="shared" si="75"/>
        <v>6.8666666666666671</v>
      </c>
      <c r="AN229" s="32">
        <f t="shared" si="84"/>
        <v>7.0709599999999995</v>
      </c>
      <c r="AO229" s="5">
        <f t="shared" si="76"/>
        <v>1.3755927475592742</v>
      </c>
      <c r="AP229" s="263">
        <f>AVERAGE(INDEX($AO$5:$AO$243,$Z229,1):INDEX($AO$5:$AO$243,$AA229,1))</f>
        <v>1.3322594142259405</v>
      </c>
      <c r="AQ229" s="5"/>
      <c r="AR229" s="5">
        <f t="shared" si="77"/>
        <v>8.6999999999999993</v>
      </c>
      <c r="AS229" s="32">
        <f t="shared" si="85"/>
        <v>8.0589033333333333</v>
      </c>
      <c r="AT229" s="5">
        <f t="shared" si="78"/>
        <v>1.8384937238493695</v>
      </c>
      <c r="AU229" s="264">
        <f>AVERAGE(INDEX($AT$5:$AT$243,$Z229,1):INDEX($AT$5:$AT$243,$AA229,1))</f>
        <v>0.62516039051603678</v>
      </c>
      <c r="AV229" s="5"/>
    </row>
    <row r="230" spans="1:48" ht="11.4">
      <c r="A230" s="141">
        <v>226</v>
      </c>
      <c r="B230" s="7">
        <v>2006</v>
      </c>
      <c r="C230" s="5">
        <v>-2.2999999999999998</v>
      </c>
      <c r="D230" s="5">
        <v>-2.5</v>
      </c>
      <c r="E230" s="5">
        <v>-0.3</v>
      </c>
      <c r="F230" s="5">
        <v>6.1</v>
      </c>
      <c r="G230" s="5">
        <v>10.9</v>
      </c>
      <c r="H230" s="5">
        <v>15</v>
      </c>
      <c r="I230" s="5">
        <v>19.8</v>
      </c>
      <c r="J230" s="5">
        <v>12.1</v>
      </c>
      <c r="K230" s="5">
        <v>15.5</v>
      </c>
      <c r="L230" s="5">
        <v>11.7</v>
      </c>
      <c r="M230" s="5">
        <v>6.4</v>
      </c>
      <c r="N230" s="5">
        <v>2.7</v>
      </c>
      <c r="O230" s="231">
        <v>0</v>
      </c>
      <c r="P230" s="5">
        <f t="shared" si="80"/>
        <v>7.9</v>
      </c>
      <c r="Q230" s="26">
        <f t="shared" si="66"/>
        <v>7.9</v>
      </c>
      <c r="R230" s="111">
        <f t="shared" si="86"/>
        <v>7.6330000000000009</v>
      </c>
      <c r="S230" s="32">
        <f t="shared" si="86"/>
        <v>7.6330000000000009</v>
      </c>
      <c r="T230" s="286">
        <v>7.9775342465753418</v>
      </c>
      <c r="U230" s="111">
        <f t="shared" si="67"/>
        <v>1.6267782426778199</v>
      </c>
      <c r="V230" s="261">
        <f>AVERAGE(INDEX($U$5:$U$243,$Z230,1):INDEX($U$5:$U$243,$AA230,1))</f>
        <v>1.3067782426778194</v>
      </c>
      <c r="X230" s="4">
        <f t="shared" si="68"/>
        <v>10</v>
      </c>
      <c r="Y230" s="284">
        <f t="shared" si="69"/>
        <v>9.4166666666666661</v>
      </c>
      <c r="Z230" s="6">
        <f t="shared" si="70"/>
        <v>217</v>
      </c>
      <c r="AA230" s="6">
        <f t="shared" si="71"/>
        <v>226</v>
      </c>
      <c r="AC230" s="5">
        <f t="shared" si="72"/>
        <v>15.633333333333333</v>
      </c>
      <c r="AD230" s="32">
        <f t="shared" si="82"/>
        <v>15.623783333333332</v>
      </c>
      <c r="AE230" s="5">
        <f t="shared" si="73"/>
        <v>1.4470013947001448</v>
      </c>
      <c r="AF230" s="261">
        <f>AVERAGE(INDEX($AE$5:$AE$243,$Z230,1):INDEX($AE$5:$AE$243,$AA230,1))</f>
        <v>1.370334728033479</v>
      </c>
      <c r="AH230" s="5">
        <f t="shared" si="79"/>
        <v>-2.5333333333333332</v>
      </c>
      <c r="AI230" s="32">
        <f t="shared" si="83"/>
        <v>-0.35645333333333329</v>
      </c>
      <c r="AJ230" s="5">
        <f t="shared" si="74"/>
        <v>-1.0868055555555551</v>
      </c>
      <c r="AK230" s="262">
        <f>AVERAGE(INDEX($AJ$5:$AJ$243,$Z230,1):INDEX($AJ$5:$AJ$243,$AA230,1))</f>
        <v>1.1198611111111114</v>
      </c>
      <c r="AL230" s="32"/>
      <c r="AM230" s="5">
        <f t="shared" si="75"/>
        <v>5.5666666666666664</v>
      </c>
      <c r="AN230" s="32">
        <f t="shared" si="84"/>
        <v>7.1049933333333328</v>
      </c>
      <c r="AO230" s="5">
        <f t="shared" si="76"/>
        <v>7.5592747559273477E-2</v>
      </c>
      <c r="AP230" s="263">
        <f>AVERAGE(INDEX($AO$5:$AO$243,$Z230,1):INDEX($AO$5:$AO$243,$AA230,1))</f>
        <v>1.3955927475592738</v>
      </c>
      <c r="AQ230" s="5"/>
      <c r="AR230" s="5">
        <f t="shared" si="77"/>
        <v>11.200000000000001</v>
      </c>
      <c r="AS230" s="32">
        <f t="shared" si="85"/>
        <v>8.1198033333333335</v>
      </c>
      <c r="AT230" s="5">
        <f t="shared" si="78"/>
        <v>4.3384937238493713</v>
      </c>
      <c r="AU230" s="264">
        <f>AVERAGE(INDEX($AT$5:$AT$243,$Z230,1):INDEX($AT$5:$AT$243,$AA230,1))</f>
        <v>1.1451603905160368</v>
      </c>
      <c r="AV230" s="5"/>
    </row>
    <row r="231" spans="1:48" ht="11.4">
      <c r="A231" s="141">
        <v>227</v>
      </c>
      <c r="B231" s="6">
        <v>2007</v>
      </c>
      <c r="C231" s="5">
        <v>2.2000000000000002</v>
      </c>
      <c r="D231" s="5">
        <v>2.9</v>
      </c>
      <c r="E231" s="5">
        <v>3.6</v>
      </c>
      <c r="F231" s="5">
        <v>11.2</v>
      </c>
      <c r="G231" s="5">
        <v>12.1</v>
      </c>
      <c r="H231" s="5">
        <v>15.1</v>
      </c>
      <c r="I231" s="5">
        <v>15.5</v>
      </c>
      <c r="J231" s="5">
        <v>14.9</v>
      </c>
      <c r="K231" s="5">
        <v>10.3</v>
      </c>
      <c r="L231" s="5">
        <v>6.8</v>
      </c>
      <c r="M231" s="5">
        <v>1</v>
      </c>
      <c r="N231" s="5">
        <v>-0.1</v>
      </c>
      <c r="O231" s="231">
        <v>0</v>
      </c>
      <c r="P231" s="5">
        <f t="shared" si="80"/>
        <v>8</v>
      </c>
      <c r="Q231" s="26">
        <f t="shared" si="66"/>
        <v>8</v>
      </c>
      <c r="R231" s="104">
        <f>($W$5*(P220+P242)+$W$6*(P221+P241)+$W$7*(P222+P240)+$W$8*(P223+P239)+$W$9*(P224+P238)+$W$10*(P225+P237)+$W$11*(P226+P236)+$W$12*(P227+P235)+$W$13*(P228+P234)+$W$14*(P229+P233)+$W$15*(P230+P232)+$W$16*P231)</f>
        <v>7.6702000000000004</v>
      </c>
      <c r="S231" s="222">
        <f>($W$5*(Q220+Q242)+$W$6*(Q221+Q241)+$W$7*(Q222+Q240)+$W$8*(Q223+Q239)+$W$9*(Q224+Q238)+$W$10*(Q225+Q237)+$W$11*(Q226+Q236)+$W$12*(Q227+Q235)+$W$13*(Q228+Q234)+$W$14*(Q229+Q233)+$W$15*(Q230+Q232)+$W$16*Q231)</f>
        <v>7.6702000000000004</v>
      </c>
      <c r="T231" s="286">
        <v>7.9827397260273978</v>
      </c>
      <c r="U231" s="111">
        <f t="shared" si="67"/>
        <v>1.7267782426778195</v>
      </c>
      <c r="V231" s="261">
        <f>AVERAGE(INDEX($U$5:$U$243,$Z231,1):INDEX($U$5:$U$243,$AA231,1))</f>
        <v>1.3667782426778197</v>
      </c>
      <c r="W231" s="4">
        <v>2018</v>
      </c>
      <c r="X231" s="4">
        <f t="shared" si="68"/>
        <v>10</v>
      </c>
      <c r="Y231" s="284">
        <f t="shared" si="69"/>
        <v>9.4583333333333339</v>
      </c>
      <c r="Z231" s="6">
        <f t="shared" si="70"/>
        <v>218</v>
      </c>
      <c r="AA231" s="6">
        <f t="shared" si="71"/>
        <v>227</v>
      </c>
      <c r="AB231" s="4" t="s">
        <v>21</v>
      </c>
      <c r="AC231" s="5">
        <f t="shared" si="72"/>
        <v>15.166666666666666</v>
      </c>
      <c r="AD231" s="32">
        <f>($W$5*(AC220+AC242)+$W$6*(AC221+AC241)+$W$7*(AC222+AC240)+$W$8*(AC223+AC239)+$W$9*(AC224+AC238)+$W$10*(AC225+AC237)+$W$11*(AC226+AC236)+$W$12*(AC227+AC235)+$W$13*(AC228+AC234)+$W$14*(AC229+AC233)+$W$15*(AC230+AC232)+$W$16*AC231)</f>
        <v>15.66051</v>
      </c>
      <c r="AE231" s="5">
        <f t="shared" si="73"/>
        <v>0.98033472803347799</v>
      </c>
      <c r="AF231" s="261">
        <f>AVERAGE(INDEX($AE$5:$AE$243,$Z231,1):INDEX($AE$5:$AE$243,$AA231,1))</f>
        <v>1.4303347280334786</v>
      </c>
      <c r="AH231" s="5">
        <f t="shared" si="79"/>
        <v>2.6</v>
      </c>
      <c r="AI231" s="32">
        <f>($W$5*(AH220+AH242)+$W$6*(AH221+AH241)+$W$7*(AH222+AH240)+$W$8*(AH223+AH239)+$W$9*(AH224+AH238)+$W$10*(AH225+AH237)+$W$11*(AH226+AH236)+$W$12*(AH227+AH235)+$W$13*(AH228+AH234)+$W$14*(AH229+AH233)+$W$15*(AH230+AH232)+$W$16*AH231)</f>
        <v>-0.37839666666666671</v>
      </c>
      <c r="AJ231" s="5">
        <f t="shared" si="74"/>
        <v>4.0465277777777784</v>
      </c>
      <c r="AK231" s="262">
        <f>AVERAGE(INDEX($AJ$5:$AJ$243,$Z231,1):INDEX($AJ$5:$AJ$243,$AA231,1))</f>
        <v>1.3931944444444446</v>
      </c>
      <c r="AL231" s="32"/>
      <c r="AM231" s="5">
        <f t="shared" si="75"/>
        <v>8.9666666666666668</v>
      </c>
      <c r="AN231" s="32">
        <f>($W$5*(AM220+AM242)+$W$6*(AM221+AM241)+$W$7*(AM222+AM240)+$W$8*(AM223+AM239)+$W$9*(AM224+AM238)+$W$10*(AM225+AM237)+$W$11*(AM226+AM236)+$W$12*(AM227+AM235)+$W$13*(AM228+AM234)+$W$14*(AM229+AM233)+$W$15*(AM230+AM232)+$W$16*AM231)</f>
        <v>7.151603333333334</v>
      </c>
      <c r="AO231" s="5">
        <f t="shared" si="76"/>
        <v>3.4755927475592738</v>
      </c>
      <c r="AP231" s="263">
        <f>AVERAGE(INDEX($AO$5:$AO$243,$Z231,1):INDEX($AO$5:$AO$243,$AA231,1))</f>
        <v>1.6522594142259401</v>
      </c>
      <c r="AQ231" s="5"/>
      <c r="AR231" s="5">
        <f t="shared" si="77"/>
        <v>6.0333333333333341</v>
      </c>
      <c r="AS231" s="32">
        <f>($W$5*(AR220+AR242)+$W$6*(AR221+AR241)+$W$7*(AR222+AR240)+$W$8*(AR223+AR239)+$W$9*(AR224+AR238)+$W$10*(AR225+AR237)+$W$11*(AR226+AR236)+$W$12*(AR227+AR235)+$W$13*(AR228+AR234)+$W$14*(AR229+AR233)+$W$15*(AR230+AR232)+$W$16*AR231)</f>
        <v>8.1917966666666668</v>
      </c>
      <c r="AT231" s="5">
        <f t="shared" si="78"/>
        <v>-0.8281729428172957</v>
      </c>
      <c r="AU231" s="264">
        <f>AVERAGE(INDEX($AT$5:$AT$243,$Z231,1):INDEX($AT$5:$AT$243,$AA231,1))</f>
        <v>0.97516039051603687</v>
      </c>
      <c r="AV231" s="5"/>
    </row>
    <row r="232" spans="1:48" ht="11.4">
      <c r="A232" s="141">
        <v>228</v>
      </c>
      <c r="B232" s="6">
        <v>2008</v>
      </c>
      <c r="C232" s="5">
        <v>2.5</v>
      </c>
      <c r="D232" s="5">
        <v>2.7</v>
      </c>
      <c r="E232" s="5">
        <v>1.6</v>
      </c>
      <c r="F232" s="5">
        <v>5.3</v>
      </c>
      <c r="G232" s="5">
        <v>12.7</v>
      </c>
      <c r="H232" s="5">
        <v>15</v>
      </c>
      <c r="I232" s="5">
        <v>15.5</v>
      </c>
      <c r="J232" s="5">
        <v>15.7</v>
      </c>
      <c r="K232" s="5">
        <v>10.199999999999999</v>
      </c>
      <c r="L232" s="5">
        <v>8.5</v>
      </c>
      <c r="M232" s="5">
        <v>3.6</v>
      </c>
      <c r="N232" s="5">
        <v>-0.4</v>
      </c>
      <c r="O232" s="231">
        <v>0</v>
      </c>
      <c r="P232" s="5">
        <f t="shared" si="80"/>
        <v>7.7</v>
      </c>
      <c r="Q232" s="26">
        <f t="shared" si="66"/>
        <v>7.7</v>
      </c>
      <c r="R232" s="104">
        <f>($W$5*(P221+P243)+$W$6*(P222+P242)+$W$7*(P223+P241)+$W$8*(P224+P240)+$W$9*(P225+P239)+$W$10*(P226+P238)+$W$11*(P227+P237)+$W$12*(P228+P236)+$W$13*(P229+P235)+$W$14*(P230+P234)+$W$15*(P231+P233)+$W$16*P232)</f>
        <v>7.7154000000000007</v>
      </c>
      <c r="S232" s="222">
        <f>($W$5*(Q221+Q243)+$W$6*(Q222+Q242)+$W$7*(Q223+Q241)+$W$8*(Q224+Q240)+$W$9*(Q225+Q239)+$W$10*(Q226+Q238)+$W$11*(Q227+Q237)+$W$12*(Q228+Q236)+$W$13*(Q229+Q235)+$W$14*(Q230+Q234)+$W$15*(Q231+Q233)+$W$16*Q232)</f>
        <v>7.7154000000000007</v>
      </c>
      <c r="T232" s="286">
        <v>7.7742465753424659</v>
      </c>
      <c r="U232" s="111">
        <f t="shared" si="67"/>
        <v>1.4267782426778197</v>
      </c>
      <c r="V232" s="261">
        <f>AVERAGE(INDEX($U$5:$U$243,$Z232,1):INDEX($U$5:$U$243,$AA232,1))</f>
        <v>1.4067782426778195</v>
      </c>
      <c r="W232" s="4">
        <v>2019</v>
      </c>
      <c r="X232" s="4">
        <f t="shared" si="68"/>
        <v>10</v>
      </c>
      <c r="Y232" s="284">
        <f t="shared" si="69"/>
        <v>9.5</v>
      </c>
      <c r="Z232" s="6">
        <f t="shared" si="70"/>
        <v>219</v>
      </c>
      <c r="AA232" s="6">
        <f t="shared" si="71"/>
        <v>228</v>
      </c>
      <c r="AB232" s="4" t="s">
        <v>21</v>
      </c>
      <c r="AC232" s="5">
        <f t="shared" si="72"/>
        <v>15.4</v>
      </c>
      <c r="AD232" s="32">
        <f>($W$5*(AC221+AC243)+$W$6*(AC222+AC242)+$W$7*(AC223+AC241)+$W$8*(AC224+AC240)+$W$9*(AC225+AC239)+$W$10*(AC226+AC238)+$W$11*(AC227+AC237)+$W$12*(AC228+AC236)+$W$13*(AC229+AC235)+$W$14*(AC230+AC234)+$W$15*(AC231+AC233)+$W$16*AC232)</f>
        <v>15.708143333333334</v>
      </c>
      <c r="AE232" s="5">
        <f t="shared" si="73"/>
        <v>1.2136680613668123</v>
      </c>
      <c r="AF232" s="261">
        <f>AVERAGE(INDEX($AE$5:$AE$243,$Z232,1):INDEX($AE$5:$AE$243,$AA232,1))</f>
        <v>1.4303347280334786</v>
      </c>
      <c r="AH232" s="5">
        <f t="shared" si="79"/>
        <v>1.7</v>
      </c>
      <c r="AI232" s="32">
        <f>($W$5*(AH221+AH243)+$W$6*(AH222+AH242)+$W$7*(AH223+AH241)+$W$8*(AH224+AH240)+$W$9*(AH225+AH239)+$W$10*(AH226+AH238)+$W$11*(AH227+AH237)+$W$12*(AH228+AH236)+$W$13*(AH229+AH235)+$W$14*(AH230+AH234)+$W$15*(AH231+AH233)+$W$16*AH232)</f>
        <v>-0.36057000000000006</v>
      </c>
      <c r="AJ232" s="5">
        <f t="shared" si="74"/>
        <v>3.146527777777778</v>
      </c>
      <c r="AK232" s="262">
        <f>AVERAGE(INDEX($AJ$5:$AJ$243,$Z232,1):INDEX($AJ$5:$AJ$243,$AA232,1))</f>
        <v>1.3965277777777778</v>
      </c>
      <c r="AL232" s="32"/>
      <c r="AM232" s="5">
        <f t="shared" si="75"/>
        <v>6.5333333333333341</v>
      </c>
      <c r="AN232" s="32">
        <f>($W$5*(AM221+AM243)+$W$6*(AM222+AM242)+$W$7*(AM223+AM241)+$W$8*(AM224+AM240)+$W$9*(AM225+AM239)+$W$10*(AM226+AM238)+$W$11*(AM227+AM237)+$W$12*(AM228+AM236)+$W$13*(AM229+AM235)+$W$14*(AM230+AM234)+$W$15*(AM231+AM233)+$W$16*AM232)</f>
        <v>7.1864333333333335</v>
      </c>
      <c r="AO232" s="5">
        <f t="shared" si="76"/>
        <v>1.0422594142259411</v>
      </c>
      <c r="AP232" s="263">
        <f>AVERAGE(INDEX($AO$5:$AO$243,$Z232,1):INDEX($AO$5:$AO$243,$AA232,1))</f>
        <v>1.6489260808926069</v>
      </c>
      <c r="AQ232" s="5"/>
      <c r="AR232" s="5">
        <f t="shared" si="77"/>
        <v>7.4333333333333336</v>
      </c>
      <c r="AS232" s="32">
        <f>($W$5*(AR221+AR243)+$W$6*(AR222+AR242)+$W$7*(AR223+AR241)+$W$8*(AR224+AR240)+$W$9*(AR225+AR239)+$W$10*(AR226+AR238)+$W$11*(AR227+AR237)+$W$12*(AR228+AR236)+$W$13*(AR229+AR235)+$W$14*(AR230+AR234)+$W$15*(AR231+AR233)+$W$16*AR232)</f>
        <v>8.2630766666666666</v>
      </c>
      <c r="AT232" s="5">
        <f t="shared" si="78"/>
        <v>0.57182705718270377</v>
      </c>
      <c r="AU232" s="264">
        <f>AVERAGE(INDEX($AT$5:$AT$243,$Z232,1):INDEX($AT$5:$AT$243,$AA232,1))</f>
        <v>1.145160390516037</v>
      </c>
      <c r="AV232" s="5"/>
    </row>
    <row r="233" spans="1:48" ht="11.25" customHeight="1">
      <c r="A233" s="141">
        <v>229</v>
      </c>
      <c r="B233" s="6">
        <v>2009</v>
      </c>
      <c r="C233" s="5">
        <v>-2.7</v>
      </c>
      <c r="D233" s="5">
        <v>-1.7</v>
      </c>
      <c r="E233" s="5">
        <v>0.9</v>
      </c>
      <c r="F233" s="5">
        <v>10.1</v>
      </c>
      <c r="G233" s="5">
        <v>12.7</v>
      </c>
      <c r="H233" s="5">
        <v>12.9</v>
      </c>
      <c r="I233" s="5">
        <v>16.3</v>
      </c>
      <c r="J233" s="5">
        <v>17.7</v>
      </c>
      <c r="K233" s="5">
        <v>13.3</v>
      </c>
      <c r="L233" s="5">
        <v>7.3</v>
      </c>
      <c r="M233" s="5">
        <v>6.8</v>
      </c>
      <c r="N233" s="5">
        <v>-0.9</v>
      </c>
      <c r="O233" s="231">
        <v>0</v>
      </c>
      <c r="P233" s="5">
        <f t="shared" si="80"/>
        <v>7.7</v>
      </c>
      <c r="Q233" s="26">
        <f t="shared" si="66"/>
        <v>7.7</v>
      </c>
      <c r="R233" s="104">
        <f>($W$5*(P222)+$W$6*(P223+P243)+$W$7*(P224+P242)+$W$8*(P225+P241)+$W$9*(P226+P240)+$W$10*(P227+P239)+$W$11*(P228+P238)+$W$12*(P229+P237)+$W$13*(P230+P236)+$W$14*(P231+P235)+$W$15*(P232+P234)+$W$16*P233)/(1-$W$5)</f>
        <v>7.7501510878323927</v>
      </c>
      <c r="S233" s="222">
        <f>($W$5*(Q222)+$W$6*(Q223+Q243)+$W$7*(Q224+Q242)+$W$8*(Q225+Q241)+$W$9*(Q226+Q240)+$W$10*(Q227+Q239)+$W$11*(Q228+Q238)+$W$12*(Q229+Q237)+$W$13*(Q230+Q236)+$W$14*(Q231+Q235)+$W$15*(Q232+Q234)+$W$16*Q233)/(1-$W$5)</f>
        <v>7.7501510878323927</v>
      </c>
      <c r="T233" s="286">
        <v>7.7764383561643848</v>
      </c>
      <c r="U233" s="111">
        <f t="shared" si="67"/>
        <v>1.4267782426778197</v>
      </c>
      <c r="V233" s="261">
        <f>AVERAGE(INDEX($U$5:$U$243,$Z233,1):INDEX($U$5:$U$243,$AA233,1))</f>
        <v>1.4467782426778197</v>
      </c>
      <c r="X233" s="4">
        <f t="shared" si="68"/>
        <v>10</v>
      </c>
      <c r="Y233" s="284">
        <f t="shared" si="69"/>
        <v>9.5416666666666661</v>
      </c>
      <c r="Z233" s="6">
        <f t="shared" si="70"/>
        <v>220</v>
      </c>
      <c r="AA233" s="6">
        <f t="shared" si="71"/>
        <v>229</v>
      </c>
      <c r="AC233" s="5">
        <f t="shared" si="72"/>
        <v>15.633333333333335</v>
      </c>
      <c r="AD233" s="32">
        <f>($W$5*(AC222)+$W$6*(AC223+AC243)+$W$7*(AC224+AC242)+$W$8*(AC225+AC241)+$W$9*(AC226+AC240)+$W$10*(AC227+AC239)+$W$11*(AC228+AC238)+$W$12*(AC229+AC237)+$W$13*(AC230+AC236)+$W$14*(AC231+AC235)+$W$15*(AC232+AC234)+$W$16*AC233)/(1-$W$5)</f>
        <v>15.751269137792102</v>
      </c>
      <c r="AE233" s="5">
        <f t="shared" si="73"/>
        <v>1.4470013947001465</v>
      </c>
      <c r="AF233" s="261">
        <f>AVERAGE(INDEX($AE$5:$AE$243,$Z233,1):INDEX($AE$5:$AE$243,$AA233,1))</f>
        <v>1.5236680613668121</v>
      </c>
      <c r="AH233" s="5">
        <f t="shared" si="79"/>
        <v>-1.5999999999999999</v>
      </c>
      <c r="AI233" s="32">
        <f>($W$5*(AH222+AH244)+$W$6*(AH223+AH243)+$W$7*(AH224+AH242)+$W$8*(AH225+AH241)+$W$9*(AH226+AH240)+$W$10*(AH227+AH239)+$W$11*(AH228+AH238)+$W$12*(AH229+AH237)+$W$13*(AH230+AH236)+$W$14*(AH231+AH235)+$W$15*(AH232+AH234)+$W$16*AH233)</f>
        <v>-0.31896000000000002</v>
      </c>
      <c r="AJ233" s="5">
        <f t="shared" si="74"/>
        <v>-0.15347222222222179</v>
      </c>
      <c r="AK233" s="262">
        <f>AVERAGE(INDEX($AJ$5:$AJ$243,$Z233,1):INDEX($AJ$5:$AJ$243,$AA233,1))</f>
        <v>1.2698611111111116</v>
      </c>
      <c r="AL233" s="32"/>
      <c r="AM233" s="5">
        <f t="shared" si="75"/>
        <v>7.8999999999999995</v>
      </c>
      <c r="AN233" s="32">
        <f>($W$5*(AM222)+$W$6*(AM223+AM243)+$W$7*(AM224+AM242)+$W$8*(AM225+AM241)+$W$9*(AM226+AM240)+$W$10*(AM227+AM239)+$W$11*(AM228+AM238)+$W$12*(AM229+AM237)+$W$13*(AM230+AM236)+$W$14*(AM231+AM235)+$W$15*(AM232+AM234)+$W$16*AM233)/(1-$W$5)</f>
        <v>7.2123220521085143</v>
      </c>
      <c r="AO233" s="5">
        <f t="shared" si="76"/>
        <v>2.4089260808926065</v>
      </c>
      <c r="AP233" s="263">
        <f>AVERAGE(INDEX($AO$5:$AO$243,$Z233,1):INDEX($AO$5:$AO$243,$AA233,1))</f>
        <v>1.7122594142259402</v>
      </c>
      <c r="AQ233" s="5"/>
      <c r="AR233" s="5">
        <f t="shared" si="77"/>
        <v>9.1333333333333346</v>
      </c>
      <c r="AS233" s="32">
        <f>($W$5*(AR222)+$W$6*(AR223+AR243)+$W$7*(AR224+AR242)+$W$8*(AR225+AR241)+$W$9*(AR226+AR240)+$W$10*(AR227+AR239)+$W$11*(AR228+AR238)+$W$12*(AR229+AR237)+$W$13*(AR230+AR236)+$W$14*(AR231+AR235)+$W$15*(AR232+AR234)+$W$16*AR233)/(1-$W$5)</f>
        <v>8.3134401020682258</v>
      </c>
      <c r="AT233" s="5">
        <f t="shared" si="78"/>
        <v>2.2718270571827048</v>
      </c>
      <c r="AU233" s="264">
        <f>AVERAGE(INDEX($AT$5:$AT$243,$Z233,1):INDEX($AT$5:$AT$243,$AA233,1))</f>
        <v>1.2951603905160369</v>
      </c>
      <c r="AV233" s="5"/>
    </row>
    <row r="234" spans="1:48" ht="11.25" customHeight="1">
      <c r="A234" s="141">
        <v>230</v>
      </c>
      <c r="B234" s="6">
        <v>2010</v>
      </c>
      <c r="C234" s="5">
        <v>-4.5999999999999996</v>
      </c>
      <c r="D234" s="5">
        <v>-1.2</v>
      </c>
      <c r="E234" s="5">
        <v>2</v>
      </c>
      <c r="F234" s="5">
        <v>7.1</v>
      </c>
      <c r="G234" s="5">
        <v>8.5</v>
      </c>
      <c r="H234" s="5">
        <v>14.3</v>
      </c>
      <c r="I234" s="5">
        <v>17.7</v>
      </c>
      <c r="J234" s="5">
        <v>14.6</v>
      </c>
      <c r="K234" s="5">
        <v>10.7</v>
      </c>
      <c r="L234" s="5">
        <v>6.8</v>
      </c>
      <c r="M234" s="5">
        <v>3.1</v>
      </c>
      <c r="N234" s="5">
        <v>-2.5</v>
      </c>
      <c r="O234" s="231">
        <v>0</v>
      </c>
      <c r="P234" s="5">
        <f t="shared" si="80"/>
        <v>6.4</v>
      </c>
      <c r="Q234" s="26">
        <f t="shared" si="66"/>
        <v>6.4</v>
      </c>
      <c r="R234" s="104">
        <f>($W$5*(P223)+$W$6*(P224)+$W$7*(P225+P243)+$W$8*(P226+P242)+$W$9*(P227+P241)+$W$10*(P228+P240)+$W$11*(P229+P239)+$W$12*(P230+P238)+$W$13*(P231+P237)+$W$14*(P232+P236)+$W$15*(P233+P235)+$W$16*P234)/(1-$W$5-$W$6)</f>
        <v>7.7922081890405384</v>
      </c>
      <c r="S234" s="222">
        <f>($W$5*(Q223)+$W$6*(Q224)+$W$7*(Q225+Q243)+$W$8*(Q226+Q242)+$W$9*(Q227+Q241)+$W$10*(Q228+Q240)+$W$11*(Q229+Q239)+$W$12*(Q230+Q238)+$W$13*(Q231+Q237)+$W$14*(Q232+Q236)+$W$15*(Q233+Q235)+$W$16*Q234)/(1-$W$5-$W$6)</f>
        <v>7.7922081890405384</v>
      </c>
      <c r="T234" s="286">
        <v>6.4016438356164365</v>
      </c>
      <c r="U234" s="111">
        <f t="shared" si="67"/>
        <v>0.1267782426778199</v>
      </c>
      <c r="V234" s="261">
        <f>AVERAGE(INDEX($U$5:$U$243,$Z234,1):INDEX($U$5:$U$243,$AA234,1))</f>
        <v>1.2667782426778196</v>
      </c>
      <c r="X234" s="4">
        <f t="shared" si="68"/>
        <v>10</v>
      </c>
      <c r="Y234" s="284">
        <f t="shared" si="69"/>
        <v>9.5833333333333339</v>
      </c>
      <c r="Z234" s="6">
        <f t="shared" si="70"/>
        <v>221</v>
      </c>
      <c r="AA234" s="6">
        <f t="shared" si="71"/>
        <v>230</v>
      </c>
      <c r="AC234" s="5">
        <f t="shared" si="72"/>
        <v>15.533333333333333</v>
      </c>
      <c r="AD234" s="32">
        <f>($W$5*(AC223)+$W$6*(AC224)+$W$7*(AC225+AC243)+$W$8*(AC226+AC242)+$W$9*(AC227+AC241)+$W$10*(AC228+AC240)+$W$11*(AC229+AC239)+$W$12*(AC230+AC238)+$W$13*(AC231+AC237)+$W$14*(AC232+AC236)+$W$15*(AC233+AC235)+$W$16*AC234)/(1-$W$5-$W$6)</f>
        <v>15.801116995993754</v>
      </c>
      <c r="AE234" s="5">
        <f t="shared" si="73"/>
        <v>1.3470013947001451</v>
      </c>
      <c r="AF234" s="261">
        <f>AVERAGE(INDEX($AE$5:$AE$243,$Z234,1):INDEX($AE$5:$AE$243,$AA234,1))</f>
        <v>1.5503347280334787</v>
      </c>
      <c r="AH234" s="5">
        <f t="shared" si="79"/>
        <v>-2.2333333333333334</v>
      </c>
      <c r="AI234" s="32">
        <f>($W$5*(AH223)+$W$6*(AH224+AH244)+$W$7*(AH225+AH243)+$W$8*(AH226+AH242)+$W$9*(AH227+AH241)+$W$10*(AH228+AH240)+$W$11*(AH229+AH239)+$W$12*(AH230+AH238)+$W$13*(AH231+AH237)+$W$14*(AH232+AH236)+$W$15*(AH233+AH235)+$W$16*AH234)/(1-$W$5)</f>
        <v>-0.27974751544453402</v>
      </c>
      <c r="AJ234" s="5">
        <f t="shared" si="74"/>
        <v>-0.78680555555555531</v>
      </c>
      <c r="AK234" s="262">
        <f>AVERAGE(INDEX($AJ$5:$AJ$243,$Z234,1):INDEX($AJ$5:$AJ$243,$AA234,1))</f>
        <v>1.0531944444444448</v>
      </c>
      <c r="AL234" s="32"/>
      <c r="AM234" s="5">
        <f t="shared" si="75"/>
        <v>5.8666666666666671</v>
      </c>
      <c r="AN234" s="32">
        <f>($W$5*(AM223)+$W$6*(AM224)+$W$7*(AM225+AM243)+$W$8*(AM226+AM242)+$W$9*(AM227+AM241)+$W$10*(AM228+AM240)+$W$11*(AM229+AM239)+$W$12*(AM230+AM238)+$W$13*(AM231+AM237)+$W$14*(AM232+AM236)+$W$15*(AM233+AM235)+$W$16*AM234)/(1-$W$5-$W$6)</f>
        <v>7.2363346234806816</v>
      </c>
      <c r="AO234" s="5">
        <f t="shared" si="76"/>
        <v>0.37559274755927419</v>
      </c>
      <c r="AP234" s="263">
        <f>AVERAGE(INDEX($AO$5:$AO$243,$Z234,1):INDEX($AO$5:$AO$243,$AA234,1))</f>
        <v>1.5189260808926073</v>
      </c>
      <c r="AQ234" s="5"/>
      <c r="AR234" s="5">
        <f t="shared" si="77"/>
        <v>6.8666666666666671</v>
      </c>
      <c r="AS234" s="32">
        <f>($W$5*(AR223)+$W$6*(AR224)+$W$7*(AR225+AR243)+$W$8*(AR226+AR242)+$W$9*(AR227+AR241)+$W$10*(AR228+AR240)+$W$11*(AR229+AR239)+$W$12*(AR230+AR238)+$W$13*(AR231+AR237)+$W$14*(AR232+AR236)+$W$15*(AR233+AR235)+$W$16*AR234)/(1-$W$5-$W$6)</f>
        <v>8.3704386500984604</v>
      </c>
      <c r="AT234" s="5">
        <f t="shared" si="78"/>
        <v>5.1603905160373387E-3</v>
      </c>
      <c r="AU234" s="264">
        <f>AVERAGE(INDEX($AT$5:$AT$243,$Z234,1):INDEX($AT$5:$AT$243,$AA234,1))</f>
        <v>1.1218270571827038</v>
      </c>
      <c r="AV234" s="5"/>
    </row>
    <row r="235" spans="1:48" ht="11.25" customHeight="1">
      <c r="A235" s="141">
        <v>231</v>
      </c>
      <c r="B235" s="6">
        <v>2011</v>
      </c>
      <c r="C235" s="5">
        <v>-1</v>
      </c>
      <c r="D235" s="5">
        <v>0.7</v>
      </c>
      <c r="E235" s="5">
        <v>4.2</v>
      </c>
      <c r="F235" s="5">
        <v>10.199999999999999</v>
      </c>
      <c r="G235" s="5">
        <v>12.4</v>
      </c>
      <c r="H235" s="5">
        <v>13.9</v>
      </c>
      <c r="I235" s="5">
        <v>13.6</v>
      </c>
      <c r="J235" s="5">
        <v>17.3</v>
      </c>
      <c r="K235" s="5">
        <v>14.4</v>
      </c>
      <c r="L235" s="5">
        <v>8.1</v>
      </c>
      <c r="M235" s="5">
        <v>6.6</v>
      </c>
      <c r="N235" s="5">
        <v>1.4</v>
      </c>
      <c r="O235" s="231">
        <v>0</v>
      </c>
      <c r="P235" s="5">
        <f t="shared" si="80"/>
        <v>8.5</v>
      </c>
      <c r="Q235" s="26">
        <f t="shared" si="66"/>
        <v>8.5</v>
      </c>
      <c r="R235" s="104">
        <f>($W$5*(P224)+$W$6*(P225)+$W$7*(P226)+$W$8*(P227+P243)+$W$9*(P228+P242)+$W$10*(P229+P241)+$W$11*(P230+P240)+$W$12*(P231+P239)+$W$13*(P232+P238)+$W$14*(P233+P237)+$W$15*(P234+P236)+$W$16*P235)/(1-$W$5-$W$6-$W$7)</f>
        <v>7.8404784094439268</v>
      </c>
      <c r="S235" s="222">
        <f>($W$5*(Q224)+$W$6*(Q225)+$W$7*(Q226)+$W$8*(Q227+Q243)+$W$9*(Q228+Q242)+$W$10*(Q229+Q241)+$W$11*(Q230+Q240)+$W$12*(Q231+Q239)+$W$13*(Q232+Q238)+$W$14*(Q233+Q237)+$W$15*(Q234+Q236)+$W$16*Q235)/(1-$W$5-$W$6-$W$7)</f>
        <v>7.8404784094439268</v>
      </c>
      <c r="T235" s="286">
        <v>8.5156164383561652</v>
      </c>
      <c r="U235" s="111">
        <f t="shared" si="67"/>
        <v>2.2267782426778195</v>
      </c>
      <c r="V235" s="261">
        <f>AVERAGE(INDEX($U$5:$U$243,$Z235,1):INDEX($U$5:$U$243,$AA235,1))</f>
        <v>1.3967782426778197</v>
      </c>
      <c r="X235" s="4">
        <f t="shared" si="68"/>
        <v>10</v>
      </c>
      <c r="Y235" s="284">
        <f t="shared" si="69"/>
        <v>9.625</v>
      </c>
      <c r="Z235" s="6">
        <f t="shared" si="70"/>
        <v>222</v>
      </c>
      <c r="AA235" s="6">
        <f t="shared" si="71"/>
        <v>231</v>
      </c>
      <c r="AC235" s="5">
        <f t="shared" si="72"/>
        <v>14.933333333333332</v>
      </c>
      <c r="AD235" s="32">
        <f>($W$5*(AC224)+$W$6*(AC225)+$W$7*(AC226)+$W$8*(AC227+AC243)+$W$9*(AC228+AC242)+$W$10*(AC229+AC241)+$W$11*(AC230+AC240)+$W$12*(AC231+AC239)+$W$13*(AC232+AC238)+$W$14*(AC233+AC237)+$W$15*(AC234+AC236)+$W$16*AC235)/(1-$W$5-$W$6-$W$7)</f>
        <v>15.868223395809602</v>
      </c>
      <c r="AE235" s="5">
        <f t="shared" si="73"/>
        <v>0.74700139470014371</v>
      </c>
      <c r="AF235" s="261">
        <f>AVERAGE(INDEX($AE$5:$AE$243,$Z235,1):INDEX($AE$5:$AE$243,$AA235,1))</f>
        <v>1.5236680613668119</v>
      </c>
      <c r="AH235" s="5">
        <f t="shared" si="79"/>
        <v>-0.93333333333333324</v>
      </c>
      <c r="AI235" s="32">
        <f>($W$5*(AH224)+$W$6*(AH225)+$W$7*(AH226+AH244)+$W$8*(AH227+AH243)+$W$9*(AH228+AH242)+$W$10*(AH229+AH241)+$W$11*(AH230+AH240)+$W$12*(AH231+AH239)+$W$13*(AH232+AH238)+$W$14*(AH233+AH237)+$W$15*(AH234+AH236)+$W$16*AH235)/(1-$W$5-$W$6)</f>
        <v>-0.20716371290826383</v>
      </c>
      <c r="AJ235" s="5">
        <f t="shared" si="74"/>
        <v>0.51319444444444484</v>
      </c>
      <c r="AK235" s="262">
        <f>AVERAGE(INDEX($AJ$5:$AJ$243,$Z235,1):INDEX($AJ$5:$AJ$243,$AA235,1))</f>
        <v>0.82319444444444478</v>
      </c>
      <c r="AL235" s="5"/>
      <c r="AM235" s="5">
        <f t="shared" si="75"/>
        <v>8.9333333333333318</v>
      </c>
      <c r="AN235" s="32">
        <f>($W$5*(AM224)+$W$6*(AM225)+$W$7*(AM226)+$W$8*(AM227+AM243)+$W$9*(AM228+AM242)+$W$10*(AM229+AM241)+$W$11*(AM230+AM240)+$W$12*(AM231+AM239)+$W$13*(AM232+AM238)+$W$14*(AM233+AM237)+$W$15*(AM234+AM236)+$W$16*AM235)/(1-$W$5-$W$6-$W$7)</f>
        <v>7.2564495530012767</v>
      </c>
      <c r="AO235" s="5">
        <f t="shared" si="76"/>
        <v>3.4422594142259388</v>
      </c>
      <c r="AP235" s="263">
        <f>AVERAGE(INDEX($AO$5:$AO$243,$Z235,1):INDEX($AO$5:$AO$243,$AA235,1))</f>
        <v>1.6889260808926068</v>
      </c>
      <c r="AQ235" s="5"/>
      <c r="AR235" s="5">
        <f t="shared" si="77"/>
        <v>9.7000000000000011</v>
      </c>
      <c r="AS235" s="32">
        <f>($W$5*(AR224)+$W$6*(AR225)+$W$7*(AR226)+$W$8*(AR227+AR243)+$W$9*(AR228+AR242)+$W$10*(AR229+AR241)+$W$11*(AR230+AR240)+$W$12*(AR231+AR239)+$W$13*(AR232+AR238)+$W$14*(AR233+AR237)+$W$15*(AR234+AR236)+$W$16*AR235)/(1-$W$5-$W$6-$W$7)</f>
        <v>8.4122501812156987</v>
      </c>
      <c r="AT235" s="5">
        <f t="shared" si="78"/>
        <v>2.8384937238493713</v>
      </c>
      <c r="AU235" s="264">
        <f>AVERAGE(INDEX($AT$5:$AT$243,$Z235,1):INDEX($AT$5:$AT$243,$AA235,1))</f>
        <v>1.3751603905160372</v>
      </c>
      <c r="AV235" s="5"/>
    </row>
    <row r="236" spans="1:48" ht="11.25" customHeight="1">
      <c r="A236" s="141">
        <v>232</v>
      </c>
      <c r="B236" s="6">
        <v>2012</v>
      </c>
      <c r="C236" s="5">
        <v>-0.8</v>
      </c>
      <c r="D236" s="5">
        <v>-6.3</v>
      </c>
      <c r="E236" s="5">
        <v>6.1</v>
      </c>
      <c r="F236" s="5">
        <v>6.6</v>
      </c>
      <c r="G236" s="5">
        <v>12.4</v>
      </c>
      <c r="H236" s="5">
        <v>15.2</v>
      </c>
      <c r="I236" s="5">
        <v>15.7</v>
      </c>
      <c r="J236" s="5">
        <v>17.399999999999999</v>
      </c>
      <c r="K236" s="5">
        <v>12.4</v>
      </c>
      <c r="L236" s="5">
        <v>8.1999999999999993</v>
      </c>
      <c r="M236" s="5">
        <v>5.0999999999999996</v>
      </c>
      <c r="N236" s="5">
        <v>0.2</v>
      </c>
      <c r="O236" s="231">
        <v>0</v>
      </c>
      <c r="P236" s="5">
        <f t="shared" si="80"/>
        <v>7.7</v>
      </c>
      <c r="Q236" s="26">
        <f t="shared" si="66"/>
        <v>7.7</v>
      </c>
      <c r="R236" s="104">
        <f>($W$5*(P225)+$W$6*(P226)+$W$7*(P227)+$W$8*(P228)+$W$9*(P229+P243)+$W$10*(P230+P242)+$W$11*(P231+P241)+$W$12*(P232+P240)+$W$13*(P233+P239)+$W$14*(P234+P238)+$W$15*(P235+P237)+$W$16*P236)/(1-$W$5-$W$6-$W$7-$W$8)</f>
        <v>7.8899151643690359</v>
      </c>
      <c r="S236" s="222">
        <f>($W$5*(Q225)+$W$6*(Q226)+$W$7*(Q227)+$W$8*(Q228)+$W$9*(Q229+Q243)+$W$10*(Q230+Q242)+$W$11*(Q231+Q241)+$W$12*(Q232+Q240)+$W$13*(Q233+Q239)+$W$14*(Q234+Q238)+$W$15*(Q235+Q237)+$W$16*Q236)/(1-$W$5-$W$6-$W$7-$W$8)</f>
        <v>7.8899151643690359</v>
      </c>
      <c r="T236" s="286">
        <v>7.7605479452054791</v>
      </c>
      <c r="U236" s="111">
        <f t="shared" si="67"/>
        <v>1.4267782426778197</v>
      </c>
      <c r="V236" s="261">
        <f>AVERAGE(INDEX($U$5:$U$243,$Z236,1):INDEX($U$5:$U$243,$AA236,1))</f>
        <v>1.3567782426778199</v>
      </c>
      <c r="X236" s="4">
        <f t="shared" si="68"/>
        <v>10</v>
      </c>
      <c r="Y236" s="284">
        <f t="shared" si="69"/>
        <v>9.6666666666666661</v>
      </c>
      <c r="Z236" s="6">
        <f t="shared" si="70"/>
        <v>223</v>
      </c>
      <c r="AA236" s="6">
        <f t="shared" si="71"/>
        <v>232</v>
      </c>
      <c r="AC236" s="5">
        <f t="shared" si="72"/>
        <v>16.099999999999998</v>
      </c>
      <c r="AD236" s="32">
        <f>($W$5*(AC225)+$W$6*(AC226)+$W$7*(AC227)+$W$8*(AC228)+$W$9*(AC229+AC243)+$W$10*(AC230+AC242)+$W$11*(AC231+AC241)+$W$12*(AC232+AC240)+$W$13*(AC233+AC239)+$W$14*(AC234+AC238)+$W$15*(AC235+AC237)+$W$16*AC236)/(1-$W$5-$W$6-$W$7-$W$8)</f>
        <v>15.943495934959351</v>
      </c>
      <c r="AE236" s="5">
        <f t="shared" si="73"/>
        <v>1.9136680613668098</v>
      </c>
      <c r="AF236" s="261">
        <f>AVERAGE(INDEX($AE$5:$AE$243,$Z236,1):INDEX($AE$5:$AE$243,$AA236,1))</f>
        <v>1.5470013947001449</v>
      </c>
      <c r="AH236" s="5">
        <f t="shared" si="79"/>
        <v>-1.9000000000000001</v>
      </c>
      <c r="AI236" s="32">
        <f>($W$5*(AH225)+$W$6*(AH226)+$W$7*(AH227)+$W$8*(AH228+AH244)+$W$9*(AH229+AH243)+$W$10*(AH230+AH242)+$W$11*(AH231+AH241)+$W$12*(AH232+AH240)+$W$13*(AH233+AH239)+$W$14*(AH234+AH238)+$W$15*(AH235+AH237)+$W$16*AH236)/(1-$W$5-$W$6-$W$7)</f>
        <v>-0.117320769044907</v>
      </c>
      <c r="AJ236" s="5">
        <f t="shared" si="74"/>
        <v>-0.45347222222222205</v>
      </c>
      <c r="AK236" s="262">
        <f>AVERAGE(INDEX($AJ$5:$AJ$243,$Z236,1):INDEX($AJ$5:$AJ$243,$AA236,1))</f>
        <v>0.62319444444444483</v>
      </c>
      <c r="AL236" s="5"/>
      <c r="AM236" s="5">
        <f t="shared" si="75"/>
        <v>8.3666666666666671</v>
      </c>
      <c r="AN236" s="32">
        <f>($W$5*(AM225)+$W$6*(AM226)+$W$7*(AM227)+$W$8*(AM228)+$W$9*(AM229+AM243)+$W$10*(AM230+AM242)+$W$11*(AM231+AM241)+$W$12*(AM232+AM240)+$W$13*(AM233+AM239)+$W$14*(AM234+AM238)+$W$15*(AM235+AM237)+$W$16*AM236)/(1-$W$5-$W$6-$W$7-$W$8)</f>
        <v>7.2741215977377172</v>
      </c>
      <c r="AO236" s="5">
        <f t="shared" si="76"/>
        <v>2.8755927475592742</v>
      </c>
      <c r="AP236" s="263">
        <f>AVERAGE(INDEX($AO$5:$AO$243,$Z236,1):INDEX($AO$5:$AO$243,$AA236,1))</f>
        <v>1.80225941422594</v>
      </c>
      <c r="AQ236" s="5"/>
      <c r="AR236" s="5">
        <f t="shared" si="77"/>
        <v>8.5666666666666682</v>
      </c>
      <c r="AS236" s="32">
        <f>($W$5*(AR225)+$W$6*(AR226)+$W$7*(AR227)+$W$8*(AR228)+$W$9*(AR229+AR243)+$W$10*(AR230+AR242)+$W$11*(AR231+AR241)+$W$12*(AR232+AR240)+$W$13*(AR233+AR239)+$W$14*(AR234+AR238)+$W$15*(AR235+AR237)+$W$16*AR236)/(1-$W$5-$W$6-$W$7-$W$8)</f>
        <v>8.4489890420643334</v>
      </c>
      <c r="AT236" s="5">
        <f t="shared" si="78"/>
        <v>1.7051603905160384</v>
      </c>
      <c r="AU236" s="264">
        <f>AVERAGE(INDEX($AT$5:$AT$243,$Z236,1):INDEX($AT$5:$AT$243,$AA236,1))</f>
        <v>1.4684937238493707</v>
      </c>
      <c r="AV236" s="5"/>
    </row>
    <row r="237" spans="1:48" ht="11.25" customHeight="1">
      <c r="A237" s="141">
        <v>233</v>
      </c>
      <c r="B237" s="6">
        <v>2013</v>
      </c>
      <c r="C237" s="5">
        <v>-1.4</v>
      </c>
      <c r="D237" s="4">
        <v>-4.4000000000000004</v>
      </c>
      <c r="E237" s="4">
        <v>0.1</v>
      </c>
      <c r="F237" s="4">
        <v>6.4</v>
      </c>
      <c r="G237" s="4">
        <v>8.6</v>
      </c>
      <c r="H237" s="4">
        <v>13.3</v>
      </c>
      <c r="I237" s="4">
        <v>18.399999999999999</v>
      </c>
      <c r="J237" s="4">
        <v>16.5</v>
      </c>
      <c r="K237" s="158">
        <v>11.7</v>
      </c>
      <c r="L237" s="158">
        <v>9.6</v>
      </c>
      <c r="M237" s="158">
        <v>1.7</v>
      </c>
      <c r="N237" s="147">
        <v>3.2</v>
      </c>
      <c r="O237" s="147">
        <v>0</v>
      </c>
      <c r="P237" s="5">
        <f t="shared" si="80"/>
        <v>7</v>
      </c>
      <c r="Q237" s="83">
        <f t="shared" si="66"/>
        <v>7</v>
      </c>
      <c r="R237" s="104">
        <f>($W$5*(P226)+$W$6*(P227)+$W$7*(P228)+$W$8*(P229)+$W$9*(P230)+$W$10*(P231+P243)+$W$11*(P232+P242)+$W$12*(P233+P241)+$W$13*(P234+P240)+$W$14*(P235+P239)+$W$15*(P236+P238)+$W$16*P237)/(1-$W$5-$W$6-$W$7-$W$8-$W$9)</f>
        <v>7.9499013590530474</v>
      </c>
      <c r="S237" s="222">
        <f>($W$5*(Q226)+$W$6*(Q227)+$W$7*(Q228)+$W$8*(Q229)+$W$9*(Q230)+$W$10*(Q231+Q243)+$W$11*(Q232+Q242)+$W$12*(Q233+Q241)+$W$13*(Q234+Q240)+$W$14*(Q235+Q239)+$W$15*(Q236+Q238)+$W$16*Q237)/(1-$W$5-$W$6-$W$7-$W$8-$W$9)</f>
        <v>7.9499013590530474</v>
      </c>
      <c r="T237" s="286">
        <v>7.032602739726026</v>
      </c>
      <c r="U237" s="111">
        <f t="shared" si="67"/>
        <v>0.72677824267781954</v>
      </c>
      <c r="V237" s="261">
        <f>AVERAGE(INDEX($U$5:$U$243,$Z237,1):INDEX($U$5:$U$243,$AA237,1))</f>
        <v>1.2367782426778198</v>
      </c>
      <c r="W237" s="4" t="s">
        <v>81</v>
      </c>
      <c r="X237" s="4">
        <f t="shared" si="68"/>
        <v>10</v>
      </c>
      <c r="Y237" s="284">
        <f t="shared" si="69"/>
        <v>9.7083333333333339</v>
      </c>
      <c r="Z237" s="6">
        <f t="shared" si="70"/>
        <v>224</v>
      </c>
      <c r="AA237" s="6">
        <f t="shared" si="71"/>
        <v>233</v>
      </c>
      <c r="AC237" s="5">
        <f t="shared" si="72"/>
        <v>16.066666666666666</v>
      </c>
      <c r="AD237" s="32">
        <f>($W$5*(AC226)+$W$6*(AC227)+$W$7*(AC228)+$W$8*(AC229)+$W$9*(AC230)+$W$10*(AC231+AC243)+$W$11*(AC232+AC242)+$W$12*(AC233+AC241)+$W$13*(AC234+AC240)+$W$14*(AC235+AC239)+$W$15*(AC236+AC238)+$W$16*AC237)/(1-$W$5-$W$6-$W$7-$W$8-$W$9)</f>
        <v>16.030439865556044</v>
      </c>
      <c r="AE237" s="5">
        <f t="shared" si="73"/>
        <v>1.8803347280334783</v>
      </c>
      <c r="AF237" s="261">
        <f>AVERAGE(INDEX($AE$5:$AE$243,$Z237,1):INDEX($AE$5:$AE$243,$AA237,1))</f>
        <v>1.247001394700145</v>
      </c>
      <c r="AH237" s="5">
        <f t="shared" si="79"/>
        <v>-1.8666666666666669</v>
      </c>
      <c r="AI237" s="32">
        <f>($W$5*(AH226)+$W$6*(AH227)+$W$7*(AH228)+$W$8*(AH229)+$W$9*(AH230+AH244)+$W$10*(AH231+AH243)+$W$11*(AH232+AH242)+$W$12*(AH233+AH241)+$W$13*(AH234+AH240)+$W$14*(AH235+AH239)+$W$15*(AH236+AH238)+$W$16*AH237)/(1-$W$5-$W$6-$W$7-$W$8)</f>
        <v>-1.9285966772711254E-2</v>
      </c>
      <c r="AJ237" s="5">
        <f t="shared" si="74"/>
        <v>-0.42013888888888884</v>
      </c>
      <c r="AK237" s="262">
        <f>AVERAGE(INDEX($AJ$5:$AJ$243,$Z237,1):INDEX($AJ$5:$AJ$243,$AA237,1))</f>
        <v>0.5998611111111114</v>
      </c>
      <c r="AL237" s="5"/>
      <c r="AM237" s="5">
        <f t="shared" si="75"/>
        <v>5.0333333333333332</v>
      </c>
      <c r="AN237" s="32">
        <f>($W$5*(AM226)+$W$6*(AM227)+$W$7*(AM228)+$W$8*(AM229)+$W$9*(AM230)+$W$10*(AM231+AM243)+$W$11*(AM232+AM242)+$W$12*(AM233+AM241)+$W$13*(AM234+AM240)+$W$14*(AM235+AM239)+$W$15*(AM236+AM238)+$W$16*AM237)/(1-$W$5-$W$6-$W$7-$W$8-$W$9)</f>
        <v>7.2959739880169518</v>
      </c>
      <c r="AO237" s="5">
        <f t="shared" si="76"/>
        <v>-0.45774058577405974</v>
      </c>
      <c r="AP237" s="263">
        <f>AVERAGE(INDEX($AO$5:$AO$243,$Z237,1):INDEX($AO$5:$AO$243,$AA237,1))</f>
        <v>1.5122594142259405</v>
      </c>
      <c r="AQ237" s="5"/>
      <c r="AR237" s="5">
        <f t="shared" si="77"/>
        <v>7.6666666666666652</v>
      </c>
      <c r="AS237" s="32">
        <f>($W$5*(AR226)+$W$6*(AR227)+$W$7*(AR228)+$W$8*(AR229)+$W$9*(AR230)+$W$10*(AR231+AR243)+$W$11*(AR232+AR242)+$W$12*(AR233+AR241)+$W$13*(AR234+AR240)+$W$14*(AR235+AR239)+$W$15*(AR236+AR238)+$W$16*AR237)/(1-$W$5-$W$6-$W$7-$W$8-$W$9)</f>
        <v>8.492788250767207</v>
      </c>
      <c r="AT237" s="5">
        <f t="shared" si="78"/>
        <v>0.80516039051603538</v>
      </c>
      <c r="AU237" s="264">
        <f>AVERAGE(INDEX($AT$5:$AT$243,$Z237,1):INDEX($AT$5:$AT$243,$AA237,1))</f>
        <v>1.4818270571827039</v>
      </c>
      <c r="AV237" s="5"/>
    </row>
    <row r="238" spans="1:48" ht="11.25" customHeight="1">
      <c r="A238" s="141">
        <v>234</v>
      </c>
      <c r="B238" s="6">
        <v>2014</v>
      </c>
      <c r="C238" s="147">
        <v>2.6</v>
      </c>
      <c r="D238" s="158">
        <v>3.1</v>
      </c>
      <c r="E238" s="158">
        <v>5.6</v>
      </c>
      <c r="F238" s="158">
        <v>8.3000000000000007</v>
      </c>
      <c r="G238" s="158">
        <v>9.6999999999999993</v>
      </c>
      <c r="H238" s="158">
        <v>15</v>
      </c>
      <c r="I238" s="158">
        <v>15.7</v>
      </c>
      <c r="J238" s="158">
        <v>13.7</v>
      </c>
      <c r="K238" s="158">
        <v>12.7</v>
      </c>
      <c r="L238" s="158">
        <v>10.4</v>
      </c>
      <c r="M238" s="4">
        <v>6.4</v>
      </c>
      <c r="N238" s="5">
        <v>0.8</v>
      </c>
      <c r="O238" s="147">
        <v>0</v>
      </c>
      <c r="P238" s="5">
        <f t="shared" si="80"/>
        <v>8.6999999999999993</v>
      </c>
      <c r="Q238" s="83">
        <f t="shared" si="66"/>
        <v>8.6999999999999993</v>
      </c>
      <c r="R238" s="104">
        <f>($W$5*(P227)+$W$6*(P228)+$W$7*(P229)+$W$8*(P230)+$W$9*(P231)+$W$10*(P232)+$W$11*(P233+P243)+$W$12*(P234+P242)+$W$13*(P235+P241)+$W$14*(P236+P240)+$W$15*(P237+P239)+$W$16*P238)/(1-$W$5-$W$6-$W$7-$W$8-$W$9-$W$10)</f>
        <v>8.0067147931706195</v>
      </c>
      <c r="S238" s="222">
        <f>($W$5*(Q227)+$W$6*(Q228)+$W$7*(Q229)+$W$8*(Q230)+$W$9*(Q231)+$W$10*(Q232)+$W$11*(Q233+Q243)+$W$12*(Q234+Q242)+$W$13*(Q235+Q241)+$W$14*(Q236+Q240)+$W$15*(Q237+Q239)+$W$16*Q238)/(1-$W$5-$W$6-$W$7-$W$8-$W$9-$W$10)</f>
        <v>8.0067147931706195</v>
      </c>
      <c r="T238" s="286">
        <v>8.6882191780821909</v>
      </c>
      <c r="U238" s="111">
        <f t="shared" si="67"/>
        <v>2.4267782426778188</v>
      </c>
      <c r="V238" s="261">
        <f>AVERAGE(INDEX($U$5:$U$243,$Z238,1):INDEX($U$5:$U$243,$AA238,1))</f>
        <v>1.3867782426778199</v>
      </c>
      <c r="W238" s="4" t="s">
        <v>81</v>
      </c>
      <c r="X238" s="4">
        <f t="shared" si="68"/>
        <v>10</v>
      </c>
      <c r="Y238" s="284">
        <f t="shared" si="69"/>
        <v>9.75</v>
      </c>
      <c r="Z238" s="6">
        <f t="shared" si="70"/>
        <v>225</v>
      </c>
      <c r="AA238" s="6">
        <f t="shared" si="71"/>
        <v>234</v>
      </c>
      <c r="AC238" s="5">
        <f t="shared" si="72"/>
        <v>14.799999999999999</v>
      </c>
      <c r="AD238" s="32">
        <f>($W$5*(AC227)+$W$6*(AC228)+$W$7*(AC229)+$W$8*(AC230)+$W$9*(AC231)+$W$10*(AC232)+$W$11*(AC233+AC243)+$W$12*(AC234+AC242)+$W$13*(AC235+AC241)+$W$14*(AC236+AC240)+$W$15*(AC237+AC239)+$W$16*AC238)/(1-$W$5-$W$6-$W$7-$W$8-$W$9-$W$10)</f>
        <v>16.12167220503418</v>
      </c>
      <c r="AE238" s="5">
        <f t="shared" si="73"/>
        <v>0.61366806136681085</v>
      </c>
      <c r="AF238" s="261">
        <f>AVERAGE(INDEX($AE$5:$AE$243,$Z238,1):INDEX($AE$5:$AE$243,$AA238,1))</f>
        <v>1.2236680613668116</v>
      </c>
      <c r="AH238" s="5">
        <f t="shared" si="79"/>
        <v>2.9666666666666668</v>
      </c>
      <c r="AI238" s="32">
        <f>($W$5*(AH227)+$W$6*(AH228)+$W$7*(AH229)+$W$8*(AH230)+$W$9*(AH231)+$W$10*(AH232+AH244)+$W$11*(AH233+AH243)+$W$12*(AH234+AH242)+$W$13*(AH235+AH241)+$W$14*(AH236+AH240)+$W$15*(AH237+AH239)+$W$16*AH238)/(1-$W$5-$W$6-$W$7-$W$8-$W$9)</f>
        <v>9.8717667689609809E-2</v>
      </c>
      <c r="AJ238" s="5">
        <f t="shared" si="74"/>
        <v>4.4131944444444446</v>
      </c>
      <c r="AK238" s="262">
        <f>AVERAGE(INDEX($AJ$5:$AJ$243,$Z238,1):INDEX($AJ$5:$AJ$243,$AA238,1))</f>
        <v>0.91986111111111124</v>
      </c>
      <c r="AL238" s="5"/>
      <c r="AM238" s="5">
        <f t="shared" si="75"/>
        <v>7.8666666666666671</v>
      </c>
      <c r="AN238" s="32">
        <f>($W$5*(AM227)+$W$6*(AM228)+$W$7*(AM229)+$W$8*(AM230)+$W$9*(AM231)+$W$10*(AM232)+$W$11*(AM233+AM243)+$W$12*(AM234+AM242)+$W$13*(AM235+AM241)+$W$14*(AM236+AM240)+$W$15*(AM237+AM239)+$W$16*AM238)/(1-$W$5-$W$6-$W$7-$W$8-$W$9-$W$10)</f>
        <v>7.3166953133952095</v>
      </c>
      <c r="AO238" s="5">
        <f t="shared" si="76"/>
        <v>2.3755927475592742</v>
      </c>
      <c r="AP238" s="263">
        <f>AVERAGE(INDEX($AO$5:$AO$243,$Z238,1):INDEX($AO$5:$AO$243,$AA238,1))</f>
        <v>1.698926080892607</v>
      </c>
      <c r="AQ238" s="5"/>
      <c r="AR238" s="5">
        <f t="shared" si="77"/>
        <v>9.8333333333333339</v>
      </c>
      <c r="AS238" s="32">
        <f>($W$5*(AR227)+$W$6*(AR228)+$W$7*(AR229)+$W$8*(AR230)+$W$9*(AR231)+$W$10*(AR232)+$W$11*(AR233+AR243)+$W$12*(AR234+AR242)+$W$13*(AR235+AR241)+$W$14*(AR236+AR240)+$W$15*(AR237+AR239)+$W$16*AR238)/(1-$W$5-$W$6-$W$7-$W$8-$W$9-$W$10)</f>
        <v>8.5317864099919767</v>
      </c>
      <c r="AT238" s="5">
        <f t="shared" si="78"/>
        <v>2.9718270571827041</v>
      </c>
      <c r="AU238" s="264">
        <f>AVERAGE(INDEX($AT$5:$AT$243,$Z238,1):INDEX($AT$5:$AT$243,$AA238,1))</f>
        <v>1.6518270571827038</v>
      </c>
      <c r="AV238" s="5"/>
    </row>
    <row r="239" spans="1:48" ht="11.25" customHeight="1">
      <c r="A239" s="141">
        <v>235</v>
      </c>
      <c r="B239" s="6">
        <v>2015</v>
      </c>
      <c r="C239" s="5">
        <v>0.1</v>
      </c>
      <c r="D239" s="5">
        <v>-1.4</v>
      </c>
      <c r="E239" s="5">
        <v>3.7</v>
      </c>
      <c r="F239" s="5">
        <v>7.3</v>
      </c>
      <c r="G239" s="5">
        <v>11.1</v>
      </c>
      <c r="H239" s="5">
        <v>15</v>
      </c>
      <c r="I239" s="5">
        <v>19.5</v>
      </c>
      <c r="J239" s="5">
        <v>18.899999999999999</v>
      </c>
      <c r="K239" s="5">
        <v>10.6</v>
      </c>
      <c r="L239" s="5">
        <v>7.1</v>
      </c>
      <c r="M239" s="5">
        <v>7.3</v>
      </c>
      <c r="N239" s="5">
        <v>6.6</v>
      </c>
      <c r="O239" s="231">
        <v>0</v>
      </c>
      <c r="P239" s="5">
        <f t="shared" si="80"/>
        <v>8.8000000000000007</v>
      </c>
      <c r="Q239" s="26">
        <f t="shared" si="66"/>
        <v>8.8000000000000007</v>
      </c>
      <c r="R239" s="104">
        <f>($W$5*(P228)+$W$6*(P229)+$W$7*(P230)+$W$8*(P231)+$W$9*(P232)+$W$10*(P233)+$W$11*(P234)+$W$12*(P235+P243)+$W$13*(P236+P242)+$W$14*(P237+P241)+$W$15*(P238+P240)+$W$16*P239)/(1-$W$5-$W$6-$W$7-$W$8-$W$9-$W$10-$W$11)</f>
        <v>8.0646544394509903</v>
      </c>
      <c r="S239" s="222">
        <f>($W$5*(Q228)+$W$6*(Q229)+$W$7*(Q230)+$W$8*(Q231)+$W$9*(Q232)+$W$10*(Q233)+$W$11*(Q234)+$W$12*(Q235+Q243)+$W$13*(Q236+Q242)+$W$14*(Q237+Q241)+$W$15*(Q238+Q240)+$W$16*Q239)/(1-$W$5-$W$6-$W$7-$W$8-$W$9-$W$10-$W$11)</f>
        <v>8.0646544394509903</v>
      </c>
      <c r="T239" s="286">
        <v>8.8852054794520541</v>
      </c>
      <c r="U239" s="111">
        <f t="shared" si="67"/>
        <v>2.5267782426778203</v>
      </c>
      <c r="V239" s="261">
        <f>AVERAGE(INDEX($U$5:$U$243,$Z239,1):INDEX($U$5:$U$243,$AA239,1))</f>
        <v>1.5667782426778198</v>
      </c>
      <c r="X239" s="4">
        <f t="shared" si="68"/>
        <v>10</v>
      </c>
      <c r="Y239" s="284">
        <f t="shared" si="69"/>
        <v>9.7916666666666661</v>
      </c>
      <c r="Z239" s="6">
        <f t="shared" si="70"/>
        <v>226</v>
      </c>
      <c r="AA239" s="6">
        <f t="shared" si="71"/>
        <v>235</v>
      </c>
      <c r="AC239" s="5">
        <f t="shared" si="72"/>
        <v>17.8</v>
      </c>
      <c r="AD239" s="32">
        <f>($W$5*(AC228)+$W$6*(AC229)+$W$7*(AC230)+$W$8*(AC231)+$W$9*(AC232)+$W$10*(AC233)+$W$11*(AC234)+$W$12*(AC235+AC243)+$W$13*(AC236+AC242)+$W$14*(AC237+AC241)+$W$15*(AC238+AC240)+$W$16*AC239)/(1-$W$5-$W$6-$W$7-$W$8-$W$9-$W$10-$W$11)</f>
        <v>16.201469695129358</v>
      </c>
      <c r="AE239" s="5">
        <f t="shared" si="73"/>
        <v>3.6136680613668126</v>
      </c>
      <c r="AF239" s="261">
        <f>AVERAGE(INDEX($AE$5:$AE$243,$Z239,1):INDEX($AE$5:$AE$243,$AA239,1))</f>
        <v>1.5203347280334782</v>
      </c>
      <c r="AH239" s="5">
        <f t="shared" si="79"/>
        <v>-0.16666666666666663</v>
      </c>
      <c r="AI239" s="32">
        <f>($W$5*(AH228)+$W$6*(AH229)+$W$7*(AH230)+$W$8*(AH231)+$W$9*(AH232)+$W$10*(AH233)+$W$11*(AH234+AH244)+$W$12*(AH235+AH243)+$W$13*(AH236+AH242)+$W$14*(AH237+AH241)+$W$15*(AH238+AH240)+$W$16*AH239)/(1-$W$5-$W$6-$W$7-$W$8-$W$9-$W$10)</f>
        <v>0.23127076887819412</v>
      </c>
      <c r="AJ239" s="5">
        <f t="shared" si="74"/>
        <v>1.2798611111111113</v>
      </c>
      <c r="AK239" s="262">
        <f>AVERAGE(INDEX($AJ$5:$AJ$243,$Z239,1):INDEX($AJ$5:$AJ$243,$AA239,1))</f>
        <v>1.0498611111111114</v>
      </c>
      <c r="AL239" s="5"/>
      <c r="AM239" s="5">
        <f t="shared" si="75"/>
        <v>7.3666666666666671</v>
      </c>
      <c r="AN239" s="32">
        <f>($W$5*(AM228)+$W$6*(AM229)+$W$7*(AM230)+$W$8*(AM231)+$W$9*(AM232)+$W$10*(AM233)+$W$11*(AM234)+$W$12*(AM235+AM243)+$W$13*(AM236+AM242)+$W$14*(AM237+AM241)+$W$15*(AM238+AM240)+$W$16*AM239)/(1-$W$5-$W$6-$W$7-$W$8-$W$9-$W$10-$W$11)</f>
        <v>7.3333414308271587</v>
      </c>
      <c r="AO239" s="5">
        <f t="shared" si="76"/>
        <v>1.8755927475592742</v>
      </c>
      <c r="AP239" s="263">
        <f>AVERAGE(INDEX($AO$5:$AO$243,$Z239,1):INDEX($AO$5:$AO$243,$AA239,1))</f>
        <v>1.7489260808926068</v>
      </c>
      <c r="AQ239" s="5"/>
      <c r="AR239" s="5">
        <f t="shared" si="77"/>
        <v>8.3333333333333339</v>
      </c>
      <c r="AS239" s="32">
        <f>($W$5*(AR228)+$W$6*(AR229)+$W$7*(AR230)+$W$8*(AR231)+$W$9*(AR232)+$W$10*(AR233)+$W$11*(AR234)+$W$12*(AR235+AR243)+$W$13*(AR236+AR242)+$W$14*(AR237+AR241)+$W$15*(AR238+AR240)+$W$16*AR239)/(1-$W$5-$W$6-$W$7-$W$8-$W$9-$W$10-$W$11)</f>
        <v>8.5697194218389416</v>
      </c>
      <c r="AT239" s="5">
        <f t="shared" si="78"/>
        <v>1.4718270571827041</v>
      </c>
      <c r="AU239" s="264">
        <f>AVERAGE(INDEX($AT$5:$AT$243,$Z239,1):INDEX($AT$5:$AT$243,$AA239,1))</f>
        <v>1.6151603905160374</v>
      </c>
      <c r="AV239" s="5"/>
    </row>
    <row r="240" spans="1:48" ht="11.25" customHeight="1">
      <c r="A240" s="141">
        <v>236</v>
      </c>
      <c r="B240" s="6">
        <v>2016</v>
      </c>
      <c r="C240" s="5">
        <v>0.8</v>
      </c>
      <c r="D240" s="5">
        <v>2</v>
      </c>
      <c r="E240" s="5">
        <v>2</v>
      </c>
      <c r="F240" s="5">
        <v>6.7</v>
      </c>
      <c r="G240" s="5">
        <v>10.5</v>
      </c>
      <c r="H240" s="5">
        <v>14.2</v>
      </c>
      <c r="I240" s="5">
        <v>17</v>
      </c>
      <c r="J240" s="5">
        <v>16.5</v>
      </c>
      <c r="K240" s="5">
        <v>15.1</v>
      </c>
      <c r="L240" s="5">
        <v>7</v>
      </c>
      <c r="M240" s="5">
        <v>3.3</v>
      </c>
      <c r="N240" s="5">
        <v>2.6</v>
      </c>
      <c r="O240" s="231">
        <v>0</v>
      </c>
      <c r="P240" s="5">
        <f>ROUND(AVERAGE(C240:N240),1)</f>
        <v>8.1</v>
      </c>
      <c r="Q240" s="26">
        <f t="shared" si="66"/>
        <v>8.1</v>
      </c>
      <c r="R240" s="104">
        <f>($W$5*(P229)+$W$6*(P230)+$W$7*(P231)+$W$8*(P232)+$W$9*(P233)+$W$10*(P234)+$W$11*(P235)+$W$12*(P236)+$W$13*(P237+P243)+$W$14*(P238+P242)+$W$15*(P239+P241)+$W$16*P240)/(1-$W$5-$W$6-$W$7-$W$8-$W$9-$W$10-$W$11-$W$12)</f>
        <v>8.1282292893600303</v>
      </c>
      <c r="S240" s="222">
        <f>($W$5*(Q229)+$W$6*(Q230)+$W$7*(Q231)+$W$8*(Q232)+$W$9*(Q233)+$W$10*(Q234)+$W$11*(Q235)+$W$12*(Q236)+$W$13*(Q237+Q243)+$W$14*(Q238+Q242)+$W$15*(Q239+Q241)+$W$16*Q240)/(1-$W$5-$W$6-$W$7-$W$8-$W$9-$W$10-$W$11-$W$12)</f>
        <v>8.1282292893600303</v>
      </c>
      <c r="T240" s="286">
        <v>8.1863013698630134</v>
      </c>
      <c r="U240" s="111">
        <f t="shared" si="67"/>
        <v>1.8267782426778192</v>
      </c>
      <c r="V240" s="261">
        <f>AVERAGE(INDEX($U$5:$U$243,$Z240,1):INDEX($U$5:$U$243,$AA240,1))</f>
        <v>1.5867782426778199</v>
      </c>
      <c r="X240" s="4">
        <f t="shared" si="68"/>
        <v>10</v>
      </c>
      <c r="Y240" s="284">
        <f t="shared" si="69"/>
        <v>9.8333333333333339</v>
      </c>
      <c r="Z240" s="6">
        <f t="shared" si="70"/>
        <v>227</v>
      </c>
      <c r="AA240" s="6">
        <f t="shared" si="71"/>
        <v>236</v>
      </c>
      <c r="AC240" s="5">
        <f t="shared" si="72"/>
        <v>15.9</v>
      </c>
      <c r="AD240" s="32">
        <f>($W$5*(AC229)+$W$6*(AC230)+$W$7*(AC231)+$W$8*(AC232)+$W$9*(AC233)+$W$10*(AC234)+$W$11*(AC235)+$W$12*(AC236)+$W$13*(AC237+AC243)+$W$14*(AC238+AC242)+$W$15*(AC239+AC241)+$W$16*AC240)/(1-$W$5-$W$6-$W$7-$W$8-$W$9-$W$10-$W$11-$W$12)</f>
        <v>16.312563800549665</v>
      </c>
      <c r="AE240" s="5">
        <f t="shared" si="73"/>
        <v>1.7136680613668123</v>
      </c>
      <c r="AF240" s="261">
        <f>AVERAGE(INDEX($AE$5:$AE$243,$Z240,1):INDEX($AE$5:$AE$243,$AA240,1))</f>
        <v>1.5470013947001449</v>
      </c>
      <c r="AH240" s="5">
        <f t="shared" si="79"/>
        <v>3.1333333333333329</v>
      </c>
      <c r="AI240" s="32">
        <f>($W$5*(AH229)+$W$6*(AH230)+$W$7*(AH231)+$W$8*(AH232)+$W$9*(AH233)+$W$10*(AH234)+$W$11*(AH235)+$W$12*(AH236+AH244)+$W$13*(AH237+AH243)+$W$14*(AH238+AH242)+$W$15*(AH239+AH241)+$W$16*AH240)/(1-$W$5-$W$6-$W$7-$W$8-$W$9-$W$10-$W$11)</f>
        <v>0.35509534798979714</v>
      </c>
      <c r="AJ240" s="5">
        <f t="shared" si="74"/>
        <v>4.5798611111111107</v>
      </c>
      <c r="AK240" s="262">
        <f>AVERAGE(INDEX($AJ$5:$AJ$243,$Z240,1):INDEX($AJ$5:$AJ$243,$AA240,1))</f>
        <v>1.6165277777777782</v>
      </c>
      <c r="AL240" s="5"/>
      <c r="AM240" s="5">
        <f t="shared" si="75"/>
        <v>6.3999999999999995</v>
      </c>
      <c r="AN240" s="32">
        <f>($W$5*(AM229)+$W$6*(AM230)+$W$7*(AM231)+$W$8*(AM232)+$W$9*(AM233)+$W$10*(AM234)+$W$11*(AM235)+$W$12*(AM236)+$W$13*(AM237+AM243)+$W$14*(AM238+AM242)+$W$15*(AM239+AM241)+$W$16*AM240)/(1-$W$5-$W$6-$W$7-$W$8-$W$9-$W$10-$W$11-$W$12)</f>
        <v>7.3616324215853082</v>
      </c>
      <c r="AO240" s="5">
        <f t="shared" si="76"/>
        <v>0.90892608089260651</v>
      </c>
      <c r="AP240" s="263">
        <f>AVERAGE(INDEX($AO$5:$AO$243,$Z240,1):INDEX($AO$5:$AO$243,$AA240,1))</f>
        <v>1.8322594142259405</v>
      </c>
      <c r="AQ240" s="5"/>
      <c r="AR240" s="5">
        <f t="shared" si="77"/>
        <v>8.4666666666666668</v>
      </c>
      <c r="AS240" s="32">
        <f>($W$5*(AR229)+$W$6*(AR230)+$W$7*(AR231)+$W$8*(AR232)+$W$9*(AR233)+$W$10*(AR234)+$W$11*(AR235)+$W$12*(AR236)+$W$13*(AR237+AR243)+$W$14*(AR238+AR242)+$W$15*(AR239+AR241)+$W$16*AR240)/(1-$W$5-$W$6-$W$7-$W$8-$W$9-$W$10-$W$11-$W$12)</f>
        <v>8.602844304846661</v>
      </c>
      <c r="AT240" s="5">
        <f t="shared" si="78"/>
        <v>1.605160390516037</v>
      </c>
      <c r="AU240" s="264">
        <f>AVERAGE(INDEX($AT$5:$AT$243,$Z240,1):INDEX($AT$5:$AT$243,$AA240,1))</f>
        <v>1.341827057182704</v>
      </c>
      <c r="AV240" s="5"/>
    </row>
    <row r="241" spans="1:48" ht="11.25" customHeight="1">
      <c r="A241" s="141">
        <v>237</v>
      </c>
      <c r="B241" s="6">
        <v>2017</v>
      </c>
      <c r="C241" s="5">
        <v>-3.6</v>
      </c>
      <c r="D241" s="5">
        <v>2.5</v>
      </c>
      <c r="E241" s="5">
        <v>6.1</v>
      </c>
      <c r="F241" s="5">
        <v>5.4</v>
      </c>
      <c r="G241" s="5">
        <v>12.3</v>
      </c>
      <c r="H241" s="5">
        <v>16.899999999999999</v>
      </c>
      <c r="I241" s="5">
        <v>16.7</v>
      </c>
      <c r="J241" s="5">
        <v>17.7</v>
      </c>
      <c r="K241" s="5">
        <v>10.5</v>
      </c>
      <c r="L241" s="5">
        <v>9.9</v>
      </c>
      <c r="M241" s="5">
        <v>2.4</v>
      </c>
      <c r="N241" s="5">
        <v>-0.5</v>
      </c>
      <c r="O241" s="231">
        <v>0</v>
      </c>
      <c r="P241" s="5">
        <f>ROUND(AVERAGE(C241:N241),1)</f>
        <v>8</v>
      </c>
      <c r="Q241" s="26">
        <f t="shared" si="66"/>
        <v>8</v>
      </c>
      <c r="R241" s="104">
        <f>($W$5*(P230)+$W$6*(P231)+$W$7*(P232)+$W$8*(P233)+$W$9*(P234)+$W$10*(P235)+$W$11*(P236)+$W$12*(P237)+$W$13*(P238)+$W$14*(P239+P243)+$W$15*(P240+P242)+$W$16*P241)/(1-$W$5-$W$6-$W$7-$W$8-$W$9-$W$10-$W$11-$W$12-$W$13)</f>
        <v>8.1899712643678182</v>
      </c>
      <c r="S241" s="222">
        <f>($W$5*(Q230)+$W$6*(Q231)+$W$7*(Q232)+$W$8*(Q233)+$W$9*(Q234)+$W$10*(Q235)+$W$11*(Q236)+$W$12*(Q237)+$W$13*(Q238)+$W$14*(Q239+Q243)+$W$15*(Q240+Q242)+$W$16*Q241)/(1-$W$5-$W$6-$W$7-$W$8-$W$9-$W$10-$W$11-$W$12-$W$13)</f>
        <v>8.1899712643678182</v>
      </c>
      <c r="T241" s="286">
        <v>8.0536986301369868</v>
      </c>
      <c r="U241" s="111">
        <f t="shared" si="67"/>
        <v>1.7267782426778195</v>
      </c>
      <c r="V241" s="261">
        <f>AVERAGE(INDEX($U$5:$U$243,$Z241,1):INDEX($U$5:$U$243,$AA241,1))</f>
        <v>1.5867782426778194</v>
      </c>
      <c r="X241" s="4">
        <f t="shared" si="68"/>
        <v>10</v>
      </c>
      <c r="Y241" s="284">
        <f t="shared" si="69"/>
        <v>9.875</v>
      </c>
      <c r="Z241" s="6">
        <f t="shared" si="70"/>
        <v>228</v>
      </c>
      <c r="AA241" s="6">
        <f t="shared" si="71"/>
        <v>237</v>
      </c>
      <c r="AC241" s="5">
        <f t="shared" si="72"/>
        <v>17.099999999999998</v>
      </c>
      <c r="AD241" s="32">
        <f>($W$5*(AC230)+$W$6*(AC231)+$W$7*(AC232)+$W$8*(AC233)+$W$9*(AC234)+$W$10*(AC235)+$W$11*(AC236)+$W$12*(AC237)+$W$13*(AC238)+$W$14*(AC239+AC243)+$W$15*(AC240+AC242)+$W$16*AC241)/(1-$W$5-$W$6-$W$7-$W$8-$W$9-$W$10-$W$11-$W$12-$W$13)</f>
        <v>16.421776819923373</v>
      </c>
      <c r="AE241" s="5">
        <f t="shared" si="73"/>
        <v>2.9136680613668098</v>
      </c>
      <c r="AF241" s="261">
        <f>AVERAGE(INDEX($AE$5:$AE$243,$Z241,1):INDEX($AE$5:$AE$243,$AA241,1))</f>
        <v>1.7403347280334782</v>
      </c>
      <c r="AH241" s="5">
        <f t="shared" si="79"/>
        <v>0.5</v>
      </c>
      <c r="AI241" s="32">
        <f>($W$5*(AH230)+$W$6*(AH231)+$W$7*(AH232)+$W$8*(AH233)+$W$9*(AH234)+$W$10*(AH235)+$W$11*(AH236)+$W$12*(AH237)+$W$13*(AH238+AH244)+$W$14*(AH239+AH243)+$W$15*(AH240+AH242)+$W$16*AH241)/(1-$W$5-$W$6-$W$7-$W$8-$W$9-$W$10-$W$11-$W$12)</f>
        <v>0.4844479343890416</v>
      </c>
      <c r="AJ241" s="5">
        <f t="shared" si="74"/>
        <v>1.9465277777777781</v>
      </c>
      <c r="AK241" s="262">
        <f>AVERAGE(INDEX($AJ$5:$AJ$243,$Z241,1):INDEX($AJ$5:$AJ$243,$AA241,1))</f>
        <v>1.406527777777778</v>
      </c>
      <c r="AL241" s="5"/>
      <c r="AM241" s="5">
        <f t="shared" si="75"/>
        <v>7.9333333333333336</v>
      </c>
      <c r="AN241" s="32">
        <f>($W$5*(AM230)+$W$6*(AM231)+$W$7*(AM232)+$W$8*(AM233)+$W$9*(AM234)+$W$10*(AM235)+$W$11*(AM236)+$W$12*(AM237)+$W$13*(AM238)+$W$14*(AM239+AM243)+$W$15*(AM240+AM242)+$W$16*AM241)/(1-$W$5-$W$6-$W$7-$W$8-$W$9-$W$10-$W$11-$W$12-$W$13)</f>
        <v>7.3819540229885057</v>
      </c>
      <c r="AO241" s="5">
        <f t="shared" si="76"/>
        <v>2.4422594142259406</v>
      </c>
      <c r="AP241" s="263">
        <f>AVERAGE(INDEX($AO$5:$AO$243,$Z241,1):INDEX($AO$5:$AO$243,$AA241,1))</f>
        <v>1.728926080892607</v>
      </c>
      <c r="AQ241" s="5"/>
      <c r="AR241" s="5">
        <f t="shared" si="77"/>
        <v>7.5999999999999988</v>
      </c>
      <c r="AS241" s="32">
        <f>($W$5*(AR230)+$W$6*(AR231)+$W$7*(AR232)+$W$8*(AR233)+$W$9*(AR234)+$W$10*(AR235)+$W$11*(AR236)+$W$12*(AR237)+$W$13*(AR238)+$W$14*(AR239+AR243)+$W$15*(AR240+AR242)+$W$16*AR241)/(1-$W$5-$W$6-$W$7-$W$8-$W$9-$W$10-$W$11-$W$12-$W$13)</f>
        <v>8.6315613026819928</v>
      </c>
      <c r="AT241" s="5">
        <f t="shared" si="78"/>
        <v>0.73849372384936895</v>
      </c>
      <c r="AU241" s="264">
        <f>AVERAGE(INDEX($AT$5:$AT$243,$Z241,1):INDEX($AT$5:$AT$243,$AA241,1))</f>
        <v>1.4984937238493707</v>
      </c>
      <c r="AV241" s="5"/>
    </row>
    <row r="242" spans="1:48" ht="11.25" customHeight="1">
      <c r="A242" s="141">
        <v>238</v>
      </c>
      <c r="B242" s="6">
        <v>2018</v>
      </c>
      <c r="C242" s="5">
        <v>2.7</v>
      </c>
      <c r="D242" s="5">
        <v>-5.0999999999999996</v>
      </c>
      <c r="E242" s="5">
        <v>1.4</v>
      </c>
      <c r="F242" s="5">
        <v>12.2</v>
      </c>
      <c r="G242" s="5">
        <v>13.2</v>
      </c>
      <c r="H242" s="5">
        <v>15.4</v>
      </c>
      <c r="I242" s="5">
        <v>18.100000000000001</v>
      </c>
      <c r="J242" s="5">
        <v>18.600000000000001</v>
      </c>
      <c r="K242" s="5">
        <v>14.3</v>
      </c>
      <c r="L242" s="5">
        <v>10.3</v>
      </c>
      <c r="M242" s="5">
        <v>4.8</v>
      </c>
      <c r="N242" s="5">
        <v>1.5</v>
      </c>
      <c r="O242" s="231">
        <v>0</v>
      </c>
      <c r="P242" s="5">
        <f>ROUND(AVERAGE(C242:N242),1)</f>
        <v>9</v>
      </c>
      <c r="Q242" s="26">
        <f t="shared" si="66"/>
        <v>9</v>
      </c>
      <c r="R242" s="104">
        <f>($W$5*(P231)+$W$6*(P232)+$W$7*(P233)+$W$8*(P234)+$W$9*(P235)+$W$10*(P236)+$W$11*(P237)+$W$12*(P238)+$W$13*(P239)+$W$14*(P240)+$W$15*(P241+P243)+$W$16*P242)/(1-$W$5-$W$6-$W$7-$W$8-$W$9-$W$10-$W$11-$W$12-$W$13-$W$14)</f>
        <v>8.2410504269373295</v>
      </c>
      <c r="S242" s="222">
        <f>($W$5*(Q231)+$W$6*(Q232)+$W$7*(Q233)+$W$8*(Q234)+$W$9*(Q235)+$W$10*(Q236)+$W$11*(Q237)+$W$12*(Q238)+$W$13*(Q239)+$W$14*(Q240)+$W$15*(Q241+Q243)+$W$16*Q242)/(1-$W$5-$W$6-$W$7-$W$8-$W$9-$W$10-$W$11-$W$12-$W$13-$W$14)</f>
        <v>8.2410504269373295</v>
      </c>
      <c r="T242" s="286">
        <v>9.0276712328767115</v>
      </c>
      <c r="U242" s="111">
        <f t="shared" si="67"/>
        <v>2.7267782426778195</v>
      </c>
      <c r="V242" s="261">
        <f>AVERAGE(INDEX($U$5:$U$243,$Z242,1):INDEX($U$5:$U$243,$AA242,1))</f>
        <v>1.7167782426778195</v>
      </c>
      <c r="X242" s="4">
        <f t="shared" si="68"/>
        <v>10</v>
      </c>
      <c r="Y242" s="284">
        <f t="shared" si="69"/>
        <v>9.9166666666666661</v>
      </c>
      <c r="Z242" s="6">
        <f t="shared" si="70"/>
        <v>229</v>
      </c>
      <c r="AA242" s="6">
        <f t="shared" si="71"/>
        <v>238</v>
      </c>
      <c r="AC242" s="5">
        <f t="shared" si="72"/>
        <v>17.366666666666667</v>
      </c>
      <c r="AD242" s="32">
        <f>($W$5*(AC231)+$W$6*(AC232)+$W$7*(AC233)+$W$8*(AC234)+$W$9*(AC235)+$W$10*(AC236)+$W$11*(AC237)+$W$12*(AC238)+$W$13*(AC239)+$W$14*(AC240)+$W$15*(AC241+AC243)+$W$16*AC242)/(1-$W$5-$W$6-$W$7-$W$8-$W$9-$W$10-$W$11-$W$12-$W$13-$W$14)</f>
        <v>16.520444659255677</v>
      </c>
      <c r="AE242" s="5">
        <f t="shared" si="73"/>
        <v>3.1803347280334791</v>
      </c>
      <c r="AF242" s="261">
        <f>AVERAGE(INDEX($AE$5:$AE$243,$Z242,1):INDEX($AE$5:$AE$243,$AA242,1))</f>
        <v>1.9370013947001445</v>
      </c>
      <c r="AH242" s="5">
        <f t="shared" si="79"/>
        <v>-0.96666666666666645</v>
      </c>
      <c r="AI242" s="32">
        <f>($W$5*(AH231)+$W$6*(AH232)+$W$7*(AH233)+$W$8*(AH234)+$W$9*(AH235)+$W$10*(AH236)+$W$11*(AH237)+$W$12*(AH238)+$W$13*(AH239)+$W$14*(AH240+AH244)+$W$15*(AH241+AH243)+$W$16*AH242)/(1-$W$5-$W$6-$W$7-$W$8-$W$9-$W$10-$W$11-$W$12-$W$13)</f>
        <v>0.61501915708812271</v>
      </c>
      <c r="AJ242" s="5">
        <f t="shared" si="74"/>
        <v>0.47986111111111163</v>
      </c>
      <c r="AK242" s="262">
        <f>AVERAGE(INDEX($AJ$5:$AJ$243,$Z242,1):INDEX($AJ$5:$AJ$243,$AA242,1))</f>
        <v>1.1398611111111112</v>
      </c>
      <c r="AL242" s="5"/>
      <c r="AM242" s="5">
        <f t="shared" si="75"/>
        <v>8.9333333333333318</v>
      </c>
      <c r="AN242" s="32">
        <f>($W$5*(AM231)+$W$6*(AM232)+$W$7*(AM233)+$W$8*(AM234)+$W$9*(AM235)+$W$10*(AM236)+$W$11*(AM237)+$W$12*(AM238)+$W$13*(AM239)+$W$14*(AM240)+$W$15*(AM241+AM243)+$W$16*AM242)/(1-$W$5-$W$6-$W$7-$W$8-$W$9-$W$10-$W$11-$W$12-$W$13-$W$14)</f>
        <v>7.4112829600988146</v>
      </c>
      <c r="AO242" s="5">
        <f t="shared" si="76"/>
        <v>3.4422594142259388</v>
      </c>
      <c r="AP242" s="263">
        <f>AVERAGE(INDEX($AO$5:$AO$243,$Z242,1):INDEX($AO$5:$AO$243,$AA242,1))</f>
        <v>1.9689260808926072</v>
      </c>
      <c r="AQ242"/>
      <c r="AR242" s="5">
        <f t="shared" si="77"/>
        <v>9.8000000000000007</v>
      </c>
      <c r="AS242" s="32">
        <f>($W$5*(AR231)+$W$6*(AR232)+$W$7*(AR233)+$W$8*(AR234)+$W$9*(AR235)+$W$10*(AR236)+$W$11*(AR237)+$W$12*(AR238)+$W$13*(AR239)+$W$14*(AR240)+$W$15*(AR241+AR243)+$W$16*AR242)/(1-$W$5-$W$6-$W$7-$W$8-$W$9-$W$10-$W$11-$W$12-$W$13-$W$14)</f>
        <v>8.6418237473819897</v>
      </c>
      <c r="AT242" s="5">
        <f t="shared" si="78"/>
        <v>2.9384937238493709</v>
      </c>
      <c r="AU242" s="264">
        <f>AVERAGE(INDEX($AT$5:$AT$243,$Z242,1):INDEX($AT$5:$AT$243,$AA242,1))</f>
        <v>1.7351603905160373</v>
      </c>
      <c r="AV242" s="5"/>
    </row>
    <row r="243" spans="1:48" ht="11.25" customHeight="1">
      <c r="A243" s="141">
        <v>239</v>
      </c>
      <c r="B243" s="6">
        <v>2019</v>
      </c>
      <c r="C243" s="5">
        <v>-3</v>
      </c>
      <c r="D243" s="4">
        <v>3.6</v>
      </c>
      <c r="E243" s="4">
        <v>4.7</v>
      </c>
      <c r="F243" s="4">
        <v>7.6</v>
      </c>
      <c r="G243" s="4">
        <v>7.9</v>
      </c>
      <c r="H243" s="4">
        <v>18.3</v>
      </c>
      <c r="I243" s="4">
        <v>17.8</v>
      </c>
      <c r="J243" s="4">
        <v>17</v>
      </c>
      <c r="K243" s="4">
        <v>12.6</v>
      </c>
      <c r="L243" s="4">
        <v>10.7</v>
      </c>
      <c r="M243" s="5">
        <v>4</v>
      </c>
      <c r="N243" s="5">
        <v>3.3</v>
      </c>
      <c r="O243" s="231">
        <v>0</v>
      </c>
      <c r="P243" s="5">
        <f>ROUND(AVERAGE(C243:N243),1)</f>
        <v>8.6999999999999993</v>
      </c>
      <c r="Q243" s="26">
        <f t="shared" si="66"/>
        <v>8.6999999999999993</v>
      </c>
      <c r="R243" s="104">
        <f>($W$5*(P232)+$W$6*(P233)+$W$7*(P234)+$W$8*(P235)+$W$9*(P236)+$W$10*(P237)+$W$11*(P238)+$W$12*(P239)+$W$13*(P240)+$W$14*(P241)+$W$15*(P242)+$W$16*P243)/(1-$W$5-$W$6-$W$7-$W$8-$W$9-$W$10-$W$11-$W$12-$W$13-$W$14-$W$15)</f>
        <v>8.2887389053254434</v>
      </c>
      <c r="S243" s="222">
        <f>($W$5*(Q232)+$W$6*(Q233)+$W$7*(Q234)+$W$8*(Q235)+$W$9*(Q236)+$W$10*(Q237)+$W$11*(Q238)+$W$12*(Q239)+$W$13*(Q240)+$W$14*(Q241)+$W$15*(Q242)+$W$16*Q243)/(1-$W$5-$W$6-$W$7-$W$8-$W$9-$W$10-$W$11-$W$12-$W$13-$W$14-$W$15)</f>
        <v>8.2887389053254434</v>
      </c>
      <c r="T243" s="286">
        <v>8.7035616438356165</v>
      </c>
      <c r="U243" s="111">
        <f t="shared" si="67"/>
        <v>2.4267782426778188</v>
      </c>
      <c r="V243" s="261">
        <f>AVERAGE(INDEX($U$5:$U$243,$Z243,1):INDEX($U$5:$U$243,$AA243,1))</f>
        <v>1.8167782426778196</v>
      </c>
      <c r="X243" s="4">
        <f t="shared" si="68"/>
        <v>10</v>
      </c>
      <c r="Y243" s="284">
        <f t="shared" si="69"/>
        <v>9.9583333333333339</v>
      </c>
      <c r="Z243" s="6">
        <f t="shared" si="70"/>
        <v>230</v>
      </c>
      <c r="AA243" s="6">
        <f t="shared" si="71"/>
        <v>239</v>
      </c>
      <c r="AC243" s="5">
        <f t="shared" si="72"/>
        <v>17.7</v>
      </c>
      <c r="AD243" s="32">
        <f>($W$5*(AC232)+$W$6*(AC233)+$W$7*(AC234)+$W$8*(AC235)+$W$9*(AC236)+$W$10*(AC237)+$W$11*(AC238)+$W$12*(AC239)+$W$13*(AC240)+$W$14*(AC241)+$W$15*(AC242)+$W$16*AC243)/(1-$W$5-$W$6-$W$7-$W$8-$W$9-$W$10-$W$11-$W$12-$W$13-$W$14-$W$15)</f>
        <v>16.619588264299804</v>
      </c>
      <c r="AE243" s="5">
        <f t="shared" si="73"/>
        <v>3.5136680613668112</v>
      </c>
      <c r="AF243" s="261">
        <f>AVERAGE(INDEX($AE$5:$AE$243,$Z243,1):INDEX($AE$5:$AE$243,$AA243,1))</f>
        <v>2.1436680613668111</v>
      </c>
      <c r="AH243" s="5">
        <f t="shared" si="79"/>
        <v>0.70000000000000007</v>
      </c>
      <c r="AI243" s="32">
        <f>($W$5*(AH232)+$W$6*(AH233)+$W$7*(AH234)+$W$8*(AH235)+$W$9*(AH236)+$W$10*(AH237)+$W$11*(AH238)+$W$12*(AH239)+$W$13*(AH240)+$W$14*(AH241)+$W$15*(AH242+AH244)+$W$16*AH243)/(1-$W$5-$W$6-$W$7-$W$8-$W$9-$W$10-$W$11-$W$12-$W$13-$W$14)</f>
        <v>0.69886687073733966</v>
      </c>
      <c r="AJ243" s="5">
        <f t="shared" si="74"/>
        <v>2.146527777777778</v>
      </c>
      <c r="AK243" s="262">
        <f>AVERAGE(INDEX($AJ$5:$AJ$243,$Z243,1):INDEX($AJ$5:$AJ$243,$AA243,1))</f>
        <v>1.3698611111111112</v>
      </c>
      <c r="AL243" s="5"/>
      <c r="AM243" s="5">
        <f t="shared" si="75"/>
        <v>6.7333333333333343</v>
      </c>
      <c r="AN243" s="32">
        <f>($W$5*(AM232)+$W$6*(AM233)+$W$7*(AM234)+$W$8*(AM235)+$W$9*(AM236)+$W$10*(AM237)+$W$11*(AM238)+$W$12*(AM239)+$W$13*(AM240)+$W$14*(AM241)+$W$15*(AM242)+$W$16*AM243)/(1-$W$5-$W$6-$W$7-$W$8-$W$9-$W$10-$W$11-$W$12-$W$13-$W$14-$W$15)</f>
        <v>7.4103242110453653</v>
      </c>
      <c r="AO243" s="5">
        <f t="shared" si="76"/>
        <v>1.2422594142259413</v>
      </c>
      <c r="AP243" s="263">
        <f>AVERAGE(INDEX($AO$5:$AO$243,$Z243,1):INDEX($AO$5:$AO$243,$AA243,1))</f>
        <v>1.8522594142259401</v>
      </c>
      <c r="AQ243"/>
      <c r="AR243" s="5">
        <f t="shared" si="77"/>
        <v>9.1</v>
      </c>
      <c r="AS243" s="32">
        <f>($W$5*(AR232)+$W$6*(AR233)+$W$7*(AR234)+$W$8*(AR235)+$W$9*(AR236)+$W$10*(AR237)+$W$11*(AR238)+$W$12*(AR239)+$W$13*(AR240)+$W$14*(AR241)+$W$15*(AR242)+$W$16*AR243)/(1-$W$5-$W$6-$W$7-$W$8-$W$9-$W$10-$W$11-$W$12-$W$13-$W$14-$W$15)</f>
        <v>8.6979783037475364</v>
      </c>
      <c r="AT243" s="5">
        <f t="shared" si="78"/>
        <v>2.2384937238493698</v>
      </c>
      <c r="AU243" s="264">
        <f>AVERAGE(INDEX($AT$5:$AT$243,$Z243,1):INDEX($AT$5:$AT$243,$AA243,1))</f>
        <v>1.7318270571827035</v>
      </c>
      <c r="AV243" s="5"/>
    </row>
    <row r="244" spans="1:48" ht="11.25" customHeight="1">
      <c r="A244" s="141">
        <v>240</v>
      </c>
      <c r="B244" s="6">
        <v>2020</v>
      </c>
      <c r="C244" s="5">
        <v>2.7</v>
      </c>
      <c r="D244" s="4">
        <v>3.8</v>
      </c>
      <c r="E244" s="4">
        <v>3.1</v>
      </c>
      <c r="N244" s="5"/>
      <c r="O244" s="5"/>
      <c r="P244" s="110"/>
      <c r="Q244" s="109"/>
      <c r="T244" s="286">
        <v>0.79589041095890412</v>
      </c>
      <c r="X244" s="4">
        <f t="shared" si="68"/>
        <v>10</v>
      </c>
      <c r="Y244" s="284">
        <f t="shared" si="69"/>
        <v>10</v>
      </c>
      <c r="Z244" s="6">
        <f t="shared" si="70"/>
        <v>231</v>
      </c>
      <c r="AA244" s="6">
        <f t="shared" si="71"/>
        <v>240</v>
      </c>
      <c r="AC244" s="5"/>
      <c r="AD244" s="32"/>
      <c r="AH244" s="5">
        <f t="shared" si="79"/>
        <v>3.2666666666666671</v>
      </c>
      <c r="AI244" s="32">
        <f>($W$5*(AH233)+$W$6*(AH234)+$W$7*(AH235)+$W$8*(AH236)+$W$9*(AH237)+$W$10*(AH238)+$W$11*(AH239)+$W$12*(AH240)+$W$13*(AH241)+$W$14*(AH242)+$W$15*(AH243)+$W$16*AH244)/(1-$W$5-$W$6-$W$7-$W$8-$W$9-$W$10-$W$11-$W$12-$W$13-$W$14-$W$15)</f>
        <v>0.78974975345167664</v>
      </c>
      <c r="AJ244" s="5">
        <f t="shared" si="74"/>
        <v>4.7131944444444454</v>
      </c>
      <c r="AK244" s="262">
        <f>AVERAGE(INDEX($AJ$5:$AJ$244,$Z244,1):INDEX($AJ$5:$AJ$244,$AA244,1))</f>
        <v>1.9198611111111112</v>
      </c>
      <c r="AL244" s="5"/>
      <c r="AM244" s="5"/>
      <c r="AN244" s="32"/>
      <c r="AO244"/>
      <c r="AQ244"/>
      <c r="AR244" s="5"/>
      <c r="AS244" s="32"/>
    </row>
    <row r="245" spans="1:48" ht="11.25" customHeight="1">
      <c r="A245" s="141">
        <v>241</v>
      </c>
      <c r="B245" s="6">
        <v>2021</v>
      </c>
      <c r="C245" s="5"/>
      <c r="N245" s="5"/>
      <c r="O245" s="5"/>
      <c r="P245" s="110"/>
      <c r="Q245" s="109"/>
      <c r="Y245" s="284"/>
      <c r="Z245" s="6"/>
      <c r="AA245" s="6"/>
      <c r="AC245" s="5"/>
      <c r="AD245" s="32"/>
      <c r="AH245" s="5"/>
      <c r="AI245" s="32"/>
      <c r="AJ245" s="5"/>
      <c r="AK245" s="5"/>
      <c r="AL245" s="5"/>
      <c r="AM245" s="5"/>
      <c r="AN245" s="32"/>
      <c r="AO245"/>
      <c r="AQ245"/>
      <c r="AR245" s="5"/>
      <c r="AS245" s="32"/>
    </row>
    <row r="246" spans="1:48" ht="11.25" customHeight="1">
      <c r="C246" s="5"/>
      <c r="N246" s="5"/>
      <c r="O246" s="5"/>
      <c r="P246" s="5"/>
      <c r="Q246" s="26"/>
      <c r="AC246" s="5"/>
      <c r="AD246" s="32"/>
      <c r="AH246" s="5"/>
      <c r="AI246" s="32"/>
      <c r="AJ246" s="32"/>
      <c r="AL246" s="5"/>
      <c r="AM246" s="5"/>
      <c r="AN246" s="32"/>
      <c r="AO246"/>
      <c r="AQ246"/>
    </row>
    <row r="247" spans="1:48" ht="13.2">
      <c r="B247" s="6" t="s">
        <v>21</v>
      </c>
      <c r="C247" s="5"/>
      <c r="P247" s="5"/>
      <c r="S247" s="27" t="s">
        <v>257</v>
      </c>
      <c r="AH247" s="5"/>
      <c r="AI247" s="5"/>
      <c r="AJ247" s="5"/>
      <c r="AL247" s="5"/>
      <c r="AM247" s="5"/>
      <c r="AN247"/>
      <c r="AO247"/>
      <c r="AQ247"/>
    </row>
    <row r="248" spans="1:48" s="45" customFormat="1">
      <c r="B248" s="43" t="s">
        <v>55</v>
      </c>
      <c r="C248" s="44">
        <f>AVERAGE(C5:C244)</f>
        <v>-2.0425000000000004</v>
      </c>
      <c r="D248" s="44">
        <f>AVERAGE(D5:D244)</f>
        <v>-1.2958333333333329</v>
      </c>
      <c r="E248" s="44">
        <f>AVERAGE(E5:E244)</f>
        <v>1.2212500000000004</v>
      </c>
      <c r="F248" s="44">
        <f>AVERAGE(F5:F243)</f>
        <v>5.3263598326359824</v>
      </c>
      <c r="G248" s="44">
        <f>AVERAGE(G5:G243)</f>
        <v>9.9334728033472768</v>
      </c>
      <c r="H248" s="44">
        <f>AVERAGE(H5:H243)</f>
        <v>12.999581589958161</v>
      </c>
      <c r="I248" s="44">
        <f t="shared" ref="I248:N248" si="87">AVERAGE(I5:I243)</f>
        <v>14.946025104602505</v>
      </c>
      <c r="J248" s="44">
        <f t="shared" si="87"/>
        <v>14.613389121338905</v>
      </c>
      <c r="K248" s="44">
        <f t="shared" si="87"/>
        <v>11.526359832635981</v>
      </c>
      <c r="L248" s="44">
        <f t="shared" si="87"/>
        <v>7.039330543933052</v>
      </c>
      <c r="M248" s="44">
        <f t="shared" si="87"/>
        <v>2.018828451882845</v>
      </c>
      <c r="N248" s="44">
        <f t="shared" si="87"/>
        <v>-0.99916317991631709</v>
      </c>
      <c r="O248" s="44"/>
      <c r="P248" s="44">
        <f>AVERAGE(P5:P243)</f>
        <v>6.3916317991631839</v>
      </c>
      <c r="Q248" s="223">
        <f>AVERAGE(Q5:Q243)</f>
        <v>6.2732217573221805</v>
      </c>
      <c r="S248" s="182">
        <f>SUM(C243:N243)</f>
        <v>104.5</v>
      </c>
      <c r="T248" s="182"/>
      <c r="U248" s="46"/>
      <c r="V248" s="44"/>
      <c r="W248" s="45" t="s">
        <v>55</v>
      </c>
      <c r="AC248" s="44">
        <f>AVERAGE(AC5:AC243)</f>
        <v>14.186331938633188</v>
      </c>
      <c r="AD248" s="44"/>
      <c r="AE248" s="5">
        <f>AVERAGE(AE5:AE243)</f>
        <v>5.7378555649246588E-15</v>
      </c>
      <c r="AF248" s="44"/>
      <c r="AG248" s="44"/>
      <c r="AH248" s="44">
        <f>AVERAGE(AH5:AH244)</f>
        <v>-1.4465277777777781</v>
      </c>
      <c r="AI248" s="44"/>
      <c r="AJ248" s="5">
        <f>AVERAGE(AJ5:AJ244)</f>
        <v>1.9984014443252818E-16</v>
      </c>
      <c r="AK248" s="44"/>
      <c r="AL248" s="44"/>
      <c r="AM248" s="44">
        <f>AVERAGE(AM5:AM243)</f>
        <v>5.491073919107393</v>
      </c>
      <c r="AN248" s="47"/>
      <c r="AO248" s="5">
        <f>AVERAGE(AO5:AO243)</f>
        <v>-8.361512319352643E-16</v>
      </c>
      <c r="AP248" s="44"/>
      <c r="AQ248" s="47"/>
      <c r="AR248" s="44">
        <f>AVERAGE(AR5:AR243)</f>
        <v>6.8615062761506298</v>
      </c>
      <c r="AT248" s="5">
        <f>AVERAGE(AT5:AT243)</f>
        <v>-2.0327765505270649E-15</v>
      </c>
      <c r="AU248" s="44"/>
      <c r="AV248" s="44"/>
    </row>
    <row r="249" spans="1:48" s="45" customFormat="1">
      <c r="B249" s="43" t="s">
        <v>53</v>
      </c>
      <c r="C249" s="44">
        <f>MAX(C5:C244)</f>
        <v>5.5</v>
      </c>
      <c r="D249" s="44">
        <f>MAX(D5:D244)</f>
        <v>5.0999999999999996</v>
      </c>
      <c r="E249" s="44">
        <f>MAX(E5:E244)</f>
        <v>6.2</v>
      </c>
      <c r="F249" s="44">
        <f>MAX(F5:F243)</f>
        <v>12.2</v>
      </c>
      <c r="G249" s="44">
        <f>MAX(G5:G243)</f>
        <v>15.3</v>
      </c>
      <c r="H249" s="44">
        <f>MAX(H5:H243)</f>
        <v>19.3</v>
      </c>
      <c r="I249" s="44">
        <f t="shared" ref="I249:N249" si="88">MAX(I5:I243)</f>
        <v>19.8</v>
      </c>
      <c r="J249" s="44">
        <f t="shared" si="88"/>
        <v>20.7</v>
      </c>
      <c r="K249" s="44">
        <f t="shared" si="88"/>
        <v>16.3</v>
      </c>
      <c r="L249" s="44">
        <f t="shared" si="88"/>
        <v>12.8</v>
      </c>
      <c r="M249" s="44">
        <f t="shared" si="88"/>
        <v>7.4</v>
      </c>
      <c r="N249" s="44">
        <f t="shared" si="88"/>
        <v>6.6</v>
      </c>
      <c r="O249" s="44"/>
      <c r="P249" s="44">
        <f>MAX(P5:P243)</f>
        <v>9</v>
      </c>
      <c r="Q249" s="145">
        <f>MAX(Q5:Q242)</f>
        <v>9</v>
      </c>
      <c r="S249" s="46">
        <f>S248/12</f>
        <v>8.7083333333333339</v>
      </c>
      <c r="T249" s="46"/>
      <c r="U249" s="46"/>
      <c r="W249" s="45" t="s">
        <v>53</v>
      </c>
      <c r="AC249" s="44">
        <f>MAX(AC5:AC243)</f>
        <v>19.066666666666666</v>
      </c>
      <c r="AE249" s="44">
        <f>MAX(AE5:AE243)</f>
        <v>4.8803347280334783</v>
      </c>
      <c r="AH249" s="44">
        <f>MAX(AH5:AH244)</f>
        <v>3.2666666666666671</v>
      </c>
      <c r="AJ249" s="44">
        <f>MAX(AJ5:AJ244)</f>
        <v>4.7131944444444454</v>
      </c>
      <c r="AM249" s="44">
        <f>MAX(AM5:AM243)</f>
        <v>8.9666666666666668</v>
      </c>
      <c r="AO249" s="44">
        <f>MAX(AO5:AO243)</f>
        <v>3.4755927475592738</v>
      </c>
      <c r="AR249" s="44">
        <f>MAX(AR5:AR243)</f>
        <v>11.200000000000001</v>
      </c>
      <c r="AT249" s="44">
        <f>MAX(AT5:AT243)</f>
        <v>4.3384937238493713</v>
      </c>
    </row>
    <row r="250" spans="1:48" s="45" customFormat="1">
      <c r="B250" s="43" t="s">
        <v>54</v>
      </c>
      <c r="C250" s="44">
        <f>MIN(C5:C244)</f>
        <v>-9.1</v>
      </c>
      <c r="D250" s="44">
        <f>MIN(D5:D244)</f>
        <v>-12.4</v>
      </c>
      <c r="E250" s="44">
        <f>MIN(E5:E244)</f>
        <v>-6.5</v>
      </c>
      <c r="F250" s="44">
        <f>MIN(F5:F243)</f>
        <v>-1.1000000000000001</v>
      </c>
      <c r="G250" s="44">
        <f>MIN(G5:G243)</f>
        <v>5.2</v>
      </c>
      <c r="H250" s="44">
        <f>MIN(H5:H243)</f>
        <v>8.8000000000000007</v>
      </c>
      <c r="I250" s="44">
        <f t="shared" ref="I250:N250" si="89">MIN(I5:I243)</f>
        <v>11.200000000000001</v>
      </c>
      <c r="J250" s="44">
        <f t="shared" si="89"/>
        <v>10.6</v>
      </c>
      <c r="K250" s="44">
        <f t="shared" si="89"/>
        <v>5.3</v>
      </c>
      <c r="L250" s="44">
        <f t="shared" si="89"/>
        <v>0.8</v>
      </c>
      <c r="M250" s="44">
        <f t="shared" si="89"/>
        <v>-3.9</v>
      </c>
      <c r="N250" s="44">
        <f t="shared" si="89"/>
        <v>-11.1</v>
      </c>
      <c r="O250" s="44"/>
      <c r="P250" s="44">
        <f>MIN(P5:P243)</f>
        <v>4.2</v>
      </c>
      <c r="Q250" s="145">
        <f>MIN(Q5:Q242)</f>
        <v>3.6999999999999997</v>
      </c>
      <c r="S250" s="46"/>
      <c r="T250" s="46"/>
      <c r="U250" s="46"/>
      <c r="W250" s="45" t="s">
        <v>54</v>
      </c>
      <c r="AC250" s="44">
        <f>MIN(AC5:AC243)</f>
        <v>10.9</v>
      </c>
      <c r="AE250" s="44">
        <f>MIN(AE5:AE243)</f>
        <v>-3.2863319386331877</v>
      </c>
      <c r="AH250" s="44">
        <f>MIN(AH5:AH244)</f>
        <v>-6.833333333333333</v>
      </c>
      <c r="AJ250" s="44">
        <f>MIN(AJ5:AJ244)</f>
        <v>-5.3868055555555552</v>
      </c>
      <c r="AM250" s="44">
        <f>MIN(AM5:AM243)</f>
        <v>0.96666666666666645</v>
      </c>
      <c r="AO250" s="44">
        <f>MIN(AO5:AO243)</f>
        <v>-4.5244072524407262</v>
      </c>
      <c r="AR250" s="44">
        <f>MIN(AR5:AR243)</f>
        <v>3.0333333333333332</v>
      </c>
      <c r="AT250" s="44">
        <f>MIN(AT5:AT243)</f>
        <v>-3.8281729428172966</v>
      </c>
    </row>
    <row r="251" spans="1:48">
      <c r="B251" s="6" t="s">
        <v>53</v>
      </c>
      <c r="C251" s="6">
        <f>1780+MATCH(C249,C5:C243,0)</f>
        <v>1796</v>
      </c>
      <c r="D251" s="6">
        <f t="shared" ref="D251:N251" si="90">1780+MATCH(D249,D5:D243,0)</f>
        <v>1990</v>
      </c>
      <c r="E251" s="6">
        <f t="shared" si="90"/>
        <v>1957</v>
      </c>
      <c r="F251" s="6">
        <f t="shared" si="90"/>
        <v>2018</v>
      </c>
      <c r="G251" s="6">
        <f t="shared" si="90"/>
        <v>1868</v>
      </c>
      <c r="H251" s="6">
        <f t="shared" si="90"/>
        <v>2003</v>
      </c>
      <c r="I251" s="6">
        <f t="shared" si="90"/>
        <v>2006</v>
      </c>
      <c r="J251" s="6">
        <f t="shared" si="90"/>
        <v>2003</v>
      </c>
      <c r="K251" s="6">
        <f t="shared" si="90"/>
        <v>1961</v>
      </c>
      <c r="L251" s="6">
        <f t="shared" si="90"/>
        <v>2001</v>
      </c>
      <c r="M251" s="6">
        <f t="shared" si="90"/>
        <v>1852</v>
      </c>
      <c r="N251" s="6">
        <f t="shared" si="90"/>
        <v>2015</v>
      </c>
      <c r="O251" s="6"/>
      <c r="P251" s="6">
        <f>1780+MATCH(P249,P5:P243,0)</f>
        <v>2018</v>
      </c>
      <c r="Q251" s="146">
        <f>1780+MATCH(Q249,Q5:Q242,0)</f>
        <v>2018</v>
      </c>
      <c r="AC251" s="6">
        <f>1780+MATCH(AC249,AC5:AC242,0)</f>
        <v>2003</v>
      </c>
      <c r="AE251" s="6">
        <f>1780+MATCH(AE249,AE5:AE243,0)</f>
        <v>2003</v>
      </c>
      <c r="AH251" s="6">
        <f>1780+MATCH(AH249,AH5:AH244,0)</f>
        <v>2020</v>
      </c>
      <c r="AJ251" s="6">
        <f>1780+MATCH(AJ249,AJ5:AJ244,0)</f>
        <v>2020</v>
      </c>
      <c r="AM251" s="6">
        <f>1780+MATCH(AM249,AM5:AM243,0)</f>
        <v>2007</v>
      </c>
      <c r="AO251" s="6">
        <f>1780+MATCH(AO249,AO5:AO243,0)</f>
        <v>2007</v>
      </c>
      <c r="AR251" s="6">
        <f>1780+MATCH(AR249,AR5:AR243,0)</f>
        <v>2006</v>
      </c>
      <c r="AT251" s="6">
        <f>1780+MATCH(AT249,AT5:AT243,0)</f>
        <v>2006</v>
      </c>
    </row>
    <row r="252" spans="1:48">
      <c r="B252" s="6" t="s">
        <v>54</v>
      </c>
      <c r="C252" s="6">
        <f>1780+MATCH(C250,C5:C243,0)</f>
        <v>1848</v>
      </c>
      <c r="D252" s="6">
        <f t="shared" ref="D252:N252" si="91">1780+MATCH(D250,D5:D243,0)</f>
        <v>1956</v>
      </c>
      <c r="E252" s="6">
        <f t="shared" si="91"/>
        <v>1785</v>
      </c>
      <c r="F252" s="6">
        <f t="shared" si="91"/>
        <v>1817</v>
      </c>
      <c r="G252" s="6">
        <f t="shared" si="91"/>
        <v>1876</v>
      </c>
      <c r="H252" s="6">
        <f t="shared" si="91"/>
        <v>1923</v>
      </c>
      <c r="I252" s="6">
        <f t="shared" si="91"/>
        <v>1786</v>
      </c>
      <c r="J252" s="6">
        <f t="shared" si="91"/>
        <v>1833</v>
      </c>
      <c r="K252" s="6">
        <f t="shared" si="91"/>
        <v>1912</v>
      </c>
      <c r="L252" s="6">
        <f t="shared" si="91"/>
        <v>1905</v>
      </c>
      <c r="M252" s="6">
        <f t="shared" si="91"/>
        <v>1851</v>
      </c>
      <c r="N252" s="6">
        <f t="shared" si="91"/>
        <v>1788</v>
      </c>
      <c r="O252" s="6"/>
      <c r="P252" s="6">
        <f>1780+MATCH(P250,P5:P243,0)</f>
        <v>1879</v>
      </c>
      <c r="Q252" s="146">
        <f>1780+MATCH(Q250,Q5:Q243,0)</f>
        <v>1829</v>
      </c>
      <c r="AC252" s="6">
        <f>1780+MATCH(AC250,AC5:AC242,0)</f>
        <v>1816</v>
      </c>
      <c r="AE252" s="6">
        <f>1780+MATCH(AE250,AE5:AE243,0)</f>
        <v>1816</v>
      </c>
      <c r="AH252" s="6">
        <f>1780+MATCH(AH250,AH5:AH244,0)</f>
        <v>1830</v>
      </c>
      <c r="AJ252" s="6">
        <f>1780+MATCH(AJ250,AJ5:AJ243,0)</f>
        <v>1830</v>
      </c>
      <c r="AM252" s="6">
        <f>1780+MATCH(AM250,AM5:AM243,0)</f>
        <v>1785</v>
      </c>
      <c r="AO252" s="6">
        <f>1780+MATCH(AO250,AO5:AO243,0)</f>
        <v>1785</v>
      </c>
      <c r="AR252" s="6">
        <f>1780+MATCH(AR250,AR5:AR243,0)</f>
        <v>1912</v>
      </c>
      <c r="AT252" s="6">
        <f>1780+MATCH(AT250,AT5:AT243,0)</f>
        <v>1912</v>
      </c>
    </row>
    <row r="254" spans="1:48">
      <c r="AC254" s="45" t="s">
        <v>120</v>
      </c>
      <c r="AH254" s="45" t="s">
        <v>121</v>
      </c>
      <c r="AM254" s="45" t="s">
        <v>122</v>
      </c>
      <c r="AR254" s="45" t="s">
        <v>123</v>
      </c>
      <c r="AS254" s="45" t="s">
        <v>13</v>
      </c>
    </row>
    <row r="255" spans="1:48">
      <c r="B255" s="6" t="s">
        <v>60</v>
      </c>
      <c r="W255" s="4" t="s">
        <v>112</v>
      </c>
      <c r="AC255" s="5">
        <f>AVERAGE(AC5:AC14)</f>
        <v>13.9</v>
      </c>
      <c r="AH255" s="5">
        <f>AVERAGE(AH5:AH14)</f>
        <v>-2.0566666666666671</v>
      </c>
      <c r="AM255" s="5">
        <f>AVERAGE(AM5:AM14)</f>
        <v>4.7666666666666675</v>
      </c>
      <c r="AR255" s="5">
        <f>AVERAGE(AR5:AR14)</f>
        <v>5.7500000000000018</v>
      </c>
      <c r="AS255" s="5">
        <f>AVERAGE(Q5:Q14)</f>
        <v>5.58</v>
      </c>
    </row>
    <row r="256" spans="1:48">
      <c r="B256" s="6" t="s">
        <v>55</v>
      </c>
      <c r="C256" s="5">
        <f t="shared" ref="C256:Q256" si="92">AVERAGE(C5:C34)</f>
        <v>-1.8266666666666669</v>
      </c>
      <c r="D256" s="5">
        <f t="shared" si="92"/>
        <v>-1.5500000000000003</v>
      </c>
      <c r="E256" s="5">
        <f t="shared" si="92"/>
        <v>0.28333333333333338</v>
      </c>
      <c r="F256" s="5">
        <f t="shared" si="92"/>
        <v>5.3800000000000008</v>
      </c>
      <c r="G256" s="5">
        <f t="shared" si="92"/>
        <v>10.590000000000002</v>
      </c>
      <c r="H256" s="5">
        <f t="shared" si="92"/>
        <v>12.813333333333333</v>
      </c>
      <c r="I256" s="5">
        <f t="shared" si="92"/>
        <v>14.916666666666664</v>
      </c>
      <c r="J256" s="5">
        <f t="shared" si="92"/>
        <v>14.816666666666668</v>
      </c>
      <c r="K256" s="5">
        <f t="shared" si="92"/>
        <v>11.479999999999999</v>
      </c>
      <c r="L256" s="5">
        <f t="shared" si="92"/>
        <v>6.4300000000000006</v>
      </c>
      <c r="M256" s="5">
        <f t="shared" si="92"/>
        <v>1.4033333333333333</v>
      </c>
      <c r="N256" s="5">
        <f t="shared" si="92"/>
        <v>-1.7066666666666668</v>
      </c>
      <c r="O256" s="5"/>
      <c r="P256" s="5">
        <f t="shared" si="92"/>
        <v>6.633333333333332</v>
      </c>
      <c r="Q256" s="26">
        <f t="shared" si="92"/>
        <v>6.0833333333333313</v>
      </c>
      <c r="S256" s="5"/>
      <c r="T256" s="5"/>
      <c r="W256" s="4" t="s">
        <v>113</v>
      </c>
      <c r="AC256" s="5">
        <f>AVERAGE(AC15:AC24)</f>
        <v>14.126666666666665</v>
      </c>
      <c r="AH256" s="5">
        <f>AVERAGE(AH15:AH24)</f>
        <v>-1.4533333333333334</v>
      </c>
      <c r="AM256" s="5">
        <f>AVERAGE(AM15:AM24)</f>
        <v>5.9533333333333349</v>
      </c>
      <c r="AR256" s="5">
        <f>AVERAGE(AR15:AR24)</f>
        <v>6.7133333333333338</v>
      </c>
      <c r="AS256" s="5">
        <f>AVERAGE(Q15:Q24)</f>
        <v>6.3500000000000014</v>
      </c>
    </row>
    <row r="257" spans="2:45">
      <c r="B257" s="6" t="s">
        <v>53</v>
      </c>
      <c r="C257" s="5">
        <f t="shared" ref="C257:Q257" si="93">MAX(C5:C34)</f>
        <v>5.5</v>
      </c>
      <c r="D257" s="5">
        <f t="shared" si="93"/>
        <v>3.1</v>
      </c>
      <c r="E257" s="5">
        <f t="shared" si="93"/>
        <v>5.3000000000000007</v>
      </c>
      <c r="F257" s="5">
        <f t="shared" si="93"/>
        <v>11.5</v>
      </c>
      <c r="G257" s="5">
        <f t="shared" si="93"/>
        <v>14.3</v>
      </c>
      <c r="H257" s="5">
        <f t="shared" si="93"/>
        <v>15.4</v>
      </c>
      <c r="I257" s="5">
        <f t="shared" si="93"/>
        <v>18.2</v>
      </c>
      <c r="J257" s="5">
        <f t="shared" si="93"/>
        <v>19</v>
      </c>
      <c r="K257" s="5">
        <f t="shared" si="93"/>
        <v>15.799999999999999</v>
      </c>
      <c r="L257" s="5">
        <f t="shared" si="93"/>
        <v>11.6</v>
      </c>
      <c r="M257" s="5">
        <f t="shared" si="93"/>
        <v>4.5</v>
      </c>
      <c r="N257" s="5">
        <f t="shared" si="93"/>
        <v>3.9</v>
      </c>
      <c r="O257" s="5"/>
      <c r="P257" s="5">
        <f t="shared" si="93"/>
        <v>8.1999999999999993</v>
      </c>
      <c r="Q257" s="26">
        <f t="shared" si="93"/>
        <v>7.6</v>
      </c>
      <c r="S257" s="5"/>
      <c r="T257" s="5"/>
      <c r="W257" s="4" t="s">
        <v>114</v>
      </c>
      <c r="AC257" s="5">
        <f>AVERAGE(AC25:AC34)</f>
        <v>14.520000000000001</v>
      </c>
      <c r="AH257" s="5">
        <f>AVERAGE(AH25:AH34)</f>
        <v>-1.6266666666666665</v>
      </c>
      <c r="AM257" s="5">
        <f>AVERAGE(AM25:AM34)</f>
        <v>5.5333333333333332</v>
      </c>
      <c r="AR257" s="5">
        <f>AVERAGE(AR25:AR34)</f>
        <v>6.85</v>
      </c>
      <c r="AS257" s="5">
        <f>AVERAGE(Q25:Q34)</f>
        <v>6.3200000000000012</v>
      </c>
    </row>
    <row r="258" spans="2:45">
      <c r="B258" s="6" t="s">
        <v>54</v>
      </c>
      <c r="C258" s="5">
        <f t="shared" ref="C258:Q258" si="94">MIN(C5:C34)</f>
        <v>-7.6999999999999993</v>
      </c>
      <c r="D258" s="5">
        <f t="shared" si="94"/>
        <v>-7</v>
      </c>
      <c r="E258" s="5">
        <f t="shared" si="94"/>
        <v>-6.5</v>
      </c>
      <c r="F258" s="5">
        <f t="shared" si="94"/>
        <v>0.8</v>
      </c>
      <c r="G258" s="5">
        <f t="shared" si="94"/>
        <v>6.6000000000000005</v>
      </c>
      <c r="H258" s="5">
        <f t="shared" si="94"/>
        <v>10.200000000000001</v>
      </c>
      <c r="I258" s="5">
        <f t="shared" si="94"/>
        <v>11.200000000000001</v>
      </c>
      <c r="J258" s="5">
        <f t="shared" si="94"/>
        <v>11.700000000000001</v>
      </c>
      <c r="K258" s="5">
        <f t="shared" si="94"/>
        <v>8.6</v>
      </c>
      <c r="L258" s="5">
        <f t="shared" si="94"/>
        <v>1.9</v>
      </c>
      <c r="M258" s="5">
        <f t="shared" si="94"/>
        <v>-3</v>
      </c>
      <c r="N258" s="5">
        <f t="shared" si="94"/>
        <v>-11.1</v>
      </c>
      <c r="O258" s="5"/>
      <c r="P258" s="5">
        <f t="shared" si="94"/>
        <v>4.7</v>
      </c>
      <c r="Q258" s="26">
        <f t="shared" si="94"/>
        <v>4.2</v>
      </c>
      <c r="S258" s="5"/>
      <c r="T258" s="5"/>
      <c r="W258" s="4" t="s">
        <v>115</v>
      </c>
      <c r="AC258" s="5">
        <f>AVERAGE(AC35:AC44)</f>
        <v>13.116666666666669</v>
      </c>
      <c r="AH258" s="5">
        <f>AVERAGE(AH35:AH44)</f>
        <v>-2.3733333333333335</v>
      </c>
      <c r="AM258" s="5">
        <f>AVERAGE(AM35:AM44)</f>
        <v>5.3866666666666667</v>
      </c>
      <c r="AR258" s="5">
        <f>AVERAGE(AR35:AR44)</f>
        <v>6.2066666666666661</v>
      </c>
      <c r="AS258" s="5">
        <f>AVERAGE(Q35:Q44)</f>
        <v>5.5600000000000005</v>
      </c>
    </row>
    <row r="259" spans="2:45">
      <c r="C259" s="6" t="s">
        <v>21</v>
      </c>
      <c r="P259" s="6" t="s">
        <v>21</v>
      </c>
      <c r="W259" s="4" t="s">
        <v>116</v>
      </c>
      <c r="AC259" s="5">
        <f>AVERAGE(AC45:AC54)</f>
        <v>13.52</v>
      </c>
      <c r="AH259" s="5">
        <f>AVERAGE(AH45:AH54)</f>
        <v>-2.3766666666666669</v>
      </c>
      <c r="AM259" s="5">
        <f>AVERAGE(AM45:AM54)</f>
        <v>5.4666666666666668</v>
      </c>
      <c r="AR259" s="5">
        <f>AVERAGE(AR45:AR54)</f>
        <v>6.6100000000000012</v>
      </c>
      <c r="AS259" s="5">
        <f>AVERAGE(Q45:Q54)</f>
        <v>5.83</v>
      </c>
    </row>
    <row r="260" spans="2:45">
      <c r="B260" s="6" t="s">
        <v>61</v>
      </c>
      <c r="W260" s="4" t="s">
        <v>117</v>
      </c>
      <c r="AC260" s="5">
        <f>AVERAGE(AC55:AC64)</f>
        <v>13.760000000000002</v>
      </c>
      <c r="AH260" s="5">
        <f>AVERAGE(AH55:AH64)</f>
        <v>-1.8466666666666665</v>
      </c>
      <c r="AM260" s="5">
        <f>AVERAGE(AM55:AM64)</f>
        <v>4.17</v>
      </c>
      <c r="AR260" s="5">
        <f>AVERAGE(AR55:AR64)</f>
        <v>6.1366666666666676</v>
      </c>
      <c r="AS260" s="5">
        <f>AVERAGE(Q55:Q64)</f>
        <v>5.55</v>
      </c>
    </row>
    <row r="261" spans="2:45">
      <c r="B261" s="6" t="s">
        <v>55</v>
      </c>
      <c r="C261" s="5">
        <f>AVERAGE(C35:C64)</f>
        <v>-3.52</v>
      </c>
      <c r="D261" s="5">
        <f t="shared" ref="D261:Q261" si="95">AVERAGE(D35:D64)</f>
        <v>-1.6066666666666667</v>
      </c>
      <c r="E261" s="5">
        <f t="shared" si="95"/>
        <v>0.45666666666666678</v>
      </c>
      <c r="F261" s="5">
        <f t="shared" si="95"/>
        <v>4.7866666666666662</v>
      </c>
      <c r="G261" s="5">
        <f t="shared" si="95"/>
        <v>9.7800000000000029</v>
      </c>
      <c r="H261" s="5">
        <f t="shared" si="95"/>
        <v>12.583333333333336</v>
      </c>
      <c r="I261" s="5">
        <f t="shared" si="95"/>
        <v>14.166666666666664</v>
      </c>
      <c r="J261" s="5">
        <f t="shared" si="95"/>
        <v>13.646666666666667</v>
      </c>
      <c r="K261" s="5">
        <f t="shared" si="95"/>
        <v>10.783333333333333</v>
      </c>
      <c r="L261" s="5">
        <f t="shared" si="95"/>
        <v>6.5366666666666662</v>
      </c>
      <c r="M261" s="5">
        <f t="shared" si="95"/>
        <v>1.6333333333333333</v>
      </c>
      <c r="N261" s="5">
        <f t="shared" si="95"/>
        <v>-1.6333333333333331</v>
      </c>
      <c r="O261" s="5"/>
      <c r="P261" s="5">
        <f t="shared" si="95"/>
        <v>6.206666666666667</v>
      </c>
      <c r="Q261" s="26">
        <f t="shared" si="95"/>
        <v>5.6466666666666665</v>
      </c>
      <c r="S261" s="5"/>
      <c r="T261" s="5"/>
      <c r="W261" s="4" t="s">
        <v>119</v>
      </c>
      <c r="AC261" s="5">
        <f>AVERAGE(AC65:AC74)</f>
        <v>13.263333333333332</v>
      </c>
      <c r="AH261" s="5">
        <f>AVERAGE(AH65:AH74)</f>
        <v>-2.5266666666666664</v>
      </c>
      <c r="AM261" s="5">
        <f>AVERAGE(AM65:AM74)</f>
        <v>4.5733333333333333</v>
      </c>
      <c r="AR261" s="5">
        <f>AVERAGE(AR65:AR74)</f>
        <v>6.0466666666666669</v>
      </c>
      <c r="AS261" s="5">
        <f>AVERAGE(Q65:Q74)</f>
        <v>5.36</v>
      </c>
    </row>
    <row r="262" spans="2:45">
      <c r="B262" s="6" t="s">
        <v>53</v>
      </c>
      <c r="C262" s="5">
        <f>MAX(C35:C64)</f>
        <v>1.7999999999999998</v>
      </c>
      <c r="D262" s="5">
        <f t="shared" ref="D262:Q262" si="96">MAX(D35:D64)</f>
        <v>1.6</v>
      </c>
      <c r="E262" s="5">
        <f t="shared" si="96"/>
        <v>5.6000000000000005</v>
      </c>
      <c r="F262" s="5">
        <f t="shared" si="96"/>
        <v>7.6</v>
      </c>
      <c r="G262" s="5">
        <f t="shared" si="96"/>
        <v>14.6</v>
      </c>
      <c r="H262" s="5">
        <f t="shared" si="96"/>
        <v>17.799999999999997</v>
      </c>
      <c r="I262" s="5">
        <f t="shared" si="96"/>
        <v>17.299999999999997</v>
      </c>
      <c r="J262" s="5">
        <f t="shared" si="96"/>
        <v>17.2</v>
      </c>
      <c r="K262" s="5">
        <f t="shared" si="96"/>
        <v>14.6</v>
      </c>
      <c r="L262" s="5">
        <f t="shared" si="96"/>
        <v>12.2</v>
      </c>
      <c r="M262" s="5">
        <f t="shared" si="96"/>
        <v>5.9</v>
      </c>
      <c r="N262" s="5">
        <f t="shared" si="96"/>
        <v>3.4999999999999996</v>
      </c>
      <c r="O262" s="5"/>
      <c r="P262" s="5">
        <f t="shared" si="96"/>
        <v>8.1999999999999993</v>
      </c>
      <c r="Q262" s="26">
        <f t="shared" si="96"/>
        <v>8.1999999999999993</v>
      </c>
      <c r="W262" s="4" t="s">
        <v>118</v>
      </c>
      <c r="AC262" s="5">
        <f>AVERAGE(AC75:AC84)</f>
        <v>14.51</v>
      </c>
      <c r="AH262" s="5">
        <f>AVERAGE(AH75:AH84)</f>
        <v>-1.7433333333333334</v>
      </c>
      <c r="AM262" s="5">
        <f>AVERAGE(AM75:AM84)</f>
        <v>4.6533333333333333</v>
      </c>
      <c r="AR262" s="5">
        <f>AVERAGE(AR75:AR84)</f>
        <v>6.58</v>
      </c>
      <c r="AS262" s="5">
        <f>AVERAGE(Q75:Q84)</f>
        <v>6.01</v>
      </c>
    </row>
    <row r="263" spans="2:45">
      <c r="B263" s="6" t="s">
        <v>54</v>
      </c>
      <c r="C263" s="5">
        <f>MIN(C35:C64)</f>
        <v>-8.6</v>
      </c>
      <c r="D263" s="5">
        <f t="shared" ref="D263:Q263" si="97">MIN(D35:D64)</f>
        <v>-8.4</v>
      </c>
      <c r="E263" s="5">
        <f t="shared" si="97"/>
        <v>-4.5</v>
      </c>
      <c r="F263" s="5">
        <f t="shared" si="97"/>
        <v>-1.1000000000000001</v>
      </c>
      <c r="G263" s="5">
        <f t="shared" si="97"/>
        <v>6.1000000000000005</v>
      </c>
      <c r="H263" s="5">
        <f t="shared" si="97"/>
        <v>9.4</v>
      </c>
      <c r="I263" s="5">
        <f t="shared" si="97"/>
        <v>11.4</v>
      </c>
      <c r="J263" s="5">
        <f t="shared" si="97"/>
        <v>10.6</v>
      </c>
      <c r="K263" s="5">
        <f t="shared" si="97"/>
        <v>8.3000000000000007</v>
      </c>
      <c r="L263" s="5">
        <f t="shared" si="97"/>
        <v>2</v>
      </c>
      <c r="M263" s="5">
        <f t="shared" si="97"/>
        <v>-2.6</v>
      </c>
      <c r="N263" s="5">
        <f t="shared" si="97"/>
        <v>-7.8999999999999995</v>
      </c>
      <c r="O263" s="5"/>
      <c r="P263" s="5">
        <f t="shared" si="97"/>
        <v>4.3</v>
      </c>
      <c r="Q263" s="26">
        <f t="shared" si="97"/>
        <v>3.6999999999999997</v>
      </c>
      <c r="W263" s="4" t="s">
        <v>124</v>
      </c>
      <c r="AC263" s="5">
        <f>AVERAGE(AC85:AC94)</f>
        <v>13.943333333333333</v>
      </c>
      <c r="AH263" s="5">
        <f>AVERAGE(AH85:AH94)</f>
        <v>-1.5133333333333332</v>
      </c>
      <c r="AM263" s="5">
        <f>AVERAGE(AM85:AM94)</f>
        <v>5.6166666666666663</v>
      </c>
      <c r="AR263" s="5">
        <f>AVERAGE(AR85:AR94)</f>
        <v>6.5666666666666673</v>
      </c>
      <c r="AS263" s="5">
        <f>AVERAGE(Q85:Q94)</f>
        <v>6.11</v>
      </c>
    </row>
    <row r="264" spans="2:45">
      <c r="W264" s="4" t="s">
        <v>125</v>
      </c>
      <c r="AC264" s="5">
        <f>AVERAGE(AC95:AC104)</f>
        <v>14.163333333333336</v>
      </c>
      <c r="AH264" s="5">
        <f>AVERAGE(AH95:AH104)</f>
        <v>-2.0466666666666669</v>
      </c>
      <c r="AM264" s="5">
        <f>AVERAGE(AM95:AM104)</f>
        <v>4.5933333333333328</v>
      </c>
      <c r="AR264" s="5">
        <f>AVERAGE(AR95:AR104)</f>
        <v>6.08</v>
      </c>
      <c r="AS264" s="5">
        <f>AVERAGE(Q95:Q104)</f>
        <v>5.8</v>
      </c>
    </row>
    <row r="265" spans="2:45">
      <c r="B265" s="6" t="s">
        <v>62</v>
      </c>
      <c r="W265" s="4" t="s">
        <v>126</v>
      </c>
      <c r="AC265" s="5">
        <f>AVERAGE(AC105:AC114)</f>
        <v>13.886666666666667</v>
      </c>
      <c r="AH265" s="5">
        <f>AVERAGE(AH105:AH114)</f>
        <v>-1.7266666666666666</v>
      </c>
      <c r="AM265" s="5">
        <f>AVERAGE(AM105:AM114)</f>
        <v>5.0033333333333339</v>
      </c>
      <c r="AR265" s="5">
        <f>AVERAGE(AR105:AR114)</f>
        <v>6.0466666666666669</v>
      </c>
      <c r="AS265" s="5">
        <f>AVERAGE(Q105:Q114)</f>
        <v>5.73</v>
      </c>
    </row>
    <row r="266" spans="2:45">
      <c r="B266" s="6" t="s">
        <v>55</v>
      </c>
      <c r="C266" s="5">
        <f t="shared" ref="C266:Q266" si="98">AVERAGE(C65:C94)</f>
        <v>-2.6199999999999997</v>
      </c>
      <c r="D266" s="5">
        <f t="shared" si="98"/>
        <v>-1.6633333333333331</v>
      </c>
      <c r="E266" s="5">
        <f t="shared" si="98"/>
        <v>-0.13666666666666669</v>
      </c>
      <c r="F266" s="5">
        <f t="shared" si="98"/>
        <v>5.1400000000000006</v>
      </c>
      <c r="G266" s="5">
        <f t="shared" si="98"/>
        <v>9.8400000000000034</v>
      </c>
      <c r="H266" s="5">
        <f t="shared" si="98"/>
        <v>12.940000000000001</v>
      </c>
      <c r="I266" s="5">
        <f t="shared" si="98"/>
        <v>14.603333333333332</v>
      </c>
      <c r="J266" s="5">
        <f t="shared" si="98"/>
        <v>14.173333333333337</v>
      </c>
      <c r="K266" s="5">
        <f t="shared" si="98"/>
        <v>11.199999999999998</v>
      </c>
      <c r="L266" s="5">
        <f t="shared" si="98"/>
        <v>6.9533333333333331</v>
      </c>
      <c r="M266" s="5">
        <f t="shared" si="98"/>
        <v>1.0399999999999998</v>
      </c>
      <c r="N266" s="5">
        <f t="shared" si="98"/>
        <v>-1.5800000000000003</v>
      </c>
      <c r="O266" s="5"/>
      <c r="P266" s="5">
        <f t="shared" si="98"/>
        <v>6.0266666666666673</v>
      </c>
      <c r="Q266" s="26">
        <f t="shared" si="98"/>
        <v>5.8266666666666671</v>
      </c>
      <c r="W266" s="4" t="s">
        <v>127</v>
      </c>
      <c r="AC266" s="5">
        <f>AVERAGE(AC115:AC124)</f>
        <v>14.256666666666666</v>
      </c>
      <c r="AH266" s="5">
        <f>AVERAGE(AH115:AH124)</f>
        <v>-2.0166666666666666</v>
      </c>
      <c r="AM266" s="5">
        <f>AVERAGE(AM115:AM124)</f>
        <v>5.1633333333333331</v>
      </c>
      <c r="AR266" s="5">
        <f>AVERAGE(AR115:AR124)</f>
        <v>7.4366666666666674</v>
      </c>
      <c r="AS266" s="5">
        <f>AVERAGE(Q115:Q124)</f>
        <v>6.2799999999999994</v>
      </c>
    </row>
    <row r="267" spans="2:45">
      <c r="B267" s="6" t="s">
        <v>53</v>
      </c>
      <c r="C267" s="5">
        <f t="shared" ref="C267:Q267" si="99">MAX(C65:C94)</f>
        <v>1.9</v>
      </c>
      <c r="D267" s="5">
        <f t="shared" si="99"/>
        <v>3.9</v>
      </c>
      <c r="E267" s="5">
        <f t="shared" si="99"/>
        <v>5.7</v>
      </c>
      <c r="F267" s="5">
        <f t="shared" si="99"/>
        <v>9.9</v>
      </c>
      <c r="G267" s="5">
        <f t="shared" si="99"/>
        <v>15.3</v>
      </c>
      <c r="H267" s="5">
        <f t="shared" si="99"/>
        <v>16.899999999999999</v>
      </c>
      <c r="I267" s="5">
        <f t="shared" si="99"/>
        <v>19.399999999999999</v>
      </c>
      <c r="J267" s="5">
        <f t="shared" si="99"/>
        <v>17.100000000000001</v>
      </c>
      <c r="K267" s="5">
        <f t="shared" si="99"/>
        <v>14.4</v>
      </c>
      <c r="L267" s="5">
        <f t="shared" si="99"/>
        <v>10.3</v>
      </c>
      <c r="M267" s="5">
        <f t="shared" si="99"/>
        <v>7.4</v>
      </c>
      <c r="N267" s="5">
        <f t="shared" si="99"/>
        <v>4.4000000000000004</v>
      </c>
      <c r="O267" s="5"/>
      <c r="P267" s="5">
        <f t="shared" si="99"/>
        <v>7.2</v>
      </c>
      <c r="Q267" s="26">
        <f t="shared" si="99"/>
        <v>7.1</v>
      </c>
      <c r="W267" s="4" t="s">
        <v>128</v>
      </c>
      <c r="AC267" s="5">
        <f>AVERAGE(AC125:AC134)</f>
        <v>13.993333333333331</v>
      </c>
      <c r="AH267" s="5">
        <f>AVERAGE(AH125:AH134)</f>
        <v>-1.7899999999999998</v>
      </c>
      <c r="AM267" s="5">
        <f>AVERAGE(AM125:AM134)</f>
        <v>5.0299999999999994</v>
      </c>
      <c r="AR267" s="5">
        <f>AVERAGE(AR125:AR134)</f>
        <v>6.3966666666666665</v>
      </c>
      <c r="AS267" s="5">
        <f>AVERAGE(Q125:Q134)</f>
        <v>5.9</v>
      </c>
    </row>
    <row r="268" spans="2:45">
      <c r="B268" s="6" t="s">
        <v>54</v>
      </c>
      <c r="C268" s="5">
        <f t="shared" ref="C268:Q268" si="100">MIN(C65:C94)</f>
        <v>-9.1</v>
      </c>
      <c r="D268" s="5">
        <f t="shared" si="100"/>
        <v>-8.6999999999999993</v>
      </c>
      <c r="E268" s="5">
        <f t="shared" si="100"/>
        <v>-5</v>
      </c>
      <c r="F268" s="5">
        <f t="shared" si="100"/>
        <v>1.1000000000000001</v>
      </c>
      <c r="G268" s="5">
        <f t="shared" si="100"/>
        <v>5.7</v>
      </c>
      <c r="H268" s="5">
        <f t="shared" si="100"/>
        <v>9.2000000000000011</v>
      </c>
      <c r="I268" s="5">
        <f t="shared" si="100"/>
        <v>11.4</v>
      </c>
      <c r="J268" s="5">
        <f t="shared" si="100"/>
        <v>10.6</v>
      </c>
      <c r="K268" s="5">
        <f t="shared" si="100"/>
        <v>7.6</v>
      </c>
      <c r="L268" s="5">
        <f t="shared" si="100"/>
        <v>2.1999999999999997</v>
      </c>
      <c r="M268" s="5">
        <f t="shared" si="100"/>
        <v>-3.9</v>
      </c>
      <c r="N268" s="5">
        <f t="shared" si="100"/>
        <v>-7.2</v>
      </c>
      <c r="O268" s="5"/>
      <c r="P268" s="5">
        <f t="shared" si="100"/>
        <v>4.5999999999999996</v>
      </c>
      <c r="Q268" s="26">
        <f t="shared" si="100"/>
        <v>4.5999999999999996</v>
      </c>
      <c r="W268" s="4" t="s">
        <v>129</v>
      </c>
      <c r="AC268" s="5">
        <f>AVERAGE(AC135:AC144)</f>
        <v>13.396666666666667</v>
      </c>
      <c r="AH268" s="5">
        <f>AVERAGE(AH135:AH144)</f>
        <v>-0.32333333333333325</v>
      </c>
      <c r="AM268" s="5">
        <f>AVERAGE(AM135:AM144)</f>
        <v>5.8033333333333328</v>
      </c>
      <c r="AR268" s="5">
        <f>AVERAGE(AR135:AR144)</f>
        <v>6.166666666666667</v>
      </c>
      <c r="AS268" s="5">
        <f>AVERAGE(Q135:Q144)</f>
        <v>6.24</v>
      </c>
    </row>
    <row r="269" spans="2:45">
      <c r="W269" s="4" t="s">
        <v>130</v>
      </c>
      <c r="AC269" s="5">
        <f>AVERAGE(AC145:AC154)</f>
        <v>14.05</v>
      </c>
      <c r="AH269" s="5">
        <f>AVERAGE(AH145:AH154)</f>
        <v>-1.3699999999999999</v>
      </c>
      <c r="AM269" s="5">
        <f>AVERAGE(AM145:AM154)</f>
        <v>5.4899999999999993</v>
      </c>
      <c r="AR269" s="5">
        <f>AVERAGE(AR145:AR154)</f>
        <v>7.1333333333333346</v>
      </c>
      <c r="AS269" s="5">
        <f>AVERAGE(Q145:Q154)</f>
        <v>6.32</v>
      </c>
    </row>
    <row r="270" spans="2:45">
      <c r="B270" s="6" t="s">
        <v>63</v>
      </c>
      <c r="W270" s="4" t="s">
        <v>131</v>
      </c>
      <c r="AC270" s="5">
        <f>AVERAGE(AC155:AC164)</f>
        <v>14.193333333333333</v>
      </c>
      <c r="AH270" s="5">
        <f>AVERAGE(AH155:AH164)</f>
        <v>-1.7</v>
      </c>
      <c r="AM270" s="5">
        <f>AVERAGE(AM155:AM164)</f>
        <v>5.2266666666666666</v>
      </c>
      <c r="AR270" s="5">
        <f>AVERAGE(AR155:AR164)</f>
        <v>7.0633333333333326</v>
      </c>
      <c r="AS270" s="5">
        <f>AVERAGE(Q155:Q164)</f>
        <v>6.15</v>
      </c>
    </row>
    <row r="271" spans="2:45">
      <c r="B271" s="6" t="s">
        <v>55</v>
      </c>
      <c r="C271" s="5">
        <f t="shared" ref="C271:Q271" si="101">AVERAGE(C95:C124)</f>
        <v>-2.4266666666666667</v>
      </c>
      <c r="D271" s="5">
        <f t="shared" si="101"/>
        <v>-1.31</v>
      </c>
      <c r="E271" s="5">
        <f t="shared" si="101"/>
        <v>0.89333333333333309</v>
      </c>
      <c r="F271" s="5">
        <f t="shared" si="101"/>
        <v>5.0699999999999985</v>
      </c>
      <c r="G271" s="5">
        <f t="shared" si="101"/>
        <v>8.7966666666666686</v>
      </c>
      <c r="H271" s="5">
        <f t="shared" si="101"/>
        <v>12.843333333333334</v>
      </c>
      <c r="I271" s="5">
        <f t="shared" si="101"/>
        <v>14.913333333333336</v>
      </c>
      <c r="J271" s="5">
        <f t="shared" si="101"/>
        <v>14.55</v>
      </c>
      <c r="K271" s="5">
        <f t="shared" si="101"/>
        <v>11.506666666666666</v>
      </c>
      <c r="L271" s="5">
        <f t="shared" si="101"/>
        <v>6.2966666666666669</v>
      </c>
      <c r="M271" s="5">
        <f t="shared" si="101"/>
        <v>1.7599999999999996</v>
      </c>
      <c r="N271" s="5">
        <f t="shared" si="101"/>
        <v>-1.7333333333333334</v>
      </c>
      <c r="O271" s="5"/>
      <c r="P271" s="5">
        <f t="shared" si="101"/>
        <v>5.5700000000000021</v>
      </c>
      <c r="Q271" s="26">
        <f t="shared" si="101"/>
        <v>5.9366666666666683</v>
      </c>
      <c r="W271" s="4" t="s">
        <v>132</v>
      </c>
      <c r="AC271" s="5">
        <f>AVERAGE(AC165:AC174)</f>
        <v>14.633333333333336</v>
      </c>
      <c r="AH271" s="5">
        <f>AVERAGE(AH165:AH174)</f>
        <v>-1.7433333333333334</v>
      </c>
      <c r="AM271" s="5">
        <f>AVERAGE(AM165:AM174)</f>
        <v>6.6</v>
      </c>
      <c r="AR271" s="5">
        <f>AVERAGE(AR165:AR174)</f>
        <v>7.416666666666667</v>
      </c>
      <c r="AS271" s="5">
        <f>AVERAGE(Q165:Q174)</f>
        <v>6.76</v>
      </c>
    </row>
    <row r="272" spans="2:45">
      <c r="B272" s="6" t="s">
        <v>53</v>
      </c>
      <c r="C272" s="5">
        <f t="shared" ref="C272:Q272" si="102">MAX(C95:C124)</f>
        <v>3.1</v>
      </c>
      <c r="D272" s="5">
        <f t="shared" si="102"/>
        <v>2.8</v>
      </c>
      <c r="E272" s="5">
        <f t="shared" si="102"/>
        <v>4.5</v>
      </c>
      <c r="F272" s="5">
        <f t="shared" si="102"/>
        <v>8.5</v>
      </c>
      <c r="G272" s="5">
        <f t="shared" si="102"/>
        <v>12.8</v>
      </c>
      <c r="H272" s="5">
        <f t="shared" si="102"/>
        <v>15.8</v>
      </c>
      <c r="I272" s="5">
        <f t="shared" si="102"/>
        <v>17.600000000000001</v>
      </c>
      <c r="J272" s="5">
        <f t="shared" si="102"/>
        <v>17.399999999999999</v>
      </c>
      <c r="K272" s="5">
        <f t="shared" si="102"/>
        <v>15.8</v>
      </c>
      <c r="L272" s="5">
        <f t="shared" si="102"/>
        <v>9</v>
      </c>
      <c r="M272" s="5">
        <f t="shared" si="102"/>
        <v>5</v>
      </c>
      <c r="N272" s="5">
        <f t="shared" si="102"/>
        <v>2.4</v>
      </c>
      <c r="O272" s="5"/>
      <c r="P272" s="5">
        <f t="shared" si="102"/>
        <v>7.1</v>
      </c>
      <c r="Q272" s="26">
        <f t="shared" si="102"/>
        <v>7.3</v>
      </c>
      <c r="W272" s="4" t="s">
        <v>133</v>
      </c>
      <c r="AC272" s="5">
        <f>AVERAGE(AC175:AC184)</f>
        <v>13.996666666666666</v>
      </c>
      <c r="AH272" s="5">
        <f>AVERAGE(AH175:AH184)</f>
        <v>-1.2466666666666668</v>
      </c>
      <c r="AM272" s="5">
        <f>AVERAGE(AM175:AM184)</f>
        <v>5.623333333333334</v>
      </c>
      <c r="AR272" s="5">
        <f>AVERAGE(AR175:AR184)</f>
        <v>7.1133333333333324</v>
      </c>
      <c r="AS272" s="5">
        <f>AVERAGE(Q175:Q184)</f>
        <v>6.38</v>
      </c>
    </row>
    <row r="273" spans="2:45">
      <c r="B273" s="6" t="s">
        <v>54</v>
      </c>
      <c r="C273" s="5">
        <f t="shared" ref="C273:Q273" si="103">MIN(C95:C124)</f>
        <v>-7.9</v>
      </c>
      <c r="D273" s="5">
        <f t="shared" si="103"/>
        <v>-9.1</v>
      </c>
      <c r="E273" s="5">
        <f t="shared" si="103"/>
        <v>-4.2</v>
      </c>
      <c r="F273" s="5">
        <f t="shared" si="103"/>
        <v>2.5</v>
      </c>
      <c r="G273" s="5">
        <f t="shared" si="103"/>
        <v>5.2</v>
      </c>
      <c r="H273" s="5">
        <f t="shared" si="103"/>
        <v>9.3000000000000007</v>
      </c>
      <c r="I273" s="5">
        <f t="shared" si="103"/>
        <v>12.1</v>
      </c>
      <c r="J273" s="5">
        <f t="shared" si="103"/>
        <v>11.8</v>
      </c>
      <c r="K273" s="5">
        <f t="shared" si="103"/>
        <v>8.1999999999999993</v>
      </c>
      <c r="L273" s="5">
        <f t="shared" si="103"/>
        <v>2</v>
      </c>
      <c r="M273" s="5">
        <f t="shared" si="103"/>
        <v>-2.9</v>
      </c>
      <c r="N273" s="5">
        <f t="shared" si="103"/>
        <v>-6.8</v>
      </c>
      <c r="O273" s="5"/>
      <c r="P273" s="5">
        <f t="shared" si="103"/>
        <v>4.2</v>
      </c>
      <c r="Q273" s="26">
        <f t="shared" si="103"/>
        <v>4.5</v>
      </c>
      <c r="W273" s="4" t="s">
        <v>134</v>
      </c>
      <c r="AC273" s="5">
        <f>AVERAGE(AC185:AC194)</f>
        <v>13.943333333333333</v>
      </c>
      <c r="AH273" s="5">
        <f>AVERAGE(AH185:AH194)</f>
        <v>-2.0633333333333335</v>
      </c>
      <c r="AM273" s="5">
        <f>AVERAGE(AM185:AM194)</f>
        <v>5.2433333333333341</v>
      </c>
      <c r="AR273" s="5">
        <f>AVERAGE(AR185:AR194)</f>
        <v>7.8799999999999981</v>
      </c>
      <c r="AS273" s="5">
        <f>AVERAGE(Q185:Q194)</f>
        <v>6.26</v>
      </c>
    </row>
    <row r="274" spans="2:45">
      <c r="W274" s="4" t="s">
        <v>135</v>
      </c>
      <c r="AC274" s="5">
        <f>AVERAGE(AC195:AC204)</f>
        <v>13.753333333333334</v>
      </c>
      <c r="AH274" s="5">
        <f>AVERAGE(AH195:AH204)</f>
        <v>-0.32666666666666672</v>
      </c>
      <c r="AM274" s="5">
        <f>AVERAGE(AM195:AM204)</f>
        <v>5.2299999999999995</v>
      </c>
      <c r="AR274" s="5">
        <f>AVERAGE(AR195:AR204)</f>
        <v>6.7433333333333341</v>
      </c>
      <c r="AS274" s="5">
        <f>AVERAGE(Q195:Q204)</f>
        <v>6.36</v>
      </c>
    </row>
    <row r="275" spans="2:45">
      <c r="B275" s="6" t="s">
        <v>64</v>
      </c>
      <c r="W275" s="4" t="s">
        <v>136</v>
      </c>
      <c r="AC275" s="5">
        <f>AVERAGE(AC205:AC214)</f>
        <v>14.509999999999996</v>
      </c>
      <c r="AH275" s="5">
        <f>AVERAGE(AH205:AH214)</f>
        <v>-0.74</v>
      </c>
      <c r="AM275" s="5">
        <f>AVERAGE(AM205:AM214)</f>
        <v>5.8400000000000007</v>
      </c>
      <c r="AR275" s="5">
        <f>AVERAGE(AR205:AR214)</f>
        <v>7.9366666666666674</v>
      </c>
      <c r="AS275" s="5">
        <f>AVERAGE(Q205:Q214)</f>
        <v>6.88</v>
      </c>
    </row>
    <row r="276" spans="2:45">
      <c r="B276" s="6" t="s">
        <v>55</v>
      </c>
      <c r="C276" s="5">
        <f t="shared" ref="C276:Q276" si="104">AVERAGE(C125:C154)</f>
        <v>-1.7133333333333327</v>
      </c>
      <c r="D276" s="5">
        <f t="shared" si="104"/>
        <v>-1.3933333333333335</v>
      </c>
      <c r="E276" s="5">
        <f t="shared" si="104"/>
        <v>1.7066666666666663</v>
      </c>
      <c r="F276" s="5">
        <f t="shared" si="104"/>
        <v>4.6899999999999995</v>
      </c>
      <c r="G276" s="5">
        <f t="shared" si="104"/>
        <v>9.9266666666666676</v>
      </c>
      <c r="H276" s="5">
        <f t="shared" si="104"/>
        <v>12.583333333333334</v>
      </c>
      <c r="I276" s="5">
        <f t="shared" si="104"/>
        <v>14.669999999999998</v>
      </c>
      <c r="J276" s="5">
        <f t="shared" si="104"/>
        <v>14.186666666666666</v>
      </c>
      <c r="K276" s="5">
        <f t="shared" si="104"/>
        <v>11.116666666666667</v>
      </c>
      <c r="L276" s="5">
        <f t="shared" si="104"/>
        <v>6.8</v>
      </c>
      <c r="M276" s="5">
        <f t="shared" si="104"/>
        <v>1.78</v>
      </c>
      <c r="N276" s="5">
        <f t="shared" si="104"/>
        <v>-0.53666666666666685</v>
      </c>
      <c r="O276" s="5"/>
      <c r="P276" s="5">
        <f t="shared" si="104"/>
        <v>6.1533333333333342</v>
      </c>
      <c r="Q276" s="26">
        <f t="shared" si="104"/>
        <v>6.1533333333333342</v>
      </c>
      <c r="W276" s="4" t="s">
        <v>137</v>
      </c>
      <c r="AC276" s="5">
        <f>AVERAGE(AC215:AC224)</f>
        <v>15.10333333333333</v>
      </c>
      <c r="AH276" s="5">
        <f>AVERAGE(AH215:AH224)</f>
        <v>-0.18666666666666665</v>
      </c>
      <c r="AM276" s="5">
        <f>AVERAGE(AM215:AM224)</f>
        <v>6.503333333333333</v>
      </c>
      <c r="AR276" s="5">
        <f>AVERAGE(AR215:AR224)</f>
        <v>7.2266666666666666</v>
      </c>
      <c r="AS276" s="5">
        <f>AVERAGE(Q215:Q224)</f>
        <v>7.2099999999999991</v>
      </c>
    </row>
    <row r="277" spans="2:45">
      <c r="B277" s="6" t="s">
        <v>53</v>
      </c>
      <c r="C277" s="5">
        <f t="shared" ref="C277:Q277" si="105">MAX(C125:C154)</f>
        <v>2.8</v>
      </c>
      <c r="D277" s="5">
        <f t="shared" si="105"/>
        <v>4.3</v>
      </c>
      <c r="E277" s="5">
        <f t="shared" si="105"/>
        <v>4.8</v>
      </c>
      <c r="F277" s="5">
        <f t="shared" si="105"/>
        <v>7.8</v>
      </c>
      <c r="G277" s="5">
        <f t="shared" si="105"/>
        <v>13.4</v>
      </c>
      <c r="H277" s="5">
        <f t="shared" si="105"/>
        <v>16.3</v>
      </c>
      <c r="I277" s="5">
        <f t="shared" si="105"/>
        <v>18.2</v>
      </c>
      <c r="J277" s="5">
        <f t="shared" si="105"/>
        <v>17.5</v>
      </c>
      <c r="K277" s="5">
        <f t="shared" si="105"/>
        <v>14.4</v>
      </c>
      <c r="L277" s="5">
        <f t="shared" si="105"/>
        <v>10.4</v>
      </c>
      <c r="M277" s="5">
        <f t="shared" si="105"/>
        <v>6.2</v>
      </c>
      <c r="N277" s="5">
        <f t="shared" si="105"/>
        <v>3.8</v>
      </c>
      <c r="O277" s="5"/>
      <c r="P277" s="5">
        <f t="shared" si="105"/>
        <v>7.2</v>
      </c>
      <c r="Q277" s="26">
        <f t="shared" si="105"/>
        <v>7.2</v>
      </c>
      <c r="W277" s="4" t="s">
        <v>156</v>
      </c>
      <c r="AC277" s="5">
        <f>AVERAGE(AC225:AC234)</f>
        <v>15.736666666666668</v>
      </c>
      <c r="AH277" s="5">
        <f>AVERAGE(AH225:AH234)</f>
        <v>-0.39333333333333337</v>
      </c>
      <c r="AM277" s="5">
        <f>AVERAGE(AM225:AM234)</f>
        <v>7.01</v>
      </c>
      <c r="AR277" s="5">
        <f>AVERAGE(AR225:AR234)</f>
        <v>7.9833333333333343</v>
      </c>
      <c r="AS277" s="5">
        <f>AVERAGE(Q225:Q234)</f>
        <v>7.5400000000000009</v>
      </c>
    </row>
    <row r="278" spans="2:45">
      <c r="B278" s="6" t="s">
        <v>54</v>
      </c>
      <c r="C278" s="5">
        <f t="shared" ref="C278:Q278" si="106">MIN(C125:C154)</f>
        <v>-6.2</v>
      </c>
      <c r="D278" s="5">
        <f t="shared" si="106"/>
        <v>-8.6</v>
      </c>
      <c r="E278" s="5">
        <f t="shared" si="106"/>
        <v>-2.4</v>
      </c>
      <c r="F278" s="5">
        <f t="shared" si="106"/>
        <v>1.4</v>
      </c>
      <c r="G278" s="5">
        <f t="shared" si="106"/>
        <v>5.3</v>
      </c>
      <c r="H278" s="5">
        <f t="shared" si="106"/>
        <v>8.8000000000000007</v>
      </c>
      <c r="I278" s="5">
        <f t="shared" si="106"/>
        <v>11.3</v>
      </c>
      <c r="J278" s="5">
        <f t="shared" si="106"/>
        <v>11.3</v>
      </c>
      <c r="K278" s="5">
        <f t="shared" si="106"/>
        <v>5.3</v>
      </c>
      <c r="L278" s="5">
        <f t="shared" si="106"/>
        <v>0.8</v>
      </c>
      <c r="M278" s="5">
        <f t="shared" si="106"/>
        <v>-1.1000000000000001</v>
      </c>
      <c r="N278" s="5">
        <f t="shared" si="106"/>
        <v>-4.8</v>
      </c>
      <c r="O278" s="5"/>
      <c r="P278" s="5">
        <f t="shared" si="106"/>
        <v>5.2</v>
      </c>
      <c r="Q278" s="26">
        <f t="shared" si="106"/>
        <v>5.2</v>
      </c>
      <c r="W278" s="4" t="s">
        <v>282</v>
      </c>
      <c r="AC278" s="5">
        <f>AVERAGE(AC235:AC243)</f>
        <v>16.418518518518518</v>
      </c>
      <c r="AH278" s="5">
        <f>AVERAGE(AH235:AH244)</f>
        <v>0.47333333333333333</v>
      </c>
      <c r="AM278" s="5">
        <f>AVERAGE(AM235:AM243)</f>
        <v>7.5074074074074071</v>
      </c>
      <c r="AR278" s="5">
        <f>AVERAGE(AR235:AR243)</f>
        <v>8.7851851851851848</v>
      </c>
      <c r="AS278" s="5">
        <f>AVERAGE(Q235:Q243)</f>
        <v>8.2777777777777786</v>
      </c>
    </row>
    <row r="279" spans="2:45">
      <c r="W279" s="4" t="s">
        <v>262</v>
      </c>
    </row>
    <row r="280" spans="2:45">
      <c r="B280" s="6" t="s">
        <v>65</v>
      </c>
    </row>
    <row r="281" spans="2:45">
      <c r="B281" s="6" t="s">
        <v>55</v>
      </c>
      <c r="C281" s="5">
        <f t="shared" ref="C281:Q281" si="107">AVERAGE(C155:C184)</f>
        <v>-2.2199999999999998</v>
      </c>
      <c r="D281" s="5">
        <f t="shared" si="107"/>
        <v>-1.6333333333333335</v>
      </c>
      <c r="E281" s="5">
        <f t="shared" si="107"/>
        <v>1.9499999999999997</v>
      </c>
      <c r="F281" s="5">
        <f t="shared" si="107"/>
        <v>5.6099999999999994</v>
      </c>
      <c r="G281" s="5">
        <f t="shared" si="107"/>
        <v>9.8900000000000023</v>
      </c>
      <c r="H281" s="5">
        <f t="shared" si="107"/>
        <v>13.063333333333333</v>
      </c>
      <c r="I281" s="5">
        <f t="shared" si="107"/>
        <v>15.053333333333333</v>
      </c>
      <c r="J281" s="5">
        <f t="shared" si="107"/>
        <v>14.706666666666667</v>
      </c>
      <c r="K281" s="5">
        <f t="shared" si="107"/>
        <v>12.053333333333333</v>
      </c>
      <c r="L281" s="5">
        <f t="shared" si="107"/>
        <v>7.0533333333333328</v>
      </c>
      <c r="M281" s="5">
        <f t="shared" si="107"/>
        <v>2.4866666666666668</v>
      </c>
      <c r="N281" s="5">
        <f t="shared" si="107"/>
        <v>-0.81333333333333357</v>
      </c>
      <c r="O281" s="5"/>
      <c r="P281" s="5">
        <f t="shared" si="107"/>
        <v>6.4300000000000015</v>
      </c>
      <c r="Q281" s="26">
        <f t="shared" si="107"/>
        <v>6.4300000000000015</v>
      </c>
    </row>
    <row r="282" spans="2:45">
      <c r="B282" s="6" t="s">
        <v>53</v>
      </c>
      <c r="C282" s="5">
        <f t="shared" ref="C282:Q282" si="108">MAX(C155:C184)</f>
        <v>2.5</v>
      </c>
      <c r="D282" s="5">
        <f t="shared" si="108"/>
        <v>2.6</v>
      </c>
      <c r="E282" s="5">
        <f t="shared" si="108"/>
        <v>6.2</v>
      </c>
      <c r="F282" s="5">
        <f t="shared" si="108"/>
        <v>9</v>
      </c>
      <c r="G282" s="5">
        <f t="shared" si="108"/>
        <v>13.6</v>
      </c>
      <c r="H282" s="5">
        <f t="shared" si="108"/>
        <v>16.3</v>
      </c>
      <c r="I282" s="5">
        <f t="shared" si="108"/>
        <v>17.899999999999999</v>
      </c>
      <c r="J282" s="5">
        <f t="shared" si="108"/>
        <v>17.8</v>
      </c>
      <c r="K282" s="5">
        <f t="shared" si="108"/>
        <v>16</v>
      </c>
      <c r="L282" s="5">
        <f t="shared" si="108"/>
        <v>11.1</v>
      </c>
      <c r="M282" s="5">
        <f t="shared" si="108"/>
        <v>6.8</v>
      </c>
      <c r="N282" s="5">
        <f t="shared" si="108"/>
        <v>4</v>
      </c>
      <c r="O282" s="5"/>
      <c r="P282" s="5">
        <f t="shared" si="108"/>
        <v>7.5</v>
      </c>
      <c r="Q282" s="26">
        <f t="shared" si="108"/>
        <v>7.5</v>
      </c>
    </row>
    <row r="283" spans="2:45">
      <c r="B283" s="6" t="s">
        <v>54</v>
      </c>
      <c r="C283" s="5">
        <f t="shared" ref="C283:Q283" si="109">MIN(C155:C184)</f>
        <v>-7.7</v>
      </c>
      <c r="D283" s="5">
        <f t="shared" si="109"/>
        <v>-12.4</v>
      </c>
      <c r="E283" s="5">
        <f t="shared" si="109"/>
        <v>-3.1</v>
      </c>
      <c r="F283" s="5">
        <f t="shared" si="109"/>
        <v>1.1000000000000001</v>
      </c>
      <c r="G283" s="5">
        <f t="shared" si="109"/>
        <v>6</v>
      </c>
      <c r="H283" s="5">
        <f t="shared" si="109"/>
        <v>9.9</v>
      </c>
      <c r="I283" s="5">
        <f t="shared" si="109"/>
        <v>12.1</v>
      </c>
      <c r="J283" s="5">
        <f t="shared" si="109"/>
        <v>12.5</v>
      </c>
      <c r="K283" s="5">
        <f t="shared" si="109"/>
        <v>6.6</v>
      </c>
      <c r="L283" s="5">
        <f t="shared" si="109"/>
        <v>2.6</v>
      </c>
      <c r="M283" s="5">
        <f t="shared" si="109"/>
        <v>-1</v>
      </c>
      <c r="N283" s="5">
        <f t="shared" si="109"/>
        <v>-6.6</v>
      </c>
      <c r="O283" s="5"/>
      <c r="P283" s="5">
        <f t="shared" si="109"/>
        <v>4.9000000000000004</v>
      </c>
      <c r="Q283" s="26">
        <f t="shared" si="109"/>
        <v>4.9000000000000004</v>
      </c>
    </row>
    <row r="285" spans="2:45">
      <c r="B285" s="6" t="s">
        <v>17</v>
      </c>
    </row>
    <row r="286" spans="2:45" ht="10.5" customHeight="1">
      <c r="B286" s="6" t="s">
        <v>55</v>
      </c>
      <c r="C286" s="5">
        <f t="shared" ref="C286:Q286" si="110">AVERAGE(C185:C214)</f>
        <v>-1.5599999999999998</v>
      </c>
      <c r="D286" s="5">
        <f t="shared" si="110"/>
        <v>-1.0866666666666664</v>
      </c>
      <c r="E286" s="5">
        <f t="shared" si="110"/>
        <v>1.6200000000000006</v>
      </c>
      <c r="F286" s="5">
        <f t="shared" si="110"/>
        <v>5.0966666666666667</v>
      </c>
      <c r="G286" s="5">
        <f t="shared" si="110"/>
        <v>9.5966666666666676</v>
      </c>
      <c r="H286" s="5">
        <f t="shared" si="110"/>
        <v>12.686666666666666</v>
      </c>
      <c r="I286" s="5">
        <f t="shared" si="110"/>
        <v>14.963333333333333</v>
      </c>
      <c r="J286" s="5">
        <f t="shared" si="110"/>
        <v>14.556666666666665</v>
      </c>
      <c r="K286" s="5">
        <f t="shared" si="110"/>
        <v>12.026666666666667</v>
      </c>
      <c r="L286" s="5">
        <f t="shared" si="110"/>
        <v>7.9799999999999986</v>
      </c>
      <c r="M286" s="5">
        <f t="shared" si="110"/>
        <v>2.5533333333333328</v>
      </c>
      <c r="N286" s="5">
        <f t="shared" si="110"/>
        <v>-0.483333333333333</v>
      </c>
      <c r="O286" s="5"/>
      <c r="P286" s="5">
        <f t="shared" si="110"/>
        <v>6.4999999999999991</v>
      </c>
      <c r="Q286" s="26">
        <f t="shared" si="110"/>
        <v>6.4999999999999991</v>
      </c>
    </row>
    <row r="287" spans="2:45">
      <c r="B287" s="6" t="s">
        <v>53</v>
      </c>
      <c r="C287" s="5">
        <f t="shared" ref="C287:Q287" si="111">MAX(C185:C214)</f>
        <v>2.9</v>
      </c>
      <c r="D287" s="5">
        <f t="shared" si="111"/>
        <v>5.0999999999999996</v>
      </c>
      <c r="E287" s="5">
        <f t="shared" si="111"/>
        <v>6.2</v>
      </c>
      <c r="F287" s="5">
        <f t="shared" si="111"/>
        <v>9</v>
      </c>
      <c r="G287" s="5">
        <f t="shared" si="111"/>
        <v>12.4</v>
      </c>
      <c r="H287" s="5">
        <f t="shared" si="111"/>
        <v>15.3</v>
      </c>
      <c r="I287" s="5">
        <f t="shared" si="111"/>
        <v>19.7</v>
      </c>
      <c r="J287" s="5">
        <f t="shared" si="111"/>
        <v>16.5</v>
      </c>
      <c r="K287" s="5">
        <f t="shared" si="111"/>
        <v>16.3</v>
      </c>
      <c r="L287" s="5">
        <f t="shared" si="111"/>
        <v>10.9</v>
      </c>
      <c r="M287" s="5">
        <f t="shared" si="111"/>
        <v>6.7</v>
      </c>
      <c r="N287" s="5">
        <f t="shared" si="111"/>
        <v>3.7</v>
      </c>
      <c r="O287" s="5"/>
      <c r="P287" s="5">
        <f t="shared" si="111"/>
        <v>8</v>
      </c>
      <c r="Q287" s="26">
        <f t="shared" si="111"/>
        <v>8</v>
      </c>
    </row>
    <row r="288" spans="2:45">
      <c r="B288" s="6" t="s">
        <v>54</v>
      </c>
      <c r="C288" s="5">
        <f t="shared" ref="C288:Q288" si="112">MIN(C185:C214)</f>
        <v>-8.3000000000000007</v>
      </c>
      <c r="D288" s="5">
        <f t="shared" si="112"/>
        <v>-8.1999999999999993</v>
      </c>
      <c r="E288" s="5">
        <f t="shared" si="112"/>
        <v>-2.8</v>
      </c>
      <c r="F288" s="5">
        <f t="shared" si="112"/>
        <v>1.8</v>
      </c>
      <c r="G288" s="5">
        <f t="shared" si="112"/>
        <v>6.6</v>
      </c>
      <c r="H288" s="5">
        <f t="shared" si="112"/>
        <v>10.7</v>
      </c>
      <c r="I288" s="5">
        <f t="shared" si="112"/>
        <v>12.4</v>
      </c>
      <c r="J288" s="5">
        <f t="shared" si="112"/>
        <v>12.5</v>
      </c>
      <c r="K288" s="5">
        <f t="shared" si="112"/>
        <v>8.5</v>
      </c>
      <c r="L288" s="5">
        <f t="shared" si="112"/>
        <v>1.5</v>
      </c>
      <c r="M288" s="5">
        <f t="shared" si="112"/>
        <v>-1.5</v>
      </c>
      <c r="N288" s="5">
        <f t="shared" si="112"/>
        <v>-6.4</v>
      </c>
      <c r="O288" s="5"/>
      <c r="P288" s="5">
        <f t="shared" si="112"/>
        <v>5.5</v>
      </c>
      <c r="Q288" s="26">
        <f t="shared" si="112"/>
        <v>5.5</v>
      </c>
    </row>
    <row r="290" spans="2:45">
      <c r="B290" s="6" t="s">
        <v>76</v>
      </c>
    </row>
    <row r="291" spans="2:45">
      <c r="B291" s="6" t="s">
        <v>55</v>
      </c>
      <c r="C291" s="5">
        <f>AVERAGE(C215:C244)</f>
        <v>-0.45333333333333337</v>
      </c>
      <c r="D291" s="5">
        <f>AVERAGE(D215:D244)</f>
        <v>-0.12333333333333334</v>
      </c>
      <c r="E291" s="5">
        <f t="shared" ref="E291:N291" si="113">AVERAGE(E215:E243)</f>
        <v>2.9931034482758623</v>
      </c>
      <c r="F291" s="5">
        <f t="shared" si="113"/>
        <v>6.8896551724137911</v>
      </c>
      <c r="G291" s="5">
        <f t="shared" si="113"/>
        <v>11.086206896551724</v>
      </c>
      <c r="H291" s="5">
        <f t="shared" si="113"/>
        <v>14.534482758620687</v>
      </c>
      <c r="I291" s="5">
        <f t="shared" si="113"/>
        <v>16.327586206896552</v>
      </c>
      <c r="J291" s="5">
        <f t="shared" si="113"/>
        <v>16.327586206896548</v>
      </c>
      <c r="K291" s="5">
        <f t="shared" si="113"/>
        <v>12.062068965517241</v>
      </c>
      <c r="L291" s="5">
        <f t="shared" si="113"/>
        <v>8.3068965517241367</v>
      </c>
      <c r="M291" s="5">
        <f t="shared" si="113"/>
        <v>3.5448275862068961</v>
      </c>
      <c r="N291" s="5">
        <f t="shared" si="113"/>
        <v>0.54482758620689653</v>
      </c>
      <c r="O291" s="5"/>
      <c r="P291" s="5">
        <f>AVERAGE(P215:P243)</f>
        <v>7.6551724137931023</v>
      </c>
      <c r="Q291" s="147">
        <f>AVERAGE(Q215:Q243)</f>
        <v>7.6551724137931023</v>
      </c>
    </row>
    <row r="292" spans="2:45">
      <c r="B292" s="6" t="s">
        <v>53</v>
      </c>
      <c r="C292" s="5">
        <f>MAX(C215:C244)</f>
        <v>2.7</v>
      </c>
      <c r="D292" s="5">
        <f>MAX(D215:D244)</f>
        <v>3.8</v>
      </c>
      <c r="E292" s="5">
        <f t="shared" ref="E292:N292" si="114">MAX(E215:E243)</f>
        <v>6.1</v>
      </c>
      <c r="F292" s="5">
        <f t="shared" si="114"/>
        <v>12.2</v>
      </c>
      <c r="G292" s="5">
        <f t="shared" si="114"/>
        <v>13.2</v>
      </c>
      <c r="H292" s="5">
        <f t="shared" si="114"/>
        <v>19.3</v>
      </c>
      <c r="I292" s="5">
        <f t="shared" si="114"/>
        <v>19.8</v>
      </c>
      <c r="J292" s="5">
        <f t="shared" si="114"/>
        <v>20.7</v>
      </c>
      <c r="K292" s="5">
        <f t="shared" si="114"/>
        <v>15.5</v>
      </c>
      <c r="L292" s="5">
        <f t="shared" si="114"/>
        <v>12.8</v>
      </c>
      <c r="M292" s="5">
        <f t="shared" si="114"/>
        <v>7.3</v>
      </c>
      <c r="N292" s="5">
        <f t="shared" si="114"/>
        <v>6.6</v>
      </c>
      <c r="O292" s="5"/>
      <c r="P292" s="5">
        <f>MAX(P215:P243)</f>
        <v>9</v>
      </c>
      <c r="Q292" s="147">
        <f>MAX(Q215:Q243)</f>
        <v>9</v>
      </c>
      <c r="AC292" s="45" t="s">
        <v>120</v>
      </c>
      <c r="AH292" s="45" t="s">
        <v>121</v>
      </c>
      <c r="AM292" s="45" t="s">
        <v>122</v>
      </c>
      <c r="AR292" s="45" t="s">
        <v>123</v>
      </c>
      <c r="AS292" s="45" t="s">
        <v>13</v>
      </c>
    </row>
    <row r="293" spans="2:45">
      <c r="B293" s="6" t="s">
        <v>54</v>
      </c>
      <c r="C293" s="5">
        <f>MIN(C215:C244)</f>
        <v>-4.5999999999999996</v>
      </c>
      <c r="D293" s="5">
        <f>MIN(D215:D244)</f>
        <v>-6.3</v>
      </c>
      <c r="E293" s="5">
        <f t="shared" ref="E293:N293" si="115">MIN(E215:E243)</f>
        <v>-1.2</v>
      </c>
      <c r="F293" s="5">
        <f t="shared" si="115"/>
        <v>3.7</v>
      </c>
      <c r="G293" s="5">
        <f t="shared" si="115"/>
        <v>6.1</v>
      </c>
      <c r="H293" s="5">
        <f t="shared" si="115"/>
        <v>11.1</v>
      </c>
      <c r="I293" s="5">
        <f t="shared" si="115"/>
        <v>12.9</v>
      </c>
      <c r="J293" s="5">
        <f t="shared" si="115"/>
        <v>12.1</v>
      </c>
      <c r="K293" s="5">
        <f t="shared" si="115"/>
        <v>8</v>
      </c>
      <c r="L293" s="5">
        <f t="shared" si="115"/>
        <v>4.3</v>
      </c>
      <c r="M293" s="5">
        <f t="shared" si="115"/>
        <v>-1</v>
      </c>
      <c r="N293" s="5">
        <f t="shared" si="115"/>
        <v>-3.7</v>
      </c>
      <c r="O293" s="5"/>
      <c r="P293" s="5">
        <f>MIN(P215:P243)</f>
        <v>5.7</v>
      </c>
      <c r="Q293" s="147">
        <f>MIN(Q215:Q243)</f>
        <v>5.7</v>
      </c>
      <c r="W293" s="4" t="s">
        <v>60</v>
      </c>
      <c r="AC293" s="5">
        <f>AVERAGE(AC5:AC34)</f>
        <v>14.182222222222219</v>
      </c>
      <c r="AH293" s="5">
        <f>AVERAGE(AH5:AH34)</f>
        <v>-1.7122222222222225</v>
      </c>
      <c r="AM293" s="5">
        <f>AVERAGE(AM5:AM34)</f>
        <v>5.4177777777777756</v>
      </c>
      <c r="AR293" s="5">
        <f>AVERAGE(AR5:AR34)</f>
        <v>6.4377777777777787</v>
      </c>
      <c r="AS293" s="5">
        <f>AVERAGE(Q5:Q34)</f>
        <v>6.0833333333333313</v>
      </c>
    </row>
    <row r="294" spans="2:45">
      <c r="W294" s="4" t="s">
        <v>159</v>
      </c>
      <c r="AC294" s="5">
        <f>AVERAGE(AC15:AC44)</f>
        <v>13.921111111111109</v>
      </c>
      <c r="AH294" s="5">
        <f>AVERAGE(AH15:AH44)</f>
        <v>-1.8177777777777782</v>
      </c>
      <c r="AM294" s="5">
        <f>AVERAGE(AM15:AM44)</f>
        <v>5.6244444444444452</v>
      </c>
      <c r="AR294" s="5">
        <f>AVERAGE(AR15:AR44)</f>
        <v>6.589999999999999</v>
      </c>
      <c r="AS294" s="5">
        <f>AVERAGE(Q15:Q44)</f>
        <v>6.076666666666668</v>
      </c>
    </row>
    <row r="295" spans="2:45">
      <c r="B295" s="6" t="s">
        <v>261</v>
      </c>
      <c r="W295" s="4" t="s">
        <v>160</v>
      </c>
      <c r="AC295" s="5">
        <f>AVERAGE(AC25:AC54)</f>
        <v>13.718888888888893</v>
      </c>
      <c r="AH295" s="5">
        <f>AVERAGE(AH25:AH54)</f>
        <v>-2.1255555555555556</v>
      </c>
      <c r="AM295" s="5">
        <f>AVERAGE(AM25:AM54)</f>
        <v>5.4622222222222234</v>
      </c>
      <c r="AR295" s="5">
        <f>AVERAGE(AR25:AR54)</f>
        <v>6.5555555555555536</v>
      </c>
      <c r="AS295" s="5">
        <f>AVERAGE(Q25:Q54)</f>
        <v>5.9033333333333342</v>
      </c>
    </row>
    <row r="296" spans="2:45">
      <c r="B296" s="6" t="s">
        <v>55</v>
      </c>
      <c r="W296" s="4" t="s">
        <v>61</v>
      </c>
      <c r="AC296" s="5">
        <f>AVERAGE(AC35:AC64)</f>
        <v>13.465555555555557</v>
      </c>
      <c r="AH296" s="5">
        <f>AVERAGE(AH35:AH64)</f>
        <v>-2.1988888888888893</v>
      </c>
      <c r="AM296" s="5">
        <f>AVERAGE(AM35:AM64)</f>
        <v>5.0077777777777772</v>
      </c>
      <c r="AR296" s="5">
        <f>AVERAGE(AR35:AR64)</f>
        <v>6.3177777777777786</v>
      </c>
      <c r="AS296" s="5">
        <f>AVERAGE(Q35:Q64)</f>
        <v>5.6466666666666665</v>
      </c>
    </row>
    <row r="297" spans="2:45">
      <c r="B297" s="6" t="s">
        <v>53</v>
      </c>
      <c r="W297" s="4" t="s">
        <v>161</v>
      </c>
      <c r="AC297" s="5">
        <f>AVERAGE(AC45:AC74)</f>
        <v>13.51444444444445</v>
      </c>
      <c r="AH297" s="5">
        <f>AVERAGE(AH45:AH74)</f>
        <v>-2.25</v>
      </c>
      <c r="AM297" s="5">
        <f>AVERAGE(AM45:AM74)</f>
        <v>4.7366666666666681</v>
      </c>
      <c r="AR297" s="5">
        <f>AVERAGE(AR45:AR74)</f>
        <v>6.2644444444444449</v>
      </c>
      <c r="AS297" s="5">
        <f>AVERAGE(Q45:Q74)</f>
        <v>5.5799999999999992</v>
      </c>
    </row>
    <row r="298" spans="2:45">
      <c r="B298" s="6" t="s">
        <v>54</v>
      </c>
      <c r="W298" s="4" t="s">
        <v>162</v>
      </c>
      <c r="AC298" s="5">
        <f>AVERAGE(AC55:AC84)</f>
        <v>13.844444444444445</v>
      </c>
      <c r="AH298" s="5">
        <f>AVERAGE(AH55:AH84)</f>
        <v>-2.0388888888888888</v>
      </c>
      <c r="AM298" s="5">
        <f>AVERAGE(AM55:AM84)</f>
        <v>4.4655555555555555</v>
      </c>
      <c r="AR298" s="5">
        <f>AVERAGE(AR55:AR84)</f>
        <v>6.2544444444444443</v>
      </c>
      <c r="AS298" s="5">
        <f>AVERAGE(Q55:Q84)</f>
        <v>5.6399999999999988</v>
      </c>
    </row>
    <row r="299" spans="2:45">
      <c r="W299" s="4" t="s">
        <v>62</v>
      </c>
      <c r="AC299" s="5">
        <f>AVERAGE(AC65:AC94)</f>
        <v>13.905555555555559</v>
      </c>
      <c r="AH299" s="5">
        <f>AVERAGE(AH65:AH94)</f>
        <v>-1.9277777777777778</v>
      </c>
      <c r="AM299" s="5">
        <f>AVERAGE(AM65:AM94)</f>
        <v>4.9477777777777785</v>
      </c>
      <c r="AR299" s="5">
        <f>AVERAGE(AR65:AR94)</f>
        <v>6.3977777777777769</v>
      </c>
      <c r="AS299" s="5">
        <f>AVERAGE(Q65:Q94)</f>
        <v>5.8266666666666671</v>
      </c>
    </row>
    <row r="300" spans="2:45" ht="13.2">
      <c r="C300"/>
      <c r="D300"/>
      <c r="E300"/>
      <c r="F300"/>
      <c r="G300"/>
      <c r="H300"/>
      <c r="I300"/>
      <c r="J300"/>
      <c r="K300"/>
      <c r="W300" s="4" t="s">
        <v>163</v>
      </c>
      <c r="AC300" s="5">
        <f>AVERAGE(AC75:AC104)</f>
        <v>14.205555555555557</v>
      </c>
      <c r="AH300" s="5">
        <f>AVERAGE(AH75:AH104)</f>
        <v>-1.7677777777777774</v>
      </c>
      <c r="AM300" s="5">
        <f>AVERAGE(AM75:AM104)</f>
        <v>4.9544444444444444</v>
      </c>
      <c r="AR300" s="5">
        <f>AVERAGE(AR75:AR104)</f>
        <v>6.4088888888888897</v>
      </c>
      <c r="AS300" s="5">
        <f>AVERAGE(Q75:Q104)</f>
        <v>5.9733333333333327</v>
      </c>
    </row>
    <row r="301" spans="2:45" ht="13.2">
      <c r="B301" s="6" t="s">
        <v>17</v>
      </c>
      <c r="C301"/>
      <c r="D301"/>
      <c r="E301"/>
      <c r="F301"/>
      <c r="G301"/>
      <c r="H301"/>
      <c r="I301"/>
      <c r="J301"/>
      <c r="K301"/>
      <c r="W301" s="4" t="s">
        <v>164</v>
      </c>
      <c r="AC301" s="5">
        <f>AVERAGE(AC85:AC114)</f>
        <v>13.997777777777777</v>
      </c>
      <c r="AH301" s="5">
        <f>AVERAGE(AH85:AH114)</f>
        <v>-1.7622222222222226</v>
      </c>
      <c r="AM301" s="5">
        <f>AVERAGE(AM85:AM114)</f>
        <v>5.0711111111111107</v>
      </c>
      <c r="AR301" s="5">
        <f>AVERAGE(AR85:AR114)</f>
        <v>6.2311111111111126</v>
      </c>
      <c r="AS301" s="5">
        <f>AVERAGE(Q85:Q114)</f>
        <v>5.879999999999999</v>
      </c>
    </row>
    <row r="302" spans="2:45">
      <c r="B302" s="6" t="s">
        <v>260</v>
      </c>
      <c r="C302" s="5">
        <v>9.9233333333333338</v>
      </c>
      <c r="D302" s="239">
        <v>10.729999999999999</v>
      </c>
      <c r="E302" s="239">
        <v>15.430000000000005</v>
      </c>
      <c r="F302" s="239">
        <v>18.843333333333337</v>
      </c>
      <c r="G302" s="239">
        <v>22.529999999999998</v>
      </c>
      <c r="H302" s="239">
        <v>25.643333333333331</v>
      </c>
      <c r="I302" s="239">
        <v>27.09333333333333</v>
      </c>
      <c r="J302" s="239">
        <v>26.466666666666661</v>
      </c>
      <c r="K302" s="239">
        <v>24.040000000000006</v>
      </c>
      <c r="L302" s="5">
        <v>20.346666666666671</v>
      </c>
      <c r="M302" s="5">
        <v>15.729999999999997</v>
      </c>
      <c r="N302" s="5">
        <v>11.129999999999999</v>
      </c>
      <c r="P302" s="5">
        <f>AVERAGE(C302:N302)</f>
        <v>18.992222222222221</v>
      </c>
      <c r="W302" s="4" t="s">
        <v>63</v>
      </c>
      <c r="AC302" s="5">
        <f>AVERAGE(AC95:AC124)</f>
        <v>14.102222222222226</v>
      </c>
      <c r="AH302" s="5">
        <f>AVERAGE(AH95:AH124)</f>
        <v>-1.93</v>
      </c>
      <c r="AM302" s="5">
        <f>AVERAGE(AM95:AM124)</f>
        <v>4.92</v>
      </c>
      <c r="AR302" s="5">
        <f>AVERAGE(AR95:AR124)</f>
        <v>6.52111111111111</v>
      </c>
      <c r="AS302" s="5">
        <f>AVERAGE(Q95:Q124)</f>
        <v>5.9366666666666683</v>
      </c>
    </row>
    <row r="303" spans="2:45">
      <c r="B303" s="6" t="s">
        <v>264</v>
      </c>
      <c r="C303" s="239">
        <v>-12.290000000000001</v>
      </c>
      <c r="D303" s="239">
        <v>-10.599999999999998</v>
      </c>
      <c r="E303" s="239">
        <v>-8.4999999999999982</v>
      </c>
      <c r="F303" s="239">
        <v>-4.3866666666666667</v>
      </c>
      <c r="G303" s="239">
        <v>-0.47666666666666663</v>
      </c>
      <c r="H303" s="239">
        <v>2.7666666666666671</v>
      </c>
      <c r="I303" s="239">
        <v>5.6433333333333335</v>
      </c>
      <c r="J303" s="239">
        <v>5.5266666666666664</v>
      </c>
      <c r="K303" s="239">
        <v>2.9733333333333336</v>
      </c>
      <c r="L303" s="5">
        <v>-1.4200000000000002</v>
      </c>
      <c r="M303" s="5">
        <v>-7.3233333333333341</v>
      </c>
      <c r="N303" s="5">
        <v>-11.85</v>
      </c>
      <c r="P303" s="5">
        <f>AVERAGE(C303:N303)</f>
        <v>-3.3280555555555562</v>
      </c>
      <c r="W303" s="4" t="s">
        <v>165</v>
      </c>
      <c r="AC303" s="5">
        <f>AVERAGE(AC105:AC134)</f>
        <v>14.045555555555556</v>
      </c>
      <c r="AH303" s="5">
        <f>AVERAGE(AH105:AH134)</f>
        <v>-1.8444444444444443</v>
      </c>
      <c r="AM303" s="5">
        <f>AVERAGE(AM105:AM134)</f>
        <v>5.0655555555555569</v>
      </c>
      <c r="AR303" s="5">
        <f>AVERAGE(AR105:AR134)</f>
        <v>6.626666666666666</v>
      </c>
      <c r="AS303" s="5">
        <f>AVERAGE(Q105:Q134)</f>
        <v>5.97</v>
      </c>
    </row>
    <row r="304" spans="2:45" ht="13.2">
      <c r="C304"/>
      <c r="D304"/>
      <c r="E304"/>
      <c r="F304"/>
      <c r="G304"/>
      <c r="H304"/>
      <c r="I304"/>
      <c r="J304"/>
      <c r="K304"/>
      <c r="W304" s="4" t="s">
        <v>166</v>
      </c>
      <c r="AC304" s="5">
        <f>AVERAGE(AC115:AC144)</f>
        <v>13.882222222222223</v>
      </c>
      <c r="AH304" s="5">
        <f>AVERAGE(AH115:AH144)</f>
        <v>-1.3766666666666663</v>
      </c>
      <c r="AM304" s="5">
        <f>AVERAGE(AM115:AM144)</f>
        <v>5.3322222222222235</v>
      </c>
      <c r="AR304" s="5">
        <f>AVERAGE(AR115:AR144)</f>
        <v>6.6666666666666687</v>
      </c>
      <c r="AS304" s="5">
        <f>AVERAGE(Q115:Q144)</f>
        <v>6.14</v>
      </c>
    </row>
    <row r="305" spans="2:45" ht="13.2">
      <c r="B305" s="6" t="s">
        <v>76</v>
      </c>
      <c r="C305"/>
      <c r="D305"/>
      <c r="E305"/>
      <c r="F305"/>
      <c r="G305"/>
      <c r="H305"/>
      <c r="I305"/>
      <c r="J305"/>
      <c r="K305"/>
      <c r="W305" s="4" t="s">
        <v>64</v>
      </c>
      <c r="AC305" s="5">
        <f>AVERAGE(AC125:AC154)</f>
        <v>13.813333333333334</v>
      </c>
      <c r="AH305" s="5">
        <f>AVERAGE(AH125:AH154)</f>
        <v>-1.161111111111111</v>
      </c>
      <c r="AM305" s="5">
        <f>AVERAGE(AM125:AM154)</f>
        <v>5.4411111111111099</v>
      </c>
      <c r="AR305" s="5">
        <f>AVERAGE(AR125:AR154)</f>
        <v>6.565555555555556</v>
      </c>
      <c r="AS305" s="5">
        <f>AVERAGE(Q125:Q154)</f>
        <v>6.1533333333333342</v>
      </c>
    </row>
    <row r="306" spans="2:45">
      <c r="B306" s="6" t="s">
        <v>260</v>
      </c>
      <c r="C306" s="239">
        <v>11.978571428571426</v>
      </c>
      <c r="D306" s="239">
        <v>12.842857142857145</v>
      </c>
      <c r="E306" s="239">
        <v>16.964285714285715</v>
      </c>
      <c r="F306" s="239">
        <v>21.267857142857142</v>
      </c>
      <c r="G306" s="239">
        <v>24.899999999999995</v>
      </c>
      <c r="H306" s="239">
        <v>27.199999999999996</v>
      </c>
      <c r="I306" s="239">
        <v>28.439285714285717</v>
      </c>
      <c r="J306" s="239">
        <v>27.82142857142858</v>
      </c>
      <c r="K306" s="239">
        <v>23.760714285714283</v>
      </c>
      <c r="L306" s="5">
        <v>21.064285714285713</v>
      </c>
      <c r="M306" s="5">
        <v>17.357142857142858</v>
      </c>
      <c r="N306" s="5">
        <v>12.453571428571426</v>
      </c>
      <c r="P306" s="5">
        <f>AVERAGE(C306:N306)</f>
        <v>20.504166666666666</v>
      </c>
      <c r="W306" s="4" t="s">
        <v>167</v>
      </c>
      <c r="AC306" s="5">
        <f>AVERAGE(AC135:AC164)</f>
        <v>13.88</v>
      </c>
      <c r="AH306" s="5">
        <f>AVERAGE(AH135:AH164)</f>
        <v>-1.131111111111111</v>
      </c>
      <c r="AM306" s="5">
        <f>AVERAGE(AM135:AM164)</f>
        <v>5.5066666666666659</v>
      </c>
      <c r="AR306" s="5">
        <f>AVERAGE(AR135:AR164)</f>
        <v>6.7877777777777757</v>
      </c>
      <c r="AS306" s="5">
        <f>AVERAGE(Q135:Q164)</f>
        <v>6.2366666666666664</v>
      </c>
    </row>
    <row r="307" spans="2:45">
      <c r="B307" s="6" t="s">
        <v>264</v>
      </c>
      <c r="C307" s="239">
        <v>-11.346428571428572</v>
      </c>
      <c r="D307" s="239">
        <v>-10.639285714285718</v>
      </c>
      <c r="E307" s="239">
        <v>-7.2107142857142845</v>
      </c>
      <c r="F307" s="239">
        <v>-3.6285714285714277</v>
      </c>
      <c r="G307" s="239">
        <v>1.2392857142857141</v>
      </c>
      <c r="H307" s="239">
        <v>4.4392857142857132</v>
      </c>
      <c r="I307" s="239">
        <v>7.3535714285714278</v>
      </c>
      <c r="J307" s="239">
        <v>7.0142857142857142</v>
      </c>
      <c r="K307" s="239">
        <v>3.3357142857142854</v>
      </c>
      <c r="L307" s="5">
        <v>-1.6642857142857148</v>
      </c>
      <c r="M307" s="5">
        <v>-6</v>
      </c>
      <c r="N307" s="5">
        <v>-10.324999999999999</v>
      </c>
      <c r="P307" s="5">
        <f>AVERAGE(C307:N307)</f>
        <v>-2.2860119047619052</v>
      </c>
      <c r="W307" s="4" t="s">
        <v>152</v>
      </c>
      <c r="AC307" s="5">
        <f>AVERAGE(AC145:AC174)</f>
        <v>14.292222222222222</v>
      </c>
      <c r="AH307" s="5">
        <f>AVERAGE(AH145:AH174)</f>
        <v>-1.6044444444444443</v>
      </c>
      <c r="AM307" s="5">
        <f>AVERAGE(AM145:AM174)</f>
        <v>5.7722222222222221</v>
      </c>
      <c r="AR307" s="5">
        <f>AVERAGE(AR145:AR174)</f>
        <v>7.2044444444444453</v>
      </c>
      <c r="AS307" s="5">
        <f>AVERAGE(Q145:Q174)</f>
        <v>6.4099999999999993</v>
      </c>
    </row>
    <row r="308" spans="2:45" ht="13.2">
      <c r="C308"/>
      <c r="D308"/>
      <c r="E308"/>
      <c r="F308"/>
      <c r="G308"/>
      <c r="H308"/>
      <c r="I308"/>
      <c r="J308"/>
      <c r="K308"/>
      <c r="W308" s="4" t="s">
        <v>65</v>
      </c>
      <c r="AC308" s="5">
        <f>AVERAGE(AC155:AC184)</f>
        <v>14.274444444444445</v>
      </c>
      <c r="AH308" s="5">
        <f>AVERAGE(AH155:AH184)</f>
        <v>-1.5633333333333335</v>
      </c>
      <c r="AM308" s="5">
        <f>AVERAGE(AM155:AM184)</f>
        <v>5.8166666666666655</v>
      </c>
      <c r="AR308" s="5">
        <f>AVERAGE(AR155:AR184)</f>
        <v>7.1977777777777776</v>
      </c>
      <c r="AS308" s="5">
        <f>AVERAGE(Q155:Q184)</f>
        <v>6.4300000000000015</v>
      </c>
    </row>
    <row r="309" spans="2:45" ht="13.2">
      <c r="C309"/>
      <c r="D309"/>
      <c r="E309"/>
      <c r="F309"/>
      <c r="G309"/>
      <c r="H309"/>
      <c r="I309"/>
      <c r="J309"/>
      <c r="K309"/>
      <c r="W309" s="4" t="s">
        <v>148</v>
      </c>
      <c r="AC309" s="5">
        <f>AVERAGE(AC165:AC194)</f>
        <v>14.191111111111114</v>
      </c>
      <c r="AH309" s="5">
        <f>AVERAGE(AH165:AH194)</f>
        <v>-1.6844444444444446</v>
      </c>
      <c r="AM309" s="5">
        <f>AVERAGE(AM165:AM194)</f>
        <v>5.822222222222222</v>
      </c>
      <c r="AR309" s="5">
        <f>AVERAGE(AR165:AR194)</f>
        <v>7.47</v>
      </c>
      <c r="AS309" s="5">
        <f>AVERAGE(Q165:Q194)</f>
        <v>6.466666666666665</v>
      </c>
    </row>
    <row r="310" spans="2:45" ht="13.2">
      <c r="C310"/>
      <c r="D310"/>
      <c r="E310"/>
      <c r="F310"/>
      <c r="G310"/>
      <c r="H310"/>
      <c r="I310"/>
      <c r="J310"/>
      <c r="K310"/>
      <c r="W310" s="4" t="s">
        <v>139</v>
      </c>
      <c r="AC310" s="5">
        <f>AVERAGE(AC175:AC204)</f>
        <v>13.897777777777778</v>
      </c>
      <c r="AH310" s="5">
        <f>AVERAGE(AH175:AH204)</f>
        <v>-1.2122222222222223</v>
      </c>
      <c r="AM310" s="5">
        <f>AVERAGE(AM175:AM204)</f>
        <v>5.3655555555555559</v>
      </c>
      <c r="AR310" s="5">
        <f>AVERAGE(AR175:AR204)</f>
        <v>7.2455555555555557</v>
      </c>
      <c r="AS310" s="5">
        <f>AVERAGE(Q175:Q204)</f>
        <v>6.3333333333333339</v>
      </c>
    </row>
    <row r="311" spans="2:45" ht="13.2">
      <c r="C311"/>
      <c r="D311"/>
      <c r="E311"/>
      <c r="F311"/>
      <c r="G311"/>
      <c r="H311"/>
      <c r="I311"/>
      <c r="J311"/>
      <c r="K311"/>
      <c r="W311" s="4" t="s">
        <v>17</v>
      </c>
      <c r="AC311" s="5">
        <f>AVERAGE(AC185:AC214)</f>
        <v>14.068888888888889</v>
      </c>
      <c r="AH311" s="5">
        <f>AVERAGE(AH185:AH214)</f>
        <v>-1.0433333333333332</v>
      </c>
      <c r="AM311" s="5">
        <f>AVERAGE(AM185:AM214)</f>
        <v>5.4377777777777778</v>
      </c>
      <c r="AR311" s="5">
        <f>AVERAGE(AR185:AR214)</f>
        <v>7.52</v>
      </c>
      <c r="AS311" s="5">
        <f>AVERAGE(Q185:Q214)</f>
        <v>6.4999999999999991</v>
      </c>
    </row>
    <row r="312" spans="2:45" ht="13.2">
      <c r="C312"/>
      <c r="D312"/>
      <c r="E312"/>
      <c r="F312"/>
      <c r="G312"/>
      <c r="H312"/>
      <c r="I312"/>
      <c r="J312"/>
      <c r="K312"/>
      <c r="W312" s="4" t="s">
        <v>73</v>
      </c>
      <c r="AC312" s="5">
        <f>AVERAGE(AC195:AC224)</f>
        <v>14.455555555555554</v>
      </c>
      <c r="AH312" s="5">
        <f>AVERAGE(AH195:AH224)</f>
        <v>-0.41777777777777769</v>
      </c>
      <c r="AM312" s="5">
        <f>AVERAGE(AM195:AM224)</f>
        <v>5.8577777777777786</v>
      </c>
      <c r="AR312" s="5">
        <f>AVERAGE(AR195:AR224)</f>
        <v>7.3022222222222206</v>
      </c>
      <c r="AS312" s="5">
        <f>AVERAGE(Q195:Q224)</f>
        <v>6.8166666666666664</v>
      </c>
    </row>
    <row r="313" spans="2:45" ht="13.2">
      <c r="C313"/>
      <c r="D313"/>
      <c r="E313"/>
      <c r="F313"/>
      <c r="G313"/>
      <c r="H313"/>
      <c r="I313"/>
      <c r="J313"/>
      <c r="K313"/>
      <c r="W313" s="4" t="s">
        <v>68</v>
      </c>
      <c r="AC313" s="5">
        <f>AVERAGE(AC205:AC234)</f>
        <v>15.116666666666665</v>
      </c>
      <c r="AH313" s="5">
        <f>AVERAGE(AH205:AH234)</f>
        <v>-0.44000000000000011</v>
      </c>
      <c r="AM313" s="5">
        <f>AVERAGE(AM205:AM234)</f>
        <v>6.4511111111111124</v>
      </c>
      <c r="AR313" s="5">
        <f>AVERAGE(AR205:AR234)</f>
        <v>7.7155555555555537</v>
      </c>
      <c r="AS313" s="5">
        <f>AVERAGE(Q205:Q234)</f>
        <v>7.2099999999999982</v>
      </c>
    </row>
    <row r="314" spans="2:45" ht="13.2">
      <c r="C314"/>
      <c r="D314"/>
      <c r="E314"/>
      <c r="F314"/>
      <c r="G314"/>
      <c r="H314"/>
      <c r="I314"/>
      <c r="J314"/>
      <c r="K314"/>
      <c r="W314" s="4" t="s">
        <v>76</v>
      </c>
      <c r="AC314" s="5">
        <f>AVERAGE(AC215:AC244)</f>
        <v>15.729885057471265</v>
      </c>
      <c r="AH314" s="5">
        <f>AVERAGE(AH215:AH244)</f>
        <v>-3.5555555555555562E-2</v>
      </c>
      <c r="AM314" s="5">
        <f>AVERAGE(AM215:AM244)</f>
        <v>6.9896551724137943</v>
      </c>
      <c r="AR314" s="5">
        <f>AVERAGE(AR215:AR244)</f>
        <v>7.9712643678160919</v>
      </c>
      <c r="AS314" s="5">
        <f>AVERAGE(Q215:Q244)</f>
        <v>7.6551724137931023</v>
      </c>
    </row>
    <row r="315" spans="2:45" ht="13.2">
      <c r="C315"/>
      <c r="D315"/>
      <c r="E315"/>
      <c r="F315"/>
      <c r="G315"/>
      <c r="H315"/>
      <c r="I315"/>
      <c r="J315"/>
      <c r="K315"/>
      <c r="W315" s="4" t="s">
        <v>263</v>
      </c>
      <c r="AC315" s="5"/>
      <c r="AH315" s="5"/>
      <c r="AM315" s="5"/>
      <c r="AR315" s="5"/>
      <c r="AS315" s="5"/>
    </row>
    <row r="316" spans="2:45" ht="13.2">
      <c r="C316"/>
      <c r="D316"/>
      <c r="E316"/>
      <c r="F316"/>
      <c r="G316"/>
      <c r="H316"/>
      <c r="I316"/>
      <c r="J316"/>
      <c r="K316"/>
    </row>
    <row r="317" spans="2:45" ht="13.2">
      <c r="C317"/>
      <c r="D317"/>
      <c r="E317"/>
      <c r="F317"/>
      <c r="G317"/>
      <c r="H317"/>
      <c r="I317"/>
      <c r="J317"/>
      <c r="K317"/>
    </row>
    <row r="318" spans="2:45" ht="13.2">
      <c r="C318"/>
      <c r="D318"/>
      <c r="E318"/>
      <c r="F318"/>
      <c r="G318"/>
      <c r="H318"/>
      <c r="I318"/>
      <c r="J318"/>
      <c r="K318"/>
    </row>
    <row r="319" spans="2:45" ht="13.2">
      <c r="C319"/>
      <c r="D319"/>
      <c r="E319"/>
      <c r="F319"/>
      <c r="G319"/>
      <c r="H319"/>
      <c r="I319"/>
      <c r="J319"/>
      <c r="K319"/>
    </row>
    <row r="320" spans="2:45" ht="13.2">
      <c r="C320"/>
      <c r="D320"/>
      <c r="E320"/>
      <c r="F320"/>
      <c r="G320"/>
      <c r="H320"/>
      <c r="I320"/>
      <c r="J320"/>
      <c r="K320"/>
    </row>
    <row r="321" spans="3:48" ht="13.2">
      <c r="C321"/>
      <c r="D321"/>
      <c r="E321"/>
      <c r="F321"/>
      <c r="G321"/>
      <c r="H321"/>
      <c r="I321"/>
      <c r="J321"/>
      <c r="K321"/>
      <c r="P321" s="4" t="s">
        <v>219</v>
      </c>
      <c r="Q321" s="4">
        <f>INDEX(LINEST(Q125:Q224,$B125:$B224),1)</f>
        <v>1.0125412541254125E-2</v>
      </c>
      <c r="AC321" s="4">
        <f>INDEX(LINEST(AC125:AC224,$B125:$B224),1)</f>
        <v>8.4824482448244889E-3</v>
      </c>
      <c r="AH321" s="4">
        <f>INDEX(LINEST(AH125:AH224,$B125:$B224),1)</f>
        <v>1.0758875887588759E-2</v>
      </c>
      <c r="AM321" s="4">
        <f>INDEX(LINEST(AM125:AM224,$B125:$B224),1)</f>
        <v>6.9512951295129478E-3</v>
      </c>
      <c r="AR321" s="4">
        <f>INDEX(LINEST(AR125:AR224,$B125:$B224),1)</f>
        <v>1.2715471547154709E-2</v>
      </c>
    </row>
    <row r="322" spans="3:48" ht="13.2">
      <c r="C322"/>
      <c r="D322"/>
      <c r="E322"/>
      <c r="F322"/>
      <c r="G322"/>
      <c r="H322"/>
      <c r="I322"/>
      <c r="J322"/>
      <c r="K322"/>
      <c r="Q322" s="4">
        <f>INDEX(LINEST(Q125:Q224,$B125:$B224),2)</f>
        <v>-13.303617161716168</v>
      </c>
      <c r="AC322" s="4">
        <f>INDEX(LINEST(AC125:AC224,$B125:$B224),2)</f>
        <v>-2.3876819681968318</v>
      </c>
      <c r="AH322" s="4">
        <f>INDEX(LINEST(AH125:AH224,$B125:$B224),2)</f>
        <v>-22.134187418741874</v>
      </c>
      <c r="AM322" s="4">
        <f>INDEX(LINEST(AM125:AM224,$B125:$B224),2)</f>
        <v>-7.8995011501150056</v>
      </c>
      <c r="AR322" s="4">
        <f>INDEX(LINEST(AR125:AR224,$B125:$B224),2)</f>
        <v>-17.693860586058594</v>
      </c>
    </row>
    <row r="323" spans="3:48" ht="13.2">
      <c r="C323"/>
      <c r="D323"/>
      <c r="E323"/>
      <c r="F323"/>
      <c r="G323"/>
      <c r="H323"/>
      <c r="I323"/>
      <c r="J323"/>
      <c r="K323"/>
      <c r="P323" s="4" t="s">
        <v>207</v>
      </c>
      <c r="Q323" s="4">
        <f>Q321*$B125+Q322</f>
        <v>5.9447920792079252</v>
      </c>
      <c r="AC323" s="4">
        <f>AC321*$B125+AC322</f>
        <v>13.737452145214521</v>
      </c>
      <c r="AH323" s="4">
        <f>AH321*$B125+AH322</f>
        <v>-1.6815643564356435</v>
      </c>
      <c r="AM323" s="4">
        <f>AM321*$B125+AM322</f>
        <v>5.3149108910891076</v>
      </c>
      <c r="AR323" s="4">
        <f>AR321*$B125+AR322</f>
        <v>6.4782508250825082</v>
      </c>
    </row>
    <row r="324" spans="3:48" ht="13.2">
      <c r="C324"/>
      <c r="D324"/>
      <c r="E324"/>
      <c r="F324"/>
      <c r="G324"/>
      <c r="H324"/>
      <c r="I324"/>
      <c r="J324"/>
      <c r="K324"/>
      <c r="P324" s="4" t="s">
        <v>208</v>
      </c>
      <c r="Q324" s="4">
        <f>Q321*$B224+Q322</f>
        <v>6.9472079207920814</v>
      </c>
      <c r="AC324" s="4">
        <f>AC321*$B224+AC322</f>
        <v>14.577214521452147</v>
      </c>
      <c r="AH324" s="4">
        <f>AH321*$B224+AH322</f>
        <v>-0.61643564356435476</v>
      </c>
      <c r="AM324" s="4">
        <f>AM321*$B224+AM322</f>
        <v>6.0030891089108902</v>
      </c>
      <c r="AR324" s="4">
        <f>AR321*$B224+AR322</f>
        <v>7.7370825082508254</v>
      </c>
    </row>
    <row r="325" spans="3:48" ht="13.2">
      <c r="C325"/>
      <c r="D325"/>
      <c r="E325"/>
      <c r="F325"/>
      <c r="G325"/>
      <c r="H325"/>
      <c r="I325"/>
      <c r="J325"/>
      <c r="K325"/>
      <c r="P325" s="4" t="s">
        <v>249</v>
      </c>
      <c r="Q325" s="5">
        <f>Q324-Q323</f>
        <v>1.0024158415841562</v>
      </c>
      <c r="AC325" s="5">
        <f>AC324-AC323</f>
        <v>0.83976237623762628</v>
      </c>
      <c r="AH325" s="5">
        <f>AH324-AH323</f>
        <v>1.0651287128712887</v>
      </c>
      <c r="AI325" s="5"/>
      <c r="AM325" s="5">
        <f>AM324-AM323</f>
        <v>0.68817821782178257</v>
      </c>
      <c r="AN325" s="5"/>
      <c r="AO325" s="193"/>
      <c r="AR325" s="5">
        <f>AR324-AR323</f>
        <v>1.2588316831683173</v>
      </c>
    </row>
    <row r="326" spans="3:48" ht="13.2">
      <c r="C326"/>
      <c r="D326"/>
      <c r="E326"/>
      <c r="F326"/>
      <c r="G326"/>
      <c r="H326"/>
      <c r="I326"/>
      <c r="J326"/>
      <c r="K326"/>
    </row>
    <row r="327" spans="3:48" ht="13.2">
      <c r="C327"/>
      <c r="D327"/>
      <c r="E327"/>
      <c r="F327"/>
      <c r="G327"/>
      <c r="H327"/>
      <c r="I327"/>
      <c r="J327"/>
      <c r="K327"/>
      <c r="P327" s="4" t="s">
        <v>206</v>
      </c>
      <c r="Q327" s="4">
        <f>INDEX(LINEST(Q175:Q224,$B175:$B224),1)</f>
        <v>2.2554621848739489E-2</v>
      </c>
      <c r="AC327" s="214">
        <f>INDEX(LINEST(AC175:AC224,$B175:$B224),1)</f>
        <v>2.3587034813925597E-2</v>
      </c>
      <c r="AH327" s="214">
        <f>INDEX(LINEST(AH175:AH224,$B175:$B224),1)</f>
        <v>3.9076430572228892E-2</v>
      </c>
      <c r="AM327" s="214">
        <f>INDEX(LINEST(AM175:AM224,$B175:$B224),1)</f>
        <v>2.2684273709483792E-2</v>
      </c>
      <c r="AR327" s="214">
        <f>INDEX(LINEST(AR175:AR224,$B175:$B224),1)</f>
        <v>4.241696678671465E-3</v>
      </c>
    </row>
    <row r="328" spans="3:48">
      <c r="Q328" s="4">
        <f>INDEX(LINEST(Q175:Q224,$B175:$B224),2)</f>
        <v>-37.938655462184855</v>
      </c>
      <c r="AC328" s="214">
        <f>INDEX(LINEST(AC175:AC224,$B175:$B224),2)</f>
        <v>-32.334853941576682</v>
      </c>
      <c r="AH328" s="214">
        <f>INDEX(LINEST(AH175:AH224,$B175:$B224),2)</f>
        <v>-78.108155262104844</v>
      </c>
      <c r="AM328" s="214">
        <f>INDEX(LINEST(AM175:AM224,$B175:$B224),2)</f>
        <v>-39.124782713085239</v>
      </c>
      <c r="AR328" s="214">
        <f>INDEX(LINEST(AR175:AR224,$B175:$B224),2)</f>
        <v>-0.99947178871548115</v>
      </c>
    </row>
    <row r="329" spans="3:48">
      <c r="P329" s="4" t="s">
        <v>207</v>
      </c>
      <c r="Q329" s="4">
        <f>Q327*$B175+Q328</f>
        <v>6.0654117647058854</v>
      </c>
      <c r="AC329" s="214">
        <f>AC327*$B175+AC328</f>
        <v>13.683450980392159</v>
      </c>
      <c r="AH329" s="214">
        <f>AH327*$B175+AH328</f>
        <v>-1.8700392156862762</v>
      </c>
      <c r="AM329" s="214">
        <f>AM327*$B175+AM328</f>
        <v>5.1322352941176419</v>
      </c>
      <c r="AR329" s="214">
        <f>AR327*$B175+AR328</f>
        <v>7.2760784313725475</v>
      </c>
    </row>
    <row r="330" spans="3:48">
      <c r="P330" s="4" t="s">
        <v>208</v>
      </c>
      <c r="Q330" s="4">
        <f>Q327*$B224+Q328</f>
        <v>7.1705882352941259</v>
      </c>
      <c r="AC330" s="214">
        <f>AC327*$B224+AC328</f>
        <v>14.839215686274514</v>
      </c>
      <c r="AH330" s="214">
        <f>AH327*$B224+AH328</f>
        <v>4.4705882352943149E-2</v>
      </c>
      <c r="AM330" s="214">
        <f>AM327*$B224+AM328</f>
        <v>6.2437647058823487</v>
      </c>
      <c r="AR330" s="214">
        <f>AR327*$B224+AR328</f>
        <v>7.4839215686274487</v>
      </c>
    </row>
    <row r="331" spans="3:48">
      <c r="P331" s="4" t="s">
        <v>209</v>
      </c>
      <c r="Q331" s="5">
        <f>Q330-Q329</f>
        <v>1.1051764705882405</v>
      </c>
      <c r="AC331" s="5">
        <f>AC330-AC329</f>
        <v>1.1557647058823548</v>
      </c>
      <c r="AH331" s="5">
        <f>AH330-AH329</f>
        <v>1.9147450980392193</v>
      </c>
      <c r="AI331" s="5"/>
      <c r="AM331" s="5">
        <f>AM330-AM329</f>
        <v>1.1115294117647068</v>
      </c>
      <c r="AN331" s="5"/>
      <c r="AO331" s="193"/>
      <c r="AR331" s="5">
        <f>AR330-AR329</f>
        <v>0.20784313725490122</v>
      </c>
    </row>
    <row r="333" spans="3:48">
      <c r="P333" s="4" t="s">
        <v>210</v>
      </c>
      <c r="Q333" s="4">
        <f>INDEX(LINEST(Q185:Q214,$B185:$B214),1)</f>
        <v>2.7274749721913238E-2</v>
      </c>
      <c r="V333" s="214"/>
      <c r="AC333" s="214">
        <f>INDEX(LINEST(AC185:AC214,$B185:$B214),1)</f>
        <v>1.7159807193177626E-2</v>
      </c>
      <c r="AD333" s="214"/>
      <c r="AE333" s="214"/>
      <c r="AF333" s="214"/>
      <c r="AG333" s="214"/>
      <c r="AH333" s="214">
        <f>INDEX(LINEST(AH185:AH214,$B185:$B214),1)</f>
        <v>7.3170189098998875E-2</v>
      </c>
      <c r="AI333" s="214"/>
      <c r="AJ333" s="214"/>
      <c r="AK333" s="214"/>
      <c r="AL333" s="214"/>
      <c r="AM333" s="214">
        <f>INDEX(LINEST(AM185:AM214,$B185:$B214),1)</f>
        <v>2.0882461994809039E-2</v>
      </c>
      <c r="AN333" s="214"/>
      <c r="AO333" s="214"/>
      <c r="AP333" s="214"/>
      <c r="AQ333" s="214"/>
      <c r="AR333" s="214">
        <f>INDEX(LINEST(AR185:AR214,$B185:$B214),1)</f>
        <v>6.5850945494994265E-3</v>
      </c>
      <c r="AU333" s="214"/>
      <c r="AV333" s="214"/>
    </row>
    <row r="334" spans="3:48">
      <c r="Q334" s="4">
        <f>INDEX(LINEST(Q185:Q214,$B185:$B214),2)</f>
        <v>-47.381268075639603</v>
      </c>
      <c r="V334" s="214"/>
      <c r="AC334" s="214">
        <f>INDEX(LINEST(AC185:AC214,$B185:$B214),2)</f>
        <v>-19.830310221233514</v>
      </c>
      <c r="AD334" s="214"/>
      <c r="AE334" s="214"/>
      <c r="AF334" s="214"/>
      <c r="AG334" s="214"/>
      <c r="AH334" s="214">
        <f>INDEX(LINEST(AH185:AH214,$B185:$B214),2)</f>
        <v>-145.59104189840559</v>
      </c>
      <c r="AI334" s="214"/>
      <c r="AJ334" s="214"/>
      <c r="AK334" s="214"/>
      <c r="AL334" s="214"/>
      <c r="AM334" s="214">
        <f>INDEX(LINEST(AM185:AM214,$B185:$B214),2)</f>
        <v>-35.815525892967479</v>
      </c>
      <c r="AN334" s="214"/>
      <c r="AO334" s="214"/>
      <c r="AP334" s="214"/>
      <c r="AQ334" s="214"/>
      <c r="AR334" s="214">
        <f>INDEX(LINEST(AR185:AR214,$B185:$B214),2)</f>
        <v>-5.4888542825361171</v>
      </c>
      <c r="AU334" s="214"/>
      <c r="AV334" s="214"/>
    </row>
    <row r="335" spans="3:48">
      <c r="P335" s="4" t="s">
        <v>207</v>
      </c>
      <c r="Q335" s="4">
        <f>Q333*$B185+Q334</f>
        <v>6.1045161290322554</v>
      </c>
      <c r="V335" s="214"/>
      <c r="AC335" s="214">
        <f>AC333*$B185+AC334</f>
        <v>13.820071684587813</v>
      </c>
      <c r="AD335" s="214"/>
      <c r="AE335" s="214"/>
      <c r="AF335" s="214"/>
      <c r="AG335" s="214"/>
      <c r="AH335" s="214">
        <f>AH333*$B185+AH334</f>
        <v>-2.1043010752688076</v>
      </c>
      <c r="AI335" s="214"/>
      <c r="AJ335" s="214"/>
      <c r="AK335" s="214"/>
      <c r="AL335" s="214"/>
      <c r="AM335" s="214">
        <f>AM333*$B185+AM334</f>
        <v>5.1349820788530494</v>
      </c>
      <c r="AN335" s="214"/>
      <c r="AO335" s="214"/>
      <c r="AP335" s="214"/>
      <c r="AQ335" s="214"/>
      <c r="AR335" s="214">
        <f>AR333*$B185+AR334</f>
        <v>7.4245161290322592</v>
      </c>
      <c r="AU335" s="214"/>
      <c r="AV335" s="214"/>
    </row>
    <row r="336" spans="3:48">
      <c r="P336" s="4" t="s">
        <v>208</v>
      </c>
      <c r="Q336" s="4">
        <f>Q333*$B214+Q334</f>
        <v>6.8954838709677446</v>
      </c>
      <c r="V336" s="214"/>
      <c r="AC336" s="214">
        <f>AC333*$B214+AC334</f>
        <v>14.317706093189958</v>
      </c>
      <c r="AD336" s="214"/>
      <c r="AE336" s="214"/>
      <c r="AF336" s="214"/>
      <c r="AG336" s="214"/>
      <c r="AH336" s="214">
        <f>AH333*$B214+AH334</f>
        <v>1.7634408602162921E-2</v>
      </c>
      <c r="AI336" s="214"/>
      <c r="AJ336" s="214"/>
      <c r="AK336" s="214"/>
      <c r="AL336" s="214"/>
      <c r="AM336" s="214">
        <f>AM333*$B214+AM334</f>
        <v>5.7405734767025081</v>
      </c>
      <c r="AN336" s="214"/>
      <c r="AO336" s="214"/>
      <c r="AP336" s="214"/>
      <c r="AQ336" s="214"/>
      <c r="AR336" s="214">
        <f>AR333*$B214+AR334</f>
        <v>7.6154838709677417</v>
      </c>
      <c r="AU336" s="214"/>
      <c r="AV336" s="214"/>
    </row>
    <row r="337" spans="16:48">
      <c r="P337" s="4" t="s">
        <v>209</v>
      </c>
      <c r="Q337" s="5">
        <f>Q336-Q335</f>
        <v>0.79096774193548924</v>
      </c>
      <c r="AC337" s="5">
        <f>AC336-AC335</f>
        <v>0.49763440860214558</v>
      </c>
      <c r="AH337" s="5">
        <f>AH336-AH335</f>
        <v>2.1219354838709705</v>
      </c>
      <c r="AI337" s="5"/>
      <c r="AM337" s="5">
        <f>AM336-AM335</f>
        <v>0.6055913978494587</v>
      </c>
      <c r="AN337" s="5"/>
      <c r="AO337" s="193"/>
      <c r="AR337" s="5">
        <f>AR336-AR335</f>
        <v>0.19096774193548249</v>
      </c>
    </row>
    <row r="339" spans="16:48">
      <c r="P339" s="4" t="s">
        <v>217</v>
      </c>
      <c r="Q339" s="4">
        <f>INDEX(LINEST(Q195:Q224,$B195:$B224),1)</f>
        <v>4.1757508342602896E-2</v>
      </c>
      <c r="V339" s="214"/>
      <c r="AC339" s="214">
        <f>INDEX(LINEST(AC195:AC224,$B195:$B224),1)</f>
        <v>5.1093807934742344E-2</v>
      </c>
      <c r="AD339" s="214"/>
      <c r="AE339" s="214"/>
      <c r="AF339" s="214"/>
      <c r="AG339" s="214"/>
      <c r="AH339" s="214">
        <f>INDEX(LINEST(AH195:AH224,$B195:$B224),1)</f>
        <v>2.7289581015943653E-2</v>
      </c>
      <c r="AI339" s="214"/>
      <c r="AJ339" s="214"/>
      <c r="AK339" s="214"/>
      <c r="AL339" s="214"/>
      <c r="AM339" s="214">
        <f>INDEX(LINEST(AM195:AM224,$B195:$B224),1)</f>
        <v>5.981460882461994E-2</v>
      </c>
      <c r="AN339" s="214"/>
      <c r="AO339" s="214"/>
      <c r="AP339" s="214"/>
      <c r="AQ339" s="214"/>
      <c r="AR339" s="214">
        <f>INDEX(LINEST(AR195:AR224,$B195:$B224),1)</f>
        <v>2.7111605487578763E-2</v>
      </c>
      <c r="AU339" s="214"/>
      <c r="AV339" s="214"/>
    </row>
    <row r="340" spans="16:48">
      <c r="Q340" s="4">
        <f>INDEX(LINEST(Q195:Q224,$B195:$B224),2)</f>
        <v>-76.092866147571385</v>
      </c>
      <c r="V340" s="214"/>
      <c r="AC340" s="214">
        <f>INDEX(LINEST(AC195:AC224,$B195:$B224),2)</f>
        <v>-86.991200098875382</v>
      </c>
      <c r="AD340" s="214"/>
      <c r="AE340" s="214"/>
      <c r="AF340" s="214"/>
      <c r="AG340" s="214"/>
      <c r="AH340" s="214">
        <f>INDEX(LINEST(AH195:AH224,$B195:$B224),2)</f>
        <v>-54.601240884933901</v>
      </c>
      <c r="AI340" s="214"/>
      <c r="AJ340" s="214"/>
      <c r="AK340" s="214"/>
      <c r="AL340" s="214"/>
      <c r="AM340" s="214">
        <f>INDEX(LINEST(AM195:AM224,$B195:$B224),2)</f>
        <v>-112.90412804350511</v>
      </c>
      <c r="AN340" s="214"/>
      <c r="AO340" s="214"/>
      <c r="AP340" s="214"/>
      <c r="AQ340" s="214"/>
      <c r="AR340" s="214">
        <f>INDEX(LINEST(AR195:AR224,$B195:$B224),2)</f>
        <v>-46.527870473365411</v>
      </c>
      <c r="AU340" s="214"/>
      <c r="AV340" s="214"/>
    </row>
    <row r="341" spans="16:48">
      <c r="P341" s="4" t="s">
        <v>207</v>
      </c>
      <c r="Q341" s="4">
        <f>Q339*$B195+Q340</f>
        <v>6.2111827956989174</v>
      </c>
      <c r="V341" s="214"/>
      <c r="AC341" s="214">
        <f>AC339*$B195+AC340</f>
        <v>13.714695340501777</v>
      </c>
      <c r="AD341" s="214"/>
      <c r="AE341" s="214"/>
      <c r="AF341" s="214"/>
      <c r="AG341" s="214"/>
      <c r="AH341" s="214">
        <f>AH339*$B195+AH340</f>
        <v>-0.81347670250896442</v>
      </c>
      <c r="AI341" s="214"/>
      <c r="AJ341" s="214"/>
      <c r="AK341" s="214"/>
      <c r="AL341" s="214"/>
      <c r="AM341" s="214">
        <f>AM339*$B195+AM340</f>
        <v>4.9904659498207877</v>
      </c>
      <c r="AN341" s="214"/>
      <c r="AO341" s="214"/>
      <c r="AP341" s="214"/>
      <c r="AQ341" s="214"/>
      <c r="AR341" s="214">
        <f>AR339*$B195+AR340</f>
        <v>6.9091039426523295</v>
      </c>
      <c r="AU341" s="214"/>
      <c r="AV341" s="214"/>
    </row>
    <row r="342" spans="16:48">
      <c r="P342" s="4" t="s">
        <v>208</v>
      </c>
      <c r="Q342" s="4">
        <f>Q339*$B224+Q340</f>
        <v>7.4221505376344084</v>
      </c>
      <c r="V342" s="214"/>
      <c r="AC342" s="214">
        <f>AC339*$B224+AC340</f>
        <v>15.196415770609306</v>
      </c>
      <c r="AD342" s="214"/>
      <c r="AE342" s="214"/>
      <c r="AF342" s="214"/>
      <c r="AG342" s="214"/>
      <c r="AH342" s="214">
        <f>AH339*$B224+AH340</f>
        <v>-2.2078853046593849E-2</v>
      </c>
      <c r="AI342" s="214"/>
      <c r="AJ342" s="214"/>
      <c r="AK342" s="214"/>
      <c r="AL342" s="214"/>
      <c r="AM342" s="214">
        <f>AM339*$B224+AM340</f>
        <v>6.725089605734766</v>
      </c>
      <c r="AN342" s="214"/>
      <c r="AO342" s="214"/>
      <c r="AP342" s="214"/>
      <c r="AQ342" s="214"/>
      <c r="AR342" s="214">
        <f>AR339*$B224+AR340</f>
        <v>7.695340501792117</v>
      </c>
      <c r="AU342" s="214"/>
      <c r="AV342" s="214"/>
    </row>
    <row r="343" spans="16:48">
      <c r="P343" s="4" t="s">
        <v>209</v>
      </c>
      <c r="Q343" s="5">
        <f>Q342-Q341</f>
        <v>1.2109677419354909</v>
      </c>
      <c r="AC343" s="5">
        <f>AC342-AC341</f>
        <v>1.4817204301075293</v>
      </c>
      <c r="AH343" s="5">
        <f>AH342-AH341</f>
        <v>0.79139784946237057</v>
      </c>
      <c r="AI343" s="5"/>
      <c r="AM343" s="5">
        <f>AM342-AM341</f>
        <v>1.7346236559139783</v>
      </c>
      <c r="AN343" s="5"/>
      <c r="AO343" s="193"/>
      <c r="AR343" s="5">
        <f>AR342-AR341</f>
        <v>0.78623655913978752</v>
      </c>
    </row>
    <row r="345" spans="16:48">
      <c r="P345" s="4" t="s">
        <v>220</v>
      </c>
      <c r="Q345" s="4">
        <f>INDEX(LINEST(Q205:Q234,$B205:$B234),1)</f>
        <v>3.3259176863181306E-2</v>
      </c>
      <c r="V345" s="214"/>
      <c r="AC345" s="214">
        <f>INDEX(LINEST(AC205:AC234,$B205:$B234),1)</f>
        <v>4.6236559139784958E-2</v>
      </c>
      <c r="AD345" s="214"/>
      <c r="AE345" s="214"/>
      <c r="AF345" s="214"/>
      <c r="AG345" s="214"/>
      <c r="AH345" s="214">
        <f>INDEX(LINEST(AH205:AH234,$B205:$B234),1)</f>
        <v>3.3192436040044508E-2</v>
      </c>
      <c r="AI345" s="214"/>
      <c r="AJ345" s="214"/>
      <c r="AK345" s="214"/>
      <c r="AL345" s="214"/>
      <c r="AM345" s="214">
        <f>INDEX(LINEST(AM205:AM234,$B205:$B234),1)</f>
        <v>5.7634408602150543E-2</v>
      </c>
      <c r="AN345" s="214"/>
      <c r="AO345" s="214"/>
      <c r="AP345" s="214"/>
      <c r="AQ345" s="214"/>
      <c r="AR345" s="214">
        <f>INDEX(LINEST(AR205:AR234,$B205:$B234),1)</f>
        <v>3.4260289210233884E-3</v>
      </c>
      <c r="AU345" s="214"/>
      <c r="AV345" s="214"/>
    </row>
    <row r="346" spans="16:48">
      <c r="Q346" s="4">
        <f>INDEX(LINEST(Q205:Q234,$B205:$B234),2)</f>
        <v>-59.158687430478288</v>
      </c>
      <c r="V346" s="214"/>
      <c r="AC346" s="214">
        <f>INDEX(LINEST(AC205:AC234,$B205:$B234),2)</f>
        <v>-77.148387096774229</v>
      </c>
      <c r="AD346" s="214"/>
      <c r="AE346" s="214"/>
      <c r="AF346" s="214"/>
      <c r="AG346" s="214"/>
      <c r="AH346" s="214">
        <f>INDEX(LINEST(AH205:AH234,$B205:$B234),2)</f>
        <v>-66.67550611790881</v>
      </c>
      <c r="AI346" s="214"/>
      <c r="AJ346" s="214"/>
      <c r="AK346" s="214"/>
      <c r="AL346" s="214"/>
      <c r="AM346" s="214">
        <f>INDEX(LINEST(AM205:AM234,$B205:$B234),2)</f>
        <v>-108.55835125448029</v>
      </c>
      <c r="AN346" s="214"/>
      <c r="AO346" s="214"/>
      <c r="AP346" s="214"/>
      <c r="AQ346" s="214"/>
      <c r="AR346" s="214">
        <f>INDEX(LINEST(AR205:AR234,$B205:$B234),2)</f>
        <v>0.87891484365338179</v>
      </c>
      <c r="AU346" s="214"/>
      <c r="AV346" s="214"/>
    </row>
    <row r="347" spans="16:48">
      <c r="P347" s="4" t="s">
        <v>207</v>
      </c>
      <c r="Q347" s="4">
        <f>Q345*$B205+Q346</f>
        <v>6.7277419354838841</v>
      </c>
      <c r="V347" s="214"/>
      <c r="AC347" s="214">
        <f>AC345*$B205+AC346</f>
        <v>14.446236559139777</v>
      </c>
      <c r="AD347" s="214"/>
      <c r="AE347" s="214"/>
      <c r="AF347" s="214"/>
      <c r="AG347" s="214"/>
      <c r="AH347" s="214">
        <f>AH345*$B205+AH346</f>
        <v>-0.92129032258064569</v>
      </c>
      <c r="AI347" s="214"/>
      <c r="AJ347" s="214"/>
      <c r="AK347" s="214"/>
      <c r="AL347" s="214"/>
      <c r="AM347" s="214">
        <f>AM345*$B205+AM346</f>
        <v>5.6154121863799418</v>
      </c>
      <c r="AN347" s="214"/>
      <c r="AO347" s="214"/>
      <c r="AP347" s="214"/>
      <c r="AQ347" s="214"/>
      <c r="AR347" s="214">
        <f>AR345*$B205+AR346</f>
        <v>7.665878136200714</v>
      </c>
      <c r="AU347" s="214"/>
      <c r="AV347" s="214"/>
    </row>
    <row r="348" spans="16:48">
      <c r="P348" s="4" t="s">
        <v>208</v>
      </c>
      <c r="Q348" s="4">
        <f>Q345*$B234+Q346</f>
        <v>7.6922580645161318</v>
      </c>
      <c r="V348" s="214"/>
      <c r="AC348" s="214">
        <f>AC345*$B234+AC346</f>
        <v>15.787096774193543</v>
      </c>
      <c r="AD348" s="214"/>
      <c r="AE348" s="214"/>
      <c r="AF348" s="214"/>
      <c r="AG348" s="214"/>
      <c r="AH348" s="214">
        <f>AH345*$B234+AH346</f>
        <v>4.1290322580650241E-2</v>
      </c>
      <c r="AI348" s="214"/>
      <c r="AJ348" s="214"/>
      <c r="AK348" s="214"/>
      <c r="AL348" s="214"/>
      <c r="AM348" s="214">
        <f>AM345*$B234+AM346</f>
        <v>7.2868100358423078</v>
      </c>
      <c r="AN348" s="214"/>
      <c r="AO348" s="214"/>
      <c r="AP348" s="214"/>
      <c r="AQ348" s="214"/>
      <c r="AR348" s="214">
        <f>AR345*$B234+AR346</f>
        <v>7.7652329749103925</v>
      </c>
      <c r="AU348" s="214"/>
      <c r="AV348" s="214"/>
    </row>
    <row r="349" spans="16:48">
      <c r="P349" s="4" t="s">
        <v>209</v>
      </c>
      <c r="Q349" s="5">
        <f>Q348-Q347</f>
        <v>0.9645161290322477</v>
      </c>
      <c r="AC349" s="5">
        <f>AC348-AC347</f>
        <v>1.3408602150537661</v>
      </c>
      <c r="AH349" s="5">
        <f>AH348-AH347</f>
        <v>0.96258064516129593</v>
      </c>
      <c r="AI349" s="5"/>
      <c r="AM349" s="5">
        <f>AM348-AM347</f>
        <v>1.671397849462366</v>
      </c>
      <c r="AN349" s="5"/>
      <c r="AO349" s="193"/>
      <c r="AR349" s="5">
        <f>AR348-AR347</f>
        <v>9.9354838709678539E-2</v>
      </c>
    </row>
    <row r="351" spans="16:48">
      <c r="P351" s="4" t="s">
        <v>221</v>
      </c>
      <c r="Q351" s="4">
        <f>INDEX(LINEST(Q215:Q243,$B215:$B243),1)</f>
        <v>5.1674876847290649E-2</v>
      </c>
      <c r="V351" s="214"/>
      <c r="AC351" s="214">
        <f>INDEX(LINEST(AC215:AC243,$B215:$B243),1)</f>
        <v>6.2003284072249538E-2</v>
      </c>
      <c r="AD351" s="214"/>
      <c r="AE351" s="214"/>
      <c r="AF351" s="214"/>
      <c r="AG351" s="214"/>
      <c r="AH351" s="214">
        <f>INDEX(LINEST(AH215:AH243,$B215:$B243),1)</f>
        <v>2.2003284072249597E-2</v>
      </c>
      <c r="AI351" s="214"/>
      <c r="AJ351" s="214"/>
      <c r="AK351" s="214"/>
      <c r="AL351" s="214"/>
      <c r="AM351" s="214">
        <f>INDEX(LINEST(AM215:AM243,$B215:$B243),1)</f>
        <v>4.7684729064039429E-2</v>
      </c>
      <c r="AN351" s="214"/>
      <c r="AO351" s="214"/>
      <c r="AP351" s="214"/>
      <c r="AQ351" s="214"/>
      <c r="AR351" s="214">
        <f>INDEX(LINEST(AR215:AR243,$B215:$B243),1)</f>
        <v>7.3891625615763581E-2</v>
      </c>
      <c r="AU351" s="214"/>
      <c r="AV351" s="214"/>
    </row>
    <row r="352" spans="16:48">
      <c r="Q352" s="4">
        <f>INDEX(LINEST(Q215:Q243,$B215:$B243),2)</f>
        <v>-95.95295566502466</v>
      </c>
      <c r="V352" s="214"/>
      <c r="AC352" s="214">
        <f>INDEX(LINEST(AC215:AC243,$B215:$B243),2)</f>
        <v>-108.58669950738906</v>
      </c>
      <c r="AD352" s="214"/>
      <c r="AE352" s="214"/>
      <c r="AF352" s="214"/>
      <c r="AG352" s="214"/>
      <c r="AH352" s="214">
        <f>INDEX(LINEST(AH215:AH243,$B215:$B243),2)</f>
        <v>-44.266009852216762</v>
      </c>
      <c r="AI352" s="214"/>
      <c r="AJ352" s="214"/>
      <c r="AK352" s="214"/>
      <c r="AL352" s="214"/>
      <c r="AM352" s="214">
        <f>INDEX(LINEST(AM215:AM243,$B215:$B243),2)</f>
        <v>-88.618226600985267</v>
      </c>
      <c r="AN352" s="214"/>
      <c r="AO352" s="214"/>
      <c r="AP352" s="214"/>
      <c r="AQ352" s="214"/>
      <c r="AR352" s="214">
        <f>INDEX(LINEST(AR215:AR243,$B215:$B243),2)</f>
        <v>-140.18144499178987</v>
      </c>
      <c r="AU352" s="214"/>
      <c r="AV352" s="214"/>
    </row>
    <row r="353" spans="16:48">
      <c r="P353" s="4" t="s">
        <v>207</v>
      </c>
      <c r="Q353" s="4">
        <f>Q351*$B215+Q352</f>
        <v>6.9317241379310275</v>
      </c>
      <c r="V353" s="214"/>
      <c r="AC353" s="214">
        <f>AC351*$B215+AC352</f>
        <v>14.861839080459774</v>
      </c>
      <c r="AD353" s="214"/>
      <c r="AE353" s="214"/>
      <c r="AF353" s="214"/>
      <c r="AG353" s="214"/>
      <c r="AH353" s="214">
        <f>AH351*$B215+AH352</f>
        <v>-0.45747126436781116</v>
      </c>
      <c r="AI353" s="214"/>
      <c r="AJ353" s="214"/>
      <c r="AK353" s="214"/>
      <c r="AL353" s="214"/>
      <c r="AM353" s="214">
        <f>AM351*$B215+AM352</f>
        <v>6.3220689655172322</v>
      </c>
      <c r="AN353" s="214"/>
      <c r="AO353" s="214"/>
      <c r="AP353" s="214"/>
      <c r="AQ353" s="214"/>
      <c r="AR353" s="214">
        <f>AR351*$B215+AR352</f>
        <v>6.9367816091954069</v>
      </c>
      <c r="AU353" s="214"/>
      <c r="AV353" s="214"/>
    </row>
    <row r="354" spans="16:48">
      <c r="P354" s="4" t="s">
        <v>208</v>
      </c>
      <c r="Q354" s="4">
        <f>Q351*$B243+Q352</f>
        <v>8.3786206896551647</v>
      </c>
      <c r="V354" s="214"/>
      <c r="AC354" s="214">
        <f>AC351*$B243+AC352</f>
        <v>16.597931034482755</v>
      </c>
      <c r="AD354" s="214"/>
      <c r="AE354" s="214"/>
      <c r="AF354" s="214"/>
      <c r="AG354" s="214"/>
      <c r="AH354" s="214">
        <f>AH351*$B243+AH352</f>
        <v>0.15862068965517295</v>
      </c>
      <c r="AI354" s="214"/>
      <c r="AJ354" s="214"/>
      <c r="AK354" s="214"/>
      <c r="AL354" s="214"/>
      <c r="AM354" s="214">
        <f>AM351*$B243+AM352</f>
        <v>7.6572413793103351</v>
      </c>
      <c r="AN354" s="214"/>
      <c r="AO354" s="214"/>
      <c r="AP354" s="214"/>
      <c r="AQ354" s="214"/>
      <c r="AR354" s="214">
        <f>AR351*$B243+AR352</f>
        <v>9.0057471264368019</v>
      </c>
      <c r="AU354" s="214"/>
      <c r="AV354" s="214"/>
    </row>
    <row r="355" spans="16:48">
      <c r="P355" s="4" t="s">
        <v>209</v>
      </c>
      <c r="Q355" s="5">
        <f>Q354-Q353</f>
        <v>1.4468965517241372</v>
      </c>
      <c r="AC355" s="5">
        <f>AC354-AC353</f>
        <v>1.7360919540229816</v>
      </c>
      <c r="AH355" s="5">
        <f>AH354-AH353</f>
        <v>0.61609195402298411</v>
      </c>
      <c r="AI355" s="5"/>
      <c r="AM355" s="5">
        <f>AM354-AM353</f>
        <v>1.3351724137931029</v>
      </c>
      <c r="AN355" s="5"/>
      <c r="AO355" s="193"/>
      <c r="AR355" s="5">
        <f>AR354-AR353</f>
        <v>2.068965517241395</v>
      </c>
    </row>
    <row r="357" spans="16:48">
      <c r="P357" s="4" t="s">
        <v>230</v>
      </c>
      <c r="Q357" s="4">
        <f>INDEX(LINEST(Q175:Q243,$B175:$B243),1)</f>
        <v>3.1914504932407745E-2</v>
      </c>
      <c r="V357" s="214"/>
      <c r="AC357" s="214">
        <f>INDEX(LINEST(AC175:AC243,$B175:$B243),1)</f>
        <v>4.1674582876628931E-2</v>
      </c>
      <c r="AD357" s="214"/>
      <c r="AE357" s="214"/>
      <c r="AF357" s="214"/>
      <c r="AG357" s="214"/>
      <c r="AH357" s="214">
        <f>INDEX(LINEST(AH175:AH243,$B175:$B243),1)</f>
        <v>2.951772013153087E-2</v>
      </c>
      <c r="AI357" s="214"/>
      <c r="AJ357" s="214"/>
      <c r="AK357" s="214"/>
      <c r="AL357" s="214"/>
      <c r="AM357" s="214">
        <f>INDEX(LINEST(AM175:AM243,$B175:$B243),1)</f>
        <v>3.6250152234806973E-2</v>
      </c>
      <c r="AN357" s="214"/>
      <c r="AO357" s="214"/>
      <c r="AP357" s="214"/>
      <c r="AQ357" s="214"/>
      <c r="AR357" s="214">
        <f>INDEX(LINEST(AR175:AR243,$B175:$B243),1)</f>
        <v>2.0051150895140656E-2</v>
      </c>
      <c r="AU357" s="214"/>
      <c r="AV357" s="214"/>
    </row>
    <row r="358" spans="16:48">
      <c r="Q358" s="4">
        <f>INDEX(LINEST(Q175:Q243,$B175:$B243),2)</f>
        <v>-56.382176348800392</v>
      </c>
      <c r="V358" s="214"/>
      <c r="AC358" s="214">
        <f>INDEX(LINEST(AC175:AC243,$B175:$B243),2)</f>
        <v>-67.967525270977987</v>
      </c>
      <c r="AD358" s="214"/>
      <c r="AE358" s="214"/>
      <c r="AF358" s="214"/>
      <c r="AG358" s="214"/>
      <c r="AH358" s="214">
        <f>INDEX(LINEST(AH175:AH243,$B175:$B243),2)</f>
        <v>-59.289775910364142</v>
      </c>
      <c r="AI358" s="214"/>
      <c r="AJ358" s="214"/>
      <c r="AK358" s="214"/>
      <c r="AL358" s="214"/>
      <c r="AM358" s="214">
        <f>INDEX(LINEST(AM175:AM243,$B175:$B243),2)</f>
        <v>-65.839643973531452</v>
      </c>
      <c r="AN358" s="214"/>
      <c r="AO358" s="214"/>
      <c r="AP358" s="214"/>
      <c r="AQ358" s="214"/>
      <c r="AR358" s="214">
        <f>INDEX(LINEST(AR175:AR243,$B175:$B243),2)</f>
        <v>-32.150809889173047</v>
      </c>
      <c r="AU358" s="214"/>
      <c r="AV358" s="214"/>
    </row>
    <row r="359" spans="16:48">
      <c r="P359" s="4" t="s">
        <v>207</v>
      </c>
      <c r="Q359" s="4">
        <f>Q357*$B175+Q358</f>
        <v>5.8830227743271166</v>
      </c>
      <c r="V359" s="214"/>
      <c r="AC359" s="214">
        <f>AC357*$B175+AC358</f>
        <v>13.339585921325053</v>
      </c>
      <c r="AD359" s="214"/>
      <c r="AE359" s="214"/>
      <c r="AF359" s="214"/>
      <c r="AG359" s="214"/>
      <c r="AH359" s="214">
        <f>AH357*$B175+AH358</f>
        <v>-1.7007039337474126</v>
      </c>
      <c r="AI359" s="214"/>
      <c r="AJ359" s="214"/>
      <c r="AK359" s="214"/>
      <c r="AL359" s="214"/>
      <c r="AM359" s="214">
        <f>AM357*$B175+AM358</f>
        <v>4.8844030365769555</v>
      </c>
      <c r="AN359" s="214"/>
      <c r="AO359" s="214"/>
      <c r="AP359" s="214"/>
      <c r="AQ359" s="214"/>
      <c r="AR359" s="214">
        <f>AR357*$B175+AR358</f>
        <v>6.9689855072463729</v>
      </c>
      <c r="AU359" s="214"/>
      <c r="AV359" s="214"/>
    </row>
    <row r="360" spans="16:48">
      <c r="P360" s="4" t="s">
        <v>208</v>
      </c>
      <c r="Q360" s="4">
        <f>Q357*$B243+Q358</f>
        <v>8.0532091097308509</v>
      </c>
      <c r="V360" s="214"/>
      <c r="AC360" s="214">
        <f>AC357*$B243+AC358</f>
        <v>16.17345755693583</v>
      </c>
      <c r="AD360" s="214"/>
      <c r="AE360" s="214"/>
      <c r="AF360" s="214"/>
      <c r="AG360" s="214"/>
      <c r="AH360" s="214">
        <f>AH357*$B243+AH358</f>
        <v>0.30650103519668193</v>
      </c>
      <c r="AI360" s="214"/>
      <c r="AJ360" s="214"/>
      <c r="AK360" s="214"/>
      <c r="AL360" s="214"/>
      <c r="AM360" s="214">
        <f>AM357*$B243+AM358</f>
        <v>7.3494133885438231</v>
      </c>
      <c r="AN360" s="214"/>
      <c r="AO360" s="214"/>
      <c r="AP360" s="214"/>
      <c r="AQ360" s="214"/>
      <c r="AR360" s="214">
        <f>AR357*$B243+AR358</f>
        <v>8.3324637681159359</v>
      </c>
      <c r="AU360" s="214"/>
      <c r="AV360" s="214"/>
    </row>
    <row r="361" spans="16:48">
      <c r="P361" s="4" t="s">
        <v>209</v>
      </c>
      <c r="Q361" s="5">
        <f>Q360-Q359</f>
        <v>2.1701863354037343</v>
      </c>
      <c r="AC361" s="5">
        <f>AC360-AC359</f>
        <v>2.8338716356107767</v>
      </c>
      <c r="AH361" s="5">
        <f>AH360-AH359</f>
        <v>2.0072049689440945</v>
      </c>
      <c r="AI361" s="5"/>
      <c r="AM361" s="5">
        <f>AM360-AM359</f>
        <v>2.4650103519668676</v>
      </c>
      <c r="AN361" s="5"/>
      <c r="AO361" s="193"/>
      <c r="AR361" s="5">
        <f>AR360-AR359</f>
        <v>1.363478260869563</v>
      </c>
    </row>
    <row r="363" spans="16:48">
      <c r="P363" s="194" t="s">
        <v>222</v>
      </c>
      <c r="Q363" s="4">
        <f>INDEX(LINEST(Q125:Q243,$B125:$B243),1)</f>
        <v>1.6021222048141295E-2</v>
      </c>
      <c r="V363" s="214"/>
      <c r="AC363" s="214">
        <f>INDEX(LINEST(AC125:AC243,$B125:$B243),1)</f>
        <v>1.8194226843279687E-2</v>
      </c>
      <c r="AD363" s="214"/>
      <c r="AE363" s="214"/>
      <c r="AF363" s="214"/>
      <c r="AG363" s="214"/>
      <c r="AH363" s="214">
        <f>INDEX(LINEST(AH125:AH243,$B125:$B243),1)</f>
        <v>1.3487157574894368E-2</v>
      </c>
      <c r="AI363" s="214"/>
      <c r="AJ363" s="214"/>
      <c r="AK363" s="214"/>
      <c r="AL363" s="214"/>
      <c r="AM363" s="214">
        <f>INDEX(LINEST(AM125:AM243,$B125:$B243),1)</f>
        <v>1.4973650477140011E-2</v>
      </c>
      <c r="AN363" s="214"/>
      <c r="AO363" s="214"/>
      <c r="AP363" s="214"/>
      <c r="AQ363" s="214"/>
      <c r="AR363" s="214">
        <f>INDEX(LINEST(AR125:AR243,$B125:$B243),1)</f>
        <v>1.6307268670179946E-2</v>
      </c>
      <c r="AU363" s="214"/>
      <c r="AV363" s="214"/>
    </row>
    <row r="364" spans="16:48">
      <c r="Q364" s="4">
        <f>INDEX(LINEST(Q125:Q243,$B125:$B243),2)</f>
        <v>-24.725124626121641</v>
      </c>
      <c r="V364" s="214"/>
      <c r="AC364" s="214">
        <f>INDEX(LINEST(AC125:AC243,$B125:$B243),2)</f>
        <v>-21.199620187057874</v>
      </c>
      <c r="AD364" s="214"/>
      <c r="AE364" s="214"/>
      <c r="AF364" s="214"/>
      <c r="AG364" s="214"/>
      <c r="AH364" s="214">
        <f>INDEX(LINEST(AH125:AH243,$B125:$B243),2)</f>
        <v>-27.421103356596884</v>
      </c>
      <c r="AI364" s="214"/>
      <c r="AJ364" s="214"/>
      <c r="AK364" s="214"/>
      <c r="AL364" s="214"/>
      <c r="AM364" s="214">
        <f>INDEX(LINEST(AM125:AM243,$B125:$B243),2)</f>
        <v>-23.436030005222435</v>
      </c>
      <c r="AN364" s="214"/>
      <c r="AO364" s="214"/>
      <c r="AP364" s="214"/>
      <c r="AQ364" s="214"/>
      <c r="AR364" s="214">
        <f>INDEX(LINEST(AR125:AR243,$B125:$B243),2)</f>
        <v>-24.654123344252973</v>
      </c>
      <c r="AU364" s="214"/>
      <c r="AV364" s="214"/>
    </row>
    <row r="365" spans="16:48">
      <c r="P365" s="4" t="s">
        <v>207</v>
      </c>
      <c r="Q365" s="4">
        <f>Q363*$B125+Q364</f>
        <v>5.7312184873949619</v>
      </c>
      <c r="V365" s="214"/>
      <c r="AC365" s="214">
        <f>AC363*$B125+AC364</f>
        <v>13.387605042016808</v>
      </c>
      <c r="AD365" s="214"/>
      <c r="AE365" s="214"/>
      <c r="AF365" s="214"/>
      <c r="AG365" s="214"/>
      <c r="AH365" s="214">
        <f>AH363*$B125+AH364</f>
        <v>-1.7820168067226909</v>
      </c>
      <c r="AI365" s="214"/>
      <c r="AJ365" s="214"/>
      <c r="AK365" s="214"/>
      <c r="AL365" s="214"/>
      <c r="AM365" s="214">
        <f>AM363*$B125+AM364</f>
        <v>5.0288795518207259</v>
      </c>
      <c r="AN365" s="214"/>
      <c r="AO365" s="214"/>
      <c r="AP365" s="214"/>
      <c r="AQ365" s="214"/>
      <c r="AR365" s="214">
        <f>AR363*$B125+AR364</f>
        <v>6.3459943977591031</v>
      </c>
      <c r="AU365" s="214"/>
      <c r="AV365" s="214"/>
    </row>
    <row r="366" spans="16:48">
      <c r="P366" s="4" t="s">
        <v>208</v>
      </c>
      <c r="Q366" s="4">
        <f>Q363*$B243+Q364</f>
        <v>7.6217226890756322</v>
      </c>
      <c r="V366" s="214"/>
      <c r="AC366" s="214">
        <f>AC363*$B243+AC364</f>
        <v>15.534523809523812</v>
      </c>
      <c r="AD366" s="214"/>
      <c r="AE366" s="214"/>
      <c r="AF366" s="214"/>
      <c r="AG366" s="214"/>
      <c r="AH366" s="214">
        <f>AH363*$B243+AH364</f>
        <v>-0.19053221288515587</v>
      </c>
      <c r="AI366" s="214"/>
      <c r="AJ366" s="214"/>
      <c r="AK366" s="214"/>
      <c r="AL366" s="214"/>
      <c r="AM366" s="214">
        <f>AM363*$B243+AM364</f>
        <v>6.7957703081232488</v>
      </c>
      <c r="AN366" s="214"/>
      <c r="AO366" s="214"/>
      <c r="AP366" s="214"/>
      <c r="AQ366" s="214"/>
      <c r="AR366" s="214">
        <f>AR363*$B243+AR364</f>
        <v>8.270252100840338</v>
      </c>
      <c r="AU366" s="214"/>
      <c r="AV366" s="214"/>
    </row>
    <row r="367" spans="16:48">
      <c r="P367" s="4" t="s">
        <v>209</v>
      </c>
      <c r="Q367" s="5">
        <f>Q366-Q365</f>
        <v>1.8905042016806703</v>
      </c>
      <c r="AC367" s="5">
        <f>AC366-AC365</f>
        <v>2.1469187675070032</v>
      </c>
      <c r="AH367" s="5">
        <f>AH366-AH365</f>
        <v>1.591484593837535</v>
      </c>
      <c r="AI367" s="5"/>
      <c r="AM367" s="5">
        <f>AM366-AM365</f>
        <v>1.7668907563025229</v>
      </c>
      <c r="AN367" s="5"/>
      <c r="AO367" s="193"/>
      <c r="AR367" s="5">
        <f>AR366-AR365</f>
        <v>1.9242577030812349</v>
      </c>
    </row>
    <row r="369" spans="16:48">
      <c r="P369" s="194" t="s">
        <v>232</v>
      </c>
      <c r="Q369" s="4">
        <f>INDEX(LINEST(Q37:Q243,$B37:$B243),1)</f>
        <v>9.9794622852875225E-3</v>
      </c>
      <c r="V369" s="214"/>
      <c r="AC369" s="214">
        <f>INDEX(LINEST(AC37:AC243,$B37:$B243),1)</f>
        <v>9.2982992571426434E-3</v>
      </c>
      <c r="AD369" s="214"/>
      <c r="AE369" s="214"/>
      <c r="AF369" s="214"/>
      <c r="AG369" s="214"/>
      <c r="AH369" s="214">
        <f>INDEX(LINEST(AH37:AH243,$B37:$B243),1)</f>
        <v>1.0484471791985505E-2</v>
      </c>
      <c r="AI369" s="214"/>
      <c r="AJ369" s="214"/>
      <c r="AK369" s="214"/>
      <c r="AL369" s="214"/>
      <c r="AM369" s="214">
        <f>INDEX(LINEST(AM37:AM243,$B37:$B243),1)</f>
        <v>9.9961035165762879E-3</v>
      </c>
      <c r="AN369" s="214"/>
      <c r="AO369" s="214"/>
      <c r="AP369" s="214"/>
      <c r="AQ369" s="214"/>
      <c r="AR369" s="214">
        <f>INDEX(LINEST(AR37:AR243,$B37:$B243),1)</f>
        <v>1.0368208663903051E-2</v>
      </c>
      <c r="AU369" s="214"/>
      <c r="AV369" s="214"/>
    </row>
    <row r="370" spans="16:48">
      <c r="Q370" s="4">
        <f>INDEX(LINEST(Q37:Q243,$B37:$B243),2)</f>
        <v>-12.825480656485285</v>
      </c>
      <c r="V370" s="214"/>
      <c r="AC370" s="214">
        <f>INDEX(LINEST(AC37:AC243,$B37:$B243),2)</f>
        <v>-3.6374415377159064</v>
      </c>
      <c r="AD370" s="214"/>
      <c r="AE370" s="214"/>
      <c r="AF370" s="214"/>
      <c r="AG370" s="214"/>
      <c r="AH370" s="214">
        <f>INDEX(LINEST(AH37:AH243,$B37:$B243),2)</f>
        <v>-21.517233460690605</v>
      </c>
      <c r="AI370" s="214"/>
      <c r="AJ370" s="214"/>
      <c r="AK370" s="214"/>
      <c r="AL370" s="214"/>
      <c r="AM370" s="214">
        <f>INDEX(LINEST(AM37:AM243,$B37:$B243),2)</f>
        <v>-13.664128540658719</v>
      </c>
      <c r="AN370" s="214"/>
      <c r="AO370" s="214"/>
      <c r="AP370" s="214"/>
      <c r="AQ370" s="214"/>
      <c r="AR370" s="214">
        <f>INDEX(LINEST(AR37:AR243,$B37:$B243),2)</f>
        <v>-12.956148025481076</v>
      </c>
      <c r="AU370" s="214"/>
      <c r="AV370" s="214"/>
    </row>
    <row r="371" spans="16:48">
      <c r="P371" s="4" t="s">
        <v>207</v>
      </c>
      <c r="Q371" s="4">
        <f>Q369*$B37+Q370</f>
        <v>5.2672844667409944</v>
      </c>
      <c r="V371" s="214"/>
      <c r="AC371" s="214">
        <f>AC369*$B37+AC370</f>
        <v>13.220375015483706</v>
      </c>
      <c r="AD371" s="214"/>
      <c r="AE371" s="214"/>
      <c r="AF371" s="214"/>
      <c r="AG371" s="214"/>
      <c r="AH371" s="214">
        <f>AH369*$B37+AH370</f>
        <v>-2.5088861018208846</v>
      </c>
      <c r="AI371" s="214"/>
      <c r="AJ371" s="214"/>
      <c r="AK371" s="214"/>
      <c r="AL371" s="214"/>
      <c r="AM371" s="214">
        <f>AM369*$B37+AM370</f>
        <v>4.4588071348940908</v>
      </c>
      <c r="AN371" s="214"/>
      <c r="AO371" s="214"/>
      <c r="AP371" s="214"/>
      <c r="AQ371" s="214"/>
      <c r="AR371" s="214">
        <f>AR369*$B37+AR370</f>
        <v>5.8414142821751565</v>
      </c>
      <c r="AU371" s="214"/>
      <c r="AV371" s="214"/>
    </row>
    <row r="372" spans="16:48">
      <c r="P372" s="4" t="s">
        <v>208</v>
      </c>
      <c r="Q372" s="4">
        <f>Q369*$B243+Q370</f>
        <v>7.3230536975102236</v>
      </c>
      <c r="V372" s="214"/>
      <c r="AC372" s="214">
        <f>AC369*$B243+AC370</f>
        <v>15.135824662455091</v>
      </c>
      <c r="AD372" s="214"/>
      <c r="AE372" s="214"/>
      <c r="AF372" s="214"/>
      <c r="AG372" s="214"/>
      <c r="AH372" s="214">
        <f>AH369*$B243+AH370</f>
        <v>-0.34908491267187003</v>
      </c>
      <c r="AI372" s="214"/>
      <c r="AJ372" s="214"/>
      <c r="AK372" s="214"/>
      <c r="AL372" s="214"/>
      <c r="AM372" s="214">
        <f>AM369*$B243+AM370</f>
        <v>6.5180044593088056</v>
      </c>
      <c r="AN372" s="214"/>
      <c r="AO372" s="214"/>
      <c r="AP372" s="214"/>
      <c r="AQ372" s="214"/>
      <c r="AR372" s="214">
        <f>AR369*$B243+AR370</f>
        <v>7.9772652669391828</v>
      </c>
      <c r="AU372" s="214"/>
      <c r="AV372" s="214"/>
    </row>
    <row r="373" spans="16:48">
      <c r="P373" s="4" t="s">
        <v>209</v>
      </c>
      <c r="Q373" s="5">
        <f>Q372-Q371</f>
        <v>2.0557692307692292</v>
      </c>
      <c r="AC373" s="5">
        <f>AC372-AC371</f>
        <v>1.9154496469713855</v>
      </c>
      <c r="AH373" s="5">
        <f>AH372-AH371</f>
        <v>2.1598011891490145</v>
      </c>
      <c r="AI373" s="5"/>
      <c r="AM373" s="5">
        <f>AM372-AM371</f>
        <v>2.0591973244147148</v>
      </c>
      <c r="AN373" s="5"/>
      <c r="AO373" s="193"/>
      <c r="AR373" s="5">
        <f>AR372-AR371</f>
        <v>2.1358509847640264</v>
      </c>
    </row>
    <row r="375" spans="16:48">
      <c r="P375" s="215" t="s">
        <v>233</v>
      </c>
      <c r="Q375" s="4">
        <f>INDEX(LINEST(Q37:Q124,$B37:$B124),1)</f>
        <v>7.5745834947694643E-3</v>
      </c>
      <c r="V375" s="214"/>
      <c r="AC375" s="214">
        <f>INDEX(LINEST(AC37:AC124,$B37:$B124),1)</f>
        <v>1.4664271541450922E-2</v>
      </c>
      <c r="AD375" s="214"/>
      <c r="AE375" s="214"/>
      <c r="AF375" s="214"/>
      <c r="AG375" s="214"/>
      <c r="AH375" s="214">
        <f>INDEX(LINEST(AH37:AH124,$B37:$B124),1)</f>
        <v>7.0946778908809148E-3</v>
      </c>
      <c r="AI375" s="214"/>
      <c r="AJ375" s="214"/>
      <c r="AK375" s="214"/>
      <c r="AL375" s="214"/>
      <c r="AM375" s="214">
        <f>INDEX(LINEST(AM37:AM124,$B37:$B124),1)</f>
        <v>1.1376844774752543E-3</v>
      </c>
      <c r="AN375" s="214"/>
      <c r="AO375" s="214"/>
      <c r="AP375" s="214"/>
      <c r="AQ375" s="214"/>
      <c r="AR375" s="214">
        <f>INDEX(LINEST(AR37:AR124,$B37:$B124),1)</f>
        <v>8.1355006868373755E-3</v>
      </c>
      <c r="AU375" s="214"/>
      <c r="AV375" s="214"/>
    </row>
    <row r="376" spans="16:48">
      <c r="Q376" s="4">
        <f>INDEX(LINEST(Q37:Q124,$B37:$B124),2)</f>
        <v>-8.2826688034940563</v>
      </c>
      <c r="V376" s="214"/>
      <c r="AC376" s="214">
        <f>INDEX(LINEST(AC37:AC124,$B37:$B124),2)</f>
        <v>-13.428765571249087</v>
      </c>
      <c r="AD376" s="214"/>
      <c r="AE376" s="214"/>
      <c r="AF376" s="214"/>
      <c r="AG376" s="214"/>
      <c r="AH376" s="214">
        <f>INDEX(LINEST(AH37:AH124,$B37:$B124),2)</f>
        <v>-15.198921019571934</v>
      </c>
      <c r="AI376" s="214"/>
      <c r="AJ376" s="214"/>
      <c r="AK376" s="214"/>
      <c r="AL376" s="214"/>
      <c r="AM376" s="214">
        <f>INDEX(LINEST(AM37:AM124,$B37:$B124),2)</f>
        <v>2.8030402827187055</v>
      </c>
      <c r="AN376" s="214"/>
      <c r="AO376" s="214"/>
      <c r="AP376" s="214"/>
      <c r="AQ376" s="214"/>
      <c r="AR376" s="214">
        <f>INDEX(LINEST(AR37:AR124,$B37:$B124),2)</f>
        <v>-8.7334812675378313</v>
      </c>
      <c r="AU376" s="214"/>
      <c r="AV376" s="214"/>
    </row>
    <row r="377" spans="16:48">
      <c r="P377" s="4" t="s">
        <v>207</v>
      </c>
      <c r="Q377" s="4">
        <f>Q375*$B37+Q376</f>
        <v>5.4500510725229816</v>
      </c>
      <c r="V377" s="214"/>
      <c r="AC377" s="214">
        <f>AC375*$B37+AC376</f>
        <v>13.157558733401434</v>
      </c>
      <c r="AD377" s="214"/>
      <c r="AE377" s="214"/>
      <c r="AF377" s="214"/>
      <c r="AG377" s="214"/>
      <c r="AH377" s="214">
        <f>AH375*$B37+AH376</f>
        <v>-2.3362700034048345</v>
      </c>
      <c r="AI377" s="214"/>
      <c r="AJ377" s="214"/>
      <c r="AK377" s="214"/>
      <c r="AL377" s="214"/>
      <c r="AM377" s="214">
        <f>AM375*$B37+AM376</f>
        <v>4.8656622403813419</v>
      </c>
      <c r="AN377" s="214"/>
      <c r="AO377" s="214"/>
      <c r="AP377" s="214"/>
      <c r="AQ377" s="214"/>
      <c r="AR377" s="214">
        <f>AR375*$B37+AR376</f>
        <v>6.0161814776983302</v>
      </c>
      <c r="AU377" s="214"/>
      <c r="AV377" s="214"/>
    </row>
    <row r="378" spans="16:48">
      <c r="P378" s="4" t="s">
        <v>208</v>
      </c>
      <c r="Q378" s="4">
        <f>Q375*$B124+Q376</f>
        <v>6.1090398365679253</v>
      </c>
      <c r="V378" s="214"/>
      <c r="AC378" s="214">
        <f>AC375*$B124+AC376</f>
        <v>14.433350357507663</v>
      </c>
      <c r="AD378" s="214"/>
      <c r="AE378" s="214"/>
      <c r="AF378" s="214"/>
      <c r="AG378" s="214"/>
      <c r="AH378" s="214">
        <f>AH375*$B124+AH376</f>
        <v>-1.7190330268981953</v>
      </c>
      <c r="AI378" s="214"/>
      <c r="AJ378" s="214"/>
      <c r="AK378" s="214"/>
      <c r="AL378" s="214"/>
      <c r="AM378" s="214">
        <f>AM375*$B124+AM376</f>
        <v>4.9646407899216882</v>
      </c>
      <c r="AN378" s="214"/>
      <c r="AO378" s="214"/>
      <c r="AP378" s="214"/>
      <c r="AQ378" s="214"/>
      <c r="AR378" s="214">
        <f>AR375*$B124+AR376</f>
        <v>6.7239700374531814</v>
      </c>
      <c r="AU378" s="214"/>
      <c r="AV378" s="214"/>
    </row>
    <row r="379" spans="16:48">
      <c r="P379" s="4" t="s">
        <v>209</v>
      </c>
      <c r="Q379" s="5">
        <f>Q378-Q377</f>
        <v>0.65898876404494366</v>
      </c>
      <c r="AC379" s="5">
        <f>AC378-AC377</f>
        <v>1.2757916241062297</v>
      </c>
      <c r="AH379" s="5">
        <f>AH378-AH377</f>
        <v>0.61723697650663922</v>
      </c>
      <c r="AI379" s="5"/>
      <c r="AM379" s="5">
        <f>AM378-AM377</f>
        <v>9.897854954034635E-2</v>
      </c>
      <c r="AN379" s="5"/>
      <c r="AO379" s="193"/>
      <c r="AR379" s="5">
        <f>AR378-AR377</f>
        <v>0.70778855975485122</v>
      </c>
    </row>
    <row r="381" spans="16:48">
      <c r="P381" s="215" t="s">
        <v>279</v>
      </c>
      <c r="Q381" s="4">
        <f>INDEX(LINEST(Q104:Q243,$B104:$B243),1)</f>
        <v>1.3479040475826029E-2</v>
      </c>
      <c r="V381" s="214"/>
      <c r="AC381" s="214">
        <f>INDEX(LINEST(AC104:AC243,$B104:$B243),1)</f>
        <v>1.3464025132477601E-2</v>
      </c>
      <c r="AD381" s="214"/>
      <c r="AE381" s="214"/>
      <c r="AF381" s="214"/>
      <c r="AG381" s="214"/>
      <c r="AH381" s="214">
        <f>INDEX(LINEST(AH104:AH244,$B104:$B244),1)</f>
        <v>1.459480285971146E-2</v>
      </c>
      <c r="AI381" s="214"/>
      <c r="AJ381" s="214"/>
      <c r="AK381" s="214"/>
      <c r="AL381" s="214"/>
      <c r="AM381" s="214">
        <f>INDEX(LINEST(AM104:AM243,$B104:$B243),1)</f>
        <v>1.3511330753026761E-2</v>
      </c>
      <c r="AN381" s="214"/>
      <c r="AO381" s="214"/>
      <c r="AP381" s="214"/>
      <c r="AQ381" s="214"/>
      <c r="AR381" s="214">
        <f>INDEX(LINEST(AR104:AR243,$B104:$B243),1)</f>
        <v>1.3362853789916395E-2</v>
      </c>
      <c r="AU381" s="214"/>
      <c r="AV381" s="214"/>
    </row>
    <row r="382" spans="16:48">
      <c r="Q382" s="4">
        <f>INDEX(LINEST(Q104:Q243,$B104:$B243),2)</f>
        <v>-19.698103693337128</v>
      </c>
      <c r="V382" s="214"/>
      <c r="AC382" s="214">
        <f>INDEX(LINEST(AC104:AC243,$B104:$B243),2)</f>
        <v>-11.847402710050799</v>
      </c>
      <c r="AD382" s="214"/>
      <c r="AE382" s="214"/>
      <c r="AF382" s="214"/>
      <c r="AG382" s="214"/>
      <c r="AH382" s="214">
        <f>INDEX(LINEST(AH104:AH244,$B104:$B244),2)</f>
        <v>-29.558447136721036</v>
      </c>
      <c r="AI382" s="214"/>
      <c r="AJ382" s="214"/>
      <c r="AK382" s="214"/>
      <c r="AL382" s="214"/>
      <c r="AM382" s="214">
        <f>INDEX(LINEST(AM104:AM243,$B104:$B243),2)</f>
        <v>-20.547482160168528</v>
      </c>
      <c r="AN382" s="214"/>
      <c r="AO382" s="214"/>
      <c r="AP382" s="214"/>
      <c r="AQ382" s="214"/>
      <c r="AR382" s="214">
        <f>INDEX(LINEST(AR104:AR243,$B104:$B243),2)</f>
        <v>-18.826359653918203</v>
      </c>
      <c r="AU382" s="214"/>
      <c r="AV382" s="214"/>
    </row>
    <row r="383" spans="16:48">
      <c r="P383" s="4" t="s">
        <v>207</v>
      </c>
      <c r="Q383" s="4">
        <f>Q381*$B104+Q382</f>
        <v>5.642492401215808</v>
      </c>
      <c r="V383" s="214"/>
      <c r="AC383" s="214">
        <f>AC381*$B104+AC382</f>
        <v>13.46496453900709</v>
      </c>
      <c r="AD383" s="214"/>
      <c r="AE383" s="214"/>
      <c r="AF383" s="214"/>
      <c r="AG383" s="214"/>
      <c r="AH383" s="214">
        <f>AH381*$B104+AH382</f>
        <v>-2.1202177604634898</v>
      </c>
      <c r="AI383" s="214"/>
      <c r="AJ383" s="214"/>
      <c r="AK383" s="214"/>
      <c r="AL383" s="214"/>
      <c r="AM383" s="214">
        <f>AM381*$B104+AM382</f>
        <v>4.8538196555217823</v>
      </c>
      <c r="AN383" s="214"/>
      <c r="AO383" s="214"/>
      <c r="AP383" s="214"/>
      <c r="AQ383" s="214"/>
      <c r="AR383" s="214">
        <f>AR381*$B104+AR382</f>
        <v>6.2958054711246199</v>
      </c>
      <c r="AU383" s="214"/>
      <c r="AV383" s="214"/>
    </row>
    <row r="384" spans="16:48">
      <c r="P384" s="4" t="s">
        <v>208</v>
      </c>
      <c r="Q384" s="4">
        <f>Q381*$B243+Q382</f>
        <v>7.5160790273556231</v>
      </c>
      <c r="V384" s="214"/>
      <c r="AC384" s="214">
        <f>AC381*$B243+AC382</f>
        <v>15.336464032421476</v>
      </c>
      <c r="AD384" s="214"/>
      <c r="AE384" s="214"/>
      <c r="AF384" s="214"/>
      <c r="AG384" s="214"/>
      <c r="AH384" s="214">
        <f>AH381*$B244+AH382</f>
        <v>-7.6945360103884752E-2</v>
      </c>
      <c r="AI384" s="214"/>
      <c r="AJ384" s="214"/>
      <c r="AK384" s="214"/>
      <c r="AL384" s="214"/>
      <c r="AM384" s="214">
        <f>AM381*$B243+AM382</f>
        <v>6.7318946301925031</v>
      </c>
      <c r="AN384" s="214"/>
      <c r="AO384" s="214"/>
      <c r="AP384" s="214"/>
      <c r="AQ384" s="214"/>
      <c r="AR384" s="214">
        <f>AR381*$B243+AR382</f>
        <v>8.1532421479229988</v>
      </c>
      <c r="AU384" s="214"/>
      <c r="AV384" s="214"/>
    </row>
    <row r="385" spans="16:44">
      <c r="P385" s="4" t="s">
        <v>209</v>
      </c>
      <c r="Q385" s="5">
        <f>Q384-Q383</f>
        <v>1.8735866261398151</v>
      </c>
      <c r="AC385" s="5">
        <f>AC384-AC383</f>
        <v>1.8714994934143867</v>
      </c>
      <c r="AH385" s="5">
        <f>AH384-AH383</f>
        <v>2.043272400359605</v>
      </c>
      <c r="AI385" s="5"/>
      <c r="AM385" s="5">
        <f>AM384-AM383</f>
        <v>1.8780749746707208</v>
      </c>
      <c r="AN385" s="5"/>
      <c r="AO385" s="193"/>
      <c r="AR385" s="5">
        <f>AR384-AR383</f>
        <v>1.857436676798379</v>
      </c>
    </row>
  </sheetData>
  <autoFilter ref="P1:P237" xr:uid="{00000000-0009-0000-0000-000046000000}">
    <filterColumn colId="0">
      <customFilters and="1">
        <customFilter operator="notEqual" val=" "/>
      </customFilters>
    </filterColumn>
  </autoFilter>
  <mergeCells count="1">
    <mergeCell ref="B1:P1"/>
  </mergeCells>
  <conditionalFormatting sqref="C5:C34 C36:C236">
    <cfRule type="cellIs" dxfId="946" priority="139" stopIfTrue="1" operator="equal">
      <formula>"b246"</formula>
    </cfRule>
  </conditionalFormatting>
  <conditionalFormatting sqref="U5:U240">
    <cfRule type="cellIs" dxfId="945" priority="140" stopIfTrue="1" operator="lessThan">
      <formula>0</formula>
    </cfRule>
    <cfRule type="cellIs" dxfId="944" priority="141" stopIfTrue="1" operator="greaterThan">
      <formula>0</formula>
    </cfRule>
  </conditionalFormatting>
  <conditionalFormatting sqref="U241">
    <cfRule type="cellIs" dxfId="943" priority="137" stopIfTrue="1" operator="lessThan">
      <formula>0</formula>
    </cfRule>
    <cfRule type="cellIs" dxfId="942" priority="138" stopIfTrue="1" operator="greaterThan">
      <formula>0</formula>
    </cfRule>
  </conditionalFormatting>
  <conditionalFormatting sqref="AO331">
    <cfRule type="cellIs" dxfId="941" priority="135" operator="lessThan">
      <formula>0</formula>
    </cfRule>
    <cfRule type="cellIs" dxfId="940" priority="136" operator="greaterThan">
      <formula>0</formula>
    </cfRule>
  </conditionalFormatting>
  <conditionalFormatting sqref="Q331">
    <cfRule type="cellIs" dxfId="939" priority="133" operator="lessThan">
      <formula>0</formula>
    </cfRule>
    <cfRule type="cellIs" dxfId="938" priority="134" operator="greaterThan">
      <formula>0</formula>
    </cfRule>
  </conditionalFormatting>
  <conditionalFormatting sqref="AC331">
    <cfRule type="cellIs" dxfId="937" priority="131" operator="lessThan">
      <formula>0</formula>
    </cfRule>
    <cfRule type="cellIs" dxfId="936" priority="132" operator="greaterThan">
      <formula>0</formula>
    </cfRule>
  </conditionalFormatting>
  <conditionalFormatting sqref="AH331">
    <cfRule type="cellIs" dxfId="935" priority="129" operator="lessThan">
      <formula>0</formula>
    </cfRule>
    <cfRule type="cellIs" dxfId="934" priority="130" operator="greaterThan">
      <formula>0</formula>
    </cfRule>
  </conditionalFormatting>
  <conditionalFormatting sqref="AM331">
    <cfRule type="cellIs" dxfId="933" priority="127" operator="lessThan">
      <formula>0</formula>
    </cfRule>
    <cfRule type="cellIs" dxfId="932" priority="128" operator="greaterThan">
      <formula>0</formula>
    </cfRule>
  </conditionalFormatting>
  <conditionalFormatting sqref="AR331">
    <cfRule type="cellIs" dxfId="931" priority="125" operator="lessThan">
      <formula>0</formula>
    </cfRule>
    <cfRule type="cellIs" dxfId="930" priority="126" operator="greaterThan">
      <formula>0</formula>
    </cfRule>
  </conditionalFormatting>
  <conditionalFormatting sqref="AO337">
    <cfRule type="cellIs" dxfId="929" priority="123" operator="lessThan">
      <formula>0</formula>
    </cfRule>
    <cfRule type="cellIs" dxfId="928" priority="124" operator="greaterThan">
      <formula>0</formula>
    </cfRule>
  </conditionalFormatting>
  <conditionalFormatting sqref="Q337">
    <cfRule type="cellIs" dxfId="927" priority="121" operator="lessThan">
      <formula>0</formula>
    </cfRule>
    <cfRule type="cellIs" dxfId="926" priority="122" operator="greaterThan">
      <formula>0</formula>
    </cfRule>
  </conditionalFormatting>
  <conditionalFormatting sqref="AC361">
    <cfRule type="cellIs" dxfId="925" priority="71" operator="lessThan">
      <formula>0</formula>
    </cfRule>
    <cfRule type="cellIs" dxfId="924" priority="72" operator="greaterThan">
      <formula>0</formula>
    </cfRule>
  </conditionalFormatting>
  <conditionalFormatting sqref="AC337">
    <cfRule type="cellIs" dxfId="923" priority="119" operator="lessThan">
      <formula>0</formula>
    </cfRule>
    <cfRule type="cellIs" dxfId="922" priority="120" operator="greaterThan">
      <formula>0</formula>
    </cfRule>
  </conditionalFormatting>
  <conditionalFormatting sqref="AH337">
    <cfRule type="cellIs" dxfId="921" priority="117" operator="lessThan">
      <formula>0</formula>
    </cfRule>
    <cfRule type="cellIs" dxfId="920" priority="118" operator="greaterThan">
      <formula>0</formula>
    </cfRule>
  </conditionalFormatting>
  <conditionalFormatting sqref="AM337">
    <cfRule type="cellIs" dxfId="919" priority="115" operator="lessThan">
      <formula>0</formula>
    </cfRule>
    <cfRule type="cellIs" dxfId="918" priority="116" operator="greaterThan">
      <formula>0</formula>
    </cfRule>
  </conditionalFormatting>
  <conditionalFormatting sqref="AR337">
    <cfRule type="cellIs" dxfId="917" priority="113" operator="lessThan">
      <formula>0</formula>
    </cfRule>
    <cfRule type="cellIs" dxfId="916" priority="114" operator="greaterThan">
      <formula>0</formula>
    </cfRule>
  </conditionalFormatting>
  <conditionalFormatting sqref="AO343">
    <cfRule type="cellIs" dxfId="915" priority="111" operator="lessThan">
      <formula>0</formula>
    </cfRule>
    <cfRule type="cellIs" dxfId="914" priority="112" operator="greaterThan">
      <formula>0</formula>
    </cfRule>
  </conditionalFormatting>
  <conditionalFormatting sqref="Q343">
    <cfRule type="cellIs" dxfId="913" priority="109" operator="lessThan">
      <formula>0</formula>
    </cfRule>
    <cfRule type="cellIs" dxfId="912" priority="110" operator="greaterThan">
      <formula>0</formula>
    </cfRule>
  </conditionalFormatting>
  <conditionalFormatting sqref="AC343">
    <cfRule type="cellIs" dxfId="911" priority="107" operator="lessThan">
      <formula>0</formula>
    </cfRule>
    <cfRule type="cellIs" dxfId="910" priority="108" operator="greaterThan">
      <formula>0</formula>
    </cfRule>
  </conditionalFormatting>
  <conditionalFormatting sqref="AH343">
    <cfRule type="cellIs" dxfId="909" priority="105" operator="lessThan">
      <formula>0</formula>
    </cfRule>
    <cfRule type="cellIs" dxfId="908" priority="106" operator="greaterThan">
      <formula>0</formula>
    </cfRule>
  </conditionalFormatting>
  <conditionalFormatting sqref="AM343">
    <cfRule type="cellIs" dxfId="907" priority="103" operator="lessThan">
      <formula>0</formula>
    </cfRule>
    <cfRule type="cellIs" dxfId="906" priority="104" operator="greaterThan">
      <formula>0</formula>
    </cfRule>
  </conditionalFormatting>
  <conditionalFormatting sqref="AR343">
    <cfRule type="cellIs" dxfId="905" priority="101" operator="lessThan">
      <formula>0</formula>
    </cfRule>
    <cfRule type="cellIs" dxfId="904" priority="102" operator="greaterThan">
      <formula>0</formula>
    </cfRule>
  </conditionalFormatting>
  <conditionalFormatting sqref="AO349">
    <cfRule type="cellIs" dxfId="903" priority="99" operator="lessThan">
      <formula>0</formula>
    </cfRule>
    <cfRule type="cellIs" dxfId="902" priority="100" operator="greaterThan">
      <formula>0</formula>
    </cfRule>
  </conditionalFormatting>
  <conditionalFormatting sqref="Q349">
    <cfRule type="cellIs" dxfId="901" priority="97" operator="lessThan">
      <formula>0</formula>
    </cfRule>
    <cfRule type="cellIs" dxfId="900" priority="98" operator="greaterThan">
      <formula>0</formula>
    </cfRule>
  </conditionalFormatting>
  <conditionalFormatting sqref="AC349">
    <cfRule type="cellIs" dxfId="899" priority="95" operator="lessThan">
      <formula>0</formula>
    </cfRule>
    <cfRule type="cellIs" dxfId="898" priority="96" operator="greaterThan">
      <formula>0</formula>
    </cfRule>
  </conditionalFormatting>
  <conditionalFormatting sqref="AH349">
    <cfRule type="cellIs" dxfId="897" priority="93" operator="lessThan">
      <formula>0</formula>
    </cfRule>
    <cfRule type="cellIs" dxfId="896" priority="94" operator="greaterThan">
      <formula>0</formula>
    </cfRule>
  </conditionalFormatting>
  <conditionalFormatting sqref="AM349">
    <cfRule type="cellIs" dxfId="895" priority="91" operator="lessThan">
      <formula>0</formula>
    </cfRule>
    <cfRule type="cellIs" dxfId="894" priority="92" operator="greaterThan">
      <formula>0</formula>
    </cfRule>
  </conditionalFormatting>
  <conditionalFormatting sqref="AR349">
    <cfRule type="cellIs" dxfId="893" priority="89" operator="lessThan">
      <formula>0</formula>
    </cfRule>
    <cfRule type="cellIs" dxfId="892" priority="90" operator="greaterThan">
      <formula>0</formula>
    </cfRule>
  </conditionalFormatting>
  <conditionalFormatting sqref="AO355">
    <cfRule type="cellIs" dxfId="891" priority="87" operator="lessThan">
      <formula>0</formula>
    </cfRule>
    <cfRule type="cellIs" dxfId="890" priority="88" operator="greaterThan">
      <formula>0</formula>
    </cfRule>
  </conditionalFormatting>
  <conditionalFormatting sqref="Q355">
    <cfRule type="cellIs" dxfId="889" priority="85" operator="lessThan">
      <formula>0</formula>
    </cfRule>
    <cfRule type="cellIs" dxfId="888" priority="86" operator="greaterThan">
      <formula>0</formula>
    </cfRule>
  </conditionalFormatting>
  <conditionalFormatting sqref="AC355">
    <cfRule type="cellIs" dxfId="887" priority="83" operator="lessThan">
      <formula>0</formula>
    </cfRule>
    <cfRule type="cellIs" dxfId="886" priority="84" operator="greaterThan">
      <formula>0</formula>
    </cfRule>
  </conditionalFormatting>
  <conditionalFormatting sqref="AH355">
    <cfRule type="cellIs" dxfId="885" priority="81" operator="lessThan">
      <formula>0</formula>
    </cfRule>
    <cfRule type="cellIs" dxfId="884" priority="82" operator="greaterThan">
      <formula>0</formula>
    </cfRule>
  </conditionalFormatting>
  <conditionalFormatting sqref="AM355">
    <cfRule type="cellIs" dxfId="883" priority="79" operator="lessThan">
      <formula>0</formula>
    </cfRule>
    <cfRule type="cellIs" dxfId="882" priority="80" operator="greaterThan">
      <formula>0</formula>
    </cfRule>
  </conditionalFormatting>
  <conditionalFormatting sqref="AR355">
    <cfRule type="cellIs" dxfId="881" priority="77" operator="lessThan">
      <formula>0</formula>
    </cfRule>
    <cfRule type="cellIs" dxfId="880" priority="78" operator="greaterThan">
      <formula>0</formula>
    </cfRule>
  </conditionalFormatting>
  <conditionalFormatting sqref="AO361">
    <cfRule type="cellIs" dxfId="879" priority="75" operator="lessThan">
      <formula>0</formula>
    </cfRule>
    <cfRule type="cellIs" dxfId="878" priority="76" operator="greaterThan">
      <formula>0</formula>
    </cfRule>
  </conditionalFormatting>
  <conditionalFormatting sqref="Q361">
    <cfRule type="cellIs" dxfId="877" priority="73" operator="lessThan">
      <formula>0</formula>
    </cfRule>
    <cfRule type="cellIs" dxfId="876" priority="74" operator="greaterThan">
      <formula>0</formula>
    </cfRule>
  </conditionalFormatting>
  <conditionalFormatting sqref="AH361">
    <cfRule type="cellIs" dxfId="875" priority="69" operator="lessThan">
      <formula>0</formula>
    </cfRule>
    <cfRule type="cellIs" dxfId="874" priority="70" operator="greaterThan">
      <formula>0</formula>
    </cfRule>
  </conditionalFormatting>
  <conditionalFormatting sqref="AM361">
    <cfRule type="cellIs" dxfId="873" priority="67" operator="lessThan">
      <formula>0</formula>
    </cfRule>
    <cfRule type="cellIs" dxfId="872" priority="68" operator="greaterThan">
      <formula>0</formula>
    </cfRule>
  </conditionalFormatting>
  <conditionalFormatting sqref="AR361">
    <cfRule type="cellIs" dxfId="871" priority="65" operator="lessThan">
      <formula>0</formula>
    </cfRule>
    <cfRule type="cellIs" dxfId="870" priority="66" operator="greaterThan">
      <formula>0</formula>
    </cfRule>
  </conditionalFormatting>
  <conditionalFormatting sqref="AO325">
    <cfRule type="cellIs" dxfId="869" priority="63" operator="lessThan">
      <formula>0</formula>
    </cfRule>
    <cfRule type="cellIs" dxfId="868" priority="64" operator="greaterThan">
      <formula>0</formula>
    </cfRule>
  </conditionalFormatting>
  <conditionalFormatting sqref="Q325">
    <cfRule type="cellIs" dxfId="867" priority="61" operator="lessThan">
      <formula>0</formula>
    </cfRule>
    <cfRule type="cellIs" dxfId="866" priority="62" operator="greaterThan">
      <formula>0</formula>
    </cfRule>
  </conditionalFormatting>
  <conditionalFormatting sqref="AC325">
    <cfRule type="cellIs" dxfId="865" priority="59" operator="lessThan">
      <formula>0</formula>
    </cfRule>
    <cfRule type="cellIs" dxfId="864" priority="60" operator="greaterThan">
      <formula>0</formula>
    </cfRule>
  </conditionalFormatting>
  <conditionalFormatting sqref="AH325">
    <cfRule type="cellIs" dxfId="863" priority="57" operator="lessThan">
      <formula>0</formula>
    </cfRule>
    <cfRule type="cellIs" dxfId="862" priority="58" operator="greaterThan">
      <formula>0</formula>
    </cfRule>
  </conditionalFormatting>
  <conditionalFormatting sqref="AM325">
    <cfRule type="cellIs" dxfId="861" priority="55" operator="lessThan">
      <formula>0</formula>
    </cfRule>
    <cfRule type="cellIs" dxfId="860" priority="56" operator="greaterThan">
      <formula>0</formula>
    </cfRule>
  </conditionalFormatting>
  <conditionalFormatting sqref="AR325">
    <cfRule type="cellIs" dxfId="859" priority="53" operator="lessThan">
      <formula>0</formula>
    </cfRule>
    <cfRule type="cellIs" dxfId="858" priority="54" operator="greaterThan">
      <formula>0</formula>
    </cfRule>
  </conditionalFormatting>
  <conditionalFormatting sqref="AO367">
    <cfRule type="cellIs" dxfId="857" priority="51" operator="lessThan">
      <formula>0</formula>
    </cfRule>
    <cfRule type="cellIs" dxfId="856" priority="52" operator="greaterThan">
      <formula>0</formula>
    </cfRule>
  </conditionalFormatting>
  <conditionalFormatting sqref="Q367">
    <cfRule type="cellIs" dxfId="855" priority="49" operator="lessThan">
      <formula>0</formula>
    </cfRule>
    <cfRule type="cellIs" dxfId="854" priority="50" operator="greaterThan">
      <formula>0</formula>
    </cfRule>
  </conditionalFormatting>
  <conditionalFormatting sqref="AC367">
    <cfRule type="cellIs" dxfId="853" priority="47" operator="lessThan">
      <formula>0</formula>
    </cfRule>
    <cfRule type="cellIs" dxfId="852" priority="48" operator="greaterThan">
      <formula>0</formula>
    </cfRule>
  </conditionalFormatting>
  <conditionalFormatting sqref="AH367">
    <cfRule type="cellIs" dxfId="851" priority="45" operator="lessThan">
      <formula>0</formula>
    </cfRule>
    <cfRule type="cellIs" dxfId="850" priority="46" operator="greaterThan">
      <formula>0</formula>
    </cfRule>
  </conditionalFormatting>
  <conditionalFormatting sqref="AM367">
    <cfRule type="cellIs" dxfId="849" priority="43" operator="lessThan">
      <formula>0</formula>
    </cfRule>
    <cfRule type="cellIs" dxfId="848" priority="44" operator="greaterThan">
      <formula>0</formula>
    </cfRule>
  </conditionalFormatting>
  <conditionalFormatting sqref="AR367">
    <cfRule type="cellIs" dxfId="847" priority="41" operator="lessThan">
      <formula>0</formula>
    </cfRule>
    <cfRule type="cellIs" dxfId="846" priority="42" operator="greaterThan">
      <formula>0</formula>
    </cfRule>
  </conditionalFormatting>
  <conditionalFormatting sqref="AO373">
    <cfRule type="cellIs" dxfId="845" priority="39" operator="lessThan">
      <formula>0</formula>
    </cfRule>
    <cfRule type="cellIs" dxfId="844" priority="40" operator="greaterThan">
      <formula>0</formula>
    </cfRule>
  </conditionalFormatting>
  <conditionalFormatting sqref="Q373">
    <cfRule type="cellIs" dxfId="843" priority="37" operator="lessThan">
      <formula>0</formula>
    </cfRule>
    <cfRule type="cellIs" dxfId="842" priority="38" operator="greaterThan">
      <formula>0</formula>
    </cfRule>
  </conditionalFormatting>
  <conditionalFormatting sqref="AC373">
    <cfRule type="cellIs" dxfId="841" priority="35" operator="lessThan">
      <formula>0</formula>
    </cfRule>
    <cfRule type="cellIs" dxfId="840" priority="36" operator="greaterThan">
      <formula>0</formula>
    </cfRule>
  </conditionalFormatting>
  <conditionalFormatting sqref="AH373">
    <cfRule type="cellIs" dxfId="839" priority="33" operator="lessThan">
      <formula>0</formula>
    </cfRule>
    <cfRule type="cellIs" dxfId="838" priority="34" operator="greaterThan">
      <formula>0</formula>
    </cfRule>
  </conditionalFormatting>
  <conditionalFormatting sqref="AM373">
    <cfRule type="cellIs" dxfId="837" priority="31" operator="lessThan">
      <formula>0</formula>
    </cfRule>
    <cfRule type="cellIs" dxfId="836" priority="32" operator="greaterThan">
      <formula>0</formula>
    </cfRule>
  </conditionalFormatting>
  <conditionalFormatting sqref="AR373">
    <cfRule type="cellIs" dxfId="835" priority="29" operator="lessThan">
      <formula>0</formula>
    </cfRule>
    <cfRule type="cellIs" dxfId="834" priority="30" operator="greaterThan">
      <formula>0</formula>
    </cfRule>
  </conditionalFormatting>
  <conditionalFormatting sqref="AO379">
    <cfRule type="cellIs" dxfId="833" priority="27" operator="lessThan">
      <formula>0</formula>
    </cfRule>
    <cfRule type="cellIs" dxfId="832" priority="28" operator="greaterThan">
      <formula>0</formula>
    </cfRule>
  </conditionalFormatting>
  <conditionalFormatting sqref="Q379">
    <cfRule type="cellIs" dxfId="831" priority="25" operator="lessThan">
      <formula>0</formula>
    </cfRule>
    <cfRule type="cellIs" dxfId="830" priority="26" operator="greaterThan">
      <formula>0</formula>
    </cfRule>
  </conditionalFormatting>
  <conditionalFormatting sqref="AC379">
    <cfRule type="cellIs" dxfId="829" priority="23" operator="lessThan">
      <formula>0</formula>
    </cfRule>
    <cfRule type="cellIs" dxfId="828" priority="24" operator="greaterThan">
      <formula>0</formula>
    </cfRule>
  </conditionalFormatting>
  <conditionalFormatting sqref="AH379">
    <cfRule type="cellIs" dxfId="827" priority="21" operator="lessThan">
      <formula>0</formula>
    </cfRule>
    <cfRule type="cellIs" dxfId="826" priority="22" operator="greaterThan">
      <formula>0</formula>
    </cfRule>
  </conditionalFormatting>
  <conditionalFormatting sqref="AM379">
    <cfRule type="cellIs" dxfId="825" priority="19" operator="lessThan">
      <formula>0</formula>
    </cfRule>
    <cfRule type="cellIs" dxfId="824" priority="20" operator="greaterThan">
      <formula>0</formula>
    </cfRule>
  </conditionalFormatting>
  <conditionalFormatting sqref="AR379">
    <cfRule type="cellIs" dxfId="823" priority="17" operator="lessThan">
      <formula>0</formula>
    </cfRule>
    <cfRule type="cellIs" dxfId="822" priority="18" operator="greaterThan">
      <formula>0</formula>
    </cfRule>
  </conditionalFormatting>
  <conditionalFormatting sqref="U242">
    <cfRule type="cellIs" dxfId="821" priority="15" stopIfTrue="1" operator="lessThan">
      <formula>0</formula>
    </cfRule>
    <cfRule type="cellIs" dxfId="820" priority="16" stopIfTrue="1" operator="greaterThan">
      <formula>0</formula>
    </cfRule>
  </conditionalFormatting>
  <conditionalFormatting sqref="AO385">
    <cfRule type="cellIs" dxfId="819" priority="13" operator="lessThan">
      <formula>0</formula>
    </cfRule>
    <cfRule type="cellIs" dxfId="818" priority="14" operator="greaterThan">
      <formula>0</formula>
    </cfRule>
  </conditionalFormatting>
  <conditionalFormatting sqref="Q385">
    <cfRule type="cellIs" dxfId="817" priority="11" operator="lessThan">
      <formula>0</formula>
    </cfRule>
    <cfRule type="cellIs" dxfId="816" priority="12" operator="greaterThan">
      <formula>0</formula>
    </cfRule>
  </conditionalFormatting>
  <conditionalFormatting sqref="AC385">
    <cfRule type="cellIs" dxfId="815" priority="9" operator="lessThan">
      <formula>0</formula>
    </cfRule>
    <cfRule type="cellIs" dxfId="814" priority="10" operator="greaterThan">
      <formula>0</formula>
    </cfRule>
  </conditionalFormatting>
  <conditionalFormatting sqref="AH385">
    <cfRule type="cellIs" dxfId="813" priority="7" operator="lessThan">
      <formula>0</formula>
    </cfRule>
    <cfRule type="cellIs" dxfId="812" priority="8" operator="greaterThan">
      <formula>0</formula>
    </cfRule>
  </conditionalFormatting>
  <conditionalFormatting sqref="AM385">
    <cfRule type="cellIs" dxfId="811" priority="5" operator="lessThan">
      <formula>0</formula>
    </cfRule>
    <cfRule type="cellIs" dxfId="810" priority="6" operator="greaterThan">
      <formula>0</formula>
    </cfRule>
  </conditionalFormatting>
  <conditionalFormatting sqref="AR385">
    <cfRule type="cellIs" dxfId="809" priority="3" operator="lessThan">
      <formula>0</formula>
    </cfRule>
    <cfRule type="cellIs" dxfId="808" priority="4" operator="greaterThan">
      <formula>0</formula>
    </cfRule>
  </conditionalFormatting>
  <conditionalFormatting sqref="U243">
    <cfRule type="cellIs" dxfId="807" priority="1" stopIfTrue="1" operator="lessThan">
      <formula>0</formula>
    </cfRule>
    <cfRule type="cellIs" dxfId="806" priority="2" stopIfTrue="1" operator="greaterThan">
      <formula>0</formula>
    </cfRule>
  </conditionalFormatting>
  <pageMargins left="0.78740157499999996" right="0.78740157499999996" top="0.984251969" bottom="0.984251969" header="0.4921259845" footer="0.4921259845"/>
  <pageSetup paperSize="9" orientation="portrait" verticalDpi="4" r:id="rId1"/>
  <headerFooter alignWithMargins="0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"/>
  <sheetViews>
    <sheetView workbookViewId="0"/>
  </sheetViews>
  <sheetFormatPr baseColWidth="10" defaultRowHeight="13.2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24</vt:i4>
      </vt:variant>
      <vt:variant>
        <vt:lpstr>Diagramme</vt:lpstr>
      </vt:variant>
      <vt:variant>
        <vt:i4>49</vt:i4>
      </vt:variant>
    </vt:vector>
  </HeadingPairs>
  <TitlesOfParts>
    <vt:vector size="73" baseType="lpstr">
      <vt:lpstr>Referenz_vor_1960</vt:lpstr>
      <vt:lpstr>Referenz</vt:lpstr>
      <vt:lpstr>TempMittel_korr</vt:lpstr>
      <vt:lpstr>SummSonne</vt:lpstr>
      <vt:lpstr>SummRR</vt:lpstr>
      <vt:lpstr>T_Anom_total</vt:lpstr>
      <vt:lpstr>T_Anom_31_60</vt:lpstr>
      <vt:lpstr>T_Anom_41_70</vt:lpstr>
      <vt:lpstr>T_Anom_51_80</vt:lpstr>
      <vt:lpstr>T_Anom_61_90</vt:lpstr>
      <vt:lpstr>T_anom_en</vt:lpstr>
      <vt:lpstr>T_Anom_71_00</vt:lpstr>
      <vt:lpstr>T_Anom_81_10</vt:lpstr>
      <vt:lpstr>T_Anom_91_20</vt:lpstr>
      <vt:lpstr>S_Anom</vt:lpstr>
      <vt:lpstr>RR_Anom</vt:lpstr>
      <vt:lpstr>T_30_Jahre</vt:lpstr>
      <vt:lpstr>Trends</vt:lpstr>
      <vt:lpstr>Tempmittel_lin</vt:lpstr>
      <vt:lpstr>Korrekturwerte_YY_MM</vt:lpstr>
      <vt:lpstr>TMittel_Luecke</vt:lpstr>
      <vt:lpstr>TempMittel</vt:lpstr>
      <vt:lpstr>TMittel_Fricke</vt:lpstr>
      <vt:lpstr>Tabelle1</vt:lpstr>
      <vt:lpstr>Fru_Anom_61_90</vt:lpstr>
      <vt:lpstr>Som_Anom_61_90</vt:lpstr>
      <vt:lpstr>Her_Anom_61_90</vt:lpstr>
      <vt:lpstr>Win_Anom_61_90</vt:lpstr>
      <vt:lpstr>T_Anom_3D</vt:lpstr>
      <vt:lpstr>T_Anom_3D_en</vt:lpstr>
      <vt:lpstr>S_Anom_3D</vt:lpstr>
      <vt:lpstr>RR_Anom_3D</vt:lpstr>
      <vt:lpstr>T_Anom_3D_71_00</vt:lpstr>
      <vt:lpstr>T_Anom_3D_81_10</vt:lpstr>
      <vt:lpstr>T_Dia</vt:lpstr>
      <vt:lpstr>T_Dia_no_Text</vt:lpstr>
      <vt:lpstr>T_Dia_en</vt:lpstr>
      <vt:lpstr>T_Dia_Inet</vt:lpstr>
      <vt:lpstr>T_Dia_Inet_no_Text</vt:lpstr>
      <vt:lpstr>T_Dia_Inet_en</vt:lpstr>
      <vt:lpstr>T_Dia_1900</vt:lpstr>
      <vt:lpstr>T_Dia_1900_en</vt:lpstr>
      <vt:lpstr>T_S_Dia_1900</vt:lpstr>
      <vt:lpstr>Frühling</vt:lpstr>
      <vt:lpstr>Sommer</vt:lpstr>
      <vt:lpstr>Herbst</vt:lpstr>
      <vt:lpstr>Winter</vt:lpstr>
      <vt:lpstr>Spring</vt:lpstr>
      <vt:lpstr>Summer</vt:lpstr>
      <vt:lpstr>Fall</vt:lpstr>
      <vt:lpstr>Winter eng</vt:lpstr>
      <vt:lpstr>Frühling_det</vt:lpstr>
      <vt:lpstr>Sommer_det</vt:lpstr>
      <vt:lpstr>Herbst_det</vt:lpstr>
      <vt:lpstr>Winter_det</vt:lpstr>
      <vt:lpstr>T_Anom_Dia</vt:lpstr>
      <vt:lpstr>T_Anom_minus_TP</vt:lpstr>
      <vt:lpstr>T_Jahresgang</vt:lpstr>
      <vt:lpstr>T_10_Jahre</vt:lpstr>
      <vt:lpstr>T_30_Jahre_gleitend</vt:lpstr>
      <vt:lpstr>T_YY_MOHp_MIRAKEL</vt:lpstr>
      <vt:lpstr>Jahr_Dekaden</vt:lpstr>
      <vt:lpstr>MAM_Dekaden</vt:lpstr>
      <vt:lpstr>JJA_Dekaden</vt:lpstr>
      <vt:lpstr>SON_Dekaden</vt:lpstr>
      <vt:lpstr>DJF_Dekaden</vt:lpstr>
      <vt:lpstr>Klimadiagramm</vt:lpstr>
      <vt:lpstr>Klimadiag_rotblau</vt:lpstr>
      <vt:lpstr>Ref_Tvor1960_30J</vt:lpstr>
      <vt:lpstr>Ref_T_30J</vt:lpstr>
      <vt:lpstr>Ref_S_30J</vt:lpstr>
      <vt:lpstr>Ref_RR_30J</vt:lpstr>
      <vt:lpstr>T-Kurve_alt</vt:lpstr>
    </vt:vector>
  </TitlesOfParts>
  <Company>Deutscher Wetterdienst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wthomas</dc:creator>
  <cp:lastModifiedBy>Chiara</cp:lastModifiedBy>
  <cp:lastPrinted>2016-07-04T13:27:30Z</cp:lastPrinted>
  <dcterms:created xsi:type="dcterms:W3CDTF">2009-08-25T13:02:02Z</dcterms:created>
  <dcterms:modified xsi:type="dcterms:W3CDTF">2023-09-29T15:22:56Z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c7b1ea16-fae3-435d-908f-3e2d3fb4004e</vt:lpwstr>
  </property>
</Properties>
</file>